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Minsal\Desktop\"/>
    </mc:Choice>
  </mc:AlternateContent>
  <xr:revisionPtr revIDLastSave="0" documentId="8_{B6297FFC-90FE-437E-A0F7-AEAABFFC9FC2}" xr6:coauthVersionLast="45" xr6:coauthVersionMax="45" xr10:uidLastSave="{00000000-0000-0000-0000-000000000000}"/>
  <bookViews>
    <workbookView xWindow="-60" yWindow="-60" windowWidth="28920" windowHeight="15660" tabRatio="842" firstSheet="7" activeTab="1" xr2:uid="{53468414-C45E-44A0-A5F7-A1638835EA03}"/>
  </bookViews>
  <sheets>
    <sheet name="Cuadro Resumen" sheetId="25" r:id="rId1"/>
    <sheet name="A01" sheetId="36" r:id="rId2"/>
    <sheet name="A02" sheetId="29" r:id="rId3"/>
    <sheet name="A03" sheetId="32" r:id="rId4"/>
    <sheet name="A04 Seccion J" sheetId="5" r:id="rId5"/>
    <sheet name="A04" sheetId="4" r:id="rId6"/>
    <sheet name="A05" sheetId="31" r:id="rId7"/>
    <sheet name="A06" sheetId="28" r:id="rId8"/>
    <sheet name="A06 Seccion F" sheetId="9" r:id="rId9"/>
    <sheet name="A07" sheetId="10" r:id="rId10"/>
    <sheet name="A08" sheetId="11" r:id="rId11"/>
    <sheet name="A09" sheetId="12" r:id="rId12"/>
    <sheet name="A11" sheetId="37" r:id="rId13"/>
    <sheet name="A11a" sheetId="14" r:id="rId14"/>
    <sheet name="A19a" sheetId="15" r:id="rId15"/>
    <sheet name="A19b" sheetId="16" r:id="rId16"/>
    <sheet name="A23" sheetId="17" r:id="rId17"/>
    <sheet name="A24" sheetId="34" r:id="rId18"/>
    <sheet name="A26 " sheetId="39" r:id="rId19"/>
    <sheet name="A27" sheetId="35" r:id="rId20"/>
    <sheet name="A28" sheetId="19" r:id="rId21"/>
    <sheet name="A29" sheetId="38" r:id="rId22"/>
    <sheet name="A30" sheetId="21" r:id="rId23"/>
    <sheet name="A31" sheetId="23" r:id="rId24"/>
    <sheet name="A32" sheetId="24" r:id="rId2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2" i="39" l="1"/>
  <c r="CG32" i="39" s="1"/>
  <c r="CA32" i="39" s="1"/>
  <c r="P32" i="39" s="1"/>
  <c r="CB32" i="39"/>
  <c r="C33" i="39"/>
  <c r="C34" i="39"/>
  <c r="C35" i="39"/>
  <c r="C36" i="39"/>
  <c r="C37" i="39"/>
  <c r="C67" i="39"/>
  <c r="C68" i="39"/>
  <c r="C69" i="39"/>
  <c r="C70" i="39"/>
  <c r="C71" i="39"/>
  <c r="C72" i="39"/>
  <c r="B77" i="39"/>
  <c r="B78" i="39"/>
  <c r="B82" i="39"/>
  <c r="CD65" i="38" l="1"/>
  <c r="CA65" i="38" s="1"/>
  <c r="P65" i="38" s="1"/>
  <c r="CD61" i="38"/>
  <c r="CA61" i="38"/>
  <c r="P61" i="38" s="1"/>
  <c r="L61" i="38"/>
  <c r="K61" i="38"/>
  <c r="J61" i="38"/>
  <c r="I61" i="38"/>
  <c r="H61" i="38"/>
  <c r="CD57" i="38"/>
  <c r="CA57" i="38" s="1"/>
  <c r="P57" i="38" s="1"/>
  <c r="CD51" i="38"/>
  <c r="CA51" i="38" s="1"/>
  <c r="P51" i="38" s="1"/>
  <c r="CD45" i="38"/>
  <c r="CA45" i="38" s="1"/>
  <c r="P45" i="38" s="1"/>
  <c r="CD42" i="38"/>
  <c r="CA42" i="38" s="1"/>
  <c r="P42" i="38" s="1"/>
  <c r="CD34" i="38"/>
  <c r="CA34" i="38" s="1"/>
  <c r="L34" i="38"/>
  <c r="K34" i="38"/>
  <c r="J34" i="38"/>
  <c r="I34" i="38"/>
  <c r="H34" i="38"/>
  <c r="DB298" i="37" l="1"/>
  <c r="DA298" i="37"/>
  <c r="CB298" i="37"/>
  <c r="CA298" i="37"/>
  <c r="AM298" i="37" s="1"/>
  <c r="D298" i="37"/>
  <c r="C298" i="37"/>
  <c r="DB297" i="37"/>
  <c r="DA297" i="37"/>
  <c r="CB297" i="37"/>
  <c r="AM297" i="37" s="1"/>
  <c r="CA297" i="37"/>
  <c r="D297" i="37"/>
  <c r="C297" i="37"/>
  <c r="D296" i="37"/>
  <c r="C296" i="37"/>
  <c r="DB291" i="37"/>
  <c r="DA291" i="37"/>
  <c r="CB291" i="37"/>
  <c r="CA291" i="37"/>
  <c r="D291" i="37"/>
  <c r="C291" i="37"/>
  <c r="DB290" i="37"/>
  <c r="DA290" i="37"/>
  <c r="CB290" i="37"/>
  <c r="CA290" i="37"/>
  <c r="D290" i="37"/>
  <c r="C290" i="37"/>
  <c r="D285" i="37"/>
  <c r="C285" i="37"/>
  <c r="D284" i="37"/>
  <c r="C284" i="37"/>
  <c r="D283" i="37"/>
  <c r="C283" i="37"/>
  <c r="D282" i="37"/>
  <c r="C282" i="37"/>
  <c r="D281" i="37"/>
  <c r="C281" i="37"/>
  <c r="D280" i="37"/>
  <c r="C280" i="37"/>
  <c r="DB274" i="37"/>
  <c r="DA274" i="37"/>
  <c r="CB274" i="37"/>
  <c r="CA274" i="37"/>
  <c r="DB273" i="37"/>
  <c r="DA273" i="37"/>
  <c r="CB273" i="37"/>
  <c r="U273" i="37" s="1"/>
  <c r="CA273" i="37"/>
  <c r="DB272" i="37"/>
  <c r="DA272" i="37"/>
  <c r="CB272" i="37"/>
  <c r="CA272" i="37"/>
  <c r="DB271" i="37"/>
  <c r="DA271" i="37"/>
  <c r="CB271" i="37"/>
  <c r="CA271" i="37"/>
  <c r="U271" i="37" s="1"/>
  <c r="DB270" i="37"/>
  <c r="DA270" i="37"/>
  <c r="CB270" i="37"/>
  <c r="CA270" i="37"/>
  <c r="DB266" i="37"/>
  <c r="DA266" i="37"/>
  <c r="CB266" i="37"/>
  <c r="O266" i="37" s="1"/>
  <c r="CA266" i="37"/>
  <c r="DB265" i="37"/>
  <c r="DA265" i="37"/>
  <c r="CB265" i="37"/>
  <c r="CA265" i="37"/>
  <c r="DB264" i="37"/>
  <c r="DA264" i="37"/>
  <c r="CB264" i="37"/>
  <c r="CA264" i="37"/>
  <c r="O264" i="37"/>
  <c r="DB263" i="37"/>
  <c r="DA263" i="37"/>
  <c r="CB263" i="37"/>
  <c r="CA263" i="37"/>
  <c r="O263" i="37" s="1"/>
  <c r="DB262" i="37"/>
  <c r="DA262" i="37"/>
  <c r="CB262" i="37"/>
  <c r="CA262" i="37"/>
  <c r="DX258" i="37"/>
  <c r="DW258" i="37"/>
  <c r="DV258" i="37"/>
  <c r="DU258" i="37"/>
  <c r="DT258" i="37"/>
  <c r="DS258" i="37"/>
  <c r="DR258" i="37"/>
  <c r="DQ258" i="37"/>
  <c r="DP258" i="37"/>
  <c r="DO258" i="37"/>
  <c r="DN258" i="37"/>
  <c r="DM258" i="37"/>
  <c r="DL258" i="37"/>
  <c r="DK258" i="37"/>
  <c r="DJ258" i="37"/>
  <c r="DI258" i="37"/>
  <c r="DH258" i="37"/>
  <c r="DG258" i="37"/>
  <c r="DF258" i="37"/>
  <c r="DE258" i="37"/>
  <c r="DD258" i="37"/>
  <c r="DC258" i="37"/>
  <c r="DB258" i="37"/>
  <c r="DA258" i="37"/>
  <c r="CX258" i="37"/>
  <c r="CW258" i="37"/>
  <c r="CV258" i="37"/>
  <c r="CU258" i="37"/>
  <c r="CT258" i="37"/>
  <c r="CS258" i="37"/>
  <c r="CR258" i="37"/>
  <c r="CQ258" i="37"/>
  <c r="CP258" i="37"/>
  <c r="CO258" i="37"/>
  <c r="CN258" i="37"/>
  <c r="CM258" i="37"/>
  <c r="CL258" i="37"/>
  <c r="CK258" i="37"/>
  <c r="CJ258" i="37"/>
  <c r="CI258" i="37"/>
  <c r="CH258" i="37"/>
  <c r="CG258" i="37"/>
  <c r="CF258" i="37"/>
  <c r="CE258" i="37"/>
  <c r="CD258" i="37"/>
  <c r="CC258" i="37"/>
  <c r="CB258" i="37"/>
  <c r="CA258" i="37"/>
  <c r="AY258" i="37" s="1"/>
  <c r="DX257" i="37"/>
  <c r="DW257" i="37"/>
  <c r="DV257" i="37"/>
  <c r="DU257" i="37"/>
  <c r="DT257" i="37"/>
  <c r="DS257" i="37"/>
  <c r="DR257" i="37"/>
  <c r="DQ257" i="37"/>
  <c r="DP257" i="37"/>
  <c r="DO257" i="37"/>
  <c r="DN257" i="37"/>
  <c r="DM257" i="37"/>
  <c r="DL257" i="37"/>
  <c r="DK257" i="37"/>
  <c r="DJ257" i="37"/>
  <c r="DI257" i="37"/>
  <c r="DH257" i="37"/>
  <c r="DG257" i="37"/>
  <c r="DF257" i="37"/>
  <c r="DE257" i="37"/>
  <c r="DD257" i="37"/>
  <c r="DC257" i="37"/>
  <c r="DB257" i="37"/>
  <c r="DA257" i="37"/>
  <c r="CX257" i="37"/>
  <c r="CW257" i="37"/>
  <c r="CV257" i="37"/>
  <c r="CU257" i="37"/>
  <c r="CT257" i="37"/>
  <c r="CS257" i="37"/>
  <c r="CR257" i="37"/>
  <c r="CQ257" i="37"/>
  <c r="CP257" i="37"/>
  <c r="CO257" i="37"/>
  <c r="CN257" i="37"/>
  <c r="CM257" i="37"/>
  <c r="CL257" i="37"/>
  <c r="CK257" i="37"/>
  <c r="CJ257" i="37"/>
  <c r="CI257" i="37"/>
  <c r="CH257" i="37"/>
  <c r="CG257" i="37"/>
  <c r="CF257" i="37"/>
  <c r="CE257" i="37"/>
  <c r="CD257" i="37"/>
  <c r="CC257" i="37"/>
  <c r="CB257" i="37"/>
  <c r="CA257" i="37"/>
  <c r="AY257" i="37" s="1"/>
  <c r="DX256" i="37"/>
  <c r="DW256" i="37"/>
  <c r="DV256" i="37"/>
  <c r="DU256" i="37"/>
  <c r="DT256" i="37"/>
  <c r="DS256" i="37"/>
  <c r="DR256" i="37"/>
  <c r="DQ256" i="37"/>
  <c r="DP256" i="37"/>
  <c r="DO256" i="37"/>
  <c r="DN256" i="37"/>
  <c r="DM256" i="37"/>
  <c r="DL256" i="37"/>
  <c r="DK256" i="37"/>
  <c r="DJ256" i="37"/>
  <c r="DI256" i="37"/>
  <c r="DH256" i="37"/>
  <c r="DG256" i="37"/>
  <c r="DF256" i="37"/>
  <c r="DE256" i="37"/>
  <c r="DD256" i="37"/>
  <c r="DC256" i="37"/>
  <c r="DB256" i="37"/>
  <c r="DA256" i="37"/>
  <c r="CX256" i="37"/>
  <c r="CW256" i="37"/>
  <c r="CV256" i="37"/>
  <c r="CU256" i="37"/>
  <c r="CT256" i="37"/>
  <c r="CS256" i="37"/>
  <c r="CR256" i="37"/>
  <c r="CQ256" i="37"/>
  <c r="CP256" i="37"/>
  <c r="CO256" i="37"/>
  <c r="CN256" i="37"/>
  <c r="CM256" i="37"/>
  <c r="CL256" i="37"/>
  <c r="CK256" i="37"/>
  <c r="CJ256" i="37"/>
  <c r="CI256" i="37"/>
  <c r="CH256" i="37"/>
  <c r="CG256" i="37"/>
  <c r="CF256" i="37"/>
  <c r="CE256" i="37"/>
  <c r="CD256" i="37"/>
  <c r="CC256" i="37"/>
  <c r="CB256" i="37"/>
  <c r="CA256" i="37"/>
  <c r="DX255" i="37"/>
  <c r="DW255" i="37"/>
  <c r="DV255" i="37"/>
  <c r="DU255" i="37"/>
  <c r="DT255" i="37"/>
  <c r="DS255" i="37"/>
  <c r="DR255" i="37"/>
  <c r="DQ255" i="37"/>
  <c r="DP255" i="37"/>
  <c r="DO255" i="37"/>
  <c r="DN255" i="37"/>
  <c r="DM255" i="37"/>
  <c r="DL255" i="37"/>
  <c r="DK255" i="37"/>
  <c r="DJ255" i="37"/>
  <c r="DI255" i="37"/>
  <c r="DH255" i="37"/>
  <c r="DG255" i="37"/>
  <c r="DF255" i="37"/>
  <c r="DE255" i="37"/>
  <c r="DD255" i="37"/>
  <c r="DC255" i="37"/>
  <c r="DB255" i="37"/>
  <c r="DA255" i="37"/>
  <c r="CX255" i="37"/>
  <c r="CW255" i="37"/>
  <c r="CV255" i="37"/>
  <c r="CU255" i="37"/>
  <c r="CT255" i="37"/>
  <c r="CS255" i="37"/>
  <c r="CR255" i="37"/>
  <c r="CQ255" i="37"/>
  <c r="CP255" i="37"/>
  <c r="CO255" i="37"/>
  <c r="CN255" i="37"/>
  <c r="CM255" i="37"/>
  <c r="CL255" i="37"/>
  <c r="CK255" i="37"/>
  <c r="CJ255" i="37"/>
  <c r="CI255" i="37"/>
  <c r="CH255" i="37"/>
  <c r="CG255" i="37"/>
  <c r="CF255" i="37"/>
  <c r="CE255" i="37"/>
  <c r="CD255" i="37"/>
  <c r="CC255" i="37"/>
  <c r="CB255" i="37"/>
  <c r="AY255" i="37" s="1"/>
  <c r="CA255" i="37"/>
  <c r="DX254" i="37"/>
  <c r="DW254" i="37"/>
  <c r="DV254" i="37"/>
  <c r="DU254" i="37"/>
  <c r="DT254" i="37"/>
  <c r="DS254" i="37"/>
  <c r="DR254" i="37"/>
  <c r="DQ254" i="37"/>
  <c r="DP254" i="37"/>
  <c r="DO254" i="37"/>
  <c r="DN254" i="37"/>
  <c r="DM254" i="37"/>
  <c r="DL254" i="37"/>
  <c r="DK254" i="37"/>
  <c r="DJ254" i="37"/>
  <c r="DI254" i="37"/>
  <c r="DH254" i="37"/>
  <c r="DG254" i="37"/>
  <c r="DF254" i="37"/>
  <c r="DE254" i="37"/>
  <c r="DD254" i="37"/>
  <c r="DC254" i="37"/>
  <c r="DB254" i="37"/>
  <c r="DA254" i="37"/>
  <c r="CX254" i="37"/>
  <c r="CW254" i="37"/>
  <c r="CV254" i="37"/>
  <c r="CU254" i="37"/>
  <c r="CT254" i="37"/>
  <c r="CS254" i="37"/>
  <c r="CR254" i="37"/>
  <c r="CQ254" i="37"/>
  <c r="CP254" i="37"/>
  <c r="CO254" i="37"/>
  <c r="CN254" i="37"/>
  <c r="CM254" i="37"/>
  <c r="CL254" i="37"/>
  <c r="CK254" i="37"/>
  <c r="CJ254" i="37"/>
  <c r="CI254" i="37"/>
  <c r="CH254" i="37"/>
  <c r="CG254" i="37"/>
  <c r="CF254" i="37"/>
  <c r="CE254" i="37"/>
  <c r="CD254" i="37"/>
  <c r="CC254" i="37"/>
  <c r="CB254" i="37"/>
  <c r="CA254" i="37"/>
  <c r="DX253" i="37"/>
  <c r="DW253" i="37"/>
  <c r="DV253" i="37"/>
  <c r="DU253" i="37"/>
  <c r="DT253" i="37"/>
  <c r="DS253" i="37"/>
  <c r="DR253" i="37"/>
  <c r="DQ253" i="37"/>
  <c r="DP253" i="37"/>
  <c r="DO253" i="37"/>
  <c r="DN253" i="37"/>
  <c r="DM253" i="37"/>
  <c r="DL253" i="37"/>
  <c r="DK253" i="37"/>
  <c r="DJ253" i="37"/>
  <c r="DI253" i="37"/>
  <c r="DH253" i="37"/>
  <c r="DG253" i="37"/>
  <c r="DF253" i="37"/>
  <c r="DE253" i="37"/>
  <c r="DD253" i="37"/>
  <c r="DC253" i="37"/>
  <c r="DB253" i="37"/>
  <c r="DA253" i="37"/>
  <c r="CX253" i="37"/>
  <c r="CW253" i="37"/>
  <c r="CV253" i="37"/>
  <c r="CU253" i="37"/>
  <c r="CT253" i="37"/>
  <c r="CS253" i="37"/>
  <c r="CR253" i="37"/>
  <c r="CQ253" i="37"/>
  <c r="CP253" i="37"/>
  <c r="CO253" i="37"/>
  <c r="CN253" i="37"/>
  <c r="CM253" i="37"/>
  <c r="CL253" i="37"/>
  <c r="CK253" i="37"/>
  <c r="CJ253" i="37"/>
  <c r="CI253" i="37"/>
  <c r="CH253" i="37"/>
  <c r="CG253" i="37"/>
  <c r="CF253" i="37"/>
  <c r="CE253" i="37"/>
  <c r="CD253" i="37"/>
  <c r="CC253" i="37"/>
  <c r="CB253" i="37"/>
  <c r="AY253" i="37" s="1"/>
  <c r="CA253" i="37"/>
  <c r="DX252" i="37"/>
  <c r="DW252" i="37"/>
  <c r="DV252" i="37"/>
  <c r="DU252" i="37"/>
  <c r="DT252" i="37"/>
  <c r="DS252" i="37"/>
  <c r="DR252" i="37"/>
  <c r="DQ252" i="37"/>
  <c r="DP252" i="37"/>
  <c r="DO252" i="37"/>
  <c r="DN252" i="37"/>
  <c r="DM252" i="37"/>
  <c r="DL252" i="37"/>
  <c r="DK252" i="37"/>
  <c r="DJ252" i="37"/>
  <c r="DI252" i="37"/>
  <c r="DH252" i="37"/>
  <c r="DG252" i="37"/>
  <c r="DF252" i="37"/>
  <c r="DE252" i="37"/>
  <c r="DD252" i="37"/>
  <c r="DC252" i="37"/>
  <c r="DB252" i="37"/>
  <c r="DA252" i="37"/>
  <c r="CX252" i="37"/>
  <c r="CW252" i="37"/>
  <c r="CV252" i="37"/>
  <c r="CU252" i="37"/>
  <c r="CT252" i="37"/>
  <c r="CS252" i="37"/>
  <c r="CR252" i="37"/>
  <c r="CQ252" i="37"/>
  <c r="CP252" i="37"/>
  <c r="CO252" i="37"/>
  <c r="CN252" i="37"/>
  <c r="CM252" i="37"/>
  <c r="CL252" i="37"/>
  <c r="CK252" i="37"/>
  <c r="CJ252" i="37"/>
  <c r="CI252" i="37"/>
  <c r="CH252" i="37"/>
  <c r="CG252" i="37"/>
  <c r="CF252" i="37"/>
  <c r="CE252" i="37"/>
  <c r="CD252" i="37"/>
  <c r="CC252" i="37"/>
  <c r="CB252" i="37"/>
  <c r="CA252" i="37"/>
  <c r="DX251" i="37"/>
  <c r="DW251" i="37"/>
  <c r="DV251" i="37"/>
  <c r="DU251" i="37"/>
  <c r="DT251" i="37"/>
  <c r="DS251" i="37"/>
  <c r="DR251" i="37"/>
  <c r="DQ251" i="37"/>
  <c r="DP251" i="37"/>
  <c r="DO251" i="37"/>
  <c r="DN251" i="37"/>
  <c r="DM251" i="37"/>
  <c r="DL251" i="37"/>
  <c r="DK251" i="37"/>
  <c r="DJ251" i="37"/>
  <c r="DI251" i="37"/>
  <c r="DH251" i="37"/>
  <c r="DG251" i="37"/>
  <c r="DF251" i="37"/>
  <c r="DE251" i="37"/>
  <c r="DD251" i="37"/>
  <c r="DC251" i="37"/>
  <c r="DB251" i="37"/>
  <c r="DA251" i="37"/>
  <c r="CX251" i="37"/>
  <c r="CW251" i="37"/>
  <c r="CV251" i="37"/>
  <c r="CU251" i="37"/>
  <c r="CT251" i="37"/>
  <c r="CS251" i="37"/>
  <c r="CR251" i="37"/>
  <c r="CQ251" i="37"/>
  <c r="CP251" i="37"/>
  <c r="CO251" i="37"/>
  <c r="CN251" i="37"/>
  <c r="CM251" i="37"/>
  <c r="CL251" i="37"/>
  <c r="CK251" i="37"/>
  <c r="CJ251" i="37"/>
  <c r="CI251" i="37"/>
  <c r="CH251" i="37"/>
  <c r="CG251" i="37"/>
  <c r="CF251" i="37"/>
  <c r="CE251" i="37"/>
  <c r="CD251" i="37"/>
  <c r="CC251" i="37"/>
  <c r="CB251" i="37"/>
  <c r="CA251" i="37"/>
  <c r="DX250" i="37"/>
  <c r="DW250" i="37"/>
  <c r="DV250" i="37"/>
  <c r="DU250" i="37"/>
  <c r="DT250" i="37"/>
  <c r="DS250" i="37"/>
  <c r="DR250" i="37"/>
  <c r="DQ250" i="37"/>
  <c r="DP250" i="37"/>
  <c r="DO250" i="37"/>
  <c r="DN250" i="37"/>
  <c r="DM250" i="37"/>
  <c r="DL250" i="37"/>
  <c r="DK250" i="37"/>
  <c r="DJ250" i="37"/>
  <c r="DI250" i="37"/>
  <c r="DH250" i="37"/>
  <c r="DG250" i="37"/>
  <c r="DF250" i="37"/>
  <c r="DE250" i="37"/>
  <c r="DD250" i="37"/>
  <c r="DC250" i="37"/>
  <c r="DB250" i="37"/>
  <c r="DA250" i="37"/>
  <c r="CX250" i="37"/>
  <c r="CW250" i="37"/>
  <c r="CV250" i="37"/>
  <c r="CU250" i="37"/>
  <c r="CT250" i="37"/>
  <c r="CS250" i="37"/>
  <c r="CR250" i="37"/>
  <c r="CQ250" i="37"/>
  <c r="CP250" i="37"/>
  <c r="CO250" i="37"/>
  <c r="CN250" i="37"/>
  <c r="CM250" i="37"/>
  <c r="CL250" i="37"/>
  <c r="CK250" i="37"/>
  <c r="CJ250" i="37"/>
  <c r="CI250" i="37"/>
  <c r="CH250" i="37"/>
  <c r="CG250" i="37"/>
  <c r="CF250" i="37"/>
  <c r="CE250" i="37"/>
  <c r="CD250" i="37"/>
  <c r="CC250" i="37"/>
  <c r="CB250" i="37"/>
  <c r="CA250" i="37"/>
  <c r="DX249" i="37"/>
  <c r="DW249" i="37"/>
  <c r="DV249" i="37"/>
  <c r="DU249" i="37"/>
  <c r="DT249" i="37"/>
  <c r="DS249" i="37"/>
  <c r="DR249" i="37"/>
  <c r="DQ249" i="37"/>
  <c r="DP249" i="37"/>
  <c r="DO249" i="37"/>
  <c r="DN249" i="37"/>
  <c r="DM249" i="37"/>
  <c r="DL249" i="37"/>
  <c r="DK249" i="37"/>
  <c r="DJ249" i="37"/>
  <c r="DI249" i="37"/>
  <c r="DH249" i="37"/>
  <c r="DG249" i="37"/>
  <c r="DF249" i="37"/>
  <c r="DE249" i="37"/>
  <c r="DD249" i="37"/>
  <c r="DC249" i="37"/>
  <c r="DB249" i="37"/>
  <c r="DA249" i="37"/>
  <c r="CX249" i="37"/>
  <c r="CW249" i="37"/>
  <c r="CV249" i="37"/>
  <c r="CU249" i="37"/>
  <c r="CT249" i="37"/>
  <c r="CS249" i="37"/>
  <c r="CR249" i="37"/>
  <c r="CQ249" i="37"/>
  <c r="CP249" i="37"/>
  <c r="CO249" i="37"/>
  <c r="CN249" i="37"/>
  <c r="CM249" i="37"/>
  <c r="CL249" i="37"/>
  <c r="CK249" i="37"/>
  <c r="CJ249" i="37"/>
  <c r="CI249" i="37"/>
  <c r="CH249" i="37"/>
  <c r="CG249" i="37"/>
  <c r="CF249" i="37"/>
  <c r="CE249" i="37"/>
  <c r="CD249" i="37"/>
  <c r="CC249" i="37"/>
  <c r="CB249" i="37"/>
  <c r="CA249" i="37"/>
  <c r="AY249" i="37" s="1"/>
  <c r="DX248" i="37"/>
  <c r="DW248" i="37"/>
  <c r="DV248" i="37"/>
  <c r="DU248" i="37"/>
  <c r="DT248" i="37"/>
  <c r="DS248" i="37"/>
  <c r="DR248" i="37"/>
  <c r="DQ248" i="37"/>
  <c r="DP248" i="37"/>
  <c r="DO248" i="37"/>
  <c r="DN248" i="37"/>
  <c r="DM248" i="37"/>
  <c r="DL248" i="37"/>
  <c r="DK248" i="37"/>
  <c r="DJ248" i="37"/>
  <c r="DI248" i="37"/>
  <c r="DH248" i="37"/>
  <c r="DG248" i="37"/>
  <c r="DF248" i="37"/>
  <c r="DE248" i="37"/>
  <c r="DD248" i="37"/>
  <c r="DC248" i="37"/>
  <c r="DB248" i="37"/>
  <c r="DA248" i="37"/>
  <c r="CX248" i="37"/>
  <c r="CW248" i="37"/>
  <c r="CV248" i="37"/>
  <c r="CU248" i="37"/>
  <c r="CT248" i="37"/>
  <c r="CS248" i="37"/>
  <c r="CR248" i="37"/>
  <c r="CQ248" i="37"/>
  <c r="CP248" i="37"/>
  <c r="CO248" i="37"/>
  <c r="CN248" i="37"/>
  <c r="CM248" i="37"/>
  <c r="CL248" i="37"/>
  <c r="CK248" i="37"/>
  <c r="CJ248" i="37"/>
  <c r="CI248" i="37"/>
  <c r="CH248" i="37"/>
  <c r="CG248" i="37"/>
  <c r="CF248" i="37"/>
  <c r="CE248" i="37"/>
  <c r="CD248" i="37"/>
  <c r="CC248" i="37"/>
  <c r="CB248" i="37"/>
  <c r="CA248" i="37"/>
  <c r="DX247" i="37"/>
  <c r="DW247" i="37"/>
  <c r="DV247" i="37"/>
  <c r="DU247" i="37"/>
  <c r="DT247" i="37"/>
  <c r="DS247" i="37"/>
  <c r="DR247" i="37"/>
  <c r="DQ247" i="37"/>
  <c r="DP247" i="37"/>
  <c r="DO247" i="37"/>
  <c r="DN247" i="37"/>
  <c r="DM247" i="37"/>
  <c r="DL247" i="37"/>
  <c r="DK247" i="37"/>
  <c r="DJ247" i="37"/>
  <c r="DI247" i="37"/>
  <c r="DH247" i="37"/>
  <c r="DG247" i="37"/>
  <c r="DF247" i="37"/>
  <c r="DE247" i="37"/>
  <c r="DD247" i="37"/>
  <c r="DC247" i="37"/>
  <c r="DB247" i="37"/>
  <c r="DA247" i="37"/>
  <c r="CX247" i="37"/>
  <c r="CW247" i="37"/>
  <c r="CV247" i="37"/>
  <c r="CU247" i="37"/>
  <c r="CT247" i="37"/>
  <c r="CS247" i="37"/>
  <c r="CR247" i="37"/>
  <c r="CQ247" i="37"/>
  <c r="CP247" i="37"/>
  <c r="CO247" i="37"/>
  <c r="CN247" i="37"/>
  <c r="CM247" i="37"/>
  <c r="CL247" i="37"/>
  <c r="CK247" i="37"/>
  <c r="CJ247" i="37"/>
  <c r="CI247" i="37"/>
  <c r="CH247" i="37"/>
  <c r="CG247" i="37"/>
  <c r="CF247" i="37"/>
  <c r="CE247" i="37"/>
  <c r="CD247" i="37"/>
  <c r="CC247" i="37"/>
  <c r="CB247" i="37"/>
  <c r="CA247" i="37"/>
  <c r="DX246" i="37"/>
  <c r="DW246" i="37"/>
  <c r="DV246" i="37"/>
  <c r="DU246" i="37"/>
  <c r="DT246" i="37"/>
  <c r="DS246" i="37"/>
  <c r="DR246" i="37"/>
  <c r="DQ246" i="37"/>
  <c r="DP246" i="37"/>
  <c r="DO246" i="37"/>
  <c r="DN246" i="37"/>
  <c r="DM246" i="37"/>
  <c r="DL246" i="37"/>
  <c r="DK246" i="37"/>
  <c r="DJ246" i="37"/>
  <c r="DI246" i="37"/>
  <c r="DH246" i="37"/>
  <c r="DG246" i="37"/>
  <c r="DF246" i="37"/>
  <c r="DE246" i="37"/>
  <c r="DD246" i="37"/>
  <c r="DC246" i="37"/>
  <c r="DB246" i="37"/>
  <c r="DA246" i="37"/>
  <c r="CX246" i="37"/>
  <c r="CW246" i="37"/>
  <c r="CV246" i="37"/>
  <c r="CU246" i="37"/>
  <c r="CT246" i="37"/>
  <c r="CS246" i="37"/>
  <c r="CR246" i="37"/>
  <c r="CQ246" i="37"/>
  <c r="CP246" i="37"/>
  <c r="CO246" i="37"/>
  <c r="CN246" i="37"/>
  <c r="CM246" i="37"/>
  <c r="CL246" i="37"/>
  <c r="CK246" i="37"/>
  <c r="CJ246" i="37"/>
  <c r="CI246" i="37"/>
  <c r="CH246" i="37"/>
  <c r="CG246" i="37"/>
  <c r="CF246" i="37"/>
  <c r="CE246" i="37"/>
  <c r="CD246" i="37"/>
  <c r="CC246" i="37"/>
  <c r="CB246" i="37"/>
  <c r="CA246" i="37"/>
  <c r="DX245" i="37"/>
  <c r="DW245" i="37"/>
  <c r="DV245" i="37"/>
  <c r="DU245" i="37"/>
  <c r="DT245" i="37"/>
  <c r="DS245" i="37"/>
  <c r="DR245" i="37"/>
  <c r="DQ245" i="37"/>
  <c r="DP245" i="37"/>
  <c r="DO245" i="37"/>
  <c r="DN245" i="37"/>
  <c r="DM245" i="37"/>
  <c r="DL245" i="37"/>
  <c r="DK245" i="37"/>
  <c r="DJ245" i="37"/>
  <c r="DI245" i="37"/>
  <c r="DH245" i="37"/>
  <c r="DG245" i="37"/>
  <c r="DF245" i="37"/>
  <c r="DE245" i="37"/>
  <c r="DD245" i="37"/>
  <c r="DC245" i="37"/>
  <c r="DB245" i="37"/>
  <c r="DA245" i="37"/>
  <c r="CX245" i="37"/>
  <c r="CW245" i="37"/>
  <c r="CV245" i="37"/>
  <c r="CU245" i="37"/>
  <c r="CT245" i="37"/>
  <c r="CS245" i="37"/>
  <c r="CR245" i="37"/>
  <c r="CQ245" i="37"/>
  <c r="CP245" i="37"/>
  <c r="CO245" i="37"/>
  <c r="CN245" i="37"/>
  <c r="CM245" i="37"/>
  <c r="CL245" i="37"/>
  <c r="CK245" i="37"/>
  <c r="CJ245" i="37"/>
  <c r="CI245" i="37"/>
  <c r="CH245" i="37"/>
  <c r="CG245" i="37"/>
  <c r="CF245" i="37"/>
  <c r="CE245" i="37"/>
  <c r="CD245" i="37"/>
  <c r="CC245" i="37"/>
  <c r="CB245" i="37"/>
  <c r="CA245" i="37"/>
  <c r="AY245" i="37"/>
  <c r="DX244" i="37"/>
  <c r="DW244" i="37"/>
  <c r="DV244" i="37"/>
  <c r="DU244" i="37"/>
  <c r="DT244" i="37"/>
  <c r="DS244" i="37"/>
  <c r="DR244" i="37"/>
  <c r="DQ244" i="37"/>
  <c r="DP244" i="37"/>
  <c r="DO244" i="37"/>
  <c r="DN244" i="37"/>
  <c r="DM244" i="37"/>
  <c r="DL244" i="37"/>
  <c r="DK244" i="37"/>
  <c r="DJ244" i="37"/>
  <c r="DI244" i="37"/>
  <c r="DH244" i="37"/>
  <c r="DG244" i="37"/>
  <c r="DF244" i="37"/>
  <c r="DE244" i="37"/>
  <c r="DD244" i="37"/>
  <c r="DC244" i="37"/>
  <c r="DB244" i="37"/>
  <c r="DA244" i="37"/>
  <c r="CX244" i="37"/>
  <c r="CW244" i="37"/>
  <c r="CV244" i="37"/>
  <c r="CU244" i="37"/>
  <c r="CT244" i="37"/>
  <c r="CS244" i="37"/>
  <c r="CR244" i="37"/>
  <c r="CQ244" i="37"/>
  <c r="CP244" i="37"/>
  <c r="CO244" i="37"/>
  <c r="CN244" i="37"/>
  <c r="CM244" i="37"/>
  <c r="CL244" i="37"/>
  <c r="CK244" i="37"/>
  <c r="CJ244" i="37"/>
  <c r="CI244" i="37"/>
  <c r="CH244" i="37"/>
  <c r="CG244" i="37"/>
  <c r="CF244" i="37"/>
  <c r="CE244" i="37"/>
  <c r="CD244" i="37"/>
  <c r="CC244" i="37"/>
  <c r="CB244" i="37"/>
  <c r="CA244" i="37"/>
  <c r="AY244" i="37" s="1"/>
  <c r="DX243" i="37"/>
  <c r="DW243" i="37"/>
  <c r="DV243" i="37"/>
  <c r="DU243" i="37"/>
  <c r="DT243" i="37"/>
  <c r="DS243" i="37"/>
  <c r="DR243" i="37"/>
  <c r="DQ243" i="37"/>
  <c r="DP243" i="37"/>
  <c r="DO243" i="37"/>
  <c r="DN243" i="37"/>
  <c r="DM243" i="37"/>
  <c r="DL243" i="37"/>
  <c r="DK243" i="37"/>
  <c r="DJ243" i="37"/>
  <c r="DI243" i="37"/>
  <c r="DH243" i="37"/>
  <c r="DG243" i="37"/>
  <c r="DF243" i="37"/>
  <c r="DE243" i="37"/>
  <c r="DD243" i="37"/>
  <c r="DC243" i="37"/>
  <c r="DB243" i="37"/>
  <c r="DA243" i="37"/>
  <c r="CX243" i="37"/>
  <c r="CW243" i="37"/>
  <c r="CV243" i="37"/>
  <c r="CU243" i="37"/>
  <c r="CT243" i="37"/>
  <c r="CS243" i="37"/>
  <c r="CR243" i="37"/>
  <c r="CQ243" i="37"/>
  <c r="CP243" i="37"/>
  <c r="CO243" i="37"/>
  <c r="CN243" i="37"/>
  <c r="CM243" i="37"/>
  <c r="CL243" i="37"/>
  <c r="CK243" i="37"/>
  <c r="CJ243" i="37"/>
  <c r="CI243" i="37"/>
  <c r="CH243" i="37"/>
  <c r="CG243" i="37"/>
  <c r="CF243" i="37"/>
  <c r="CE243" i="37"/>
  <c r="CD243" i="37"/>
  <c r="CC243" i="37"/>
  <c r="CB243" i="37"/>
  <c r="CA243" i="37"/>
  <c r="DX242" i="37"/>
  <c r="DW242" i="37"/>
  <c r="DV242" i="37"/>
  <c r="DU242" i="37"/>
  <c r="DT242" i="37"/>
  <c r="DS242" i="37"/>
  <c r="DR242" i="37"/>
  <c r="DQ242" i="37"/>
  <c r="DP242" i="37"/>
  <c r="DO242" i="37"/>
  <c r="DN242" i="37"/>
  <c r="DM242" i="37"/>
  <c r="DL242" i="37"/>
  <c r="DK242" i="37"/>
  <c r="DJ242" i="37"/>
  <c r="DI242" i="37"/>
  <c r="DH242" i="37"/>
  <c r="DG242" i="37"/>
  <c r="DF242" i="37"/>
  <c r="DE242" i="37"/>
  <c r="DD242" i="37"/>
  <c r="DC242" i="37"/>
  <c r="DB242" i="37"/>
  <c r="DA242" i="37"/>
  <c r="CX242" i="37"/>
  <c r="CW242" i="37"/>
  <c r="CV242" i="37"/>
  <c r="CU242" i="37"/>
  <c r="CT242" i="37"/>
  <c r="CS242" i="37"/>
  <c r="CR242" i="37"/>
  <c r="CQ242" i="37"/>
  <c r="CP242" i="37"/>
  <c r="CO242" i="37"/>
  <c r="CN242" i="37"/>
  <c r="CM242" i="37"/>
  <c r="CL242" i="37"/>
  <c r="CK242" i="37"/>
  <c r="CJ242" i="37"/>
  <c r="CI242" i="37"/>
  <c r="CH242" i="37"/>
  <c r="CG242" i="37"/>
  <c r="CF242" i="37"/>
  <c r="CE242" i="37"/>
  <c r="CD242" i="37"/>
  <c r="CC242" i="37"/>
  <c r="CB242" i="37"/>
  <c r="CA242" i="37"/>
  <c r="AY242" i="37" s="1"/>
  <c r="DX241" i="37"/>
  <c r="DW241" i="37"/>
  <c r="DV241" i="37"/>
  <c r="DU241" i="37"/>
  <c r="DT241" i="37"/>
  <c r="DS241" i="37"/>
  <c r="DR241" i="37"/>
  <c r="DQ241" i="37"/>
  <c r="DP241" i="37"/>
  <c r="DO241" i="37"/>
  <c r="DN241" i="37"/>
  <c r="DM241" i="37"/>
  <c r="DL241" i="37"/>
  <c r="DK241" i="37"/>
  <c r="DJ241" i="37"/>
  <c r="DI241" i="37"/>
  <c r="DH241" i="37"/>
  <c r="DG241" i="37"/>
  <c r="DF241" i="37"/>
  <c r="DE241" i="37"/>
  <c r="DD241" i="37"/>
  <c r="DC241" i="37"/>
  <c r="DB241" i="37"/>
  <c r="DA241" i="37"/>
  <c r="CX241" i="37"/>
  <c r="CW241" i="37"/>
  <c r="CV241" i="37"/>
  <c r="CU241" i="37"/>
  <c r="CT241" i="37"/>
  <c r="CS241" i="37"/>
  <c r="CR241" i="37"/>
  <c r="CQ241" i="37"/>
  <c r="CP241" i="37"/>
  <c r="CO241" i="37"/>
  <c r="CN241" i="37"/>
  <c r="CM241" i="37"/>
  <c r="CL241" i="37"/>
  <c r="CK241" i="37"/>
  <c r="CJ241" i="37"/>
  <c r="CI241" i="37"/>
  <c r="CH241" i="37"/>
  <c r="CG241" i="37"/>
  <c r="CF241" i="37"/>
  <c r="CE241" i="37"/>
  <c r="CD241" i="37"/>
  <c r="CC241" i="37"/>
  <c r="CB241" i="37"/>
  <c r="CA241" i="37"/>
  <c r="AY241" i="37" s="1"/>
  <c r="DX240" i="37"/>
  <c r="DW240" i="37"/>
  <c r="DV240" i="37"/>
  <c r="DU240" i="37"/>
  <c r="DT240" i="37"/>
  <c r="DS240" i="37"/>
  <c r="DR240" i="37"/>
  <c r="DQ240" i="37"/>
  <c r="DP240" i="37"/>
  <c r="DO240" i="37"/>
  <c r="DN240" i="37"/>
  <c r="DM240" i="37"/>
  <c r="DL240" i="37"/>
  <c r="DK240" i="37"/>
  <c r="DJ240" i="37"/>
  <c r="DI240" i="37"/>
  <c r="DH240" i="37"/>
  <c r="DG240" i="37"/>
  <c r="DF240" i="37"/>
  <c r="DE240" i="37"/>
  <c r="DD240" i="37"/>
  <c r="DC240" i="37"/>
  <c r="DB240" i="37"/>
  <c r="DA240" i="37"/>
  <c r="CX240" i="37"/>
  <c r="CW240" i="37"/>
  <c r="CV240" i="37"/>
  <c r="CU240" i="37"/>
  <c r="CT240" i="37"/>
  <c r="CS240" i="37"/>
  <c r="CR240" i="37"/>
  <c r="CQ240" i="37"/>
  <c r="CP240" i="37"/>
  <c r="CO240" i="37"/>
  <c r="CN240" i="37"/>
  <c r="CM240" i="37"/>
  <c r="CL240" i="37"/>
  <c r="CK240" i="37"/>
  <c r="CJ240" i="37"/>
  <c r="CI240" i="37"/>
  <c r="CH240" i="37"/>
  <c r="CG240" i="37"/>
  <c r="CF240" i="37"/>
  <c r="CE240" i="37"/>
  <c r="CD240" i="37"/>
  <c r="CC240" i="37"/>
  <c r="CB240" i="37"/>
  <c r="CA240" i="37"/>
  <c r="DX239" i="37"/>
  <c r="DW239" i="37"/>
  <c r="DV239" i="37"/>
  <c r="DU239" i="37"/>
  <c r="DT239" i="37"/>
  <c r="DS239" i="37"/>
  <c r="DR239" i="37"/>
  <c r="DQ239" i="37"/>
  <c r="DP239" i="37"/>
  <c r="DO239" i="37"/>
  <c r="DN239" i="37"/>
  <c r="DM239" i="37"/>
  <c r="DL239" i="37"/>
  <c r="DK239" i="37"/>
  <c r="DJ239" i="37"/>
  <c r="DI239" i="37"/>
  <c r="DH239" i="37"/>
  <c r="DG239" i="37"/>
  <c r="DF239" i="37"/>
  <c r="DE239" i="37"/>
  <c r="DD239" i="37"/>
  <c r="DC239" i="37"/>
  <c r="DB239" i="37"/>
  <c r="DA239" i="37"/>
  <c r="CX239" i="37"/>
  <c r="CW239" i="37"/>
  <c r="CV239" i="37"/>
  <c r="CU239" i="37"/>
  <c r="CT239" i="37"/>
  <c r="CS239" i="37"/>
  <c r="CR239" i="37"/>
  <c r="CQ239" i="37"/>
  <c r="CP239" i="37"/>
  <c r="CO239" i="37"/>
  <c r="CN239" i="37"/>
  <c r="CM239" i="37"/>
  <c r="CL239" i="37"/>
  <c r="CK239" i="37"/>
  <c r="CJ239" i="37"/>
  <c r="CI239" i="37"/>
  <c r="CH239" i="37"/>
  <c r="CG239" i="37"/>
  <c r="CF239" i="37"/>
  <c r="CE239" i="37"/>
  <c r="CD239" i="37"/>
  <c r="CC239" i="37"/>
  <c r="CB239" i="37"/>
  <c r="AY239" i="37" s="1"/>
  <c r="CA239" i="37"/>
  <c r="DX238" i="37"/>
  <c r="DW238" i="37"/>
  <c r="DV238" i="37"/>
  <c r="DU238" i="37"/>
  <c r="DT238" i="37"/>
  <c r="DS238" i="37"/>
  <c r="DR238" i="37"/>
  <c r="DQ238" i="37"/>
  <c r="DP238" i="37"/>
  <c r="DO238" i="37"/>
  <c r="DN238" i="37"/>
  <c r="DM238" i="37"/>
  <c r="DL238" i="37"/>
  <c r="DK238" i="37"/>
  <c r="DJ238" i="37"/>
  <c r="DI238" i="37"/>
  <c r="DH238" i="37"/>
  <c r="DG238" i="37"/>
  <c r="DF238" i="37"/>
  <c r="DE238" i="37"/>
  <c r="DD238" i="37"/>
  <c r="DC238" i="37"/>
  <c r="DB238" i="37"/>
  <c r="DA238" i="37"/>
  <c r="CX238" i="37"/>
  <c r="CW238" i="37"/>
  <c r="CV238" i="37"/>
  <c r="CU238" i="37"/>
  <c r="CT238" i="37"/>
  <c r="CS238" i="37"/>
  <c r="CR238" i="37"/>
  <c r="CQ238" i="37"/>
  <c r="CP238" i="37"/>
  <c r="CO238" i="37"/>
  <c r="CN238" i="37"/>
  <c r="CM238" i="37"/>
  <c r="CL238" i="37"/>
  <c r="CK238" i="37"/>
  <c r="CJ238" i="37"/>
  <c r="CI238" i="37"/>
  <c r="CH238" i="37"/>
  <c r="CG238" i="37"/>
  <c r="CF238" i="37"/>
  <c r="CE238" i="37"/>
  <c r="CD238" i="37"/>
  <c r="CC238" i="37"/>
  <c r="CB238" i="37"/>
  <c r="CA238" i="37"/>
  <c r="DX237" i="37"/>
  <c r="DW237" i="37"/>
  <c r="DV237" i="37"/>
  <c r="DU237" i="37"/>
  <c r="DT237" i="37"/>
  <c r="DS237" i="37"/>
  <c r="DR237" i="37"/>
  <c r="DQ237" i="37"/>
  <c r="DP237" i="37"/>
  <c r="DO237" i="37"/>
  <c r="DN237" i="37"/>
  <c r="DM237" i="37"/>
  <c r="DL237" i="37"/>
  <c r="DK237" i="37"/>
  <c r="DJ237" i="37"/>
  <c r="DI237" i="37"/>
  <c r="DH237" i="37"/>
  <c r="DG237" i="37"/>
  <c r="DF237" i="37"/>
  <c r="DE237" i="37"/>
  <c r="DD237" i="37"/>
  <c r="DC237" i="37"/>
  <c r="DB237" i="37"/>
  <c r="DA237" i="37"/>
  <c r="CX237" i="37"/>
  <c r="CW237" i="37"/>
  <c r="CV237" i="37"/>
  <c r="CU237" i="37"/>
  <c r="CT237" i="37"/>
  <c r="CS237" i="37"/>
  <c r="CR237" i="37"/>
  <c r="CQ237" i="37"/>
  <c r="CP237" i="37"/>
  <c r="CO237" i="37"/>
  <c r="CN237" i="37"/>
  <c r="CM237" i="37"/>
  <c r="CL237" i="37"/>
  <c r="CK237" i="37"/>
  <c r="CJ237" i="37"/>
  <c r="CI237" i="37"/>
  <c r="CH237" i="37"/>
  <c r="CG237" i="37"/>
  <c r="CF237" i="37"/>
  <c r="CE237" i="37"/>
  <c r="CD237" i="37"/>
  <c r="CC237" i="37"/>
  <c r="CB237" i="37"/>
  <c r="AY237" i="37" s="1"/>
  <c r="CA237" i="37"/>
  <c r="DX236" i="37"/>
  <c r="DW236" i="37"/>
  <c r="DV236" i="37"/>
  <c r="DU236" i="37"/>
  <c r="DT236" i="37"/>
  <c r="DS236" i="37"/>
  <c r="DR236" i="37"/>
  <c r="DQ236" i="37"/>
  <c r="DP236" i="37"/>
  <c r="DO236" i="37"/>
  <c r="DN236" i="37"/>
  <c r="DM236" i="37"/>
  <c r="DL236" i="37"/>
  <c r="DK236" i="37"/>
  <c r="DJ236" i="37"/>
  <c r="DI236" i="37"/>
  <c r="DH236" i="37"/>
  <c r="DG236" i="37"/>
  <c r="DF236" i="37"/>
  <c r="DE236" i="37"/>
  <c r="DD236" i="37"/>
  <c r="DC236" i="37"/>
  <c r="DB236" i="37"/>
  <c r="DA236" i="37"/>
  <c r="CX236" i="37"/>
  <c r="CW236" i="37"/>
  <c r="CV236" i="37"/>
  <c r="CU236" i="37"/>
  <c r="CT236" i="37"/>
  <c r="CS236" i="37"/>
  <c r="CR236" i="37"/>
  <c r="CQ236" i="37"/>
  <c r="CP236" i="37"/>
  <c r="CO236" i="37"/>
  <c r="CN236" i="37"/>
  <c r="CM236" i="37"/>
  <c r="CL236" i="37"/>
  <c r="CK236" i="37"/>
  <c r="CJ236" i="37"/>
  <c r="CI236" i="37"/>
  <c r="CH236" i="37"/>
  <c r="CG236" i="37"/>
  <c r="CF236" i="37"/>
  <c r="CE236" i="37"/>
  <c r="CD236" i="37"/>
  <c r="CC236" i="37"/>
  <c r="CB236" i="37"/>
  <c r="CA236" i="37"/>
  <c r="DV231" i="37"/>
  <c r="DU231" i="37"/>
  <c r="DT231" i="37"/>
  <c r="DS231" i="37"/>
  <c r="DR231" i="37"/>
  <c r="DQ231" i="37"/>
  <c r="DP231" i="37"/>
  <c r="DO231" i="37"/>
  <c r="DN231" i="37"/>
  <c r="DM231" i="37"/>
  <c r="DL231" i="37"/>
  <c r="DK231" i="37"/>
  <c r="DJ231" i="37"/>
  <c r="DI231" i="37"/>
  <c r="DH231" i="37"/>
  <c r="DG231" i="37"/>
  <c r="DF231" i="37"/>
  <c r="CV231" i="37"/>
  <c r="CU231" i="37"/>
  <c r="CT231" i="37"/>
  <c r="CS231" i="37"/>
  <c r="CR231" i="37"/>
  <c r="CQ231" i="37"/>
  <c r="CP231" i="37"/>
  <c r="CO231" i="37"/>
  <c r="CN231" i="37"/>
  <c r="CM231" i="37"/>
  <c r="CL231" i="37"/>
  <c r="CK231" i="37"/>
  <c r="CJ231" i="37"/>
  <c r="CI231" i="37"/>
  <c r="CH231" i="37"/>
  <c r="CG231" i="37"/>
  <c r="CF231" i="37"/>
  <c r="C231" i="37"/>
  <c r="B231" i="37"/>
  <c r="DV230" i="37"/>
  <c r="DU230" i="37"/>
  <c r="DT230" i="37"/>
  <c r="DS230" i="37"/>
  <c r="DR230" i="37"/>
  <c r="DQ230" i="37"/>
  <c r="DP230" i="37"/>
  <c r="DO230" i="37"/>
  <c r="DN230" i="37"/>
  <c r="DM230" i="37"/>
  <c r="DL230" i="37"/>
  <c r="DK230" i="37"/>
  <c r="DJ230" i="37"/>
  <c r="DI230" i="37"/>
  <c r="DH230" i="37"/>
  <c r="DG230" i="37"/>
  <c r="DF230" i="37"/>
  <c r="CV230" i="37"/>
  <c r="CU230" i="37"/>
  <c r="CT230" i="37"/>
  <c r="CS230" i="37"/>
  <c r="CR230" i="37"/>
  <c r="CQ230" i="37"/>
  <c r="CP230" i="37"/>
  <c r="CO230" i="37"/>
  <c r="CN230" i="37"/>
  <c r="CM230" i="37"/>
  <c r="CL230" i="37"/>
  <c r="CK230" i="37"/>
  <c r="CJ230" i="37"/>
  <c r="CI230" i="37"/>
  <c r="CH230" i="37"/>
  <c r="CG230" i="37"/>
  <c r="CF230" i="37"/>
  <c r="CB230" i="37"/>
  <c r="C230" i="37"/>
  <c r="B230" i="37"/>
  <c r="CE230" i="37" s="1"/>
  <c r="DV229" i="37"/>
  <c r="DU229" i="37"/>
  <c r="DT229" i="37"/>
  <c r="DS229" i="37"/>
  <c r="DR229" i="37"/>
  <c r="DQ229" i="37"/>
  <c r="DP229" i="37"/>
  <c r="DO229" i="37"/>
  <c r="DN229" i="37"/>
  <c r="DM229" i="37"/>
  <c r="DL229" i="37"/>
  <c r="DK229" i="37"/>
  <c r="DJ229" i="37"/>
  <c r="DI229" i="37"/>
  <c r="DH229" i="37"/>
  <c r="DG229" i="37"/>
  <c r="DF229" i="37"/>
  <c r="CV229" i="37"/>
  <c r="CU229" i="37"/>
  <c r="CT229" i="37"/>
  <c r="CS229" i="37"/>
  <c r="CR229" i="37"/>
  <c r="CQ229" i="37"/>
  <c r="CP229" i="37"/>
  <c r="CO229" i="37"/>
  <c r="CN229" i="37"/>
  <c r="CM229" i="37"/>
  <c r="CL229" i="37"/>
  <c r="CK229" i="37"/>
  <c r="CJ229" i="37"/>
  <c r="CI229" i="37"/>
  <c r="CH229" i="37"/>
  <c r="CG229" i="37"/>
  <c r="CF229" i="37"/>
  <c r="C229" i="37"/>
  <c r="B229" i="37"/>
  <c r="DV228" i="37"/>
  <c r="DU228" i="37"/>
  <c r="DT228" i="37"/>
  <c r="DS228" i="37"/>
  <c r="DR228" i="37"/>
  <c r="DQ228" i="37"/>
  <c r="DP228" i="37"/>
  <c r="DO228" i="37"/>
  <c r="DN228" i="37"/>
  <c r="DM228" i="37"/>
  <c r="DL228" i="37"/>
  <c r="DK228" i="37"/>
  <c r="DJ228" i="37"/>
  <c r="DI228" i="37"/>
  <c r="DH228" i="37"/>
  <c r="DG228" i="37"/>
  <c r="DF228" i="37"/>
  <c r="CV228" i="37"/>
  <c r="CU228" i="37"/>
  <c r="CT228" i="37"/>
  <c r="CS228" i="37"/>
  <c r="CR228" i="37"/>
  <c r="CQ228" i="37"/>
  <c r="CP228" i="37"/>
  <c r="CO228" i="37"/>
  <c r="CN228" i="37"/>
  <c r="CM228" i="37"/>
  <c r="CL228" i="37"/>
  <c r="CK228" i="37"/>
  <c r="CJ228" i="37"/>
  <c r="CI228" i="37"/>
  <c r="CH228" i="37"/>
  <c r="CG228" i="37"/>
  <c r="CF228" i="37"/>
  <c r="C228" i="37"/>
  <c r="B228" i="37"/>
  <c r="DV227" i="37"/>
  <c r="DU227" i="37"/>
  <c r="DT227" i="37"/>
  <c r="DS227" i="37"/>
  <c r="DR227" i="37"/>
  <c r="DQ227" i="37"/>
  <c r="DP227" i="37"/>
  <c r="DO227" i="37"/>
  <c r="DN227" i="37"/>
  <c r="DM227" i="37"/>
  <c r="DL227" i="37"/>
  <c r="DK227" i="37"/>
  <c r="DJ227" i="37"/>
  <c r="DI227" i="37"/>
  <c r="DH227" i="37"/>
  <c r="DG227" i="37"/>
  <c r="DF227" i="37"/>
  <c r="CV227" i="37"/>
  <c r="CU227" i="37"/>
  <c r="CT227" i="37"/>
  <c r="CS227" i="37"/>
  <c r="CR227" i="37"/>
  <c r="CQ227" i="37"/>
  <c r="CP227" i="37"/>
  <c r="CO227" i="37"/>
  <c r="CN227" i="37"/>
  <c r="CM227" i="37"/>
  <c r="CL227" i="37"/>
  <c r="CK227" i="37"/>
  <c r="CJ227" i="37"/>
  <c r="CI227" i="37"/>
  <c r="CH227" i="37"/>
  <c r="CG227" i="37"/>
  <c r="CF227" i="37"/>
  <c r="CA227" i="37"/>
  <c r="C227" i="37"/>
  <c r="B227" i="37"/>
  <c r="CD227" i="37" s="1"/>
  <c r="DV226" i="37"/>
  <c r="DU226" i="37"/>
  <c r="DT226" i="37"/>
  <c r="DS226" i="37"/>
  <c r="DR226" i="37"/>
  <c r="DQ226" i="37"/>
  <c r="DP226" i="37"/>
  <c r="DO226" i="37"/>
  <c r="DN226" i="37"/>
  <c r="DM226" i="37"/>
  <c r="DL226" i="37"/>
  <c r="DK226" i="37"/>
  <c r="DJ226" i="37"/>
  <c r="DI226" i="37"/>
  <c r="DH226" i="37"/>
  <c r="DG226" i="37"/>
  <c r="DF226" i="37"/>
  <c r="CV226" i="37"/>
  <c r="CU226" i="37"/>
  <c r="CT226" i="37"/>
  <c r="CS226" i="37"/>
  <c r="CR226" i="37"/>
  <c r="CQ226" i="37"/>
  <c r="CP226" i="37"/>
  <c r="CO226" i="37"/>
  <c r="CN226" i="37"/>
  <c r="CM226" i="37"/>
  <c r="CL226" i="37"/>
  <c r="CK226" i="37"/>
  <c r="CJ226" i="37"/>
  <c r="CI226" i="37"/>
  <c r="CH226" i="37"/>
  <c r="CG226" i="37"/>
  <c r="CF226" i="37"/>
  <c r="C226" i="37"/>
  <c r="B226" i="37"/>
  <c r="DV225" i="37"/>
  <c r="DU225" i="37"/>
  <c r="DT225" i="37"/>
  <c r="DS225" i="37"/>
  <c r="DR225" i="37"/>
  <c r="DQ225" i="37"/>
  <c r="DP225" i="37"/>
  <c r="DO225" i="37"/>
  <c r="DN225" i="37"/>
  <c r="DM225" i="37"/>
  <c r="DL225" i="37"/>
  <c r="DK225" i="37"/>
  <c r="DJ225" i="37"/>
  <c r="DI225" i="37"/>
  <c r="DH225" i="37"/>
  <c r="DG225" i="37"/>
  <c r="DF225" i="37"/>
  <c r="CV225" i="37"/>
  <c r="CU225" i="37"/>
  <c r="CT225" i="37"/>
  <c r="CS225" i="37"/>
  <c r="CR225" i="37"/>
  <c r="CQ225" i="37"/>
  <c r="CP225" i="37"/>
  <c r="CO225" i="37"/>
  <c r="CN225" i="37"/>
  <c r="CM225" i="37"/>
  <c r="CL225" i="37"/>
  <c r="CK225" i="37"/>
  <c r="CJ225" i="37"/>
  <c r="CI225" i="37"/>
  <c r="CH225" i="37"/>
  <c r="CG225" i="37"/>
  <c r="CF225" i="37"/>
  <c r="C225" i="37"/>
  <c r="B225" i="37"/>
  <c r="CC225" i="37" s="1"/>
  <c r="DV220" i="37"/>
  <c r="DU220" i="37"/>
  <c r="DT220" i="37"/>
  <c r="DS220" i="37"/>
  <c r="DR220" i="37"/>
  <c r="DQ220" i="37"/>
  <c r="DP220" i="37"/>
  <c r="DO220" i="37"/>
  <c r="DN220" i="37"/>
  <c r="DM220" i="37"/>
  <c r="DL220" i="37"/>
  <c r="DK220" i="37"/>
  <c r="DJ220" i="37"/>
  <c r="DI220" i="37"/>
  <c r="DH220" i="37"/>
  <c r="DG220" i="37"/>
  <c r="DF220" i="37"/>
  <c r="CV220" i="37"/>
  <c r="CU220" i="37"/>
  <c r="CT220" i="37"/>
  <c r="CS220" i="37"/>
  <c r="CR220" i="37"/>
  <c r="CQ220" i="37"/>
  <c r="CP220" i="37"/>
  <c r="CO220" i="37"/>
  <c r="CN220" i="37"/>
  <c r="CM220" i="37"/>
  <c r="CL220" i="37"/>
  <c r="CK220" i="37"/>
  <c r="CJ220" i="37"/>
  <c r="CI220" i="37"/>
  <c r="CH220" i="37"/>
  <c r="CG220" i="37"/>
  <c r="CF220" i="37"/>
  <c r="C220" i="37"/>
  <c r="B220" i="37"/>
  <c r="DV219" i="37"/>
  <c r="DU219" i="37"/>
  <c r="DT219" i="37"/>
  <c r="DS219" i="37"/>
  <c r="DR219" i="37"/>
  <c r="DQ219" i="37"/>
  <c r="DP219" i="37"/>
  <c r="DO219" i="37"/>
  <c r="DN219" i="37"/>
  <c r="DM219" i="37"/>
  <c r="DL219" i="37"/>
  <c r="DK219" i="37"/>
  <c r="DJ219" i="37"/>
  <c r="DI219" i="37"/>
  <c r="DH219" i="37"/>
  <c r="DG219" i="37"/>
  <c r="DF219" i="37"/>
  <c r="CV219" i="37"/>
  <c r="CU219" i="37"/>
  <c r="CT219" i="37"/>
  <c r="CS219" i="37"/>
  <c r="CR219" i="37"/>
  <c r="CQ219" i="37"/>
  <c r="CP219" i="37"/>
  <c r="CO219" i="37"/>
  <c r="CN219" i="37"/>
  <c r="CM219" i="37"/>
  <c r="CL219" i="37"/>
  <c r="CK219" i="37"/>
  <c r="CJ219" i="37"/>
  <c r="CI219" i="37"/>
  <c r="CH219" i="37"/>
  <c r="CG219" i="37"/>
  <c r="CF219" i="37"/>
  <c r="C219" i="37"/>
  <c r="B219" i="37"/>
  <c r="DA219" i="37" s="1"/>
  <c r="DV218" i="37"/>
  <c r="DU218" i="37"/>
  <c r="DT218" i="37"/>
  <c r="DS218" i="37"/>
  <c r="DR218" i="37"/>
  <c r="DQ218" i="37"/>
  <c r="DP218" i="37"/>
  <c r="DO218" i="37"/>
  <c r="DN218" i="37"/>
  <c r="DM218" i="37"/>
  <c r="DL218" i="37"/>
  <c r="DK218" i="37"/>
  <c r="DJ218" i="37"/>
  <c r="DI218" i="37"/>
  <c r="DH218" i="37"/>
  <c r="DG218" i="37"/>
  <c r="DF218" i="37"/>
  <c r="DC218" i="37"/>
  <c r="CV218" i="37"/>
  <c r="CU218" i="37"/>
  <c r="CT218" i="37"/>
  <c r="CS218" i="37"/>
  <c r="CR218" i="37"/>
  <c r="CQ218" i="37"/>
  <c r="CP218" i="37"/>
  <c r="CO218" i="37"/>
  <c r="CN218" i="37"/>
  <c r="CM218" i="37"/>
  <c r="CL218" i="37"/>
  <c r="CK218" i="37"/>
  <c r="CJ218" i="37"/>
  <c r="CI218" i="37"/>
  <c r="CH218" i="37"/>
  <c r="CG218" i="37"/>
  <c r="CF218" i="37"/>
  <c r="CE218" i="37"/>
  <c r="C218" i="37"/>
  <c r="B218" i="37"/>
  <c r="DB218" i="37" s="1"/>
  <c r="DV217" i="37"/>
  <c r="DU217" i="37"/>
  <c r="DT217" i="37"/>
  <c r="DS217" i="37"/>
  <c r="DR217" i="37"/>
  <c r="DQ217" i="37"/>
  <c r="DP217" i="37"/>
  <c r="DO217" i="37"/>
  <c r="DN217" i="37"/>
  <c r="DM217" i="37"/>
  <c r="DL217" i="37"/>
  <c r="DK217" i="37"/>
  <c r="DJ217" i="37"/>
  <c r="DI217" i="37"/>
  <c r="DH217" i="37"/>
  <c r="DG217" i="37"/>
  <c r="DF217" i="37"/>
  <c r="CV217" i="37"/>
  <c r="CU217" i="37"/>
  <c r="CT217" i="37"/>
  <c r="CS217" i="37"/>
  <c r="CR217" i="37"/>
  <c r="CQ217" i="37"/>
  <c r="CP217" i="37"/>
  <c r="CO217" i="37"/>
  <c r="CN217" i="37"/>
  <c r="CM217" i="37"/>
  <c r="CL217" i="37"/>
  <c r="CK217" i="37"/>
  <c r="CJ217" i="37"/>
  <c r="CI217" i="37"/>
  <c r="CH217" i="37"/>
  <c r="CG217" i="37"/>
  <c r="CF217" i="37"/>
  <c r="C217" i="37"/>
  <c r="B217" i="37"/>
  <c r="CE217" i="37" s="1"/>
  <c r="DV216" i="37"/>
  <c r="DU216" i="37"/>
  <c r="DT216" i="37"/>
  <c r="DS216" i="37"/>
  <c r="DR216" i="37"/>
  <c r="DQ216" i="37"/>
  <c r="DP216" i="37"/>
  <c r="DO216" i="37"/>
  <c r="DN216" i="37"/>
  <c r="DM216" i="37"/>
  <c r="DL216" i="37"/>
  <c r="DK216" i="37"/>
  <c r="DJ216" i="37"/>
  <c r="DI216" i="37"/>
  <c r="DH216" i="37"/>
  <c r="DG216" i="37"/>
  <c r="DF216" i="37"/>
  <c r="CV216" i="37"/>
  <c r="CU216" i="37"/>
  <c r="CT216" i="37"/>
  <c r="CS216" i="37"/>
  <c r="CR216" i="37"/>
  <c r="CQ216" i="37"/>
  <c r="CP216" i="37"/>
  <c r="CO216" i="37"/>
  <c r="CN216" i="37"/>
  <c r="CM216" i="37"/>
  <c r="CL216" i="37"/>
  <c r="CK216" i="37"/>
  <c r="CJ216" i="37"/>
  <c r="CI216" i="37"/>
  <c r="CH216" i="37"/>
  <c r="CG216" i="37"/>
  <c r="CF216" i="37"/>
  <c r="CA216" i="37"/>
  <c r="C216" i="37"/>
  <c r="B216" i="37"/>
  <c r="DC216" i="37" s="1"/>
  <c r="DV215" i="37"/>
  <c r="DU215" i="37"/>
  <c r="DT215" i="37"/>
  <c r="DS215" i="37"/>
  <c r="DR215" i="37"/>
  <c r="DQ215" i="37"/>
  <c r="DP215" i="37"/>
  <c r="DO215" i="37"/>
  <c r="DN215" i="37"/>
  <c r="DM215" i="37"/>
  <c r="DL215" i="37"/>
  <c r="DK215" i="37"/>
  <c r="DJ215" i="37"/>
  <c r="DI215" i="37"/>
  <c r="DH215" i="37"/>
  <c r="DG215" i="37"/>
  <c r="DF215" i="37"/>
  <c r="CV215" i="37"/>
  <c r="CU215" i="37"/>
  <c r="CT215" i="37"/>
  <c r="CS215" i="37"/>
  <c r="CR215" i="37"/>
  <c r="CQ215" i="37"/>
  <c r="CP215" i="37"/>
  <c r="CO215" i="37"/>
  <c r="CN215" i="37"/>
  <c r="CM215" i="37"/>
  <c r="CL215" i="37"/>
  <c r="CK215" i="37"/>
  <c r="CJ215" i="37"/>
  <c r="CI215" i="37"/>
  <c r="CH215" i="37"/>
  <c r="CG215" i="37"/>
  <c r="CF215" i="37"/>
  <c r="C215" i="37"/>
  <c r="B215" i="37"/>
  <c r="CE215" i="37" s="1"/>
  <c r="DV214" i="37"/>
  <c r="DU214" i="37"/>
  <c r="DT214" i="37"/>
  <c r="DS214" i="37"/>
  <c r="DR214" i="37"/>
  <c r="DQ214" i="37"/>
  <c r="DP214" i="37"/>
  <c r="DO214" i="37"/>
  <c r="DN214" i="37"/>
  <c r="DM214" i="37"/>
  <c r="DL214" i="37"/>
  <c r="DK214" i="37"/>
  <c r="DJ214" i="37"/>
  <c r="DI214" i="37"/>
  <c r="DH214" i="37"/>
  <c r="DG214" i="37"/>
  <c r="DF214" i="37"/>
  <c r="CV214" i="37"/>
  <c r="CU214" i="37"/>
  <c r="CT214" i="37"/>
  <c r="CS214" i="37"/>
  <c r="CR214" i="37"/>
  <c r="CQ214" i="37"/>
  <c r="CP214" i="37"/>
  <c r="CO214" i="37"/>
  <c r="CN214" i="37"/>
  <c r="CM214" i="37"/>
  <c r="CL214" i="37"/>
  <c r="CK214" i="37"/>
  <c r="CJ214" i="37"/>
  <c r="CI214" i="37"/>
  <c r="CH214" i="37"/>
  <c r="CG214" i="37"/>
  <c r="CF214" i="37"/>
  <c r="C214" i="37"/>
  <c r="CA214" i="37" s="1"/>
  <c r="B214" i="37"/>
  <c r="DC214" i="37" s="1"/>
  <c r="D209" i="37"/>
  <c r="C209" i="37"/>
  <c r="DE208" i="37"/>
  <c r="CE208" i="37" s="1"/>
  <c r="D208" i="37"/>
  <c r="DX208" i="37" s="1"/>
  <c r="CX208" i="37" s="1"/>
  <c r="C208" i="37"/>
  <c r="DW207" i="37"/>
  <c r="CW207" i="37" s="1"/>
  <c r="DF207" i="37"/>
  <c r="CF207" i="37" s="1"/>
  <c r="DB207" i="37"/>
  <c r="CB207" i="37" s="1"/>
  <c r="D207" i="37"/>
  <c r="C207" i="37"/>
  <c r="DX206" i="37"/>
  <c r="CX206" i="37" s="1"/>
  <c r="DG206" i="37"/>
  <c r="CG206" i="37" s="1"/>
  <c r="DE206" i="37"/>
  <c r="CE206" i="37" s="1"/>
  <c r="DC206" i="37"/>
  <c r="CC206" i="37" s="1"/>
  <c r="D206" i="37"/>
  <c r="DI206" i="37" s="1"/>
  <c r="CI206" i="37" s="1"/>
  <c r="C206" i="37"/>
  <c r="DW205" i="37"/>
  <c r="CW205" i="37" s="1"/>
  <c r="DH205" i="37"/>
  <c r="CH205" i="37" s="1"/>
  <c r="DD205" i="37"/>
  <c r="CD205" i="37" s="1"/>
  <c r="DB205" i="37"/>
  <c r="CB205" i="37" s="1"/>
  <c r="D205" i="37"/>
  <c r="C205" i="37"/>
  <c r="DF205" i="37" s="1"/>
  <c r="CF205" i="37" s="1"/>
  <c r="DX204" i="37"/>
  <c r="CX204" i="37" s="1"/>
  <c r="DG204" i="37"/>
  <c r="CG204" i="37" s="1"/>
  <c r="DC204" i="37"/>
  <c r="CC204" i="37" s="1"/>
  <c r="D204" i="37"/>
  <c r="DE204" i="37" s="1"/>
  <c r="CE204" i="37" s="1"/>
  <c r="C204" i="37"/>
  <c r="D203" i="37"/>
  <c r="C203" i="37"/>
  <c r="DI202" i="37"/>
  <c r="CI202" i="37" s="1"/>
  <c r="DE202" i="37"/>
  <c r="CE202" i="37" s="1"/>
  <c r="D202" i="37"/>
  <c r="DX202" i="37" s="1"/>
  <c r="CX202" i="37" s="1"/>
  <c r="C202" i="37"/>
  <c r="DA202" i="37" s="1"/>
  <c r="CA202" i="37" s="1"/>
  <c r="DH201" i="37"/>
  <c r="CH201" i="37" s="1"/>
  <c r="DD201" i="37"/>
  <c r="CD201" i="37" s="1"/>
  <c r="D201" i="37"/>
  <c r="C201" i="37"/>
  <c r="DW201" i="37" s="1"/>
  <c r="CW201" i="37" s="1"/>
  <c r="DX200" i="37"/>
  <c r="CX200" i="37" s="1"/>
  <c r="DG200" i="37"/>
  <c r="CG200" i="37" s="1"/>
  <c r="DE200" i="37"/>
  <c r="CE200" i="37" s="1"/>
  <c r="DC200" i="37"/>
  <c r="CC200" i="37" s="1"/>
  <c r="D200" i="37"/>
  <c r="DI200" i="37" s="1"/>
  <c r="CI200" i="37" s="1"/>
  <c r="C200" i="37"/>
  <c r="DW199" i="37"/>
  <c r="CW199" i="37" s="1"/>
  <c r="DH199" i="37"/>
  <c r="CH199" i="37" s="1"/>
  <c r="DD199" i="37"/>
  <c r="CD199" i="37" s="1"/>
  <c r="DB199" i="37"/>
  <c r="CB199" i="37" s="1"/>
  <c r="D199" i="37"/>
  <c r="C199" i="37"/>
  <c r="DF199" i="37" s="1"/>
  <c r="CF199" i="37" s="1"/>
  <c r="DX198" i="37"/>
  <c r="CX198" i="37" s="1"/>
  <c r="DG198" i="37"/>
  <c r="CG198" i="37" s="1"/>
  <c r="DC198" i="37"/>
  <c r="CC198" i="37" s="1"/>
  <c r="D198" i="37"/>
  <c r="DE198" i="37" s="1"/>
  <c r="CE198" i="37" s="1"/>
  <c r="C198" i="37"/>
  <c r="DA198" i="37" s="1"/>
  <c r="CA198" i="37" s="1"/>
  <c r="DH197" i="37"/>
  <c r="CH197" i="37" s="1"/>
  <c r="DD197" i="37"/>
  <c r="CD197" i="37" s="1"/>
  <c r="D197" i="37"/>
  <c r="C197" i="37"/>
  <c r="DW197" i="37" s="1"/>
  <c r="CW197" i="37" s="1"/>
  <c r="DX196" i="37"/>
  <c r="CX196" i="37" s="1"/>
  <c r="DG196" i="37"/>
  <c r="CG196" i="37" s="1"/>
  <c r="DE196" i="37"/>
  <c r="CE196" i="37" s="1"/>
  <c r="DC196" i="37"/>
  <c r="CC196" i="37" s="1"/>
  <c r="D196" i="37"/>
  <c r="DI196" i="37" s="1"/>
  <c r="CI196" i="37" s="1"/>
  <c r="C196" i="37"/>
  <c r="DW195" i="37"/>
  <c r="CW195" i="37" s="1"/>
  <c r="DH195" i="37"/>
  <c r="CH195" i="37" s="1"/>
  <c r="DD195" i="37"/>
  <c r="CD195" i="37" s="1"/>
  <c r="DB195" i="37"/>
  <c r="CB195" i="37" s="1"/>
  <c r="D195" i="37"/>
  <c r="C195" i="37"/>
  <c r="DX194" i="37"/>
  <c r="CX194" i="37" s="1"/>
  <c r="DG194" i="37"/>
  <c r="CG194" i="37" s="1"/>
  <c r="DC194" i="37"/>
  <c r="CC194" i="37" s="1"/>
  <c r="D194" i="37"/>
  <c r="DE194" i="37" s="1"/>
  <c r="CE194" i="37" s="1"/>
  <c r="C194" i="37"/>
  <c r="DH193" i="37"/>
  <c r="CH193" i="37" s="1"/>
  <c r="DD193" i="37"/>
  <c r="CD193" i="37" s="1"/>
  <c r="D193" i="37"/>
  <c r="C193" i="37"/>
  <c r="DX192" i="37"/>
  <c r="CX192" i="37" s="1"/>
  <c r="DG192" i="37"/>
  <c r="CG192" i="37" s="1"/>
  <c r="DE192" i="37"/>
  <c r="CE192" i="37" s="1"/>
  <c r="DC192" i="37"/>
  <c r="CC192" i="37" s="1"/>
  <c r="D192" i="37"/>
  <c r="DI192" i="37" s="1"/>
  <c r="CI192" i="37" s="1"/>
  <c r="C192" i="37"/>
  <c r="DW191" i="37"/>
  <c r="CW191" i="37" s="1"/>
  <c r="DH191" i="37"/>
  <c r="CH191" i="37" s="1"/>
  <c r="DD191" i="37"/>
  <c r="CD191" i="37" s="1"/>
  <c r="DB191" i="37"/>
  <c r="CB191" i="37" s="1"/>
  <c r="D191" i="37"/>
  <c r="C191" i="37"/>
  <c r="DF191" i="37" s="1"/>
  <c r="CF191" i="37" s="1"/>
  <c r="D190" i="37"/>
  <c r="C190" i="37"/>
  <c r="DI189" i="37"/>
  <c r="CI189" i="37" s="1"/>
  <c r="D189" i="37"/>
  <c r="C189" i="37"/>
  <c r="DD189" i="37" s="1"/>
  <c r="CD189" i="37" s="1"/>
  <c r="DH188" i="37"/>
  <c r="DD188" i="37"/>
  <c r="CD188" i="37" s="1"/>
  <c r="CH188" i="37"/>
  <c r="D188" i="37"/>
  <c r="C188" i="37"/>
  <c r="DF188" i="37" s="1"/>
  <c r="CF188" i="37" s="1"/>
  <c r="DX187" i="37"/>
  <c r="CX187" i="37" s="1"/>
  <c r="DG187" i="37"/>
  <c r="CG187" i="37" s="1"/>
  <c r="DC187" i="37"/>
  <c r="CC187" i="37" s="1"/>
  <c r="D187" i="37"/>
  <c r="DI187" i="37" s="1"/>
  <c r="CI187" i="37" s="1"/>
  <c r="C187" i="37"/>
  <c r="DG182" i="37"/>
  <c r="DC182" i="37"/>
  <c r="DB182" i="37"/>
  <c r="CG182" i="37"/>
  <c r="CC182" i="37"/>
  <c r="CB182" i="37"/>
  <c r="D182" i="37"/>
  <c r="DX182" i="37" s="1"/>
  <c r="CX182" i="37" s="1"/>
  <c r="C182" i="37"/>
  <c r="DA182" i="37" s="1"/>
  <c r="CA182" i="37" s="1"/>
  <c r="DG181" i="37"/>
  <c r="CG181" i="37" s="1"/>
  <c r="D181" i="37"/>
  <c r="DI181" i="37" s="1"/>
  <c r="CI181" i="37" s="1"/>
  <c r="C181" i="37"/>
  <c r="DH180" i="37"/>
  <c r="DF180" i="37"/>
  <c r="CF180" i="37" s="1"/>
  <c r="DD180" i="37"/>
  <c r="CD180" i="37" s="1"/>
  <c r="CH180" i="37"/>
  <c r="D180" i="37"/>
  <c r="C180" i="37"/>
  <c r="DW180" i="37" s="1"/>
  <c r="CW180" i="37" s="1"/>
  <c r="DX179" i="37"/>
  <c r="CX179" i="37" s="1"/>
  <c r="DI179" i="37"/>
  <c r="CI179" i="37" s="1"/>
  <c r="DE179" i="37"/>
  <c r="CE179" i="37"/>
  <c r="D179" i="37"/>
  <c r="DG179" i="37" s="1"/>
  <c r="CG179" i="37" s="1"/>
  <c r="C179" i="37"/>
  <c r="D178" i="37"/>
  <c r="DC178" i="37" s="1"/>
  <c r="CC178" i="37" s="1"/>
  <c r="C178" i="37"/>
  <c r="D177" i="37"/>
  <c r="C177" i="37"/>
  <c r="DE176" i="37"/>
  <c r="CE176" i="37" s="1"/>
  <c r="D176" i="37"/>
  <c r="C176" i="37"/>
  <c r="DD176" i="37" s="1"/>
  <c r="CD176" i="37" s="1"/>
  <c r="DI175" i="37"/>
  <c r="CI175" i="37" s="1"/>
  <c r="DE175" i="37"/>
  <c r="CE175" i="37" s="1"/>
  <c r="DD175" i="37"/>
  <c r="CD175" i="37"/>
  <c r="D175" i="37"/>
  <c r="DX175" i="37" s="1"/>
  <c r="CX175" i="37" s="1"/>
  <c r="C175" i="37"/>
  <c r="DH175" i="37" s="1"/>
  <c r="CH175" i="37" s="1"/>
  <c r="DX174" i="37"/>
  <c r="CX174" i="37" s="1"/>
  <c r="DW174" i="37"/>
  <c r="CW174" i="37" s="1"/>
  <c r="DG174" i="37"/>
  <c r="CG174" i="37" s="1"/>
  <c r="DE174" i="37"/>
  <c r="CE174" i="37"/>
  <c r="D174" i="37"/>
  <c r="DI174" i="37" s="1"/>
  <c r="CI174" i="37" s="1"/>
  <c r="C174" i="37"/>
  <c r="DA174" i="37" s="1"/>
  <c r="CA174" i="37" s="1"/>
  <c r="DG173" i="37"/>
  <c r="CG173" i="37" s="1"/>
  <c r="D173" i="37"/>
  <c r="DI173" i="37" s="1"/>
  <c r="CI173" i="37" s="1"/>
  <c r="C173" i="37"/>
  <c r="DH172" i="37"/>
  <c r="CH172" i="37" s="1"/>
  <c r="D172" i="37"/>
  <c r="C172" i="37"/>
  <c r="DW172" i="37" s="1"/>
  <c r="CW172" i="37" s="1"/>
  <c r="DW171" i="37"/>
  <c r="CW171" i="37" s="1"/>
  <c r="DH171" i="37"/>
  <c r="DE171" i="37"/>
  <c r="CE171" i="37" s="1"/>
  <c r="DB171" i="37"/>
  <c r="CB171" i="37" s="1"/>
  <c r="CH171" i="37"/>
  <c r="D171" i="37"/>
  <c r="DX171" i="37" s="1"/>
  <c r="CX171" i="37" s="1"/>
  <c r="C171" i="37"/>
  <c r="DD171" i="37" s="1"/>
  <c r="CD171" i="37" s="1"/>
  <c r="DX170" i="37"/>
  <c r="CX170" i="37" s="1"/>
  <c r="DF170" i="37"/>
  <c r="CF170" i="37" s="1"/>
  <c r="D170" i="37"/>
  <c r="DE170" i="37" s="1"/>
  <c r="CE170" i="37" s="1"/>
  <c r="C170" i="37"/>
  <c r="DX169" i="37"/>
  <c r="CX169" i="37" s="1"/>
  <c r="DC169" i="37"/>
  <c r="CC169" i="37" s="1"/>
  <c r="D169" i="37"/>
  <c r="DI169" i="37" s="1"/>
  <c r="CI169" i="37" s="1"/>
  <c r="C169" i="37"/>
  <c r="DD168" i="37"/>
  <c r="CD168" i="37" s="1"/>
  <c r="D168" i="37"/>
  <c r="C168" i="37"/>
  <c r="DI167" i="37"/>
  <c r="CI167" i="37" s="1"/>
  <c r="DF167" i="37"/>
  <c r="CF167" i="37" s="1"/>
  <c r="D167" i="37"/>
  <c r="DX167" i="37" s="1"/>
  <c r="CX167" i="37" s="1"/>
  <c r="C167" i="37"/>
  <c r="DW166" i="37"/>
  <c r="CW166" i="37" s="1"/>
  <c r="DE166" i="37"/>
  <c r="CE166" i="37" s="1"/>
  <c r="DB166" i="37"/>
  <c r="CB166" i="37" s="1"/>
  <c r="D166" i="37"/>
  <c r="C166" i="37"/>
  <c r="DX165" i="37"/>
  <c r="CX165" i="37" s="1"/>
  <c r="DG165" i="37"/>
  <c r="CG165" i="37" s="1"/>
  <c r="DC165" i="37"/>
  <c r="CC165" i="37" s="1"/>
  <c r="D165" i="37"/>
  <c r="DI165" i="37" s="1"/>
  <c r="CI165" i="37" s="1"/>
  <c r="C165" i="37"/>
  <c r="D164" i="37"/>
  <c r="C164" i="37"/>
  <c r="DI163" i="37"/>
  <c r="CI163" i="37" s="1"/>
  <c r="DE163" i="37"/>
  <c r="CE163" i="37" s="1"/>
  <c r="D163" i="37"/>
  <c r="DX163" i="37" s="1"/>
  <c r="CX163" i="37" s="1"/>
  <c r="C163" i="37"/>
  <c r="DW162" i="37"/>
  <c r="CW162" i="37" s="1"/>
  <c r="DB162" i="37"/>
  <c r="CB162" i="37" s="1"/>
  <c r="D162" i="37"/>
  <c r="DE162" i="37" s="1"/>
  <c r="CE162" i="37" s="1"/>
  <c r="C162" i="37"/>
  <c r="DX161" i="37"/>
  <c r="CX161" i="37" s="1"/>
  <c r="DC161" i="37"/>
  <c r="CC161" i="37" s="1"/>
  <c r="D161" i="37"/>
  <c r="DI161" i="37" s="1"/>
  <c r="CI161" i="37" s="1"/>
  <c r="C161" i="37"/>
  <c r="DD160" i="37"/>
  <c r="CD160" i="37" s="1"/>
  <c r="D160" i="37"/>
  <c r="C160" i="37"/>
  <c r="DE155" i="37"/>
  <c r="DD155" i="37"/>
  <c r="DC155" i="37"/>
  <c r="DB155" i="37"/>
  <c r="DA155" i="37"/>
  <c r="CE155" i="37"/>
  <c r="CD155" i="37"/>
  <c r="CC155" i="37"/>
  <c r="CB155" i="37"/>
  <c r="CA155" i="37"/>
  <c r="Q155" i="37" s="1"/>
  <c r="DE154" i="37"/>
  <c r="DD154" i="37"/>
  <c r="DC154" i="37"/>
  <c r="DB154" i="37"/>
  <c r="DA154" i="37"/>
  <c r="CE154" i="37"/>
  <c r="CD154" i="37"/>
  <c r="CC154" i="37"/>
  <c r="CB154" i="37"/>
  <c r="CA154" i="37"/>
  <c r="DE153" i="37"/>
  <c r="DD153" i="37"/>
  <c r="DC153" i="37"/>
  <c r="DB153" i="37"/>
  <c r="DA153" i="37"/>
  <c r="CE153" i="37"/>
  <c r="CD153" i="37"/>
  <c r="CC153" i="37"/>
  <c r="CB153" i="37"/>
  <c r="CA153" i="37"/>
  <c r="DE152" i="37"/>
  <c r="DD152" i="37"/>
  <c r="DC152" i="37"/>
  <c r="DB152" i="37"/>
  <c r="DA152" i="37"/>
  <c r="CE152" i="37"/>
  <c r="CD152" i="37"/>
  <c r="CC152" i="37"/>
  <c r="CB152" i="37"/>
  <c r="Q152" i="37" s="1"/>
  <c r="CA152" i="37"/>
  <c r="DE151" i="37"/>
  <c r="DD151" i="37"/>
  <c r="DC151" i="37"/>
  <c r="DB151" i="37"/>
  <c r="DA151" i="37"/>
  <c r="CE151" i="37"/>
  <c r="CD151" i="37"/>
  <c r="CC151" i="37"/>
  <c r="CB151" i="37"/>
  <c r="CA151" i="37"/>
  <c r="DE147" i="37"/>
  <c r="DD147" i="37"/>
  <c r="DC147" i="37"/>
  <c r="DB147" i="37"/>
  <c r="DA147" i="37"/>
  <c r="CE147" i="37"/>
  <c r="CD147" i="37"/>
  <c r="CC147" i="37"/>
  <c r="CB147" i="37"/>
  <c r="CA147" i="37"/>
  <c r="DE146" i="37"/>
  <c r="DD146" i="37"/>
  <c r="DC146" i="37"/>
  <c r="DB146" i="37"/>
  <c r="DA146" i="37"/>
  <c r="CE146" i="37"/>
  <c r="CD146" i="37"/>
  <c r="CC146" i="37"/>
  <c r="CB146" i="37"/>
  <c r="CA146" i="37"/>
  <c r="DE145" i="37"/>
  <c r="DD145" i="37"/>
  <c r="DC145" i="37"/>
  <c r="DB145" i="37"/>
  <c r="DA145" i="37"/>
  <c r="CE145" i="37"/>
  <c r="CD145" i="37"/>
  <c r="CC145" i="37"/>
  <c r="CB145" i="37"/>
  <c r="CA145" i="37"/>
  <c r="DE144" i="37"/>
  <c r="DD144" i="37"/>
  <c r="DC144" i="37"/>
  <c r="DB144" i="37"/>
  <c r="DA144" i="37"/>
  <c r="CE144" i="37"/>
  <c r="CD144" i="37"/>
  <c r="CC144" i="37"/>
  <c r="CB144" i="37"/>
  <c r="CA144" i="37"/>
  <c r="DE143" i="37"/>
  <c r="DD143" i="37"/>
  <c r="DC143" i="37"/>
  <c r="DB143" i="37"/>
  <c r="DA143" i="37"/>
  <c r="CE143" i="37"/>
  <c r="CD143" i="37"/>
  <c r="CC143" i="37"/>
  <c r="CB143" i="37"/>
  <c r="CA143" i="37"/>
  <c r="DZ139" i="37"/>
  <c r="DY139" i="37"/>
  <c r="DX139" i="37"/>
  <c r="DW139" i="37"/>
  <c r="DV139" i="37"/>
  <c r="DU139" i="37"/>
  <c r="DT139" i="37"/>
  <c r="DS139" i="37"/>
  <c r="DR139" i="37"/>
  <c r="DQ139" i="37"/>
  <c r="DP139" i="37"/>
  <c r="DO139" i="37"/>
  <c r="DN139" i="37"/>
  <c r="DM139" i="37"/>
  <c r="DL139" i="37"/>
  <c r="DK139" i="37"/>
  <c r="DJ139" i="37"/>
  <c r="DI139" i="37"/>
  <c r="DH139" i="37"/>
  <c r="DG139" i="37"/>
  <c r="DF139" i="37"/>
  <c r="DE139" i="37"/>
  <c r="CY139" i="37"/>
  <c r="CX139" i="37"/>
  <c r="CW139" i="37"/>
  <c r="CV139" i="37"/>
  <c r="CU139" i="37"/>
  <c r="CT139" i="37"/>
  <c r="CS139" i="37"/>
  <c r="CR139" i="37"/>
  <c r="CQ139" i="37"/>
  <c r="CP139" i="37"/>
  <c r="CO139" i="37"/>
  <c r="CN139" i="37"/>
  <c r="CM139" i="37"/>
  <c r="CL139" i="37"/>
  <c r="CK139" i="37"/>
  <c r="CJ139" i="37"/>
  <c r="CI139" i="37"/>
  <c r="CH139" i="37"/>
  <c r="CG139" i="37"/>
  <c r="CF139" i="37"/>
  <c r="CD139" i="37"/>
  <c r="CC139" i="37"/>
  <c r="C139" i="37"/>
  <c r="B139" i="37"/>
  <c r="DY138" i="37"/>
  <c r="DX138" i="37"/>
  <c r="DW138" i="37"/>
  <c r="DV138" i="37"/>
  <c r="DU138" i="37"/>
  <c r="DT138" i="37"/>
  <c r="DS138" i="37"/>
  <c r="DR138" i="37"/>
  <c r="DQ138" i="37"/>
  <c r="DP138" i="37"/>
  <c r="DO138" i="37"/>
  <c r="DN138" i="37"/>
  <c r="DM138" i="37"/>
  <c r="DL138" i="37"/>
  <c r="DK138" i="37"/>
  <c r="DJ138" i="37"/>
  <c r="DI138" i="37"/>
  <c r="DH138" i="37"/>
  <c r="DG138" i="37"/>
  <c r="DF138" i="37"/>
  <c r="DE138" i="37"/>
  <c r="DD138" i="37"/>
  <c r="CY138" i="37"/>
  <c r="CX138" i="37"/>
  <c r="CW138" i="37"/>
  <c r="CV138" i="37"/>
  <c r="CU138" i="37"/>
  <c r="CT138" i="37"/>
  <c r="CS138" i="37"/>
  <c r="CR138" i="37"/>
  <c r="CQ138" i="37"/>
  <c r="CP138" i="37"/>
  <c r="CO138" i="37"/>
  <c r="CN138" i="37"/>
  <c r="CM138" i="37"/>
  <c r="CL138" i="37"/>
  <c r="CK138" i="37"/>
  <c r="CJ138" i="37"/>
  <c r="CI138" i="37"/>
  <c r="CH138" i="37"/>
  <c r="CG138" i="37"/>
  <c r="CF138" i="37"/>
  <c r="CC138" i="37"/>
  <c r="CB138" i="37"/>
  <c r="C138" i="37"/>
  <c r="B138" i="37"/>
  <c r="DA138" i="37" s="1"/>
  <c r="DY137" i="37"/>
  <c r="DX137" i="37"/>
  <c r="DW137" i="37"/>
  <c r="DV137" i="37"/>
  <c r="DU137" i="37"/>
  <c r="DT137" i="37"/>
  <c r="DS137" i="37"/>
  <c r="DR137" i="37"/>
  <c r="DQ137" i="37"/>
  <c r="DP137" i="37"/>
  <c r="DO137" i="37"/>
  <c r="DN137" i="37"/>
  <c r="DM137" i="37"/>
  <c r="DL137" i="37"/>
  <c r="DK137" i="37"/>
  <c r="DJ137" i="37"/>
  <c r="DI137" i="37"/>
  <c r="DH137" i="37"/>
  <c r="DG137" i="37"/>
  <c r="DF137" i="37"/>
  <c r="CZ137" i="37"/>
  <c r="CY137" i="37"/>
  <c r="CX137" i="37"/>
  <c r="CW137" i="37"/>
  <c r="CV137" i="37"/>
  <c r="CU137" i="37"/>
  <c r="CT137" i="37"/>
  <c r="CS137" i="37"/>
  <c r="CR137" i="37"/>
  <c r="CQ137" i="37"/>
  <c r="CP137" i="37"/>
  <c r="CO137" i="37"/>
  <c r="CN137" i="37"/>
  <c r="CM137" i="37"/>
  <c r="CL137" i="37"/>
  <c r="CK137" i="37"/>
  <c r="CJ137" i="37"/>
  <c r="CI137" i="37"/>
  <c r="CH137" i="37"/>
  <c r="CG137" i="37"/>
  <c r="CF137" i="37"/>
  <c r="CA137" i="37"/>
  <c r="C137" i="37"/>
  <c r="B137" i="37"/>
  <c r="DD137" i="37" s="1"/>
  <c r="DY136" i="37"/>
  <c r="DX136" i="37"/>
  <c r="DW136" i="37"/>
  <c r="DV136" i="37"/>
  <c r="DU136" i="37"/>
  <c r="DT136" i="37"/>
  <c r="DS136" i="37"/>
  <c r="DR136" i="37"/>
  <c r="DQ136" i="37"/>
  <c r="DP136" i="37"/>
  <c r="DO136" i="37"/>
  <c r="DN136" i="37"/>
  <c r="DM136" i="37"/>
  <c r="DL136" i="37"/>
  <c r="DK136" i="37"/>
  <c r="DJ136" i="37"/>
  <c r="DI136" i="37"/>
  <c r="DH136" i="37"/>
  <c r="DG136" i="37"/>
  <c r="DF136" i="37"/>
  <c r="DD136" i="37"/>
  <c r="DC136" i="37"/>
  <c r="CY136" i="37"/>
  <c r="CX136" i="37"/>
  <c r="CW136" i="37"/>
  <c r="CV136" i="37"/>
  <c r="CU136" i="37"/>
  <c r="CT136" i="37"/>
  <c r="CS136" i="37"/>
  <c r="CR136" i="37"/>
  <c r="CQ136" i="37"/>
  <c r="CP136" i="37"/>
  <c r="CO136" i="37"/>
  <c r="CN136" i="37"/>
  <c r="CM136" i="37"/>
  <c r="CL136" i="37"/>
  <c r="CK136" i="37"/>
  <c r="CJ136" i="37"/>
  <c r="CI136" i="37"/>
  <c r="CH136" i="37"/>
  <c r="CG136" i="37"/>
  <c r="CF136" i="37"/>
  <c r="CD136" i="37"/>
  <c r="CA136" i="37"/>
  <c r="C136" i="37"/>
  <c r="B136" i="37"/>
  <c r="DZ136" i="37" s="1"/>
  <c r="DY135" i="37"/>
  <c r="DX135" i="37"/>
  <c r="DW135" i="37"/>
  <c r="DV135" i="37"/>
  <c r="DU135" i="37"/>
  <c r="DT135" i="37"/>
  <c r="DS135" i="37"/>
  <c r="DR135" i="37"/>
  <c r="DQ135" i="37"/>
  <c r="DP135" i="37"/>
  <c r="DO135" i="37"/>
  <c r="DN135" i="37"/>
  <c r="DM135" i="37"/>
  <c r="DL135" i="37"/>
  <c r="DK135" i="37"/>
  <c r="DJ135" i="37"/>
  <c r="DI135" i="37"/>
  <c r="DH135" i="37"/>
  <c r="DG135" i="37"/>
  <c r="DF135" i="37"/>
  <c r="DE135" i="37"/>
  <c r="DC135" i="37"/>
  <c r="CY135" i="37"/>
  <c r="CX135" i="37"/>
  <c r="CW135" i="37"/>
  <c r="CV135" i="37"/>
  <c r="CU135" i="37"/>
  <c r="CT135" i="37"/>
  <c r="CS135" i="37"/>
  <c r="CR135" i="37"/>
  <c r="CQ135" i="37"/>
  <c r="CP135" i="37"/>
  <c r="CO135" i="37"/>
  <c r="CN135" i="37"/>
  <c r="CM135" i="37"/>
  <c r="CL135" i="37"/>
  <c r="CK135" i="37"/>
  <c r="CJ135" i="37"/>
  <c r="CI135" i="37"/>
  <c r="CH135" i="37"/>
  <c r="CG135" i="37"/>
  <c r="CF135" i="37"/>
  <c r="CD135" i="37"/>
  <c r="CC135" i="37"/>
  <c r="C135" i="37"/>
  <c r="B135" i="37"/>
  <c r="DD135" i="37" s="1"/>
  <c r="DY134" i="37"/>
  <c r="DX134" i="37"/>
  <c r="DW134" i="37"/>
  <c r="DV134" i="37"/>
  <c r="DU134" i="37"/>
  <c r="DT134" i="37"/>
  <c r="DS134" i="37"/>
  <c r="DR134" i="37"/>
  <c r="DQ134" i="37"/>
  <c r="DP134" i="37"/>
  <c r="DO134" i="37"/>
  <c r="DN134" i="37"/>
  <c r="DM134" i="37"/>
  <c r="DL134" i="37"/>
  <c r="DK134" i="37"/>
  <c r="DJ134" i="37"/>
  <c r="DI134" i="37"/>
  <c r="DH134" i="37"/>
  <c r="DG134" i="37"/>
  <c r="DF134" i="37"/>
  <c r="DE134" i="37"/>
  <c r="CY134" i="37"/>
  <c r="CX134" i="37"/>
  <c r="CW134" i="37"/>
  <c r="CV134" i="37"/>
  <c r="CU134" i="37"/>
  <c r="CT134" i="37"/>
  <c r="CS134" i="37"/>
  <c r="CR134" i="37"/>
  <c r="CQ134" i="37"/>
  <c r="CP134" i="37"/>
  <c r="CO134" i="37"/>
  <c r="CN134" i="37"/>
  <c r="CM134" i="37"/>
  <c r="CL134" i="37"/>
  <c r="CK134" i="37"/>
  <c r="CJ134" i="37"/>
  <c r="CI134" i="37"/>
  <c r="CH134" i="37"/>
  <c r="CG134" i="37"/>
  <c r="CF134" i="37"/>
  <c r="C134" i="37"/>
  <c r="B134" i="37"/>
  <c r="DZ134" i="37" s="1"/>
  <c r="DY133" i="37"/>
  <c r="DX133" i="37"/>
  <c r="DW133" i="37"/>
  <c r="DV133" i="37"/>
  <c r="DU133" i="37"/>
  <c r="DT133" i="37"/>
  <c r="DS133" i="37"/>
  <c r="DR133" i="37"/>
  <c r="DQ133" i="37"/>
  <c r="DP133" i="37"/>
  <c r="DO133" i="37"/>
  <c r="DN133" i="37"/>
  <c r="DM133" i="37"/>
  <c r="DL133" i="37"/>
  <c r="DK133" i="37"/>
  <c r="DJ133" i="37"/>
  <c r="DI133" i="37"/>
  <c r="DH133" i="37"/>
  <c r="DG133" i="37"/>
  <c r="DF133" i="37"/>
  <c r="CY133" i="37"/>
  <c r="CX133" i="37"/>
  <c r="CW133" i="37"/>
  <c r="CV133" i="37"/>
  <c r="CU133" i="37"/>
  <c r="CT133" i="37"/>
  <c r="CS133" i="37"/>
  <c r="CR133" i="37"/>
  <c r="CQ133" i="37"/>
  <c r="CP133" i="37"/>
  <c r="CO133" i="37"/>
  <c r="CN133" i="37"/>
  <c r="CM133" i="37"/>
  <c r="CL133" i="37"/>
  <c r="CK133" i="37"/>
  <c r="CJ133" i="37"/>
  <c r="CI133" i="37"/>
  <c r="CH133" i="37"/>
  <c r="CG133" i="37"/>
  <c r="CF133" i="37"/>
  <c r="C133" i="37"/>
  <c r="B133" i="37"/>
  <c r="DD133" i="37" s="1"/>
  <c r="DY132" i="37"/>
  <c r="DX132" i="37"/>
  <c r="DW132" i="37"/>
  <c r="DV132" i="37"/>
  <c r="DU132" i="37"/>
  <c r="DT132" i="37"/>
  <c r="DS132" i="37"/>
  <c r="DR132" i="37"/>
  <c r="DQ132" i="37"/>
  <c r="DP132" i="37"/>
  <c r="DO132" i="37"/>
  <c r="DN132" i="37"/>
  <c r="DM132" i="37"/>
  <c r="DL132" i="37"/>
  <c r="DK132" i="37"/>
  <c r="DJ132" i="37"/>
  <c r="DI132" i="37"/>
  <c r="DH132" i="37"/>
  <c r="DG132" i="37"/>
  <c r="DF132" i="37"/>
  <c r="DC132" i="37"/>
  <c r="CY132" i="37"/>
  <c r="CX132" i="37"/>
  <c r="CW132" i="37"/>
  <c r="CV132" i="37"/>
  <c r="CU132" i="37"/>
  <c r="CT132" i="37"/>
  <c r="CS132" i="37"/>
  <c r="CR132" i="37"/>
  <c r="CQ132" i="37"/>
  <c r="CP132" i="37"/>
  <c r="CO132" i="37"/>
  <c r="CN132" i="37"/>
  <c r="CM132" i="37"/>
  <c r="CL132" i="37"/>
  <c r="CK132" i="37"/>
  <c r="CJ132" i="37"/>
  <c r="CI132" i="37"/>
  <c r="CH132" i="37"/>
  <c r="CG132" i="37"/>
  <c r="CF132" i="37"/>
  <c r="C132" i="37"/>
  <c r="B132" i="37"/>
  <c r="DY131" i="37"/>
  <c r="DX131" i="37"/>
  <c r="DW131" i="37"/>
  <c r="DV131" i="37"/>
  <c r="DU131" i="37"/>
  <c r="DT131" i="37"/>
  <c r="DS131" i="37"/>
  <c r="DR131" i="37"/>
  <c r="DQ131" i="37"/>
  <c r="DP131" i="37"/>
  <c r="DO131" i="37"/>
  <c r="DN131" i="37"/>
  <c r="DM131" i="37"/>
  <c r="DL131" i="37"/>
  <c r="DK131" i="37"/>
  <c r="DJ131" i="37"/>
  <c r="DI131" i="37"/>
  <c r="DH131" i="37"/>
  <c r="DG131" i="37"/>
  <c r="DF131" i="37"/>
  <c r="DC131" i="37"/>
  <c r="CY131" i="37"/>
  <c r="CX131" i="37"/>
  <c r="CW131" i="37"/>
  <c r="CV131" i="37"/>
  <c r="CU131" i="37"/>
  <c r="CT131" i="37"/>
  <c r="CS131" i="37"/>
  <c r="CR131" i="37"/>
  <c r="CQ131" i="37"/>
  <c r="CP131" i="37"/>
  <c r="CO131" i="37"/>
  <c r="CN131" i="37"/>
  <c r="CM131" i="37"/>
  <c r="CL131" i="37"/>
  <c r="CK131" i="37"/>
  <c r="CJ131" i="37"/>
  <c r="CI131" i="37"/>
  <c r="CH131" i="37"/>
  <c r="CG131" i="37"/>
  <c r="CF131" i="37"/>
  <c r="CD131" i="37"/>
  <c r="CA131" i="37"/>
  <c r="C131" i="37"/>
  <c r="B131" i="37"/>
  <c r="DD131" i="37" s="1"/>
  <c r="DZ130" i="37"/>
  <c r="DY130" i="37"/>
  <c r="DX130" i="37"/>
  <c r="DW130" i="37"/>
  <c r="DV130" i="37"/>
  <c r="DU130" i="37"/>
  <c r="DT130" i="37"/>
  <c r="DS130" i="37"/>
  <c r="DR130" i="37"/>
  <c r="DQ130" i="37"/>
  <c r="DP130" i="37"/>
  <c r="DO130" i="37"/>
  <c r="DN130" i="37"/>
  <c r="DM130" i="37"/>
  <c r="DL130" i="37"/>
  <c r="DK130" i="37"/>
  <c r="DJ130" i="37"/>
  <c r="DI130" i="37"/>
  <c r="DH130" i="37"/>
  <c r="DG130" i="37"/>
  <c r="DF130" i="37"/>
  <c r="DE130" i="37"/>
  <c r="CY130" i="37"/>
  <c r="CX130" i="37"/>
  <c r="CW130" i="37"/>
  <c r="CV130" i="37"/>
  <c r="CU130" i="37"/>
  <c r="CT130" i="37"/>
  <c r="CS130" i="37"/>
  <c r="CR130" i="37"/>
  <c r="CQ130" i="37"/>
  <c r="CP130" i="37"/>
  <c r="CO130" i="37"/>
  <c r="CN130" i="37"/>
  <c r="CM130" i="37"/>
  <c r="CL130" i="37"/>
  <c r="CK130" i="37"/>
  <c r="CJ130" i="37"/>
  <c r="CI130" i="37"/>
  <c r="CH130" i="37"/>
  <c r="CG130" i="37"/>
  <c r="CF130" i="37"/>
  <c r="CD130" i="37"/>
  <c r="CC130" i="37"/>
  <c r="C130" i="37"/>
  <c r="DA130" i="37" s="1"/>
  <c r="B130" i="37"/>
  <c r="DD130" i="37" s="1"/>
  <c r="DY129" i="37"/>
  <c r="DX129" i="37"/>
  <c r="DW129" i="37"/>
  <c r="DV129" i="37"/>
  <c r="DU129" i="37"/>
  <c r="DT129" i="37"/>
  <c r="DS129" i="37"/>
  <c r="DR129" i="37"/>
  <c r="DQ129" i="37"/>
  <c r="DP129" i="37"/>
  <c r="DO129" i="37"/>
  <c r="DN129" i="37"/>
  <c r="DM129" i="37"/>
  <c r="DL129" i="37"/>
  <c r="DK129" i="37"/>
  <c r="DJ129" i="37"/>
  <c r="DI129" i="37"/>
  <c r="DH129" i="37"/>
  <c r="DG129" i="37"/>
  <c r="DF129" i="37"/>
  <c r="DE129" i="37"/>
  <c r="CY129" i="37"/>
  <c r="CX129" i="37"/>
  <c r="CW129" i="37"/>
  <c r="CV129" i="37"/>
  <c r="CU129" i="37"/>
  <c r="CT129" i="37"/>
  <c r="CS129" i="37"/>
  <c r="CR129" i="37"/>
  <c r="CQ129" i="37"/>
  <c r="CP129" i="37"/>
  <c r="CO129" i="37"/>
  <c r="CN129" i="37"/>
  <c r="CM129" i="37"/>
  <c r="CL129" i="37"/>
  <c r="CK129" i="37"/>
  <c r="CJ129" i="37"/>
  <c r="CI129" i="37"/>
  <c r="CH129" i="37"/>
  <c r="CG129" i="37"/>
  <c r="CF129" i="37"/>
  <c r="CC129" i="37"/>
  <c r="C129" i="37"/>
  <c r="B129" i="37"/>
  <c r="DY128" i="37"/>
  <c r="DX128" i="37"/>
  <c r="DW128" i="37"/>
  <c r="DV128" i="37"/>
  <c r="DU128" i="37"/>
  <c r="DT128" i="37"/>
  <c r="DS128" i="37"/>
  <c r="DR128" i="37"/>
  <c r="DQ128" i="37"/>
  <c r="DP128" i="37"/>
  <c r="DO128" i="37"/>
  <c r="DN128" i="37"/>
  <c r="DM128" i="37"/>
  <c r="DL128" i="37"/>
  <c r="DK128" i="37"/>
  <c r="DJ128" i="37"/>
  <c r="DI128" i="37"/>
  <c r="DH128" i="37"/>
  <c r="DG128" i="37"/>
  <c r="DF128" i="37"/>
  <c r="CY128" i="37"/>
  <c r="CX128" i="37"/>
  <c r="CW128" i="37"/>
  <c r="CV128" i="37"/>
  <c r="CU128" i="37"/>
  <c r="CT128" i="37"/>
  <c r="CS128" i="37"/>
  <c r="CR128" i="37"/>
  <c r="CQ128" i="37"/>
  <c r="CP128" i="37"/>
  <c r="CO128" i="37"/>
  <c r="CN128" i="37"/>
  <c r="CM128" i="37"/>
  <c r="CL128" i="37"/>
  <c r="CK128" i="37"/>
  <c r="CJ128" i="37"/>
  <c r="CI128" i="37"/>
  <c r="CH128" i="37"/>
  <c r="CG128" i="37"/>
  <c r="CF128" i="37"/>
  <c r="CB128" i="37"/>
  <c r="C128" i="37"/>
  <c r="B128" i="37"/>
  <c r="DD128" i="37" s="1"/>
  <c r="DY127" i="37"/>
  <c r="DX127" i="37"/>
  <c r="DW127" i="37"/>
  <c r="DV127" i="37"/>
  <c r="DU127" i="37"/>
  <c r="DT127" i="37"/>
  <c r="DS127" i="37"/>
  <c r="DR127" i="37"/>
  <c r="DQ127" i="37"/>
  <c r="DP127" i="37"/>
  <c r="DO127" i="37"/>
  <c r="DN127" i="37"/>
  <c r="DM127" i="37"/>
  <c r="DL127" i="37"/>
  <c r="DK127" i="37"/>
  <c r="DJ127" i="37"/>
  <c r="DI127" i="37"/>
  <c r="DH127" i="37"/>
  <c r="DG127" i="37"/>
  <c r="DF127" i="37"/>
  <c r="DC127" i="37"/>
  <c r="DB127" i="37"/>
  <c r="CY127" i="37"/>
  <c r="CX127" i="37"/>
  <c r="CW127" i="37"/>
  <c r="CV127" i="37"/>
  <c r="CU127" i="37"/>
  <c r="CT127" i="37"/>
  <c r="CS127" i="37"/>
  <c r="CR127" i="37"/>
  <c r="CQ127" i="37"/>
  <c r="CP127" i="37"/>
  <c r="CO127" i="37"/>
  <c r="CN127" i="37"/>
  <c r="CM127" i="37"/>
  <c r="CL127" i="37"/>
  <c r="CK127" i="37"/>
  <c r="CJ127" i="37"/>
  <c r="CI127" i="37"/>
  <c r="CH127" i="37"/>
  <c r="CG127" i="37"/>
  <c r="CF127" i="37"/>
  <c r="CD127" i="37"/>
  <c r="CA127" i="37"/>
  <c r="C127" i="37"/>
  <c r="B127" i="37"/>
  <c r="DE127" i="37" s="1"/>
  <c r="DY126" i="37"/>
  <c r="DX126" i="37"/>
  <c r="DW126" i="37"/>
  <c r="DV126" i="37"/>
  <c r="DU126" i="37"/>
  <c r="DT126" i="37"/>
  <c r="DS126" i="37"/>
  <c r="DR126" i="37"/>
  <c r="DQ126" i="37"/>
  <c r="DP126" i="37"/>
  <c r="DO126" i="37"/>
  <c r="DN126" i="37"/>
  <c r="DM126" i="37"/>
  <c r="DL126" i="37"/>
  <c r="DK126" i="37"/>
  <c r="DJ126" i="37"/>
  <c r="DI126" i="37"/>
  <c r="DH126" i="37"/>
  <c r="DG126" i="37"/>
  <c r="DF126" i="37"/>
  <c r="DE126" i="37"/>
  <c r="CY126" i="37"/>
  <c r="CX126" i="37"/>
  <c r="CW126" i="37"/>
  <c r="CV126" i="37"/>
  <c r="CU126" i="37"/>
  <c r="CT126" i="37"/>
  <c r="CS126" i="37"/>
  <c r="CR126" i="37"/>
  <c r="CQ126" i="37"/>
  <c r="CP126" i="37"/>
  <c r="CO126" i="37"/>
  <c r="CN126" i="37"/>
  <c r="CM126" i="37"/>
  <c r="CL126" i="37"/>
  <c r="CK126" i="37"/>
  <c r="CJ126" i="37"/>
  <c r="CI126" i="37"/>
  <c r="CH126" i="37"/>
  <c r="CG126" i="37"/>
  <c r="CF126" i="37"/>
  <c r="C126" i="37"/>
  <c r="DA126" i="37" s="1"/>
  <c r="B126" i="37"/>
  <c r="DD126" i="37" s="1"/>
  <c r="DY125" i="37"/>
  <c r="DX125" i="37"/>
  <c r="DW125" i="37"/>
  <c r="DV125" i="37"/>
  <c r="DU125" i="37"/>
  <c r="DT125" i="37"/>
  <c r="DS125" i="37"/>
  <c r="DR125" i="37"/>
  <c r="DQ125" i="37"/>
  <c r="DP125" i="37"/>
  <c r="DO125" i="37"/>
  <c r="DN125" i="37"/>
  <c r="DM125" i="37"/>
  <c r="DL125" i="37"/>
  <c r="DK125" i="37"/>
  <c r="DJ125" i="37"/>
  <c r="DI125" i="37"/>
  <c r="DH125" i="37"/>
  <c r="DG125" i="37"/>
  <c r="DF125" i="37"/>
  <c r="CY125" i="37"/>
  <c r="CX125" i="37"/>
  <c r="CW125" i="37"/>
  <c r="CV125" i="37"/>
  <c r="CU125" i="37"/>
  <c r="CT125" i="37"/>
  <c r="CS125" i="37"/>
  <c r="CR125" i="37"/>
  <c r="CQ125" i="37"/>
  <c r="CP125" i="37"/>
  <c r="CO125" i="37"/>
  <c r="CN125" i="37"/>
  <c r="CM125" i="37"/>
  <c r="CL125" i="37"/>
  <c r="CK125" i="37"/>
  <c r="CJ125" i="37"/>
  <c r="CI125" i="37"/>
  <c r="CH125" i="37"/>
  <c r="CG125" i="37"/>
  <c r="CF125" i="37"/>
  <c r="C125" i="37"/>
  <c r="DA125" i="37" s="1"/>
  <c r="B125" i="37"/>
  <c r="DE125" i="37" s="1"/>
  <c r="DY124" i="37"/>
  <c r="DX124" i="37"/>
  <c r="DW124" i="37"/>
  <c r="DV124" i="37"/>
  <c r="DU124" i="37"/>
  <c r="DT124" i="37"/>
  <c r="DS124" i="37"/>
  <c r="DR124" i="37"/>
  <c r="DQ124" i="37"/>
  <c r="DP124" i="37"/>
  <c r="DO124" i="37"/>
  <c r="DN124" i="37"/>
  <c r="DM124" i="37"/>
  <c r="DL124" i="37"/>
  <c r="DK124" i="37"/>
  <c r="DJ124" i="37"/>
  <c r="DI124" i="37"/>
  <c r="DH124" i="37"/>
  <c r="DG124" i="37"/>
  <c r="DF124" i="37"/>
  <c r="CY124" i="37"/>
  <c r="CX124" i="37"/>
  <c r="CW124" i="37"/>
  <c r="CV124" i="37"/>
  <c r="CU124" i="37"/>
  <c r="CT124" i="37"/>
  <c r="CS124" i="37"/>
  <c r="CR124" i="37"/>
  <c r="CQ124" i="37"/>
  <c r="CP124" i="37"/>
  <c r="CO124" i="37"/>
  <c r="CN124" i="37"/>
  <c r="CM124" i="37"/>
  <c r="CL124" i="37"/>
  <c r="CK124" i="37"/>
  <c r="CJ124" i="37"/>
  <c r="CI124" i="37"/>
  <c r="CH124" i="37"/>
  <c r="CG124" i="37"/>
  <c r="CF124" i="37"/>
  <c r="CA124" i="37"/>
  <c r="C124" i="37"/>
  <c r="B124" i="37"/>
  <c r="DD124" i="37" s="1"/>
  <c r="DY123" i="37"/>
  <c r="DX123" i="37"/>
  <c r="DW123" i="37"/>
  <c r="DV123" i="37"/>
  <c r="DU123" i="37"/>
  <c r="DT123" i="37"/>
  <c r="DS123" i="37"/>
  <c r="DR123" i="37"/>
  <c r="DQ123" i="37"/>
  <c r="DP123" i="37"/>
  <c r="DO123" i="37"/>
  <c r="DN123" i="37"/>
  <c r="DM123" i="37"/>
  <c r="DL123" i="37"/>
  <c r="DK123" i="37"/>
  <c r="DJ123" i="37"/>
  <c r="DI123" i="37"/>
  <c r="DH123" i="37"/>
  <c r="DG123" i="37"/>
  <c r="DF123" i="37"/>
  <c r="DC123" i="37"/>
  <c r="DB123" i="37"/>
  <c r="CY123" i="37"/>
  <c r="CX123" i="37"/>
  <c r="CW123" i="37"/>
  <c r="CV123" i="37"/>
  <c r="CU123" i="37"/>
  <c r="CT123" i="37"/>
  <c r="CS123" i="37"/>
  <c r="CR123" i="37"/>
  <c r="CQ123" i="37"/>
  <c r="CP123" i="37"/>
  <c r="CO123" i="37"/>
  <c r="CN123" i="37"/>
  <c r="CM123" i="37"/>
  <c r="CL123" i="37"/>
  <c r="CK123" i="37"/>
  <c r="CJ123" i="37"/>
  <c r="CI123" i="37"/>
  <c r="CH123" i="37"/>
  <c r="CG123" i="37"/>
  <c r="CF123" i="37"/>
  <c r="CA123" i="37"/>
  <c r="C123" i="37"/>
  <c r="B123" i="37"/>
  <c r="DE123" i="37" s="1"/>
  <c r="DY122" i="37"/>
  <c r="DX122" i="37"/>
  <c r="DW122" i="37"/>
  <c r="DV122" i="37"/>
  <c r="DU122" i="37"/>
  <c r="DT122" i="37"/>
  <c r="DS122" i="37"/>
  <c r="DR122" i="37"/>
  <c r="DQ122" i="37"/>
  <c r="DP122" i="37"/>
  <c r="DO122" i="37"/>
  <c r="DN122" i="37"/>
  <c r="DM122" i="37"/>
  <c r="DL122" i="37"/>
  <c r="DK122" i="37"/>
  <c r="DJ122" i="37"/>
  <c r="DI122" i="37"/>
  <c r="DH122" i="37"/>
  <c r="DG122" i="37"/>
  <c r="DF122" i="37"/>
  <c r="DE122" i="37"/>
  <c r="CY122" i="37"/>
  <c r="CX122" i="37"/>
  <c r="CW122" i="37"/>
  <c r="CV122" i="37"/>
  <c r="CU122" i="37"/>
  <c r="CT122" i="37"/>
  <c r="CS122" i="37"/>
  <c r="CR122" i="37"/>
  <c r="CQ122" i="37"/>
  <c r="CP122" i="37"/>
  <c r="CO122" i="37"/>
  <c r="CN122" i="37"/>
  <c r="CM122" i="37"/>
  <c r="CL122" i="37"/>
  <c r="CK122" i="37"/>
  <c r="CJ122" i="37"/>
  <c r="CI122" i="37"/>
  <c r="CH122" i="37"/>
  <c r="CG122" i="37"/>
  <c r="CF122" i="37"/>
  <c r="C122" i="37"/>
  <c r="DA122" i="37" s="1"/>
  <c r="B122" i="37"/>
  <c r="DD122" i="37" s="1"/>
  <c r="DY117" i="37"/>
  <c r="DX117" i="37"/>
  <c r="DW117" i="37"/>
  <c r="DV117" i="37"/>
  <c r="DU117" i="37"/>
  <c r="DT117" i="37"/>
  <c r="DS117" i="37"/>
  <c r="DR117" i="37"/>
  <c r="DQ117" i="37"/>
  <c r="DP117" i="37"/>
  <c r="DO117" i="37"/>
  <c r="DN117" i="37"/>
  <c r="DM117" i="37"/>
  <c r="DL117" i="37"/>
  <c r="DK117" i="37"/>
  <c r="DJ117" i="37"/>
  <c r="DI117" i="37"/>
  <c r="DH117" i="37"/>
  <c r="DG117" i="37"/>
  <c r="DF117" i="37"/>
  <c r="CY117" i="37"/>
  <c r="CX117" i="37"/>
  <c r="CW117" i="37"/>
  <c r="CV117" i="37"/>
  <c r="CU117" i="37"/>
  <c r="CT117" i="37"/>
  <c r="CS117" i="37"/>
  <c r="CR117" i="37"/>
  <c r="CQ117" i="37"/>
  <c r="CP117" i="37"/>
  <c r="CO117" i="37"/>
  <c r="CN117" i="37"/>
  <c r="CM117" i="37"/>
  <c r="CL117" i="37"/>
  <c r="CK117" i="37"/>
  <c r="CJ117" i="37"/>
  <c r="CI117" i="37"/>
  <c r="CH117" i="37"/>
  <c r="CG117" i="37"/>
  <c r="CF117" i="37"/>
  <c r="C117" i="37"/>
  <c r="B117" i="37"/>
  <c r="DE117" i="37" s="1"/>
  <c r="DY116" i="37"/>
  <c r="DX116" i="37"/>
  <c r="DW116" i="37"/>
  <c r="DV116" i="37"/>
  <c r="DU116" i="37"/>
  <c r="DT116" i="37"/>
  <c r="DS116" i="37"/>
  <c r="DR116" i="37"/>
  <c r="DQ116" i="37"/>
  <c r="DP116" i="37"/>
  <c r="DO116" i="37"/>
  <c r="DN116" i="37"/>
  <c r="DM116" i="37"/>
  <c r="DL116" i="37"/>
  <c r="DK116" i="37"/>
  <c r="DJ116" i="37"/>
  <c r="DI116" i="37"/>
  <c r="DH116" i="37"/>
  <c r="DG116" i="37"/>
  <c r="DF116" i="37"/>
  <c r="CY116" i="37"/>
  <c r="CX116" i="37"/>
  <c r="CW116" i="37"/>
  <c r="CV116" i="37"/>
  <c r="CU116" i="37"/>
  <c r="CT116" i="37"/>
  <c r="CS116" i="37"/>
  <c r="CR116" i="37"/>
  <c r="CQ116" i="37"/>
  <c r="CP116" i="37"/>
  <c r="CO116" i="37"/>
  <c r="CN116" i="37"/>
  <c r="CM116" i="37"/>
  <c r="CL116" i="37"/>
  <c r="CK116" i="37"/>
  <c r="CJ116" i="37"/>
  <c r="CI116" i="37"/>
  <c r="CH116" i="37"/>
  <c r="CG116" i="37"/>
  <c r="CF116" i="37"/>
  <c r="C116" i="37"/>
  <c r="B116" i="37"/>
  <c r="DD116" i="37" s="1"/>
  <c r="DY115" i="37"/>
  <c r="DX115" i="37"/>
  <c r="DW115" i="37"/>
  <c r="DV115" i="37"/>
  <c r="DU115" i="37"/>
  <c r="DT115" i="37"/>
  <c r="DS115" i="37"/>
  <c r="DR115" i="37"/>
  <c r="DQ115" i="37"/>
  <c r="DP115" i="37"/>
  <c r="DO115" i="37"/>
  <c r="DN115" i="37"/>
  <c r="DM115" i="37"/>
  <c r="DL115" i="37"/>
  <c r="DK115" i="37"/>
  <c r="DJ115" i="37"/>
  <c r="DI115" i="37"/>
  <c r="DH115" i="37"/>
  <c r="DG115" i="37"/>
  <c r="DF115" i="37"/>
  <c r="DB115" i="37"/>
  <c r="CY115" i="37"/>
  <c r="CX115" i="37"/>
  <c r="CW115" i="37"/>
  <c r="CV115" i="37"/>
  <c r="CU115" i="37"/>
  <c r="CT115" i="37"/>
  <c r="CS115" i="37"/>
  <c r="CR115" i="37"/>
  <c r="CQ115" i="37"/>
  <c r="CP115" i="37"/>
  <c r="CO115" i="37"/>
  <c r="CN115" i="37"/>
  <c r="CM115" i="37"/>
  <c r="CL115" i="37"/>
  <c r="CK115" i="37"/>
  <c r="CJ115" i="37"/>
  <c r="CI115" i="37"/>
  <c r="CH115" i="37"/>
  <c r="CG115" i="37"/>
  <c r="CF115" i="37"/>
  <c r="C115" i="37"/>
  <c r="B115" i="37"/>
  <c r="DE115" i="37" s="1"/>
  <c r="DY114" i="37"/>
  <c r="DX114" i="37"/>
  <c r="DW114" i="37"/>
  <c r="DV114" i="37"/>
  <c r="DU114" i="37"/>
  <c r="DT114" i="37"/>
  <c r="DS114" i="37"/>
  <c r="DR114" i="37"/>
  <c r="DQ114" i="37"/>
  <c r="DP114" i="37"/>
  <c r="DO114" i="37"/>
  <c r="DN114" i="37"/>
  <c r="DM114" i="37"/>
  <c r="DL114" i="37"/>
  <c r="DK114" i="37"/>
  <c r="DJ114" i="37"/>
  <c r="DI114" i="37"/>
  <c r="DH114" i="37"/>
  <c r="DG114" i="37"/>
  <c r="DF114" i="37"/>
  <c r="DC114" i="37"/>
  <c r="DB114" i="37"/>
  <c r="CY114" i="37"/>
  <c r="CX114" i="37"/>
  <c r="CW114" i="37"/>
  <c r="CV114" i="37"/>
  <c r="CU114" i="37"/>
  <c r="CT114" i="37"/>
  <c r="CS114" i="37"/>
  <c r="CR114" i="37"/>
  <c r="CQ114" i="37"/>
  <c r="CP114" i="37"/>
  <c r="CO114" i="37"/>
  <c r="CN114" i="37"/>
  <c r="CM114" i="37"/>
  <c r="CL114" i="37"/>
  <c r="CK114" i="37"/>
  <c r="CJ114" i="37"/>
  <c r="CI114" i="37"/>
  <c r="CH114" i="37"/>
  <c r="CG114" i="37"/>
  <c r="CF114" i="37"/>
  <c r="CC114" i="37"/>
  <c r="C114" i="37"/>
  <c r="CA114" i="37" s="1"/>
  <c r="B114" i="37"/>
  <c r="DD114" i="37" s="1"/>
  <c r="DY113" i="37"/>
  <c r="DX113" i="37"/>
  <c r="DW113" i="37"/>
  <c r="DV113" i="37"/>
  <c r="DU113" i="37"/>
  <c r="DT113" i="37"/>
  <c r="DS113" i="37"/>
  <c r="DR113" i="37"/>
  <c r="DQ113" i="37"/>
  <c r="DP113" i="37"/>
  <c r="DO113" i="37"/>
  <c r="DN113" i="37"/>
  <c r="DM113" i="37"/>
  <c r="DL113" i="37"/>
  <c r="DK113" i="37"/>
  <c r="DJ113" i="37"/>
  <c r="DI113" i="37"/>
  <c r="DH113" i="37"/>
  <c r="DG113" i="37"/>
  <c r="DF113" i="37"/>
  <c r="CY113" i="37"/>
  <c r="CX113" i="37"/>
  <c r="CW113" i="37"/>
  <c r="CV113" i="37"/>
  <c r="CU113" i="37"/>
  <c r="CT113" i="37"/>
  <c r="CS113" i="37"/>
  <c r="CR113" i="37"/>
  <c r="CQ113" i="37"/>
  <c r="CP113" i="37"/>
  <c r="CO113" i="37"/>
  <c r="CN113" i="37"/>
  <c r="CM113" i="37"/>
  <c r="CL113" i="37"/>
  <c r="CK113" i="37"/>
  <c r="CJ113" i="37"/>
  <c r="CI113" i="37"/>
  <c r="CH113" i="37"/>
  <c r="CG113" i="37"/>
  <c r="CF113" i="37"/>
  <c r="CC113" i="37"/>
  <c r="C113" i="37"/>
  <c r="B113" i="37"/>
  <c r="DE113" i="37" s="1"/>
  <c r="DY112" i="37"/>
  <c r="DX112" i="37"/>
  <c r="DW112" i="37"/>
  <c r="DV112" i="37"/>
  <c r="DU112" i="37"/>
  <c r="DT112" i="37"/>
  <c r="DS112" i="37"/>
  <c r="DR112" i="37"/>
  <c r="DQ112" i="37"/>
  <c r="DP112" i="37"/>
  <c r="DO112" i="37"/>
  <c r="DN112" i="37"/>
  <c r="DM112" i="37"/>
  <c r="DL112" i="37"/>
  <c r="DK112" i="37"/>
  <c r="DJ112" i="37"/>
  <c r="DI112" i="37"/>
  <c r="DH112" i="37"/>
  <c r="DG112" i="37"/>
  <c r="DF112" i="37"/>
  <c r="CY112" i="37"/>
  <c r="CX112" i="37"/>
  <c r="CW112" i="37"/>
  <c r="CV112" i="37"/>
  <c r="CU112" i="37"/>
  <c r="CT112" i="37"/>
  <c r="CS112" i="37"/>
  <c r="CR112" i="37"/>
  <c r="CQ112" i="37"/>
  <c r="CP112" i="37"/>
  <c r="CO112" i="37"/>
  <c r="CN112" i="37"/>
  <c r="CM112" i="37"/>
  <c r="CL112" i="37"/>
  <c r="CK112" i="37"/>
  <c r="CJ112" i="37"/>
  <c r="CI112" i="37"/>
  <c r="CH112" i="37"/>
  <c r="CG112" i="37"/>
  <c r="CF112" i="37"/>
  <c r="CB112" i="37"/>
  <c r="C112" i="37"/>
  <c r="B112" i="37"/>
  <c r="DD112" i="37" s="1"/>
  <c r="DY111" i="37"/>
  <c r="DX111" i="37"/>
  <c r="DW111" i="37"/>
  <c r="DV111" i="37"/>
  <c r="DU111" i="37"/>
  <c r="DT111" i="37"/>
  <c r="DS111" i="37"/>
  <c r="DR111" i="37"/>
  <c r="DQ111" i="37"/>
  <c r="DP111" i="37"/>
  <c r="DO111" i="37"/>
  <c r="DN111" i="37"/>
  <c r="DM111" i="37"/>
  <c r="DL111" i="37"/>
  <c r="DK111" i="37"/>
  <c r="DJ111" i="37"/>
  <c r="DI111" i="37"/>
  <c r="DH111" i="37"/>
  <c r="DG111" i="37"/>
  <c r="DF111" i="37"/>
  <c r="DC111" i="37"/>
  <c r="DB111" i="37"/>
  <c r="CY111" i="37"/>
  <c r="CX111" i="37"/>
  <c r="CW111" i="37"/>
  <c r="CV111" i="37"/>
  <c r="CU111" i="37"/>
  <c r="CT111" i="37"/>
  <c r="CS111" i="37"/>
  <c r="CR111" i="37"/>
  <c r="CQ111" i="37"/>
  <c r="CP111" i="37"/>
  <c r="CO111" i="37"/>
  <c r="CN111" i="37"/>
  <c r="CM111" i="37"/>
  <c r="CL111" i="37"/>
  <c r="CK111" i="37"/>
  <c r="CJ111" i="37"/>
  <c r="CI111" i="37"/>
  <c r="CH111" i="37"/>
  <c r="CG111" i="37"/>
  <c r="CF111" i="37"/>
  <c r="CA111" i="37"/>
  <c r="C111" i="37"/>
  <c r="B111" i="37"/>
  <c r="DE111" i="37" s="1"/>
  <c r="DY110" i="37"/>
  <c r="DX110" i="37"/>
  <c r="DW110" i="37"/>
  <c r="DV110" i="37"/>
  <c r="DU110" i="37"/>
  <c r="DT110" i="37"/>
  <c r="DS110" i="37"/>
  <c r="DR110" i="37"/>
  <c r="DQ110" i="37"/>
  <c r="DP110" i="37"/>
  <c r="DO110" i="37"/>
  <c r="DN110" i="37"/>
  <c r="DM110" i="37"/>
  <c r="DL110" i="37"/>
  <c r="DK110" i="37"/>
  <c r="DJ110" i="37"/>
  <c r="DI110" i="37"/>
  <c r="DH110" i="37"/>
  <c r="DG110" i="37"/>
  <c r="DF110" i="37"/>
  <c r="DE110" i="37"/>
  <c r="CY110" i="37"/>
  <c r="CX110" i="37"/>
  <c r="CW110" i="37"/>
  <c r="CV110" i="37"/>
  <c r="CU110" i="37"/>
  <c r="CT110" i="37"/>
  <c r="CS110" i="37"/>
  <c r="CR110" i="37"/>
  <c r="CQ110" i="37"/>
  <c r="CP110" i="37"/>
  <c r="CO110" i="37"/>
  <c r="CN110" i="37"/>
  <c r="CM110" i="37"/>
  <c r="CL110" i="37"/>
  <c r="CK110" i="37"/>
  <c r="CJ110" i="37"/>
  <c r="CI110" i="37"/>
  <c r="CH110" i="37"/>
  <c r="CG110" i="37"/>
  <c r="CF110" i="37"/>
  <c r="C110" i="37"/>
  <c r="DA110" i="37" s="1"/>
  <c r="B110" i="37"/>
  <c r="DD110" i="37" s="1"/>
  <c r="DY109" i="37"/>
  <c r="DX109" i="37"/>
  <c r="DW109" i="37"/>
  <c r="DV109" i="37"/>
  <c r="DU109" i="37"/>
  <c r="DT109" i="37"/>
  <c r="DS109" i="37"/>
  <c r="DR109" i="37"/>
  <c r="DQ109" i="37"/>
  <c r="DP109" i="37"/>
  <c r="DO109" i="37"/>
  <c r="DN109" i="37"/>
  <c r="DM109" i="37"/>
  <c r="DL109" i="37"/>
  <c r="DK109" i="37"/>
  <c r="DJ109" i="37"/>
  <c r="DI109" i="37"/>
  <c r="DH109" i="37"/>
  <c r="DG109" i="37"/>
  <c r="DF109" i="37"/>
  <c r="CY109" i="37"/>
  <c r="CX109" i="37"/>
  <c r="CW109" i="37"/>
  <c r="CV109" i="37"/>
  <c r="CU109" i="37"/>
  <c r="CT109" i="37"/>
  <c r="CS109" i="37"/>
  <c r="CR109" i="37"/>
  <c r="CQ109" i="37"/>
  <c r="CP109" i="37"/>
  <c r="CO109" i="37"/>
  <c r="CN109" i="37"/>
  <c r="CM109" i="37"/>
  <c r="CL109" i="37"/>
  <c r="CK109" i="37"/>
  <c r="CJ109" i="37"/>
  <c r="CI109" i="37"/>
  <c r="CH109" i="37"/>
  <c r="CG109" i="37"/>
  <c r="CF109" i="37"/>
  <c r="CC109" i="37"/>
  <c r="CB109" i="37"/>
  <c r="C109" i="37"/>
  <c r="DA109" i="37" s="1"/>
  <c r="B109" i="37"/>
  <c r="DE109" i="37" s="1"/>
  <c r="DY108" i="37"/>
  <c r="DX108" i="37"/>
  <c r="DW108" i="37"/>
  <c r="DV108" i="37"/>
  <c r="DU108" i="37"/>
  <c r="DT108" i="37"/>
  <c r="DS108" i="37"/>
  <c r="DR108" i="37"/>
  <c r="DQ108" i="37"/>
  <c r="DP108" i="37"/>
  <c r="DO108" i="37"/>
  <c r="DN108" i="37"/>
  <c r="DM108" i="37"/>
  <c r="DL108" i="37"/>
  <c r="DK108" i="37"/>
  <c r="DJ108" i="37"/>
  <c r="DI108" i="37"/>
  <c r="DH108" i="37"/>
  <c r="DG108" i="37"/>
  <c r="DF108" i="37"/>
  <c r="DD108" i="37"/>
  <c r="DC108" i="37"/>
  <c r="CY108" i="37"/>
  <c r="CX108" i="37"/>
  <c r="CW108" i="37"/>
  <c r="CV108" i="37"/>
  <c r="CU108" i="37"/>
  <c r="CT108" i="37"/>
  <c r="CS108" i="37"/>
  <c r="CR108" i="37"/>
  <c r="CQ108" i="37"/>
  <c r="CP108" i="37"/>
  <c r="CO108" i="37"/>
  <c r="CN108" i="37"/>
  <c r="CM108" i="37"/>
  <c r="CL108" i="37"/>
  <c r="CK108" i="37"/>
  <c r="CJ108" i="37"/>
  <c r="CI108" i="37"/>
  <c r="CH108" i="37"/>
  <c r="CG108" i="37"/>
  <c r="CF108" i="37"/>
  <c r="CA108" i="37"/>
  <c r="C108" i="37"/>
  <c r="B108" i="37"/>
  <c r="CZ108" i="37" s="1"/>
  <c r="DY107" i="37"/>
  <c r="DX107" i="37"/>
  <c r="DW107" i="37"/>
  <c r="DV107" i="37"/>
  <c r="DU107" i="37"/>
  <c r="DT107" i="37"/>
  <c r="DS107" i="37"/>
  <c r="DR107" i="37"/>
  <c r="DQ107" i="37"/>
  <c r="DP107" i="37"/>
  <c r="DO107" i="37"/>
  <c r="DN107" i="37"/>
  <c r="DM107" i="37"/>
  <c r="DL107" i="37"/>
  <c r="DK107" i="37"/>
  <c r="DJ107" i="37"/>
  <c r="DI107" i="37"/>
  <c r="DH107" i="37"/>
  <c r="DG107" i="37"/>
  <c r="DF107" i="37"/>
  <c r="DC107" i="37"/>
  <c r="DB107" i="37"/>
  <c r="CY107" i="37"/>
  <c r="CX107" i="37"/>
  <c r="CW107" i="37"/>
  <c r="CV107" i="37"/>
  <c r="CU107" i="37"/>
  <c r="CT107" i="37"/>
  <c r="CS107" i="37"/>
  <c r="CR107" i="37"/>
  <c r="CQ107" i="37"/>
  <c r="CP107" i="37"/>
  <c r="CO107" i="37"/>
  <c r="CN107" i="37"/>
  <c r="CM107" i="37"/>
  <c r="CL107" i="37"/>
  <c r="CK107" i="37"/>
  <c r="CJ107" i="37"/>
  <c r="CI107" i="37"/>
  <c r="CH107" i="37"/>
  <c r="CG107" i="37"/>
  <c r="CF107" i="37"/>
  <c r="CA107" i="37"/>
  <c r="C107" i="37"/>
  <c r="B107" i="37"/>
  <c r="DE107" i="37" s="1"/>
  <c r="DY106" i="37"/>
  <c r="DX106" i="37"/>
  <c r="DW106" i="37"/>
  <c r="DV106" i="37"/>
  <c r="DU106" i="37"/>
  <c r="DT106" i="37"/>
  <c r="DS106" i="37"/>
  <c r="DR106" i="37"/>
  <c r="DQ106" i="37"/>
  <c r="DP106" i="37"/>
  <c r="DO106" i="37"/>
  <c r="DN106" i="37"/>
  <c r="DM106" i="37"/>
  <c r="DL106" i="37"/>
  <c r="DK106" i="37"/>
  <c r="DJ106" i="37"/>
  <c r="DI106" i="37"/>
  <c r="DH106" i="37"/>
  <c r="DG106" i="37"/>
  <c r="DF106" i="37"/>
  <c r="DE106" i="37"/>
  <c r="CY106" i="37"/>
  <c r="CX106" i="37"/>
  <c r="CW106" i="37"/>
  <c r="CV106" i="37"/>
  <c r="CU106" i="37"/>
  <c r="CT106" i="37"/>
  <c r="CS106" i="37"/>
  <c r="CR106" i="37"/>
  <c r="CQ106" i="37"/>
  <c r="CP106" i="37"/>
  <c r="CO106" i="37"/>
  <c r="CN106" i="37"/>
  <c r="CM106" i="37"/>
  <c r="CL106" i="37"/>
  <c r="CK106" i="37"/>
  <c r="CJ106" i="37"/>
  <c r="CI106" i="37"/>
  <c r="CH106" i="37"/>
  <c r="CG106" i="37"/>
  <c r="CF106" i="37"/>
  <c r="C106" i="37"/>
  <c r="DA106" i="37" s="1"/>
  <c r="B106" i="37"/>
  <c r="DD106" i="37" s="1"/>
  <c r="DY105" i="37"/>
  <c r="DX105" i="37"/>
  <c r="DW105" i="37"/>
  <c r="DV105" i="37"/>
  <c r="DU105" i="37"/>
  <c r="DT105" i="37"/>
  <c r="DS105" i="37"/>
  <c r="DR105" i="37"/>
  <c r="DQ105" i="37"/>
  <c r="DP105" i="37"/>
  <c r="DO105" i="37"/>
  <c r="DN105" i="37"/>
  <c r="DM105" i="37"/>
  <c r="DL105" i="37"/>
  <c r="DK105" i="37"/>
  <c r="DJ105" i="37"/>
  <c r="DI105" i="37"/>
  <c r="DH105" i="37"/>
  <c r="DG105" i="37"/>
  <c r="DF105" i="37"/>
  <c r="CY105" i="37"/>
  <c r="CX105" i="37"/>
  <c r="CW105" i="37"/>
  <c r="CV105" i="37"/>
  <c r="CU105" i="37"/>
  <c r="CT105" i="37"/>
  <c r="CS105" i="37"/>
  <c r="CR105" i="37"/>
  <c r="CQ105" i="37"/>
  <c r="CP105" i="37"/>
  <c r="CO105" i="37"/>
  <c r="CN105" i="37"/>
  <c r="CM105" i="37"/>
  <c r="CL105" i="37"/>
  <c r="CK105" i="37"/>
  <c r="CJ105" i="37"/>
  <c r="CI105" i="37"/>
  <c r="CH105" i="37"/>
  <c r="CG105" i="37"/>
  <c r="CF105" i="37"/>
  <c r="C105" i="37"/>
  <c r="B105" i="37"/>
  <c r="DE105" i="37" s="1"/>
  <c r="DY104" i="37"/>
  <c r="DX104" i="37"/>
  <c r="DW104" i="37"/>
  <c r="DV104" i="37"/>
  <c r="DU104" i="37"/>
  <c r="DT104" i="37"/>
  <c r="DS104" i="37"/>
  <c r="DR104" i="37"/>
  <c r="DQ104" i="37"/>
  <c r="DP104" i="37"/>
  <c r="DO104" i="37"/>
  <c r="DN104" i="37"/>
  <c r="DM104" i="37"/>
  <c r="DL104" i="37"/>
  <c r="DK104" i="37"/>
  <c r="DJ104" i="37"/>
  <c r="DI104" i="37"/>
  <c r="DH104" i="37"/>
  <c r="DG104" i="37"/>
  <c r="DF104" i="37"/>
  <c r="CY104" i="37"/>
  <c r="CX104" i="37"/>
  <c r="CW104" i="37"/>
  <c r="CV104" i="37"/>
  <c r="CU104" i="37"/>
  <c r="CT104" i="37"/>
  <c r="CS104" i="37"/>
  <c r="CR104" i="37"/>
  <c r="CQ104" i="37"/>
  <c r="CP104" i="37"/>
  <c r="CO104" i="37"/>
  <c r="CN104" i="37"/>
  <c r="CM104" i="37"/>
  <c r="CL104" i="37"/>
  <c r="CK104" i="37"/>
  <c r="CJ104" i="37"/>
  <c r="CI104" i="37"/>
  <c r="CH104" i="37"/>
  <c r="CG104" i="37"/>
  <c r="CF104" i="37"/>
  <c r="C104" i="37"/>
  <c r="B104" i="37"/>
  <c r="DD104" i="37" s="1"/>
  <c r="DY103" i="37"/>
  <c r="DX103" i="37"/>
  <c r="DW103" i="37"/>
  <c r="DV103" i="37"/>
  <c r="DU103" i="37"/>
  <c r="DT103" i="37"/>
  <c r="DS103" i="37"/>
  <c r="DR103" i="37"/>
  <c r="DQ103" i="37"/>
  <c r="DP103" i="37"/>
  <c r="DO103" i="37"/>
  <c r="DN103" i="37"/>
  <c r="DM103" i="37"/>
  <c r="DL103" i="37"/>
  <c r="DK103" i="37"/>
  <c r="DJ103" i="37"/>
  <c r="DI103" i="37"/>
  <c r="DH103" i="37"/>
  <c r="DG103" i="37"/>
  <c r="DF103" i="37"/>
  <c r="DB103" i="37"/>
  <c r="CY103" i="37"/>
  <c r="CX103" i="37"/>
  <c r="CW103" i="37"/>
  <c r="CV103" i="37"/>
  <c r="CU103" i="37"/>
  <c r="CT103" i="37"/>
  <c r="CS103" i="37"/>
  <c r="CR103" i="37"/>
  <c r="CQ103" i="37"/>
  <c r="CP103" i="37"/>
  <c r="CO103" i="37"/>
  <c r="CN103" i="37"/>
  <c r="CM103" i="37"/>
  <c r="CL103" i="37"/>
  <c r="CK103" i="37"/>
  <c r="CJ103" i="37"/>
  <c r="CI103" i="37"/>
  <c r="CH103" i="37"/>
  <c r="CG103" i="37"/>
  <c r="CF103" i="37"/>
  <c r="C103" i="37"/>
  <c r="B103" i="37"/>
  <c r="DE103" i="37" s="1"/>
  <c r="DY102" i="37"/>
  <c r="DX102" i="37"/>
  <c r="DW102" i="37"/>
  <c r="DV102" i="37"/>
  <c r="DU102" i="37"/>
  <c r="DT102" i="37"/>
  <c r="DS102" i="37"/>
  <c r="DR102" i="37"/>
  <c r="DQ102" i="37"/>
  <c r="DP102" i="37"/>
  <c r="DO102" i="37"/>
  <c r="DN102" i="37"/>
  <c r="DM102" i="37"/>
  <c r="DL102" i="37"/>
  <c r="DK102" i="37"/>
  <c r="DJ102" i="37"/>
  <c r="DI102" i="37"/>
  <c r="DH102" i="37"/>
  <c r="DG102" i="37"/>
  <c r="DF102" i="37"/>
  <c r="CY102" i="37"/>
  <c r="CX102" i="37"/>
  <c r="CW102" i="37"/>
  <c r="CV102" i="37"/>
  <c r="CU102" i="37"/>
  <c r="CT102" i="37"/>
  <c r="CS102" i="37"/>
  <c r="CR102" i="37"/>
  <c r="CQ102" i="37"/>
  <c r="CP102" i="37"/>
  <c r="CO102" i="37"/>
  <c r="CN102" i="37"/>
  <c r="CM102" i="37"/>
  <c r="CL102" i="37"/>
  <c r="CK102" i="37"/>
  <c r="CJ102" i="37"/>
  <c r="CI102" i="37"/>
  <c r="CH102" i="37"/>
  <c r="CG102" i="37"/>
  <c r="CF102" i="37"/>
  <c r="C102" i="37"/>
  <c r="B102" i="37"/>
  <c r="DY101" i="37"/>
  <c r="DX101" i="37"/>
  <c r="DW101" i="37"/>
  <c r="DV101" i="37"/>
  <c r="DU101" i="37"/>
  <c r="DT101" i="37"/>
  <c r="DS101" i="37"/>
  <c r="DR101" i="37"/>
  <c r="DQ101" i="37"/>
  <c r="DP101" i="37"/>
  <c r="DO101" i="37"/>
  <c r="DN101" i="37"/>
  <c r="DM101" i="37"/>
  <c r="DL101" i="37"/>
  <c r="DK101" i="37"/>
  <c r="DJ101" i="37"/>
  <c r="DI101" i="37"/>
  <c r="DH101" i="37"/>
  <c r="DG101" i="37"/>
  <c r="DF101" i="37"/>
  <c r="DE101" i="37"/>
  <c r="CY101" i="37"/>
  <c r="CX101" i="37"/>
  <c r="CW101" i="37"/>
  <c r="CV101" i="37"/>
  <c r="CU101" i="37"/>
  <c r="CT101" i="37"/>
  <c r="CS101" i="37"/>
  <c r="CR101" i="37"/>
  <c r="CQ101" i="37"/>
  <c r="CP101" i="37"/>
  <c r="CO101" i="37"/>
  <c r="CN101" i="37"/>
  <c r="CM101" i="37"/>
  <c r="CL101" i="37"/>
  <c r="CK101" i="37"/>
  <c r="CJ101" i="37"/>
  <c r="CI101" i="37"/>
  <c r="CH101" i="37"/>
  <c r="CG101" i="37"/>
  <c r="CF101" i="37"/>
  <c r="CB101" i="37"/>
  <c r="C101" i="37"/>
  <c r="DA101" i="37" s="1"/>
  <c r="B101" i="37"/>
  <c r="DD101" i="37" s="1"/>
  <c r="DY100" i="37"/>
  <c r="DX100" i="37"/>
  <c r="DW100" i="37"/>
  <c r="DV100" i="37"/>
  <c r="DU100" i="37"/>
  <c r="DT100" i="37"/>
  <c r="DS100" i="37"/>
  <c r="DR100" i="37"/>
  <c r="DQ100" i="37"/>
  <c r="DP100" i="37"/>
  <c r="DO100" i="37"/>
  <c r="DN100" i="37"/>
  <c r="DM100" i="37"/>
  <c r="DL100" i="37"/>
  <c r="DK100" i="37"/>
  <c r="DJ100" i="37"/>
  <c r="DI100" i="37"/>
  <c r="DH100" i="37"/>
  <c r="DG100" i="37"/>
  <c r="DF100" i="37"/>
  <c r="CZ100" i="37"/>
  <c r="CY100" i="37"/>
  <c r="CX100" i="37"/>
  <c r="CW100" i="37"/>
  <c r="CV100" i="37"/>
  <c r="CU100" i="37"/>
  <c r="CT100" i="37"/>
  <c r="CS100" i="37"/>
  <c r="CR100" i="37"/>
  <c r="CQ100" i="37"/>
  <c r="CP100" i="37"/>
  <c r="CO100" i="37"/>
  <c r="CN100" i="37"/>
  <c r="CM100" i="37"/>
  <c r="CL100" i="37"/>
  <c r="CK100" i="37"/>
  <c r="CJ100" i="37"/>
  <c r="CI100" i="37"/>
  <c r="CH100" i="37"/>
  <c r="CG100" i="37"/>
  <c r="CF100" i="37"/>
  <c r="CA100" i="37"/>
  <c r="C100" i="37"/>
  <c r="B100" i="37"/>
  <c r="DD100" i="37" s="1"/>
  <c r="DZ95" i="37"/>
  <c r="DY95" i="37"/>
  <c r="DX95" i="37"/>
  <c r="DW95" i="37"/>
  <c r="DV95" i="37"/>
  <c r="DU95" i="37"/>
  <c r="DT95" i="37"/>
  <c r="DS95" i="37"/>
  <c r="DR95" i="37"/>
  <c r="DQ95" i="37"/>
  <c r="DP95" i="37"/>
  <c r="DO95" i="37"/>
  <c r="DN95" i="37"/>
  <c r="DM95" i="37"/>
  <c r="DL95" i="37"/>
  <c r="DK95" i="37"/>
  <c r="DJ95" i="37"/>
  <c r="DI95" i="37"/>
  <c r="DH95" i="37"/>
  <c r="DG95" i="37"/>
  <c r="DF95" i="37"/>
  <c r="DC95" i="37"/>
  <c r="CY95" i="37"/>
  <c r="CX95" i="37"/>
  <c r="CW95" i="37"/>
  <c r="CV95" i="37"/>
  <c r="CU95" i="37"/>
  <c r="CT95" i="37"/>
  <c r="CS95" i="37"/>
  <c r="CR95" i="37"/>
  <c r="CQ95" i="37"/>
  <c r="CP95" i="37"/>
  <c r="CO95" i="37"/>
  <c r="CN95" i="37"/>
  <c r="CM95" i="37"/>
  <c r="CL95" i="37"/>
  <c r="CK95" i="37"/>
  <c r="CJ95" i="37"/>
  <c r="CI95" i="37"/>
  <c r="CH95" i="37"/>
  <c r="CG95" i="37"/>
  <c r="CF95" i="37"/>
  <c r="CD95" i="37"/>
  <c r="CA95" i="37"/>
  <c r="C95" i="37"/>
  <c r="B95" i="37"/>
  <c r="DE95" i="37" s="1"/>
  <c r="DZ94" i="37"/>
  <c r="DY94" i="37"/>
  <c r="DX94" i="37"/>
  <c r="DW94" i="37"/>
  <c r="DV94" i="37"/>
  <c r="DU94" i="37"/>
  <c r="DT94" i="37"/>
  <c r="DS94" i="37"/>
  <c r="DR94" i="37"/>
  <c r="DQ94" i="37"/>
  <c r="DP94" i="37"/>
  <c r="DO94" i="37"/>
  <c r="DN94" i="37"/>
  <c r="DM94" i="37"/>
  <c r="DL94" i="37"/>
  <c r="DK94" i="37"/>
  <c r="DJ94" i="37"/>
  <c r="DI94" i="37"/>
  <c r="DH94" i="37"/>
  <c r="DG94" i="37"/>
  <c r="DF94" i="37"/>
  <c r="DE94" i="37"/>
  <c r="CY94" i="37"/>
  <c r="CX94" i="37"/>
  <c r="CW94" i="37"/>
  <c r="CV94" i="37"/>
  <c r="CU94" i="37"/>
  <c r="CT94" i="37"/>
  <c r="CS94" i="37"/>
  <c r="CR94" i="37"/>
  <c r="CQ94" i="37"/>
  <c r="CP94" i="37"/>
  <c r="CO94" i="37"/>
  <c r="CN94" i="37"/>
  <c r="CM94" i="37"/>
  <c r="CL94" i="37"/>
  <c r="CK94" i="37"/>
  <c r="CJ94" i="37"/>
  <c r="CI94" i="37"/>
  <c r="CH94" i="37"/>
  <c r="CG94" i="37"/>
  <c r="CF94" i="37"/>
  <c r="CC94" i="37"/>
  <c r="C94" i="37"/>
  <c r="DA94" i="37" s="1"/>
  <c r="B94" i="37"/>
  <c r="DD94" i="37" s="1"/>
  <c r="DY93" i="37"/>
  <c r="DX93" i="37"/>
  <c r="DW93" i="37"/>
  <c r="DV93" i="37"/>
  <c r="DU93" i="37"/>
  <c r="DT93" i="37"/>
  <c r="DS93" i="37"/>
  <c r="DR93" i="37"/>
  <c r="DQ93" i="37"/>
  <c r="DP93" i="37"/>
  <c r="DO93" i="37"/>
  <c r="DN93" i="37"/>
  <c r="DM93" i="37"/>
  <c r="DL93" i="37"/>
  <c r="DK93" i="37"/>
  <c r="DJ93" i="37"/>
  <c r="DI93" i="37"/>
  <c r="DH93" i="37"/>
  <c r="DG93" i="37"/>
  <c r="DF93" i="37"/>
  <c r="CY93" i="37"/>
  <c r="CX93" i="37"/>
  <c r="CW93" i="37"/>
  <c r="CV93" i="37"/>
  <c r="CU93" i="37"/>
  <c r="CT93" i="37"/>
  <c r="CS93" i="37"/>
  <c r="CR93" i="37"/>
  <c r="CQ93" i="37"/>
  <c r="CP93" i="37"/>
  <c r="CO93" i="37"/>
  <c r="CN93" i="37"/>
  <c r="CM93" i="37"/>
  <c r="CL93" i="37"/>
  <c r="CK93" i="37"/>
  <c r="CJ93" i="37"/>
  <c r="CI93" i="37"/>
  <c r="CH93" i="37"/>
  <c r="CG93" i="37"/>
  <c r="CF93" i="37"/>
  <c r="CC93" i="37"/>
  <c r="C93" i="37"/>
  <c r="B93" i="37"/>
  <c r="DE93" i="37" s="1"/>
  <c r="DY92" i="37"/>
  <c r="DX92" i="37"/>
  <c r="DW92" i="37"/>
  <c r="DV92" i="37"/>
  <c r="DU92" i="37"/>
  <c r="DT92" i="37"/>
  <c r="DS92" i="37"/>
  <c r="DR92" i="37"/>
  <c r="DQ92" i="37"/>
  <c r="DP92" i="37"/>
  <c r="DO92" i="37"/>
  <c r="DN92" i="37"/>
  <c r="DM92" i="37"/>
  <c r="DL92" i="37"/>
  <c r="DK92" i="37"/>
  <c r="DJ92" i="37"/>
  <c r="DI92" i="37"/>
  <c r="DH92" i="37"/>
  <c r="DG92" i="37"/>
  <c r="DF92" i="37"/>
  <c r="CY92" i="37"/>
  <c r="CX92" i="37"/>
  <c r="CW92" i="37"/>
  <c r="CV92" i="37"/>
  <c r="CU92" i="37"/>
  <c r="CT92" i="37"/>
  <c r="CS92" i="37"/>
  <c r="CR92" i="37"/>
  <c r="CQ92" i="37"/>
  <c r="CP92" i="37"/>
  <c r="CO92" i="37"/>
  <c r="CN92" i="37"/>
  <c r="CM92" i="37"/>
  <c r="CL92" i="37"/>
  <c r="CK92" i="37"/>
  <c r="CJ92" i="37"/>
  <c r="CI92" i="37"/>
  <c r="CH92" i="37"/>
  <c r="CG92" i="37"/>
  <c r="CF92" i="37"/>
  <c r="CB92" i="37"/>
  <c r="C92" i="37"/>
  <c r="B92" i="37"/>
  <c r="DD92" i="37" s="1"/>
  <c r="DY91" i="37"/>
  <c r="DX91" i="37"/>
  <c r="DW91" i="37"/>
  <c r="DV91" i="37"/>
  <c r="DU91" i="37"/>
  <c r="DT91" i="37"/>
  <c r="DS91" i="37"/>
  <c r="DR91" i="37"/>
  <c r="DQ91" i="37"/>
  <c r="DP91" i="37"/>
  <c r="DO91" i="37"/>
  <c r="DN91" i="37"/>
  <c r="DM91" i="37"/>
  <c r="DL91" i="37"/>
  <c r="DK91" i="37"/>
  <c r="DJ91" i="37"/>
  <c r="DI91" i="37"/>
  <c r="DH91" i="37"/>
  <c r="DG91" i="37"/>
  <c r="DF91" i="37"/>
  <c r="DC91" i="37"/>
  <c r="DB91" i="37"/>
  <c r="CY91" i="37"/>
  <c r="CX91" i="37"/>
  <c r="CW91" i="37"/>
  <c r="CV91" i="37"/>
  <c r="CU91" i="37"/>
  <c r="CT91" i="37"/>
  <c r="CS91" i="37"/>
  <c r="CR91" i="37"/>
  <c r="CQ91" i="37"/>
  <c r="CP91" i="37"/>
  <c r="CO91" i="37"/>
  <c r="CN91" i="37"/>
  <c r="CM91" i="37"/>
  <c r="CL91" i="37"/>
  <c r="CK91" i="37"/>
  <c r="CJ91" i="37"/>
  <c r="CI91" i="37"/>
  <c r="CH91" i="37"/>
  <c r="CG91" i="37"/>
  <c r="CF91" i="37"/>
  <c r="CA91" i="37"/>
  <c r="C91" i="37"/>
  <c r="B91" i="37"/>
  <c r="DE91" i="37" s="1"/>
  <c r="DY90" i="37"/>
  <c r="DX90" i="37"/>
  <c r="DW90" i="37"/>
  <c r="DV90" i="37"/>
  <c r="DU90" i="37"/>
  <c r="DT90" i="37"/>
  <c r="DS90" i="37"/>
  <c r="DR90" i="37"/>
  <c r="DQ90" i="37"/>
  <c r="DP90" i="37"/>
  <c r="DO90" i="37"/>
  <c r="DN90" i="37"/>
  <c r="DM90" i="37"/>
  <c r="DL90" i="37"/>
  <c r="DK90" i="37"/>
  <c r="DJ90" i="37"/>
  <c r="DI90" i="37"/>
  <c r="DH90" i="37"/>
  <c r="DG90" i="37"/>
  <c r="DF90" i="37"/>
  <c r="DE90" i="37"/>
  <c r="CY90" i="37"/>
  <c r="CX90" i="37"/>
  <c r="CW90" i="37"/>
  <c r="CV90" i="37"/>
  <c r="CU90" i="37"/>
  <c r="CT90" i="37"/>
  <c r="CS90" i="37"/>
  <c r="CR90" i="37"/>
  <c r="CQ90" i="37"/>
  <c r="CP90" i="37"/>
  <c r="CO90" i="37"/>
  <c r="CN90" i="37"/>
  <c r="CM90" i="37"/>
  <c r="CL90" i="37"/>
  <c r="CK90" i="37"/>
  <c r="CJ90" i="37"/>
  <c r="CI90" i="37"/>
  <c r="CH90" i="37"/>
  <c r="CG90" i="37"/>
  <c r="CF90" i="37"/>
  <c r="C90" i="37"/>
  <c r="DA90" i="37" s="1"/>
  <c r="B90" i="37"/>
  <c r="DD90" i="37" s="1"/>
  <c r="DY89" i="37"/>
  <c r="DX89" i="37"/>
  <c r="DW89" i="37"/>
  <c r="DV89" i="37"/>
  <c r="DU89" i="37"/>
  <c r="DT89" i="37"/>
  <c r="DS89" i="37"/>
  <c r="DR89" i="37"/>
  <c r="DQ89" i="37"/>
  <c r="DP89" i="37"/>
  <c r="DO89" i="37"/>
  <c r="DN89" i="37"/>
  <c r="DM89" i="37"/>
  <c r="DL89" i="37"/>
  <c r="DK89" i="37"/>
  <c r="DJ89" i="37"/>
  <c r="DI89" i="37"/>
  <c r="DH89" i="37"/>
  <c r="DG89" i="37"/>
  <c r="DF89" i="37"/>
  <c r="CY89" i="37"/>
  <c r="CX89" i="37"/>
  <c r="CW89" i="37"/>
  <c r="CV89" i="37"/>
  <c r="CU89" i="37"/>
  <c r="CT89" i="37"/>
  <c r="CS89" i="37"/>
  <c r="CR89" i="37"/>
  <c r="CQ89" i="37"/>
  <c r="CP89" i="37"/>
  <c r="CO89" i="37"/>
  <c r="CN89" i="37"/>
  <c r="CM89" i="37"/>
  <c r="CL89" i="37"/>
  <c r="CK89" i="37"/>
  <c r="CJ89" i="37"/>
  <c r="CI89" i="37"/>
  <c r="CH89" i="37"/>
  <c r="CG89" i="37"/>
  <c r="CF89" i="37"/>
  <c r="CC89" i="37"/>
  <c r="CB89" i="37"/>
  <c r="C89" i="37"/>
  <c r="DA89" i="37" s="1"/>
  <c r="B89" i="37"/>
  <c r="DE89" i="37" s="1"/>
  <c r="DY88" i="37"/>
  <c r="DX88" i="37"/>
  <c r="DW88" i="37"/>
  <c r="DV88" i="37"/>
  <c r="DU88" i="37"/>
  <c r="DT88" i="37"/>
  <c r="DS88" i="37"/>
  <c r="DR88" i="37"/>
  <c r="DQ88" i="37"/>
  <c r="DP88" i="37"/>
  <c r="DO88" i="37"/>
  <c r="DN88" i="37"/>
  <c r="DM88" i="37"/>
  <c r="DL88" i="37"/>
  <c r="DK88" i="37"/>
  <c r="DJ88" i="37"/>
  <c r="DI88" i="37"/>
  <c r="DH88" i="37"/>
  <c r="DG88" i="37"/>
  <c r="DF88" i="37"/>
  <c r="CY88" i="37"/>
  <c r="CX88" i="37"/>
  <c r="CW88" i="37"/>
  <c r="CV88" i="37"/>
  <c r="CU88" i="37"/>
  <c r="CT88" i="37"/>
  <c r="CS88" i="37"/>
  <c r="CR88" i="37"/>
  <c r="CQ88" i="37"/>
  <c r="CP88" i="37"/>
  <c r="CO88" i="37"/>
  <c r="CN88" i="37"/>
  <c r="CM88" i="37"/>
  <c r="CL88" i="37"/>
  <c r="CK88" i="37"/>
  <c r="CJ88" i="37"/>
  <c r="CI88" i="37"/>
  <c r="CH88" i="37"/>
  <c r="CG88" i="37"/>
  <c r="CF88" i="37"/>
  <c r="C88" i="37"/>
  <c r="B88" i="37"/>
  <c r="DY87" i="37"/>
  <c r="DX87" i="37"/>
  <c r="DW87" i="37"/>
  <c r="DV87" i="37"/>
  <c r="DU87" i="37"/>
  <c r="DT87" i="37"/>
  <c r="DS87" i="37"/>
  <c r="DR87" i="37"/>
  <c r="DQ87" i="37"/>
  <c r="DP87" i="37"/>
  <c r="DO87" i="37"/>
  <c r="DN87" i="37"/>
  <c r="DM87" i="37"/>
  <c r="DL87" i="37"/>
  <c r="DK87" i="37"/>
  <c r="DJ87" i="37"/>
  <c r="DI87" i="37"/>
  <c r="DH87" i="37"/>
  <c r="DG87" i="37"/>
  <c r="DF87" i="37"/>
  <c r="CY87" i="37"/>
  <c r="CX87" i="37"/>
  <c r="CW87" i="37"/>
  <c r="CV87" i="37"/>
  <c r="CU87" i="37"/>
  <c r="CT87" i="37"/>
  <c r="CS87" i="37"/>
  <c r="CR87" i="37"/>
  <c r="CQ87" i="37"/>
  <c r="CP87" i="37"/>
  <c r="CO87" i="37"/>
  <c r="CN87" i="37"/>
  <c r="CM87" i="37"/>
  <c r="CL87" i="37"/>
  <c r="CK87" i="37"/>
  <c r="CJ87" i="37"/>
  <c r="CI87" i="37"/>
  <c r="CH87" i="37"/>
  <c r="CG87" i="37"/>
  <c r="CF87" i="37"/>
  <c r="CE87" i="37"/>
  <c r="C87" i="37"/>
  <c r="B87" i="37"/>
  <c r="DZ86" i="37"/>
  <c r="DY86" i="37"/>
  <c r="DX86" i="37"/>
  <c r="DW86" i="37"/>
  <c r="DV86" i="37"/>
  <c r="DU86" i="37"/>
  <c r="DT86" i="37"/>
  <c r="DS86" i="37"/>
  <c r="DR86" i="37"/>
  <c r="DQ86" i="37"/>
  <c r="DP86" i="37"/>
  <c r="DO86" i="37"/>
  <c r="DN86" i="37"/>
  <c r="DM86" i="37"/>
  <c r="DL86" i="37"/>
  <c r="DK86" i="37"/>
  <c r="DJ86" i="37"/>
  <c r="DI86" i="37"/>
  <c r="DH86" i="37"/>
  <c r="DG86" i="37"/>
  <c r="DF86" i="37"/>
  <c r="CY86" i="37"/>
  <c r="CX86" i="37"/>
  <c r="CW86" i="37"/>
  <c r="CV86" i="37"/>
  <c r="CU86" i="37"/>
  <c r="CT86" i="37"/>
  <c r="CS86" i="37"/>
  <c r="CR86" i="37"/>
  <c r="CQ86" i="37"/>
  <c r="CP86" i="37"/>
  <c r="CO86" i="37"/>
  <c r="CN86" i="37"/>
  <c r="CM86" i="37"/>
  <c r="CL86" i="37"/>
  <c r="CK86" i="37"/>
  <c r="CJ86" i="37"/>
  <c r="CI86" i="37"/>
  <c r="CH86" i="37"/>
  <c r="CG86" i="37"/>
  <c r="CF86" i="37"/>
  <c r="CD86" i="37"/>
  <c r="CC86" i="37"/>
  <c r="C86" i="37"/>
  <c r="DA86" i="37" s="1"/>
  <c r="B86" i="37"/>
  <c r="DD86" i="37" s="1"/>
  <c r="DY85" i="37"/>
  <c r="DX85" i="37"/>
  <c r="DW85" i="37"/>
  <c r="DV85" i="37"/>
  <c r="DU85" i="37"/>
  <c r="DT85" i="37"/>
  <c r="DS85" i="37"/>
  <c r="DR85" i="37"/>
  <c r="DQ85" i="37"/>
  <c r="DP85" i="37"/>
  <c r="DO85" i="37"/>
  <c r="DN85" i="37"/>
  <c r="DM85" i="37"/>
  <c r="DL85" i="37"/>
  <c r="DK85" i="37"/>
  <c r="DJ85" i="37"/>
  <c r="DI85" i="37"/>
  <c r="DH85" i="37"/>
  <c r="DG85" i="37"/>
  <c r="DF85" i="37"/>
  <c r="DE85" i="37"/>
  <c r="CY85" i="37"/>
  <c r="CX85" i="37"/>
  <c r="CW85" i="37"/>
  <c r="CV85" i="37"/>
  <c r="CU85" i="37"/>
  <c r="CT85" i="37"/>
  <c r="CS85" i="37"/>
  <c r="CR85" i="37"/>
  <c r="CQ85" i="37"/>
  <c r="CP85" i="37"/>
  <c r="CO85" i="37"/>
  <c r="CN85" i="37"/>
  <c r="CM85" i="37"/>
  <c r="CL85" i="37"/>
  <c r="CK85" i="37"/>
  <c r="CJ85" i="37"/>
  <c r="CI85" i="37"/>
  <c r="CH85" i="37"/>
  <c r="CG85" i="37"/>
  <c r="CF85" i="37"/>
  <c r="CC85" i="37"/>
  <c r="C85" i="37"/>
  <c r="B85" i="37"/>
  <c r="DY84" i="37"/>
  <c r="DX84" i="37"/>
  <c r="DW84" i="37"/>
  <c r="DV84" i="37"/>
  <c r="DU84" i="37"/>
  <c r="DT84" i="37"/>
  <c r="DS84" i="37"/>
  <c r="DR84" i="37"/>
  <c r="DQ84" i="37"/>
  <c r="DP84" i="37"/>
  <c r="DO84" i="37"/>
  <c r="DN84" i="37"/>
  <c r="DM84" i="37"/>
  <c r="DL84" i="37"/>
  <c r="DK84" i="37"/>
  <c r="DJ84" i="37"/>
  <c r="DI84" i="37"/>
  <c r="DH84" i="37"/>
  <c r="DG84" i="37"/>
  <c r="DF84" i="37"/>
  <c r="DD84" i="37"/>
  <c r="CY84" i="37"/>
  <c r="CX84" i="37"/>
  <c r="CW84" i="37"/>
  <c r="CV84" i="37"/>
  <c r="CU84" i="37"/>
  <c r="CT84" i="37"/>
  <c r="CS84" i="37"/>
  <c r="CR84" i="37"/>
  <c r="CQ84" i="37"/>
  <c r="CP84" i="37"/>
  <c r="CO84" i="37"/>
  <c r="CN84" i="37"/>
  <c r="CM84" i="37"/>
  <c r="CL84" i="37"/>
  <c r="CK84" i="37"/>
  <c r="CJ84" i="37"/>
  <c r="CI84" i="37"/>
  <c r="CH84" i="37"/>
  <c r="CG84" i="37"/>
  <c r="CF84" i="37"/>
  <c r="CB84" i="37"/>
  <c r="C84" i="37"/>
  <c r="B84" i="37"/>
  <c r="DY83" i="37"/>
  <c r="DX83" i="37"/>
  <c r="DW83" i="37"/>
  <c r="DV83" i="37"/>
  <c r="DU83" i="37"/>
  <c r="DT83" i="37"/>
  <c r="DS83" i="37"/>
  <c r="DR83" i="37"/>
  <c r="DQ83" i="37"/>
  <c r="DP83" i="37"/>
  <c r="DO83" i="37"/>
  <c r="DN83" i="37"/>
  <c r="DM83" i="37"/>
  <c r="DL83" i="37"/>
  <c r="DK83" i="37"/>
  <c r="DJ83" i="37"/>
  <c r="DI83" i="37"/>
  <c r="DH83" i="37"/>
  <c r="DG83" i="37"/>
  <c r="DF83" i="37"/>
  <c r="CY83" i="37"/>
  <c r="CX83" i="37"/>
  <c r="CW83" i="37"/>
  <c r="CV83" i="37"/>
  <c r="CU83" i="37"/>
  <c r="CT83" i="37"/>
  <c r="CS83" i="37"/>
  <c r="CR83" i="37"/>
  <c r="CQ83" i="37"/>
  <c r="CP83" i="37"/>
  <c r="CO83" i="37"/>
  <c r="CN83" i="37"/>
  <c r="CM83" i="37"/>
  <c r="CL83" i="37"/>
  <c r="CK83" i="37"/>
  <c r="CJ83" i="37"/>
  <c r="CI83" i="37"/>
  <c r="CH83" i="37"/>
  <c r="CG83" i="37"/>
  <c r="CF83" i="37"/>
  <c r="C83" i="37"/>
  <c r="B83" i="37"/>
  <c r="DB83" i="37" s="1"/>
  <c r="DY82" i="37"/>
  <c r="DX82" i="37"/>
  <c r="DW82" i="37"/>
  <c r="DV82" i="37"/>
  <c r="DU82" i="37"/>
  <c r="DT82" i="37"/>
  <c r="DS82" i="37"/>
  <c r="DR82" i="37"/>
  <c r="DQ82" i="37"/>
  <c r="DP82" i="37"/>
  <c r="DO82" i="37"/>
  <c r="DN82" i="37"/>
  <c r="DM82" i="37"/>
  <c r="DL82" i="37"/>
  <c r="DK82" i="37"/>
  <c r="DJ82" i="37"/>
  <c r="DI82" i="37"/>
  <c r="DH82" i="37"/>
  <c r="DG82" i="37"/>
  <c r="DF82" i="37"/>
  <c r="CY82" i="37"/>
  <c r="CX82" i="37"/>
  <c r="CW82" i="37"/>
  <c r="CV82" i="37"/>
  <c r="CU82" i="37"/>
  <c r="CT82" i="37"/>
  <c r="CS82" i="37"/>
  <c r="CR82" i="37"/>
  <c r="CQ82" i="37"/>
  <c r="CP82" i="37"/>
  <c r="CO82" i="37"/>
  <c r="CN82" i="37"/>
  <c r="CM82" i="37"/>
  <c r="CL82" i="37"/>
  <c r="CK82" i="37"/>
  <c r="CJ82" i="37"/>
  <c r="CI82" i="37"/>
  <c r="CH82" i="37"/>
  <c r="CG82" i="37"/>
  <c r="CF82" i="37"/>
  <c r="CA82" i="37"/>
  <c r="C82" i="37"/>
  <c r="B82" i="37"/>
  <c r="DZ82" i="37" s="1"/>
  <c r="DY81" i="37"/>
  <c r="DX81" i="37"/>
  <c r="DW81" i="37"/>
  <c r="DV81" i="37"/>
  <c r="DU81" i="37"/>
  <c r="DT81" i="37"/>
  <c r="DS81" i="37"/>
  <c r="DR81" i="37"/>
  <c r="DQ81" i="37"/>
  <c r="DP81" i="37"/>
  <c r="DO81" i="37"/>
  <c r="DN81" i="37"/>
  <c r="DM81" i="37"/>
  <c r="DL81" i="37"/>
  <c r="DK81" i="37"/>
  <c r="DJ81" i="37"/>
  <c r="DI81" i="37"/>
  <c r="DH81" i="37"/>
  <c r="DG81" i="37"/>
  <c r="DF81" i="37"/>
  <c r="DC81" i="37"/>
  <c r="DB81" i="37"/>
  <c r="CY81" i="37"/>
  <c r="CX81" i="37"/>
  <c r="CW81" i="37"/>
  <c r="CV81" i="37"/>
  <c r="CU81" i="37"/>
  <c r="CT81" i="37"/>
  <c r="CS81" i="37"/>
  <c r="CR81" i="37"/>
  <c r="CQ81" i="37"/>
  <c r="CP81" i="37"/>
  <c r="CO81" i="37"/>
  <c r="CN81" i="37"/>
  <c r="CM81" i="37"/>
  <c r="CL81" i="37"/>
  <c r="CK81" i="37"/>
  <c r="CJ81" i="37"/>
  <c r="CI81" i="37"/>
  <c r="CH81" i="37"/>
  <c r="CG81" i="37"/>
  <c r="CF81" i="37"/>
  <c r="CA81" i="37"/>
  <c r="C81" i="37"/>
  <c r="B81" i="37"/>
  <c r="DE81" i="37" s="1"/>
  <c r="DY80" i="37"/>
  <c r="DX80" i="37"/>
  <c r="DW80" i="37"/>
  <c r="DV80" i="37"/>
  <c r="DU80" i="37"/>
  <c r="DT80" i="37"/>
  <c r="DS80" i="37"/>
  <c r="DR80" i="37"/>
  <c r="DQ80" i="37"/>
  <c r="DP80" i="37"/>
  <c r="DO80" i="37"/>
  <c r="DN80" i="37"/>
  <c r="DM80" i="37"/>
  <c r="DL80" i="37"/>
  <c r="DK80" i="37"/>
  <c r="DJ80" i="37"/>
  <c r="DI80" i="37"/>
  <c r="DH80" i="37"/>
  <c r="DG80" i="37"/>
  <c r="DF80" i="37"/>
  <c r="DE80" i="37"/>
  <c r="CY80" i="37"/>
  <c r="CX80" i="37"/>
  <c r="CW80" i="37"/>
  <c r="CV80" i="37"/>
  <c r="CU80" i="37"/>
  <c r="CT80" i="37"/>
  <c r="CS80" i="37"/>
  <c r="CR80" i="37"/>
  <c r="CQ80" i="37"/>
  <c r="CP80" i="37"/>
  <c r="CO80" i="37"/>
  <c r="CN80" i="37"/>
  <c r="CM80" i="37"/>
  <c r="CL80" i="37"/>
  <c r="CK80" i="37"/>
  <c r="CJ80" i="37"/>
  <c r="CI80" i="37"/>
  <c r="CH80" i="37"/>
  <c r="CG80" i="37"/>
  <c r="CF80" i="37"/>
  <c r="C80" i="37"/>
  <c r="DA80" i="37" s="1"/>
  <c r="B80" i="37"/>
  <c r="DD80" i="37" s="1"/>
  <c r="DY79" i="37"/>
  <c r="DX79" i="37"/>
  <c r="DW79" i="37"/>
  <c r="DV79" i="37"/>
  <c r="DU79" i="37"/>
  <c r="DT79" i="37"/>
  <c r="DS79" i="37"/>
  <c r="DR79" i="37"/>
  <c r="DQ79" i="37"/>
  <c r="DP79" i="37"/>
  <c r="DO79" i="37"/>
  <c r="DN79" i="37"/>
  <c r="DM79" i="37"/>
  <c r="DL79" i="37"/>
  <c r="DK79" i="37"/>
  <c r="DJ79" i="37"/>
  <c r="DI79" i="37"/>
  <c r="DH79" i="37"/>
  <c r="DG79" i="37"/>
  <c r="DF79" i="37"/>
  <c r="CY79" i="37"/>
  <c r="CX79" i="37"/>
  <c r="CW79" i="37"/>
  <c r="CV79" i="37"/>
  <c r="CU79" i="37"/>
  <c r="CT79" i="37"/>
  <c r="CS79" i="37"/>
  <c r="CR79" i="37"/>
  <c r="CQ79" i="37"/>
  <c r="CP79" i="37"/>
  <c r="CO79" i="37"/>
  <c r="CN79" i="37"/>
  <c r="CM79" i="37"/>
  <c r="CL79" i="37"/>
  <c r="CK79" i="37"/>
  <c r="CJ79" i="37"/>
  <c r="CI79" i="37"/>
  <c r="CH79" i="37"/>
  <c r="CG79" i="37"/>
  <c r="CF79" i="37"/>
  <c r="C79" i="37"/>
  <c r="B79" i="37"/>
  <c r="DC79" i="37" s="1"/>
  <c r="DY78" i="37"/>
  <c r="DX78" i="37"/>
  <c r="DW78" i="37"/>
  <c r="DV78" i="37"/>
  <c r="DU78" i="37"/>
  <c r="DT78" i="37"/>
  <c r="DS78" i="37"/>
  <c r="DR78" i="37"/>
  <c r="DQ78" i="37"/>
  <c r="DP78" i="37"/>
  <c r="DO78" i="37"/>
  <c r="DN78" i="37"/>
  <c r="DM78" i="37"/>
  <c r="DL78" i="37"/>
  <c r="DK78" i="37"/>
  <c r="DJ78" i="37"/>
  <c r="DI78" i="37"/>
  <c r="DH78" i="37"/>
  <c r="DG78" i="37"/>
  <c r="DF78" i="37"/>
  <c r="DC78" i="37"/>
  <c r="CY78" i="37"/>
  <c r="CX78" i="37"/>
  <c r="CW78" i="37"/>
  <c r="CV78" i="37"/>
  <c r="CU78" i="37"/>
  <c r="CT78" i="37"/>
  <c r="CS78" i="37"/>
  <c r="CR78" i="37"/>
  <c r="CQ78" i="37"/>
  <c r="CP78" i="37"/>
  <c r="CO78" i="37"/>
  <c r="CN78" i="37"/>
  <c r="CM78" i="37"/>
  <c r="CL78" i="37"/>
  <c r="CK78" i="37"/>
  <c r="CJ78" i="37"/>
  <c r="CI78" i="37"/>
  <c r="CH78" i="37"/>
  <c r="CG78" i="37"/>
  <c r="CF78" i="37"/>
  <c r="C78" i="37"/>
  <c r="B78" i="37"/>
  <c r="DY73" i="37"/>
  <c r="DX73" i="37"/>
  <c r="DW73" i="37"/>
  <c r="DV73" i="37"/>
  <c r="DU73" i="37"/>
  <c r="DT73" i="37"/>
  <c r="DS73" i="37"/>
  <c r="DR73" i="37"/>
  <c r="DQ73" i="37"/>
  <c r="DP73" i="37"/>
  <c r="DO73" i="37"/>
  <c r="DN73" i="37"/>
  <c r="DM73" i="37"/>
  <c r="DL73" i="37"/>
  <c r="DK73" i="37"/>
  <c r="DJ73" i="37"/>
  <c r="DI73" i="37"/>
  <c r="DH73" i="37"/>
  <c r="DG73" i="37"/>
  <c r="DF73" i="37"/>
  <c r="CY73" i="37"/>
  <c r="CX73" i="37"/>
  <c r="CW73" i="37"/>
  <c r="CV73" i="37"/>
  <c r="CU73" i="37"/>
  <c r="CT73" i="37"/>
  <c r="CS73" i="37"/>
  <c r="CR73" i="37"/>
  <c r="CQ73" i="37"/>
  <c r="CP73" i="37"/>
  <c r="CO73" i="37"/>
  <c r="CN73" i="37"/>
  <c r="CM73" i="37"/>
  <c r="CL73" i="37"/>
  <c r="CK73" i="37"/>
  <c r="CJ73" i="37"/>
  <c r="CI73" i="37"/>
  <c r="CH73" i="37"/>
  <c r="CG73" i="37"/>
  <c r="CF73" i="37"/>
  <c r="C73" i="37"/>
  <c r="B73" i="37"/>
  <c r="DY72" i="37"/>
  <c r="DX72" i="37"/>
  <c r="DW72" i="37"/>
  <c r="DV72" i="37"/>
  <c r="DU72" i="37"/>
  <c r="DT72" i="37"/>
  <c r="DS72" i="37"/>
  <c r="DR72" i="37"/>
  <c r="DQ72" i="37"/>
  <c r="DP72" i="37"/>
  <c r="DO72" i="37"/>
  <c r="DN72" i="37"/>
  <c r="DM72" i="37"/>
  <c r="DL72" i="37"/>
  <c r="DK72" i="37"/>
  <c r="DJ72" i="37"/>
  <c r="DI72" i="37"/>
  <c r="DH72" i="37"/>
  <c r="DG72" i="37"/>
  <c r="DF72" i="37"/>
  <c r="CY72" i="37"/>
  <c r="CX72" i="37"/>
  <c r="CW72" i="37"/>
  <c r="CV72" i="37"/>
  <c r="CU72" i="37"/>
  <c r="CT72" i="37"/>
  <c r="CS72" i="37"/>
  <c r="CR72" i="37"/>
  <c r="CQ72" i="37"/>
  <c r="CP72" i="37"/>
  <c r="CO72" i="37"/>
  <c r="CN72" i="37"/>
  <c r="CM72" i="37"/>
  <c r="CL72" i="37"/>
  <c r="CK72" i="37"/>
  <c r="CJ72" i="37"/>
  <c r="CI72" i="37"/>
  <c r="CH72" i="37"/>
  <c r="CG72" i="37"/>
  <c r="CF72" i="37"/>
  <c r="CD72" i="37"/>
  <c r="C72" i="37"/>
  <c r="DA72" i="37" s="1"/>
  <c r="B72" i="37"/>
  <c r="DD72" i="37" s="1"/>
  <c r="DY71" i="37"/>
  <c r="DX71" i="37"/>
  <c r="DW71" i="37"/>
  <c r="DV71" i="37"/>
  <c r="DU71" i="37"/>
  <c r="DT71" i="37"/>
  <c r="DS71" i="37"/>
  <c r="DR71" i="37"/>
  <c r="DQ71" i="37"/>
  <c r="DP71" i="37"/>
  <c r="DO71" i="37"/>
  <c r="DN71" i="37"/>
  <c r="DM71" i="37"/>
  <c r="DL71" i="37"/>
  <c r="DK71" i="37"/>
  <c r="DJ71" i="37"/>
  <c r="DI71" i="37"/>
  <c r="DH71" i="37"/>
  <c r="DG71" i="37"/>
  <c r="DF71" i="37"/>
  <c r="CY71" i="37"/>
  <c r="CX71" i="37"/>
  <c r="CW71" i="37"/>
  <c r="CV71" i="37"/>
  <c r="CU71" i="37"/>
  <c r="CT71" i="37"/>
  <c r="CS71" i="37"/>
  <c r="CR71" i="37"/>
  <c r="CQ71" i="37"/>
  <c r="CP71" i="37"/>
  <c r="CO71" i="37"/>
  <c r="CN71" i="37"/>
  <c r="CM71" i="37"/>
  <c r="CL71" i="37"/>
  <c r="CK71" i="37"/>
  <c r="CJ71" i="37"/>
  <c r="CI71" i="37"/>
  <c r="CH71" i="37"/>
  <c r="CG71" i="37"/>
  <c r="CF71" i="37"/>
  <c r="C71" i="37"/>
  <c r="B71" i="37"/>
  <c r="DC71" i="37" s="1"/>
  <c r="DY70" i="37"/>
  <c r="DX70" i="37"/>
  <c r="DW70" i="37"/>
  <c r="DV70" i="37"/>
  <c r="DU70" i="37"/>
  <c r="DT70" i="37"/>
  <c r="DS70" i="37"/>
  <c r="DR70" i="37"/>
  <c r="DQ70" i="37"/>
  <c r="DP70" i="37"/>
  <c r="DO70" i="37"/>
  <c r="DN70" i="37"/>
  <c r="DM70" i="37"/>
  <c r="DL70" i="37"/>
  <c r="DK70" i="37"/>
  <c r="DJ70" i="37"/>
  <c r="DI70" i="37"/>
  <c r="DH70" i="37"/>
  <c r="DG70" i="37"/>
  <c r="DF70" i="37"/>
  <c r="CY70" i="37"/>
  <c r="CX70" i="37"/>
  <c r="CW70" i="37"/>
  <c r="CV70" i="37"/>
  <c r="CU70" i="37"/>
  <c r="CT70" i="37"/>
  <c r="CS70" i="37"/>
  <c r="CR70" i="37"/>
  <c r="CQ70" i="37"/>
  <c r="CP70" i="37"/>
  <c r="CO70" i="37"/>
  <c r="CN70" i="37"/>
  <c r="CM70" i="37"/>
  <c r="CL70" i="37"/>
  <c r="CK70" i="37"/>
  <c r="CJ70" i="37"/>
  <c r="CI70" i="37"/>
  <c r="CH70" i="37"/>
  <c r="CG70" i="37"/>
  <c r="CF70" i="37"/>
  <c r="CA70" i="37"/>
  <c r="C70" i="37"/>
  <c r="B70" i="37"/>
  <c r="DZ70" i="37" s="1"/>
  <c r="DY69" i="37"/>
  <c r="DX69" i="37"/>
  <c r="DW69" i="37"/>
  <c r="DV69" i="37"/>
  <c r="DU69" i="37"/>
  <c r="DT69" i="37"/>
  <c r="DS69" i="37"/>
  <c r="DR69" i="37"/>
  <c r="DQ69" i="37"/>
  <c r="DP69" i="37"/>
  <c r="DO69" i="37"/>
  <c r="DN69" i="37"/>
  <c r="DM69" i="37"/>
  <c r="DL69" i="37"/>
  <c r="DK69" i="37"/>
  <c r="DJ69" i="37"/>
  <c r="DI69" i="37"/>
  <c r="DH69" i="37"/>
  <c r="DG69" i="37"/>
  <c r="DF69" i="37"/>
  <c r="DC69" i="37"/>
  <c r="CY69" i="37"/>
  <c r="CX69" i="37"/>
  <c r="CW69" i="37"/>
  <c r="CV69" i="37"/>
  <c r="CU69" i="37"/>
  <c r="CT69" i="37"/>
  <c r="CS69" i="37"/>
  <c r="CR69" i="37"/>
  <c r="CQ69" i="37"/>
  <c r="CP69" i="37"/>
  <c r="CO69" i="37"/>
  <c r="CN69" i="37"/>
  <c r="CM69" i="37"/>
  <c r="CL69" i="37"/>
  <c r="CK69" i="37"/>
  <c r="CJ69" i="37"/>
  <c r="CI69" i="37"/>
  <c r="CH69" i="37"/>
  <c r="CG69" i="37"/>
  <c r="CF69" i="37"/>
  <c r="CA69" i="37"/>
  <c r="C69" i="37"/>
  <c r="B69" i="37"/>
  <c r="DE69" i="37" s="1"/>
  <c r="DY68" i="37"/>
  <c r="DX68" i="37"/>
  <c r="DW68" i="37"/>
  <c r="DV68" i="37"/>
  <c r="DU68" i="37"/>
  <c r="DT68" i="37"/>
  <c r="DS68" i="37"/>
  <c r="DR68" i="37"/>
  <c r="DQ68" i="37"/>
  <c r="DP68" i="37"/>
  <c r="DO68" i="37"/>
  <c r="DN68" i="37"/>
  <c r="DM68" i="37"/>
  <c r="DL68" i="37"/>
  <c r="DK68" i="37"/>
  <c r="DJ68" i="37"/>
  <c r="DI68" i="37"/>
  <c r="DH68" i="37"/>
  <c r="DG68" i="37"/>
  <c r="DF68" i="37"/>
  <c r="DE68" i="37"/>
  <c r="CY68" i="37"/>
  <c r="CX68" i="37"/>
  <c r="CW68" i="37"/>
  <c r="CV68" i="37"/>
  <c r="CU68" i="37"/>
  <c r="CT68" i="37"/>
  <c r="CS68" i="37"/>
  <c r="CR68" i="37"/>
  <c r="CQ68" i="37"/>
  <c r="CP68" i="37"/>
  <c r="CO68" i="37"/>
  <c r="CN68" i="37"/>
  <c r="CM68" i="37"/>
  <c r="CL68" i="37"/>
  <c r="CK68" i="37"/>
  <c r="CJ68" i="37"/>
  <c r="CI68" i="37"/>
  <c r="CH68" i="37"/>
  <c r="CG68" i="37"/>
  <c r="CF68" i="37"/>
  <c r="CD68" i="37"/>
  <c r="CC68" i="37"/>
  <c r="C68" i="37"/>
  <c r="DA68" i="37" s="1"/>
  <c r="B68" i="37"/>
  <c r="DD68" i="37" s="1"/>
  <c r="DY67" i="37"/>
  <c r="DX67" i="37"/>
  <c r="DW67" i="37"/>
  <c r="DV67" i="37"/>
  <c r="DU67" i="37"/>
  <c r="DT67" i="37"/>
  <c r="DS67" i="37"/>
  <c r="DR67" i="37"/>
  <c r="DQ67" i="37"/>
  <c r="DP67" i="37"/>
  <c r="DO67" i="37"/>
  <c r="DN67" i="37"/>
  <c r="DM67" i="37"/>
  <c r="DL67" i="37"/>
  <c r="DK67" i="37"/>
  <c r="DJ67" i="37"/>
  <c r="DI67" i="37"/>
  <c r="DH67" i="37"/>
  <c r="DG67" i="37"/>
  <c r="DF67" i="37"/>
  <c r="CY67" i="37"/>
  <c r="CX67" i="37"/>
  <c r="CW67" i="37"/>
  <c r="CV67" i="37"/>
  <c r="CU67" i="37"/>
  <c r="CT67" i="37"/>
  <c r="CS67" i="37"/>
  <c r="CR67" i="37"/>
  <c r="CQ67" i="37"/>
  <c r="CP67" i="37"/>
  <c r="CO67" i="37"/>
  <c r="CN67" i="37"/>
  <c r="CM67" i="37"/>
  <c r="CL67" i="37"/>
  <c r="CK67" i="37"/>
  <c r="CJ67" i="37"/>
  <c r="CI67" i="37"/>
  <c r="CH67" i="37"/>
  <c r="CG67" i="37"/>
  <c r="CF67" i="37"/>
  <c r="C67" i="37"/>
  <c r="B67" i="37"/>
  <c r="DC67" i="37" s="1"/>
  <c r="DY66" i="37"/>
  <c r="DX66" i="37"/>
  <c r="DW66" i="37"/>
  <c r="DV66" i="37"/>
  <c r="DU66" i="37"/>
  <c r="DT66" i="37"/>
  <c r="DS66" i="37"/>
  <c r="DR66" i="37"/>
  <c r="DQ66" i="37"/>
  <c r="DP66" i="37"/>
  <c r="DO66" i="37"/>
  <c r="DN66" i="37"/>
  <c r="DM66" i="37"/>
  <c r="DL66" i="37"/>
  <c r="DK66" i="37"/>
  <c r="DJ66" i="37"/>
  <c r="DI66" i="37"/>
  <c r="DH66" i="37"/>
  <c r="DG66" i="37"/>
  <c r="DF66" i="37"/>
  <c r="DC66" i="37"/>
  <c r="CY66" i="37"/>
  <c r="CX66" i="37"/>
  <c r="CW66" i="37"/>
  <c r="CV66" i="37"/>
  <c r="CU66" i="37"/>
  <c r="CT66" i="37"/>
  <c r="CS66" i="37"/>
  <c r="CR66" i="37"/>
  <c r="CQ66" i="37"/>
  <c r="CP66" i="37"/>
  <c r="CO66" i="37"/>
  <c r="CN66" i="37"/>
  <c r="CM66" i="37"/>
  <c r="CL66" i="37"/>
  <c r="CK66" i="37"/>
  <c r="CJ66" i="37"/>
  <c r="CI66" i="37"/>
  <c r="CH66" i="37"/>
  <c r="CG66" i="37"/>
  <c r="CF66" i="37"/>
  <c r="C66" i="37"/>
  <c r="B66" i="37"/>
  <c r="DY65" i="37"/>
  <c r="DX65" i="37"/>
  <c r="DW65" i="37"/>
  <c r="DV65" i="37"/>
  <c r="DU65" i="37"/>
  <c r="DT65" i="37"/>
  <c r="DS65" i="37"/>
  <c r="DR65" i="37"/>
  <c r="DQ65" i="37"/>
  <c r="DP65" i="37"/>
  <c r="DO65" i="37"/>
  <c r="DN65" i="37"/>
  <c r="DM65" i="37"/>
  <c r="DL65" i="37"/>
  <c r="DK65" i="37"/>
  <c r="DJ65" i="37"/>
  <c r="DI65" i="37"/>
  <c r="DH65" i="37"/>
  <c r="DG65" i="37"/>
  <c r="DF65" i="37"/>
  <c r="CY65" i="37"/>
  <c r="CX65" i="37"/>
  <c r="CW65" i="37"/>
  <c r="CV65" i="37"/>
  <c r="CU65" i="37"/>
  <c r="CT65" i="37"/>
  <c r="CS65" i="37"/>
  <c r="CR65" i="37"/>
  <c r="CQ65" i="37"/>
  <c r="CP65" i="37"/>
  <c r="CO65" i="37"/>
  <c r="CN65" i="37"/>
  <c r="CM65" i="37"/>
  <c r="CL65" i="37"/>
  <c r="CK65" i="37"/>
  <c r="CJ65" i="37"/>
  <c r="CI65" i="37"/>
  <c r="CH65" i="37"/>
  <c r="CG65" i="37"/>
  <c r="CF65" i="37"/>
  <c r="CE65" i="37"/>
  <c r="C65" i="37"/>
  <c r="B65" i="37"/>
  <c r="DY64" i="37"/>
  <c r="DX64" i="37"/>
  <c r="DW64" i="37"/>
  <c r="DV64" i="37"/>
  <c r="DU64" i="37"/>
  <c r="DT64" i="37"/>
  <c r="DS64" i="37"/>
  <c r="DR64" i="37"/>
  <c r="DQ64" i="37"/>
  <c r="DP64" i="37"/>
  <c r="DO64" i="37"/>
  <c r="DN64" i="37"/>
  <c r="DM64" i="37"/>
  <c r="DL64" i="37"/>
  <c r="DK64" i="37"/>
  <c r="DJ64" i="37"/>
  <c r="DI64" i="37"/>
  <c r="DH64" i="37"/>
  <c r="DG64" i="37"/>
  <c r="DF64" i="37"/>
  <c r="DE64" i="37"/>
  <c r="CY64" i="37"/>
  <c r="CX64" i="37"/>
  <c r="CW64" i="37"/>
  <c r="CV64" i="37"/>
  <c r="CU64" i="37"/>
  <c r="CT64" i="37"/>
  <c r="CS64" i="37"/>
  <c r="CR64" i="37"/>
  <c r="CQ64" i="37"/>
  <c r="CP64" i="37"/>
  <c r="CO64" i="37"/>
  <c r="CN64" i="37"/>
  <c r="CM64" i="37"/>
  <c r="CL64" i="37"/>
  <c r="CK64" i="37"/>
  <c r="CJ64" i="37"/>
  <c r="CI64" i="37"/>
  <c r="CH64" i="37"/>
  <c r="CG64" i="37"/>
  <c r="CF64" i="37"/>
  <c r="CD64" i="37"/>
  <c r="C64" i="37"/>
  <c r="DA64" i="37" s="1"/>
  <c r="B64" i="37"/>
  <c r="DD64" i="37" s="1"/>
  <c r="DY63" i="37"/>
  <c r="DX63" i="37"/>
  <c r="DW63" i="37"/>
  <c r="DV63" i="37"/>
  <c r="DU63" i="37"/>
  <c r="DT63" i="37"/>
  <c r="DS63" i="37"/>
  <c r="DR63" i="37"/>
  <c r="DQ63" i="37"/>
  <c r="DP63" i="37"/>
  <c r="DO63" i="37"/>
  <c r="DN63" i="37"/>
  <c r="DM63" i="37"/>
  <c r="DL63" i="37"/>
  <c r="DK63" i="37"/>
  <c r="DJ63" i="37"/>
  <c r="DI63" i="37"/>
  <c r="DH63" i="37"/>
  <c r="DG63" i="37"/>
  <c r="DF63" i="37"/>
  <c r="CY63" i="37"/>
  <c r="CX63" i="37"/>
  <c r="CW63" i="37"/>
  <c r="CV63" i="37"/>
  <c r="CU63" i="37"/>
  <c r="CT63" i="37"/>
  <c r="CS63" i="37"/>
  <c r="CR63" i="37"/>
  <c r="CQ63" i="37"/>
  <c r="CP63" i="37"/>
  <c r="CO63" i="37"/>
  <c r="CN63" i="37"/>
  <c r="CM63" i="37"/>
  <c r="CL63" i="37"/>
  <c r="CK63" i="37"/>
  <c r="CJ63" i="37"/>
  <c r="CI63" i="37"/>
  <c r="CH63" i="37"/>
  <c r="CG63" i="37"/>
  <c r="CF63" i="37"/>
  <c r="C63" i="37"/>
  <c r="B63" i="37"/>
  <c r="DC63" i="37" s="1"/>
  <c r="DY62" i="37"/>
  <c r="DX62" i="37"/>
  <c r="DW62" i="37"/>
  <c r="DV62" i="37"/>
  <c r="DU62" i="37"/>
  <c r="DT62" i="37"/>
  <c r="DS62" i="37"/>
  <c r="DR62" i="37"/>
  <c r="DQ62" i="37"/>
  <c r="DP62" i="37"/>
  <c r="DO62" i="37"/>
  <c r="DN62" i="37"/>
  <c r="DM62" i="37"/>
  <c r="DL62" i="37"/>
  <c r="DK62" i="37"/>
  <c r="DJ62" i="37"/>
  <c r="DI62" i="37"/>
  <c r="DH62" i="37"/>
  <c r="DG62" i="37"/>
  <c r="DF62" i="37"/>
  <c r="CY62" i="37"/>
  <c r="CX62" i="37"/>
  <c r="CW62" i="37"/>
  <c r="CV62" i="37"/>
  <c r="CU62" i="37"/>
  <c r="CT62" i="37"/>
  <c r="CS62" i="37"/>
  <c r="CR62" i="37"/>
  <c r="CQ62" i="37"/>
  <c r="CP62" i="37"/>
  <c r="CO62" i="37"/>
  <c r="CN62" i="37"/>
  <c r="CM62" i="37"/>
  <c r="CL62" i="37"/>
  <c r="CK62" i="37"/>
  <c r="CJ62" i="37"/>
  <c r="CI62" i="37"/>
  <c r="CH62" i="37"/>
  <c r="CG62" i="37"/>
  <c r="CF62" i="37"/>
  <c r="CA62" i="37"/>
  <c r="C62" i="37"/>
  <c r="B62" i="37"/>
  <c r="DZ62" i="37" s="1"/>
  <c r="DY61" i="37"/>
  <c r="DX61" i="37"/>
  <c r="DW61" i="37"/>
  <c r="DV61" i="37"/>
  <c r="DU61" i="37"/>
  <c r="DT61" i="37"/>
  <c r="DS61" i="37"/>
  <c r="DR61" i="37"/>
  <c r="DQ61" i="37"/>
  <c r="DP61" i="37"/>
  <c r="DO61" i="37"/>
  <c r="DN61" i="37"/>
  <c r="DM61" i="37"/>
  <c r="DL61" i="37"/>
  <c r="DK61" i="37"/>
  <c r="DJ61" i="37"/>
  <c r="DI61" i="37"/>
  <c r="DH61" i="37"/>
  <c r="DG61" i="37"/>
  <c r="DF61" i="37"/>
  <c r="DC61" i="37"/>
  <c r="CY61" i="37"/>
  <c r="CX61" i="37"/>
  <c r="CW61" i="37"/>
  <c r="CV61" i="37"/>
  <c r="CU61" i="37"/>
  <c r="CT61" i="37"/>
  <c r="CS61" i="37"/>
  <c r="CR61" i="37"/>
  <c r="CQ61" i="37"/>
  <c r="CP61" i="37"/>
  <c r="CO61" i="37"/>
  <c r="CN61" i="37"/>
  <c r="CM61" i="37"/>
  <c r="CL61" i="37"/>
  <c r="CK61" i="37"/>
  <c r="CJ61" i="37"/>
  <c r="CI61" i="37"/>
  <c r="CH61" i="37"/>
  <c r="CG61" i="37"/>
  <c r="CF61" i="37"/>
  <c r="CA61" i="37"/>
  <c r="C61" i="37"/>
  <c r="B61" i="37"/>
  <c r="DE61" i="37" s="1"/>
  <c r="DY60" i="37"/>
  <c r="DX60" i="37"/>
  <c r="DW60" i="37"/>
  <c r="DV60" i="37"/>
  <c r="DU60" i="37"/>
  <c r="DT60" i="37"/>
  <c r="DS60" i="37"/>
  <c r="DR60" i="37"/>
  <c r="DQ60" i="37"/>
  <c r="DP60" i="37"/>
  <c r="DO60" i="37"/>
  <c r="DN60" i="37"/>
  <c r="DM60" i="37"/>
  <c r="DL60" i="37"/>
  <c r="DK60" i="37"/>
  <c r="DJ60" i="37"/>
  <c r="DI60" i="37"/>
  <c r="DH60" i="37"/>
  <c r="DG60" i="37"/>
  <c r="DF60" i="37"/>
  <c r="DE60" i="37"/>
  <c r="CY60" i="37"/>
  <c r="CX60" i="37"/>
  <c r="CW60" i="37"/>
  <c r="CV60" i="37"/>
  <c r="CU60" i="37"/>
  <c r="CT60" i="37"/>
  <c r="CS60" i="37"/>
  <c r="CR60" i="37"/>
  <c r="CQ60" i="37"/>
  <c r="CP60" i="37"/>
  <c r="CO60" i="37"/>
  <c r="CN60" i="37"/>
  <c r="CM60" i="37"/>
  <c r="CL60" i="37"/>
  <c r="CK60" i="37"/>
  <c r="CJ60" i="37"/>
  <c r="CI60" i="37"/>
  <c r="CH60" i="37"/>
  <c r="CG60" i="37"/>
  <c r="CF60" i="37"/>
  <c r="CD60" i="37"/>
  <c r="CC60" i="37"/>
  <c r="C60" i="37"/>
  <c r="DA60" i="37" s="1"/>
  <c r="B60" i="37"/>
  <c r="DD60" i="37" s="1"/>
  <c r="DY59" i="37"/>
  <c r="DX59" i="37"/>
  <c r="DW59" i="37"/>
  <c r="DV59" i="37"/>
  <c r="DU59" i="37"/>
  <c r="DT59" i="37"/>
  <c r="DS59" i="37"/>
  <c r="DR59" i="37"/>
  <c r="DQ59" i="37"/>
  <c r="DP59" i="37"/>
  <c r="DO59" i="37"/>
  <c r="DN59" i="37"/>
  <c r="DM59" i="37"/>
  <c r="DL59" i="37"/>
  <c r="DK59" i="37"/>
  <c r="DJ59" i="37"/>
  <c r="DI59" i="37"/>
  <c r="DH59" i="37"/>
  <c r="DG59" i="37"/>
  <c r="DF59" i="37"/>
  <c r="CY59" i="37"/>
  <c r="CX59" i="37"/>
  <c r="CW59" i="37"/>
  <c r="CV59" i="37"/>
  <c r="CU59" i="37"/>
  <c r="CT59" i="37"/>
  <c r="CS59" i="37"/>
  <c r="CR59" i="37"/>
  <c r="CQ59" i="37"/>
  <c r="CP59" i="37"/>
  <c r="CO59" i="37"/>
  <c r="CN59" i="37"/>
  <c r="CM59" i="37"/>
  <c r="CL59" i="37"/>
  <c r="CK59" i="37"/>
  <c r="CJ59" i="37"/>
  <c r="CI59" i="37"/>
  <c r="CH59" i="37"/>
  <c r="CG59" i="37"/>
  <c r="CF59" i="37"/>
  <c r="C59" i="37"/>
  <c r="B59" i="37"/>
  <c r="DC59" i="37" s="1"/>
  <c r="DY58" i="37"/>
  <c r="DX58" i="37"/>
  <c r="DW58" i="37"/>
  <c r="DV58" i="37"/>
  <c r="DU58" i="37"/>
  <c r="DT58" i="37"/>
  <c r="DS58" i="37"/>
  <c r="DR58" i="37"/>
  <c r="DQ58" i="37"/>
  <c r="DP58" i="37"/>
  <c r="DO58" i="37"/>
  <c r="DN58" i="37"/>
  <c r="DM58" i="37"/>
  <c r="DL58" i="37"/>
  <c r="DK58" i="37"/>
  <c r="DJ58" i="37"/>
  <c r="DI58" i="37"/>
  <c r="DH58" i="37"/>
  <c r="DG58" i="37"/>
  <c r="DF58" i="37"/>
  <c r="CY58" i="37"/>
  <c r="CX58" i="37"/>
  <c r="CW58" i="37"/>
  <c r="CV58" i="37"/>
  <c r="CU58" i="37"/>
  <c r="CT58" i="37"/>
  <c r="CS58" i="37"/>
  <c r="CR58" i="37"/>
  <c r="CQ58" i="37"/>
  <c r="CP58" i="37"/>
  <c r="CO58" i="37"/>
  <c r="CN58" i="37"/>
  <c r="CM58" i="37"/>
  <c r="CL58" i="37"/>
  <c r="CK58" i="37"/>
  <c r="CJ58" i="37"/>
  <c r="CI58" i="37"/>
  <c r="CH58" i="37"/>
  <c r="CG58" i="37"/>
  <c r="CF58" i="37"/>
  <c r="C58" i="37"/>
  <c r="B58" i="37"/>
  <c r="DY57" i="37"/>
  <c r="DX57" i="37"/>
  <c r="DW57" i="37"/>
  <c r="DV57" i="37"/>
  <c r="DU57" i="37"/>
  <c r="DT57" i="37"/>
  <c r="DS57" i="37"/>
  <c r="DR57" i="37"/>
  <c r="DQ57" i="37"/>
  <c r="DP57" i="37"/>
  <c r="DO57" i="37"/>
  <c r="DN57" i="37"/>
  <c r="DM57" i="37"/>
  <c r="DL57" i="37"/>
  <c r="DK57" i="37"/>
  <c r="DJ57" i="37"/>
  <c r="DI57" i="37"/>
  <c r="DH57" i="37"/>
  <c r="DG57" i="37"/>
  <c r="DF57" i="37"/>
  <c r="CY57" i="37"/>
  <c r="CX57" i="37"/>
  <c r="CW57" i="37"/>
  <c r="CV57" i="37"/>
  <c r="CU57" i="37"/>
  <c r="CT57" i="37"/>
  <c r="CS57" i="37"/>
  <c r="CR57" i="37"/>
  <c r="CQ57" i="37"/>
  <c r="CP57" i="37"/>
  <c r="CO57" i="37"/>
  <c r="CN57" i="37"/>
  <c r="CM57" i="37"/>
  <c r="CL57" i="37"/>
  <c r="CK57" i="37"/>
  <c r="CJ57" i="37"/>
  <c r="CI57" i="37"/>
  <c r="CH57" i="37"/>
  <c r="CG57" i="37"/>
  <c r="CF57" i="37"/>
  <c r="C57" i="37"/>
  <c r="B57" i="37"/>
  <c r="DY56" i="37"/>
  <c r="DX56" i="37"/>
  <c r="DW56" i="37"/>
  <c r="DV56" i="37"/>
  <c r="DU56" i="37"/>
  <c r="DT56" i="37"/>
  <c r="DS56" i="37"/>
  <c r="DR56" i="37"/>
  <c r="DQ56" i="37"/>
  <c r="DP56" i="37"/>
  <c r="DO56" i="37"/>
  <c r="DN56" i="37"/>
  <c r="DM56" i="37"/>
  <c r="DL56" i="37"/>
  <c r="DK56" i="37"/>
  <c r="DJ56" i="37"/>
  <c r="DI56" i="37"/>
  <c r="DH56" i="37"/>
  <c r="DG56" i="37"/>
  <c r="DF56" i="37"/>
  <c r="DE56" i="37"/>
  <c r="CY56" i="37"/>
  <c r="CX56" i="37"/>
  <c r="CW56" i="37"/>
  <c r="CV56" i="37"/>
  <c r="CU56" i="37"/>
  <c r="CT56" i="37"/>
  <c r="CS56" i="37"/>
  <c r="CR56" i="37"/>
  <c r="CQ56" i="37"/>
  <c r="CP56" i="37"/>
  <c r="CO56" i="37"/>
  <c r="CN56" i="37"/>
  <c r="CM56" i="37"/>
  <c r="CL56" i="37"/>
  <c r="CK56" i="37"/>
  <c r="CJ56" i="37"/>
  <c r="CI56" i="37"/>
  <c r="CH56" i="37"/>
  <c r="CG56" i="37"/>
  <c r="CF56" i="37"/>
  <c r="CD56" i="37"/>
  <c r="C56" i="37"/>
  <c r="DA56" i="37" s="1"/>
  <c r="B56" i="37"/>
  <c r="DD56" i="37" s="1"/>
  <c r="DY51" i="37"/>
  <c r="DX51" i="37"/>
  <c r="DW51" i="37"/>
  <c r="DV51" i="37"/>
  <c r="DU51" i="37"/>
  <c r="DT51" i="37"/>
  <c r="DS51" i="37"/>
  <c r="DR51" i="37"/>
  <c r="DQ51" i="37"/>
  <c r="DP51" i="37"/>
  <c r="DO51" i="37"/>
  <c r="DN51" i="37"/>
  <c r="DM51" i="37"/>
  <c r="DL51" i="37"/>
  <c r="DK51" i="37"/>
  <c r="DJ51" i="37"/>
  <c r="DI51" i="37"/>
  <c r="DH51" i="37"/>
  <c r="DG51" i="37"/>
  <c r="DF51" i="37"/>
  <c r="CY51" i="37"/>
  <c r="CX51" i="37"/>
  <c r="CW51" i="37"/>
  <c r="CV51" i="37"/>
  <c r="CU51" i="37"/>
  <c r="CT51" i="37"/>
  <c r="CS51" i="37"/>
  <c r="CR51" i="37"/>
  <c r="CQ51" i="37"/>
  <c r="CP51" i="37"/>
  <c r="CO51" i="37"/>
  <c r="CN51" i="37"/>
  <c r="CM51" i="37"/>
  <c r="CL51" i="37"/>
  <c r="CK51" i="37"/>
  <c r="CJ51" i="37"/>
  <c r="CI51" i="37"/>
  <c r="CH51" i="37"/>
  <c r="CG51" i="37"/>
  <c r="CF51" i="37"/>
  <c r="C51" i="37"/>
  <c r="B51" i="37"/>
  <c r="DC51" i="37" s="1"/>
  <c r="DY50" i="37"/>
  <c r="DX50" i="37"/>
  <c r="DW50" i="37"/>
  <c r="DV50" i="37"/>
  <c r="DU50" i="37"/>
  <c r="DT50" i="37"/>
  <c r="DS50" i="37"/>
  <c r="DR50" i="37"/>
  <c r="DQ50" i="37"/>
  <c r="DP50" i="37"/>
  <c r="DO50" i="37"/>
  <c r="DN50" i="37"/>
  <c r="DM50" i="37"/>
  <c r="DL50" i="37"/>
  <c r="DK50" i="37"/>
  <c r="DJ50" i="37"/>
  <c r="DI50" i="37"/>
  <c r="DH50" i="37"/>
  <c r="DG50" i="37"/>
  <c r="DF50" i="37"/>
  <c r="CY50" i="37"/>
  <c r="CX50" i="37"/>
  <c r="CW50" i="37"/>
  <c r="CV50" i="37"/>
  <c r="CU50" i="37"/>
  <c r="CT50" i="37"/>
  <c r="CS50" i="37"/>
  <c r="CR50" i="37"/>
  <c r="CQ50" i="37"/>
  <c r="CP50" i="37"/>
  <c r="CO50" i="37"/>
  <c r="CN50" i="37"/>
  <c r="CM50" i="37"/>
  <c r="CL50" i="37"/>
  <c r="CK50" i="37"/>
  <c r="CJ50" i="37"/>
  <c r="CI50" i="37"/>
  <c r="CH50" i="37"/>
  <c r="CG50" i="37"/>
  <c r="CF50" i="37"/>
  <c r="C50" i="37"/>
  <c r="B50" i="37"/>
  <c r="DY49" i="37"/>
  <c r="DX49" i="37"/>
  <c r="DW49" i="37"/>
  <c r="DV49" i="37"/>
  <c r="DU49" i="37"/>
  <c r="DT49" i="37"/>
  <c r="DS49" i="37"/>
  <c r="DR49" i="37"/>
  <c r="DQ49" i="37"/>
  <c r="DP49" i="37"/>
  <c r="DO49" i="37"/>
  <c r="DN49" i="37"/>
  <c r="DM49" i="37"/>
  <c r="DL49" i="37"/>
  <c r="DK49" i="37"/>
  <c r="DJ49" i="37"/>
  <c r="DI49" i="37"/>
  <c r="DH49" i="37"/>
  <c r="DG49" i="37"/>
  <c r="DF49" i="37"/>
  <c r="CY49" i="37"/>
  <c r="CX49" i="37"/>
  <c r="CW49" i="37"/>
  <c r="CV49" i="37"/>
  <c r="CU49" i="37"/>
  <c r="CT49" i="37"/>
  <c r="CS49" i="37"/>
  <c r="CR49" i="37"/>
  <c r="CQ49" i="37"/>
  <c r="CP49" i="37"/>
  <c r="CO49" i="37"/>
  <c r="CN49" i="37"/>
  <c r="CM49" i="37"/>
  <c r="CL49" i="37"/>
  <c r="CK49" i="37"/>
  <c r="CJ49" i="37"/>
  <c r="CI49" i="37"/>
  <c r="CH49" i="37"/>
  <c r="CG49" i="37"/>
  <c r="CF49" i="37"/>
  <c r="C49" i="37"/>
  <c r="B49" i="37"/>
  <c r="DC49" i="37" s="1"/>
  <c r="DZ48" i="37"/>
  <c r="DY48" i="37"/>
  <c r="DX48" i="37"/>
  <c r="DW48" i="37"/>
  <c r="DV48" i="37"/>
  <c r="DU48" i="37"/>
  <c r="DT48" i="37"/>
  <c r="DS48" i="37"/>
  <c r="DR48" i="37"/>
  <c r="DQ48" i="37"/>
  <c r="DP48" i="37"/>
  <c r="DO48" i="37"/>
  <c r="DN48" i="37"/>
  <c r="DM48" i="37"/>
  <c r="DL48" i="37"/>
  <c r="DK48" i="37"/>
  <c r="DJ48" i="37"/>
  <c r="DI48" i="37"/>
  <c r="DH48" i="37"/>
  <c r="DG48" i="37"/>
  <c r="DF48" i="37"/>
  <c r="DE48" i="37"/>
  <c r="CY48" i="37"/>
  <c r="CX48" i="37"/>
  <c r="CW48" i="37"/>
  <c r="CV48" i="37"/>
  <c r="CU48" i="37"/>
  <c r="CT48" i="37"/>
  <c r="CS48" i="37"/>
  <c r="CR48" i="37"/>
  <c r="CQ48" i="37"/>
  <c r="CP48" i="37"/>
  <c r="CO48" i="37"/>
  <c r="CN48" i="37"/>
  <c r="CM48" i="37"/>
  <c r="CL48" i="37"/>
  <c r="CK48" i="37"/>
  <c r="CJ48" i="37"/>
  <c r="CI48" i="37"/>
  <c r="CH48" i="37"/>
  <c r="CG48" i="37"/>
  <c r="CF48" i="37"/>
  <c r="CD48" i="37"/>
  <c r="CC48" i="37"/>
  <c r="C48" i="37"/>
  <c r="DA48" i="37" s="1"/>
  <c r="B48" i="37"/>
  <c r="DD48" i="37" s="1"/>
  <c r="DY47" i="37"/>
  <c r="DX47" i="37"/>
  <c r="DW47" i="37"/>
  <c r="DV47" i="37"/>
  <c r="DU47" i="37"/>
  <c r="DT47" i="37"/>
  <c r="DS47" i="37"/>
  <c r="DR47" i="37"/>
  <c r="DQ47" i="37"/>
  <c r="DP47" i="37"/>
  <c r="DO47" i="37"/>
  <c r="DN47" i="37"/>
  <c r="DM47" i="37"/>
  <c r="DL47" i="37"/>
  <c r="DK47" i="37"/>
  <c r="DJ47" i="37"/>
  <c r="DI47" i="37"/>
  <c r="DH47" i="37"/>
  <c r="DG47" i="37"/>
  <c r="DF47" i="37"/>
  <c r="CY47" i="37"/>
  <c r="CX47" i="37"/>
  <c r="CW47" i="37"/>
  <c r="CV47" i="37"/>
  <c r="CU47" i="37"/>
  <c r="CT47" i="37"/>
  <c r="CS47" i="37"/>
  <c r="CR47" i="37"/>
  <c r="CQ47" i="37"/>
  <c r="CP47" i="37"/>
  <c r="CO47" i="37"/>
  <c r="CN47" i="37"/>
  <c r="CM47" i="37"/>
  <c r="CL47" i="37"/>
  <c r="CK47" i="37"/>
  <c r="CJ47" i="37"/>
  <c r="CI47" i="37"/>
  <c r="CH47" i="37"/>
  <c r="CG47" i="37"/>
  <c r="CF47" i="37"/>
  <c r="C47" i="37"/>
  <c r="B47" i="37"/>
  <c r="DC47" i="37" s="1"/>
  <c r="DY46" i="37"/>
  <c r="DX46" i="37"/>
  <c r="DW46" i="37"/>
  <c r="DV46" i="37"/>
  <c r="DU46" i="37"/>
  <c r="DT46" i="37"/>
  <c r="DS46" i="37"/>
  <c r="DR46" i="37"/>
  <c r="DQ46" i="37"/>
  <c r="DP46" i="37"/>
  <c r="DO46" i="37"/>
  <c r="DN46" i="37"/>
  <c r="DM46" i="37"/>
  <c r="DL46" i="37"/>
  <c r="DK46" i="37"/>
  <c r="DJ46" i="37"/>
  <c r="DI46" i="37"/>
  <c r="DH46" i="37"/>
  <c r="DG46" i="37"/>
  <c r="DF46" i="37"/>
  <c r="CY46" i="37"/>
  <c r="CX46" i="37"/>
  <c r="CW46" i="37"/>
  <c r="CV46" i="37"/>
  <c r="CU46" i="37"/>
  <c r="CT46" i="37"/>
  <c r="CS46" i="37"/>
  <c r="CR46" i="37"/>
  <c r="CQ46" i="37"/>
  <c r="CP46" i="37"/>
  <c r="CO46" i="37"/>
  <c r="CN46" i="37"/>
  <c r="CM46" i="37"/>
  <c r="CL46" i="37"/>
  <c r="CK46" i="37"/>
  <c r="CJ46" i="37"/>
  <c r="CI46" i="37"/>
  <c r="CH46" i="37"/>
  <c r="CG46" i="37"/>
  <c r="CF46" i="37"/>
  <c r="CA46" i="37"/>
  <c r="C46" i="37"/>
  <c r="B46" i="37"/>
  <c r="DZ46" i="37" s="1"/>
  <c r="DY45" i="37"/>
  <c r="DX45" i="37"/>
  <c r="DW45" i="37"/>
  <c r="DV45" i="37"/>
  <c r="DU45" i="37"/>
  <c r="DT45" i="37"/>
  <c r="DS45" i="37"/>
  <c r="DR45" i="37"/>
  <c r="DQ45" i="37"/>
  <c r="DP45" i="37"/>
  <c r="DO45" i="37"/>
  <c r="DN45" i="37"/>
  <c r="DM45" i="37"/>
  <c r="DL45" i="37"/>
  <c r="DK45" i="37"/>
  <c r="DJ45" i="37"/>
  <c r="DI45" i="37"/>
  <c r="DH45" i="37"/>
  <c r="DG45" i="37"/>
  <c r="DF45" i="37"/>
  <c r="DC45" i="37"/>
  <c r="DB45" i="37"/>
  <c r="CY45" i="37"/>
  <c r="CX45" i="37"/>
  <c r="CW45" i="37"/>
  <c r="CV45" i="37"/>
  <c r="CU45" i="37"/>
  <c r="CT45" i="37"/>
  <c r="CS45" i="37"/>
  <c r="CR45" i="37"/>
  <c r="CQ45" i="37"/>
  <c r="CP45" i="37"/>
  <c r="CO45" i="37"/>
  <c r="CN45" i="37"/>
  <c r="CM45" i="37"/>
  <c r="CL45" i="37"/>
  <c r="CK45" i="37"/>
  <c r="CJ45" i="37"/>
  <c r="CI45" i="37"/>
  <c r="CH45" i="37"/>
  <c r="CG45" i="37"/>
  <c r="CF45" i="37"/>
  <c r="CA45" i="37"/>
  <c r="C45" i="37"/>
  <c r="B45" i="37"/>
  <c r="DE45" i="37" s="1"/>
  <c r="DY44" i="37"/>
  <c r="DX44" i="37"/>
  <c r="DW44" i="37"/>
  <c r="DV44" i="37"/>
  <c r="DU44" i="37"/>
  <c r="DT44" i="37"/>
  <c r="DS44" i="37"/>
  <c r="DR44" i="37"/>
  <c r="DQ44" i="37"/>
  <c r="DP44" i="37"/>
  <c r="DO44" i="37"/>
  <c r="DN44" i="37"/>
  <c r="DM44" i="37"/>
  <c r="DL44" i="37"/>
  <c r="DK44" i="37"/>
  <c r="DJ44" i="37"/>
  <c r="DI44" i="37"/>
  <c r="DH44" i="37"/>
  <c r="DG44" i="37"/>
  <c r="DF44" i="37"/>
  <c r="DE44" i="37"/>
  <c r="CY44" i="37"/>
  <c r="CX44" i="37"/>
  <c r="CW44" i="37"/>
  <c r="CV44" i="37"/>
  <c r="CU44" i="37"/>
  <c r="CT44" i="37"/>
  <c r="CS44" i="37"/>
  <c r="CR44" i="37"/>
  <c r="CQ44" i="37"/>
  <c r="CP44" i="37"/>
  <c r="CO44" i="37"/>
  <c r="CN44" i="37"/>
  <c r="CM44" i="37"/>
  <c r="CL44" i="37"/>
  <c r="CK44" i="37"/>
  <c r="CJ44" i="37"/>
  <c r="CI44" i="37"/>
  <c r="CH44" i="37"/>
  <c r="CG44" i="37"/>
  <c r="CF44" i="37"/>
  <c r="C44" i="37"/>
  <c r="DA44" i="37" s="1"/>
  <c r="B44" i="37"/>
  <c r="DD44" i="37" s="1"/>
  <c r="DY43" i="37"/>
  <c r="DX43" i="37"/>
  <c r="DW43" i="37"/>
  <c r="DV43" i="37"/>
  <c r="DU43" i="37"/>
  <c r="DT43" i="37"/>
  <c r="DS43" i="37"/>
  <c r="DR43" i="37"/>
  <c r="DQ43" i="37"/>
  <c r="DP43" i="37"/>
  <c r="DO43" i="37"/>
  <c r="DN43" i="37"/>
  <c r="DM43" i="37"/>
  <c r="DL43" i="37"/>
  <c r="DK43" i="37"/>
  <c r="DJ43" i="37"/>
  <c r="DI43" i="37"/>
  <c r="DH43" i="37"/>
  <c r="DG43" i="37"/>
  <c r="DF43" i="37"/>
  <c r="CY43" i="37"/>
  <c r="CX43" i="37"/>
  <c r="CW43" i="37"/>
  <c r="CV43" i="37"/>
  <c r="CU43" i="37"/>
  <c r="CT43" i="37"/>
  <c r="CS43" i="37"/>
  <c r="CR43" i="37"/>
  <c r="CQ43" i="37"/>
  <c r="CP43" i="37"/>
  <c r="CO43" i="37"/>
  <c r="CN43" i="37"/>
  <c r="CM43" i="37"/>
  <c r="CL43" i="37"/>
  <c r="CK43" i="37"/>
  <c r="CJ43" i="37"/>
  <c r="CI43" i="37"/>
  <c r="CH43" i="37"/>
  <c r="CG43" i="37"/>
  <c r="CF43" i="37"/>
  <c r="C43" i="37"/>
  <c r="B43" i="37"/>
  <c r="DC43" i="37" s="1"/>
  <c r="DY42" i="37"/>
  <c r="DX42" i="37"/>
  <c r="DW42" i="37"/>
  <c r="DV42" i="37"/>
  <c r="DU42" i="37"/>
  <c r="DT42" i="37"/>
  <c r="DS42" i="37"/>
  <c r="DR42" i="37"/>
  <c r="DQ42" i="37"/>
  <c r="DP42" i="37"/>
  <c r="DO42" i="37"/>
  <c r="DN42" i="37"/>
  <c r="DM42" i="37"/>
  <c r="DL42" i="37"/>
  <c r="DK42" i="37"/>
  <c r="DJ42" i="37"/>
  <c r="DI42" i="37"/>
  <c r="DH42" i="37"/>
  <c r="DG42" i="37"/>
  <c r="DF42" i="37"/>
  <c r="CY42" i="37"/>
  <c r="CX42" i="37"/>
  <c r="CW42" i="37"/>
  <c r="CV42" i="37"/>
  <c r="CU42" i="37"/>
  <c r="CT42" i="37"/>
  <c r="CS42" i="37"/>
  <c r="CR42" i="37"/>
  <c r="CQ42" i="37"/>
  <c r="CP42" i="37"/>
  <c r="CO42" i="37"/>
  <c r="CN42" i="37"/>
  <c r="CM42" i="37"/>
  <c r="CL42" i="37"/>
  <c r="CK42" i="37"/>
  <c r="CJ42" i="37"/>
  <c r="CI42" i="37"/>
  <c r="CH42" i="37"/>
  <c r="CG42" i="37"/>
  <c r="CF42" i="37"/>
  <c r="C42" i="37"/>
  <c r="B42" i="37"/>
  <c r="DZ42" i="37" s="1"/>
  <c r="DY41" i="37"/>
  <c r="DX41" i="37"/>
  <c r="DW41" i="37"/>
  <c r="DV41" i="37"/>
  <c r="DU41" i="37"/>
  <c r="DT41" i="37"/>
  <c r="DS41" i="37"/>
  <c r="DR41" i="37"/>
  <c r="DQ41" i="37"/>
  <c r="DP41" i="37"/>
  <c r="DO41" i="37"/>
  <c r="DN41" i="37"/>
  <c r="DM41" i="37"/>
  <c r="DL41" i="37"/>
  <c r="DK41" i="37"/>
  <c r="DJ41" i="37"/>
  <c r="DI41" i="37"/>
  <c r="DH41" i="37"/>
  <c r="DG41" i="37"/>
  <c r="DF41" i="37"/>
  <c r="CY41" i="37"/>
  <c r="CX41" i="37"/>
  <c r="CW41" i="37"/>
  <c r="CV41" i="37"/>
  <c r="CU41" i="37"/>
  <c r="CT41" i="37"/>
  <c r="CS41" i="37"/>
  <c r="CR41" i="37"/>
  <c r="CQ41" i="37"/>
  <c r="CP41" i="37"/>
  <c r="CO41" i="37"/>
  <c r="CN41" i="37"/>
  <c r="CM41" i="37"/>
  <c r="CL41" i="37"/>
  <c r="CK41" i="37"/>
  <c r="CJ41" i="37"/>
  <c r="CI41" i="37"/>
  <c r="CH41" i="37"/>
  <c r="CG41" i="37"/>
  <c r="CF41" i="37"/>
  <c r="C41" i="37"/>
  <c r="B41" i="37"/>
  <c r="DE41" i="37" s="1"/>
  <c r="DZ40" i="37"/>
  <c r="DY40" i="37"/>
  <c r="DX40" i="37"/>
  <c r="DW40" i="37"/>
  <c r="DV40" i="37"/>
  <c r="DU40" i="37"/>
  <c r="DT40" i="37"/>
  <c r="DS40" i="37"/>
  <c r="DR40" i="37"/>
  <c r="DQ40" i="37"/>
  <c r="DP40" i="37"/>
  <c r="DO40" i="37"/>
  <c r="DN40" i="37"/>
  <c r="DM40" i="37"/>
  <c r="DL40" i="37"/>
  <c r="DK40" i="37"/>
  <c r="DJ40" i="37"/>
  <c r="DI40" i="37"/>
  <c r="DH40" i="37"/>
  <c r="DG40" i="37"/>
  <c r="DF40" i="37"/>
  <c r="DE40" i="37"/>
  <c r="CY40" i="37"/>
  <c r="CX40" i="37"/>
  <c r="CW40" i="37"/>
  <c r="CV40" i="37"/>
  <c r="CU40" i="37"/>
  <c r="CT40" i="37"/>
  <c r="CS40" i="37"/>
  <c r="CR40" i="37"/>
  <c r="CQ40" i="37"/>
  <c r="CP40" i="37"/>
  <c r="CO40" i="37"/>
  <c r="CN40" i="37"/>
  <c r="CM40" i="37"/>
  <c r="CL40" i="37"/>
  <c r="CK40" i="37"/>
  <c r="CJ40" i="37"/>
  <c r="CI40" i="37"/>
  <c r="CH40" i="37"/>
  <c r="CG40" i="37"/>
  <c r="CF40" i="37"/>
  <c r="CD40" i="37"/>
  <c r="CC40" i="37"/>
  <c r="C40" i="37"/>
  <c r="DA40" i="37" s="1"/>
  <c r="B40" i="37"/>
  <c r="DD40" i="37" s="1"/>
  <c r="DY39" i="37"/>
  <c r="DX39" i="37"/>
  <c r="DW39" i="37"/>
  <c r="DV39" i="37"/>
  <c r="DU39" i="37"/>
  <c r="DT39" i="37"/>
  <c r="DS39" i="37"/>
  <c r="DR39" i="37"/>
  <c r="DQ39" i="37"/>
  <c r="DP39" i="37"/>
  <c r="DO39" i="37"/>
  <c r="DN39" i="37"/>
  <c r="DM39" i="37"/>
  <c r="DL39" i="37"/>
  <c r="DK39" i="37"/>
  <c r="DJ39" i="37"/>
  <c r="DI39" i="37"/>
  <c r="DH39" i="37"/>
  <c r="DG39" i="37"/>
  <c r="DF39" i="37"/>
  <c r="CY39" i="37"/>
  <c r="CX39" i="37"/>
  <c r="CW39" i="37"/>
  <c r="CV39" i="37"/>
  <c r="CU39" i="37"/>
  <c r="CT39" i="37"/>
  <c r="CS39" i="37"/>
  <c r="CR39" i="37"/>
  <c r="CQ39" i="37"/>
  <c r="CP39" i="37"/>
  <c r="CO39" i="37"/>
  <c r="CN39" i="37"/>
  <c r="CM39" i="37"/>
  <c r="CL39" i="37"/>
  <c r="CK39" i="37"/>
  <c r="CJ39" i="37"/>
  <c r="CI39" i="37"/>
  <c r="CH39" i="37"/>
  <c r="CG39" i="37"/>
  <c r="CF39" i="37"/>
  <c r="C39" i="37"/>
  <c r="B39" i="37"/>
  <c r="DC39" i="37" s="1"/>
  <c r="DY38" i="37"/>
  <c r="DX38" i="37"/>
  <c r="DW38" i="37"/>
  <c r="DV38" i="37"/>
  <c r="DU38" i="37"/>
  <c r="DT38" i="37"/>
  <c r="DS38" i="37"/>
  <c r="DR38" i="37"/>
  <c r="DQ38" i="37"/>
  <c r="DP38" i="37"/>
  <c r="DO38" i="37"/>
  <c r="DN38" i="37"/>
  <c r="DM38" i="37"/>
  <c r="DL38" i="37"/>
  <c r="DK38" i="37"/>
  <c r="DJ38" i="37"/>
  <c r="DI38" i="37"/>
  <c r="DH38" i="37"/>
  <c r="DG38" i="37"/>
  <c r="DF38" i="37"/>
  <c r="CY38" i="37"/>
  <c r="CX38" i="37"/>
  <c r="CW38" i="37"/>
  <c r="CV38" i="37"/>
  <c r="CU38" i="37"/>
  <c r="CT38" i="37"/>
  <c r="CS38" i="37"/>
  <c r="CR38" i="37"/>
  <c r="CQ38" i="37"/>
  <c r="CP38" i="37"/>
  <c r="CO38" i="37"/>
  <c r="CN38" i="37"/>
  <c r="CM38" i="37"/>
  <c r="CL38" i="37"/>
  <c r="CK38" i="37"/>
  <c r="CJ38" i="37"/>
  <c r="CI38" i="37"/>
  <c r="CH38" i="37"/>
  <c r="CG38" i="37"/>
  <c r="CF38" i="37"/>
  <c r="CA38" i="37"/>
  <c r="C38" i="37"/>
  <c r="B38" i="37"/>
  <c r="DZ38" i="37" s="1"/>
  <c r="DY37" i="37"/>
  <c r="DX37" i="37"/>
  <c r="DW37" i="37"/>
  <c r="DV37" i="37"/>
  <c r="DU37" i="37"/>
  <c r="DT37" i="37"/>
  <c r="DS37" i="37"/>
  <c r="DR37" i="37"/>
  <c r="DQ37" i="37"/>
  <c r="DP37" i="37"/>
  <c r="DO37" i="37"/>
  <c r="DN37" i="37"/>
  <c r="DM37" i="37"/>
  <c r="DL37" i="37"/>
  <c r="DK37" i="37"/>
  <c r="DJ37" i="37"/>
  <c r="DI37" i="37"/>
  <c r="DH37" i="37"/>
  <c r="DG37" i="37"/>
  <c r="DF37" i="37"/>
  <c r="DC37" i="37"/>
  <c r="DB37" i="37"/>
  <c r="CY37" i="37"/>
  <c r="CX37" i="37"/>
  <c r="CW37" i="37"/>
  <c r="CV37" i="37"/>
  <c r="CU37" i="37"/>
  <c r="CT37" i="37"/>
  <c r="CS37" i="37"/>
  <c r="CR37" i="37"/>
  <c r="CQ37" i="37"/>
  <c r="CP37" i="37"/>
  <c r="CO37" i="37"/>
  <c r="CN37" i="37"/>
  <c r="CM37" i="37"/>
  <c r="CL37" i="37"/>
  <c r="CK37" i="37"/>
  <c r="CJ37" i="37"/>
  <c r="CI37" i="37"/>
  <c r="CH37" i="37"/>
  <c r="CG37" i="37"/>
  <c r="CF37" i="37"/>
  <c r="CA37" i="37"/>
  <c r="C37" i="37"/>
  <c r="B37" i="37"/>
  <c r="DE37" i="37" s="1"/>
  <c r="DY36" i="37"/>
  <c r="DX36" i="37"/>
  <c r="DW36" i="37"/>
  <c r="DV36" i="37"/>
  <c r="DU36" i="37"/>
  <c r="DT36" i="37"/>
  <c r="DS36" i="37"/>
  <c r="DR36" i="37"/>
  <c r="DQ36" i="37"/>
  <c r="DP36" i="37"/>
  <c r="DO36" i="37"/>
  <c r="DN36" i="37"/>
  <c r="DM36" i="37"/>
  <c r="DL36" i="37"/>
  <c r="DK36" i="37"/>
  <c r="DJ36" i="37"/>
  <c r="DI36" i="37"/>
  <c r="DH36" i="37"/>
  <c r="DG36" i="37"/>
  <c r="DF36" i="37"/>
  <c r="DE36" i="37"/>
  <c r="CY36" i="37"/>
  <c r="CX36" i="37"/>
  <c r="CW36" i="37"/>
  <c r="CV36" i="37"/>
  <c r="CU36" i="37"/>
  <c r="CT36" i="37"/>
  <c r="CS36" i="37"/>
  <c r="CR36" i="37"/>
  <c r="CQ36" i="37"/>
  <c r="CP36" i="37"/>
  <c r="CO36" i="37"/>
  <c r="CN36" i="37"/>
  <c r="CM36" i="37"/>
  <c r="CL36" i="37"/>
  <c r="CK36" i="37"/>
  <c r="CJ36" i="37"/>
  <c r="CI36" i="37"/>
  <c r="CH36" i="37"/>
  <c r="CG36" i="37"/>
  <c r="CF36" i="37"/>
  <c r="C36" i="37"/>
  <c r="DA36" i="37" s="1"/>
  <c r="B36" i="37"/>
  <c r="DD36" i="37" s="1"/>
  <c r="DY35" i="37"/>
  <c r="DX35" i="37"/>
  <c r="DW35" i="37"/>
  <c r="DV35" i="37"/>
  <c r="DU35" i="37"/>
  <c r="DT35" i="37"/>
  <c r="DS35" i="37"/>
  <c r="DR35" i="37"/>
  <c r="DQ35" i="37"/>
  <c r="DP35" i="37"/>
  <c r="DO35" i="37"/>
  <c r="DN35" i="37"/>
  <c r="DM35" i="37"/>
  <c r="DL35" i="37"/>
  <c r="DK35" i="37"/>
  <c r="DJ35" i="37"/>
  <c r="DI35" i="37"/>
  <c r="DH35" i="37"/>
  <c r="DG35" i="37"/>
  <c r="DF35" i="37"/>
  <c r="CY35" i="37"/>
  <c r="CX35" i="37"/>
  <c r="CW35" i="37"/>
  <c r="CV35" i="37"/>
  <c r="CU35" i="37"/>
  <c r="CT35" i="37"/>
  <c r="CS35" i="37"/>
  <c r="CR35" i="37"/>
  <c r="CQ35" i="37"/>
  <c r="CP35" i="37"/>
  <c r="CO35" i="37"/>
  <c r="CN35" i="37"/>
  <c r="CM35" i="37"/>
  <c r="CL35" i="37"/>
  <c r="CK35" i="37"/>
  <c r="CJ35" i="37"/>
  <c r="CI35" i="37"/>
  <c r="CH35" i="37"/>
  <c r="CG35" i="37"/>
  <c r="CF35" i="37"/>
  <c r="C35" i="37"/>
  <c r="B35" i="37"/>
  <c r="DC35" i="37" s="1"/>
  <c r="DY34" i="37"/>
  <c r="DX34" i="37"/>
  <c r="DW34" i="37"/>
  <c r="DV34" i="37"/>
  <c r="DU34" i="37"/>
  <c r="DT34" i="37"/>
  <c r="DS34" i="37"/>
  <c r="DR34" i="37"/>
  <c r="DQ34" i="37"/>
  <c r="DP34" i="37"/>
  <c r="DO34" i="37"/>
  <c r="DN34" i="37"/>
  <c r="DM34" i="37"/>
  <c r="DL34" i="37"/>
  <c r="DK34" i="37"/>
  <c r="DJ34" i="37"/>
  <c r="DI34" i="37"/>
  <c r="DH34" i="37"/>
  <c r="DG34" i="37"/>
  <c r="DF34" i="37"/>
  <c r="CY34" i="37"/>
  <c r="CX34" i="37"/>
  <c r="CW34" i="37"/>
  <c r="CV34" i="37"/>
  <c r="CU34" i="37"/>
  <c r="CT34" i="37"/>
  <c r="CS34" i="37"/>
  <c r="CR34" i="37"/>
  <c r="CQ34" i="37"/>
  <c r="CP34" i="37"/>
  <c r="CO34" i="37"/>
  <c r="CN34" i="37"/>
  <c r="CM34" i="37"/>
  <c r="CL34" i="37"/>
  <c r="CK34" i="37"/>
  <c r="CJ34" i="37"/>
  <c r="CI34" i="37"/>
  <c r="CH34" i="37"/>
  <c r="CG34" i="37"/>
  <c r="CF34" i="37"/>
  <c r="C34" i="37"/>
  <c r="B34" i="37"/>
  <c r="DZ34" i="37" s="1"/>
  <c r="DY29" i="37"/>
  <c r="DX29" i="37"/>
  <c r="DW29" i="37"/>
  <c r="DV29" i="37"/>
  <c r="DU29" i="37"/>
  <c r="DT29" i="37"/>
  <c r="DS29" i="37"/>
  <c r="DR29" i="37"/>
  <c r="DQ29" i="37"/>
  <c r="DP29" i="37"/>
  <c r="DO29" i="37"/>
  <c r="DN29" i="37"/>
  <c r="DM29" i="37"/>
  <c r="DL29" i="37"/>
  <c r="DK29" i="37"/>
  <c r="DJ29" i="37"/>
  <c r="DI29" i="37"/>
  <c r="DH29" i="37"/>
  <c r="DG29" i="37"/>
  <c r="DF29" i="37"/>
  <c r="CY29" i="37"/>
  <c r="CX29" i="37"/>
  <c r="CW29" i="37"/>
  <c r="CV29" i="37"/>
  <c r="CU29" i="37"/>
  <c r="CT29" i="37"/>
  <c r="CS29" i="37"/>
  <c r="CR29" i="37"/>
  <c r="CQ29" i="37"/>
  <c r="CP29" i="37"/>
  <c r="CO29" i="37"/>
  <c r="CN29" i="37"/>
  <c r="CM29" i="37"/>
  <c r="CL29" i="37"/>
  <c r="CK29" i="37"/>
  <c r="CJ29" i="37"/>
  <c r="CI29" i="37"/>
  <c r="CH29" i="37"/>
  <c r="CG29" i="37"/>
  <c r="CF29" i="37"/>
  <c r="C29" i="37"/>
  <c r="B29" i="37"/>
  <c r="DE29" i="37" s="1"/>
  <c r="DZ28" i="37"/>
  <c r="DY28" i="37"/>
  <c r="DX28" i="37"/>
  <c r="DW28" i="37"/>
  <c r="DV28" i="37"/>
  <c r="DU28" i="37"/>
  <c r="DT28" i="37"/>
  <c r="DS28" i="37"/>
  <c r="DR28" i="37"/>
  <c r="DQ28" i="37"/>
  <c r="DP28" i="37"/>
  <c r="DO28" i="37"/>
  <c r="DN28" i="37"/>
  <c r="DM28" i="37"/>
  <c r="DL28" i="37"/>
  <c r="DK28" i="37"/>
  <c r="DJ28" i="37"/>
  <c r="DI28" i="37"/>
  <c r="DH28" i="37"/>
  <c r="DG28" i="37"/>
  <c r="DF28" i="37"/>
  <c r="DE28" i="37"/>
  <c r="CY28" i="37"/>
  <c r="CX28" i="37"/>
  <c r="CW28" i="37"/>
  <c r="CV28" i="37"/>
  <c r="CU28" i="37"/>
  <c r="CT28" i="37"/>
  <c r="CS28" i="37"/>
  <c r="CR28" i="37"/>
  <c r="CQ28" i="37"/>
  <c r="CP28" i="37"/>
  <c r="CO28" i="37"/>
  <c r="CN28" i="37"/>
  <c r="CM28" i="37"/>
  <c r="CL28" i="37"/>
  <c r="CK28" i="37"/>
  <c r="CJ28" i="37"/>
  <c r="CI28" i="37"/>
  <c r="CH28" i="37"/>
  <c r="CG28" i="37"/>
  <c r="CF28" i="37"/>
  <c r="CD28" i="37"/>
  <c r="CC28" i="37"/>
  <c r="C28" i="37"/>
  <c r="DA28" i="37" s="1"/>
  <c r="B28" i="37"/>
  <c r="DD28" i="37" s="1"/>
  <c r="DY27" i="37"/>
  <c r="DX27" i="37"/>
  <c r="DW27" i="37"/>
  <c r="DV27" i="37"/>
  <c r="DU27" i="37"/>
  <c r="DT27" i="37"/>
  <c r="DS27" i="37"/>
  <c r="DR27" i="37"/>
  <c r="DQ27" i="37"/>
  <c r="DP27" i="37"/>
  <c r="DO27" i="37"/>
  <c r="DN27" i="37"/>
  <c r="DM27" i="37"/>
  <c r="DL27" i="37"/>
  <c r="DK27" i="37"/>
  <c r="DJ27" i="37"/>
  <c r="DI27" i="37"/>
  <c r="DH27" i="37"/>
  <c r="DG27" i="37"/>
  <c r="DF27" i="37"/>
  <c r="CY27" i="37"/>
  <c r="CX27" i="37"/>
  <c r="CW27" i="37"/>
  <c r="CV27" i="37"/>
  <c r="CU27" i="37"/>
  <c r="CT27" i="37"/>
  <c r="CS27" i="37"/>
  <c r="CR27" i="37"/>
  <c r="CQ27" i="37"/>
  <c r="CP27" i="37"/>
  <c r="CO27" i="37"/>
  <c r="CN27" i="37"/>
  <c r="CM27" i="37"/>
  <c r="CL27" i="37"/>
  <c r="CK27" i="37"/>
  <c r="CJ27" i="37"/>
  <c r="CI27" i="37"/>
  <c r="CH27" i="37"/>
  <c r="CG27" i="37"/>
  <c r="CF27" i="37"/>
  <c r="C27" i="37"/>
  <c r="B27" i="37"/>
  <c r="DC27" i="37" s="1"/>
  <c r="DY26" i="37"/>
  <c r="DX26" i="37"/>
  <c r="DW26" i="37"/>
  <c r="DV26" i="37"/>
  <c r="DU26" i="37"/>
  <c r="DT26" i="37"/>
  <c r="DS26" i="37"/>
  <c r="DR26" i="37"/>
  <c r="DQ26" i="37"/>
  <c r="DP26" i="37"/>
  <c r="DO26" i="37"/>
  <c r="DN26" i="37"/>
  <c r="DM26" i="37"/>
  <c r="DL26" i="37"/>
  <c r="DK26" i="37"/>
  <c r="DJ26" i="37"/>
  <c r="DI26" i="37"/>
  <c r="DH26" i="37"/>
  <c r="DG26" i="37"/>
  <c r="DF26" i="37"/>
  <c r="CY26" i="37"/>
  <c r="CX26" i="37"/>
  <c r="CW26" i="37"/>
  <c r="CV26" i="37"/>
  <c r="CU26" i="37"/>
  <c r="CT26" i="37"/>
  <c r="CS26" i="37"/>
  <c r="CR26" i="37"/>
  <c r="CQ26" i="37"/>
  <c r="CP26" i="37"/>
  <c r="CO26" i="37"/>
  <c r="CN26" i="37"/>
  <c r="CM26" i="37"/>
  <c r="CL26" i="37"/>
  <c r="CK26" i="37"/>
  <c r="CJ26" i="37"/>
  <c r="CI26" i="37"/>
  <c r="CH26" i="37"/>
  <c r="CG26" i="37"/>
  <c r="CF26" i="37"/>
  <c r="CA26" i="37"/>
  <c r="C26" i="37"/>
  <c r="B26" i="37"/>
  <c r="DZ26" i="37" s="1"/>
  <c r="DY25" i="37"/>
  <c r="DX25" i="37"/>
  <c r="DW25" i="37"/>
  <c r="DV25" i="37"/>
  <c r="DU25" i="37"/>
  <c r="DT25" i="37"/>
  <c r="DS25" i="37"/>
  <c r="DR25" i="37"/>
  <c r="DQ25" i="37"/>
  <c r="DP25" i="37"/>
  <c r="DO25" i="37"/>
  <c r="DN25" i="37"/>
  <c r="DM25" i="37"/>
  <c r="DL25" i="37"/>
  <c r="DK25" i="37"/>
  <c r="DJ25" i="37"/>
  <c r="DI25" i="37"/>
  <c r="DH25" i="37"/>
  <c r="DG25" i="37"/>
  <c r="DF25" i="37"/>
  <c r="DC25" i="37"/>
  <c r="DB25" i="37"/>
  <c r="CY25" i="37"/>
  <c r="CX25" i="37"/>
  <c r="CW25" i="37"/>
  <c r="CV25" i="37"/>
  <c r="CU25" i="37"/>
  <c r="CT25" i="37"/>
  <c r="CS25" i="37"/>
  <c r="CR25" i="37"/>
  <c r="CQ25" i="37"/>
  <c r="CP25" i="37"/>
  <c r="CO25" i="37"/>
  <c r="CN25" i="37"/>
  <c r="CM25" i="37"/>
  <c r="CL25" i="37"/>
  <c r="CK25" i="37"/>
  <c r="CJ25" i="37"/>
  <c r="CI25" i="37"/>
  <c r="CH25" i="37"/>
  <c r="CG25" i="37"/>
  <c r="CF25" i="37"/>
  <c r="CA25" i="37"/>
  <c r="C25" i="37"/>
  <c r="B25" i="37"/>
  <c r="DE25" i="37" s="1"/>
  <c r="DY24" i="37"/>
  <c r="DX24" i="37"/>
  <c r="DW24" i="37"/>
  <c r="DV24" i="37"/>
  <c r="DU24" i="37"/>
  <c r="DT24" i="37"/>
  <c r="DS24" i="37"/>
  <c r="DR24" i="37"/>
  <c r="DQ24" i="37"/>
  <c r="DP24" i="37"/>
  <c r="DO24" i="37"/>
  <c r="DN24" i="37"/>
  <c r="DM24" i="37"/>
  <c r="DL24" i="37"/>
  <c r="DK24" i="37"/>
  <c r="DJ24" i="37"/>
  <c r="DI24" i="37"/>
  <c r="DH24" i="37"/>
  <c r="DG24" i="37"/>
  <c r="DF24" i="37"/>
  <c r="DE24" i="37"/>
  <c r="CY24" i="37"/>
  <c r="CX24" i="37"/>
  <c r="CW24" i="37"/>
  <c r="CV24" i="37"/>
  <c r="CU24" i="37"/>
  <c r="CT24" i="37"/>
  <c r="CS24" i="37"/>
  <c r="CR24" i="37"/>
  <c r="CQ24" i="37"/>
  <c r="CP24" i="37"/>
  <c r="CO24" i="37"/>
  <c r="CN24" i="37"/>
  <c r="CM24" i="37"/>
  <c r="CL24" i="37"/>
  <c r="CK24" i="37"/>
  <c r="CJ24" i="37"/>
  <c r="CI24" i="37"/>
  <c r="CH24" i="37"/>
  <c r="CG24" i="37"/>
  <c r="CF24" i="37"/>
  <c r="C24" i="37"/>
  <c r="DA24" i="37" s="1"/>
  <c r="B24" i="37"/>
  <c r="DD24" i="37" s="1"/>
  <c r="DY23" i="37"/>
  <c r="DX23" i="37"/>
  <c r="DW23" i="37"/>
  <c r="DV23" i="37"/>
  <c r="DU23" i="37"/>
  <c r="DT23" i="37"/>
  <c r="DS23" i="37"/>
  <c r="DR23" i="37"/>
  <c r="DQ23" i="37"/>
  <c r="DP23" i="37"/>
  <c r="DO23" i="37"/>
  <c r="DN23" i="37"/>
  <c r="DM23" i="37"/>
  <c r="DL23" i="37"/>
  <c r="DK23" i="37"/>
  <c r="DJ23" i="37"/>
  <c r="DI23" i="37"/>
  <c r="DH23" i="37"/>
  <c r="DG23" i="37"/>
  <c r="DF23" i="37"/>
  <c r="CY23" i="37"/>
  <c r="CX23" i="37"/>
  <c r="CW23" i="37"/>
  <c r="CV23" i="37"/>
  <c r="CU23" i="37"/>
  <c r="CT23" i="37"/>
  <c r="CS23" i="37"/>
  <c r="CR23" i="37"/>
  <c r="CQ23" i="37"/>
  <c r="CP23" i="37"/>
  <c r="CO23" i="37"/>
  <c r="CN23" i="37"/>
  <c r="CM23" i="37"/>
  <c r="CL23" i="37"/>
  <c r="CK23" i="37"/>
  <c r="CJ23" i="37"/>
  <c r="CI23" i="37"/>
  <c r="CH23" i="37"/>
  <c r="CG23" i="37"/>
  <c r="CF23" i="37"/>
  <c r="C23" i="37"/>
  <c r="B23" i="37"/>
  <c r="DC23" i="37" s="1"/>
  <c r="DY22" i="37"/>
  <c r="DX22" i="37"/>
  <c r="DW22" i="37"/>
  <c r="DV22" i="37"/>
  <c r="DU22" i="37"/>
  <c r="DT22" i="37"/>
  <c r="DS22" i="37"/>
  <c r="DR22" i="37"/>
  <c r="DQ22" i="37"/>
  <c r="DP22" i="37"/>
  <c r="DO22" i="37"/>
  <c r="DN22" i="37"/>
  <c r="DM22" i="37"/>
  <c r="DL22" i="37"/>
  <c r="DK22" i="37"/>
  <c r="DJ22" i="37"/>
  <c r="DI22" i="37"/>
  <c r="DH22" i="37"/>
  <c r="DG22" i="37"/>
  <c r="DF22" i="37"/>
  <c r="CY22" i="37"/>
  <c r="CX22" i="37"/>
  <c r="CW22" i="37"/>
  <c r="CV22" i="37"/>
  <c r="CU22" i="37"/>
  <c r="CT22" i="37"/>
  <c r="CS22" i="37"/>
  <c r="CR22" i="37"/>
  <c r="CQ22" i="37"/>
  <c r="CP22" i="37"/>
  <c r="CO22" i="37"/>
  <c r="CN22" i="37"/>
  <c r="CM22" i="37"/>
  <c r="CL22" i="37"/>
  <c r="CK22" i="37"/>
  <c r="CJ22" i="37"/>
  <c r="CI22" i="37"/>
  <c r="CH22" i="37"/>
  <c r="CG22" i="37"/>
  <c r="CF22" i="37"/>
  <c r="C22" i="37"/>
  <c r="B22" i="37"/>
  <c r="DZ22" i="37" s="1"/>
  <c r="DY21" i="37"/>
  <c r="DX21" i="37"/>
  <c r="DW21" i="37"/>
  <c r="DV21" i="37"/>
  <c r="DU21" i="37"/>
  <c r="DT21" i="37"/>
  <c r="DS21" i="37"/>
  <c r="DR21" i="37"/>
  <c r="DQ21" i="37"/>
  <c r="DP21" i="37"/>
  <c r="DO21" i="37"/>
  <c r="DN21" i="37"/>
  <c r="DM21" i="37"/>
  <c r="DL21" i="37"/>
  <c r="DK21" i="37"/>
  <c r="DJ21" i="37"/>
  <c r="DI21" i="37"/>
  <c r="DH21" i="37"/>
  <c r="DG21" i="37"/>
  <c r="DF21" i="37"/>
  <c r="CY21" i="37"/>
  <c r="CX21" i="37"/>
  <c r="CW21" i="37"/>
  <c r="CV21" i="37"/>
  <c r="CU21" i="37"/>
  <c r="CT21" i="37"/>
  <c r="CS21" i="37"/>
  <c r="CR21" i="37"/>
  <c r="CQ21" i="37"/>
  <c r="CP21" i="37"/>
  <c r="CO21" i="37"/>
  <c r="CN21" i="37"/>
  <c r="CM21" i="37"/>
  <c r="CL21" i="37"/>
  <c r="CK21" i="37"/>
  <c r="CJ21" i="37"/>
  <c r="CI21" i="37"/>
  <c r="CH21" i="37"/>
  <c r="CG21" i="37"/>
  <c r="CF21" i="37"/>
  <c r="C21" i="37"/>
  <c r="B21" i="37"/>
  <c r="DE21" i="37" s="1"/>
  <c r="DY20" i="37"/>
  <c r="DX20" i="37"/>
  <c r="DW20" i="37"/>
  <c r="DV20" i="37"/>
  <c r="DU20" i="37"/>
  <c r="DT20" i="37"/>
  <c r="DS20" i="37"/>
  <c r="DR20" i="37"/>
  <c r="DQ20" i="37"/>
  <c r="DP20" i="37"/>
  <c r="DO20" i="37"/>
  <c r="DN20" i="37"/>
  <c r="DM20" i="37"/>
  <c r="DL20" i="37"/>
  <c r="DK20" i="37"/>
  <c r="DJ20" i="37"/>
  <c r="DI20" i="37"/>
  <c r="DH20" i="37"/>
  <c r="DG20" i="37"/>
  <c r="DF20" i="37"/>
  <c r="CY20" i="37"/>
  <c r="CX20" i="37"/>
  <c r="CW20" i="37"/>
  <c r="CV20" i="37"/>
  <c r="CU20" i="37"/>
  <c r="CT20" i="37"/>
  <c r="CS20" i="37"/>
  <c r="CR20" i="37"/>
  <c r="CQ20" i="37"/>
  <c r="CP20" i="37"/>
  <c r="CO20" i="37"/>
  <c r="CN20" i="37"/>
  <c r="CM20" i="37"/>
  <c r="CL20" i="37"/>
  <c r="CK20" i="37"/>
  <c r="CJ20" i="37"/>
  <c r="CI20" i="37"/>
  <c r="CH20" i="37"/>
  <c r="CG20" i="37"/>
  <c r="CF20" i="37"/>
  <c r="C20" i="37"/>
  <c r="B20" i="37"/>
  <c r="DD20" i="37" s="1"/>
  <c r="DY19" i="37"/>
  <c r="DX19" i="37"/>
  <c r="DW19" i="37"/>
  <c r="DV19" i="37"/>
  <c r="DU19" i="37"/>
  <c r="DT19" i="37"/>
  <c r="DS19" i="37"/>
  <c r="DR19" i="37"/>
  <c r="DQ19" i="37"/>
  <c r="DP19" i="37"/>
  <c r="DO19" i="37"/>
  <c r="DN19" i="37"/>
  <c r="DM19" i="37"/>
  <c r="DL19" i="37"/>
  <c r="DK19" i="37"/>
  <c r="DJ19" i="37"/>
  <c r="DI19" i="37"/>
  <c r="DH19" i="37"/>
  <c r="DG19" i="37"/>
  <c r="DF19" i="37"/>
  <c r="CY19" i="37"/>
  <c r="CX19" i="37"/>
  <c r="CW19" i="37"/>
  <c r="CV19" i="37"/>
  <c r="CU19" i="37"/>
  <c r="CT19" i="37"/>
  <c r="CS19" i="37"/>
  <c r="CR19" i="37"/>
  <c r="CQ19" i="37"/>
  <c r="CP19" i="37"/>
  <c r="CO19" i="37"/>
  <c r="CN19" i="37"/>
  <c r="CM19" i="37"/>
  <c r="CL19" i="37"/>
  <c r="CK19" i="37"/>
  <c r="CJ19" i="37"/>
  <c r="CI19" i="37"/>
  <c r="CH19" i="37"/>
  <c r="CG19" i="37"/>
  <c r="CF19" i="37"/>
  <c r="C19" i="37"/>
  <c r="B19" i="37"/>
  <c r="DC19" i="37" s="1"/>
  <c r="DY18" i="37"/>
  <c r="DX18" i="37"/>
  <c r="DW18" i="37"/>
  <c r="DV18" i="37"/>
  <c r="DU18" i="37"/>
  <c r="DT18" i="37"/>
  <c r="DS18" i="37"/>
  <c r="DR18" i="37"/>
  <c r="DQ18" i="37"/>
  <c r="DP18" i="37"/>
  <c r="DO18" i="37"/>
  <c r="DN18" i="37"/>
  <c r="DM18" i="37"/>
  <c r="DL18" i="37"/>
  <c r="DK18" i="37"/>
  <c r="DJ18" i="37"/>
  <c r="DI18" i="37"/>
  <c r="DH18" i="37"/>
  <c r="DG18" i="37"/>
  <c r="DF18" i="37"/>
  <c r="CY18" i="37"/>
  <c r="CX18" i="37"/>
  <c r="CW18" i="37"/>
  <c r="CV18" i="37"/>
  <c r="CU18" i="37"/>
  <c r="CT18" i="37"/>
  <c r="CS18" i="37"/>
  <c r="CR18" i="37"/>
  <c r="CQ18" i="37"/>
  <c r="CP18" i="37"/>
  <c r="CO18" i="37"/>
  <c r="CN18" i="37"/>
  <c r="CM18" i="37"/>
  <c r="CL18" i="37"/>
  <c r="CK18" i="37"/>
  <c r="CJ18" i="37"/>
  <c r="CI18" i="37"/>
  <c r="CH18" i="37"/>
  <c r="CG18" i="37"/>
  <c r="CF18" i="37"/>
  <c r="CE18" i="37"/>
  <c r="CA18" i="37"/>
  <c r="C18" i="37"/>
  <c r="B18" i="37"/>
  <c r="DZ18" i="37" s="1"/>
  <c r="DZ17" i="37"/>
  <c r="DY17" i="37"/>
  <c r="DX17" i="37"/>
  <c r="DW17" i="37"/>
  <c r="DV17" i="37"/>
  <c r="DU17" i="37"/>
  <c r="DT17" i="37"/>
  <c r="DS17" i="37"/>
  <c r="DR17" i="37"/>
  <c r="DQ17" i="37"/>
  <c r="DP17" i="37"/>
  <c r="DO17" i="37"/>
  <c r="DN17" i="37"/>
  <c r="DM17" i="37"/>
  <c r="DL17" i="37"/>
  <c r="DK17" i="37"/>
  <c r="DJ17" i="37"/>
  <c r="DI17" i="37"/>
  <c r="DH17" i="37"/>
  <c r="DG17" i="37"/>
  <c r="DF17" i="37"/>
  <c r="DC17" i="37"/>
  <c r="DB17" i="37"/>
  <c r="CY17" i="37"/>
  <c r="CX17" i="37"/>
  <c r="CW17" i="37"/>
  <c r="CV17" i="37"/>
  <c r="CU17" i="37"/>
  <c r="CT17" i="37"/>
  <c r="CS17" i="37"/>
  <c r="CR17" i="37"/>
  <c r="CQ17" i="37"/>
  <c r="CP17" i="37"/>
  <c r="CO17" i="37"/>
  <c r="CN17" i="37"/>
  <c r="CM17" i="37"/>
  <c r="CL17" i="37"/>
  <c r="CK17" i="37"/>
  <c r="CJ17" i="37"/>
  <c r="CI17" i="37"/>
  <c r="CH17" i="37"/>
  <c r="CG17" i="37"/>
  <c r="CF17" i="37"/>
  <c r="CD17" i="37"/>
  <c r="CA17" i="37"/>
  <c r="C17" i="37"/>
  <c r="B17" i="37"/>
  <c r="DE17" i="37" s="1"/>
  <c r="DZ16" i="37"/>
  <c r="DY16" i="37"/>
  <c r="DX16" i="37"/>
  <c r="DW16" i="37"/>
  <c r="DV16" i="37"/>
  <c r="DU16" i="37"/>
  <c r="DT16" i="37"/>
  <c r="DS16" i="37"/>
  <c r="DR16" i="37"/>
  <c r="DQ16" i="37"/>
  <c r="DP16" i="37"/>
  <c r="DO16" i="37"/>
  <c r="DN16" i="37"/>
  <c r="DM16" i="37"/>
  <c r="DL16" i="37"/>
  <c r="DK16" i="37"/>
  <c r="DJ16" i="37"/>
  <c r="DI16" i="37"/>
  <c r="DH16" i="37"/>
  <c r="DG16" i="37"/>
  <c r="DF16" i="37"/>
  <c r="CY16" i="37"/>
  <c r="CX16" i="37"/>
  <c r="CW16" i="37"/>
  <c r="CV16" i="37"/>
  <c r="CU16" i="37"/>
  <c r="CT16" i="37"/>
  <c r="CS16" i="37"/>
  <c r="CR16" i="37"/>
  <c r="CQ16" i="37"/>
  <c r="CP16" i="37"/>
  <c r="CO16" i="37"/>
  <c r="CN16" i="37"/>
  <c r="CM16" i="37"/>
  <c r="CL16" i="37"/>
  <c r="CK16" i="37"/>
  <c r="CJ16" i="37"/>
  <c r="CI16" i="37"/>
  <c r="CH16" i="37"/>
  <c r="CG16" i="37"/>
  <c r="CF16" i="37"/>
  <c r="CC16" i="37"/>
  <c r="C16" i="37"/>
  <c r="DA16" i="37" s="1"/>
  <c r="B16" i="37"/>
  <c r="DD16" i="37" s="1"/>
  <c r="DY15" i="37"/>
  <c r="DX15" i="37"/>
  <c r="DW15" i="37"/>
  <c r="DV15" i="37"/>
  <c r="DU15" i="37"/>
  <c r="DT15" i="37"/>
  <c r="DS15" i="37"/>
  <c r="DR15" i="37"/>
  <c r="DQ15" i="37"/>
  <c r="DP15" i="37"/>
  <c r="DO15" i="37"/>
  <c r="DN15" i="37"/>
  <c r="DM15" i="37"/>
  <c r="DL15" i="37"/>
  <c r="DK15" i="37"/>
  <c r="DJ15" i="37"/>
  <c r="DI15" i="37"/>
  <c r="DH15" i="37"/>
  <c r="DG15" i="37"/>
  <c r="DF15" i="37"/>
  <c r="CY15" i="37"/>
  <c r="CX15" i="37"/>
  <c r="CW15" i="37"/>
  <c r="CV15" i="37"/>
  <c r="CU15" i="37"/>
  <c r="CT15" i="37"/>
  <c r="CS15" i="37"/>
  <c r="CR15" i="37"/>
  <c r="CQ15" i="37"/>
  <c r="CP15" i="37"/>
  <c r="CO15" i="37"/>
  <c r="CN15" i="37"/>
  <c r="CM15" i="37"/>
  <c r="CL15" i="37"/>
  <c r="CK15" i="37"/>
  <c r="CJ15" i="37"/>
  <c r="CI15" i="37"/>
  <c r="CH15" i="37"/>
  <c r="CG15" i="37"/>
  <c r="CF15" i="37"/>
  <c r="C15" i="37"/>
  <c r="B15" i="37"/>
  <c r="DC15" i="37" s="1"/>
  <c r="DY14" i="37"/>
  <c r="DX14" i="37"/>
  <c r="DW14" i="37"/>
  <c r="DV14" i="37"/>
  <c r="DU14" i="37"/>
  <c r="DT14" i="37"/>
  <c r="DS14" i="37"/>
  <c r="DR14" i="37"/>
  <c r="DQ14" i="37"/>
  <c r="DP14" i="37"/>
  <c r="DO14" i="37"/>
  <c r="DN14" i="37"/>
  <c r="DM14" i="37"/>
  <c r="DL14" i="37"/>
  <c r="DK14" i="37"/>
  <c r="DJ14" i="37"/>
  <c r="DI14" i="37"/>
  <c r="DH14" i="37"/>
  <c r="DG14" i="37"/>
  <c r="DF14" i="37"/>
  <c r="CY14" i="37"/>
  <c r="CX14" i="37"/>
  <c r="CW14" i="37"/>
  <c r="CV14" i="37"/>
  <c r="CU14" i="37"/>
  <c r="CT14" i="37"/>
  <c r="CS14" i="37"/>
  <c r="CR14" i="37"/>
  <c r="CQ14" i="37"/>
  <c r="CP14" i="37"/>
  <c r="CO14" i="37"/>
  <c r="CN14" i="37"/>
  <c r="CM14" i="37"/>
  <c r="CL14" i="37"/>
  <c r="CK14" i="37"/>
  <c r="CJ14" i="37"/>
  <c r="CI14" i="37"/>
  <c r="CH14" i="37"/>
  <c r="CG14" i="37"/>
  <c r="CF14" i="37"/>
  <c r="C14" i="37"/>
  <c r="B14" i="37"/>
  <c r="DZ14" i="37" s="1"/>
  <c r="DY13" i="37"/>
  <c r="DX13" i="37"/>
  <c r="DW13" i="37"/>
  <c r="DV13" i="37"/>
  <c r="DU13" i="37"/>
  <c r="DT13" i="37"/>
  <c r="DS13" i="37"/>
  <c r="DR13" i="37"/>
  <c r="DQ13" i="37"/>
  <c r="DP13" i="37"/>
  <c r="DO13" i="37"/>
  <c r="DN13" i="37"/>
  <c r="DM13" i="37"/>
  <c r="DL13" i="37"/>
  <c r="DK13" i="37"/>
  <c r="DJ13" i="37"/>
  <c r="DI13" i="37"/>
  <c r="DH13" i="37"/>
  <c r="DG13" i="37"/>
  <c r="DF13" i="37"/>
  <c r="DB13" i="37"/>
  <c r="CY13" i="37"/>
  <c r="CX13" i="37"/>
  <c r="CW13" i="37"/>
  <c r="CV13" i="37"/>
  <c r="CU13" i="37"/>
  <c r="CT13" i="37"/>
  <c r="CS13" i="37"/>
  <c r="CR13" i="37"/>
  <c r="CQ13" i="37"/>
  <c r="CP13" i="37"/>
  <c r="CO13" i="37"/>
  <c r="CN13" i="37"/>
  <c r="CM13" i="37"/>
  <c r="CL13" i="37"/>
  <c r="CK13" i="37"/>
  <c r="CJ13" i="37"/>
  <c r="CI13" i="37"/>
  <c r="CH13" i="37"/>
  <c r="CG13" i="37"/>
  <c r="CF13" i="37"/>
  <c r="C13" i="37"/>
  <c r="B13" i="37"/>
  <c r="DE13" i="37" s="1"/>
  <c r="DY12" i="37"/>
  <c r="DX12" i="37"/>
  <c r="DW12" i="37"/>
  <c r="DV12" i="37"/>
  <c r="DU12" i="37"/>
  <c r="DT12" i="37"/>
  <c r="DS12" i="37"/>
  <c r="DR12" i="37"/>
  <c r="DQ12" i="37"/>
  <c r="DP12" i="37"/>
  <c r="DO12" i="37"/>
  <c r="DN12" i="37"/>
  <c r="DM12" i="37"/>
  <c r="DL12" i="37"/>
  <c r="DK12" i="37"/>
  <c r="DJ12" i="37"/>
  <c r="DI12" i="37"/>
  <c r="DH12" i="37"/>
  <c r="DG12" i="37"/>
  <c r="DF12" i="37"/>
  <c r="CY12" i="37"/>
  <c r="CX12" i="37"/>
  <c r="CW12" i="37"/>
  <c r="CV12" i="37"/>
  <c r="CU12" i="37"/>
  <c r="CT12" i="37"/>
  <c r="CS12" i="37"/>
  <c r="CR12" i="37"/>
  <c r="CQ12" i="37"/>
  <c r="CP12" i="37"/>
  <c r="CO12" i="37"/>
  <c r="CN12" i="37"/>
  <c r="CM12" i="37"/>
  <c r="CL12" i="37"/>
  <c r="CK12" i="37"/>
  <c r="CJ12" i="37"/>
  <c r="CI12" i="37"/>
  <c r="CH12" i="37"/>
  <c r="CG12" i="37"/>
  <c r="CF12" i="37"/>
  <c r="C12" i="37"/>
  <c r="B12" i="37"/>
  <c r="DD12" i="37" s="1"/>
  <c r="CE20" i="37" l="1"/>
  <c r="CE21" i="37"/>
  <c r="CE29" i="37"/>
  <c r="DH163" i="37"/>
  <c r="CH163" i="37" s="1"/>
  <c r="DB163" i="37"/>
  <c r="CB163" i="37" s="1"/>
  <c r="DW163" i="37"/>
  <c r="CW163" i="37" s="1"/>
  <c r="DF163" i="37"/>
  <c r="CF163" i="37" s="1"/>
  <c r="DA163" i="37"/>
  <c r="CA163" i="37" s="1"/>
  <c r="CD12" i="37"/>
  <c r="CE13" i="37"/>
  <c r="DC14" i="37"/>
  <c r="DE16" i="37"/>
  <c r="CD20" i="37"/>
  <c r="DZ20" i="37"/>
  <c r="CD21" i="37"/>
  <c r="DZ21" i="37"/>
  <c r="CE22" i="37"/>
  <c r="DB24" i="37"/>
  <c r="CD29" i="37"/>
  <c r="DZ29" i="37"/>
  <c r="CE34" i="37"/>
  <c r="DB36" i="37"/>
  <c r="CD41" i="37"/>
  <c r="DZ41" i="37"/>
  <c r="CE42" i="37"/>
  <c r="DB44" i="37"/>
  <c r="CD49" i="37"/>
  <c r="DZ50" i="37"/>
  <c r="DC50" i="37"/>
  <c r="CE50" i="37"/>
  <c r="DZ58" i="37"/>
  <c r="CA58" i="37"/>
  <c r="CE58" i="37"/>
  <c r="DE73" i="37"/>
  <c r="DC73" i="37"/>
  <c r="CA73" i="37"/>
  <c r="DB73" i="37"/>
  <c r="DZ73" i="37"/>
  <c r="CD73" i="37"/>
  <c r="DB12" i="37"/>
  <c r="DC22" i="37"/>
  <c r="DC34" i="37"/>
  <c r="CE41" i="37"/>
  <c r="CE49" i="37"/>
  <c r="DD88" i="37"/>
  <c r="CA88" i="37"/>
  <c r="CZ88" i="37"/>
  <c r="DA12" i="37"/>
  <c r="DE12" i="37"/>
  <c r="CA13" i="37"/>
  <c r="DC13" i="37"/>
  <c r="CA14" i="37"/>
  <c r="CD16" i="37"/>
  <c r="CE17" i="37"/>
  <c r="DC18" i="37"/>
  <c r="CA20" i="37"/>
  <c r="DB20" i="37"/>
  <c r="DB21" i="37"/>
  <c r="CC24" i="37"/>
  <c r="DZ24" i="37"/>
  <c r="CD25" i="37"/>
  <c r="DZ25" i="37"/>
  <c r="CE26" i="37"/>
  <c r="DB28" i="37"/>
  <c r="DB29" i="37"/>
  <c r="CC36" i="37"/>
  <c r="DZ36" i="37"/>
  <c r="CD37" i="37"/>
  <c r="DZ37" i="37"/>
  <c r="CE38" i="37"/>
  <c r="DB40" i="37"/>
  <c r="DB41" i="37"/>
  <c r="CC44" i="37"/>
  <c r="DZ44" i="37"/>
  <c r="CD45" i="37"/>
  <c r="DZ45" i="37"/>
  <c r="CE46" i="37"/>
  <c r="DB48" i="37"/>
  <c r="CA50" i="37"/>
  <c r="DC58" i="37"/>
  <c r="DZ66" i="37"/>
  <c r="CA66" i="37"/>
  <c r="CE66" i="37"/>
  <c r="CE73" i="37"/>
  <c r="DE87" i="37"/>
  <c r="DC87" i="37"/>
  <c r="CA87" i="37"/>
  <c r="DB87" i="37"/>
  <c r="DZ87" i="37"/>
  <c r="CD87" i="37"/>
  <c r="CB132" i="37"/>
  <c r="CD132" i="37"/>
  <c r="DW164" i="37"/>
  <c r="CW164" i="37" s="1"/>
  <c r="DH164" i="37"/>
  <c r="CH164" i="37" s="1"/>
  <c r="DD164" i="37"/>
  <c r="CD164" i="37" s="1"/>
  <c r="DF179" i="37"/>
  <c r="CF179" i="37" s="1"/>
  <c r="DW179" i="37"/>
  <c r="CW179" i="37" s="1"/>
  <c r="DC42" i="37"/>
  <c r="DE49" i="37"/>
  <c r="DB49" i="37"/>
  <c r="DE57" i="37"/>
  <c r="DC57" i="37"/>
  <c r="CA57" i="37"/>
  <c r="DB57" i="37"/>
  <c r="DZ57" i="37"/>
  <c r="CD57" i="37"/>
  <c r="DD102" i="37"/>
  <c r="DZ102" i="37"/>
  <c r="CC102" i="37"/>
  <c r="DE102" i="37"/>
  <c r="CD102" i="37"/>
  <c r="CC12" i="37"/>
  <c r="DZ12" i="37"/>
  <c r="CD13" i="37"/>
  <c r="DZ13" i="37"/>
  <c r="CE14" i="37"/>
  <c r="DB16" i="37"/>
  <c r="CC20" i="37"/>
  <c r="DE20" i="37"/>
  <c r="CA21" i="37"/>
  <c r="DC21" i="37"/>
  <c r="CA22" i="37"/>
  <c r="CD24" i="37"/>
  <c r="CE25" i="37"/>
  <c r="DC26" i="37"/>
  <c r="CA29" i="37"/>
  <c r="DC29" i="37"/>
  <c r="CA34" i="37"/>
  <c r="CD36" i="37"/>
  <c r="CE37" i="37"/>
  <c r="DC38" i="37"/>
  <c r="CA41" i="37"/>
  <c r="DC41" i="37"/>
  <c r="CA42" i="37"/>
  <c r="CD44" i="37"/>
  <c r="CE45" i="37"/>
  <c r="DC46" i="37"/>
  <c r="CA49" i="37"/>
  <c r="DZ49" i="37"/>
  <c r="CE57" i="37"/>
  <c r="DE65" i="37"/>
  <c r="DC65" i="37"/>
  <c r="CA65" i="37"/>
  <c r="DB65" i="37"/>
  <c r="DZ65" i="37"/>
  <c r="CD65" i="37"/>
  <c r="DZ78" i="37"/>
  <c r="CA78" i="37"/>
  <c r="CE78" i="37"/>
  <c r="DC88" i="37"/>
  <c r="DB102" i="37"/>
  <c r="DD163" i="37"/>
  <c r="CD163" i="37" s="1"/>
  <c r="DI177" i="37"/>
  <c r="CI177" i="37" s="1"/>
  <c r="DX177" i="37"/>
  <c r="CX177" i="37" s="1"/>
  <c r="DG177" i="37"/>
  <c r="CG177" i="37" s="1"/>
  <c r="DE177" i="37"/>
  <c r="CE177" i="37" s="1"/>
  <c r="DC177" i="37"/>
  <c r="CC177" i="37" s="1"/>
  <c r="DE190" i="37"/>
  <c r="CE190" i="37" s="1"/>
  <c r="DX190" i="37"/>
  <c r="CX190" i="37" s="1"/>
  <c r="DA190" i="37"/>
  <c r="CA190" i="37" s="1"/>
  <c r="CC56" i="37"/>
  <c r="DZ56" i="37"/>
  <c r="DB60" i="37"/>
  <c r="DB61" i="37"/>
  <c r="CC64" i="37"/>
  <c r="DZ64" i="37"/>
  <c r="DB68" i="37"/>
  <c r="DB69" i="37"/>
  <c r="CC72" i="37"/>
  <c r="DZ72" i="37"/>
  <c r="DB80" i="37"/>
  <c r="DB90" i="37"/>
  <c r="CE103" i="37"/>
  <c r="DB106" i="37"/>
  <c r="DB110" i="37"/>
  <c r="CE115" i="37"/>
  <c r="DB122" i="37"/>
  <c r="DB126" i="37"/>
  <c r="DD134" i="37"/>
  <c r="Q146" i="37"/>
  <c r="DW167" i="37"/>
  <c r="CW167" i="37" s="1"/>
  <c r="DH167" i="37"/>
  <c r="CH167" i="37" s="1"/>
  <c r="DB167" i="37"/>
  <c r="CB167" i="37" s="1"/>
  <c r="DD167" i="37"/>
  <c r="CD167" i="37" s="1"/>
  <c r="DA177" i="37"/>
  <c r="CA177" i="37" s="1"/>
  <c r="DA203" i="37"/>
  <c r="CA203" i="37" s="1"/>
  <c r="DW203" i="37"/>
  <c r="CW203" i="37" s="1"/>
  <c r="DB203" i="37"/>
  <c r="CB203" i="37" s="1"/>
  <c r="DH203" i="37"/>
  <c r="CH203" i="37" s="1"/>
  <c r="DF203" i="37"/>
  <c r="CF203" i="37" s="1"/>
  <c r="DD209" i="37"/>
  <c r="CD209" i="37" s="1"/>
  <c r="DW209" i="37"/>
  <c r="CW209" i="37" s="1"/>
  <c r="DB209" i="37"/>
  <c r="CB209" i="37" s="1"/>
  <c r="DH209" i="37"/>
  <c r="CH209" i="37" s="1"/>
  <c r="CD231" i="37"/>
  <c r="CE231" i="37"/>
  <c r="CA231" i="37"/>
  <c r="DB56" i="37"/>
  <c r="DZ60" i="37"/>
  <c r="CD61" i="37"/>
  <c r="DZ61" i="37"/>
  <c r="CE62" i="37"/>
  <c r="DB64" i="37"/>
  <c r="DZ68" i="37"/>
  <c r="CD69" i="37"/>
  <c r="DZ69" i="37"/>
  <c r="CE70" i="37"/>
  <c r="DB72" i="37"/>
  <c r="CC80" i="37"/>
  <c r="DZ80" i="37"/>
  <c r="CD81" i="37"/>
  <c r="DZ81" i="37"/>
  <c r="CE82" i="37"/>
  <c r="DB86" i="37"/>
  <c r="DD89" i="37"/>
  <c r="CC90" i="37"/>
  <c r="DZ90" i="37"/>
  <c r="CD91" i="37"/>
  <c r="DZ91" i="37"/>
  <c r="CD94" i="37"/>
  <c r="CE95" i="37"/>
  <c r="DC100" i="37"/>
  <c r="CC101" i="37"/>
  <c r="DA102" i="37"/>
  <c r="CA103" i="37"/>
  <c r="DC103" i="37"/>
  <c r="CB104" i="37"/>
  <c r="CC105" i="37"/>
  <c r="CC106" i="37"/>
  <c r="DZ106" i="37"/>
  <c r="CD107" i="37"/>
  <c r="DZ107" i="37"/>
  <c r="CB108" i="37"/>
  <c r="DD109" i="37"/>
  <c r="CC110" i="37"/>
  <c r="DZ110" i="37"/>
  <c r="CD111" i="37"/>
  <c r="DZ111" i="37"/>
  <c r="CD114" i="37"/>
  <c r="DE114" i="37"/>
  <c r="CA115" i="37"/>
  <c r="DC115" i="37"/>
  <c r="CB116" i="37"/>
  <c r="CC117" i="37"/>
  <c r="CC122" i="37"/>
  <c r="DZ122" i="37"/>
  <c r="CD123" i="37"/>
  <c r="DZ123" i="37"/>
  <c r="CZ124" i="37"/>
  <c r="CB125" i="37"/>
  <c r="CC126" i="37"/>
  <c r="DZ126" i="37"/>
  <c r="DZ127" i="37"/>
  <c r="CE131" i="37"/>
  <c r="CD134" i="37"/>
  <c r="CE135" i="37"/>
  <c r="DZ135" i="37"/>
  <c r="DC137" i="37"/>
  <c r="DD139" i="37"/>
  <c r="DC139" i="37"/>
  <c r="CE139" i="37"/>
  <c r="Q145" i="37"/>
  <c r="Q151" i="37"/>
  <c r="DX166" i="37"/>
  <c r="CX166" i="37" s="1"/>
  <c r="DI166" i="37"/>
  <c r="CI166" i="37" s="1"/>
  <c r="DC166" i="37"/>
  <c r="CC166" i="37" s="1"/>
  <c r="DG166" i="37"/>
  <c r="CG166" i="37" s="1"/>
  <c r="DD181" i="37"/>
  <c r="CD181" i="37" s="1"/>
  <c r="DA181" i="37"/>
  <c r="CA181" i="37" s="1"/>
  <c r="DD203" i="37"/>
  <c r="CD203" i="37" s="1"/>
  <c r="DF209" i="37"/>
  <c r="CF209" i="37" s="1"/>
  <c r="DB220" i="37"/>
  <c r="CE220" i="37"/>
  <c r="CA220" i="37"/>
  <c r="DC220" i="37"/>
  <c r="CE226" i="37"/>
  <c r="CD226" i="37"/>
  <c r="CB226" i="37"/>
  <c r="CE61" i="37"/>
  <c r="DC62" i="37"/>
  <c r="CE69" i="37"/>
  <c r="DC70" i="37"/>
  <c r="DE72" i="37"/>
  <c r="CD80" i="37"/>
  <c r="CE81" i="37"/>
  <c r="DC82" i="37"/>
  <c r="DE86" i="37"/>
  <c r="CD90" i="37"/>
  <c r="CE91" i="37"/>
  <c r="DB94" i="37"/>
  <c r="DB95" i="37"/>
  <c r="CD103" i="37"/>
  <c r="DZ103" i="37"/>
  <c r="CD106" i="37"/>
  <c r="CE107" i="37"/>
  <c r="CD110" i="37"/>
  <c r="CE111" i="37"/>
  <c r="CE114" i="37"/>
  <c r="DZ114" i="37"/>
  <c r="CD115" i="37"/>
  <c r="DZ115" i="37"/>
  <c r="CD122" i="37"/>
  <c r="CE123" i="37"/>
  <c r="DC124" i="37"/>
  <c r="DD125" i="37"/>
  <c r="CD126" i="37"/>
  <c r="CE127" i="37"/>
  <c r="DB130" i="37"/>
  <c r="DB131" i="37"/>
  <c r="CZ134" i="37"/>
  <c r="DB135" i="37"/>
  <c r="CE136" i="37"/>
  <c r="CA139" i="37"/>
  <c r="DB139" i="37"/>
  <c r="DW160" i="37"/>
  <c r="CW160" i="37" s="1"/>
  <c r="DH160" i="37"/>
  <c r="CH160" i="37" s="1"/>
  <c r="DI162" i="37"/>
  <c r="CI162" i="37" s="1"/>
  <c r="DC162" i="37"/>
  <c r="CC162" i="37" s="1"/>
  <c r="DX162" i="37"/>
  <c r="CX162" i="37" s="1"/>
  <c r="DG162" i="37"/>
  <c r="CG162" i="37" s="1"/>
  <c r="DA167" i="37"/>
  <c r="CA167" i="37" s="1"/>
  <c r="DW168" i="37"/>
  <c r="CW168" i="37" s="1"/>
  <c r="DH168" i="37"/>
  <c r="CH168" i="37" s="1"/>
  <c r="CC228" i="37"/>
  <c r="CD228" i="37"/>
  <c r="CB228" i="37"/>
  <c r="DA162" i="37"/>
  <c r="CA162" i="37" s="1"/>
  <c r="DF162" i="37"/>
  <c r="CF162" i="37" s="1"/>
  <c r="DA170" i="37"/>
  <c r="CA170" i="37" s="1"/>
  <c r="DB170" i="37"/>
  <c r="CB170" i="37" s="1"/>
  <c r="DG170" i="37"/>
  <c r="CG170" i="37" s="1"/>
  <c r="DA171" i="37"/>
  <c r="CA171" i="37" s="1"/>
  <c r="DF171" i="37"/>
  <c r="CF171" i="37" s="1"/>
  <c r="DX173" i="37"/>
  <c r="CX173" i="37" s="1"/>
  <c r="DF174" i="37"/>
  <c r="CF174" i="37" s="1"/>
  <c r="DW175" i="37"/>
  <c r="CW175" i="37" s="1"/>
  <c r="DF176" i="37"/>
  <c r="CF176" i="37" s="1"/>
  <c r="DC179" i="37"/>
  <c r="CC179" i="37" s="1"/>
  <c r="DX181" i="37"/>
  <c r="CX181" i="37" s="1"/>
  <c r="DE187" i="37"/>
  <c r="CE187" i="37" s="1"/>
  <c r="DB188" i="37"/>
  <c r="CB188" i="37" s="1"/>
  <c r="DW188" i="37"/>
  <c r="CW188" i="37" s="1"/>
  <c r="DA193" i="37"/>
  <c r="CA193" i="37" s="1"/>
  <c r="DF193" i="37"/>
  <c r="CF193" i="37" s="1"/>
  <c r="DI194" i="37"/>
  <c r="CI194" i="37" s="1"/>
  <c r="DF197" i="37"/>
  <c r="CF197" i="37" s="1"/>
  <c r="DI198" i="37"/>
  <c r="CI198" i="37" s="1"/>
  <c r="DF201" i="37"/>
  <c r="CF201" i="37" s="1"/>
  <c r="DG202" i="37"/>
  <c r="CG202" i="37" s="1"/>
  <c r="DI204" i="37"/>
  <c r="CI204" i="37" s="1"/>
  <c r="DA207" i="37"/>
  <c r="CA207" i="37" s="1"/>
  <c r="DD207" i="37"/>
  <c r="CD207" i="37" s="1"/>
  <c r="DG208" i="37"/>
  <c r="CG208" i="37" s="1"/>
  <c r="CE227" i="37"/>
  <c r="CD230" i="37"/>
  <c r="AY243" i="37"/>
  <c r="AY246" i="37"/>
  <c r="AY248" i="37"/>
  <c r="O262" i="37"/>
  <c r="O265" i="37"/>
  <c r="U270" i="37"/>
  <c r="AE290" i="37"/>
  <c r="DC170" i="37"/>
  <c r="CC170" i="37" s="1"/>
  <c r="DI170" i="37"/>
  <c r="CI170" i="37" s="1"/>
  <c r="DB174" i="37"/>
  <c r="CB174" i="37" s="1"/>
  <c r="DA175" i="37"/>
  <c r="CA175" i="37" s="1"/>
  <c r="DF175" i="37"/>
  <c r="CF175" i="37" s="1"/>
  <c r="DW176" i="37"/>
  <c r="CW176" i="37" s="1"/>
  <c r="DI208" i="37"/>
  <c r="CI208" i="37" s="1"/>
  <c r="DA216" i="37"/>
  <c r="AY236" i="37"/>
  <c r="AY247" i="37"/>
  <c r="AY252" i="37"/>
  <c r="U272" i="37"/>
  <c r="U274" i="37"/>
  <c r="AE291" i="37"/>
  <c r="Q144" i="37"/>
  <c r="Q147" i="37"/>
  <c r="DG161" i="37"/>
  <c r="CG161" i="37" s="1"/>
  <c r="DA166" i="37"/>
  <c r="CA166" i="37" s="1"/>
  <c r="DF166" i="37"/>
  <c r="CF166" i="37" s="1"/>
  <c r="DE167" i="37"/>
  <c r="CE167" i="37" s="1"/>
  <c r="DG169" i="37"/>
  <c r="CG169" i="37" s="1"/>
  <c r="DW170" i="37"/>
  <c r="CW170" i="37" s="1"/>
  <c r="DI171" i="37"/>
  <c r="CI171" i="37" s="1"/>
  <c r="DD172" i="37"/>
  <c r="CD172" i="37" s="1"/>
  <c r="DC173" i="37"/>
  <c r="CC173" i="37" s="1"/>
  <c r="DC174" i="37"/>
  <c r="CC174" i="37" s="1"/>
  <c r="DB175" i="37"/>
  <c r="CB175" i="37" s="1"/>
  <c r="DB180" i="37"/>
  <c r="CB180" i="37" s="1"/>
  <c r="DE181" i="37"/>
  <c r="CE181" i="37" s="1"/>
  <c r="DB193" i="37"/>
  <c r="CB193" i="37" s="1"/>
  <c r="DW193" i="37"/>
  <c r="CW193" i="37" s="1"/>
  <c r="DA195" i="37"/>
  <c r="CA195" i="37" s="1"/>
  <c r="DF195" i="37"/>
  <c r="CF195" i="37" s="1"/>
  <c r="DB197" i="37"/>
  <c r="CB197" i="37" s="1"/>
  <c r="DB201" i="37"/>
  <c r="CB201" i="37" s="1"/>
  <c r="DC202" i="37"/>
  <c r="CC202" i="37" s="1"/>
  <c r="DH207" i="37"/>
  <c r="CH207" i="37" s="1"/>
  <c r="DC208" i="37"/>
  <c r="CC208" i="37" s="1"/>
  <c r="DA214" i="37"/>
  <c r="CA218" i="37"/>
  <c r="AY240" i="37"/>
  <c r="AY251" i="37"/>
  <c r="AY256" i="37"/>
  <c r="AY163" i="37"/>
  <c r="CB15" i="37"/>
  <c r="CZ23" i="37"/>
  <c r="CB35" i="37"/>
  <c r="CB39" i="37"/>
  <c r="CZ39" i="37"/>
  <c r="CB43" i="37"/>
  <c r="CZ43" i="37"/>
  <c r="DD43" i="37"/>
  <c r="CB47" i="37"/>
  <c r="CZ47" i="37"/>
  <c r="CZ51" i="37"/>
  <c r="CB59" i="37"/>
  <c r="CB63" i="37"/>
  <c r="CZ63" i="37"/>
  <c r="CZ67" i="37"/>
  <c r="DD67" i="37"/>
  <c r="CB79" i="37"/>
  <c r="DD14" i="37"/>
  <c r="CC15" i="37"/>
  <c r="DA15" i="37"/>
  <c r="CB18" i="37"/>
  <c r="CC19" i="37"/>
  <c r="CB22" i="37"/>
  <c r="CZ22" i="37"/>
  <c r="DD22" i="37"/>
  <c r="CC23" i="37"/>
  <c r="DA23" i="37"/>
  <c r="CC27" i="37"/>
  <c r="DA27" i="37"/>
  <c r="CB34" i="37"/>
  <c r="CC35" i="37"/>
  <c r="CB38" i="37"/>
  <c r="AX38" i="37" s="1"/>
  <c r="DD38" i="37"/>
  <c r="CC39" i="37"/>
  <c r="DE39" i="37"/>
  <c r="CC43" i="37"/>
  <c r="DE43" i="37"/>
  <c r="CB46" i="37"/>
  <c r="CZ50" i="37"/>
  <c r="CC51" i="37"/>
  <c r="CC59" i="37"/>
  <c r="CB62" i="37"/>
  <c r="DD62" i="37"/>
  <c r="CC63" i="37"/>
  <c r="DD66" i="37"/>
  <c r="CC67" i="37"/>
  <c r="DA67" i="37"/>
  <c r="DD70" i="37"/>
  <c r="CC71" i="37"/>
  <c r="CB78" i="37"/>
  <c r="CZ78" i="37"/>
  <c r="DD78" i="37"/>
  <c r="CC79" i="37"/>
  <c r="DA79" i="37"/>
  <c r="CB82" i="37"/>
  <c r="CZ82" i="37"/>
  <c r="DD82" i="37"/>
  <c r="CE83" i="37"/>
  <c r="DZ84" i="37"/>
  <c r="DB84" i="37"/>
  <c r="CD84" i="37"/>
  <c r="DE84" i="37"/>
  <c r="DA84" i="37"/>
  <c r="CC84" i="37"/>
  <c r="CE84" i="37"/>
  <c r="DC85" i="37"/>
  <c r="CE85" i="37"/>
  <c r="CA85" i="37"/>
  <c r="DZ85" i="37"/>
  <c r="DB85" i="37"/>
  <c r="CD85" i="37"/>
  <c r="CZ85" i="37"/>
  <c r="DZ92" i="37"/>
  <c r="DB92" i="37"/>
  <c r="CD92" i="37"/>
  <c r="DE92" i="37"/>
  <c r="DA92" i="37"/>
  <c r="CC92" i="37"/>
  <c r="CE92" i="37"/>
  <c r="DC93" i="37"/>
  <c r="CE93" i="37"/>
  <c r="CA93" i="37"/>
  <c r="DZ93" i="37"/>
  <c r="DB93" i="37"/>
  <c r="CD93" i="37"/>
  <c r="CZ93" i="37"/>
  <c r="DZ104" i="37"/>
  <c r="DB104" i="37"/>
  <c r="CD104" i="37"/>
  <c r="DE104" i="37"/>
  <c r="DA104" i="37"/>
  <c r="CC104" i="37"/>
  <c r="CE104" i="37"/>
  <c r="DC105" i="37"/>
  <c r="CE105" i="37"/>
  <c r="CA105" i="37"/>
  <c r="DZ105" i="37"/>
  <c r="DB105" i="37"/>
  <c r="CD105" i="37"/>
  <c r="CZ105" i="37"/>
  <c r="DZ112" i="37"/>
  <c r="DB112" i="37"/>
  <c r="CD112" i="37"/>
  <c r="DE112" i="37"/>
  <c r="DA112" i="37"/>
  <c r="CC112" i="37"/>
  <c r="CE112" i="37"/>
  <c r="DC113" i="37"/>
  <c r="CE113" i="37"/>
  <c r="CA113" i="37"/>
  <c r="DZ113" i="37"/>
  <c r="DB113" i="37"/>
  <c r="CD113" i="37"/>
  <c r="CZ113" i="37"/>
  <c r="DZ116" i="37"/>
  <c r="DB116" i="37"/>
  <c r="CD116" i="37"/>
  <c r="DE116" i="37"/>
  <c r="DA116" i="37"/>
  <c r="CC116" i="37"/>
  <c r="CE116" i="37"/>
  <c r="DC117" i="37"/>
  <c r="CE117" i="37"/>
  <c r="CA117" i="37"/>
  <c r="DZ117" i="37"/>
  <c r="DB117" i="37"/>
  <c r="CD117" i="37"/>
  <c r="CZ117" i="37"/>
  <c r="DZ128" i="37"/>
  <c r="DB128" i="37"/>
  <c r="CD128" i="37"/>
  <c r="DE128" i="37"/>
  <c r="DA128" i="37"/>
  <c r="CC128" i="37"/>
  <c r="CE128" i="37"/>
  <c r="DC129" i="37"/>
  <c r="CE129" i="37"/>
  <c r="CA129" i="37"/>
  <c r="DZ129" i="37"/>
  <c r="DB129" i="37"/>
  <c r="CD129" i="37"/>
  <c r="CZ129" i="37"/>
  <c r="DA139" i="37"/>
  <c r="DW169" i="37"/>
  <c r="CW169" i="37" s="1"/>
  <c r="DF169" i="37"/>
  <c r="CF169" i="37" s="1"/>
  <c r="DB169" i="37"/>
  <c r="CB169" i="37" s="1"/>
  <c r="DA169" i="37"/>
  <c r="CA169" i="37" s="1"/>
  <c r="DH169" i="37"/>
  <c r="CH169" i="37" s="1"/>
  <c r="DD169" i="37"/>
  <c r="CD169" i="37" s="1"/>
  <c r="DW173" i="37"/>
  <c r="CW173" i="37" s="1"/>
  <c r="DF173" i="37"/>
  <c r="CF173" i="37" s="1"/>
  <c r="DB173" i="37"/>
  <c r="CB173" i="37" s="1"/>
  <c r="DA173" i="37"/>
  <c r="CA173" i="37" s="1"/>
  <c r="DH173" i="37"/>
  <c r="CH173" i="37" s="1"/>
  <c r="DD173" i="37"/>
  <c r="CD173" i="37" s="1"/>
  <c r="DH187" i="37"/>
  <c r="CH187" i="37" s="1"/>
  <c r="DD187" i="37"/>
  <c r="CD187" i="37" s="1"/>
  <c r="DF187" i="37"/>
  <c r="CF187" i="37" s="1"/>
  <c r="DA187" i="37"/>
  <c r="CA187" i="37" s="1"/>
  <c r="DW187" i="37"/>
  <c r="CW187" i="37" s="1"/>
  <c r="DB187" i="37"/>
  <c r="CB187" i="37" s="1"/>
  <c r="DC189" i="37"/>
  <c r="CC189" i="37" s="1"/>
  <c r="DG189" i="37"/>
  <c r="CG189" i="37" s="1"/>
  <c r="DX189" i="37"/>
  <c r="CX189" i="37" s="1"/>
  <c r="DE189" i="37"/>
  <c r="CE189" i="37" s="1"/>
  <c r="CZ15" i="37"/>
  <c r="CZ19" i="37"/>
  <c r="DA20" i="37"/>
  <c r="CB23" i="37"/>
  <c r="CB27" i="37"/>
  <c r="DD27" i="37"/>
  <c r="DD35" i="37"/>
  <c r="DD47" i="37"/>
  <c r="DD59" i="37"/>
  <c r="DD63" i="37"/>
  <c r="CB71" i="37"/>
  <c r="CZ79" i="37"/>
  <c r="DZ83" i="37"/>
  <c r="DZ133" i="37"/>
  <c r="DB133" i="37"/>
  <c r="CD133" i="37"/>
  <c r="DA133" i="37"/>
  <c r="CB133" i="37"/>
  <c r="DE133" i="37"/>
  <c r="CZ133" i="37"/>
  <c r="CA133" i="37"/>
  <c r="DE19" i="37"/>
  <c r="DE23" i="37"/>
  <c r="CZ26" i="37"/>
  <c r="DD26" i="37"/>
  <c r="DE27" i="37"/>
  <c r="DD34" i="37"/>
  <c r="DA35" i="37"/>
  <c r="CZ38" i="37"/>
  <c r="DA39" i="37"/>
  <c r="CB42" i="37"/>
  <c r="AX42" i="37" s="1"/>
  <c r="CZ42" i="37"/>
  <c r="DA43" i="37"/>
  <c r="CZ46" i="37"/>
  <c r="CC47" i="37"/>
  <c r="DA47" i="37"/>
  <c r="DE51" i="37"/>
  <c r="CZ58" i="37"/>
  <c r="DD58" i="37"/>
  <c r="DA59" i="37"/>
  <c r="DA63" i="37"/>
  <c r="DE63" i="37"/>
  <c r="CZ70" i="37"/>
  <c r="DE71" i="37"/>
  <c r="DE79" i="37"/>
  <c r="CA12" i="37"/>
  <c r="CE12" i="37"/>
  <c r="DC12" i="37"/>
  <c r="CB13" i="37"/>
  <c r="CZ13" i="37"/>
  <c r="DD13" i="37"/>
  <c r="CC14" i="37"/>
  <c r="DA14" i="37"/>
  <c r="DE14" i="37"/>
  <c r="CD15" i="37"/>
  <c r="DB15" i="37"/>
  <c r="DZ15" i="37"/>
  <c r="CA16" i="37"/>
  <c r="CE16" i="37"/>
  <c r="DC16" i="37"/>
  <c r="CB17" i="37"/>
  <c r="CZ17" i="37"/>
  <c r="DD17" i="37"/>
  <c r="CC18" i="37"/>
  <c r="DA18" i="37"/>
  <c r="DE18" i="37"/>
  <c r="CD19" i="37"/>
  <c r="DB19" i="37"/>
  <c r="DZ19" i="37"/>
  <c r="DC20" i="37"/>
  <c r="CB21" i="37"/>
  <c r="CZ21" i="37"/>
  <c r="DD21" i="37"/>
  <c r="CC22" i="37"/>
  <c r="DA22" i="37"/>
  <c r="DE22" i="37"/>
  <c r="CD23" i="37"/>
  <c r="DB23" i="37"/>
  <c r="DZ23" i="37"/>
  <c r="CA24" i="37"/>
  <c r="CE24" i="37"/>
  <c r="DC24" i="37"/>
  <c r="CB25" i="37"/>
  <c r="CZ25" i="37"/>
  <c r="DD25" i="37"/>
  <c r="CC26" i="37"/>
  <c r="DA26" i="37"/>
  <c r="DE26" i="37"/>
  <c r="CD27" i="37"/>
  <c r="DB27" i="37"/>
  <c r="DZ27" i="37"/>
  <c r="CA28" i="37"/>
  <c r="CE28" i="37"/>
  <c r="DC28" i="37"/>
  <c r="CB29" i="37"/>
  <c r="CZ29" i="37"/>
  <c r="DD29" i="37"/>
  <c r="CC34" i="37"/>
  <c r="DA34" i="37"/>
  <c r="DE34" i="37"/>
  <c r="CD35" i="37"/>
  <c r="DB35" i="37"/>
  <c r="DZ35" i="37"/>
  <c r="CA36" i="37"/>
  <c r="CE36" i="37"/>
  <c r="DC36" i="37"/>
  <c r="CB37" i="37"/>
  <c r="CZ37" i="37"/>
  <c r="DD37" i="37"/>
  <c r="CC38" i="37"/>
  <c r="DA38" i="37"/>
  <c r="DE38" i="37"/>
  <c r="CD39" i="37"/>
  <c r="DB39" i="37"/>
  <c r="DZ39" i="37"/>
  <c r="CA40" i="37"/>
  <c r="CE40" i="37"/>
  <c r="DC40" i="37"/>
  <c r="CB41" i="37"/>
  <c r="CZ41" i="37"/>
  <c r="DD41" i="37"/>
  <c r="CC42" i="37"/>
  <c r="DA42" i="37"/>
  <c r="DE42" i="37"/>
  <c r="CD43" i="37"/>
  <c r="DB43" i="37"/>
  <c r="DZ43" i="37"/>
  <c r="CA44" i="37"/>
  <c r="CE44" i="37"/>
  <c r="DC44" i="37"/>
  <c r="CB45" i="37"/>
  <c r="CZ45" i="37"/>
  <c r="DD45" i="37"/>
  <c r="CC46" i="37"/>
  <c r="DA46" i="37"/>
  <c r="DE46" i="37"/>
  <c r="CD47" i="37"/>
  <c r="DB47" i="37"/>
  <c r="DZ47" i="37"/>
  <c r="CA48" i="37"/>
  <c r="CE48" i="37"/>
  <c r="DC48" i="37"/>
  <c r="CB49" i="37"/>
  <c r="CZ49" i="37"/>
  <c r="DD49" i="37"/>
  <c r="CC50" i="37"/>
  <c r="DA50" i="37"/>
  <c r="DE50" i="37"/>
  <c r="CD51" i="37"/>
  <c r="DB51" i="37"/>
  <c r="DZ51" i="37"/>
  <c r="CA56" i="37"/>
  <c r="CE56" i="37"/>
  <c r="DC56" i="37"/>
  <c r="CB57" i="37"/>
  <c r="CZ57" i="37"/>
  <c r="DD57" i="37"/>
  <c r="CC58" i="37"/>
  <c r="DA58" i="37"/>
  <c r="DE58" i="37"/>
  <c r="CD59" i="37"/>
  <c r="DB59" i="37"/>
  <c r="DZ59" i="37"/>
  <c r="CA60" i="37"/>
  <c r="CE60" i="37"/>
  <c r="DC60" i="37"/>
  <c r="CB61" i="37"/>
  <c r="CZ61" i="37"/>
  <c r="DD61" i="37"/>
  <c r="CC62" i="37"/>
  <c r="DA62" i="37"/>
  <c r="DE62" i="37"/>
  <c r="CD63" i="37"/>
  <c r="DB63" i="37"/>
  <c r="DZ63" i="37"/>
  <c r="CA64" i="37"/>
  <c r="CE64" i="37"/>
  <c r="DC64" i="37"/>
  <c r="CB65" i="37"/>
  <c r="CZ65" i="37"/>
  <c r="DD65" i="37"/>
  <c r="CC66" i="37"/>
  <c r="DA66" i="37"/>
  <c r="DE66" i="37"/>
  <c r="CD67" i="37"/>
  <c r="DB67" i="37"/>
  <c r="DZ67" i="37"/>
  <c r="CA68" i="37"/>
  <c r="CE68" i="37"/>
  <c r="DC68" i="37"/>
  <c r="CB69" i="37"/>
  <c r="CZ69" i="37"/>
  <c r="DD69" i="37"/>
  <c r="CC70" i="37"/>
  <c r="DA70" i="37"/>
  <c r="DE70" i="37"/>
  <c r="CD71" i="37"/>
  <c r="DB71" i="37"/>
  <c r="DZ71" i="37"/>
  <c r="CA72" i="37"/>
  <c r="CE72" i="37"/>
  <c r="DC72" i="37"/>
  <c r="CB73" i="37"/>
  <c r="CZ73" i="37"/>
  <c r="DD73" i="37"/>
  <c r="CC78" i="37"/>
  <c r="DA78" i="37"/>
  <c r="DE78" i="37"/>
  <c r="CD79" i="37"/>
  <c r="DB79" i="37"/>
  <c r="DZ79" i="37"/>
  <c r="CA80" i="37"/>
  <c r="CE80" i="37"/>
  <c r="DC80" i="37"/>
  <c r="CB81" i="37"/>
  <c r="CZ81" i="37"/>
  <c r="DD81" i="37"/>
  <c r="CC82" i="37"/>
  <c r="DA82" i="37"/>
  <c r="DE82" i="37"/>
  <c r="CZ84" i="37"/>
  <c r="DA85" i="37"/>
  <c r="CB88" i="37"/>
  <c r="CZ92" i="37"/>
  <c r="DA93" i="37"/>
  <c r="CB100" i="37"/>
  <c r="CZ104" i="37"/>
  <c r="DA105" i="37"/>
  <c r="CZ112" i="37"/>
  <c r="DA113" i="37"/>
  <c r="CZ116" i="37"/>
  <c r="DA117" i="37"/>
  <c r="CB124" i="37"/>
  <c r="CC125" i="37"/>
  <c r="CZ128" i="37"/>
  <c r="DA129" i="37"/>
  <c r="DE132" i="37"/>
  <c r="DA132" i="37"/>
  <c r="CC132" i="37"/>
  <c r="DZ132" i="37"/>
  <c r="CZ132" i="37"/>
  <c r="CA132" i="37"/>
  <c r="DD132" i="37"/>
  <c r="CE132" i="37"/>
  <c r="DB132" i="37"/>
  <c r="CC133" i="37"/>
  <c r="DA135" i="37"/>
  <c r="CA135" i="37"/>
  <c r="Q153" i="37"/>
  <c r="DX160" i="37"/>
  <c r="CX160" i="37" s="1"/>
  <c r="DG160" i="37"/>
  <c r="CG160" i="37" s="1"/>
  <c r="DC160" i="37"/>
  <c r="CC160" i="37" s="1"/>
  <c r="DI160" i="37"/>
  <c r="CI160" i="37" s="1"/>
  <c r="DE160" i="37"/>
  <c r="CE160" i="37" s="1"/>
  <c r="DX176" i="37"/>
  <c r="CX176" i="37" s="1"/>
  <c r="DG176" i="37"/>
  <c r="CG176" i="37" s="1"/>
  <c r="DC176" i="37"/>
  <c r="CC176" i="37" s="1"/>
  <c r="DI176" i="37"/>
  <c r="CI176" i="37" s="1"/>
  <c r="DA176" i="37"/>
  <c r="CA176" i="37" s="1"/>
  <c r="AY176" i="37" s="1"/>
  <c r="DX180" i="37"/>
  <c r="CX180" i="37" s="1"/>
  <c r="DG180" i="37"/>
  <c r="CG180" i="37" s="1"/>
  <c r="DC180" i="37"/>
  <c r="CC180" i="37" s="1"/>
  <c r="DA180" i="37"/>
  <c r="CA180" i="37" s="1"/>
  <c r="AY180" i="37" s="1"/>
  <c r="DE180" i="37"/>
  <c r="CE180" i="37" s="1"/>
  <c r="DI180" i="37"/>
  <c r="CI180" i="37" s="1"/>
  <c r="DD15" i="37"/>
  <c r="CB19" i="37"/>
  <c r="DD19" i="37"/>
  <c r="DD23" i="37"/>
  <c r="CZ27" i="37"/>
  <c r="CZ35" i="37"/>
  <c r="DD39" i="37"/>
  <c r="CB51" i="37"/>
  <c r="DD51" i="37"/>
  <c r="CZ59" i="37"/>
  <c r="CB67" i="37"/>
  <c r="CZ71" i="37"/>
  <c r="DD71" i="37"/>
  <c r="DD79" i="37"/>
  <c r="DE83" i="37"/>
  <c r="DA83" i="37"/>
  <c r="CC83" i="37"/>
  <c r="DD83" i="37"/>
  <c r="CZ83" i="37"/>
  <c r="CB83" i="37"/>
  <c r="CD83" i="37"/>
  <c r="DC133" i="37"/>
  <c r="DX164" i="37"/>
  <c r="CX164" i="37" s="1"/>
  <c r="DG164" i="37"/>
  <c r="CG164" i="37" s="1"/>
  <c r="DC164" i="37"/>
  <c r="CC164" i="37" s="1"/>
  <c r="DI164" i="37"/>
  <c r="CI164" i="37" s="1"/>
  <c r="DE164" i="37"/>
  <c r="CE164" i="37" s="1"/>
  <c r="DA164" i="37"/>
  <c r="CA164" i="37" s="1"/>
  <c r="CB14" i="37"/>
  <c r="CZ14" i="37"/>
  <c r="DE15" i="37"/>
  <c r="CZ18" i="37"/>
  <c r="DD18" i="37"/>
  <c r="DA19" i="37"/>
  <c r="CB26" i="37"/>
  <c r="CZ34" i="37"/>
  <c r="DE35" i="37"/>
  <c r="DD42" i="37"/>
  <c r="DD46" i="37"/>
  <c r="DE47" i="37"/>
  <c r="CB50" i="37"/>
  <c r="DD50" i="37"/>
  <c r="DA51" i="37"/>
  <c r="CB58" i="37"/>
  <c r="AX58" i="37" s="1"/>
  <c r="DE59" i="37"/>
  <c r="CZ62" i="37"/>
  <c r="CB66" i="37"/>
  <c r="CZ66" i="37"/>
  <c r="DE67" i="37"/>
  <c r="CB70" i="37"/>
  <c r="AX70" i="37" s="1"/>
  <c r="DA71" i="37"/>
  <c r="CB12" i="37"/>
  <c r="CZ12" i="37"/>
  <c r="CC13" i="37"/>
  <c r="DA13" i="37"/>
  <c r="CD14" i="37"/>
  <c r="DB14" i="37"/>
  <c r="CA15" i="37"/>
  <c r="CE15" i="37"/>
  <c r="CB16" i="37"/>
  <c r="CZ16" i="37"/>
  <c r="CC17" i="37"/>
  <c r="DA17" i="37"/>
  <c r="CD18" i="37"/>
  <c r="DB18" i="37"/>
  <c r="CA19" i="37"/>
  <c r="CE19" i="37"/>
  <c r="CB20" i="37"/>
  <c r="CZ20" i="37"/>
  <c r="CC21" i="37"/>
  <c r="DA21" i="37"/>
  <c r="CD22" i="37"/>
  <c r="DB22" i="37"/>
  <c r="CA23" i="37"/>
  <c r="CE23" i="37"/>
  <c r="CB24" i="37"/>
  <c r="CZ24" i="37"/>
  <c r="CC25" i="37"/>
  <c r="DA25" i="37"/>
  <c r="CD26" i="37"/>
  <c r="DB26" i="37"/>
  <c r="CA27" i="37"/>
  <c r="AX27" i="37" s="1"/>
  <c r="CE27" i="37"/>
  <c r="CB28" i="37"/>
  <c r="CZ28" i="37"/>
  <c r="CC29" i="37"/>
  <c r="DA29" i="37"/>
  <c r="CD34" i="37"/>
  <c r="DB34" i="37"/>
  <c r="CA35" i="37"/>
  <c r="CE35" i="37"/>
  <c r="CB36" i="37"/>
  <c r="CZ36" i="37"/>
  <c r="CC37" i="37"/>
  <c r="DA37" i="37"/>
  <c r="CD38" i="37"/>
  <c r="DB38" i="37"/>
  <c r="CA39" i="37"/>
  <c r="CE39" i="37"/>
  <c r="CB40" i="37"/>
  <c r="CZ40" i="37"/>
  <c r="CC41" i="37"/>
  <c r="DA41" i="37"/>
  <c r="CD42" i="37"/>
  <c r="DB42" i="37"/>
  <c r="CA43" i="37"/>
  <c r="AX43" i="37" s="1"/>
  <c r="CE43" i="37"/>
  <c r="CB44" i="37"/>
  <c r="CZ44" i="37"/>
  <c r="CC45" i="37"/>
  <c r="DA45" i="37"/>
  <c r="CD46" i="37"/>
  <c r="DB46" i="37"/>
  <c r="CA47" i="37"/>
  <c r="CE47" i="37"/>
  <c r="CB48" i="37"/>
  <c r="CZ48" i="37"/>
  <c r="CC49" i="37"/>
  <c r="DA49" i="37"/>
  <c r="CD50" i="37"/>
  <c r="DB50" i="37"/>
  <c r="CA51" i="37"/>
  <c r="AX51" i="37" s="1"/>
  <c r="CE51" i="37"/>
  <c r="CB56" i="37"/>
  <c r="CZ56" i="37"/>
  <c r="CC57" i="37"/>
  <c r="DA57" i="37"/>
  <c r="CD58" i="37"/>
  <c r="DB58" i="37"/>
  <c r="CA59" i="37"/>
  <c r="CE59" i="37"/>
  <c r="CB60" i="37"/>
  <c r="CZ60" i="37"/>
  <c r="CC61" i="37"/>
  <c r="DA61" i="37"/>
  <c r="CD62" i="37"/>
  <c r="DB62" i="37"/>
  <c r="CA63" i="37"/>
  <c r="AX63" i="37" s="1"/>
  <c r="CE63" i="37"/>
  <c r="CB64" i="37"/>
  <c r="CZ64" i="37"/>
  <c r="CC65" i="37"/>
  <c r="DA65" i="37"/>
  <c r="CD66" i="37"/>
  <c r="DB66" i="37"/>
  <c r="CA67" i="37"/>
  <c r="CE67" i="37"/>
  <c r="CB68" i="37"/>
  <c r="CZ68" i="37"/>
  <c r="CC69" i="37"/>
  <c r="DA69" i="37"/>
  <c r="CD70" i="37"/>
  <c r="DB70" i="37"/>
  <c r="CA71" i="37"/>
  <c r="AX71" i="37" s="1"/>
  <c r="CE71" i="37"/>
  <c r="CB72" i="37"/>
  <c r="CZ72" i="37"/>
  <c r="CC73" i="37"/>
  <c r="DA73" i="37"/>
  <c r="CD78" i="37"/>
  <c r="DB78" i="37"/>
  <c r="CA79" i="37"/>
  <c r="CE79" i="37"/>
  <c r="CB80" i="37"/>
  <c r="CZ80" i="37"/>
  <c r="CC81" i="37"/>
  <c r="DA81" i="37"/>
  <c r="CD82" i="37"/>
  <c r="DB82" i="37"/>
  <c r="CA83" i="37"/>
  <c r="DC83" i="37"/>
  <c r="CA84" i="37"/>
  <c r="DC84" i="37"/>
  <c r="CB85" i="37"/>
  <c r="DD85" i="37"/>
  <c r="DZ88" i="37"/>
  <c r="DB88" i="37"/>
  <c r="CD88" i="37"/>
  <c r="DE88" i="37"/>
  <c r="DA88" i="37"/>
  <c r="CC88" i="37"/>
  <c r="CE88" i="37"/>
  <c r="DC89" i="37"/>
  <c r="CE89" i="37"/>
  <c r="CA89" i="37"/>
  <c r="DZ89" i="37"/>
  <c r="DB89" i="37"/>
  <c r="CD89" i="37"/>
  <c r="CZ89" i="37"/>
  <c r="CA92" i="37"/>
  <c r="AX92" i="37" s="1"/>
  <c r="DC92" i="37"/>
  <c r="CB93" i="37"/>
  <c r="DD93" i="37"/>
  <c r="DZ100" i="37"/>
  <c r="DB100" i="37"/>
  <c r="CD100" i="37"/>
  <c r="DE100" i="37"/>
  <c r="DA100" i="37"/>
  <c r="CC100" i="37"/>
  <c r="CE100" i="37"/>
  <c r="DC101" i="37"/>
  <c r="CE101" i="37"/>
  <c r="CA101" i="37"/>
  <c r="DZ101" i="37"/>
  <c r="DB101" i="37"/>
  <c r="CD101" i="37"/>
  <c r="CZ101" i="37"/>
  <c r="CA104" i="37"/>
  <c r="DC104" i="37"/>
  <c r="CB105" i="37"/>
  <c r="DD105" i="37"/>
  <c r="DZ108" i="37"/>
  <c r="DB108" i="37"/>
  <c r="CD108" i="37"/>
  <c r="DE108" i="37"/>
  <c r="DA108" i="37"/>
  <c r="CC108" i="37"/>
  <c r="CE108" i="37"/>
  <c r="DC109" i="37"/>
  <c r="CE109" i="37"/>
  <c r="CA109" i="37"/>
  <c r="DZ109" i="37"/>
  <c r="DB109" i="37"/>
  <c r="CD109" i="37"/>
  <c r="CZ109" i="37"/>
  <c r="CA112" i="37"/>
  <c r="DC112" i="37"/>
  <c r="CB113" i="37"/>
  <c r="DD113" i="37"/>
  <c r="DA114" i="37"/>
  <c r="CA116" i="37"/>
  <c r="DC116" i="37"/>
  <c r="CB117" i="37"/>
  <c r="DD117" i="37"/>
  <c r="DZ124" i="37"/>
  <c r="DB124" i="37"/>
  <c r="CD124" i="37"/>
  <c r="DE124" i="37"/>
  <c r="DA124" i="37"/>
  <c r="CC124" i="37"/>
  <c r="CE124" i="37"/>
  <c r="DC125" i="37"/>
  <c r="CE125" i="37"/>
  <c r="CA125" i="37"/>
  <c r="DZ125" i="37"/>
  <c r="DB125" i="37"/>
  <c r="CD125" i="37"/>
  <c r="CZ125" i="37"/>
  <c r="CA128" i="37"/>
  <c r="DC128" i="37"/>
  <c r="CB129" i="37"/>
  <c r="DD129" i="37"/>
  <c r="CE133" i="37"/>
  <c r="CA86" i="37"/>
  <c r="CE86" i="37"/>
  <c r="DC86" i="37"/>
  <c r="CB87" i="37"/>
  <c r="CZ87" i="37"/>
  <c r="DD87" i="37"/>
  <c r="CA90" i="37"/>
  <c r="CE90" i="37"/>
  <c r="DC90" i="37"/>
  <c r="CB91" i="37"/>
  <c r="CZ91" i="37"/>
  <c r="DD91" i="37"/>
  <c r="CA94" i="37"/>
  <c r="CE94" i="37"/>
  <c r="DC94" i="37"/>
  <c r="CB95" i="37"/>
  <c r="CZ95" i="37"/>
  <c r="DD95" i="37"/>
  <c r="CA102" i="37"/>
  <c r="CE102" i="37"/>
  <c r="DC102" i="37"/>
  <c r="CB103" i="37"/>
  <c r="CZ103" i="37"/>
  <c r="DD103" i="37"/>
  <c r="CA106" i="37"/>
  <c r="CE106" i="37"/>
  <c r="DC106" i="37"/>
  <c r="CB107" i="37"/>
  <c r="CZ107" i="37"/>
  <c r="DD107" i="37"/>
  <c r="CA110" i="37"/>
  <c r="CE110" i="37"/>
  <c r="DC110" i="37"/>
  <c r="CB111" i="37"/>
  <c r="CZ111" i="37"/>
  <c r="DD111" i="37"/>
  <c r="CB115" i="37"/>
  <c r="CZ115" i="37"/>
  <c r="DD115" i="37"/>
  <c r="CA122" i="37"/>
  <c r="CE122" i="37"/>
  <c r="DC122" i="37"/>
  <c r="CB123" i="37"/>
  <c r="CZ123" i="37"/>
  <c r="DD123" i="37"/>
  <c r="CA126" i="37"/>
  <c r="CE126" i="37"/>
  <c r="DC126" i="37"/>
  <c r="CB127" i="37"/>
  <c r="CZ127" i="37"/>
  <c r="DD127" i="37"/>
  <c r="CA130" i="37"/>
  <c r="CE130" i="37"/>
  <c r="DC130" i="37"/>
  <c r="CB131" i="37"/>
  <c r="CZ131" i="37"/>
  <c r="DE131" i="37"/>
  <c r="CB134" i="37"/>
  <c r="DA134" i="37"/>
  <c r="CZ136" i="37"/>
  <c r="CB137" i="37"/>
  <c r="DW161" i="37"/>
  <c r="CW161" i="37" s="1"/>
  <c r="DF161" i="37"/>
  <c r="CF161" i="37" s="1"/>
  <c r="DB161" i="37"/>
  <c r="CB161" i="37" s="1"/>
  <c r="DA161" i="37"/>
  <c r="CA161" i="37" s="1"/>
  <c r="DH161" i="37"/>
  <c r="CH161" i="37" s="1"/>
  <c r="DD161" i="37"/>
  <c r="CD161" i="37" s="1"/>
  <c r="DX168" i="37"/>
  <c r="CX168" i="37" s="1"/>
  <c r="DG168" i="37"/>
  <c r="CG168" i="37" s="1"/>
  <c r="DC168" i="37"/>
  <c r="CC168" i="37" s="1"/>
  <c r="DI168" i="37"/>
  <c r="CI168" i="37" s="1"/>
  <c r="DE168" i="37"/>
  <c r="CE168" i="37" s="1"/>
  <c r="DA168" i="37"/>
  <c r="CA168" i="37" s="1"/>
  <c r="DA178" i="37"/>
  <c r="CA178" i="37" s="1"/>
  <c r="DB178" i="37"/>
  <c r="CB178" i="37" s="1"/>
  <c r="DF178" i="37"/>
  <c r="CF178" i="37" s="1"/>
  <c r="DW178" i="37"/>
  <c r="CW178" i="37" s="1"/>
  <c r="DD178" i="37"/>
  <c r="CD178" i="37" s="1"/>
  <c r="DI197" i="37"/>
  <c r="CI197" i="37" s="1"/>
  <c r="DE197" i="37"/>
  <c r="CE197" i="37" s="1"/>
  <c r="DX197" i="37"/>
  <c r="CX197" i="37" s="1"/>
  <c r="DG197" i="37"/>
  <c r="CG197" i="37" s="1"/>
  <c r="DC197" i="37"/>
  <c r="CC197" i="37" s="1"/>
  <c r="CB86" i="37"/>
  <c r="CZ86" i="37"/>
  <c r="CC87" i="37"/>
  <c r="DA87" i="37"/>
  <c r="CB90" i="37"/>
  <c r="CZ90" i="37"/>
  <c r="CC91" i="37"/>
  <c r="DA91" i="37"/>
  <c r="CB94" i="37"/>
  <c r="CZ94" i="37"/>
  <c r="CC95" i="37"/>
  <c r="DA95" i="37"/>
  <c r="CB102" i="37"/>
  <c r="CZ102" i="37"/>
  <c r="CC103" i="37"/>
  <c r="DA103" i="37"/>
  <c r="CB106" i="37"/>
  <c r="CZ106" i="37"/>
  <c r="CC107" i="37"/>
  <c r="DA107" i="37"/>
  <c r="CB110" i="37"/>
  <c r="CZ110" i="37"/>
  <c r="CC111" i="37"/>
  <c r="DA111" i="37"/>
  <c r="CB114" i="37"/>
  <c r="CZ114" i="37"/>
  <c r="CC115" i="37"/>
  <c r="DA115" i="37"/>
  <c r="CB122" i="37"/>
  <c r="CZ122" i="37"/>
  <c r="CC123" i="37"/>
  <c r="DA123" i="37"/>
  <c r="CB126" i="37"/>
  <c r="CZ126" i="37"/>
  <c r="CC127" i="37"/>
  <c r="DA127" i="37"/>
  <c r="CB130" i="37"/>
  <c r="CZ130" i="37"/>
  <c r="CC131" i="37"/>
  <c r="DA131" i="37"/>
  <c r="DZ131" i="37"/>
  <c r="DC134" i="37"/>
  <c r="CE134" i="37"/>
  <c r="CA134" i="37"/>
  <c r="CC134" i="37"/>
  <c r="DB134" i="37"/>
  <c r="DE136" i="37"/>
  <c r="DA136" i="37"/>
  <c r="CC136" i="37"/>
  <c r="CB136" i="37"/>
  <c r="DB136" i="37"/>
  <c r="DZ137" i="37"/>
  <c r="DB137" i="37"/>
  <c r="CD137" i="37"/>
  <c r="DE137" i="37"/>
  <c r="DA137" i="37"/>
  <c r="CC137" i="37"/>
  <c r="CE137" i="37"/>
  <c r="DC138" i="37"/>
  <c r="CE138" i="37"/>
  <c r="CA138" i="37"/>
  <c r="DZ138" i="37"/>
  <c r="DB138" i="37"/>
  <c r="CD138" i="37"/>
  <c r="CZ138" i="37"/>
  <c r="Q143" i="37"/>
  <c r="Q154" i="37"/>
  <c r="DW165" i="37"/>
  <c r="CW165" i="37" s="1"/>
  <c r="DF165" i="37"/>
  <c r="CF165" i="37" s="1"/>
  <c r="DB165" i="37"/>
  <c r="CB165" i="37" s="1"/>
  <c r="DA165" i="37"/>
  <c r="CA165" i="37" s="1"/>
  <c r="DH165" i="37"/>
  <c r="CH165" i="37" s="1"/>
  <c r="DD165" i="37"/>
  <c r="CD165" i="37" s="1"/>
  <c r="DX172" i="37"/>
  <c r="CX172" i="37" s="1"/>
  <c r="DG172" i="37"/>
  <c r="CG172" i="37" s="1"/>
  <c r="DC172" i="37"/>
  <c r="CC172" i="37" s="1"/>
  <c r="DI172" i="37"/>
  <c r="CI172" i="37" s="1"/>
  <c r="DE172" i="37"/>
  <c r="CE172" i="37" s="1"/>
  <c r="DA172" i="37"/>
  <c r="CA172" i="37" s="1"/>
  <c r="DH178" i="37"/>
  <c r="CH178" i="37" s="1"/>
  <c r="DA189" i="37"/>
  <c r="CA189" i="37" s="1"/>
  <c r="DA160" i="37"/>
  <c r="CA160" i="37" s="1"/>
  <c r="AY160" i="37" s="1"/>
  <c r="DW177" i="37"/>
  <c r="CW177" i="37" s="1"/>
  <c r="DF177" i="37"/>
  <c r="CF177" i="37" s="1"/>
  <c r="DB177" i="37"/>
  <c r="CB177" i="37" s="1"/>
  <c r="DH177" i="37"/>
  <c r="CH177" i="37" s="1"/>
  <c r="DI178" i="37"/>
  <c r="CI178" i="37" s="1"/>
  <c r="DE178" i="37"/>
  <c r="CE178" i="37" s="1"/>
  <c r="DH182" i="37"/>
  <c r="CH182" i="37" s="1"/>
  <c r="DX188" i="37"/>
  <c r="CX188" i="37" s="1"/>
  <c r="DG188" i="37"/>
  <c r="CG188" i="37" s="1"/>
  <c r="DC188" i="37"/>
  <c r="CC188" i="37" s="1"/>
  <c r="DI188" i="37"/>
  <c r="CI188" i="37" s="1"/>
  <c r="DC190" i="37"/>
  <c r="CC190" i="37" s="1"/>
  <c r="DW192" i="37"/>
  <c r="CW192" i="37" s="1"/>
  <c r="DF192" i="37"/>
  <c r="CF192" i="37" s="1"/>
  <c r="DB192" i="37"/>
  <c r="CB192" i="37" s="1"/>
  <c r="DH192" i="37"/>
  <c r="CH192" i="37" s="1"/>
  <c r="DD192" i="37"/>
  <c r="CD192" i="37" s="1"/>
  <c r="DA192" i="37"/>
  <c r="CA192" i="37" s="1"/>
  <c r="DH206" i="37"/>
  <c r="CH206" i="37" s="1"/>
  <c r="DD206" i="37"/>
  <c r="CD206" i="37" s="1"/>
  <c r="DW206" i="37"/>
  <c r="CW206" i="37" s="1"/>
  <c r="DF206" i="37"/>
  <c r="CF206" i="37" s="1"/>
  <c r="DB206" i="37"/>
  <c r="CB206" i="37" s="1"/>
  <c r="DA206" i="37"/>
  <c r="CA206" i="37" s="1"/>
  <c r="AY206" i="37" s="1"/>
  <c r="CB135" i="37"/>
  <c r="CZ135" i="37"/>
  <c r="CB139" i="37"/>
  <c r="CZ139" i="37"/>
  <c r="DB160" i="37"/>
  <c r="CB160" i="37" s="1"/>
  <c r="DF160" i="37"/>
  <c r="CF160" i="37" s="1"/>
  <c r="DE161" i="37"/>
  <c r="CE161" i="37" s="1"/>
  <c r="DD162" i="37"/>
  <c r="CD162" i="37" s="1"/>
  <c r="AY162" i="37" s="1"/>
  <c r="DH162" i="37"/>
  <c r="CH162" i="37" s="1"/>
  <c r="DC163" i="37"/>
  <c r="CC163" i="37" s="1"/>
  <c r="DG163" i="37"/>
  <c r="CG163" i="37" s="1"/>
  <c r="DB164" i="37"/>
  <c r="CB164" i="37" s="1"/>
  <c r="DF164" i="37"/>
  <c r="CF164" i="37" s="1"/>
  <c r="DE165" i="37"/>
  <c r="CE165" i="37" s="1"/>
  <c r="DD166" i="37"/>
  <c r="CD166" i="37" s="1"/>
  <c r="DH166" i="37"/>
  <c r="CH166" i="37" s="1"/>
  <c r="DC167" i="37"/>
  <c r="CC167" i="37" s="1"/>
  <c r="DG167" i="37"/>
  <c r="CG167" i="37" s="1"/>
  <c r="DB168" i="37"/>
  <c r="CB168" i="37" s="1"/>
  <c r="DF168" i="37"/>
  <c r="CF168" i="37" s="1"/>
  <c r="DE169" i="37"/>
  <c r="CE169" i="37" s="1"/>
  <c r="DD170" i="37"/>
  <c r="CD170" i="37" s="1"/>
  <c r="DH170" i="37"/>
  <c r="CH170" i="37" s="1"/>
  <c r="DC171" i="37"/>
  <c r="CC171" i="37" s="1"/>
  <c r="AY171" i="37" s="1"/>
  <c r="DG171" i="37"/>
  <c r="CG171" i="37" s="1"/>
  <c r="DB172" i="37"/>
  <c r="CB172" i="37" s="1"/>
  <c r="DF172" i="37"/>
  <c r="CF172" i="37" s="1"/>
  <c r="DE173" i="37"/>
  <c r="CE173" i="37" s="1"/>
  <c r="DD174" i="37"/>
  <c r="CD174" i="37" s="1"/>
  <c r="DH174" i="37"/>
  <c r="CH174" i="37" s="1"/>
  <c r="DC175" i="37"/>
  <c r="CC175" i="37" s="1"/>
  <c r="DG175" i="37"/>
  <c r="CG175" i="37" s="1"/>
  <c r="DB176" i="37"/>
  <c r="CB176" i="37" s="1"/>
  <c r="DH176" i="37"/>
  <c r="CH176" i="37" s="1"/>
  <c r="DD177" i="37"/>
  <c r="CD177" i="37" s="1"/>
  <c r="DX178" i="37"/>
  <c r="CX178" i="37" s="1"/>
  <c r="DA179" i="37"/>
  <c r="CA179" i="37" s="1"/>
  <c r="DW181" i="37"/>
  <c r="CW181" i="37" s="1"/>
  <c r="DF181" i="37"/>
  <c r="CF181" i="37" s="1"/>
  <c r="DB181" i="37"/>
  <c r="CB181" i="37" s="1"/>
  <c r="AY181" i="37" s="1"/>
  <c r="DC181" i="37"/>
  <c r="CC181" i="37" s="1"/>
  <c r="DH181" i="37"/>
  <c r="CH181" i="37" s="1"/>
  <c r="DI182" i="37"/>
  <c r="CI182" i="37" s="1"/>
  <c r="DE182" i="37"/>
  <c r="CE182" i="37" s="1"/>
  <c r="DD182" i="37"/>
  <c r="CD182" i="37" s="1"/>
  <c r="DW182" i="37"/>
  <c r="CW182" i="37" s="1"/>
  <c r="DE188" i="37"/>
  <c r="CE188" i="37" s="1"/>
  <c r="DH190" i="37"/>
  <c r="CH190" i="37" s="1"/>
  <c r="DD190" i="37"/>
  <c r="CD190" i="37" s="1"/>
  <c r="DW190" i="37"/>
  <c r="CW190" i="37" s="1"/>
  <c r="DF190" i="37"/>
  <c r="CF190" i="37" s="1"/>
  <c r="DB190" i="37"/>
  <c r="CB190" i="37" s="1"/>
  <c r="AY190" i="37" s="1"/>
  <c r="DG190" i="37"/>
  <c r="CG190" i="37" s="1"/>
  <c r="DX191" i="37"/>
  <c r="CX191" i="37" s="1"/>
  <c r="DG191" i="37"/>
  <c r="CG191" i="37" s="1"/>
  <c r="DC191" i="37"/>
  <c r="CC191" i="37" s="1"/>
  <c r="DI191" i="37"/>
  <c r="CI191" i="37" s="1"/>
  <c r="DE191" i="37"/>
  <c r="CE191" i="37" s="1"/>
  <c r="DG178" i="37"/>
  <c r="CG178" i="37" s="1"/>
  <c r="DH179" i="37"/>
  <c r="CH179" i="37" s="1"/>
  <c r="DD179" i="37"/>
  <c r="CD179" i="37" s="1"/>
  <c r="DB179" i="37"/>
  <c r="CB179" i="37" s="1"/>
  <c r="DF182" i="37"/>
  <c r="CF182" i="37" s="1"/>
  <c r="DA188" i="37"/>
  <c r="CA188" i="37" s="1"/>
  <c r="DW189" i="37"/>
  <c r="CW189" i="37" s="1"/>
  <c r="DF189" i="37"/>
  <c r="CF189" i="37" s="1"/>
  <c r="DB189" i="37"/>
  <c r="CB189" i="37" s="1"/>
  <c r="DH189" i="37"/>
  <c r="CH189" i="37" s="1"/>
  <c r="DI190" i="37"/>
  <c r="CI190" i="37" s="1"/>
  <c r="DH198" i="37"/>
  <c r="CH198" i="37" s="1"/>
  <c r="DD198" i="37"/>
  <c r="CD198" i="37" s="1"/>
  <c r="DW198" i="37"/>
  <c r="CW198" i="37" s="1"/>
  <c r="DF198" i="37"/>
  <c r="CF198" i="37" s="1"/>
  <c r="DB198" i="37"/>
  <c r="CB198" i="37" s="1"/>
  <c r="DX195" i="37"/>
  <c r="CX195" i="37" s="1"/>
  <c r="DG195" i="37"/>
  <c r="CG195" i="37" s="1"/>
  <c r="DC195" i="37"/>
  <c r="CC195" i="37" s="1"/>
  <c r="DI195" i="37"/>
  <c r="CI195" i="37" s="1"/>
  <c r="DE195" i="37"/>
  <c r="CE195" i="37" s="1"/>
  <c r="DW196" i="37"/>
  <c r="CW196" i="37" s="1"/>
  <c r="DF196" i="37"/>
  <c r="CF196" i="37" s="1"/>
  <c r="DB196" i="37"/>
  <c r="CB196" i="37" s="1"/>
  <c r="DH196" i="37"/>
  <c r="CH196" i="37" s="1"/>
  <c r="DD196" i="37"/>
  <c r="CD196" i="37" s="1"/>
  <c r="DA196" i="37"/>
  <c r="CA196" i="37" s="1"/>
  <c r="DA191" i="37"/>
  <c r="CA191" i="37" s="1"/>
  <c r="DI193" i="37"/>
  <c r="CI193" i="37" s="1"/>
  <c r="DE193" i="37"/>
  <c r="CE193" i="37" s="1"/>
  <c r="AY193" i="37" s="1"/>
  <c r="DX193" i="37"/>
  <c r="CX193" i="37" s="1"/>
  <c r="DG193" i="37"/>
  <c r="CG193" i="37" s="1"/>
  <c r="DC193" i="37"/>
  <c r="CC193" i="37" s="1"/>
  <c r="DH194" i="37"/>
  <c r="CH194" i="37" s="1"/>
  <c r="DD194" i="37"/>
  <c r="CD194" i="37" s="1"/>
  <c r="DW194" i="37"/>
  <c r="CW194" i="37" s="1"/>
  <c r="DF194" i="37"/>
  <c r="CF194" i="37" s="1"/>
  <c r="DB194" i="37"/>
  <c r="CB194" i="37" s="1"/>
  <c r="DA194" i="37"/>
  <c r="CA194" i="37" s="1"/>
  <c r="DI201" i="37"/>
  <c r="CI201" i="37" s="1"/>
  <c r="DE201" i="37"/>
  <c r="CE201" i="37" s="1"/>
  <c r="DX201" i="37"/>
  <c r="CX201" i="37" s="1"/>
  <c r="DG201" i="37"/>
  <c r="CG201" i="37" s="1"/>
  <c r="DC201" i="37"/>
  <c r="CC201" i="37" s="1"/>
  <c r="DA197" i="37"/>
  <c r="CA197" i="37" s="1"/>
  <c r="DX199" i="37"/>
  <c r="CX199" i="37" s="1"/>
  <c r="DG199" i="37"/>
  <c r="CG199" i="37" s="1"/>
  <c r="DC199" i="37"/>
  <c r="CC199" i="37" s="1"/>
  <c r="DI199" i="37"/>
  <c r="CI199" i="37" s="1"/>
  <c r="DE199" i="37"/>
  <c r="CE199" i="37" s="1"/>
  <c r="DA199" i="37"/>
  <c r="CA199" i="37" s="1"/>
  <c r="DW200" i="37"/>
  <c r="CW200" i="37" s="1"/>
  <c r="DF200" i="37"/>
  <c r="CF200" i="37" s="1"/>
  <c r="DB200" i="37"/>
  <c r="CB200" i="37" s="1"/>
  <c r="DH200" i="37"/>
  <c r="CH200" i="37" s="1"/>
  <c r="DD200" i="37"/>
  <c r="CD200" i="37" s="1"/>
  <c r="DA200" i="37"/>
  <c r="CA200" i="37" s="1"/>
  <c r="DH202" i="37"/>
  <c r="CH202" i="37" s="1"/>
  <c r="DD202" i="37"/>
  <c r="CD202" i="37" s="1"/>
  <c r="DW202" i="37"/>
  <c r="CW202" i="37" s="1"/>
  <c r="DF202" i="37"/>
  <c r="CF202" i="37" s="1"/>
  <c r="DB202" i="37"/>
  <c r="CB202" i="37" s="1"/>
  <c r="AY202" i="37" s="1"/>
  <c r="DI205" i="37"/>
  <c r="CI205" i="37" s="1"/>
  <c r="DE205" i="37"/>
  <c r="CE205" i="37" s="1"/>
  <c r="DX205" i="37"/>
  <c r="CX205" i="37" s="1"/>
  <c r="DG205" i="37"/>
  <c r="CG205" i="37" s="1"/>
  <c r="DC205" i="37"/>
  <c r="CC205" i="37" s="1"/>
  <c r="DD215" i="37"/>
  <c r="CB215" i="37"/>
  <c r="DB215" i="37"/>
  <c r="CD215" i="37"/>
  <c r="DC215" i="37"/>
  <c r="CC215" i="37"/>
  <c r="DA215" i="37"/>
  <c r="CA215" i="37"/>
  <c r="DE215" i="37"/>
  <c r="DD217" i="37"/>
  <c r="CB217" i="37"/>
  <c r="DC217" i="37"/>
  <c r="DB217" i="37"/>
  <c r="CD217" i="37"/>
  <c r="DE217" i="37"/>
  <c r="CC217" i="37"/>
  <c r="DA217" i="37"/>
  <c r="CA217" i="37"/>
  <c r="DD219" i="37"/>
  <c r="CB219" i="37"/>
  <c r="DC219" i="37"/>
  <c r="CE219" i="37"/>
  <c r="CA219" i="37"/>
  <c r="DB219" i="37"/>
  <c r="CD219" i="37"/>
  <c r="CC219" i="37"/>
  <c r="DE219" i="37"/>
  <c r="DA201" i="37"/>
  <c r="CA201" i="37" s="1"/>
  <c r="DX203" i="37"/>
  <c r="CX203" i="37" s="1"/>
  <c r="DG203" i="37"/>
  <c r="CG203" i="37" s="1"/>
  <c r="DC203" i="37"/>
  <c r="CC203" i="37" s="1"/>
  <c r="AY203" i="37" s="1"/>
  <c r="DI203" i="37"/>
  <c r="CI203" i="37" s="1"/>
  <c r="DE203" i="37"/>
  <c r="CE203" i="37" s="1"/>
  <c r="DW204" i="37"/>
  <c r="CW204" i="37" s="1"/>
  <c r="DF204" i="37"/>
  <c r="CF204" i="37" s="1"/>
  <c r="DB204" i="37"/>
  <c r="CB204" i="37" s="1"/>
  <c r="DH204" i="37"/>
  <c r="CH204" i="37" s="1"/>
  <c r="DD204" i="37"/>
  <c r="CD204" i="37" s="1"/>
  <c r="DA204" i="37"/>
  <c r="CA204" i="37" s="1"/>
  <c r="AY204" i="37" s="1"/>
  <c r="DA209" i="37"/>
  <c r="CA209" i="37" s="1"/>
  <c r="CC214" i="37"/>
  <c r="CC216" i="37"/>
  <c r="CB229" i="37"/>
  <c r="CE229" i="37"/>
  <c r="CA229" i="37"/>
  <c r="CD229" i="37"/>
  <c r="DI209" i="37"/>
  <c r="CI209" i="37" s="1"/>
  <c r="DE209" i="37"/>
  <c r="CE209" i="37" s="1"/>
  <c r="DX209" i="37"/>
  <c r="CX209" i="37" s="1"/>
  <c r="DG209" i="37"/>
  <c r="CG209" i="37" s="1"/>
  <c r="DC209" i="37"/>
  <c r="CC209" i="37" s="1"/>
  <c r="DB214" i="37"/>
  <c r="CD214" i="37"/>
  <c r="DD214" i="37"/>
  <c r="CB214" i="37"/>
  <c r="CE214" i="37"/>
  <c r="DE214" i="37"/>
  <c r="DB216" i="37"/>
  <c r="CD216" i="37"/>
  <c r="DD216" i="37"/>
  <c r="CB216" i="37"/>
  <c r="CE216" i="37"/>
  <c r="DE216" i="37"/>
  <c r="CB225" i="37"/>
  <c r="A308" i="37"/>
  <c r="CE225" i="37"/>
  <c r="CA225" i="37"/>
  <c r="CD225" i="37"/>
  <c r="AY250" i="37"/>
  <c r="DA205" i="37"/>
  <c r="CA205" i="37" s="1"/>
  <c r="DX207" i="37"/>
  <c r="CX207" i="37" s="1"/>
  <c r="DG207" i="37"/>
  <c r="CG207" i="37" s="1"/>
  <c r="DC207" i="37"/>
  <c r="CC207" i="37" s="1"/>
  <c r="DI207" i="37"/>
  <c r="CI207" i="37" s="1"/>
  <c r="DE207" i="37"/>
  <c r="CE207" i="37" s="1"/>
  <c r="AY207" i="37" s="1"/>
  <c r="DW208" i="37"/>
  <c r="CW208" i="37" s="1"/>
  <c r="DF208" i="37"/>
  <c r="CF208" i="37" s="1"/>
  <c r="DB208" i="37"/>
  <c r="CB208" i="37" s="1"/>
  <c r="DH208" i="37"/>
  <c r="CH208" i="37" s="1"/>
  <c r="DD208" i="37"/>
  <c r="CD208" i="37" s="1"/>
  <c r="DA208" i="37"/>
  <c r="CA208" i="37" s="1"/>
  <c r="CC229" i="37"/>
  <c r="AY238" i="37"/>
  <c r="AY254" i="37"/>
  <c r="CB218" i="37"/>
  <c r="DD218" i="37"/>
  <c r="CB220" i="37"/>
  <c r="DD220" i="37"/>
  <c r="CC226" i="37"/>
  <c r="CB227" i="37"/>
  <c r="CA228" i="37"/>
  <c r="CE228" i="37"/>
  <c r="CC230" i="37"/>
  <c r="CB231" i="37"/>
  <c r="CC218" i="37"/>
  <c r="DA218" i="37"/>
  <c r="DE218" i="37"/>
  <c r="CC220" i="37"/>
  <c r="DA220" i="37"/>
  <c r="DE220" i="37"/>
  <c r="CC227" i="37"/>
  <c r="CC231" i="37"/>
  <c r="CD218" i="37"/>
  <c r="CD220" i="37"/>
  <c r="CA226" i="37"/>
  <c r="CA230" i="37"/>
  <c r="AX137" i="37" l="1"/>
  <c r="AX81" i="37"/>
  <c r="AX69" i="37"/>
  <c r="AX57" i="37"/>
  <c r="AX45" i="37"/>
  <c r="AY196" i="37"/>
  <c r="AY195" i="37"/>
  <c r="AY182" i="37"/>
  <c r="AY174" i="37"/>
  <c r="AY167" i="37"/>
  <c r="AY172" i="37"/>
  <c r="AY165" i="37"/>
  <c r="AX66" i="37"/>
  <c r="AX26" i="37"/>
  <c r="AX18" i="37"/>
  <c r="AX65" i="37"/>
  <c r="AX61" i="37"/>
  <c r="AX49" i="37"/>
  <c r="AX29" i="37"/>
  <c r="B308" i="37"/>
  <c r="AY166" i="37"/>
  <c r="AX139" i="37"/>
  <c r="AY177" i="37"/>
  <c r="AX114" i="37"/>
  <c r="AX130" i="37"/>
  <c r="AX122" i="37"/>
  <c r="AX128" i="37"/>
  <c r="AX109" i="37"/>
  <c r="AX108" i="37"/>
  <c r="AX89" i="37"/>
  <c r="AX50" i="37"/>
  <c r="AX14" i="37"/>
  <c r="AX100" i="37"/>
  <c r="AX82" i="37"/>
  <c r="AX22" i="37"/>
  <c r="AX88" i="37"/>
  <c r="AX73" i="37"/>
  <c r="AX41" i="37"/>
  <c r="AX37" i="37"/>
  <c r="AX25" i="37"/>
  <c r="AX21" i="37"/>
  <c r="AX105" i="37"/>
  <c r="AY198" i="37"/>
  <c r="AY170" i="37"/>
  <c r="AX110" i="37"/>
  <c r="AX102" i="37"/>
  <c r="AX90" i="37"/>
  <c r="AX84" i="37"/>
  <c r="AX20" i="37"/>
  <c r="AX124" i="37"/>
  <c r="AX129" i="37"/>
  <c r="AX78" i="37"/>
  <c r="AX62" i="37"/>
  <c r="AX46" i="37"/>
  <c r="AX34" i="37"/>
  <c r="AY173" i="37"/>
  <c r="AY205" i="37"/>
  <c r="AY200" i="37"/>
  <c r="AY197" i="37"/>
  <c r="AY175" i="37"/>
  <c r="AY189" i="37"/>
  <c r="AX136" i="37"/>
  <c r="AY178" i="37"/>
  <c r="AX126" i="37"/>
  <c r="AX111" i="37"/>
  <c r="AX103" i="37"/>
  <c r="AX91" i="37"/>
  <c r="AX125" i="37"/>
  <c r="AX104" i="37"/>
  <c r="AX132" i="37"/>
  <c r="AX16" i="37"/>
  <c r="AX12" i="37"/>
  <c r="AX113" i="37"/>
  <c r="AX131" i="37"/>
  <c r="AX123" i="37"/>
  <c r="AY208" i="37"/>
  <c r="AY191" i="37"/>
  <c r="AY192" i="37"/>
  <c r="AX138" i="37"/>
  <c r="AY168" i="37"/>
  <c r="AY161" i="37"/>
  <c r="AX127" i="37"/>
  <c r="AX115" i="37"/>
  <c r="AX106" i="37"/>
  <c r="AX94" i="37"/>
  <c r="AX86" i="37"/>
  <c r="AX116" i="37"/>
  <c r="AX101" i="37"/>
  <c r="AY164" i="37"/>
  <c r="AX17" i="37"/>
  <c r="AX13" i="37"/>
  <c r="AY187" i="37"/>
  <c r="AY169" i="37"/>
  <c r="AX85" i="37"/>
  <c r="AY209" i="37"/>
  <c r="AY201" i="37"/>
  <c r="AY199" i="37"/>
  <c r="AY194" i="37"/>
  <c r="AY188" i="37"/>
  <c r="AY179" i="37"/>
  <c r="AX134" i="37"/>
  <c r="AX107" i="37"/>
  <c r="AX95" i="37"/>
  <c r="AX87" i="37"/>
  <c r="AX112" i="37"/>
  <c r="AX83" i="37"/>
  <c r="AX79" i="37"/>
  <c r="AX67" i="37"/>
  <c r="AX59" i="37"/>
  <c r="AX47" i="37"/>
  <c r="AX39" i="37"/>
  <c r="AX35" i="37"/>
  <c r="AX23" i="37"/>
  <c r="AX19" i="37"/>
  <c r="AX15" i="37"/>
  <c r="AX135" i="37"/>
  <c r="AX80" i="37"/>
  <c r="AX72" i="37"/>
  <c r="AX68" i="37"/>
  <c r="AX64" i="37"/>
  <c r="AX60" i="37"/>
  <c r="AX56" i="37"/>
  <c r="AX48" i="37"/>
  <c r="AX44" i="37"/>
  <c r="AX40" i="37"/>
  <c r="AX36" i="37"/>
  <c r="AX28" i="37"/>
  <c r="AX24" i="37"/>
  <c r="AX133" i="37"/>
  <c r="AX117" i="37"/>
  <c r="AX93" i="37"/>
  <c r="D99" i="36" l="1"/>
  <c r="C99" i="36"/>
  <c r="B99" i="36" s="1"/>
  <c r="C98" i="36"/>
  <c r="B98" i="36" s="1"/>
  <c r="C97" i="36"/>
  <c r="B97" i="36" s="1"/>
  <c r="D96" i="36"/>
  <c r="C96" i="36"/>
  <c r="B96" i="36" s="1"/>
  <c r="D95" i="36"/>
  <c r="C95" i="36"/>
  <c r="D94" i="36"/>
  <c r="C94" i="36"/>
  <c r="B94" i="36"/>
  <c r="H75" i="36"/>
  <c r="G75" i="36"/>
  <c r="E75" i="36"/>
  <c r="D75" i="36"/>
  <c r="F74" i="36"/>
  <c r="C74" i="36"/>
  <c r="F73" i="36"/>
  <c r="C73" i="36"/>
  <c r="F72" i="36"/>
  <c r="C72" i="36"/>
  <c r="F71" i="36"/>
  <c r="C71" i="36"/>
  <c r="C75" i="36" s="1"/>
  <c r="E67" i="36"/>
  <c r="D67" i="36"/>
  <c r="E66" i="36"/>
  <c r="D66" i="36"/>
  <c r="C66" i="36" s="1"/>
  <c r="E65" i="36"/>
  <c r="D65" i="36"/>
  <c r="C65" i="36"/>
  <c r="E64" i="36"/>
  <c r="C64" i="36" s="1"/>
  <c r="D64" i="36"/>
  <c r="E63" i="36"/>
  <c r="D63" i="36"/>
  <c r="C63" i="36" s="1"/>
  <c r="E62" i="36"/>
  <c r="D62" i="36"/>
  <c r="C62" i="36" s="1"/>
  <c r="E61" i="36"/>
  <c r="D61" i="36"/>
  <c r="E60" i="36"/>
  <c r="D60" i="36"/>
  <c r="E59" i="36"/>
  <c r="D59" i="36"/>
  <c r="E58" i="36"/>
  <c r="D58" i="36"/>
  <c r="C58" i="36"/>
  <c r="E57" i="36"/>
  <c r="D57" i="36"/>
  <c r="C57" i="36" s="1"/>
  <c r="E56" i="36"/>
  <c r="D56" i="36"/>
  <c r="E55" i="36"/>
  <c r="D55" i="36"/>
  <c r="E54" i="36"/>
  <c r="D54" i="36"/>
  <c r="C54" i="36" s="1"/>
  <c r="E53" i="36"/>
  <c r="D53" i="36"/>
  <c r="C53" i="36" s="1"/>
  <c r="E52" i="36"/>
  <c r="D52" i="36"/>
  <c r="E51" i="36"/>
  <c r="D51" i="36"/>
  <c r="E50" i="36"/>
  <c r="D50" i="36"/>
  <c r="C50" i="36"/>
  <c r="E49" i="36"/>
  <c r="D49" i="36"/>
  <c r="C49" i="36" s="1"/>
  <c r="E48" i="36"/>
  <c r="D48" i="36"/>
  <c r="E47" i="36"/>
  <c r="D47" i="36"/>
  <c r="E46" i="36"/>
  <c r="D46" i="36"/>
  <c r="C46" i="36" s="1"/>
  <c r="E45" i="36"/>
  <c r="D45" i="36"/>
  <c r="C45" i="36" s="1"/>
  <c r="C40" i="36"/>
  <c r="C39" i="36"/>
  <c r="C38" i="36"/>
  <c r="C37" i="36"/>
  <c r="C33" i="36"/>
  <c r="C32" i="36"/>
  <c r="C31" i="36"/>
  <c r="C30" i="36"/>
  <c r="C29" i="36"/>
  <c r="C28" i="36"/>
  <c r="C27" i="36"/>
  <c r="C26" i="36"/>
  <c r="C25" i="36"/>
  <c r="C24" i="36"/>
  <c r="C23" i="36"/>
  <c r="C22" i="36"/>
  <c r="C21" i="36"/>
  <c r="C20" i="36"/>
  <c r="C19" i="36"/>
  <c r="C18" i="36"/>
  <c r="C17" i="36"/>
  <c r="C16" i="36"/>
  <c r="C15" i="36"/>
  <c r="C14" i="36"/>
  <c r="C13" i="36"/>
  <c r="C12" i="36"/>
  <c r="C48" i="36" l="1"/>
  <c r="C51" i="36"/>
  <c r="C56" i="36"/>
  <c r="C59" i="36"/>
  <c r="C61" i="36"/>
  <c r="B95" i="36"/>
  <c r="C47" i="36"/>
  <c r="C52" i="36"/>
  <c r="C55" i="36"/>
  <c r="C60" i="36"/>
  <c r="F75" i="36"/>
  <c r="C67" i="36"/>
  <c r="B208" i="35"/>
  <c r="H88" i="35"/>
  <c r="G88" i="35"/>
  <c r="D88" i="35" s="1"/>
  <c r="F88" i="35"/>
  <c r="E88" i="35"/>
  <c r="D87" i="35"/>
  <c r="D86" i="35"/>
  <c r="D85" i="35"/>
  <c r="D84" i="35"/>
  <c r="I81" i="35"/>
  <c r="H81" i="35"/>
  <c r="G81" i="35"/>
  <c r="F81" i="35"/>
  <c r="E81" i="35"/>
  <c r="D79" i="35"/>
  <c r="D78" i="35"/>
  <c r="D77" i="35"/>
  <c r="D76" i="35"/>
  <c r="D75" i="35"/>
  <c r="D74" i="35"/>
  <c r="D73" i="35"/>
  <c r="D71" i="35"/>
  <c r="D70" i="35"/>
  <c r="D69" i="35"/>
  <c r="D68" i="35"/>
  <c r="D67" i="35"/>
  <c r="D66" i="35"/>
  <c r="D65" i="35"/>
  <c r="D64" i="35"/>
  <c r="D63" i="35"/>
  <c r="D62" i="35"/>
  <c r="D60" i="35"/>
  <c r="D58" i="35"/>
  <c r="D57" i="35"/>
  <c r="D56" i="35"/>
  <c r="D55" i="35"/>
  <c r="D54" i="35"/>
  <c r="D52" i="35"/>
  <c r="D51" i="35"/>
  <c r="D50" i="35"/>
  <c r="D49" i="35"/>
  <c r="AE46" i="35"/>
  <c r="AD46" i="35"/>
  <c r="AC46" i="35"/>
  <c r="AB46" i="35"/>
  <c r="AA46" i="35"/>
  <c r="Z46" i="35"/>
  <c r="Y46" i="35"/>
  <c r="X46" i="35"/>
  <c r="W46" i="35"/>
  <c r="V46" i="35"/>
  <c r="U46" i="35"/>
  <c r="T46" i="35"/>
  <c r="S46" i="35"/>
  <c r="R46" i="35"/>
  <c r="Q46" i="35"/>
  <c r="P46" i="35"/>
  <c r="O46" i="35"/>
  <c r="N46" i="35"/>
  <c r="M46" i="35"/>
  <c r="L46" i="35"/>
  <c r="K46" i="35"/>
  <c r="J46" i="35"/>
  <c r="I46" i="35"/>
  <c r="H46" i="35"/>
  <c r="G46" i="35"/>
  <c r="F46" i="35"/>
  <c r="E46" i="35"/>
  <c r="D44" i="35"/>
  <c r="D43" i="35"/>
  <c r="D42" i="35"/>
  <c r="D41" i="35"/>
  <c r="D40" i="35"/>
  <c r="D39" i="35"/>
  <c r="D38" i="35"/>
  <c r="D36" i="35"/>
  <c r="D35" i="35"/>
  <c r="D34" i="35"/>
  <c r="D33" i="35"/>
  <c r="D32" i="35"/>
  <c r="D31" i="35"/>
  <c r="D30" i="35"/>
  <c r="D29" i="35"/>
  <c r="D28" i="35"/>
  <c r="D27" i="35"/>
  <c r="D25" i="35"/>
  <c r="D19" i="35"/>
  <c r="D18" i="35"/>
  <c r="D17" i="35"/>
  <c r="D16" i="35"/>
  <c r="D14" i="35"/>
  <c r="D13" i="35"/>
  <c r="D12" i="35"/>
  <c r="D11" i="35"/>
  <c r="D46" i="35" l="1"/>
  <c r="A208" i="35" s="1"/>
  <c r="D81" i="35"/>
  <c r="E71" i="34"/>
  <c r="E70" i="34"/>
  <c r="E69" i="34"/>
  <c r="E66" i="34"/>
  <c r="D66" i="34"/>
  <c r="E65" i="34"/>
  <c r="D65" i="34"/>
  <c r="C65" i="34" s="1"/>
  <c r="R64" i="34"/>
  <c r="E64" i="34"/>
  <c r="D64" i="34"/>
  <c r="R63" i="34"/>
  <c r="E63" i="34"/>
  <c r="D63" i="34"/>
  <c r="C63" i="34" s="1"/>
  <c r="R62" i="34"/>
  <c r="E62" i="34"/>
  <c r="D62" i="34"/>
  <c r="R61" i="34"/>
  <c r="E61" i="34"/>
  <c r="D61" i="34"/>
  <c r="C61" i="34" s="1"/>
  <c r="B51" i="34"/>
  <c r="B50" i="34"/>
  <c r="B38" i="34"/>
  <c r="M37" i="34"/>
  <c r="B37" i="34"/>
  <c r="U28" i="34"/>
  <c r="B28" i="34"/>
  <c r="U27" i="34"/>
  <c r="B27" i="34"/>
  <c r="U26" i="34"/>
  <c r="B26" i="34"/>
  <c r="B25" i="34" s="1"/>
  <c r="T25" i="34"/>
  <c r="S25" i="34"/>
  <c r="R25" i="34"/>
  <c r="Q25" i="34"/>
  <c r="P25" i="34"/>
  <c r="O25" i="34"/>
  <c r="N25" i="34"/>
  <c r="M25" i="34"/>
  <c r="L25" i="34"/>
  <c r="K25" i="34"/>
  <c r="J25" i="34"/>
  <c r="I25" i="34"/>
  <c r="H25" i="34"/>
  <c r="G25" i="34"/>
  <c r="F25" i="34"/>
  <c r="E25" i="34"/>
  <c r="D25" i="34"/>
  <c r="C25" i="34"/>
  <c r="M16" i="34"/>
  <c r="H16" i="34"/>
  <c r="M15" i="34"/>
  <c r="H15" i="34"/>
  <c r="M14" i="34"/>
  <c r="H14" i="34"/>
  <c r="M13" i="34"/>
  <c r="H13" i="34"/>
  <c r="M12" i="34"/>
  <c r="M11" i="34" s="1"/>
  <c r="H12" i="34"/>
  <c r="X11" i="34"/>
  <c r="W11" i="34"/>
  <c r="V11" i="34"/>
  <c r="U11" i="34"/>
  <c r="T11" i="34"/>
  <c r="S11" i="34"/>
  <c r="R11" i="34"/>
  <c r="Q11" i="34"/>
  <c r="P11" i="34"/>
  <c r="O11" i="34"/>
  <c r="N11" i="34"/>
  <c r="L11" i="34"/>
  <c r="K11" i="34"/>
  <c r="J11" i="34"/>
  <c r="I11" i="34"/>
  <c r="H11" i="34"/>
  <c r="G11" i="34"/>
  <c r="F11" i="34"/>
  <c r="E11" i="34"/>
  <c r="D11" i="34"/>
  <c r="C11" i="34"/>
  <c r="B11" i="34"/>
  <c r="C64" i="34" l="1"/>
  <c r="C62" i="34"/>
  <c r="C66" i="34"/>
  <c r="E213" i="32"/>
  <c r="D213" i="32"/>
  <c r="C213" i="32" s="1"/>
  <c r="AE208" i="32"/>
  <c r="AD208" i="32"/>
  <c r="AC208" i="32"/>
  <c r="AB208" i="32"/>
  <c r="AA208" i="32"/>
  <c r="Z208" i="32"/>
  <c r="Y208" i="32"/>
  <c r="X208" i="32"/>
  <c r="W208" i="32"/>
  <c r="V208" i="32"/>
  <c r="U208" i="32"/>
  <c r="T208" i="32"/>
  <c r="S208" i="32"/>
  <c r="R208" i="32"/>
  <c r="Q208" i="32"/>
  <c r="P208" i="32"/>
  <c r="O208" i="32"/>
  <c r="N208" i="32"/>
  <c r="M208" i="32"/>
  <c r="L208" i="32"/>
  <c r="K208" i="32"/>
  <c r="J208" i="32"/>
  <c r="I208" i="32"/>
  <c r="H208" i="32"/>
  <c r="G208" i="32"/>
  <c r="F208" i="32"/>
  <c r="E207" i="32"/>
  <c r="D207" i="32"/>
  <c r="C207" i="32" s="1"/>
  <c r="E206" i="32"/>
  <c r="E208" i="32" s="1"/>
  <c r="D206" i="32"/>
  <c r="D208" i="32" s="1"/>
  <c r="C206" i="32"/>
  <c r="F200" i="32"/>
  <c r="Q199" i="32"/>
  <c r="Q200" i="32" s="1"/>
  <c r="P199" i="32"/>
  <c r="P200" i="32" s="1"/>
  <c r="O199" i="32"/>
  <c r="O200" i="32" s="1"/>
  <c r="N199" i="32"/>
  <c r="N200" i="32" s="1"/>
  <c r="M199" i="32"/>
  <c r="M200" i="32" s="1"/>
  <c r="L199" i="32"/>
  <c r="L200" i="32" s="1"/>
  <c r="K199" i="32"/>
  <c r="K200" i="32" s="1"/>
  <c r="J199" i="32"/>
  <c r="J200" i="32" s="1"/>
  <c r="I199" i="32"/>
  <c r="I200" i="32" s="1"/>
  <c r="H199" i="32"/>
  <c r="H200" i="32" s="1"/>
  <c r="G199" i="32"/>
  <c r="G200" i="32" s="1"/>
  <c r="E199" i="32"/>
  <c r="D199" i="32"/>
  <c r="C199" i="32" s="1"/>
  <c r="E198" i="32"/>
  <c r="D198" i="32"/>
  <c r="C198" i="32" s="1"/>
  <c r="F192" i="32"/>
  <c r="E191" i="32"/>
  <c r="D191" i="32"/>
  <c r="C191" i="32" s="1"/>
  <c r="Q190" i="32"/>
  <c r="P190" i="32"/>
  <c r="O190" i="32"/>
  <c r="N190" i="32"/>
  <c r="M190" i="32"/>
  <c r="L190" i="32"/>
  <c r="K190" i="32"/>
  <c r="J190" i="32"/>
  <c r="I190" i="32"/>
  <c r="H190" i="32"/>
  <c r="G190" i="32"/>
  <c r="E190" i="32"/>
  <c r="D190" i="32"/>
  <c r="C190" i="32"/>
  <c r="E189" i="32"/>
  <c r="D189" i="32"/>
  <c r="C189" i="32" s="1"/>
  <c r="E182" i="32"/>
  <c r="D182" i="32"/>
  <c r="C182" i="32" s="1"/>
  <c r="E181" i="32"/>
  <c r="D181" i="32"/>
  <c r="C181" i="32" s="1"/>
  <c r="E180" i="32"/>
  <c r="D180" i="32"/>
  <c r="C180" i="32" s="1"/>
  <c r="E179" i="32"/>
  <c r="D179" i="32"/>
  <c r="E178" i="32"/>
  <c r="D178" i="32"/>
  <c r="D177" i="32"/>
  <c r="E172" i="32"/>
  <c r="D172" i="32"/>
  <c r="C172" i="32" s="1"/>
  <c r="E171" i="32"/>
  <c r="D171" i="32"/>
  <c r="C171" i="32" s="1"/>
  <c r="E170" i="32"/>
  <c r="D170" i="32"/>
  <c r="C170" i="32" s="1"/>
  <c r="E169" i="32"/>
  <c r="D169" i="32"/>
  <c r="E168" i="32"/>
  <c r="D168" i="32"/>
  <c r="E167" i="32"/>
  <c r="D167" i="32"/>
  <c r="AA161" i="32"/>
  <c r="Z161" i="32"/>
  <c r="Y161" i="32"/>
  <c r="X161" i="32"/>
  <c r="W161" i="32"/>
  <c r="V161" i="32"/>
  <c r="U161" i="32"/>
  <c r="T161" i="32"/>
  <c r="S161" i="32"/>
  <c r="R161" i="32"/>
  <c r="Q161" i="32"/>
  <c r="P161" i="32"/>
  <c r="O161" i="32"/>
  <c r="N161" i="32"/>
  <c r="M161" i="32"/>
  <c r="L161" i="32"/>
  <c r="K161" i="32"/>
  <c r="J161" i="32"/>
  <c r="I161" i="32"/>
  <c r="H161" i="32"/>
  <c r="G161" i="32"/>
  <c r="F161" i="32"/>
  <c r="E160" i="32"/>
  <c r="D160" i="32"/>
  <c r="E159" i="32"/>
  <c r="C159" i="32" s="1"/>
  <c r="D159" i="32"/>
  <c r="E158" i="32"/>
  <c r="D158" i="32"/>
  <c r="E157" i="32"/>
  <c r="D157" i="32"/>
  <c r="C157" i="32" s="1"/>
  <c r="E156" i="32"/>
  <c r="D156" i="32"/>
  <c r="C156" i="32" s="1"/>
  <c r="E155" i="32"/>
  <c r="D155" i="32"/>
  <c r="C155" i="32" s="1"/>
  <c r="E154" i="32"/>
  <c r="D154" i="32"/>
  <c r="E153" i="32"/>
  <c r="D153" i="32"/>
  <c r="E152" i="32"/>
  <c r="D152" i="32"/>
  <c r="AA150" i="32"/>
  <c r="Z150" i="32"/>
  <c r="Y150" i="32"/>
  <c r="X150" i="32"/>
  <c r="W150" i="32"/>
  <c r="V150" i="32"/>
  <c r="U150" i="32"/>
  <c r="T150" i="32"/>
  <c r="S150" i="32"/>
  <c r="R150" i="32"/>
  <c r="Q150" i="32"/>
  <c r="P150" i="32"/>
  <c r="O150" i="32"/>
  <c r="N150" i="32"/>
  <c r="M150" i="32"/>
  <c r="L150" i="32"/>
  <c r="K150" i="32"/>
  <c r="J150" i="32"/>
  <c r="I150" i="32"/>
  <c r="H150" i="32"/>
  <c r="G150" i="32"/>
  <c r="F150" i="32"/>
  <c r="E149" i="32"/>
  <c r="C149" i="32" s="1"/>
  <c r="D149" i="32"/>
  <c r="E148" i="32"/>
  <c r="D148" i="32"/>
  <c r="C148" i="32" s="1"/>
  <c r="E147" i="32"/>
  <c r="D147" i="32"/>
  <c r="C147" i="32" s="1"/>
  <c r="E146" i="32"/>
  <c r="D146" i="32"/>
  <c r="C146" i="32" s="1"/>
  <c r="E145" i="32"/>
  <c r="D145" i="32"/>
  <c r="C145" i="32" s="1"/>
  <c r="E144" i="32"/>
  <c r="D144" i="32"/>
  <c r="E143" i="32"/>
  <c r="D143" i="32"/>
  <c r="E142" i="32"/>
  <c r="D142" i="32"/>
  <c r="E141" i="32"/>
  <c r="D141" i="32"/>
  <c r="C141" i="32"/>
  <c r="E140" i="32"/>
  <c r="D140" i="32"/>
  <c r="C140" i="32" s="1"/>
  <c r="E139" i="32"/>
  <c r="D139" i="32"/>
  <c r="C139" i="32" s="1"/>
  <c r="E138" i="32"/>
  <c r="D138" i="32"/>
  <c r="C138" i="32" s="1"/>
  <c r="E137" i="32"/>
  <c r="D137" i="32"/>
  <c r="C137" i="32" s="1"/>
  <c r="E136" i="32"/>
  <c r="D136" i="32"/>
  <c r="E135" i="32"/>
  <c r="D135" i="32"/>
  <c r="E134" i="32"/>
  <c r="D134" i="32"/>
  <c r="E133" i="32"/>
  <c r="C133" i="32" s="1"/>
  <c r="D133" i="32"/>
  <c r="E132" i="32"/>
  <c r="D132" i="32"/>
  <c r="C132" i="32" s="1"/>
  <c r="E131" i="32"/>
  <c r="D131" i="32"/>
  <c r="C131" i="32" s="1"/>
  <c r="E130" i="32"/>
  <c r="D130" i="32"/>
  <c r="C130" i="32" s="1"/>
  <c r="E129" i="32"/>
  <c r="D129" i="32"/>
  <c r="C129" i="32" s="1"/>
  <c r="E128" i="32"/>
  <c r="D128" i="32"/>
  <c r="E127" i="32"/>
  <c r="D127" i="32"/>
  <c r="E126" i="32"/>
  <c r="D126" i="32"/>
  <c r="E125" i="32"/>
  <c r="D125" i="32"/>
  <c r="C125" i="32"/>
  <c r="E124" i="32"/>
  <c r="D124" i="32"/>
  <c r="C124" i="32" s="1"/>
  <c r="E123" i="32"/>
  <c r="D123" i="32"/>
  <c r="C123" i="32" s="1"/>
  <c r="E122" i="32"/>
  <c r="D122" i="32"/>
  <c r="C122" i="32" s="1"/>
  <c r="E121" i="32"/>
  <c r="D121" i="32"/>
  <c r="C121" i="32" s="1"/>
  <c r="E120" i="32"/>
  <c r="D120" i="32"/>
  <c r="E115" i="32"/>
  <c r="D115" i="32"/>
  <c r="E114" i="32"/>
  <c r="D114" i="32"/>
  <c r="E113" i="32"/>
  <c r="C113" i="32" s="1"/>
  <c r="D113" i="32"/>
  <c r="E111" i="32"/>
  <c r="D111" i="32"/>
  <c r="C111" i="32" s="1"/>
  <c r="E109" i="32"/>
  <c r="D109" i="32"/>
  <c r="C109" i="32" s="1"/>
  <c r="E108" i="32"/>
  <c r="D108" i="32"/>
  <c r="C108" i="32" s="1"/>
  <c r="E107" i="32"/>
  <c r="D107" i="32"/>
  <c r="C107" i="32" s="1"/>
  <c r="E100" i="32"/>
  <c r="D100" i="32"/>
  <c r="E99" i="32"/>
  <c r="D99" i="32"/>
  <c r="E98" i="32"/>
  <c r="D98" i="32"/>
  <c r="E97" i="32"/>
  <c r="E95" i="32" s="1"/>
  <c r="D97" i="32"/>
  <c r="C97" i="32"/>
  <c r="E96" i="32"/>
  <c r="D96" i="32"/>
  <c r="C96" i="32" s="1"/>
  <c r="I95" i="32"/>
  <c r="H95" i="32"/>
  <c r="G95" i="32"/>
  <c r="F95" i="32"/>
  <c r="C76" i="32"/>
  <c r="E70" i="32"/>
  <c r="D70" i="32"/>
  <c r="C70" i="32" s="1"/>
  <c r="E69" i="32"/>
  <c r="D69" i="32"/>
  <c r="C69" i="32" s="1"/>
  <c r="E68" i="32"/>
  <c r="D68" i="32"/>
  <c r="C68" i="32" s="1"/>
  <c r="E67" i="32"/>
  <c r="D67" i="32"/>
  <c r="C67" i="32" s="1"/>
  <c r="E66" i="32"/>
  <c r="D66" i="32"/>
  <c r="C66" i="32" s="1"/>
  <c r="E65" i="32"/>
  <c r="D65" i="32"/>
  <c r="E64" i="32"/>
  <c r="D64" i="32"/>
  <c r="E59" i="32"/>
  <c r="D59" i="32"/>
  <c r="E58" i="32"/>
  <c r="D58" i="32"/>
  <c r="C58" i="32"/>
  <c r="E57" i="32"/>
  <c r="D57" i="32"/>
  <c r="C57" i="32" s="1"/>
  <c r="I56" i="32"/>
  <c r="H56" i="32"/>
  <c r="G56" i="32"/>
  <c r="F56" i="32"/>
  <c r="E56" i="32"/>
  <c r="D56" i="32"/>
  <c r="C56" i="32" s="1"/>
  <c r="E50" i="32"/>
  <c r="D50" i="32"/>
  <c r="C50" i="32" s="1"/>
  <c r="E49" i="32"/>
  <c r="D49" i="32"/>
  <c r="C49" i="32" s="1"/>
  <c r="E48" i="32"/>
  <c r="D48" i="32"/>
  <c r="E47" i="32"/>
  <c r="D47" i="32"/>
  <c r="E41" i="32"/>
  <c r="D41" i="32"/>
  <c r="E40" i="32"/>
  <c r="D40" i="32"/>
  <c r="E39" i="32"/>
  <c r="D39" i="32"/>
  <c r="E38" i="32"/>
  <c r="D38" i="32"/>
  <c r="E37" i="32"/>
  <c r="D37" i="32"/>
  <c r="E34" i="32"/>
  <c r="D34" i="32" s="1"/>
  <c r="C34" i="32" s="1"/>
  <c r="E32" i="32"/>
  <c r="D32" i="32" s="1"/>
  <c r="C32" i="32" s="1"/>
  <c r="E31" i="32"/>
  <c r="D31" i="32" s="1"/>
  <c r="C31" i="32" s="1"/>
  <c r="E30" i="32"/>
  <c r="D30" i="32" s="1"/>
  <c r="C30" i="32" s="1"/>
  <c r="E29" i="32"/>
  <c r="D29" i="32" s="1"/>
  <c r="C29" i="32" s="1"/>
  <c r="E28" i="32"/>
  <c r="D28" i="32" s="1"/>
  <c r="C28" i="32" s="1"/>
  <c r="E27" i="32"/>
  <c r="D27" i="32"/>
  <c r="C27" i="32" s="1"/>
  <c r="E26" i="32"/>
  <c r="D26" i="32"/>
  <c r="C26" i="32" s="1"/>
  <c r="E25" i="32"/>
  <c r="D25" i="32" s="1"/>
  <c r="C25" i="32" s="1"/>
  <c r="E24" i="32"/>
  <c r="D24" i="32"/>
  <c r="C24" i="32" s="1"/>
  <c r="E23" i="32"/>
  <c r="D23" i="32"/>
  <c r="C23" i="32" s="1"/>
  <c r="E22" i="32"/>
  <c r="D22" i="32"/>
  <c r="C22" i="32" s="1"/>
  <c r="E21" i="32"/>
  <c r="C21" i="32" s="1"/>
  <c r="D21" i="32"/>
  <c r="E20" i="32"/>
  <c r="D20" i="32"/>
  <c r="E14" i="32"/>
  <c r="D14" i="32"/>
  <c r="E13" i="32"/>
  <c r="C13" i="32" s="1"/>
  <c r="D13" i="32"/>
  <c r="E12" i="32"/>
  <c r="D12" i="32"/>
  <c r="C20" i="32" l="1"/>
  <c r="C47" i="32"/>
  <c r="C59" i="32"/>
  <c r="C65" i="32"/>
  <c r="C98" i="32"/>
  <c r="C100" i="32"/>
  <c r="C115" i="32"/>
  <c r="C126" i="32"/>
  <c r="C128" i="32"/>
  <c r="C135" i="32"/>
  <c r="C142" i="32"/>
  <c r="C144" i="32"/>
  <c r="D151" i="32"/>
  <c r="C152" i="32"/>
  <c r="C154" i="32"/>
  <c r="C168" i="32"/>
  <c r="C178" i="32"/>
  <c r="C12" i="32"/>
  <c r="C14" i="32"/>
  <c r="C48" i="32"/>
  <c r="C64" i="32"/>
  <c r="C99" i="32"/>
  <c r="C114" i="32"/>
  <c r="C120" i="32"/>
  <c r="C127" i="32"/>
  <c r="C134" i="32"/>
  <c r="C136" i="32"/>
  <c r="C150" i="32" s="1"/>
  <c r="C143" i="32"/>
  <c r="C153" i="32"/>
  <c r="C158" i="32"/>
  <c r="C160" i="32"/>
  <c r="C167" i="32"/>
  <c r="C169" i="32"/>
  <c r="C179" i="32"/>
  <c r="D200" i="32"/>
  <c r="C95" i="32"/>
  <c r="E150" i="32"/>
  <c r="E151" i="32"/>
  <c r="E161" i="32" s="1"/>
  <c r="C192" i="32"/>
  <c r="CH69" i="32"/>
  <c r="CB69" i="32" s="1"/>
  <c r="CG69" i="32"/>
  <c r="CA69" i="32" s="1"/>
  <c r="R69" i="32" s="1"/>
  <c r="C200" i="32"/>
  <c r="C208" i="32"/>
  <c r="CH70" i="32"/>
  <c r="CB70" i="32" s="1"/>
  <c r="CG70" i="32"/>
  <c r="CA70" i="32" s="1"/>
  <c r="C151" i="32"/>
  <c r="C161" i="32" s="1"/>
  <c r="D161" i="32"/>
  <c r="D192" i="32"/>
  <c r="D95" i="32"/>
  <c r="E200" i="32"/>
  <c r="D150" i="32"/>
  <c r="R70" i="32" l="1"/>
  <c r="E341" i="31"/>
  <c r="D341" i="31"/>
  <c r="C341" i="31" s="1"/>
  <c r="E340" i="31"/>
  <c r="D340" i="31"/>
  <c r="C340" i="31" s="1"/>
  <c r="E339" i="31"/>
  <c r="D339" i="31"/>
  <c r="C339" i="31" s="1"/>
  <c r="E338" i="31"/>
  <c r="D338" i="31"/>
  <c r="C338" i="31"/>
  <c r="E337" i="31"/>
  <c r="D337" i="31"/>
  <c r="C337" i="31" s="1"/>
  <c r="E336" i="31"/>
  <c r="D336" i="31"/>
  <c r="C336" i="31" s="1"/>
  <c r="D331" i="31"/>
  <c r="C331" i="31"/>
  <c r="D330" i="31"/>
  <c r="C330" i="31"/>
  <c r="B330" i="31" s="1"/>
  <c r="E325" i="31"/>
  <c r="D325" i="31"/>
  <c r="E324" i="31"/>
  <c r="D324" i="31"/>
  <c r="E323" i="31"/>
  <c r="D323" i="31"/>
  <c r="C323" i="31" s="1"/>
  <c r="E318" i="31"/>
  <c r="D318" i="31"/>
  <c r="C318" i="31" s="1"/>
  <c r="E315" i="31"/>
  <c r="D315" i="31"/>
  <c r="E314" i="31"/>
  <c r="D314" i="31"/>
  <c r="C314" i="31" s="1"/>
  <c r="E313" i="31"/>
  <c r="D313" i="31"/>
  <c r="C313" i="31" s="1"/>
  <c r="E312" i="31"/>
  <c r="D312" i="31"/>
  <c r="C312" i="31" s="1"/>
  <c r="E311" i="31"/>
  <c r="C311" i="31" s="1"/>
  <c r="D311" i="31"/>
  <c r="E309" i="31"/>
  <c r="D309" i="31"/>
  <c r="E308" i="31"/>
  <c r="E303" i="31"/>
  <c r="D303" i="31"/>
  <c r="E302" i="31"/>
  <c r="D302" i="31"/>
  <c r="C302" i="31" s="1"/>
  <c r="E301" i="31"/>
  <c r="D301" i="31"/>
  <c r="C301" i="31" s="1"/>
  <c r="E300" i="31"/>
  <c r="C300" i="31" s="1"/>
  <c r="D300" i="31"/>
  <c r="E299" i="31"/>
  <c r="D299" i="31"/>
  <c r="E298" i="31"/>
  <c r="D298" i="31"/>
  <c r="E297" i="31"/>
  <c r="D297" i="31"/>
  <c r="C297" i="31"/>
  <c r="E296" i="31"/>
  <c r="D296" i="31"/>
  <c r="E295" i="31"/>
  <c r="D295" i="31"/>
  <c r="C295" i="31" s="1"/>
  <c r="E294" i="31"/>
  <c r="C294" i="31" s="1"/>
  <c r="E293" i="31"/>
  <c r="C293" i="31" s="1"/>
  <c r="E292" i="31"/>
  <c r="C292" i="31" s="1"/>
  <c r="E291" i="31"/>
  <c r="C291" i="31" s="1"/>
  <c r="E290" i="31"/>
  <c r="C290" i="31"/>
  <c r="E289" i="31"/>
  <c r="C289" i="31" s="1"/>
  <c r="E288" i="31"/>
  <c r="C288" i="31" s="1"/>
  <c r="E287" i="31"/>
  <c r="C287" i="31" s="1"/>
  <c r="E286" i="31"/>
  <c r="C286" i="31" s="1"/>
  <c r="AU285" i="31"/>
  <c r="AT285" i="31"/>
  <c r="AS285" i="31"/>
  <c r="AR285" i="31"/>
  <c r="AP285" i="31"/>
  <c r="AO285" i="31"/>
  <c r="AN285" i="31"/>
  <c r="AM285" i="31"/>
  <c r="AL285" i="31"/>
  <c r="AK285" i="31"/>
  <c r="AJ285" i="31"/>
  <c r="AI285" i="31"/>
  <c r="AH285" i="31"/>
  <c r="AG285" i="31"/>
  <c r="AF285" i="31"/>
  <c r="AE285" i="31"/>
  <c r="AD285" i="31"/>
  <c r="AC285" i="31"/>
  <c r="AB285" i="31"/>
  <c r="AA285" i="31"/>
  <c r="Z285" i="31"/>
  <c r="Y285" i="31"/>
  <c r="X285" i="31"/>
  <c r="W285" i="31"/>
  <c r="V285" i="31"/>
  <c r="U285" i="31"/>
  <c r="T285" i="31"/>
  <c r="S285" i="31"/>
  <c r="R285" i="31"/>
  <c r="Q285" i="31"/>
  <c r="P285" i="31"/>
  <c r="O285" i="31"/>
  <c r="N285" i="31"/>
  <c r="M285" i="31"/>
  <c r="L285" i="31"/>
  <c r="K285" i="31"/>
  <c r="J285" i="31"/>
  <c r="I285" i="31"/>
  <c r="H285" i="31"/>
  <c r="G285" i="31"/>
  <c r="F285" i="31"/>
  <c r="E280" i="31"/>
  <c r="C280" i="31" s="1"/>
  <c r="D280" i="31"/>
  <c r="E279" i="31"/>
  <c r="D279" i="31"/>
  <c r="E278" i="31"/>
  <c r="D278" i="31"/>
  <c r="E277" i="31"/>
  <c r="D277" i="31"/>
  <c r="C277" i="31"/>
  <c r="E272" i="31"/>
  <c r="D272" i="31"/>
  <c r="E271" i="31"/>
  <c r="D271" i="31"/>
  <c r="C271" i="31" s="1"/>
  <c r="E270" i="31"/>
  <c r="D270" i="31"/>
  <c r="C270" i="31" s="1"/>
  <c r="E269" i="31"/>
  <c r="D269" i="31"/>
  <c r="C269" i="31" s="1"/>
  <c r="F265" i="31"/>
  <c r="D265" i="31" s="1"/>
  <c r="E265" i="31"/>
  <c r="F264" i="31"/>
  <c r="E264" i="31"/>
  <c r="F263" i="31"/>
  <c r="E263" i="31"/>
  <c r="F262" i="31"/>
  <c r="D262" i="31" s="1"/>
  <c r="E262" i="31"/>
  <c r="F261" i="31"/>
  <c r="E261" i="31"/>
  <c r="F260" i="31"/>
  <c r="E260" i="31"/>
  <c r="D260" i="31" s="1"/>
  <c r="F259" i="31"/>
  <c r="E259" i="31"/>
  <c r="D259" i="31" s="1"/>
  <c r="F258" i="31"/>
  <c r="E258" i="31"/>
  <c r="D258" i="31" s="1"/>
  <c r="F257" i="31"/>
  <c r="D257" i="31" s="1"/>
  <c r="E257" i="31"/>
  <c r="F256" i="31"/>
  <c r="E256" i="31"/>
  <c r="F255" i="31"/>
  <c r="E255" i="31"/>
  <c r="F254" i="31"/>
  <c r="E254" i="31"/>
  <c r="D254" i="31"/>
  <c r="F253" i="31"/>
  <c r="D253" i="31" s="1"/>
  <c r="E253" i="31"/>
  <c r="F252" i="31"/>
  <c r="E252" i="31"/>
  <c r="D252" i="31" s="1"/>
  <c r="F251" i="31"/>
  <c r="E251" i="31"/>
  <c r="D251" i="31" s="1"/>
  <c r="F250" i="31"/>
  <c r="E250" i="31"/>
  <c r="D250" i="31" s="1"/>
  <c r="F249" i="31"/>
  <c r="D249" i="31" s="1"/>
  <c r="E249" i="31"/>
  <c r="F248" i="31"/>
  <c r="E248" i="31"/>
  <c r="F247" i="31"/>
  <c r="E247" i="31"/>
  <c r="F246" i="31"/>
  <c r="E246" i="31"/>
  <c r="D246" i="31" s="1"/>
  <c r="F245" i="31"/>
  <c r="E245" i="31"/>
  <c r="D245" i="31" s="1"/>
  <c r="F244" i="31"/>
  <c r="E244" i="31"/>
  <c r="F243" i="31"/>
  <c r="E243" i="31"/>
  <c r="F242" i="31"/>
  <c r="E242" i="31"/>
  <c r="D242" i="31"/>
  <c r="F241" i="31"/>
  <c r="D241" i="31" s="1"/>
  <c r="E241" i="31"/>
  <c r="F240" i="31"/>
  <c r="E240" i="31"/>
  <c r="D240" i="31" s="1"/>
  <c r="F239" i="31"/>
  <c r="E239" i="31"/>
  <c r="F238" i="31"/>
  <c r="E238" i="31"/>
  <c r="D238" i="31" s="1"/>
  <c r="F237" i="31"/>
  <c r="E237" i="31"/>
  <c r="F236" i="31"/>
  <c r="E236" i="31"/>
  <c r="F235" i="31"/>
  <c r="E235" i="31"/>
  <c r="D235" i="31" s="1"/>
  <c r="F234" i="31"/>
  <c r="F233" i="31"/>
  <c r="E233" i="31"/>
  <c r="D233" i="31" s="1"/>
  <c r="F232" i="31"/>
  <c r="E232" i="31"/>
  <c r="D232" i="31" s="1"/>
  <c r="F231" i="31"/>
  <c r="E231" i="31"/>
  <c r="D231" i="31"/>
  <c r="F230" i="31"/>
  <c r="E230" i="31"/>
  <c r="D230" i="31" s="1"/>
  <c r="F229" i="31"/>
  <c r="E229" i="31"/>
  <c r="D229" i="31" s="1"/>
  <c r="F228" i="31"/>
  <c r="E228" i="31"/>
  <c r="D228" i="31" s="1"/>
  <c r="F227" i="31"/>
  <c r="D227" i="31" s="1"/>
  <c r="E227" i="31"/>
  <c r="F226" i="31"/>
  <c r="E226" i="31"/>
  <c r="D226" i="31" s="1"/>
  <c r="F225" i="31"/>
  <c r="E225" i="31"/>
  <c r="D225" i="31" s="1"/>
  <c r="F223" i="31"/>
  <c r="E223" i="31"/>
  <c r="D223" i="31" s="1"/>
  <c r="F219" i="31"/>
  <c r="E219" i="31"/>
  <c r="D219" i="31"/>
  <c r="F218" i="31"/>
  <c r="E218" i="31"/>
  <c r="D218" i="31" s="1"/>
  <c r="F217" i="31"/>
  <c r="E217" i="31"/>
  <c r="D217" i="31" s="1"/>
  <c r="F216" i="31"/>
  <c r="E216" i="31"/>
  <c r="D216" i="31" s="1"/>
  <c r="F215" i="31"/>
  <c r="D215" i="31" s="1"/>
  <c r="E215" i="31"/>
  <c r="F214" i="31"/>
  <c r="E214" i="31"/>
  <c r="D214" i="31" s="1"/>
  <c r="F213" i="31"/>
  <c r="E213" i="31"/>
  <c r="D213" i="31" s="1"/>
  <c r="F212" i="31"/>
  <c r="E212" i="31"/>
  <c r="D212" i="31" s="1"/>
  <c r="F211" i="31"/>
  <c r="E211" i="31"/>
  <c r="D211" i="31"/>
  <c r="F210" i="31"/>
  <c r="E210" i="31"/>
  <c r="D210" i="31" s="1"/>
  <c r="F209" i="31"/>
  <c r="E209" i="31"/>
  <c r="D209" i="31" s="1"/>
  <c r="F208" i="31"/>
  <c r="E208" i="31"/>
  <c r="D208" i="31" s="1"/>
  <c r="F207" i="31"/>
  <c r="D207" i="31" s="1"/>
  <c r="E207" i="31"/>
  <c r="F206" i="31"/>
  <c r="E206" i="31"/>
  <c r="D206" i="31" s="1"/>
  <c r="F205" i="31"/>
  <c r="E205" i="31"/>
  <c r="D205" i="31" s="1"/>
  <c r="F204" i="31"/>
  <c r="E204" i="31"/>
  <c r="D204" i="31" s="1"/>
  <c r="F203" i="31"/>
  <c r="E203" i="31"/>
  <c r="D203" i="31"/>
  <c r="F202" i="31"/>
  <c r="E202" i="31"/>
  <c r="D202" i="31" s="1"/>
  <c r="F201" i="31"/>
  <c r="E201" i="31"/>
  <c r="D201" i="31" s="1"/>
  <c r="F200" i="31"/>
  <c r="E200" i="31"/>
  <c r="D200" i="31" s="1"/>
  <c r="F199" i="31"/>
  <c r="D199" i="31" s="1"/>
  <c r="E199" i="31"/>
  <c r="F198" i="31"/>
  <c r="E198" i="31"/>
  <c r="D198" i="31" s="1"/>
  <c r="F197" i="31"/>
  <c r="E197" i="31"/>
  <c r="D197" i="31" s="1"/>
  <c r="F196" i="31"/>
  <c r="E196" i="31"/>
  <c r="D196" i="31" s="1"/>
  <c r="F195" i="31"/>
  <c r="E195" i="31"/>
  <c r="D195" i="31"/>
  <c r="F194" i="31"/>
  <c r="E194" i="31"/>
  <c r="D194" i="31" s="1"/>
  <c r="F193" i="31"/>
  <c r="E193" i="31"/>
  <c r="D193" i="31" s="1"/>
  <c r="F192" i="31"/>
  <c r="E192" i="31"/>
  <c r="D192" i="31" s="1"/>
  <c r="F191" i="31"/>
  <c r="D191" i="31" s="1"/>
  <c r="E191" i="31"/>
  <c r="F190" i="31"/>
  <c r="E190" i="31"/>
  <c r="D190" i="31" s="1"/>
  <c r="F189" i="31"/>
  <c r="E189" i="31"/>
  <c r="D189" i="31" s="1"/>
  <c r="F188" i="31"/>
  <c r="F187" i="31"/>
  <c r="E187" i="31"/>
  <c r="F186" i="31"/>
  <c r="E186" i="31"/>
  <c r="D186" i="31"/>
  <c r="F185" i="31"/>
  <c r="E185" i="31"/>
  <c r="D185" i="31" s="1"/>
  <c r="F184" i="31"/>
  <c r="E184" i="31"/>
  <c r="F183" i="31"/>
  <c r="E183" i="31"/>
  <c r="F182" i="31"/>
  <c r="D182" i="31" s="1"/>
  <c r="E182" i="31"/>
  <c r="F181" i="31"/>
  <c r="E181" i="31"/>
  <c r="D181" i="31" s="1"/>
  <c r="F180" i="31"/>
  <c r="E180" i="31"/>
  <c r="F179" i="31"/>
  <c r="E179" i="31"/>
  <c r="F177" i="31"/>
  <c r="E177" i="31"/>
  <c r="D177" i="31"/>
  <c r="E171" i="31"/>
  <c r="D171" i="31"/>
  <c r="C171" i="31" s="1"/>
  <c r="E170" i="31"/>
  <c r="D170" i="31"/>
  <c r="E169" i="31"/>
  <c r="D169" i="31"/>
  <c r="E168" i="31"/>
  <c r="C168" i="31" s="1"/>
  <c r="D168" i="31"/>
  <c r="O167" i="31"/>
  <c r="N167" i="31"/>
  <c r="M167" i="31"/>
  <c r="L167" i="31"/>
  <c r="K167" i="31"/>
  <c r="J167" i="31"/>
  <c r="I167" i="31"/>
  <c r="H167" i="31"/>
  <c r="G167" i="31"/>
  <c r="F167" i="31"/>
  <c r="E166" i="31"/>
  <c r="D166" i="31"/>
  <c r="C166" i="31"/>
  <c r="E165" i="31"/>
  <c r="D165" i="31"/>
  <c r="C165" i="31" s="1"/>
  <c r="E164" i="31"/>
  <c r="E167" i="31" s="1"/>
  <c r="D164" i="31"/>
  <c r="P159" i="31"/>
  <c r="O159" i="31"/>
  <c r="N159" i="31"/>
  <c r="M159" i="31"/>
  <c r="L159" i="31"/>
  <c r="K159" i="31"/>
  <c r="J159" i="31"/>
  <c r="I159" i="31"/>
  <c r="H159" i="31"/>
  <c r="G159" i="31"/>
  <c r="F159" i="31"/>
  <c r="E158" i="31"/>
  <c r="D158" i="31"/>
  <c r="C158" i="31" s="1"/>
  <c r="E157" i="31"/>
  <c r="D157" i="31"/>
  <c r="C157" i="31" s="1"/>
  <c r="E156" i="31"/>
  <c r="D156" i="31"/>
  <c r="C156" i="31"/>
  <c r="E155" i="31"/>
  <c r="D155" i="31"/>
  <c r="P154" i="31"/>
  <c r="P160" i="31" s="1"/>
  <c r="O154" i="31"/>
  <c r="O160" i="31" s="1"/>
  <c r="N154" i="31"/>
  <c r="M154" i="31"/>
  <c r="M160" i="31" s="1"/>
  <c r="L154" i="31"/>
  <c r="L160" i="31" s="1"/>
  <c r="K154" i="31"/>
  <c r="K160" i="31" s="1"/>
  <c r="J154" i="31"/>
  <c r="I154" i="31"/>
  <c r="I160" i="31" s="1"/>
  <c r="H154" i="31"/>
  <c r="H160" i="31" s="1"/>
  <c r="G154" i="31"/>
  <c r="G160" i="31" s="1"/>
  <c r="F154" i="31"/>
  <c r="E153" i="31"/>
  <c r="D153" i="31"/>
  <c r="C153" i="31"/>
  <c r="E152" i="31"/>
  <c r="D152" i="31"/>
  <c r="C152" i="31" s="1"/>
  <c r="E151" i="31"/>
  <c r="D151" i="31"/>
  <c r="C151" i="31" s="1"/>
  <c r="M146" i="31"/>
  <c r="L146" i="31"/>
  <c r="K146" i="31"/>
  <c r="J146" i="31"/>
  <c r="I146" i="31"/>
  <c r="H146" i="31"/>
  <c r="G146" i="31"/>
  <c r="F146" i="31"/>
  <c r="E145" i="31"/>
  <c r="D145" i="31"/>
  <c r="C145" i="31" s="1"/>
  <c r="E144" i="31"/>
  <c r="D144" i="31"/>
  <c r="C144" i="31" s="1"/>
  <c r="E143" i="31"/>
  <c r="D143" i="31"/>
  <c r="C143" i="31" s="1"/>
  <c r="E142" i="31"/>
  <c r="E146" i="31" s="1"/>
  <c r="D142" i="31"/>
  <c r="C142" i="31"/>
  <c r="M141" i="31"/>
  <c r="M147" i="31" s="1"/>
  <c r="L141" i="31"/>
  <c r="K141" i="31"/>
  <c r="K147" i="31" s="1"/>
  <c r="J141" i="31"/>
  <c r="J147" i="31" s="1"/>
  <c r="I141" i="31"/>
  <c r="I147" i="31" s="1"/>
  <c r="H141" i="31"/>
  <c r="G141" i="31"/>
  <c r="G147" i="31" s="1"/>
  <c r="F141" i="31"/>
  <c r="F147" i="31" s="1"/>
  <c r="E140" i="31"/>
  <c r="D140" i="31"/>
  <c r="E139" i="31"/>
  <c r="C139" i="31" s="1"/>
  <c r="D139" i="31"/>
  <c r="E138" i="31"/>
  <c r="E141" i="31" s="1"/>
  <c r="D138" i="31"/>
  <c r="C138" i="31" s="1"/>
  <c r="E134" i="31"/>
  <c r="D134" i="31"/>
  <c r="E133" i="31"/>
  <c r="D133" i="31"/>
  <c r="E132" i="31"/>
  <c r="D132" i="31"/>
  <c r="C132" i="31"/>
  <c r="E131" i="31"/>
  <c r="D131" i="31"/>
  <c r="C131" i="31" s="1"/>
  <c r="E130" i="31"/>
  <c r="D130" i="31"/>
  <c r="E125" i="31"/>
  <c r="D125" i="31"/>
  <c r="E124" i="31"/>
  <c r="C124" i="31" s="1"/>
  <c r="D124" i="31"/>
  <c r="E123" i="31"/>
  <c r="D123" i="31"/>
  <c r="C123" i="31" s="1"/>
  <c r="E122" i="31"/>
  <c r="D122" i="31"/>
  <c r="C122" i="31" s="1"/>
  <c r="E121" i="31"/>
  <c r="D121" i="31"/>
  <c r="E120" i="31"/>
  <c r="D120" i="31"/>
  <c r="C120" i="31"/>
  <c r="E115" i="31"/>
  <c r="D115" i="31"/>
  <c r="C115" i="31" s="1"/>
  <c r="E114" i="31"/>
  <c r="D114" i="31"/>
  <c r="E113" i="31"/>
  <c r="D113" i="31"/>
  <c r="E112" i="31"/>
  <c r="D112" i="31"/>
  <c r="E111" i="31"/>
  <c r="D111" i="31"/>
  <c r="C111" i="31" s="1"/>
  <c r="E110" i="31"/>
  <c r="D110" i="31"/>
  <c r="E105" i="31"/>
  <c r="D105" i="31"/>
  <c r="C105" i="31"/>
  <c r="E100" i="31"/>
  <c r="D100" i="31"/>
  <c r="C100" i="31" s="1"/>
  <c r="E99" i="31"/>
  <c r="D99" i="31"/>
  <c r="E98" i="31"/>
  <c r="D98" i="31"/>
  <c r="C98" i="31" s="1"/>
  <c r="E97" i="31"/>
  <c r="D97" i="31"/>
  <c r="C97" i="31" s="1"/>
  <c r="E92" i="31"/>
  <c r="D92" i="31"/>
  <c r="C92" i="31" s="1"/>
  <c r="E91" i="31"/>
  <c r="D91" i="31"/>
  <c r="C91" i="31" s="1"/>
  <c r="E90" i="31"/>
  <c r="D90" i="31"/>
  <c r="E89" i="31"/>
  <c r="D89" i="31"/>
  <c r="C89" i="31"/>
  <c r="C84" i="31"/>
  <c r="C78" i="31"/>
  <c r="C77" i="31"/>
  <c r="C76" i="31"/>
  <c r="C75" i="31"/>
  <c r="C74" i="31"/>
  <c r="C73" i="31"/>
  <c r="C72" i="31"/>
  <c r="C71" i="31"/>
  <c r="C70" i="31"/>
  <c r="C69" i="31"/>
  <c r="C68" i="31"/>
  <c r="C67" i="31"/>
  <c r="C66" i="31"/>
  <c r="C64" i="31"/>
  <c r="C62" i="31"/>
  <c r="C61" i="31"/>
  <c r="C60" i="31"/>
  <c r="P59" i="31"/>
  <c r="O59" i="31"/>
  <c r="N59" i="31"/>
  <c r="M59" i="31"/>
  <c r="L59" i="31"/>
  <c r="K59" i="31"/>
  <c r="J59" i="31"/>
  <c r="I59" i="31"/>
  <c r="H59" i="31"/>
  <c r="G59" i="31"/>
  <c r="F59" i="31"/>
  <c r="E59" i="31"/>
  <c r="D59" i="31"/>
  <c r="C59" i="31"/>
  <c r="C54" i="31"/>
  <c r="C53" i="31"/>
  <c r="C52" i="31"/>
  <c r="C51" i="31"/>
  <c r="C50" i="31"/>
  <c r="C49" i="31"/>
  <c r="C48" i="31"/>
  <c r="C47" i="31"/>
  <c r="C46" i="31"/>
  <c r="C45" i="31"/>
  <c r="C44" i="31"/>
  <c r="C43" i="31"/>
  <c r="C42" i="31"/>
  <c r="C41" i="31"/>
  <c r="C40" i="31"/>
  <c r="C39" i="31"/>
  <c r="C38" i="31"/>
  <c r="C36" i="31"/>
  <c r="R35" i="31"/>
  <c r="Q35" i="31"/>
  <c r="P35" i="31"/>
  <c r="O35" i="31"/>
  <c r="N35" i="31"/>
  <c r="M35" i="31"/>
  <c r="K35" i="31"/>
  <c r="J35" i="31"/>
  <c r="I35" i="31"/>
  <c r="H35" i="31"/>
  <c r="G35" i="31"/>
  <c r="F35" i="31"/>
  <c r="E35" i="31"/>
  <c r="D35" i="31"/>
  <c r="C14" i="31"/>
  <c r="C13" i="31"/>
  <c r="C12" i="31"/>
  <c r="C11" i="31"/>
  <c r="C90" i="31" l="1"/>
  <c r="C99" i="31"/>
  <c r="C110" i="31"/>
  <c r="C114" i="31"/>
  <c r="C121" i="31"/>
  <c r="C130" i="31"/>
  <c r="C133" i="31"/>
  <c r="D141" i="31"/>
  <c r="F160" i="31"/>
  <c r="J160" i="31"/>
  <c r="N160" i="31"/>
  <c r="E159" i="31"/>
  <c r="C164" i="31"/>
  <c r="C167" i="31" s="1"/>
  <c r="D167" i="31"/>
  <c r="C170" i="31"/>
  <c r="D179" i="31"/>
  <c r="D184" i="31"/>
  <c r="D187" i="31"/>
  <c r="D236" i="31"/>
  <c r="D243" i="31"/>
  <c r="D248" i="31"/>
  <c r="D255" i="31"/>
  <c r="D264" i="31"/>
  <c r="C272" i="31"/>
  <c r="C278" i="31"/>
  <c r="C298" i="31"/>
  <c r="C324" i="31"/>
  <c r="C113" i="31"/>
  <c r="C125" i="31"/>
  <c r="C134" i="31"/>
  <c r="C140" i="31"/>
  <c r="C141" i="31" s="1"/>
  <c r="D146" i="31"/>
  <c r="E154" i="31"/>
  <c r="E160" i="31" s="1"/>
  <c r="C169" i="31"/>
  <c r="D180" i="31"/>
  <c r="D183" i="31"/>
  <c r="D244" i="31"/>
  <c r="D247" i="31"/>
  <c r="D256" i="31"/>
  <c r="D261" i="31"/>
  <c r="D263" i="31"/>
  <c r="C279" i="31"/>
  <c r="D285" i="31"/>
  <c r="C299" i="31"/>
  <c r="C309" i="31"/>
  <c r="C315" i="31"/>
  <c r="H147" i="31"/>
  <c r="L147" i="31"/>
  <c r="D159" i="31"/>
  <c r="D237" i="31"/>
  <c r="D239" i="31"/>
  <c r="E285" i="31"/>
  <c r="C296" i="31"/>
  <c r="C303" i="31"/>
  <c r="C325" i="31"/>
  <c r="B331" i="31"/>
  <c r="E147" i="31"/>
  <c r="C146" i="31"/>
  <c r="C154" i="31"/>
  <c r="C285" i="31"/>
  <c r="D154" i="31"/>
  <c r="D160" i="31" s="1"/>
  <c r="C155" i="31"/>
  <c r="C159" i="31" s="1"/>
  <c r="C147" i="31" l="1"/>
  <c r="C160" i="31"/>
  <c r="D147" i="31"/>
  <c r="C11" i="29"/>
  <c r="D11" i="29"/>
  <c r="B12" i="29"/>
  <c r="B13" i="29"/>
  <c r="B14" i="29"/>
  <c r="B15" i="29"/>
  <c r="B16" i="29"/>
  <c r="B17" i="29"/>
  <c r="E21" i="29"/>
  <c r="F21" i="29"/>
  <c r="G21" i="29"/>
  <c r="H21" i="29"/>
  <c r="I21" i="29"/>
  <c r="J21" i="29"/>
  <c r="K21" i="29"/>
  <c r="L21" i="29"/>
  <c r="M21" i="29"/>
  <c r="N21" i="29"/>
  <c r="O21" i="29"/>
  <c r="P21" i="29"/>
  <c r="Q21" i="29"/>
  <c r="R21" i="29"/>
  <c r="S21" i="29"/>
  <c r="T21" i="29"/>
  <c r="U21" i="29"/>
  <c r="V21" i="29"/>
  <c r="W21" i="29"/>
  <c r="X21" i="29"/>
  <c r="Y21" i="29"/>
  <c r="Z21" i="29"/>
  <c r="AA21" i="29"/>
  <c r="AB21" i="29"/>
  <c r="AC21" i="29"/>
  <c r="AD21" i="29"/>
  <c r="AE21" i="29"/>
  <c r="AF21" i="29"/>
  <c r="C22" i="29"/>
  <c r="D22" i="29"/>
  <c r="C23" i="29"/>
  <c r="D23" i="29"/>
  <c r="C24" i="29"/>
  <c r="D24" i="29"/>
  <c r="B24" i="29" s="1"/>
  <c r="C25" i="29"/>
  <c r="B25" i="29" s="1"/>
  <c r="D25" i="29"/>
  <c r="C29" i="29"/>
  <c r="B29" i="29" s="1"/>
  <c r="D29" i="29"/>
  <c r="C30" i="29"/>
  <c r="B30" i="29" s="1"/>
  <c r="D30" i="29"/>
  <c r="C34" i="29"/>
  <c r="D34" i="29"/>
  <c r="B35" i="29"/>
  <c r="C35" i="29"/>
  <c r="D35" i="29"/>
  <c r="B22" i="29" l="1"/>
  <c r="B34" i="29"/>
  <c r="B23" i="29"/>
  <c r="B21" i="29" s="1"/>
  <c r="B11" i="29"/>
  <c r="D21" i="29"/>
  <c r="C21" i="29"/>
  <c r="AQ155" i="28"/>
  <c r="AP155" i="28"/>
  <c r="AO155" i="28"/>
  <c r="AN155" i="28"/>
  <c r="AM155" i="28"/>
  <c r="AL155" i="28"/>
  <c r="AK155" i="28"/>
  <c r="AJ155" i="28"/>
  <c r="AI155" i="28"/>
  <c r="AH155" i="28"/>
  <c r="AG155" i="28"/>
  <c r="AF155" i="28"/>
  <c r="AE155" i="28"/>
  <c r="AD155" i="28"/>
  <c r="AC155" i="28"/>
  <c r="AB155" i="28"/>
  <c r="AA155" i="28"/>
  <c r="Z155" i="28"/>
  <c r="Y155" i="28"/>
  <c r="X155" i="28"/>
  <c r="W155" i="28"/>
  <c r="V155" i="28"/>
  <c r="U155" i="28"/>
  <c r="T155" i="28"/>
  <c r="S155" i="28"/>
  <c r="R155" i="28"/>
  <c r="Q155" i="28"/>
  <c r="P155" i="28"/>
  <c r="O155" i="28"/>
  <c r="N155" i="28"/>
  <c r="M155" i="28"/>
  <c r="L155" i="28"/>
  <c r="K155" i="28"/>
  <c r="J155" i="28"/>
  <c r="I155" i="28"/>
  <c r="H155" i="28"/>
  <c r="D155" i="28" s="1"/>
  <c r="G155" i="28"/>
  <c r="E155" i="28" s="1"/>
  <c r="F155" i="28"/>
  <c r="AR154" i="28"/>
  <c r="E154" i="28"/>
  <c r="D154" i="28"/>
  <c r="C154" i="28" s="1"/>
  <c r="AR153" i="28"/>
  <c r="E153" i="28"/>
  <c r="D153" i="28"/>
  <c r="AR152" i="28"/>
  <c r="E152" i="28"/>
  <c r="D152" i="28"/>
  <c r="E147" i="28"/>
  <c r="D147" i="28"/>
  <c r="E146" i="28"/>
  <c r="D146" i="28"/>
  <c r="AS145" i="28"/>
  <c r="AR145" i="28"/>
  <c r="AQ145" i="28"/>
  <c r="AP145" i="28"/>
  <c r="AO145" i="28"/>
  <c r="AN145" i="28"/>
  <c r="AM145" i="28"/>
  <c r="AL145" i="28"/>
  <c r="AK145" i="28"/>
  <c r="AJ145" i="28"/>
  <c r="AI145" i="28"/>
  <c r="AH145" i="28"/>
  <c r="AG145" i="28"/>
  <c r="AF145" i="28"/>
  <c r="AE145" i="28"/>
  <c r="AD145" i="28"/>
  <c r="AC145" i="28"/>
  <c r="AB145" i="28"/>
  <c r="AA145" i="28"/>
  <c r="Z145" i="28"/>
  <c r="Y145" i="28"/>
  <c r="X145" i="28"/>
  <c r="W145" i="28"/>
  <c r="V145" i="28"/>
  <c r="U145" i="28"/>
  <c r="T145" i="28"/>
  <c r="S145" i="28"/>
  <c r="R145" i="28"/>
  <c r="Q145" i="28"/>
  <c r="P145" i="28"/>
  <c r="O145" i="28"/>
  <c r="N145" i="28"/>
  <c r="M145" i="28"/>
  <c r="L145" i="28"/>
  <c r="K145" i="28"/>
  <c r="J145" i="28"/>
  <c r="I145" i="28"/>
  <c r="H145" i="28"/>
  <c r="G145" i="28"/>
  <c r="E145" i="28" s="1"/>
  <c r="F145" i="28"/>
  <c r="E144" i="28"/>
  <c r="D144" i="28"/>
  <c r="C144" i="28" s="1"/>
  <c r="E143" i="28"/>
  <c r="C143" i="28" s="1"/>
  <c r="D143" i="28"/>
  <c r="E142" i="28"/>
  <c r="D142" i="28"/>
  <c r="C142" i="28" s="1"/>
  <c r="E141" i="28"/>
  <c r="D141" i="28"/>
  <c r="C141" i="28" s="1"/>
  <c r="E140" i="28"/>
  <c r="D140" i="28"/>
  <c r="C140" i="28" s="1"/>
  <c r="E139" i="28"/>
  <c r="C139" i="28" s="1"/>
  <c r="D139" i="28"/>
  <c r="E138" i="28"/>
  <c r="D138" i="28"/>
  <c r="C138" i="28" s="1"/>
  <c r="E137" i="28"/>
  <c r="D137" i="28"/>
  <c r="C137" i="28"/>
  <c r="E136" i="28"/>
  <c r="D136" i="28"/>
  <c r="E135" i="28"/>
  <c r="D135" i="28"/>
  <c r="B130" i="28"/>
  <c r="D126" i="28"/>
  <c r="B126" i="28" s="1"/>
  <c r="C126" i="28"/>
  <c r="D125" i="28"/>
  <c r="C125" i="28"/>
  <c r="B125" i="28" s="1"/>
  <c r="D124" i="28"/>
  <c r="C124" i="28"/>
  <c r="B124" i="28"/>
  <c r="AN115" i="28"/>
  <c r="D115" i="28"/>
  <c r="C115" i="28"/>
  <c r="B115" i="28"/>
  <c r="D110" i="28"/>
  <c r="C110" i="28"/>
  <c r="D109" i="28"/>
  <c r="C109" i="28"/>
  <c r="B109" i="28" s="1"/>
  <c r="D104" i="28"/>
  <c r="C104" i="28"/>
  <c r="B104" i="28"/>
  <c r="AO78" i="28"/>
  <c r="E78" i="28"/>
  <c r="D78" i="28"/>
  <c r="AO77" i="28"/>
  <c r="E77" i="28"/>
  <c r="D77" i="28"/>
  <c r="C77" i="28" s="1"/>
  <c r="AO76" i="28"/>
  <c r="E76" i="28"/>
  <c r="D76" i="28"/>
  <c r="C76" i="28" s="1"/>
  <c r="AO75" i="28"/>
  <c r="E75" i="28"/>
  <c r="D75" i="28"/>
  <c r="AO74" i="28"/>
  <c r="E74" i="28"/>
  <c r="D74" i="28"/>
  <c r="AO73" i="28"/>
  <c r="E73" i="28"/>
  <c r="D73" i="28"/>
  <c r="C73" i="28" s="1"/>
  <c r="AO72" i="28"/>
  <c r="E72" i="28"/>
  <c r="D72" i="28"/>
  <c r="C72" i="28" s="1"/>
  <c r="AO71" i="28"/>
  <c r="E71" i="28"/>
  <c r="D71" i="28"/>
  <c r="AO70" i="28"/>
  <c r="E70" i="28"/>
  <c r="D70" i="28"/>
  <c r="AO69" i="28"/>
  <c r="E69" i="28"/>
  <c r="D69" i="28"/>
  <c r="C69" i="28" s="1"/>
  <c r="AO68" i="28"/>
  <c r="E68" i="28"/>
  <c r="D68" i="28"/>
  <c r="C68" i="28" s="1"/>
  <c r="AO67" i="28"/>
  <c r="E67" i="28"/>
  <c r="D67" i="28"/>
  <c r="AO66" i="28"/>
  <c r="E66" i="28"/>
  <c r="D66" i="28"/>
  <c r="AO65" i="28"/>
  <c r="E65" i="28"/>
  <c r="D65" i="28"/>
  <c r="C65" i="28" s="1"/>
  <c r="AO64" i="28"/>
  <c r="E64" i="28"/>
  <c r="D64" i="28"/>
  <c r="C64" i="28" s="1"/>
  <c r="AO63" i="28"/>
  <c r="E63" i="28"/>
  <c r="D63" i="28"/>
  <c r="AO62" i="28"/>
  <c r="E62" i="28"/>
  <c r="D62" i="28"/>
  <c r="AO61" i="28"/>
  <c r="E61" i="28"/>
  <c r="D61" i="28"/>
  <c r="C61" i="28" s="1"/>
  <c r="AO60" i="28"/>
  <c r="E60" i="28"/>
  <c r="D60" i="28"/>
  <c r="C60" i="28" s="1"/>
  <c r="AO59" i="28"/>
  <c r="E59" i="28"/>
  <c r="D59" i="28"/>
  <c r="AO58" i="28"/>
  <c r="E58" i="28"/>
  <c r="D58" i="28"/>
  <c r="AO57" i="28"/>
  <c r="E57" i="28"/>
  <c r="D57" i="28"/>
  <c r="C57" i="28" s="1"/>
  <c r="AO52" i="28"/>
  <c r="E52" i="28"/>
  <c r="D52" i="28"/>
  <c r="C52" i="28" s="1"/>
  <c r="AO51" i="28"/>
  <c r="E51" i="28"/>
  <c r="D51" i="28"/>
  <c r="M39" i="28"/>
  <c r="L39" i="28"/>
  <c r="K39" i="28"/>
  <c r="J39" i="28"/>
  <c r="I39" i="28"/>
  <c r="H39" i="28"/>
  <c r="G39" i="28"/>
  <c r="F39" i="28"/>
  <c r="D39" i="28"/>
  <c r="C39" i="28"/>
  <c r="E38" i="28"/>
  <c r="B38" i="28"/>
  <c r="E37" i="28"/>
  <c r="E39" i="28" s="1"/>
  <c r="B37" i="28"/>
  <c r="B39" i="28" s="1"/>
  <c r="AO33" i="28"/>
  <c r="AN33" i="28"/>
  <c r="AM33" i="28"/>
  <c r="AL33" i="28"/>
  <c r="AK33" i="28"/>
  <c r="AJ33" i="28"/>
  <c r="AI33" i="28"/>
  <c r="AH33" i="28"/>
  <c r="AG33" i="28"/>
  <c r="AF33" i="28"/>
  <c r="AE33" i="28"/>
  <c r="AD33" i="28"/>
  <c r="AC33" i="28"/>
  <c r="AB33" i="28"/>
  <c r="AA33" i="28"/>
  <c r="Z33" i="28"/>
  <c r="Y33" i="28"/>
  <c r="X33" i="28"/>
  <c r="W33" i="28"/>
  <c r="V33" i="28"/>
  <c r="U33" i="28"/>
  <c r="T33" i="28"/>
  <c r="S33" i="28"/>
  <c r="R33" i="28"/>
  <c r="Q33" i="28"/>
  <c r="P33" i="28"/>
  <c r="O33" i="28"/>
  <c r="N33" i="28"/>
  <c r="M33" i="28"/>
  <c r="L33" i="28"/>
  <c r="K33" i="28"/>
  <c r="J33" i="28"/>
  <c r="I33" i="28"/>
  <c r="H33" i="28"/>
  <c r="D33" i="28"/>
  <c r="C33" i="28"/>
  <c r="G32" i="28"/>
  <c r="F32" i="28"/>
  <c r="E32" i="28" s="1"/>
  <c r="B32" i="28"/>
  <c r="G31" i="28"/>
  <c r="G33" i="28" s="1"/>
  <c r="F31" i="28"/>
  <c r="F33" i="28" s="1"/>
  <c r="B31" i="28"/>
  <c r="B33" i="28" s="1"/>
  <c r="AS27" i="28"/>
  <c r="E27" i="28"/>
  <c r="D27" i="28"/>
  <c r="AS26" i="28"/>
  <c r="E26" i="28"/>
  <c r="D26" i="28"/>
  <c r="C26" i="28" s="1"/>
  <c r="AS25" i="28"/>
  <c r="E25" i="28"/>
  <c r="D25" i="28"/>
  <c r="C25" i="28" s="1"/>
  <c r="AS24" i="28"/>
  <c r="E24" i="28"/>
  <c r="D24" i="28"/>
  <c r="AR23" i="28"/>
  <c r="AQ23" i="28"/>
  <c r="AP23" i="28"/>
  <c r="AO23" i="28"/>
  <c r="AN23" i="28"/>
  <c r="AM23" i="28"/>
  <c r="AL23" i="28"/>
  <c r="AK23" i="28"/>
  <c r="AJ23" i="28"/>
  <c r="AI23" i="28"/>
  <c r="AH23" i="28"/>
  <c r="AG23" i="28"/>
  <c r="AF23" i="28"/>
  <c r="AE23" i="28"/>
  <c r="AD23" i="28"/>
  <c r="AC23" i="28"/>
  <c r="AB23" i="28"/>
  <c r="AA23" i="28"/>
  <c r="Z23" i="28"/>
  <c r="Y23" i="28"/>
  <c r="X23" i="28"/>
  <c r="W23" i="28"/>
  <c r="V23" i="28"/>
  <c r="U23" i="28"/>
  <c r="T23" i="28"/>
  <c r="S23" i="28"/>
  <c r="R23" i="28"/>
  <c r="Q23" i="28"/>
  <c r="P23" i="28"/>
  <c r="O23" i="28"/>
  <c r="N23" i="28"/>
  <c r="M23" i="28"/>
  <c r="L23" i="28"/>
  <c r="K23" i="28"/>
  <c r="J23" i="28"/>
  <c r="I23" i="28"/>
  <c r="H23" i="28"/>
  <c r="D23" i="28" s="1"/>
  <c r="G23" i="28"/>
  <c r="E23" i="28" s="1"/>
  <c r="F23" i="28"/>
  <c r="AS22" i="28"/>
  <c r="E22" i="28"/>
  <c r="D22" i="28"/>
  <c r="AS21" i="28"/>
  <c r="E21" i="28"/>
  <c r="D21" i="28"/>
  <c r="AS20" i="28"/>
  <c r="E20" i="28"/>
  <c r="D20" i="28"/>
  <c r="C20" i="28" s="1"/>
  <c r="AS19" i="28"/>
  <c r="E19" i="28"/>
  <c r="D19" i="28"/>
  <c r="C19" i="28" s="1"/>
  <c r="AS18" i="28"/>
  <c r="E18" i="28"/>
  <c r="D18" i="28"/>
  <c r="AS17" i="28"/>
  <c r="E17" i="28"/>
  <c r="D17" i="28"/>
  <c r="AS16" i="28"/>
  <c r="E16" i="28"/>
  <c r="D16" i="28"/>
  <c r="C16" i="28" s="1"/>
  <c r="AS15" i="28"/>
  <c r="E15" i="28"/>
  <c r="D15" i="28"/>
  <c r="C15" i="28" s="1"/>
  <c r="AS14" i="28"/>
  <c r="E14" i="28"/>
  <c r="D14" i="28"/>
  <c r="AS13" i="28"/>
  <c r="E13" i="28"/>
  <c r="D13" i="28"/>
  <c r="C23" i="28" l="1"/>
  <c r="C155" i="28"/>
  <c r="C13" i="28"/>
  <c r="C17" i="28"/>
  <c r="C21" i="28"/>
  <c r="C27" i="28"/>
  <c r="E31" i="28"/>
  <c r="E33" i="28" s="1"/>
  <c r="C58" i="28"/>
  <c r="C62" i="28"/>
  <c r="C66" i="28"/>
  <c r="C70" i="28"/>
  <c r="C74" i="28"/>
  <c r="C78" i="28"/>
  <c r="B110" i="28"/>
  <c r="C136" i="28"/>
  <c r="D145" i="28"/>
  <c r="C145" i="28" s="1"/>
  <c r="C146" i="28"/>
  <c r="C152" i="28"/>
  <c r="C14" i="28"/>
  <c r="C18" i="28"/>
  <c r="C22" i="28"/>
  <c r="C24" i="28"/>
  <c r="C51" i="28"/>
  <c r="C59" i="28"/>
  <c r="C63" i="28"/>
  <c r="C67" i="28"/>
  <c r="C71" i="28"/>
  <c r="C75" i="28"/>
  <c r="C135" i="28"/>
  <c r="C147" i="28"/>
  <c r="C153" i="28"/>
  <c r="S100" i="24"/>
  <c r="E364" i="19" l="1"/>
  <c r="D364" i="19"/>
  <c r="C364" i="19"/>
  <c r="E363" i="19"/>
  <c r="D363" i="19"/>
  <c r="E362" i="19"/>
  <c r="D362" i="19"/>
  <c r="C362" i="19" s="1"/>
  <c r="E361" i="19"/>
  <c r="D361" i="19"/>
  <c r="C361" i="19" s="1"/>
  <c r="E356" i="19"/>
  <c r="D356" i="19"/>
  <c r="C356" i="19" s="1"/>
  <c r="E355" i="19"/>
  <c r="D355" i="19"/>
  <c r="E354" i="19"/>
  <c r="D354" i="19"/>
  <c r="E353" i="19"/>
  <c r="D353" i="19"/>
  <c r="C353" i="19" s="1"/>
  <c r="E352" i="19"/>
  <c r="C352" i="19" s="1"/>
  <c r="D352" i="19"/>
  <c r="E351" i="19"/>
  <c r="D351" i="19"/>
  <c r="C351" i="19" s="1"/>
  <c r="E350" i="19"/>
  <c r="D350" i="19"/>
  <c r="C350" i="19" s="1"/>
  <c r="E349" i="19"/>
  <c r="D349" i="19"/>
  <c r="C349" i="19" s="1"/>
  <c r="E348" i="19"/>
  <c r="D348" i="19"/>
  <c r="C348" i="19" s="1"/>
  <c r="E347" i="19"/>
  <c r="D347" i="19"/>
  <c r="E346" i="19"/>
  <c r="D346" i="19"/>
  <c r="C346" i="19" s="1"/>
  <c r="E345" i="19"/>
  <c r="D345" i="19"/>
  <c r="E340" i="19"/>
  <c r="D340" i="19"/>
  <c r="C340" i="19"/>
  <c r="E339" i="19"/>
  <c r="D339" i="19"/>
  <c r="C339" i="19" s="1"/>
  <c r="E338" i="19"/>
  <c r="D338" i="19"/>
  <c r="C338" i="19" s="1"/>
  <c r="E337" i="19"/>
  <c r="D337" i="19"/>
  <c r="C337" i="19" s="1"/>
  <c r="E336" i="19"/>
  <c r="D336" i="19"/>
  <c r="C336" i="19" s="1"/>
  <c r="E335" i="19"/>
  <c r="D335" i="19"/>
  <c r="C335" i="19" s="1"/>
  <c r="E334" i="19"/>
  <c r="D334" i="19"/>
  <c r="E333" i="19"/>
  <c r="D333" i="19"/>
  <c r="C333" i="19" s="1"/>
  <c r="E332" i="19"/>
  <c r="C332" i="19" s="1"/>
  <c r="D332" i="19"/>
  <c r="E331" i="19"/>
  <c r="D331" i="19"/>
  <c r="C331" i="19" s="1"/>
  <c r="E330" i="19"/>
  <c r="D330" i="19"/>
  <c r="C330" i="19" s="1"/>
  <c r="E329" i="19"/>
  <c r="D329" i="19"/>
  <c r="C329" i="19" s="1"/>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297" i="19"/>
  <c r="B296" i="19"/>
  <c r="B295" i="19"/>
  <c r="B294" i="19"/>
  <c r="B293" i="19"/>
  <c r="B292" i="19"/>
  <c r="B291" i="19"/>
  <c r="B290" i="19"/>
  <c r="B289" i="19"/>
  <c r="B288" i="19"/>
  <c r="B287" i="19"/>
  <c r="B286" i="19"/>
  <c r="B285" i="19"/>
  <c r="B284" i="19"/>
  <c r="B283" i="19"/>
  <c r="B282" i="19"/>
  <c r="B281" i="19"/>
  <c r="B280" i="19"/>
  <c r="B279" i="19"/>
  <c r="B278" i="19"/>
  <c r="B277" i="19"/>
  <c r="B276" i="19"/>
  <c r="B272" i="19"/>
  <c r="B266" i="19"/>
  <c r="B224" i="19"/>
  <c r="B217" i="19"/>
  <c r="D209" i="19"/>
  <c r="C209" i="19"/>
  <c r="B208" i="19"/>
  <c r="B207" i="19"/>
  <c r="B206" i="19"/>
  <c r="B205" i="19"/>
  <c r="B204" i="19"/>
  <c r="B203" i="19"/>
  <c r="AT198" i="19"/>
  <c r="D198" i="19"/>
  <c r="C198" i="19"/>
  <c r="B198" i="19" s="1"/>
  <c r="AT197" i="19"/>
  <c r="D197" i="19"/>
  <c r="C197" i="19"/>
  <c r="B197" i="19" s="1"/>
  <c r="AT196" i="19"/>
  <c r="D196" i="19"/>
  <c r="C196" i="19"/>
  <c r="B196" i="19" s="1"/>
  <c r="AT195" i="19"/>
  <c r="D195" i="19"/>
  <c r="D193" i="19" s="1"/>
  <c r="C195" i="19"/>
  <c r="AT194" i="19"/>
  <c r="D194" i="19"/>
  <c r="C194" i="19"/>
  <c r="B194" i="19" s="1"/>
  <c r="AS193" i="19"/>
  <c r="AR193" i="19"/>
  <c r="AQ193" i="19"/>
  <c r="AP193" i="19"/>
  <c r="AO193" i="19"/>
  <c r="AN193" i="19"/>
  <c r="AM193" i="19"/>
  <c r="AL193" i="19"/>
  <c r="AK193" i="19"/>
  <c r="AJ193" i="19"/>
  <c r="AI193" i="19"/>
  <c r="AH193" i="19"/>
  <c r="AG193" i="19"/>
  <c r="AF193" i="19"/>
  <c r="AE193" i="19"/>
  <c r="AD193" i="19"/>
  <c r="AC193" i="19"/>
  <c r="AB193" i="19"/>
  <c r="AA193" i="19"/>
  <c r="Z193" i="19"/>
  <c r="Y193" i="19"/>
  <c r="X193" i="19"/>
  <c r="W193" i="19"/>
  <c r="V193" i="19"/>
  <c r="U193" i="19"/>
  <c r="T193" i="19"/>
  <c r="S193" i="19"/>
  <c r="R193" i="19"/>
  <c r="Q193" i="19"/>
  <c r="P193" i="19"/>
  <c r="O193" i="19"/>
  <c r="N193" i="19"/>
  <c r="M193" i="19"/>
  <c r="L193" i="19"/>
  <c r="K193" i="19"/>
  <c r="J193" i="19"/>
  <c r="I193" i="19"/>
  <c r="H193" i="19"/>
  <c r="G193" i="19"/>
  <c r="F193" i="19"/>
  <c r="E193" i="19"/>
  <c r="AT192" i="19"/>
  <c r="D192" i="19"/>
  <c r="C192" i="19"/>
  <c r="B192" i="19" s="1"/>
  <c r="AT191" i="19"/>
  <c r="D191" i="19"/>
  <c r="C191" i="19"/>
  <c r="AT190" i="19"/>
  <c r="D190" i="19"/>
  <c r="C190" i="19"/>
  <c r="B190" i="19" s="1"/>
  <c r="AT189" i="19"/>
  <c r="D189" i="19"/>
  <c r="C189" i="19"/>
  <c r="B189" i="19" s="1"/>
  <c r="AT188" i="19"/>
  <c r="D188" i="19"/>
  <c r="C188" i="19"/>
  <c r="B188" i="19" s="1"/>
  <c r="AT187" i="19"/>
  <c r="D187" i="19"/>
  <c r="C187" i="19"/>
  <c r="AT186" i="19"/>
  <c r="D186" i="19"/>
  <c r="C186" i="19"/>
  <c r="B186" i="19" s="1"/>
  <c r="AT185" i="19"/>
  <c r="D185" i="19"/>
  <c r="C185" i="19"/>
  <c r="B185" i="19" s="1"/>
  <c r="AT184" i="19"/>
  <c r="D184" i="19"/>
  <c r="C184" i="19"/>
  <c r="B184" i="19" s="1"/>
  <c r="AT183" i="19"/>
  <c r="D183" i="19"/>
  <c r="C183" i="19"/>
  <c r="AT182" i="19"/>
  <c r="D182" i="19"/>
  <c r="C182" i="19"/>
  <c r="B182" i="19" s="1"/>
  <c r="AT181" i="19"/>
  <c r="D181" i="19"/>
  <c r="C181" i="19"/>
  <c r="B181" i="19" s="1"/>
  <c r="AT180" i="19"/>
  <c r="D180" i="19"/>
  <c r="C180" i="19"/>
  <c r="B180" i="19" s="1"/>
  <c r="AT179" i="19"/>
  <c r="D179" i="19"/>
  <c r="C179" i="19"/>
  <c r="AT178" i="19"/>
  <c r="D178" i="19"/>
  <c r="C178" i="19"/>
  <c r="B178" i="19" s="1"/>
  <c r="AT177" i="19"/>
  <c r="D177" i="19"/>
  <c r="C177" i="19"/>
  <c r="B177" i="19" s="1"/>
  <c r="AT176" i="19"/>
  <c r="D176" i="19"/>
  <c r="C176" i="19"/>
  <c r="B176" i="19" s="1"/>
  <c r="AT175" i="19"/>
  <c r="D175" i="19"/>
  <c r="C175" i="19"/>
  <c r="AT174" i="19"/>
  <c r="D174" i="19"/>
  <c r="C174" i="19"/>
  <c r="B174" i="19" s="1"/>
  <c r="AT173" i="19"/>
  <c r="D173" i="19"/>
  <c r="C173" i="19"/>
  <c r="B173" i="19" s="1"/>
  <c r="AT172" i="19"/>
  <c r="D172" i="19"/>
  <c r="C172" i="19"/>
  <c r="B172" i="19" s="1"/>
  <c r="AT171" i="19"/>
  <c r="D171" i="19"/>
  <c r="C171" i="19"/>
  <c r="AT170" i="19"/>
  <c r="D170" i="19"/>
  <c r="C170" i="19"/>
  <c r="B170" i="19" s="1"/>
  <c r="AT169" i="19"/>
  <c r="D169" i="19"/>
  <c r="C169" i="19"/>
  <c r="B169" i="19" s="1"/>
  <c r="AT168" i="19"/>
  <c r="D168" i="19"/>
  <c r="C168" i="19"/>
  <c r="B168" i="19" s="1"/>
  <c r="AT167" i="19"/>
  <c r="D167" i="19"/>
  <c r="C167" i="19"/>
  <c r="AT166" i="19"/>
  <c r="D166" i="19"/>
  <c r="C166" i="19"/>
  <c r="B166" i="19" s="1"/>
  <c r="B141" i="19"/>
  <c r="B140" i="19"/>
  <c r="B139" i="19"/>
  <c r="B135" i="19"/>
  <c r="B134" i="19"/>
  <c r="B130" i="19"/>
  <c r="B129" i="19"/>
  <c r="F125" i="19"/>
  <c r="E125" i="19"/>
  <c r="D125" i="19"/>
  <c r="C125" i="19"/>
  <c r="B125" i="19"/>
  <c r="F117" i="19"/>
  <c r="E117" i="19"/>
  <c r="D117" i="19"/>
  <c r="C117" i="19"/>
  <c r="B117" i="19"/>
  <c r="F109" i="19"/>
  <c r="E109" i="19"/>
  <c r="D109" i="19"/>
  <c r="C109" i="19"/>
  <c r="B109" i="19"/>
  <c r="G80" i="19"/>
  <c r="F80" i="19"/>
  <c r="E80" i="19"/>
  <c r="D80" i="19"/>
  <c r="C80" i="19"/>
  <c r="B79" i="19"/>
  <c r="B78" i="19"/>
  <c r="B77" i="19"/>
  <c r="B76" i="19"/>
  <c r="G73" i="19"/>
  <c r="F73" i="19"/>
  <c r="E73" i="19"/>
  <c r="D73" i="19"/>
  <c r="C73" i="19"/>
  <c r="B72" i="19"/>
  <c r="B71" i="19"/>
  <c r="B70" i="19"/>
  <c r="B69" i="19"/>
  <c r="B73" i="19" s="1"/>
  <c r="G66" i="19"/>
  <c r="F66" i="19"/>
  <c r="E66" i="19"/>
  <c r="D66" i="19"/>
  <c r="C66" i="19"/>
  <c r="B65" i="19"/>
  <c r="B64" i="19"/>
  <c r="B63" i="19"/>
  <c r="B62" i="19"/>
  <c r="B61"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26" i="19"/>
  <c r="C26" i="19"/>
  <c r="B26" i="19" s="1"/>
  <c r="D25" i="19"/>
  <c r="B25" i="19" s="1"/>
  <c r="C25" i="19"/>
  <c r="D24" i="19"/>
  <c r="C24" i="19"/>
  <c r="B24" i="19" s="1"/>
  <c r="D23" i="19"/>
  <c r="C23" i="19"/>
  <c r="B23" i="19" s="1"/>
  <c r="D22" i="19"/>
  <c r="C22" i="19"/>
  <c r="C21" i="19" s="1"/>
  <c r="AU21" i="19"/>
  <c r="AT21" i="19"/>
  <c r="AS21" i="19"/>
  <c r="AR21" i="19"/>
  <c r="AQ21" i="19"/>
  <c r="AP21" i="19"/>
  <c r="AO21" i="19"/>
  <c r="AN21" i="19"/>
  <c r="AM21" i="19"/>
  <c r="AL21" i="19"/>
  <c r="AK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D20" i="19"/>
  <c r="C20" i="19"/>
  <c r="B20" i="19" s="1"/>
  <c r="D19" i="19"/>
  <c r="B19" i="19" s="1"/>
  <c r="C19" i="19"/>
  <c r="D18" i="19"/>
  <c r="C18" i="19"/>
  <c r="B18" i="19" s="1"/>
  <c r="D17" i="19"/>
  <c r="C17" i="19"/>
  <c r="B17" i="19" s="1"/>
  <c r="D16" i="19"/>
  <c r="C16" i="19"/>
  <c r="D15" i="19"/>
  <c r="C15" i="19"/>
  <c r="B15" i="19"/>
  <c r="D14" i="19"/>
  <c r="C14" i="19"/>
  <c r="B14" i="19"/>
  <c r="D13" i="19"/>
  <c r="C13" i="19"/>
  <c r="B13" i="19" l="1"/>
  <c r="B16" i="19"/>
  <c r="D21" i="19"/>
  <c r="B21" i="19" s="1"/>
  <c r="B22" i="19"/>
  <c r="B167" i="19"/>
  <c r="B171" i="19"/>
  <c r="B175" i="19"/>
  <c r="B179" i="19"/>
  <c r="B183" i="19"/>
  <c r="B187" i="19"/>
  <c r="B191" i="19"/>
  <c r="B195" i="19"/>
  <c r="C334" i="19"/>
  <c r="C345" i="19"/>
  <c r="C347" i="19"/>
  <c r="C354" i="19"/>
  <c r="C363" i="19"/>
  <c r="B80" i="19"/>
  <c r="C193" i="19"/>
  <c r="B209" i="19"/>
  <c r="B66" i="19"/>
  <c r="C355" i="19"/>
  <c r="B193" i="19"/>
  <c r="F185" i="17" l="1"/>
  <c r="E185" i="17"/>
  <c r="D185" i="17"/>
  <c r="F184" i="17"/>
  <c r="E184" i="17"/>
  <c r="F183" i="17"/>
  <c r="E183" i="17"/>
  <c r="D183" i="17" s="1"/>
  <c r="F182" i="17"/>
  <c r="E182" i="17"/>
  <c r="D182" i="17" s="1"/>
  <c r="F181" i="17"/>
  <c r="E181" i="17"/>
  <c r="F180" i="17"/>
  <c r="D180" i="17" s="1"/>
  <c r="E180" i="17"/>
  <c r="E167" i="17"/>
  <c r="D167" i="17"/>
  <c r="E166" i="17"/>
  <c r="D166" i="17"/>
  <c r="C166" i="17"/>
  <c r="E165" i="17"/>
  <c r="D165" i="17"/>
  <c r="C165" i="17" s="1"/>
  <c r="E164" i="17"/>
  <c r="D164" i="17"/>
  <c r="E163" i="17"/>
  <c r="D163" i="17"/>
  <c r="C163" i="17" s="1"/>
  <c r="E158" i="17"/>
  <c r="D158" i="17"/>
  <c r="AK147" i="17"/>
  <c r="AJ147" i="17"/>
  <c r="AI147" i="17"/>
  <c r="AH147" i="17"/>
  <c r="AG147" i="17"/>
  <c r="AF147" i="17"/>
  <c r="AE147" i="17"/>
  <c r="AD147" i="17"/>
  <c r="AC147" i="17"/>
  <c r="AB147" i="17"/>
  <c r="AA147" i="17"/>
  <c r="Z147" i="17"/>
  <c r="Y147" i="17"/>
  <c r="X147" i="17"/>
  <c r="W147" i="17"/>
  <c r="V147" i="17"/>
  <c r="U147" i="17"/>
  <c r="T147" i="17"/>
  <c r="S147" i="17"/>
  <c r="R147" i="17"/>
  <c r="Q147" i="17"/>
  <c r="P147" i="17"/>
  <c r="O147" i="17"/>
  <c r="N147" i="17"/>
  <c r="M147" i="17"/>
  <c r="L147" i="17"/>
  <c r="K147" i="17"/>
  <c r="J147" i="17"/>
  <c r="I147" i="17"/>
  <c r="H147" i="17"/>
  <c r="G147" i="17"/>
  <c r="F147" i="17"/>
  <c r="E146" i="17"/>
  <c r="D146" i="17"/>
  <c r="C146" i="17" s="1"/>
  <c r="E145" i="17"/>
  <c r="D145" i="17"/>
  <c r="C145" i="17" s="1"/>
  <c r="E144" i="17"/>
  <c r="D144" i="17"/>
  <c r="E143" i="17"/>
  <c r="E147" i="17" s="1"/>
  <c r="D143" i="17"/>
  <c r="E142" i="17"/>
  <c r="D142" i="17"/>
  <c r="E141" i="17"/>
  <c r="C141" i="17" s="1"/>
  <c r="D141" i="17"/>
  <c r="AL135" i="17"/>
  <c r="AK135" i="17"/>
  <c r="AJ135" i="17"/>
  <c r="AI135" i="17"/>
  <c r="AH135" i="17"/>
  <c r="AG135" i="17"/>
  <c r="AF135" i="17"/>
  <c r="AE135" i="17"/>
  <c r="AD135" i="17"/>
  <c r="AC135" i="17"/>
  <c r="AB135" i="17"/>
  <c r="AA135" i="17"/>
  <c r="Z135" i="17"/>
  <c r="Y135" i="17"/>
  <c r="X135" i="17"/>
  <c r="W135" i="17"/>
  <c r="V135" i="17"/>
  <c r="U135" i="17"/>
  <c r="T135" i="17"/>
  <c r="S135" i="17"/>
  <c r="R135" i="17"/>
  <c r="Q135" i="17"/>
  <c r="P135" i="17"/>
  <c r="O135" i="17"/>
  <c r="N135" i="17"/>
  <c r="M135" i="17"/>
  <c r="L135" i="17"/>
  <c r="K135" i="17"/>
  <c r="J135" i="17"/>
  <c r="I135" i="17"/>
  <c r="H135" i="17"/>
  <c r="G135" i="17"/>
  <c r="F135" i="17"/>
  <c r="E134" i="17"/>
  <c r="D134" i="17"/>
  <c r="E133" i="17"/>
  <c r="D133" i="17"/>
  <c r="C133" i="17" s="1"/>
  <c r="E132" i="17"/>
  <c r="D132" i="17"/>
  <c r="E131" i="17"/>
  <c r="D131" i="17"/>
  <c r="C131" i="17"/>
  <c r="E130" i="17"/>
  <c r="D130" i="17"/>
  <c r="C130" i="17"/>
  <c r="E129" i="17"/>
  <c r="E135" i="17" s="1"/>
  <c r="D129" i="17"/>
  <c r="E124" i="17"/>
  <c r="D124" i="17"/>
  <c r="C124" i="17" s="1"/>
  <c r="E123" i="17"/>
  <c r="D123" i="17"/>
  <c r="C123" i="17" s="1"/>
  <c r="E122" i="17"/>
  <c r="D122" i="17"/>
  <c r="C122" i="17" s="1"/>
  <c r="E121" i="17"/>
  <c r="D121" i="17"/>
  <c r="E120" i="17"/>
  <c r="D120" i="17"/>
  <c r="E115" i="17"/>
  <c r="D115" i="17"/>
  <c r="C115" i="17"/>
  <c r="E114" i="17"/>
  <c r="D114" i="17"/>
  <c r="C114" i="17" s="1"/>
  <c r="E113" i="17"/>
  <c r="D113" i="17"/>
  <c r="E108" i="17"/>
  <c r="D108" i="17"/>
  <c r="E107" i="17"/>
  <c r="C107" i="17" s="1"/>
  <c r="D107" i="17"/>
  <c r="E106" i="17"/>
  <c r="D106" i="17"/>
  <c r="C106" i="17" s="1"/>
  <c r="E105" i="17"/>
  <c r="D105" i="17"/>
  <c r="C105" i="17" s="1"/>
  <c r="E104" i="17"/>
  <c r="D104" i="17"/>
  <c r="E103" i="17"/>
  <c r="D103" i="17"/>
  <c r="C103" i="17"/>
  <c r="E102" i="17"/>
  <c r="D102" i="17"/>
  <c r="C102" i="17" s="1"/>
  <c r="E101" i="17"/>
  <c r="D101" i="17"/>
  <c r="E100" i="17"/>
  <c r="D100" i="17"/>
  <c r="E95" i="17"/>
  <c r="D95" i="17"/>
  <c r="C94" i="17"/>
  <c r="C93" i="17"/>
  <c r="C95" i="17" s="1"/>
  <c r="C92" i="17"/>
  <c r="AK88" i="17"/>
  <c r="AJ88" i="17"/>
  <c r="AI88" i="17"/>
  <c r="AH88" i="17"/>
  <c r="AG88" i="17"/>
  <c r="AF88"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7" i="17"/>
  <c r="D87" i="17"/>
  <c r="C87" i="17" s="1"/>
  <c r="E86" i="17"/>
  <c r="C86" i="17" s="1"/>
  <c r="D86" i="17"/>
  <c r="E85" i="17"/>
  <c r="D85" i="17"/>
  <c r="C85" i="17" s="1"/>
  <c r="E84" i="17"/>
  <c r="D84" i="17"/>
  <c r="C84" i="17" s="1"/>
  <c r="E83" i="17"/>
  <c r="D83" i="17"/>
  <c r="E82" i="17"/>
  <c r="D82" i="17"/>
  <c r="C82"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6" i="17"/>
  <c r="C76" i="17" s="1"/>
  <c r="D76" i="17"/>
  <c r="E75" i="17"/>
  <c r="D75" i="17"/>
  <c r="D77" i="17" s="1"/>
  <c r="AL70" i="17"/>
  <c r="AK70" i="17"/>
  <c r="AJ70" i="17"/>
  <c r="AI70" i="17"/>
  <c r="AH70" i="17"/>
  <c r="AG70" i="17"/>
  <c r="AF70"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69" i="17"/>
  <c r="D69" i="17"/>
  <c r="C69" i="17" s="1"/>
  <c r="E68" i="17"/>
  <c r="D68" i="17"/>
  <c r="C68" i="17" s="1"/>
  <c r="E67" i="17"/>
  <c r="E70" i="17" s="1"/>
  <c r="D67" i="17"/>
  <c r="D70" i="17" s="1"/>
  <c r="E62" i="17"/>
  <c r="D62" i="17"/>
  <c r="C62" i="17"/>
  <c r="E56" i="17"/>
  <c r="D56" i="17"/>
  <c r="C56" i="17" s="1"/>
  <c r="E55" i="17"/>
  <c r="D55" i="17"/>
  <c r="C55" i="17" s="1"/>
  <c r="E54" i="17"/>
  <c r="D54" i="17"/>
  <c r="C54" i="17"/>
  <c r="E53" i="17"/>
  <c r="C53" i="17" s="1"/>
  <c r="D53" i="17"/>
  <c r="E52" i="17"/>
  <c r="D52" i="17"/>
  <c r="C52" i="17" s="1"/>
  <c r="E51" i="17"/>
  <c r="D51" i="17"/>
  <c r="C51" i="17" s="1"/>
  <c r="E50" i="17"/>
  <c r="D50" i="17"/>
  <c r="C50" i="17" s="1"/>
  <c r="E49" i="17"/>
  <c r="D49" i="17"/>
  <c r="C49"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2" i="17"/>
  <c r="D42" i="17"/>
  <c r="C42" i="17" s="1"/>
  <c r="E41" i="17"/>
  <c r="D41" i="17"/>
  <c r="E40" i="17"/>
  <c r="D40" i="17"/>
  <c r="C40" i="17"/>
  <c r="E39" i="17"/>
  <c r="D39" i="17"/>
  <c r="C39" i="17"/>
  <c r="E38" i="17"/>
  <c r="D38" i="17"/>
  <c r="E37" i="17"/>
  <c r="D37" i="17"/>
  <c r="C37" i="17" s="1"/>
  <c r="E36" i="17"/>
  <c r="C36" i="17" s="1"/>
  <c r="D36" i="17"/>
  <c r="E35" i="17"/>
  <c r="D35" i="17"/>
  <c r="E34" i="17"/>
  <c r="D34" i="17"/>
  <c r="C34" i="17" s="1"/>
  <c r="E33" i="17"/>
  <c r="D33" i="17"/>
  <c r="C33" i="17" s="1"/>
  <c r="E32" i="17"/>
  <c r="D32" i="17"/>
  <c r="C32" i="17"/>
  <c r="E31" i="17"/>
  <c r="C31" i="17" s="1"/>
  <c r="D31" i="17"/>
  <c r="E30" i="17"/>
  <c r="D30"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3" i="17"/>
  <c r="D23" i="17"/>
  <c r="C23" i="17" s="1"/>
  <c r="E22" i="17"/>
  <c r="D22" i="17"/>
  <c r="E21" i="17"/>
  <c r="D21" i="17"/>
  <c r="C21" i="17"/>
  <c r="E20" i="17"/>
  <c r="D20" i="17"/>
  <c r="C20" i="17" s="1"/>
  <c r="E19" i="17"/>
  <c r="D19" i="17"/>
  <c r="C19" i="17" s="1"/>
  <c r="E18" i="17"/>
  <c r="D18" i="17"/>
  <c r="C18" i="17" s="1"/>
  <c r="E17" i="17"/>
  <c r="D17" i="17"/>
  <c r="C17" i="17" s="1"/>
  <c r="E16" i="17"/>
  <c r="D16" i="17"/>
  <c r="C16" i="17" s="1"/>
  <c r="E15" i="17"/>
  <c r="D15" i="17"/>
  <c r="E14" i="17"/>
  <c r="D14" i="17"/>
  <c r="C14" i="17" s="1"/>
  <c r="E13" i="17"/>
  <c r="C13" i="17" s="1"/>
  <c r="D13" i="17"/>
  <c r="B157" i="15"/>
  <c r="B156" i="15"/>
  <c r="B155" i="15"/>
  <c r="B154" i="15"/>
  <c r="B153" i="15"/>
  <c r="B152" i="15"/>
  <c r="C143" i="15"/>
  <c r="C142" i="15"/>
  <c r="C141" i="15"/>
  <c r="C140" i="15"/>
  <c r="C139" i="15"/>
  <c r="C138" i="15"/>
  <c r="C137" i="15"/>
  <c r="C136" i="15"/>
  <c r="C135" i="15"/>
  <c r="C134" i="15"/>
  <c r="C133" i="15"/>
  <c r="C132" i="15"/>
  <c r="C131" i="15"/>
  <c r="C130" i="15"/>
  <c r="C129" i="15"/>
  <c r="C128" i="15"/>
  <c r="E123" i="15"/>
  <c r="D123" i="15"/>
  <c r="C123" i="15" s="1"/>
  <c r="E122" i="15"/>
  <c r="D122" i="15"/>
  <c r="C122" i="15" s="1"/>
  <c r="E121" i="15"/>
  <c r="D121" i="15"/>
  <c r="C121" i="15" s="1"/>
  <c r="E116" i="15"/>
  <c r="E115" i="15"/>
  <c r="E114" i="15"/>
  <c r="E113" i="15"/>
  <c r="E110" i="15"/>
  <c r="E109" i="15"/>
  <c r="E108" i="15"/>
  <c r="AS105" i="15"/>
  <c r="E105" i="15"/>
  <c r="D105" i="15"/>
  <c r="AS104" i="15"/>
  <c r="E104" i="15"/>
  <c r="D104" i="15"/>
  <c r="C104" i="15" s="1"/>
  <c r="AS103" i="15"/>
  <c r="E103" i="15"/>
  <c r="D103" i="15"/>
  <c r="C103" i="15" s="1"/>
  <c r="AS102" i="15"/>
  <c r="E102" i="15"/>
  <c r="D102" i="15"/>
  <c r="C102" i="15" s="1"/>
  <c r="AS101" i="15"/>
  <c r="E101" i="15"/>
  <c r="D101" i="15"/>
  <c r="AS100" i="15"/>
  <c r="E100" i="15"/>
  <c r="D100" i="15"/>
  <c r="C100" i="15" s="1"/>
  <c r="AS99" i="15"/>
  <c r="E99" i="15"/>
  <c r="D99" i="15"/>
  <c r="C99" i="15" s="1"/>
  <c r="AS98" i="15"/>
  <c r="E98" i="15"/>
  <c r="D98" i="15"/>
  <c r="C98" i="15" s="1"/>
  <c r="AS97" i="15"/>
  <c r="E97" i="15"/>
  <c r="D97" i="15"/>
  <c r="AS96" i="15"/>
  <c r="E96" i="15"/>
  <c r="D96" i="15"/>
  <c r="C96" i="15" s="1"/>
  <c r="AS95" i="15"/>
  <c r="E95" i="15"/>
  <c r="D95" i="15"/>
  <c r="C95" i="15" s="1"/>
  <c r="AS94" i="15"/>
  <c r="E94" i="15"/>
  <c r="D94" i="15"/>
  <c r="C94" i="15" s="1"/>
  <c r="E89" i="15"/>
  <c r="D89" i="15"/>
  <c r="C89" i="15" s="1"/>
  <c r="E88" i="15"/>
  <c r="D88" i="15"/>
  <c r="C88" i="15"/>
  <c r="E87" i="15"/>
  <c r="C87" i="15" s="1"/>
  <c r="D87" i="15"/>
  <c r="E86" i="15"/>
  <c r="D86" i="15"/>
  <c r="C86" i="15" s="1"/>
  <c r="E85" i="15"/>
  <c r="D85" i="15"/>
  <c r="E84" i="15"/>
  <c r="D84" i="15"/>
  <c r="C84" i="15"/>
  <c r="E83" i="15"/>
  <c r="D83" i="15"/>
  <c r="E82" i="15"/>
  <c r="D82" i="15"/>
  <c r="C82" i="15" s="1"/>
  <c r="E81" i="15"/>
  <c r="D81" i="15"/>
  <c r="C81" i="15" s="1"/>
  <c r="E80" i="15"/>
  <c r="C80" i="15"/>
  <c r="E79" i="15"/>
  <c r="C79" i="15" s="1"/>
  <c r="E78" i="15"/>
  <c r="C78" i="15"/>
  <c r="E77" i="15"/>
  <c r="C77" i="15" s="1"/>
  <c r="E76" i="15"/>
  <c r="C76" i="15"/>
  <c r="E75" i="15"/>
  <c r="D75" i="15"/>
  <c r="C75" i="15" s="1"/>
  <c r="E74" i="15"/>
  <c r="D74" i="15"/>
  <c r="C74" i="15" s="1"/>
  <c r="E73" i="15"/>
  <c r="D73" i="15"/>
  <c r="C73" i="15" s="1"/>
  <c r="E72" i="15"/>
  <c r="D72" i="15"/>
  <c r="C72" i="15" s="1"/>
  <c r="E71" i="15"/>
  <c r="D71" i="15"/>
  <c r="E70" i="15"/>
  <c r="D70" i="15"/>
  <c r="C70" i="15" s="1"/>
  <c r="E69" i="15"/>
  <c r="C69" i="15" s="1"/>
  <c r="D69" i="15"/>
  <c r="E68" i="15"/>
  <c r="D68" i="15"/>
  <c r="C68" i="15" s="1"/>
  <c r="E67" i="15"/>
  <c r="D67" i="15"/>
  <c r="C67" i="15" s="1"/>
  <c r="E66" i="15"/>
  <c r="D66" i="15"/>
  <c r="C66" i="15" s="1"/>
  <c r="E65" i="15"/>
  <c r="D65" i="15"/>
  <c r="C65" i="15"/>
  <c r="E64" i="15"/>
  <c r="D64" i="15"/>
  <c r="E63" i="15"/>
  <c r="D63" i="15"/>
  <c r="C63" i="15" s="1"/>
  <c r="E62" i="15"/>
  <c r="D62" i="15"/>
  <c r="E61" i="15"/>
  <c r="D61" i="15"/>
  <c r="C61" i="15"/>
  <c r="E60" i="15"/>
  <c r="D60" i="15"/>
  <c r="C60" i="15" s="1"/>
  <c r="E59" i="15"/>
  <c r="D59" i="15"/>
  <c r="E58" i="15"/>
  <c r="D58" i="15"/>
  <c r="C58" i="15" s="1"/>
  <c r="E57" i="15"/>
  <c r="D57" i="15"/>
  <c r="C57" i="15" s="1"/>
  <c r="E56" i="15"/>
  <c r="D56" i="15"/>
  <c r="C56" i="15" s="1"/>
  <c r="E55" i="15"/>
  <c r="C55" i="15" s="1"/>
  <c r="D55" i="15"/>
  <c r="E54" i="15"/>
  <c r="D54" i="15"/>
  <c r="C54" i="15" s="1"/>
  <c r="E53" i="15"/>
  <c r="C53" i="15" s="1"/>
  <c r="D53" i="15"/>
  <c r="E52" i="15"/>
  <c r="D52" i="15"/>
  <c r="C52" i="15" s="1"/>
  <c r="E51" i="15"/>
  <c r="D51" i="15"/>
  <c r="E50" i="15"/>
  <c r="D50" i="15"/>
  <c r="C50" i="15" s="1"/>
  <c r="E49" i="15"/>
  <c r="D49" i="15"/>
  <c r="C49" i="15"/>
  <c r="E48" i="15"/>
  <c r="D48" i="15"/>
  <c r="E47" i="15"/>
  <c r="D47" i="15"/>
  <c r="E46" i="15"/>
  <c r="D46" i="15"/>
  <c r="E45" i="15"/>
  <c r="D45" i="15"/>
  <c r="C45" i="15"/>
  <c r="E44" i="15"/>
  <c r="D44" i="15"/>
  <c r="C44" i="15" s="1"/>
  <c r="E43" i="15"/>
  <c r="D43" i="15"/>
  <c r="E42" i="15"/>
  <c r="D42" i="15"/>
  <c r="C42" i="15" s="1"/>
  <c r="E41" i="15"/>
  <c r="D41" i="15"/>
  <c r="C41" i="15" s="1"/>
  <c r="E40" i="15"/>
  <c r="D40" i="15"/>
  <c r="C40" i="15" s="1"/>
  <c r="E39" i="15"/>
  <c r="C39" i="15" s="1"/>
  <c r="D39" i="15"/>
  <c r="E38" i="15"/>
  <c r="D38" i="15"/>
  <c r="C38" i="15" s="1"/>
  <c r="E37" i="15"/>
  <c r="C37" i="15" s="1"/>
  <c r="D37" i="15"/>
  <c r="E36" i="15"/>
  <c r="D36" i="15"/>
  <c r="C36" i="15" s="1"/>
  <c r="E35" i="15"/>
  <c r="D35" i="15"/>
  <c r="E34" i="15"/>
  <c r="D34" i="15"/>
  <c r="C34" i="15" s="1"/>
  <c r="E33" i="15"/>
  <c r="D33" i="15"/>
  <c r="C33" i="15"/>
  <c r="E32" i="15"/>
  <c r="D32" i="15"/>
  <c r="E31" i="15"/>
  <c r="D31" i="15"/>
  <c r="E30" i="15"/>
  <c r="D30" i="15"/>
  <c r="E29" i="15"/>
  <c r="D29" i="15"/>
  <c r="C29" i="15"/>
  <c r="E28" i="15"/>
  <c r="D28" i="15"/>
  <c r="C28" i="15" s="1"/>
  <c r="E27" i="15"/>
  <c r="D27" i="15"/>
  <c r="E26" i="15"/>
  <c r="D26" i="15"/>
  <c r="C26" i="15" s="1"/>
  <c r="E25" i="15"/>
  <c r="D25" i="15"/>
  <c r="C25" i="15" s="1"/>
  <c r="E24" i="15"/>
  <c r="D24" i="15"/>
  <c r="C24" i="15" s="1"/>
  <c r="E23" i="15"/>
  <c r="C23" i="15" s="1"/>
  <c r="D23" i="15"/>
  <c r="E22" i="15"/>
  <c r="D22" i="15"/>
  <c r="C22" i="15" s="1"/>
  <c r="E21" i="15"/>
  <c r="C21" i="15" s="1"/>
  <c r="D21" i="15"/>
  <c r="E20" i="15"/>
  <c r="D20" i="15"/>
  <c r="C20" i="15" s="1"/>
  <c r="E19" i="15"/>
  <c r="D19" i="15"/>
  <c r="E18" i="15"/>
  <c r="D18" i="15"/>
  <c r="C18" i="15" s="1"/>
  <c r="E17" i="15"/>
  <c r="D17" i="15"/>
  <c r="C17" i="15"/>
  <c r="E16" i="15"/>
  <c r="D16" i="15"/>
  <c r="E15" i="15"/>
  <c r="D15" i="15"/>
  <c r="E14" i="15"/>
  <c r="D14" i="15"/>
  <c r="E96" i="14"/>
  <c r="E95" i="14"/>
  <c r="E92" i="14"/>
  <c r="E91" i="14"/>
  <c r="B88" i="14"/>
  <c r="B87" i="14"/>
  <c r="B86" i="14"/>
  <c r="B84" i="14"/>
  <c r="B83" i="14"/>
  <c r="B82" i="14"/>
  <c r="B80" i="14"/>
  <c r="B79" i="14"/>
  <c r="B78" i="14"/>
  <c r="B73" i="14"/>
  <c r="B71" i="14"/>
  <c r="B70" i="14"/>
  <c r="B68" i="14"/>
  <c r="B67" i="14"/>
  <c r="B65" i="14"/>
  <c r="B64" i="14"/>
  <c r="E59" i="14"/>
  <c r="E58" i="14"/>
  <c r="E57" i="14"/>
  <c r="E56" i="14"/>
  <c r="E53" i="14"/>
  <c r="E52" i="14"/>
  <c r="E51" i="14"/>
  <c r="E50" i="14"/>
  <c r="B47" i="14"/>
  <c r="B46" i="14"/>
  <c r="B45" i="14"/>
  <c r="B44" i="14"/>
  <c r="B43" i="14"/>
  <c r="B42" i="14"/>
  <c r="B41" i="14"/>
  <c r="B40" i="14"/>
  <c r="E36" i="14"/>
  <c r="E35" i="14"/>
  <c r="B32" i="14"/>
  <c r="B31" i="14"/>
  <c r="B30" i="14"/>
  <c r="B29" i="14"/>
  <c r="B28" i="14"/>
  <c r="B27" i="14"/>
  <c r="E23" i="14"/>
  <c r="E22" i="14"/>
  <c r="B19" i="14"/>
  <c r="B18" i="14"/>
  <c r="B16" i="14"/>
  <c r="B15" i="14"/>
  <c r="B13" i="14"/>
  <c r="B12" i="14"/>
  <c r="C14" i="15" l="1"/>
  <c r="C16" i="15"/>
  <c r="C19" i="15"/>
  <c r="C30" i="15"/>
  <c r="C32" i="15"/>
  <c r="C35" i="15"/>
  <c r="C46" i="15"/>
  <c r="C48" i="15"/>
  <c r="C51" i="15"/>
  <c r="C62" i="15"/>
  <c r="C64" i="15"/>
  <c r="C71" i="15"/>
  <c r="C83" i="15"/>
  <c r="C85" i="15"/>
  <c r="C97" i="15"/>
  <c r="C101" i="15"/>
  <c r="C105" i="15"/>
  <c r="D24" i="17"/>
  <c r="C15" i="17"/>
  <c r="C24" i="17" s="1"/>
  <c r="C22" i="17"/>
  <c r="C38" i="17"/>
  <c r="C41" i="17"/>
  <c r="C67" i="17"/>
  <c r="C70" i="17" s="1"/>
  <c r="C75" i="17"/>
  <c r="C77" i="17" s="1"/>
  <c r="C83" i="17"/>
  <c r="C101" i="17"/>
  <c r="C104" i="17"/>
  <c r="C113" i="17"/>
  <c r="C120" i="17"/>
  <c r="C129" i="17"/>
  <c r="C132" i="17"/>
  <c r="C134" i="17"/>
  <c r="D147" i="17"/>
  <c r="C143" i="17"/>
  <c r="C167" i="17"/>
  <c r="D181" i="17"/>
  <c r="D184" i="17"/>
  <c r="C27" i="15"/>
  <c r="C43" i="15"/>
  <c r="C59" i="15"/>
  <c r="D43" i="17"/>
  <c r="C35" i="17"/>
  <c r="E77" i="17"/>
  <c r="D88" i="17"/>
  <c r="C100" i="17"/>
  <c r="C108" i="17"/>
  <c r="C121" i="17"/>
  <c r="C142" i="17"/>
  <c r="C144" i="17"/>
  <c r="C164" i="17"/>
  <c r="E24" i="17"/>
  <c r="C15" i="15"/>
  <c r="C31" i="15"/>
  <c r="C47" i="15"/>
  <c r="E43" i="17"/>
  <c r="E88" i="17"/>
  <c r="C88" i="17"/>
  <c r="C147" i="17"/>
  <c r="D135" i="17"/>
  <c r="C30" i="17"/>
  <c r="C43" i="17" s="1"/>
  <c r="C135" i="17" l="1"/>
  <c r="E327" i="12"/>
  <c r="D327" i="12"/>
  <c r="AW312" i="12"/>
  <c r="AV312" i="12"/>
  <c r="AU312" i="12"/>
  <c r="AT312" i="12"/>
  <c r="AS312" i="12"/>
  <c r="AR312" i="12"/>
  <c r="AQ312" i="12"/>
  <c r="AP312" i="12"/>
  <c r="AO312" i="12"/>
  <c r="AN312" i="12"/>
  <c r="AM312" i="12"/>
  <c r="AL312" i="12"/>
  <c r="AK312" i="12"/>
  <c r="AJ312" i="12"/>
  <c r="AI312" i="12"/>
  <c r="AH312" i="12"/>
  <c r="AG312" i="12"/>
  <c r="AF312" i="12"/>
  <c r="AE312" i="12"/>
  <c r="AD312" i="12"/>
  <c r="AC312" i="12"/>
  <c r="AB312" i="12"/>
  <c r="AA312" i="12"/>
  <c r="Z312" i="12"/>
  <c r="Y312" i="12"/>
  <c r="X312" i="12"/>
  <c r="W312" i="12"/>
  <c r="V312" i="12"/>
  <c r="U312" i="12"/>
  <c r="T312" i="12"/>
  <c r="S312" i="12"/>
  <c r="R312" i="12"/>
  <c r="Q312" i="12"/>
  <c r="P312" i="12"/>
  <c r="O312" i="12"/>
  <c r="N312" i="12"/>
  <c r="M312" i="12"/>
  <c r="L312" i="12"/>
  <c r="K312" i="12"/>
  <c r="J312" i="12"/>
  <c r="I312" i="12"/>
  <c r="H312" i="12"/>
  <c r="G312" i="12"/>
  <c r="AN311" i="12"/>
  <c r="AM311" i="12"/>
  <c r="AL311" i="12"/>
  <c r="AK311" i="12"/>
  <c r="AJ311" i="12"/>
  <c r="AI311" i="12"/>
  <c r="AH311" i="12"/>
  <c r="AG311" i="12"/>
  <c r="AF311" i="12"/>
  <c r="AE311" i="12"/>
  <c r="AD311" i="12"/>
  <c r="AC311" i="12"/>
  <c r="AB311" i="12"/>
  <c r="AA311" i="12"/>
  <c r="Z311" i="12"/>
  <c r="Y311" i="12"/>
  <c r="X311" i="12"/>
  <c r="W311" i="12"/>
  <c r="V311" i="12"/>
  <c r="U311" i="12"/>
  <c r="T311" i="12"/>
  <c r="S311" i="12"/>
  <c r="R311" i="12"/>
  <c r="Q311" i="12"/>
  <c r="P311" i="12"/>
  <c r="O311" i="12"/>
  <c r="N311" i="12"/>
  <c r="M311" i="12"/>
  <c r="L311" i="12"/>
  <c r="K311" i="12"/>
  <c r="J311" i="12"/>
  <c r="I311" i="12"/>
  <c r="H311" i="12"/>
  <c r="G311" i="12"/>
  <c r="AN310" i="12"/>
  <c r="AM310" i="12"/>
  <c r="AL310" i="12"/>
  <c r="AK310" i="12"/>
  <c r="AJ310" i="12"/>
  <c r="AI310" i="12"/>
  <c r="AH310" i="12"/>
  <c r="AG310" i="12"/>
  <c r="AF310" i="12"/>
  <c r="AE310" i="12"/>
  <c r="AD310" i="12"/>
  <c r="AC310" i="12"/>
  <c r="AB310" i="12"/>
  <c r="AA310" i="12"/>
  <c r="Z310" i="12"/>
  <c r="Y310" i="12"/>
  <c r="X310" i="12"/>
  <c r="W310" i="12"/>
  <c r="V310" i="12"/>
  <c r="U310" i="12"/>
  <c r="T310" i="12"/>
  <c r="S310" i="12"/>
  <c r="R310" i="12"/>
  <c r="Q310" i="12"/>
  <c r="P310" i="12"/>
  <c r="O310" i="12"/>
  <c r="N310" i="12"/>
  <c r="M310" i="12"/>
  <c r="L310" i="12"/>
  <c r="K310" i="12"/>
  <c r="J310" i="12"/>
  <c r="I310" i="12"/>
  <c r="H310" i="12"/>
  <c r="G310" i="12"/>
  <c r="AW309" i="12"/>
  <c r="AV309" i="12"/>
  <c r="AU309" i="12"/>
  <c r="AT309" i="12"/>
  <c r="AS309" i="12"/>
  <c r="AR309" i="12"/>
  <c r="AQ309" i="12"/>
  <c r="AP309" i="12"/>
  <c r="AO309" i="12"/>
  <c r="AN309" i="12"/>
  <c r="AM309" i="12"/>
  <c r="AL309" i="12"/>
  <c r="AK309" i="12"/>
  <c r="AJ309" i="12"/>
  <c r="AI309" i="12"/>
  <c r="AH309" i="12"/>
  <c r="AG309" i="12"/>
  <c r="AF309" i="12"/>
  <c r="AE309" i="12"/>
  <c r="AD309" i="12"/>
  <c r="AC309" i="12"/>
  <c r="AB309" i="12"/>
  <c r="AA309" i="12"/>
  <c r="Z309" i="12"/>
  <c r="Y309" i="12"/>
  <c r="X309" i="12"/>
  <c r="W309" i="12"/>
  <c r="V309" i="12"/>
  <c r="U309" i="12"/>
  <c r="T309" i="12"/>
  <c r="S309" i="12"/>
  <c r="R309" i="12"/>
  <c r="Q309" i="12"/>
  <c r="P309" i="12"/>
  <c r="O309" i="12"/>
  <c r="N309" i="12"/>
  <c r="M309" i="12"/>
  <c r="L309" i="12"/>
  <c r="K309" i="12"/>
  <c r="J309" i="12"/>
  <c r="I309" i="12"/>
  <c r="H309" i="12"/>
  <c r="G309" i="12"/>
  <c r="AW308" i="12"/>
  <c r="AV308" i="12"/>
  <c r="AU308" i="12"/>
  <c r="AT308" i="12"/>
  <c r="AS308" i="12"/>
  <c r="AR308" i="12"/>
  <c r="AQ308" i="12"/>
  <c r="AP308" i="12"/>
  <c r="AO308" i="12"/>
  <c r="AN308" i="12"/>
  <c r="AM308" i="12"/>
  <c r="AL308" i="12"/>
  <c r="AK308" i="12"/>
  <c r="AJ308" i="12"/>
  <c r="AI308" i="12"/>
  <c r="AH308" i="12"/>
  <c r="AG308" i="12"/>
  <c r="AF308" i="12"/>
  <c r="AE308" i="12"/>
  <c r="AD308" i="12"/>
  <c r="AC308" i="12"/>
  <c r="AB308" i="12"/>
  <c r="AA308" i="12"/>
  <c r="Z308" i="12"/>
  <c r="Y308" i="12"/>
  <c r="X308" i="12"/>
  <c r="W308" i="12"/>
  <c r="V308" i="12"/>
  <c r="U308" i="12"/>
  <c r="T308" i="12"/>
  <c r="S308" i="12"/>
  <c r="R308" i="12"/>
  <c r="Q308" i="12"/>
  <c r="P308" i="12"/>
  <c r="O308" i="12"/>
  <c r="N308" i="12"/>
  <c r="M308" i="12"/>
  <c r="L308" i="12"/>
  <c r="K308" i="12"/>
  <c r="J308" i="12"/>
  <c r="I308" i="12"/>
  <c r="H308" i="12"/>
  <c r="G308" i="12"/>
  <c r="AW307" i="12"/>
  <c r="AV307" i="12"/>
  <c r="AU307" i="12"/>
  <c r="AT307" i="12"/>
  <c r="AS307" i="12"/>
  <c r="AR307" i="12"/>
  <c r="AQ307" i="12"/>
  <c r="AP307" i="12"/>
  <c r="AO307" i="12"/>
  <c r="AN307" i="12"/>
  <c r="AM307" i="12"/>
  <c r="AL307" i="12"/>
  <c r="AK307" i="12"/>
  <c r="AJ307" i="12"/>
  <c r="AI307" i="12"/>
  <c r="AH307" i="12"/>
  <c r="AG307" i="12"/>
  <c r="AF307" i="12"/>
  <c r="AE307" i="12"/>
  <c r="AD307" i="12"/>
  <c r="AC307" i="12"/>
  <c r="AB307" i="12"/>
  <c r="AA307" i="12"/>
  <c r="Z307" i="12"/>
  <c r="Y307" i="12"/>
  <c r="X307" i="12"/>
  <c r="W307" i="12"/>
  <c r="V307" i="12"/>
  <c r="U307" i="12"/>
  <c r="T307" i="12"/>
  <c r="S307" i="12"/>
  <c r="R307" i="12"/>
  <c r="Q307" i="12"/>
  <c r="P307" i="12"/>
  <c r="O307" i="12"/>
  <c r="N307" i="12"/>
  <c r="M307" i="12"/>
  <c r="L307" i="12"/>
  <c r="K307" i="12"/>
  <c r="J307" i="12"/>
  <c r="I307" i="12"/>
  <c r="H307" i="12"/>
  <c r="G307" i="12"/>
  <c r="CE207" i="12"/>
  <c r="CD207" i="12"/>
  <c r="CC207" i="12"/>
  <c r="CB207" i="12"/>
  <c r="CA207" i="12"/>
  <c r="AR207" i="12"/>
  <c r="AR206" i="12"/>
  <c r="AR205" i="12"/>
  <c r="AR204" i="12"/>
  <c r="AR203" i="12"/>
  <c r="AV178" i="12"/>
  <c r="AU178" i="12"/>
  <c r="AT178" i="12"/>
  <c r="AS178" i="12"/>
  <c r="AR178" i="12"/>
  <c r="AQ178" i="12"/>
  <c r="AP178" i="12"/>
  <c r="AO178" i="12"/>
  <c r="AN178" i="12"/>
  <c r="AM178" i="12"/>
  <c r="AL178" i="12"/>
  <c r="AK178" i="12"/>
  <c r="AJ178" i="12"/>
  <c r="AI178" i="12"/>
  <c r="AH178" i="12"/>
  <c r="AG178" i="12"/>
  <c r="AF178" i="12"/>
  <c r="AE178" i="12"/>
  <c r="AD178" i="12"/>
  <c r="AC178" i="12"/>
  <c r="AB178" i="12"/>
  <c r="AA178" i="12"/>
  <c r="Z178" i="12"/>
  <c r="Y178" i="12"/>
  <c r="X178" i="12"/>
  <c r="W178" i="12"/>
  <c r="V178" i="12"/>
  <c r="U178" i="12"/>
  <c r="T178" i="12"/>
  <c r="S178" i="12"/>
  <c r="R178" i="12"/>
  <c r="Q178" i="12"/>
  <c r="P178" i="12"/>
  <c r="O178" i="12"/>
  <c r="N178" i="12"/>
  <c r="M178" i="12"/>
  <c r="L178" i="12"/>
  <c r="K178" i="12"/>
  <c r="J178" i="12"/>
  <c r="I178" i="12"/>
  <c r="H178" i="12"/>
  <c r="G178" i="12"/>
  <c r="AV167" i="12"/>
  <c r="AU167" i="12"/>
  <c r="AT167" i="12"/>
  <c r="AS167" i="12"/>
  <c r="AR167" i="12"/>
  <c r="AQ167" i="12"/>
  <c r="AP167" i="12"/>
  <c r="AN167" i="12"/>
  <c r="AL167" i="12"/>
  <c r="AJ167" i="12"/>
  <c r="AH167" i="12"/>
  <c r="AF167" i="12"/>
  <c r="AD167" i="12"/>
  <c r="AX159" i="12"/>
  <c r="AW159" i="12"/>
  <c r="AV159" i="12"/>
  <c r="AU159" i="12"/>
  <c r="AT159" i="12"/>
  <c r="AS159" i="12"/>
  <c r="AR159" i="12"/>
  <c r="AQ159" i="12"/>
  <c r="AP159" i="12"/>
  <c r="AO159" i="12"/>
  <c r="AN159" i="12"/>
  <c r="AM159" i="12"/>
  <c r="AL159" i="12"/>
  <c r="AK159" i="12"/>
  <c r="AJ159" i="12"/>
  <c r="AI159" i="12"/>
  <c r="AH159" i="12"/>
  <c r="AG159" i="12"/>
  <c r="AF159" i="12"/>
  <c r="AE159" i="12"/>
  <c r="AD159" i="12"/>
  <c r="AC159" i="12"/>
  <c r="AB159" i="12"/>
  <c r="AA159" i="12"/>
  <c r="Z159" i="12"/>
  <c r="Y159" i="12"/>
  <c r="X159" i="12"/>
  <c r="W159" i="12"/>
  <c r="V159" i="12"/>
  <c r="U159" i="12"/>
  <c r="T159" i="12"/>
  <c r="S159" i="12"/>
  <c r="R159" i="12"/>
  <c r="Q159" i="12"/>
  <c r="P159" i="12"/>
  <c r="O159" i="12"/>
  <c r="N159" i="12"/>
  <c r="M159" i="12"/>
  <c r="L159" i="12"/>
  <c r="K159" i="12"/>
  <c r="J159" i="12"/>
  <c r="I159" i="12"/>
  <c r="H159" i="12"/>
  <c r="AV145" i="12"/>
  <c r="AU145" i="12"/>
  <c r="AT145" i="12"/>
  <c r="AS145" i="12"/>
  <c r="AR145" i="12"/>
  <c r="AQ145" i="12"/>
  <c r="AP145" i="12"/>
  <c r="AO145" i="12"/>
  <c r="AN145" i="12"/>
  <c r="AM145" i="12"/>
  <c r="AL145" i="12"/>
  <c r="AK145" i="12"/>
  <c r="AJ145" i="12"/>
  <c r="AI145" i="12"/>
  <c r="AH145" i="12"/>
  <c r="AG145" i="12"/>
  <c r="AF145" i="12"/>
  <c r="AE145" i="12"/>
  <c r="AD145" i="12"/>
  <c r="AC145" i="12"/>
  <c r="AB145" i="12"/>
  <c r="AA145" i="12"/>
  <c r="Z145" i="12"/>
  <c r="Y145" i="12"/>
  <c r="X145" i="12"/>
  <c r="W145" i="12"/>
  <c r="V145" i="12"/>
  <c r="U145" i="12"/>
  <c r="T145" i="12"/>
  <c r="S145" i="12"/>
  <c r="R145" i="12"/>
  <c r="Q145" i="12"/>
  <c r="P145" i="12"/>
  <c r="O145" i="12"/>
  <c r="N145" i="12"/>
  <c r="M145" i="12"/>
  <c r="L145" i="12"/>
  <c r="K145" i="12"/>
  <c r="J145" i="12"/>
  <c r="I145" i="12"/>
  <c r="H145" i="12"/>
  <c r="G145" i="12"/>
  <c r="F145" i="12"/>
  <c r="CN143" i="12"/>
  <c r="CM143" i="12"/>
  <c r="CL143" i="12"/>
  <c r="CN134" i="12"/>
  <c r="CM134" i="12"/>
  <c r="CL134" i="12"/>
  <c r="CN133" i="12"/>
  <c r="CM133" i="12"/>
  <c r="CL133" i="12"/>
  <c r="D86" i="12"/>
  <c r="D85" i="12"/>
  <c r="CL75" i="12"/>
  <c r="CK75" i="12"/>
  <c r="CD75" i="12" s="1"/>
  <c r="CJ75" i="12"/>
  <c r="CI75" i="12"/>
  <c r="CB75" i="12" s="1"/>
  <c r="CH75" i="12"/>
  <c r="CE75" i="12"/>
  <c r="CC75" i="12"/>
  <c r="CA75" i="12"/>
  <c r="CL74" i="12"/>
  <c r="CE74" i="12" s="1"/>
  <c r="CK74" i="12"/>
  <c r="CJ74" i="12"/>
  <c r="CI74" i="12"/>
  <c r="CH74" i="12"/>
  <c r="CA74" i="12" s="1"/>
  <c r="J74" i="12" s="1"/>
  <c r="CD74" i="12"/>
  <c r="CC74" i="12"/>
  <c r="CB74" i="12"/>
  <c r="AW64" i="12"/>
  <c r="AV64" i="12"/>
  <c r="AU64" i="12"/>
  <c r="AT64" i="12"/>
  <c r="AS64" i="12"/>
  <c r="AR64" i="12"/>
  <c r="AQ64" i="12"/>
  <c r="AP64" i="12"/>
  <c r="AO64" i="12"/>
  <c r="AN64" i="12"/>
  <c r="AM64" i="12"/>
  <c r="AL64" i="12"/>
  <c r="AK64" i="12"/>
  <c r="AJ64" i="12"/>
  <c r="AI64" i="12"/>
  <c r="AH64" i="12"/>
  <c r="AG64" i="12"/>
  <c r="AF64" i="12"/>
  <c r="AE64" i="12"/>
  <c r="AD64" i="12"/>
  <c r="AC64" i="12"/>
  <c r="AB64" i="12"/>
  <c r="AA64" i="12"/>
  <c r="Z64" i="12"/>
  <c r="Y64" i="12"/>
  <c r="AW60" i="12"/>
  <c r="AV60" i="12"/>
  <c r="AU60" i="12"/>
  <c r="AT60" i="12"/>
  <c r="AS60" i="12"/>
  <c r="AR60" i="12"/>
  <c r="AQ60" i="12"/>
  <c r="AP60" i="12"/>
  <c r="AO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CN59" i="12"/>
  <c r="CM59" i="12"/>
  <c r="CL59" i="12"/>
  <c r="CK59" i="12"/>
  <c r="CD59" i="12" s="1"/>
  <c r="CJ59" i="12"/>
  <c r="CC59" i="12" s="1"/>
  <c r="CI59" i="12"/>
  <c r="CB59" i="12" s="1"/>
  <c r="CH59" i="12"/>
  <c r="CG59" i="12"/>
  <c r="CF59" i="12"/>
  <c r="CE59" i="12"/>
  <c r="CA59" i="12"/>
  <c r="CN58" i="12"/>
  <c r="CM58" i="12"/>
  <c r="CL58" i="12"/>
  <c r="CK58" i="12"/>
  <c r="CD58" i="12" s="1"/>
  <c r="CJ58" i="12"/>
  <c r="CC58" i="12" s="1"/>
  <c r="CI58" i="12"/>
  <c r="CB58" i="12" s="1"/>
  <c r="CH58" i="12"/>
  <c r="CA58" i="12" s="1"/>
  <c r="CG58" i="12"/>
  <c r="CF58" i="12"/>
  <c r="CE58" i="12"/>
  <c r="CN57" i="12"/>
  <c r="CM57" i="12"/>
  <c r="CL57" i="12"/>
  <c r="CK57" i="12"/>
  <c r="CD57" i="12" s="1"/>
  <c r="CJ57" i="12"/>
  <c r="CI57" i="12"/>
  <c r="CB57" i="12" s="1"/>
  <c r="CH57" i="12"/>
  <c r="CA57" i="12" s="1"/>
  <c r="CG57" i="12"/>
  <c r="CF57" i="12"/>
  <c r="CE57" i="12"/>
  <c r="CC57" i="12"/>
  <c r="CN56" i="12"/>
  <c r="CM56" i="12"/>
  <c r="CL56" i="12"/>
  <c r="CK56" i="12"/>
  <c r="CD56" i="12" s="1"/>
  <c r="CJ56" i="12"/>
  <c r="CC56" i="12" s="1"/>
  <c r="CI56" i="12"/>
  <c r="CB56" i="12" s="1"/>
  <c r="CH56" i="12"/>
  <c r="CA56" i="12" s="1"/>
  <c r="CG56" i="12"/>
  <c r="CF56" i="12"/>
  <c r="CE56" i="12"/>
  <c r="CN55" i="12"/>
  <c r="CM55" i="12"/>
  <c r="CL55" i="12"/>
  <c r="CK55" i="12"/>
  <c r="CD55" i="12" s="1"/>
  <c r="CJ55" i="12"/>
  <c r="CC55" i="12" s="1"/>
  <c r="CI55" i="12"/>
  <c r="CB55" i="12" s="1"/>
  <c r="CH55" i="12"/>
  <c r="CA55" i="12" s="1"/>
  <c r="AX55" i="12" s="1"/>
  <c r="CG55" i="12"/>
  <c r="CF55" i="12"/>
  <c r="CE55" i="12"/>
  <c r="AW54" i="12"/>
  <c r="AV54" i="12"/>
  <c r="AU54" i="12"/>
  <c r="AT54" i="12"/>
  <c r="AS54" i="12"/>
  <c r="AR54" i="12"/>
  <c r="AQ54" i="12"/>
  <c r="AP54" i="12"/>
  <c r="AO54" i="12"/>
  <c r="AN54"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AW46" i="12"/>
  <c r="AV46" i="12"/>
  <c r="AU46" i="12"/>
  <c r="AT46" i="12"/>
  <c r="AS46" i="12"/>
  <c r="AR46" i="12"/>
  <c r="AQ46" i="12"/>
  <c r="AP46" i="12"/>
  <c r="AO46" i="12"/>
  <c r="AN46"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I46" i="12"/>
  <c r="H46" i="12"/>
  <c r="G46" i="12"/>
  <c r="AX36" i="12"/>
  <c r="AW36" i="12"/>
  <c r="AV36" i="12"/>
  <c r="AU36" i="12"/>
  <c r="AT36" i="12"/>
  <c r="AS36" i="12"/>
  <c r="AR36" i="12"/>
  <c r="AQ36" i="12"/>
  <c r="AP36" i="12"/>
  <c r="AO36" i="12"/>
  <c r="AN36"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I36" i="12"/>
  <c r="CK33" i="12"/>
  <c r="CJ33" i="12"/>
  <c r="CI33" i="12"/>
  <c r="CH33" i="12"/>
  <c r="CG33" i="12"/>
  <c r="BZ33" i="12" s="1"/>
  <c r="CF33" i="12"/>
  <c r="BY33" i="12" s="1"/>
  <c r="CE33" i="12"/>
  <c r="BX33" i="12" s="1"/>
  <c r="CD33" i="12"/>
  <c r="CC33" i="12"/>
  <c r="CB33" i="12"/>
  <c r="CA33" i="12"/>
  <c r="CK28" i="12"/>
  <c r="CJ28" i="12"/>
  <c r="CI28" i="12"/>
  <c r="CH28" i="12"/>
  <c r="CG28" i="12"/>
  <c r="BZ28" i="12" s="1"/>
  <c r="CF28" i="12"/>
  <c r="CE28" i="12"/>
  <c r="BX28" i="12" s="1"/>
  <c r="CD28" i="12"/>
  <c r="CC28" i="12"/>
  <c r="CB28" i="12"/>
  <c r="CA28" i="12"/>
  <c r="BY28" i="12"/>
  <c r="AX59" i="12" l="1"/>
  <c r="J75" i="12"/>
  <c r="AX58" i="12"/>
  <c r="AX57" i="12"/>
  <c r="AX56" i="12"/>
  <c r="D195" i="11" l="1"/>
  <c r="C195" i="11"/>
  <c r="B195" i="11" s="1"/>
  <c r="D194" i="11"/>
  <c r="B194" i="11" s="1"/>
  <c r="C194" i="11"/>
  <c r="D193" i="11"/>
  <c r="C193" i="11"/>
  <c r="B193" i="11" s="1"/>
  <c r="D192" i="11"/>
  <c r="C192" i="11"/>
  <c r="B192" i="11" s="1"/>
  <c r="D191" i="11"/>
  <c r="C191" i="11"/>
  <c r="B191" i="11" s="1"/>
  <c r="O190" i="11"/>
  <c r="N190" i="11"/>
  <c r="M190" i="11"/>
  <c r="L190" i="11"/>
  <c r="K190" i="11"/>
  <c r="J190" i="11"/>
  <c r="I190" i="11"/>
  <c r="H190" i="11"/>
  <c r="G190" i="11"/>
  <c r="F190" i="11"/>
  <c r="E190" i="11"/>
  <c r="C190" i="11" s="1"/>
  <c r="D190" i="11"/>
  <c r="D185" i="11"/>
  <c r="C185" i="11"/>
  <c r="B185" i="11" s="1"/>
  <c r="B180" i="11"/>
  <c r="B179" i="11"/>
  <c r="E175" i="11"/>
  <c r="D175" i="11"/>
  <c r="C175" i="11" s="1"/>
  <c r="E174" i="11"/>
  <c r="D174" i="11"/>
  <c r="C174" i="11" s="1"/>
  <c r="E169" i="11"/>
  <c r="D169" i="11"/>
  <c r="C169" i="11" s="1"/>
  <c r="E168" i="11"/>
  <c r="D168" i="11"/>
  <c r="C168" i="11" s="1"/>
  <c r="E167" i="11"/>
  <c r="D167" i="11"/>
  <c r="C167" i="11" s="1"/>
  <c r="E166" i="11"/>
  <c r="C166" i="11" s="1"/>
  <c r="D166" i="11"/>
  <c r="D161" i="11"/>
  <c r="D160" i="11"/>
  <c r="D159" i="11"/>
  <c r="D158" i="11"/>
  <c r="D157" i="11"/>
  <c r="D156" i="11"/>
  <c r="D144" i="11"/>
  <c r="D143" i="11"/>
  <c r="CG139" i="11"/>
  <c r="CA139" i="11"/>
  <c r="G139" i="11" s="1"/>
  <c r="B136" i="11"/>
  <c r="C120" i="11"/>
  <c r="C119" i="11"/>
  <c r="E115" i="11"/>
  <c r="D115" i="11"/>
  <c r="C115" i="11" s="1"/>
  <c r="E114" i="11"/>
  <c r="D114" i="11"/>
  <c r="E110" i="11"/>
  <c r="D110" i="11"/>
  <c r="C110" i="11" s="1"/>
  <c r="E109" i="11"/>
  <c r="D109" i="11"/>
  <c r="C109" i="11"/>
  <c r="CA109" i="11" s="1"/>
  <c r="E108" i="11"/>
  <c r="D108" i="11"/>
  <c r="E98" i="11"/>
  <c r="D98" i="11"/>
  <c r="C98" i="11" s="1"/>
  <c r="E97" i="11"/>
  <c r="D97" i="11"/>
  <c r="E96" i="11"/>
  <c r="D96" i="11"/>
  <c r="C96" i="11"/>
  <c r="CA96" i="11" s="1"/>
  <c r="E95" i="11"/>
  <c r="D95" i="11"/>
  <c r="C95" i="11" s="1"/>
  <c r="E94" i="11"/>
  <c r="D94" i="11"/>
  <c r="E93" i="11"/>
  <c r="D93" i="11"/>
  <c r="C93" i="11" s="1"/>
  <c r="E92" i="11"/>
  <c r="D92" i="11"/>
  <c r="C92" i="11" s="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86" i="11"/>
  <c r="D86" i="11"/>
  <c r="C86" i="11"/>
  <c r="B85" i="11"/>
  <c r="B84" i="11"/>
  <c r="B83" i="11"/>
  <c r="B82" i="11"/>
  <c r="B81" i="11"/>
  <c r="B80" i="11"/>
  <c r="B79" i="11"/>
  <c r="B78" i="11"/>
  <c r="B77" i="11"/>
  <c r="B76" i="11"/>
  <c r="B75" i="11"/>
  <c r="B74" i="11"/>
  <c r="B73" i="11"/>
  <c r="B72" i="11"/>
  <c r="B71" i="11"/>
  <c r="B70" i="11"/>
  <c r="B69" i="11"/>
  <c r="B68" i="11"/>
  <c r="B67"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3" i="11"/>
  <c r="C63" i="11"/>
  <c r="B63" i="11"/>
  <c r="D62" i="11"/>
  <c r="B62" i="11" s="1"/>
  <c r="CG62" i="11" s="1"/>
  <c r="CA62" i="11" s="1"/>
  <c r="AO62" i="11" s="1"/>
  <c r="C62" i="11"/>
  <c r="D61" i="11"/>
  <c r="C61" i="11"/>
  <c r="B61" i="11"/>
  <c r="CG61" i="11" s="1"/>
  <c r="CA61" i="11" s="1"/>
  <c r="AO61" i="11" s="1"/>
  <c r="D60" i="11"/>
  <c r="C60" i="11"/>
  <c r="D59" i="11"/>
  <c r="C59" i="11"/>
  <c r="B59" i="11" s="1"/>
  <c r="CG59" i="11" s="1"/>
  <c r="CA59" i="11" s="1"/>
  <c r="AO59" i="11" s="1"/>
  <c r="D58" i="11"/>
  <c r="C58" i="11"/>
  <c r="D53" i="11"/>
  <c r="C53" i="11"/>
  <c r="D52" i="11"/>
  <c r="C52" i="11"/>
  <c r="B52" i="11"/>
  <c r="D51" i="11"/>
  <c r="C51" i="11"/>
  <c r="B51" i="11" s="1"/>
  <c r="D50" i="11"/>
  <c r="C50" i="11"/>
  <c r="D49" i="11"/>
  <c r="C49" i="11"/>
  <c r="B49" i="11" s="1"/>
  <c r="D48" i="11"/>
  <c r="C48" i="11"/>
  <c r="B48" i="11" s="1"/>
  <c r="D43" i="11"/>
  <c r="C43" i="11"/>
  <c r="B43" i="11" s="1"/>
  <c r="D42" i="11"/>
  <c r="B42" i="11" s="1"/>
  <c r="C42" i="11"/>
  <c r="D41" i="11"/>
  <c r="C41" i="11"/>
  <c r="B41" i="11" s="1"/>
  <c r="D40" i="11"/>
  <c r="B40" i="11" s="1"/>
  <c r="C40" i="11"/>
  <c r="D39" i="11"/>
  <c r="C39" i="11"/>
  <c r="B39" i="11" s="1"/>
  <c r="D38" i="11"/>
  <c r="C38" i="11"/>
  <c r="D33" i="11"/>
  <c r="C33" i="11"/>
  <c r="D32" i="11"/>
  <c r="C32" i="11"/>
  <c r="D31" i="11"/>
  <c r="C31" i="11"/>
  <c r="D30" i="11"/>
  <c r="C30" i="11"/>
  <c r="D29" i="11"/>
  <c r="C29" i="11"/>
  <c r="D28" i="11"/>
  <c r="C28" i="11"/>
  <c r="D23" i="11"/>
  <c r="C23" i="11"/>
  <c r="B23" i="11" s="1"/>
  <c r="D22" i="11"/>
  <c r="C22" i="11"/>
  <c r="B22" i="11"/>
  <c r="D21" i="11"/>
  <c r="B21" i="11" s="1"/>
  <c r="C21" i="11"/>
  <c r="D20" i="11"/>
  <c r="C20" i="11"/>
  <c r="D15" i="11"/>
  <c r="C15" i="11"/>
  <c r="B15" i="11" s="1"/>
  <c r="D14" i="11"/>
  <c r="C14" i="11"/>
  <c r="B14" i="11" s="1"/>
  <c r="D13" i="11"/>
  <c r="C13" i="11"/>
  <c r="B13" i="11"/>
  <c r="D12" i="11"/>
  <c r="C12" i="11"/>
  <c r="B12" i="11" s="1"/>
  <c r="C64" i="11" l="1"/>
  <c r="B38" i="11"/>
  <c r="B53" i="11"/>
  <c r="B60" i="11"/>
  <c r="CG60" i="11" s="1"/>
  <c r="CA60" i="11" s="1"/>
  <c r="AO60" i="11" s="1"/>
  <c r="C97" i="11"/>
  <c r="C108" i="11"/>
  <c r="C114" i="11"/>
  <c r="B20" i="11"/>
  <c r="B50" i="11"/>
  <c r="B86" i="11"/>
  <c r="E91" i="11"/>
  <c r="B190" i="11"/>
  <c r="B58" i="11"/>
  <c r="CB110" i="11"/>
  <c r="CA110" i="11"/>
  <c r="CG110" i="11"/>
  <c r="CH110" i="11"/>
  <c r="CB97" i="11"/>
  <c r="CG97" i="11"/>
  <c r="CA97" i="11"/>
  <c r="CH97" i="11"/>
  <c r="CG98" i="11"/>
  <c r="CB98" i="11"/>
  <c r="CH98" i="11"/>
  <c r="CA98" i="11"/>
  <c r="B64" i="11"/>
  <c r="CG58" i="11"/>
  <c r="D64" i="11"/>
  <c r="CG96" i="11"/>
  <c r="CG109" i="11"/>
  <c r="CB96" i="11"/>
  <c r="CB109" i="11"/>
  <c r="D91" i="11"/>
  <c r="C94" i="11"/>
  <c r="C91" i="11" s="1"/>
  <c r="A200" i="11" s="1"/>
  <c r="CH96" i="11"/>
  <c r="CH109" i="11"/>
  <c r="B200" i="11" l="1"/>
  <c r="CA58" i="11"/>
  <c r="AO58" i="11" s="1"/>
  <c r="E119" i="10" l="1"/>
  <c r="D119" i="10"/>
  <c r="E118" i="10"/>
  <c r="D118" i="10"/>
  <c r="E117" i="10"/>
  <c r="D117" i="10"/>
  <c r="C117" i="10" s="1"/>
  <c r="CG117" i="10" s="1"/>
  <c r="CA117" i="10" s="1"/>
  <c r="E116" i="10"/>
  <c r="D116" i="10"/>
  <c r="C116" i="10" s="1"/>
  <c r="E115" i="10"/>
  <c r="D115" i="10"/>
  <c r="E114" i="10"/>
  <c r="D114" i="10"/>
  <c r="E113" i="10"/>
  <c r="D113" i="10"/>
  <c r="E112" i="10"/>
  <c r="D112" i="10"/>
  <c r="C112" i="10" s="1"/>
  <c r="CK112" i="10" s="1"/>
  <c r="CE112" i="10" s="1"/>
  <c r="E111" i="10"/>
  <c r="D111" i="10"/>
  <c r="E110" i="10"/>
  <c r="D110" i="10"/>
  <c r="E109" i="10"/>
  <c r="D109" i="10"/>
  <c r="C109" i="10" s="1"/>
  <c r="CG109" i="10" s="1"/>
  <c r="CA109" i="10" s="1"/>
  <c r="AQ104" i="10"/>
  <c r="AP104" i="10"/>
  <c r="AO104" i="10"/>
  <c r="AN104" i="10"/>
  <c r="AM104" i="10"/>
  <c r="AL104" i="10"/>
  <c r="AK104" i="10"/>
  <c r="AJ104" i="10"/>
  <c r="AI104" i="10"/>
  <c r="AH104" i="10"/>
  <c r="AG104" i="10"/>
  <c r="AF104" i="10"/>
  <c r="AE104" i="10"/>
  <c r="AD104" i="10"/>
  <c r="AC104" i="10"/>
  <c r="AB104" i="10"/>
  <c r="AA104" i="10"/>
  <c r="Z104" i="10"/>
  <c r="Y104" i="10"/>
  <c r="X104" i="10"/>
  <c r="W104" i="10"/>
  <c r="V104" i="10"/>
  <c r="U104" i="10"/>
  <c r="T104" i="10"/>
  <c r="S104" i="10"/>
  <c r="R104" i="10"/>
  <c r="Q104" i="10"/>
  <c r="P104" i="10"/>
  <c r="O104" i="10"/>
  <c r="N104" i="10"/>
  <c r="M104" i="10"/>
  <c r="L104" i="10"/>
  <c r="K104" i="10"/>
  <c r="J104" i="10"/>
  <c r="I104" i="10"/>
  <c r="H104" i="10"/>
  <c r="G104" i="10"/>
  <c r="F104" i="10"/>
  <c r="E103" i="10"/>
  <c r="D103" i="10"/>
  <c r="C103" i="10" s="1"/>
  <c r="E102" i="10"/>
  <c r="D102" i="10"/>
  <c r="E101" i="10"/>
  <c r="D101" i="10"/>
  <c r="C101" i="10" s="1"/>
  <c r="CJ101" i="10" s="1"/>
  <c r="CD101" i="10" s="1"/>
  <c r="E100" i="10"/>
  <c r="D100" i="10"/>
  <c r="E99" i="10"/>
  <c r="D99" i="10"/>
  <c r="E98" i="10"/>
  <c r="D98" i="10"/>
  <c r="E97" i="10"/>
  <c r="D97" i="10"/>
  <c r="C97" i="10" s="1"/>
  <c r="CJ97" i="10" s="1"/>
  <c r="CD97" i="10" s="1"/>
  <c r="E96" i="10"/>
  <c r="CJ96" i="10" s="1"/>
  <c r="CD96" i="10" s="1"/>
  <c r="E95" i="10"/>
  <c r="CH95" i="10" s="1"/>
  <c r="CB95" i="10" s="1"/>
  <c r="E94" i="10"/>
  <c r="D94" i="10"/>
  <c r="S89" i="10"/>
  <c r="R89" i="10"/>
  <c r="Q89" i="10"/>
  <c r="P89" i="10"/>
  <c r="O89" i="10"/>
  <c r="N89" i="10"/>
  <c r="M89" i="10"/>
  <c r="L89" i="10"/>
  <c r="K89" i="10"/>
  <c r="J89" i="10"/>
  <c r="I89" i="10"/>
  <c r="H89" i="10"/>
  <c r="G89" i="10"/>
  <c r="F89" i="10"/>
  <c r="E89" i="10"/>
  <c r="D89" i="10"/>
  <c r="C89" i="10"/>
  <c r="B88" i="10"/>
  <c r="B87" i="10"/>
  <c r="B86" i="10"/>
  <c r="B85" i="10"/>
  <c r="B84" i="10"/>
  <c r="B83" i="10"/>
  <c r="B82" i="10"/>
  <c r="B81" i="10"/>
  <c r="B80" i="10"/>
  <c r="B79" i="10"/>
  <c r="B78" i="10"/>
  <c r="B77" i="10"/>
  <c r="B76" i="10"/>
  <c r="B75" i="10"/>
  <c r="B74" i="10"/>
  <c r="AX71" i="10"/>
  <c r="AW71" i="10"/>
  <c r="AV71" i="10"/>
  <c r="AU71" i="10"/>
  <c r="AT71" i="10"/>
  <c r="AS71" i="10"/>
  <c r="AR71" i="10"/>
  <c r="AQ71" i="10"/>
  <c r="AP71" i="10"/>
  <c r="AO71" i="10"/>
  <c r="AN71" i="10"/>
  <c r="AM71" i="10"/>
  <c r="AL71" i="10"/>
  <c r="AK71" i="10"/>
  <c r="AJ71" i="10"/>
  <c r="AI71" i="10"/>
  <c r="AH71" i="10"/>
  <c r="AG71" i="10"/>
  <c r="AF71" i="10"/>
  <c r="AE71" i="10"/>
  <c r="AD71" i="10"/>
  <c r="AC71" i="10"/>
  <c r="AB71" i="10"/>
  <c r="Z71" i="10"/>
  <c r="Y71" i="10"/>
  <c r="X71" i="10"/>
  <c r="V71" i="10"/>
  <c r="U71" i="10"/>
  <c r="T71" i="10"/>
  <c r="S71" i="10"/>
  <c r="R71" i="10"/>
  <c r="Q71" i="10"/>
  <c r="P71" i="10"/>
  <c r="O71" i="10"/>
  <c r="N71" i="10"/>
  <c r="M71" i="10"/>
  <c r="L71" i="10"/>
  <c r="K71" i="10"/>
  <c r="J71" i="10"/>
  <c r="I71" i="10"/>
  <c r="H71" i="10"/>
  <c r="G71" i="10"/>
  <c r="F71" i="10"/>
  <c r="E71" i="10"/>
  <c r="D71" i="10"/>
  <c r="C71" i="10"/>
  <c r="CK70" i="10"/>
  <c r="CE70" i="10" s="1"/>
  <c r="CB70" i="10"/>
  <c r="AA70" i="10"/>
  <c r="W70" i="10"/>
  <c r="B70" i="10"/>
  <c r="CH70" i="10" s="1"/>
  <c r="CK69" i="10"/>
  <c r="CE69" i="10" s="1"/>
  <c r="AA69" i="10"/>
  <c r="W69" i="10"/>
  <c r="B69" i="10"/>
  <c r="CH69" i="10" s="1"/>
  <c r="CB69" i="10" s="1"/>
  <c r="CK68" i="10"/>
  <c r="CE68" i="10" s="1"/>
  <c r="CB68" i="10"/>
  <c r="AA68" i="10"/>
  <c r="W68" i="10"/>
  <c r="B68" i="10"/>
  <c r="CH68" i="10" s="1"/>
  <c r="CK67" i="10"/>
  <c r="CE67" i="10" s="1"/>
  <c r="AA67" i="10"/>
  <c r="W67" i="10"/>
  <c r="B67" i="10"/>
  <c r="CK66" i="10"/>
  <c r="CE66" i="10" s="1"/>
  <c r="AA66" i="10"/>
  <c r="W66" i="10"/>
  <c r="B66" i="10"/>
  <c r="CG66" i="10" s="1"/>
  <c r="CA66" i="10" s="1"/>
  <c r="CK65" i="10"/>
  <c r="CE65" i="10"/>
  <c r="AA65" i="10"/>
  <c r="W65" i="10"/>
  <c r="B65" i="10"/>
  <c r="CJ65" i="10" s="1"/>
  <c r="CD65" i="10" s="1"/>
  <c r="CK64" i="10"/>
  <c r="CE64" i="10" s="1"/>
  <c r="AA64" i="10"/>
  <c r="W64" i="10"/>
  <c r="B64" i="10"/>
  <c r="CK63" i="10"/>
  <c r="CE63" i="10"/>
  <c r="AA63" i="10"/>
  <c r="W63" i="10"/>
  <c r="B63" i="10"/>
  <c r="CJ63" i="10" s="1"/>
  <c r="CD63" i="10" s="1"/>
  <c r="CK62" i="10"/>
  <c r="CE62" i="10" s="1"/>
  <c r="CG62" i="10"/>
  <c r="CA62" i="10" s="1"/>
  <c r="AA62" i="10"/>
  <c r="W62" i="10"/>
  <c r="B62" i="10"/>
  <c r="CH62" i="10" s="1"/>
  <c r="CB62" i="10" s="1"/>
  <c r="CK61" i="10"/>
  <c r="CE61" i="10"/>
  <c r="AA61" i="10"/>
  <c r="W61" i="10"/>
  <c r="B61" i="10"/>
  <c r="CJ61" i="10" s="1"/>
  <c r="CD61" i="10" s="1"/>
  <c r="CK60" i="10"/>
  <c r="CE60" i="10" s="1"/>
  <c r="CG60" i="10"/>
  <c r="CA60" i="10" s="1"/>
  <c r="AA60" i="10"/>
  <c r="W60" i="10"/>
  <c r="B60" i="10"/>
  <c r="CK59" i="10"/>
  <c r="CE59" i="10"/>
  <c r="AA59" i="10"/>
  <c r="W59" i="10"/>
  <c r="B59" i="10"/>
  <c r="CJ59" i="10" s="1"/>
  <c r="CD59" i="10" s="1"/>
  <c r="CK58" i="10"/>
  <c r="CE58" i="10" s="1"/>
  <c r="CG58" i="10"/>
  <c r="CA58" i="10" s="1"/>
  <c r="AA58" i="10"/>
  <c r="W58" i="10"/>
  <c r="B58" i="10"/>
  <c r="CH58" i="10" s="1"/>
  <c r="CB58" i="10" s="1"/>
  <c r="CK57" i="10"/>
  <c r="CE57" i="10"/>
  <c r="AA57" i="10"/>
  <c r="W57" i="10"/>
  <c r="B57" i="10"/>
  <c r="CJ57" i="10" s="1"/>
  <c r="CD57" i="10" s="1"/>
  <c r="CK56" i="10"/>
  <c r="CE56" i="10" s="1"/>
  <c r="CG56" i="10"/>
  <c r="CA56" i="10" s="1"/>
  <c r="AA56" i="10"/>
  <c r="W56" i="10"/>
  <c r="B56" i="10"/>
  <c r="CK55" i="10"/>
  <c r="CE55" i="10" s="1"/>
  <c r="AA55" i="10"/>
  <c r="W55" i="10"/>
  <c r="B55" i="10"/>
  <c r="CI55" i="10" s="1"/>
  <c r="CC55" i="10" s="1"/>
  <c r="CK54" i="10"/>
  <c r="CE54" i="10" s="1"/>
  <c r="AA54" i="10"/>
  <c r="W54" i="10"/>
  <c r="B54" i="10"/>
  <c r="CH54" i="10" s="1"/>
  <c r="CB54" i="10" s="1"/>
  <c r="CK53" i="10"/>
  <c r="CE53" i="10"/>
  <c r="AA53" i="10"/>
  <c r="W53" i="10"/>
  <c r="B53" i="10"/>
  <c r="CK52" i="10"/>
  <c r="CE52" i="10" s="1"/>
  <c r="CG52" i="10"/>
  <c r="CA52" i="10" s="1"/>
  <c r="AA52" i="10"/>
  <c r="W52" i="10"/>
  <c r="B52" i="10"/>
  <c r="CK51" i="10"/>
  <c r="CE51" i="10" s="1"/>
  <c r="AA51" i="10"/>
  <c r="W51" i="10"/>
  <c r="B51" i="10"/>
  <c r="CI51" i="10" s="1"/>
  <c r="CC51" i="10" s="1"/>
  <c r="CK50" i="10"/>
  <c r="CE50" i="10" s="1"/>
  <c r="AA50" i="10"/>
  <c r="W50" i="10"/>
  <c r="B50" i="10"/>
  <c r="CH50" i="10" s="1"/>
  <c r="CB50" i="10" s="1"/>
  <c r="CK49" i="10"/>
  <c r="CE49" i="10"/>
  <c r="AA49" i="10"/>
  <c r="W49" i="10"/>
  <c r="B49" i="10"/>
  <c r="CK48" i="10"/>
  <c r="CE48" i="10" s="1"/>
  <c r="AA48" i="10"/>
  <c r="W48" i="10"/>
  <c r="B48" i="10"/>
  <c r="CH48" i="10" s="1"/>
  <c r="CB48" i="10" s="1"/>
  <c r="CK47" i="10"/>
  <c r="CE47" i="10" s="1"/>
  <c r="CI47" i="10"/>
  <c r="CC47" i="10" s="1"/>
  <c r="CB47" i="10"/>
  <c r="AA47" i="10"/>
  <c r="W47" i="10"/>
  <c r="CJ47" i="10" s="1"/>
  <c r="CD47" i="10" s="1"/>
  <c r="B47" i="10"/>
  <c r="CH47" i="10" s="1"/>
  <c r="CK46" i="10"/>
  <c r="CE46" i="10" s="1"/>
  <c r="AA46" i="10"/>
  <c r="W46" i="10"/>
  <c r="B46" i="10"/>
  <c r="CK45" i="10"/>
  <c r="CE45" i="10" s="1"/>
  <c r="AA45" i="10"/>
  <c r="W45" i="10"/>
  <c r="B45" i="10"/>
  <c r="CG45" i="10" s="1"/>
  <c r="CA45" i="10" s="1"/>
  <c r="CK44" i="10"/>
  <c r="CE44" i="10" s="1"/>
  <c r="AA44" i="10"/>
  <c r="W44" i="10"/>
  <c r="B44" i="10"/>
  <c r="CK43" i="10"/>
  <c r="CE43" i="10"/>
  <c r="AA43" i="10"/>
  <c r="W43" i="10"/>
  <c r="B43" i="10"/>
  <c r="CG43" i="10" s="1"/>
  <c r="CA43" i="10" s="1"/>
  <c r="CK42" i="10"/>
  <c r="CE42" i="10" s="1"/>
  <c r="AA42" i="10"/>
  <c r="W42" i="10"/>
  <c r="B42" i="10"/>
  <c r="CJ42" i="10" s="1"/>
  <c r="CD42" i="10" s="1"/>
  <c r="CK41" i="10"/>
  <c r="CH41" i="10"/>
  <c r="CB41" i="10" s="1"/>
  <c r="CE41" i="10"/>
  <c r="AA41" i="10"/>
  <c r="W41" i="10"/>
  <c r="B41" i="10"/>
  <c r="CG41" i="10" s="1"/>
  <c r="CA41" i="10" s="1"/>
  <c r="CK40" i="10"/>
  <c r="CE40" i="10"/>
  <c r="AA40" i="10"/>
  <c r="W40" i="10"/>
  <c r="B40" i="10"/>
  <c r="CK39" i="10"/>
  <c r="CE39" i="10"/>
  <c r="AA39" i="10"/>
  <c r="W39" i="10"/>
  <c r="B39" i="10"/>
  <c r="CG39" i="10" s="1"/>
  <c r="CA39" i="10" s="1"/>
  <c r="CK38" i="10"/>
  <c r="CE38" i="10" s="1"/>
  <c r="AA38" i="10"/>
  <c r="W38" i="10"/>
  <c r="B38" i="10"/>
  <c r="CJ38" i="10" s="1"/>
  <c r="CD38" i="10" s="1"/>
  <c r="CK37" i="10"/>
  <c r="CE37" i="10"/>
  <c r="AA37" i="10"/>
  <c r="W37" i="10"/>
  <c r="B37" i="10"/>
  <c r="CG37" i="10" s="1"/>
  <c r="CA37" i="10" s="1"/>
  <c r="CK36" i="10"/>
  <c r="CE36" i="10" s="1"/>
  <c r="AA36" i="10"/>
  <c r="W36" i="10"/>
  <c r="B36" i="10"/>
  <c r="CK35" i="10"/>
  <c r="CE35" i="10" s="1"/>
  <c r="AA35" i="10"/>
  <c r="W35" i="10"/>
  <c r="B35" i="10"/>
  <c r="CG35" i="10" s="1"/>
  <c r="CA35" i="10" s="1"/>
  <c r="CK34" i="10"/>
  <c r="CE34" i="10"/>
  <c r="AA34" i="10"/>
  <c r="W34" i="10"/>
  <c r="B34" i="10"/>
  <c r="CJ34" i="10" s="1"/>
  <c r="CD34" i="10" s="1"/>
  <c r="CK33" i="10"/>
  <c r="CE33" i="10" s="1"/>
  <c r="AA33" i="10"/>
  <c r="W33" i="10"/>
  <c r="B33" i="10"/>
  <c r="CG33" i="10" s="1"/>
  <c r="CA33" i="10" s="1"/>
  <c r="CK32" i="10"/>
  <c r="CE32" i="10"/>
  <c r="AA32" i="10"/>
  <c r="W32" i="10"/>
  <c r="B32" i="10"/>
  <c r="CK31" i="10"/>
  <c r="CE31" i="10" s="1"/>
  <c r="AA31" i="10"/>
  <c r="W31" i="10"/>
  <c r="B31" i="10"/>
  <c r="CG31" i="10" s="1"/>
  <c r="CA31" i="10" s="1"/>
  <c r="CK30" i="10"/>
  <c r="CE30" i="10"/>
  <c r="AA30" i="10"/>
  <c r="W30" i="10"/>
  <c r="B30" i="10"/>
  <c r="CJ30" i="10" s="1"/>
  <c r="CD30" i="10" s="1"/>
  <c r="CK29" i="10"/>
  <c r="CE29" i="10" s="1"/>
  <c r="AA29" i="10"/>
  <c r="W29" i="10"/>
  <c r="B29" i="10"/>
  <c r="CG29" i="10" s="1"/>
  <c r="CA29" i="10" s="1"/>
  <c r="CK28" i="10"/>
  <c r="CE28" i="10"/>
  <c r="AA28" i="10"/>
  <c r="W28" i="10"/>
  <c r="B28" i="10"/>
  <c r="CH28" i="10" s="1"/>
  <c r="CB28" i="10" s="1"/>
  <c r="CK27" i="10"/>
  <c r="CE27" i="10" s="1"/>
  <c r="AA27" i="10"/>
  <c r="W27" i="10"/>
  <c r="B27" i="10"/>
  <c r="CH27" i="10" s="1"/>
  <c r="CB27" i="10" s="1"/>
  <c r="CK26" i="10"/>
  <c r="CE26" i="10"/>
  <c r="AA26" i="10"/>
  <c r="W26" i="10"/>
  <c r="B26" i="10"/>
  <c r="CJ26" i="10" s="1"/>
  <c r="CD26" i="10" s="1"/>
  <c r="CK25" i="10"/>
  <c r="CE25" i="10" s="1"/>
  <c r="AA25" i="10"/>
  <c r="W25" i="10"/>
  <c r="B25" i="10"/>
  <c r="CK24" i="10"/>
  <c r="CE24" i="10" s="1"/>
  <c r="AA24" i="10"/>
  <c r="CJ24" i="10" s="1"/>
  <c r="CD24" i="10" s="1"/>
  <c r="W24" i="10"/>
  <c r="B24" i="10"/>
  <c r="CH24" i="10" s="1"/>
  <c r="CB24" i="10" s="1"/>
  <c r="CK23" i="10"/>
  <c r="CE23" i="10"/>
  <c r="AA23" i="10"/>
  <c r="W23" i="10"/>
  <c r="B23" i="10"/>
  <c r="CH23" i="10" s="1"/>
  <c r="CB23" i="10" s="1"/>
  <c r="CK22" i="10"/>
  <c r="CE22" i="10" s="1"/>
  <c r="AA22" i="10"/>
  <c r="W22" i="10"/>
  <c r="B22" i="10"/>
  <c r="CJ22" i="10" s="1"/>
  <c r="CD22" i="10" s="1"/>
  <c r="CK21" i="10"/>
  <c r="CE21" i="10"/>
  <c r="AA21" i="10"/>
  <c r="W21" i="10"/>
  <c r="B21" i="10"/>
  <c r="CK20" i="10"/>
  <c r="CE20" i="10" s="1"/>
  <c r="AA20" i="10"/>
  <c r="W20" i="10"/>
  <c r="B20" i="10"/>
  <c r="CI20" i="10" s="1"/>
  <c r="CC20" i="10" s="1"/>
  <c r="CK19" i="10"/>
  <c r="CE19" i="10"/>
  <c r="AA19" i="10"/>
  <c r="W19" i="10"/>
  <c r="B19" i="10"/>
  <c r="CG19" i="10" s="1"/>
  <c r="CA19" i="10" s="1"/>
  <c r="CK18" i="10"/>
  <c r="CE18" i="10"/>
  <c r="AA18" i="10"/>
  <c r="W18" i="10"/>
  <c r="B18" i="10"/>
  <c r="CI18" i="10" s="1"/>
  <c r="CC18" i="10" s="1"/>
  <c r="CK17" i="10"/>
  <c r="CE17" i="10" s="1"/>
  <c r="CH17" i="10"/>
  <c r="CB17" i="10" s="1"/>
  <c r="AA17" i="10"/>
  <c r="W17" i="10"/>
  <c r="B17" i="10"/>
  <c r="CG17" i="10" s="1"/>
  <c r="CA17" i="10" s="1"/>
  <c r="CK16" i="10"/>
  <c r="CE16" i="10" s="1"/>
  <c r="AA16" i="10"/>
  <c r="W16" i="10"/>
  <c r="B16" i="10"/>
  <c r="CI16" i="10" s="1"/>
  <c r="CC16" i="10" s="1"/>
  <c r="CK15" i="10"/>
  <c r="CE15" i="10" s="1"/>
  <c r="CI15" i="10"/>
  <c r="CC15" i="10" s="1"/>
  <c r="AA15" i="10"/>
  <c r="W15" i="10"/>
  <c r="B15" i="10"/>
  <c r="CG15" i="10" s="1"/>
  <c r="CA15" i="10" s="1"/>
  <c r="CK14" i="10"/>
  <c r="CE14" i="10" s="1"/>
  <c r="AA14" i="10"/>
  <c r="W14" i="10"/>
  <c r="B14" i="10"/>
  <c r="CI14" i="10" s="1"/>
  <c r="CC14" i="10" s="1"/>
  <c r="CK13" i="10"/>
  <c r="CE13" i="10" s="1"/>
  <c r="CI13" i="10"/>
  <c r="CC13" i="10" s="1"/>
  <c r="AA13" i="10"/>
  <c r="W13" i="10"/>
  <c r="B13" i="10"/>
  <c r="CH13" i="10" s="1"/>
  <c r="CB13" i="10" s="1"/>
  <c r="CK12" i="10"/>
  <c r="CE12" i="10"/>
  <c r="AA12" i="10"/>
  <c r="W12" i="10"/>
  <c r="B12" i="10"/>
  <c r="CI12" i="10" s="1"/>
  <c r="CC12" i="10" s="1"/>
  <c r="CK11" i="10"/>
  <c r="CE11" i="10" s="1"/>
  <c r="CI11" i="10"/>
  <c r="CH11" i="10"/>
  <c r="CB11" i="10" s="1"/>
  <c r="CC11" i="10"/>
  <c r="AA11" i="10"/>
  <c r="W11" i="10"/>
  <c r="B11" i="10"/>
  <c r="CG11" i="10" s="1"/>
  <c r="CA11" i="10" s="1"/>
  <c r="CG13" i="10" l="1"/>
  <c r="CA13" i="10" s="1"/>
  <c r="AA71" i="10"/>
  <c r="CH15" i="10"/>
  <c r="CB15" i="10" s="1"/>
  <c r="CJ28" i="10"/>
  <c r="CD28" i="10" s="1"/>
  <c r="CH29" i="10"/>
  <c r="CB29" i="10" s="1"/>
  <c r="CH31" i="10"/>
  <c r="CB31" i="10" s="1"/>
  <c r="CH45" i="10"/>
  <c r="CB45" i="10" s="1"/>
  <c r="CI48" i="10"/>
  <c r="CC48" i="10" s="1"/>
  <c r="CG54" i="10"/>
  <c r="CA54" i="10" s="1"/>
  <c r="CJ56" i="10"/>
  <c r="CD56" i="10" s="1"/>
  <c r="CH56" i="10"/>
  <c r="CB56" i="10" s="1"/>
  <c r="CJ60" i="10"/>
  <c r="CD60" i="10" s="1"/>
  <c r="CH60" i="10"/>
  <c r="CB60" i="10" s="1"/>
  <c r="CJ64" i="10"/>
  <c r="CD64" i="10" s="1"/>
  <c r="CH64" i="10"/>
  <c r="CB64" i="10" s="1"/>
  <c r="CH66" i="10"/>
  <c r="CB66" i="10" s="1"/>
  <c r="CI69" i="10"/>
  <c r="CC69" i="10" s="1"/>
  <c r="CJ70" i="10"/>
  <c r="CD70" i="10" s="1"/>
  <c r="D104" i="10"/>
  <c r="C98" i="10"/>
  <c r="C102" i="10"/>
  <c r="C113" i="10"/>
  <c r="CG113" i="10" s="1"/>
  <c r="CA113" i="10" s="1"/>
  <c r="CH43" i="10"/>
  <c r="CB43" i="10" s="1"/>
  <c r="CI17" i="10"/>
  <c r="CC17" i="10" s="1"/>
  <c r="CH19" i="10"/>
  <c r="CB19" i="10" s="1"/>
  <c r="CJ27" i="10"/>
  <c r="CD27" i="10" s="1"/>
  <c r="CH37" i="10"/>
  <c r="CB37" i="10" s="1"/>
  <c r="CH39" i="10"/>
  <c r="CB39" i="10" s="1"/>
  <c r="CG48" i="10"/>
  <c r="CA48" i="10" s="1"/>
  <c r="CG50" i="10"/>
  <c r="CA50" i="10" s="1"/>
  <c r="CJ52" i="10"/>
  <c r="CD52" i="10" s="1"/>
  <c r="CH52" i="10"/>
  <c r="CB52" i="10" s="1"/>
  <c r="CG69" i="10"/>
  <c r="CA69" i="10" s="1"/>
  <c r="CJ13" i="10"/>
  <c r="CD13" i="10" s="1"/>
  <c r="CI19" i="10"/>
  <c r="CC19" i="10" s="1"/>
  <c r="CJ23" i="10"/>
  <c r="CD23" i="10" s="1"/>
  <c r="CH33" i="10"/>
  <c r="CB33" i="10" s="1"/>
  <c r="CH35" i="10"/>
  <c r="CB35" i="10" s="1"/>
  <c r="CG64" i="10"/>
  <c r="CA64" i="10" s="1"/>
  <c r="CI68" i="10"/>
  <c r="CC68" i="10" s="1"/>
  <c r="CI70" i="10"/>
  <c r="CC70" i="10" s="1"/>
  <c r="AY13" i="10"/>
  <c r="CJ12" i="10"/>
  <c r="CD12" i="10" s="1"/>
  <c r="CJ20" i="10"/>
  <c r="CD20" i="10" s="1"/>
  <c r="CG25" i="10"/>
  <c r="CA25" i="10" s="1"/>
  <c r="CI25" i="10"/>
  <c r="CC25" i="10" s="1"/>
  <c r="CG12" i="10"/>
  <c r="CA12" i="10" s="1"/>
  <c r="CG14" i="10"/>
  <c r="CA14" i="10" s="1"/>
  <c r="CG18" i="10"/>
  <c r="CA18" i="10" s="1"/>
  <c r="CG20" i="10"/>
  <c r="CA20" i="10" s="1"/>
  <c r="CI22" i="10"/>
  <c r="CC22" i="10" s="1"/>
  <c r="CG22" i="10"/>
  <c r="CA22" i="10" s="1"/>
  <c r="CI26" i="10"/>
  <c r="CC26" i="10" s="1"/>
  <c r="CG26" i="10"/>
  <c r="CA26" i="10" s="1"/>
  <c r="CI32" i="10"/>
  <c r="CC32" i="10" s="1"/>
  <c r="CH32" i="10"/>
  <c r="CB32" i="10" s="1"/>
  <c r="CG32" i="10"/>
  <c r="CA32" i="10" s="1"/>
  <c r="CI36" i="10"/>
  <c r="CC36" i="10" s="1"/>
  <c r="CH36" i="10"/>
  <c r="CB36" i="10" s="1"/>
  <c r="CG36" i="10"/>
  <c r="CA36" i="10" s="1"/>
  <c r="CI40" i="10"/>
  <c r="CC40" i="10" s="1"/>
  <c r="CH40" i="10"/>
  <c r="CB40" i="10" s="1"/>
  <c r="CG40" i="10"/>
  <c r="CA40" i="10" s="1"/>
  <c r="CI44" i="10"/>
  <c r="CC44" i="10" s="1"/>
  <c r="CH44" i="10"/>
  <c r="CB44" i="10" s="1"/>
  <c r="CG44" i="10"/>
  <c r="CA44" i="10" s="1"/>
  <c r="CH49" i="10"/>
  <c r="CB49" i="10" s="1"/>
  <c r="CG49" i="10"/>
  <c r="CA49" i="10" s="1"/>
  <c r="CI49" i="10"/>
  <c r="CC49" i="10" s="1"/>
  <c r="CG16" i="10"/>
  <c r="CA16" i="10" s="1"/>
  <c r="B71" i="10"/>
  <c r="CJ11" i="10"/>
  <c r="CD11" i="10" s="1"/>
  <c r="AY11" i="10" s="1"/>
  <c r="CH12" i="10"/>
  <c r="CB12" i="10" s="1"/>
  <c r="CH14" i="10"/>
  <c r="CB14" i="10" s="1"/>
  <c r="CJ15" i="10"/>
  <c r="CD15" i="10" s="1"/>
  <c r="CH16" i="10"/>
  <c r="CB16" i="10" s="1"/>
  <c r="CJ17" i="10"/>
  <c r="CD17" i="10" s="1"/>
  <c r="AY17" i="10" s="1"/>
  <c r="CH18" i="10"/>
  <c r="CB18" i="10" s="1"/>
  <c r="CJ19" i="10"/>
  <c r="CD19" i="10" s="1"/>
  <c r="CH20" i="10"/>
  <c r="CB20" i="10" s="1"/>
  <c r="CG21" i="10"/>
  <c r="CA21" i="10" s="1"/>
  <c r="CI21" i="10"/>
  <c r="CC21" i="10" s="1"/>
  <c r="CH21" i="10"/>
  <c r="CB21" i="10" s="1"/>
  <c r="CG23" i="10"/>
  <c r="CA23" i="10" s="1"/>
  <c r="CI23" i="10"/>
  <c r="CC23" i="10" s="1"/>
  <c r="CH25" i="10"/>
  <c r="CB25" i="10" s="1"/>
  <c r="CG27" i="10"/>
  <c r="CA27" i="10" s="1"/>
  <c r="CI27" i="10"/>
  <c r="CC27" i="10" s="1"/>
  <c r="CJ32" i="10"/>
  <c r="CD32" i="10" s="1"/>
  <c r="CJ36" i="10"/>
  <c r="CD36" i="10" s="1"/>
  <c r="CJ40" i="10"/>
  <c r="CD40" i="10" s="1"/>
  <c r="CJ44" i="10"/>
  <c r="CD44" i="10" s="1"/>
  <c r="CJ49" i="10"/>
  <c r="CD49" i="10" s="1"/>
  <c r="CH53" i="10"/>
  <c r="CB53" i="10" s="1"/>
  <c r="CG53" i="10"/>
  <c r="CA53" i="10" s="1"/>
  <c r="CI53" i="10"/>
  <c r="CC53" i="10" s="1"/>
  <c r="CJ14" i="10"/>
  <c r="CD14" i="10" s="1"/>
  <c r="CJ16" i="10"/>
  <c r="CD16" i="10" s="1"/>
  <c r="CJ18" i="10"/>
  <c r="CD18" i="10" s="1"/>
  <c r="W71" i="10"/>
  <c r="CJ21" i="10"/>
  <c r="CD21" i="10" s="1"/>
  <c r="CH22" i="10"/>
  <c r="CB22" i="10" s="1"/>
  <c r="CI24" i="10"/>
  <c r="CC24" i="10" s="1"/>
  <c r="CG24" i="10"/>
  <c r="CA24" i="10" s="1"/>
  <c r="CJ25" i="10"/>
  <c r="CD25" i="10" s="1"/>
  <c r="CH26" i="10"/>
  <c r="CB26" i="10" s="1"/>
  <c r="CI28" i="10"/>
  <c r="CC28" i="10" s="1"/>
  <c r="CG28" i="10"/>
  <c r="CA28" i="10" s="1"/>
  <c r="CI30" i="10"/>
  <c r="CC30" i="10" s="1"/>
  <c r="CH30" i="10"/>
  <c r="CB30" i="10" s="1"/>
  <c r="CG30" i="10"/>
  <c r="CA30" i="10" s="1"/>
  <c r="CI34" i="10"/>
  <c r="CC34" i="10" s="1"/>
  <c r="CH34" i="10"/>
  <c r="CB34" i="10" s="1"/>
  <c r="CG34" i="10"/>
  <c r="CA34" i="10" s="1"/>
  <c r="CI38" i="10"/>
  <c r="CC38" i="10" s="1"/>
  <c r="CH38" i="10"/>
  <c r="CB38" i="10" s="1"/>
  <c r="CG38" i="10"/>
  <c r="CA38" i="10" s="1"/>
  <c r="CI42" i="10"/>
  <c r="CC42" i="10" s="1"/>
  <c r="CH42" i="10"/>
  <c r="CB42" i="10" s="1"/>
  <c r="CG42" i="10"/>
  <c r="CA42" i="10" s="1"/>
  <c r="CJ46" i="10"/>
  <c r="CD46" i="10" s="1"/>
  <c r="CG46" i="10"/>
  <c r="CA46" i="10" s="1"/>
  <c r="CI46" i="10"/>
  <c r="CC46" i="10" s="1"/>
  <c r="CH46" i="10"/>
  <c r="CB46" i="10" s="1"/>
  <c r="CJ53" i="10"/>
  <c r="CD53" i="10" s="1"/>
  <c r="CI29" i="10"/>
  <c r="CC29" i="10" s="1"/>
  <c r="AY29" i="10" s="1"/>
  <c r="CI31" i="10"/>
  <c r="CC31" i="10" s="1"/>
  <c r="CI33" i="10"/>
  <c r="CC33" i="10" s="1"/>
  <c r="CI35" i="10"/>
  <c r="CC35" i="10" s="1"/>
  <c r="CI37" i="10"/>
  <c r="CC37" i="10" s="1"/>
  <c r="AY37" i="10" s="1"/>
  <c r="CI39" i="10"/>
  <c r="CC39" i="10" s="1"/>
  <c r="CI41" i="10"/>
  <c r="CC41" i="10" s="1"/>
  <c r="CI43" i="10"/>
  <c r="CC43" i="10" s="1"/>
  <c r="CI45" i="10"/>
  <c r="CC45" i="10" s="1"/>
  <c r="AY45" i="10" s="1"/>
  <c r="CI59" i="10"/>
  <c r="CC59" i="10" s="1"/>
  <c r="CH59" i="10"/>
  <c r="CB59" i="10" s="1"/>
  <c r="CG59" i="10"/>
  <c r="CA59" i="10" s="1"/>
  <c r="AY59" i="10" s="1"/>
  <c r="CI63" i="10"/>
  <c r="CC63" i="10" s="1"/>
  <c r="CH63" i="10"/>
  <c r="CB63" i="10" s="1"/>
  <c r="CG63" i="10"/>
  <c r="CA63" i="10" s="1"/>
  <c r="CJ67" i="10"/>
  <c r="CD67" i="10" s="1"/>
  <c r="CG67" i="10"/>
  <c r="CA67" i="10" s="1"/>
  <c r="CI67" i="10"/>
  <c r="CC67" i="10" s="1"/>
  <c r="CH67" i="10"/>
  <c r="CB67" i="10" s="1"/>
  <c r="CJ116" i="10"/>
  <c r="CD116" i="10" s="1"/>
  <c r="CI116" i="10"/>
  <c r="CC116" i="10" s="1"/>
  <c r="CL116" i="10"/>
  <c r="CF116" i="10" s="1"/>
  <c r="CH116" i="10"/>
  <c r="CB116" i="10" s="1"/>
  <c r="CG116" i="10"/>
  <c r="CA116" i="10" s="1"/>
  <c r="CJ29" i="10"/>
  <c r="CD29" i="10" s="1"/>
  <c r="CJ31" i="10"/>
  <c r="CD31" i="10" s="1"/>
  <c r="CJ33" i="10"/>
  <c r="CD33" i="10" s="1"/>
  <c r="CJ35" i="10"/>
  <c r="CD35" i="10" s="1"/>
  <c r="CJ37" i="10"/>
  <c r="CD37" i="10" s="1"/>
  <c r="CJ39" i="10"/>
  <c r="CD39" i="10" s="1"/>
  <c r="CJ41" i="10"/>
  <c r="CD41" i="10" s="1"/>
  <c r="CJ43" i="10"/>
  <c r="CD43" i="10" s="1"/>
  <c r="CJ45" i="10"/>
  <c r="CD45" i="10" s="1"/>
  <c r="CJ50" i="10"/>
  <c r="CD50" i="10" s="1"/>
  <c r="CH51" i="10"/>
  <c r="CB51" i="10" s="1"/>
  <c r="CG51" i="10"/>
  <c r="CA51" i="10" s="1"/>
  <c r="CJ51" i="10"/>
  <c r="CD51" i="10" s="1"/>
  <c r="CJ54" i="10"/>
  <c r="CD54" i="10" s="1"/>
  <c r="CH55" i="10"/>
  <c r="CB55" i="10" s="1"/>
  <c r="CG55" i="10"/>
  <c r="CA55" i="10" s="1"/>
  <c r="CJ55" i="10"/>
  <c r="CD55" i="10" s="1"/>
  <c r="CJ58" i="10"/>
  <c r="CD58" i="10" s="1"/>
  <c r="CJ62" i="10"/>
  <c r="CD62" i="10" s="1"/>
  <c r="CJ66" i="10"/>
  <c r="CD66" i="10" s="1"/>
  <c r="CH98" i="10"/>
  <c r="CB98" i="10" s="1"/>
  <c r="CG98" i="10"/>
  <c r="CA98" i="10" s="1"/>
  <c r="CJ98" i="10"/>
  <c r="CD98" i="10" s="1"/>
  <c r="CI98" i="10"/>
  <c r="CC98" i="10" s="1"/>
  <c r="CJ112" i="10"/>
  <c r="CD112" i="10" s="1"/>
  <c r="CI112" i="10"/>
  <c r="CC112" i="10" s="1"/>
  <c r="CL112" i="10"/>
  <c r="CF112" i="10" s="1"/>
  <c r="CH112" i="10"/>
  <c r="CB112" i="10" s="1"/>
  <c r="CG112" i="10"/>
  <c r="CA112" i="10" s="1"/>
  <c r="CG47" i="10"/>
  <c r="CA47" i="10" s="1"/>
  <c r="AY47" i="10" s="1"/>
  <c r="CJ48" i="10"/>
  <c r="CD48" i="10" s="1"/>
  <c r="AY48" i="10" s="1"/>
  <c r="CI57" i="10"/>
  <c r="CC57" i="10" s="1"/>
  <c r="CH57" i="10"/>
  <c r="CB57" i="10" s="1"/>
  <c r="CG57" i="10"/>
  <c r="CA57" i="10" s="1"/>
  <c r="CI61" i="10"/>
  <c r="CC61" i="10" s="1"/>
  <c r="CH61" i="10"/>
  <c r="CB61" i="10" s="1"/>
  <c r="CG61" i="10"/>
  <c r="CA61" i="10" s="1"/>
  <c r="AY61" i="10" s="1"/>
  <c r="CI65" i="10"/>
  <c r="CC65" i="10" s="1"/>
  <c r="CH65" i="10"/>
  <c r="CB65" i="10" s="1"/>
  <c r="CG65" i="10"/>
  <c r="CA65" i="10" s="1"/>
  <c r="CI101" i="10"/>
  <c r="CC101" i="10" s="1"/>
  <c r="CH101" i="10"/>
  <c r="CB101" i="10" s="1"/>
  <c r="CG101" i="10"/>
  <c r="CA101" i="10" s="1"/>
  <c r="CK116" i="10"/>
  <c r="CE116" i="10" s="1"/>
  <c r="CI50" i="10"/>
  <c r="CC50" i="10" s="1"/>
  <c r="AY50" i="10" s="1"/>
  <c r="CI52" i="10"/>
  <c r="CC52" i="10" s="1"/>
  <c r="AY52" i="10" s="1"/>
  <c r="CI54" i="10"/>
  <c r="CC54" i="10" s="1"/>
  <c r="AY54" i="10" s="1"/>
  <c r="CI56" i="10"/>
  <c r="CC56" i="10" s="1"/>
  <c r="CI58" i="10"/>
  <c r="CC58" i="10" s="1"/>
  <c r="AY58" i="10" s="1"/>
  <c r="CI60" i="10"/>
  <c r="CC60" i="10" s="1"/>
  <c r="AY60" i="10" s="1"/>
  <c r="CI62" i="10"/>
  <c r="CC62" i="10" s="1"/>
  <c r="CI64" i="10"/>
  <c r="CC64" i="10" s="1"/>
  <c r="CI66" i="10"/>
  <c r="CC66" i="10" s="1"/>
  <c r="AY66" i="10" s="1"/>
  <c r="CJ68" i="10"/>
  <c r="CD68" i="10" s="1"/>
  <c r="C95" i="10"/>
  <c r="CH97" i="10"/>
  <c r="CB97" i="10" s="1"/>
  <c r="CG97" i="10"/>
  <c r="CA97" i="10" s="1"/>
  <c r="CI102" i="10"/>
  <c r="CC102" i="10" s="1"/>
  <c r="CH102" i="10"/>
  <c r="CB102" i="10" s="1"/>
  <c r="CG102" i="10"/>
  <c r="CA102" i="10" s="1"/>
  <c r="CJ102" i="10"/>
  <c r="CD102" i="10" s="1"/>
  <c r="CJ109" i="10"/>
  <c r="CD109" i="10" s="1"/>
  <c r="CI109" i="10"/>
  <c r="CC109" i="10" s="1"/>
  <c r="CL109" i="10"/>
  <c r="CF109" i="10" s="1"/>
  <c r="CH109" i="10"/>
  <c r="CB109" i="10" s="1"/>
  <c r="CK109" i="10"/>
  <c r="CE109" i="10" s="1"/>
  <c r="CJ113" i="10"/>
  <c r="CD113" i="10" s="1"/>
  <c r="CI113" i="10"/>
  <c r="CC113" i="10" s="1"/>
  <c r="CL113" i="10"/>
  <c r="CF113" i="10" s="1"/>
  <c r="CH113" i="10"/>
  <c r="CB113" i="10" s="1"/>
  <c r="AT113" i="10" s="1"/>
  <c r="CK113" i="10"/>
  <c r="CE113" i="10" s="1"/>
  <c r="CJ117" i="10"/>
  <c r="CD117" i="10" s="1"/>
  <c r="CI117" i="10"/>
  <c r="CC117" i="10" s="1"/>
  <c r="CL117" i="10"/>
  <c r="CF117" i="10" s="1"/>
  <c r="CH117" i="10"/>
  <c r="CB117" i="10" s="1"/>
  <c r="CK117" i="10"/>
  <c r="CE117" i="10" s="1"/>
  <c r="CG70" i="10"/>
  <c r="CA70" i="10" s="1"/>
  <c r="AY70" i="10" s="1"/>
  <c r="B89" i="10"/>
  <c r="C94" i="10"/>
  <c r="E104" i="10"/>
  <c r="CG95" i="10"/>
  <c r="CA95" i="10" s="1"/>
  <c r="CJ95" i="10"/>
  <c r="CD95" i="10" s="1"/>
  <c r="CI95" i="10"/>
  <c r="CC95" i="10" s="1"/>
  <c r="CI97" i="10"/>
  <c r="CC97" i="10" s="1"/>
  <c r="C100" i="10"/>
  <c r="CI103" i="10"/>
  <c r="CC103" i="10" s="1"/>
  <c r="CH103" i="10"/>
  <c r="CB103" i="10" s="1"/>
  <c r="CG103" i="10"/>
  <c r="CA103" i="10" s="1"/>
  <c r="CJ103" i="10"/>
  <c r="CD103" i="10" s="1"/>
  <c r="C110" i="10"/>
  <c r="C114" i="10"/>
  <c r="C118" i="10"/>
  <c r="CG68" i="10"/>
  <c r="CA68" i="10" s="1"/>
  <c r="CJ69" i="10"/>
  <c r="CD69" i="10" s="1"/>
  <c r="AY69" i="10" s="1"/>
  <c r="CH96" i="10"/>
  <c r="CB96" i="10" s="1"/>
  <c r="C96" i="10"/>
  <c r="CG96" i="10"/>
  <c r="CA96" i="10" s="1"/>
  <c r="CI96" i="10"/>
  <c r="CC96" i="10" s="1"/>
  <c r="C99" i="10"/>
  <c r="C111" i="10"/>
  <c r="C115" i="10"/>
  <c r="C119" i="10"/>
  <c r="AY68" i="10" l="1"/>
  <c r="AT117" i="10"/>
  <c r="AY62" i="10"/>
  <c r="AY39" i="10"/>
  <c r="AY31" i="10"/>
  <c r="AY30" i="10"/>
  <c r="AY27" i="10"/>
  <c r="AY19" i="10"/>
  <c r="AY15" i="10"/>
  <c r="AT109" i="10"/>
  <c r="AY43" i="10"/>
  <c r="AY35" i="10"/>
  <c r="AR96" i="10"/>
  <c r="AR95" i="10"/>
  <c r="AR103" i="10"/>
  <c r="AR102" i="10"/>
  <c r="AY64" i="10"/>
  <c r="AY56" i="10"/>
  <c r="AY65" i="10"/>
  <c r="AY41" i="10"/>
  <c r="AY33" i="10"/>
  <c r="AY36" i="10"/>
  <c r="AY22" i="10"/>
  <c r="AY25" i="10"/>
  <c r="CH99" i="10"/>
  <c r="CB99" i="10" s="1"/>
  <c r="CG99" i="10"/>
  <c r="CA99" i="10" s="1"/>
  <c r="CJ99" i="10"/>
  <c r="CD99" i="10" s="1"/>
  <c r="CI99" i="10"/>
  <c r="CC99" i="10" s="1"/>
  <c r="CJ94" i="10"/>
  <c r="CD94" i="10" s="1"/>
  <c r="C104" i="10"/>
  <c r="CI94" i="10"/>
  <c r="CC94" i="10" s="1"/>
  <c r="CG94" i="10"/>
  <c r="CA94" i="10" s="1"/>
  <c r="CH94" i="10"/>
  <c r="CB94" i="10" s="1"/>
  <c r="AY63" i="10"/>
  <c r="AY46" i="10"/>
  <c r="AY34" i="10"/>
  <c r="AY21" i="10"/>
  <c r="AY40" i="10"/>
  <c r="AY12" i="10"/>
  <c r="CJ111" i="10"/>
  <c r="CD111" i="10" s="1"/>
  <c r="CI111" i="10"/>
  <c r="CC111" i="10" s="1"/>
  <c r="CL111" i="10"/>
  <c r="CF111" i="10" s="1"/>
  <c r="CH111" i="10"/>
  <c r="CB111" i="10" s="1"/>
  <c r="CK111" i="10"/>
  <c r="CE111" i="10" s="1"/>
  <c r="CG111" i="10"/>
  <c r="CA111" i="10" s="1"/>
  <c r="CJ118" i="10"/>
  <c r="CD118" i="10" s="1"/>
  <c r="CI118" i="10"/>
  <c r="CC118" i="10" s="1"/>
  <c r="CL118" i="10"/>
  <c r="CF118" i="10" s="1"/>
  <c r="CH118" i="10"/>
  <c r="CB118" i="10" s="1"/>
  <c r="CK118" i="10"/>
  <c r="CE118" i="10" s="1"/>
  <c r="CG118" i="10"/>
  <c r="CA118" i="10" s="1"/>
  <c r="AT118" i="10" s="1"/>
  <c r="AY16" i="10"/>
  <c r="AY14" i="10"/>
  <c r="CJ114" i="10"/>
  <c r="CD114" i="10" s="1"/>
  <c r="CI114" i="10"/>
  <c r="CC114" i="10" s="1"/>
  <c r="CL114" i="10"/>
  <c r="CF114" i="10" s="1"/>
  <c r="CH114" i="10"/>
  <c r="CB114" i="10" s="1"/>
  <c r="CK114" i="10"/>
  <c r="CE114" i="10" s="1"/>
  <c r="CG114" i="10"/>
  <c r="CA114" i="10" s="1"/>
  <c r="AT114" i="10" s="1"/>
  <c r="CJ119" i="10"/>
  <c r="CD119" i="10" s="1"/>
  <c r="CI119" i="10"/>
  <c r="CC119" i="10" s="1"/>
  <c r="CL119" i="10"/>
  <c r="CF119" i="10" s="1"/>
  <c r="CH119" i="10"/>
  <c r="CB119" i="10" s="1"/>
  <c r="CK119" i="10"/>
  <c r="CE119" i="10" s="1"/>
  <c r="CG119" i="10"/>
  <c r="CA119" i="10" s="1"/>
  <c r="CJ110" i="10"/>
  <c r="CD110" i="10" s="1"/>
  <c r="CI110" i="10"/>
  <c r="CC110" i="10" s="1"/>
  <c r="CL110" i="10"/>
  <c r="CF110" i="10" s="1"/>
  <c r="CH110" i="10"/>
  <c r="CB110" i="10" s="1"/>
  <c r="CK110" i="10"/>
  <c r="CE110" i="10" s="1"/>
  <c r="CG110" i="10"/>
  <c r="CA110" i="10" s="1"/>
  <c r="AT110" i="10" s="1"/>
  <c r="AR101" i="10"/>
  <c r="AR98" i="10"/>
  <c r="AY38" i="10"/>
  <c r="AY23" i="10"/>
  <c r="AY44" i="10"/>
  <c r="AY26" i="10"/>
  <c r="AY20" i="10"/>
  <c r="CJ115" i="10"/>
  <c r="CD115" i="10" s="1"/>
  <c r="CI115" i="10"/>
  <c r="CC115" i="10" s="1"/>
  <c r="CL115" i="10"/>
  <c r="CF115" i="10" s="1"/>
  <c r="CH115" i="10"/>
  <c r="CB115" i="10" s="1"/>
  <c r="CK115" i="10"/>
  <c r="CE115" i="10" s="1"/>
  <c r="CG115" i="10"/>
  <c r="CA115" i="10" s="1"/>
  <c r="CI100" i="10"/>
  <c r="CC100" i="10" s="1"/>
  <c r="CH100" i="10"/>
  <c r="CB100" i="10" s="1"/>
  <c r="CG100" i="10"/>
  <c r="CA100" i="10" s="1"/>
  <c r="AR100" i="10" s="1"/>
  <c r="CJ100" i="10"/>
  <c r="CD100" i="10" s="1"/>
  <c r="AR97" i="10"/>
  <c r="AY57" i="10"/>
  <c r="AT112" i="10"/>
  <c r="AY55" i="10"/>
  <c r="AY51" i="10"/>
  <c r="AT116" i="10"/>
  <c r="AY67" i="10"/>
  <c r="AY42" i="10"/>
  <c r="AY28" i="10"/>
  <c r="AY24" i="10"/>
  <c r="B195" i="10"/>
  <c r="AY53" i="10"/>
  <c r="A195" i="10"/>
  <c r="AY49" i="10"/>
  <c r="AY32" i="10"/>
  <c r="AY18" i="10"/>
  <c r="AR99" i="10" l="1"/>
  <c r="AT119" i="10"/>
  <c r="AT111" i="10"/>
  <c r="AT115" i="10"/>
  <c r="AR94" i="10"/>
  <c r="B242" i="24" l="1"/>
  <c r="B241" i="24"/>
  <c r="C237" i="24"/>
  <c r="C236" i="24"/>
  <c r="C235" i="24"/>
  <c r="K231" i="24"/>
  <c r="J231" i="24"/>
  <c r="I231" i="24"/>
  <c r="H231" i="24"/>
  <c r="G231" i="24"/>
  <c r="F231" i="24"/>
  <c r="E231" i="24"/>
  <c r="D231" i="24"/>
  <c r="C231" i="24"/>
  <c r="B231" i="24"/>
  <c r="H222" i="24"/>
  <c r="C222" i="24"/>
  <c r="H221" i="24"/>
  <c r="C221" i="24"/>
  <c r="H220" i="24"/>
  <c r="C220" i="24"/>
  <c r="H219" i="24"/>
  <c r="C219" i="24"/>
  <c r="F215" i="24"/>
  <c r="B215" i="24"/>
  <c r="F214" i="24"/>
  <c r="B214" i="24"/>
  <c r="F213" i="24"/>
  <c r="B213" i="24"/>
  <c r="F212" i="24"/>
  <c r="B212" i="24"/>
  <c r="F207" i="24"/>
  <c r="B207" i="24"/>
  <c r="F206" i="24"/>
  <c r="B206" i="24"/>
  <c r="F205" i="24"/>
  <c r="B205" i="24"/>
  <c r="F204" i="24"/>
  <c r="B204" i="24"/>
  <c r="F203" i="24"/>
  <c r="B203" i="24"/>
  <c r="F202" i="24"/>
  <c r="B202" i="24"/>
  <c r="F201" i="24"/>
  <c r="B201" i="24"/>
  <c r="E196" i="24"/>
  <c r="B196" i="24"/>
  <c r="E195" i="24"/>
  <c r="B195" i="24"/>
  <c r="E194" i="24"/>
  <c r="B194" i="24"/>
  <c r="E193" i="24"/>
  <c r="B193" i="24"/>
  <c r="AS189" i="24"/>
  <c r="D189" i="24"/>
  <c r="C189" i="24"/>
  <c r="AS188" i="24"/>
  <c r="D188" i="24"/>
  <c r="C188" i="24"/>
  <c r="AS187" i="24"/>
  <c r="D187" i="24"/>
  <c r="C187" i="24"/>
  <c r="B182" i="24"/>
  <c r="B181" i="24"/>
  <c r="B180" i="24"/>
  <c r="E176" i="24"/>
  <c r="B176" i="24"/>
  <c r="E175" i="24"/>
  <c r="B175" i="24"/>
  <c r="D170" i="24"/>
  <c r="C170" i="24"/>
  <c r="D169" i="24"/>
  <c r="C169" i="24"/>
  <c r="D168" i="24"/>
  <c r="C168" i="24"/>
  <c r="B158" i="24"/>
  <c r="BJ158" i="24" s="1"/>
  <c r="BB158" i="24" s="1"/>
  <c r="H158" i="24" s="1"/>
  <c r="B157" i="24"/>
  <c r="BJ157" i="24" s="1"/>
  <c r="BB157" i="24" s="1"/>
  <c r="H157" i="24" s="1"/>
  <c r="B156" i="24"/>
  <c r="BJ156" i="24" s="1"/>
  <c r="BB156" i="24" s="1"/>
  <c r="H156" i="24" s="1"/>
  <c r="B155" i="24"/>
  <c r="BJ155" i="24" s="1"/>
  <c r="BB155" i="24" s="1"/>
  <c r="H155" i="24" s="1"/>
  <c r="B154" i="24"/>
  <c r="BJ154" i="24" s="1"/>
  <c r="BB154" i="24" s="1"/>
  <c r="H154" i="24" s="1"/>
  <c r="B153" i="24"/>
  <c r="BJ153" i="24" s="1"/>
  <c r="BB153" i="24" s="1"/>
  <c r="H153" i="24" s="1"/>
  <c r="B152" i="24"/>
  <c r="BJ152" i="24" s="1"/>
  <c r="BB152" i="24" s="1"/>
  <c r="H152" i="24" s="1"/>
  <c r="BB148" i="24"/>
  <c r="AI148" i="24" s="1"/>
  <c r="E148" i="24"/>
  <c r="D148" i="24"/>
  <c r="BB147" i="24"/>
  <c r="AI147" i="24" s="1"/>
  <c r="E147" i="24"/>
  <c r="D147" i="24"/>
  <c r="BB146" i="24"/>
  <c r="AI146" i="24" s="1"/>
  <c r="E146" i="24"/>
  <c r="D146" i="24"/>
  <c r="BB145" i="24"/>
  <c r="AI145" i="24" s="1"/>
  <c r="E145" i="24"/>
  <c r="D145" i="24"/>
  <c r="BB144" i="24"/>
  <c r="AI144" i="24" s="1"/>
  <c r="E144" i="24"/>
  <c r="D144" i="24"/>
  <c r="BB143" i="24"/>
  <c r="AI143" i="24" s="1"/>
  <c r="E143" i="24"/>
  <c r="D143" i="24"/>
  <c r="BB142" i="24"/>
  <c r="AI142" i="24" s="1"/>
  <c r="E142" i="24"/>
  <c r="D142" i="24"/>
  <c r="BB141" i="24"/>
  <c r="AI141" i="24" s="1"/>
  <c r="E141" i="24"/>
  <c r="D141" i="24"/>
  <c r="AR138" i="24"/>
  <c r="BE136" i="24"/>
  <c r="BD136" i="24"/>
  <c r="BC136" i="24"/>
  <c r="BB136" i="24"/>
  <c r="AQ136" i="24"/>
  <c r="AP136"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5" i="24"/>
  <c r="D135" i="24"/>
  <c r="E134" i="24"/>
  <c r="D134" i="24"/>
  <c r="E133" i="24"/>
  <c r="D133" i="24"/>
  <c r="E132" i="24"/>
  <c r="D132" i="24"/>
  <c r="E131" i="24"/>
  <c r="D131" i="24"/>
  <c r="E130" i="24"/>
  <c r="D130" i="24"/>
  <c r="E129" i="24"/>
  <c r="D129" i="24"/>
  <c r="E128" i="24"/>
  <c r="D128" i="24"/>
  <c r="E127" i="24"/>
  <c r="D127" i="24"/>
  <c r="E126" i="24"/>
  <c r="D126" i="24"/>
  <c r="E125" i="24"/>
  <c r="D125"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3" i="24"/>
  <c r="D123" i="24"/>
  <c r="E122" i="24"/>
  <c r="D122" i="24"/>
  <c r="E121" i="24"/>
  <c r="D121" i="24"/>
  <c r="E120" i="24"/>
  <c r="D120" i="24"/>
  <c r="E119" i="24"/>
  <c r="D119" i="24"/>
  <c r="E118" i="24"/>
  <c r="D118" i="24"/>
  <c r="E117" i="24"/>
  <c r="D117" i="24"/>
  <c r="E116" i="24"/>
  <c r="D116" i="24"/>
  <c r="E115" i="24"/>
  <c r="D115" i="24"/>
  <c r="E114" i="24"/>
  <c r="D114" i="24"/>
  <c r="E113" i="24"/>
  <c r="D113" i="24"/>
  <c r="B108" i="24"/>
  <c r="B107" i="24"/>
  <c r="B106" i="24"/>
  <c r="R100" i="24"/>
  <c r="Q100" i="24"/>
  <c r="P100" i="24"/>
  <c r="O100" i="24"/>
  <c r="N100" i="24"/>
  <c r="M100" i="24"/>
  <c r="L100" i="24"/>
  <c r="K100" i="24"/>
  <c r="J100" i="24"/>
  <c r="I100" i="24"/>
  <c r="H100" i="24"/>
  <c r="G100" i="24"/>
  <c r="F100" i="24"/>
  <c r="E100" i="24"/>
  <c r="D100" i="24"/>
  <c r="C100" i="24"/>
  <c r="B99" i="24"/>
  <c r="B98" i="24"/>
  <c r="B97" i="24"/>
  <c r="B96" i="24"/>
  <c r="B95" i="24"/>
  <c r="U90" i="24"/>
  <c r="T90" i="24"/>
  <c r="S90" i="24"/>
  <c r="R90" i="24"/>
  <c r="Q90" i="24"/>
  <c r="P90" i="24"/>
  <c r="O90" i="24"/>
  <c r="N90" i="24"/>
  <c r="M90" i="24"/>
  <c r="L90" i="24"/>
  <c r="K90" i="24"/>
  <c r="J90" i="24"/>
  <c r="I90" i="24"/>
  <c r="H90" i="24"/>
  <c r="G90" i="24"/>
  <c r="F90" i="24"/>
  <c r="E90" i="24"/>
  <c r="D90" i="24"/>
  <c r="C90" i="24"/>
  <c r="B89" i="24"/>
  <c r="B88" i="24"/>
  <c r="B87" i="24"/>
  <c r="B86" i="24"/>
  <c r="B85" i="24"/>
  <c r="B84"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AT78" i="24"/>
  <c r="E78" i="24"/>
  <c r="D78" i="24"/>
  <c r="AT77" i="24"/>
  <c r="E77" i="24"/>
  <c r="D77" i="24"/>
  <c r="AT76" i="24"/>
  <c r="E76" i="24"/>
  <c r="D76" i="24"/>
  <c r="AT75" i="24"/>
  <c r="E75" i="24"/>
  <c r="D75" i="24"/>
  <c r="AT74" i="24"/>
  <c r="E74" i="24"/>
  <c r="D74" i="24"/>
  <c r="AT73" i="24"/>
  <c r="E73" i="24"/>
  <c r="D73" i="24"/>
  <c r="AT72" i="24"/>
  <c r="E72" i="24"/>
  <c r="D72" i="24"/>
  <c r="AT71" i="24"/>
  <c r="E71" i="24"/>
  <c r="AT70" i="24"/>
  <c r="E70" i="24"/>
  <c r="D70" i="24"/>
  <c r="U65" i="24"/>
  <c r="T65" i="24"/>
  <c r="S65" i="24"/>
  <c r="R65" i="24"/>
  <c r="Q65" i="24"/>
  <c r="P65" i="24"/>
  <c r="O65" i="24"/>
  <c r="N65" i="24"/>
  <c r="M65" i="24"/>
  <c r="L65" i="24"/>
  <c r="K65" i="24"/>
  <c r="J65" i="24"/>
  <c r="I65" i="24"/>
  <c r="H65" i="24"/>
  <c r="G65" i="24"/>
  <c r="F65" i="24"/>
  <c r="E65" i="24"/>
  <c r="D65" i="24"/>
  <c r="C65" i="24"/>
  <c r="B64" i="24"/>
  <c r="B63" i="24"/>
  <c r="B62" i="24"/>
  <c r="B61" i="24"/>
  <c r="B60" i="24"/>
  <c r="B59" i="24"/>
  <c r="B58" i="24"/>
  <c r="B57" i="24"/>
  <c r="B56" i="24"/>
  <c r="B55" i="24"/>
  <c r="B54" i="24"/>
  <c r="B53" i="24"/>
  <c r="B52" i="24"/>
  <c r="B51" i="24"/>
  <c r="B50" i="24"/>
  <c r="AK45" i="24"/>
  <c r="AJ45" i="24"/>
  <c r="AH45" i="24"/>
  <c r="AG45" i="24"/>
  <c r="AF45" i="24"/>
  <c r="AC45" i="24"/>
  <c r="AB45" i="24"/>
  <c r="AA45" i="24"/>
  <c r="Y45" i="24"/>
  <c r="X45" i="24"/>
  <c r="W45" i="24"/>
  <c r="V45" i="24"/>
  <c r="U45" i="24"/>
  <c r="T45" i="24"/>
  <c r="S45" i="24"/>
  <c r="R45" i="24"/>
  <c r="Q45" i="24"/>
  <c r="P45" i="24"/>
  <c r="O45" i="24"/>
  <c r="N45" i="24"/>
  <c r="M45" i="24"/>
  <c r="L45" i="24"/>
  <c r="K45" i="24"/>
  <c r="J45" i="24"/>
  <c r="I45" i="24"/>
  <c r="H45" i="24"/>
  <c r="G45" i="24"/>
  <c r="F45" i="24"/>
  <c r="E45" i="24"/>
  <c r="D45" i="24"/>
  <c r="C45" i="24"/>
  <c r="AE44" i="24"/>
  <c r="Z44" i="24"/>
  <c r="B44" i="24"/>
  <c r="AE43" i="24"/>
  <c r="Z43" i="24"/>
  <c r="B43" i="24"/>
  <c r="AE42" i="24"/>
  <c r="Z42" i="24"/>
  <c r="B42" i="24"/>
  <c r="AE41" i="24"/>
  <c r="Z41" i="24"/>
  <c r="B41" i="24"/>
  <c r="AE40" i="24"/>
  <c r="Z40" i="24"/>
  <c r="B40" i="24"/>
  <c r="AE39" i="24"/>
  <c r="Z39" i="24"/>
  <c r="B39" i="24"/>
  <c r="AE38" i="24"/>
  <c r="Z38" i="24"/>
  <c r="B38" i="24"/>
  <c r="AE37" i="24"/>
  <c r="Z37" i="24"/>
  <c r="B37" i="24"/>
  <c r="AE36" i="24"/>
  <c r="Z36" i="24"/>
  <c r="B36" i="24"/>
  <c r="AE35" i="24"/>
  <c r="Z35" i="24"/>
  <c r="B35" i="24"/>
  <c r="AE34" i="24"/>
  <c r="Z34" i="24"/>
  <c r="B34" i="24"/>
  <c r="AE33" i="24"/>
  <c r="Z33" i="24"/>
  <c r="B33" i="24"/>
  <c r="AE32" i="24"/>
  <c r="Z32" i="24"/>
  <c r="B32" i="24"/>
  <c r="AE31" i="24"/>
  <c r="Z31" i="24"/>
  <c r="B31" i="24"/>
  <c r="AE30" i="24"/>
  <c r="Z30" i="24"/>
  <c r="B30" i="24"/>
  <c r="B24" i="24"/>
  <c r="W20" i="24"/>
  <c r="V20" i="24"/>
  <c r="U20" i="24"/>
  <c r="T20" i="24"/>
  <c r="S20" i="24"/>
  <c r="R20" i="24"/>
  <c r="Q20" i="24"/>
  <c r="P20" i="24"/>
  <c r="O20" i="24"/>
  <c r="N20" i="24"/>
  <c r="M20" i="24"/>
  <c r="L20" i="24"/>
  <c r="K20" i="24"/>
  <c r="J20" i="24"/>
  <c r="I20" i="24"/>
  <c r="H20" i="24"/>
  <c r="G20" i="24"/>
  <c r="F20" i="24"/>
  <c r="E20" i="24"/>
  <c r="D20" i="24"/>
  <c r="C19" i="24"/>
  <c r="C18" i="24"/>
  <c r="C17" i="24"/>
  <c r="C16" i="24"/>
  <c r="C15" i="24"/>
  <c r="C14" i="24"/>
  <c r="B189" i="24" l="1"/>
  <c r="C148" i="24"/>
  <c r="B169" i="24"/>
  <c r="C121" i="24"/>
  <c r="C123" i="24"/>
  <c r="B187" i="24"/>
  <c r="C115" i="24"/>
  <c r="C114" i="24"/>
  <c r="C116" i="24"/>
  <c r="C118" i="24"/>
  <c r="C120" i="24"/>
  <c r="C142" i="24"/>
  <c r="C147" i="24"/>
  <c r="C75" i="24"/>
  <c r="C78" i="24"/>
  <c r="D124" i="24"/>
  <c r="C117" i="24"/>
  <c r="C119" i="24"/>
  <c r="C144" i="24"/>
  <c r="AR119" i="24"/>
  <c r="X17" i="24"/>
  <c r="C143" i="24"/>
  <c r="B65" i="24"/>
  <c r="C74" i="24"/>
  <c r="B90" i="24"/>
  <c r="AR115" i="24"/>
  <c r="C122" i="24"/>
  <c r="AR123" i="24"/>
  <c r="C141" i="24"/>
  <c r="C146" i="24"/>
  <c r="X14" i="24"/>
  <c r="Z45" i="24"/>
  <c r="C73" i="24"/>
  <c r="C77" i="24"/>
  <c r="E124" i="24"/>
  <c r="C124" i="24" s="1"/>
  <c r="AR114" i="24"/>
  <c r="AR118" i="24"/>
  <c r="AR122" i="24"/>
  <c r="C126" i="24"/>
  <c r="C128" i="24"/>
  <c r="C130" i="24"/>
  <c r="C132" i="24"/>
  <c r="C134" i="24"/>
  <c r="B168" i="24"/>
  <c r="X16" i="24"/>
  <c r="X19" i="24"/>
  <c r="C20" i="24"/>
  <c r="X20" i="24" s="1"/>
  <c r="AE45" i="24"/>
  <c r="C72" i="24"/>
  <c r="C76" i="24"/>
  <c r="V85" i="24"/>
  <c r="V86" i="24"/>
  <c r="V87" i="24"/>
  <c r="V88" i="24"/>
  <c r="V89" i="24"/>
  <c r="Z108" i="24"/>
  <c r="AR113" i="24"/>
  <c r="AR117" i="24"/>
  <c r="AR121" i="24"/>
  <c r="AR124" i="24"/>
  <c r="D136" i="24"/>
  <c r="AR126" i="24"/>
  <c r="AR128" i="24"/>
  <c r="AR130" i="24"/>
  <c r="AR132" i="24"/>
  <c r="AR134" i="24"/>
  <c r="AR136" i="24"/>
  <c r="V24" i="24"/>
  <c r="X18" i="24"/>
  <c r="B45" i="24"/>
  <c r="C113" i="24"/>
  <c r="AR116" i="24"/>
  <c r="AR120" i="24"/>
  <c r="C125" i="24"/>
  <c r="C127" i="24"/>
  <c r="C129" i="24"/>
  <c r="C131" i="24"/>
  <c r="C133" i="24"/>
  <c r="C135" i="24"/>
  <c r="C145" i="24"/>
  <c r="B170" i="24"/>
  <c r="B188" i="24"/>
  <c r="X15" i="24"/>
  <c r="E79" i="24"/>
  <c r="C71" i="24"/>
  <c r="D79" i="24"/>
  <c r="C70" i="24"/>
  <c r="Z106" i="24"/>
  <c r="AR137" i="24"/>
  <c r="B100" i="24"/>
  <c r="Z107" i="24"/>
  <c r="AR125" i="24"/>
  <c r="AR127" i="24"/>
  <c r="AR129" i="24"/>
  <c r="AR131" i="24"/>
  <c r="AR133" i="24"/>
  <c r="AR135" i="24"/>
  <c r="E136" i="24"/>
  <c r="C136" i="24" l="1"/>
  <c r="V90" i="24"/>
  <c r="V84" i="24"/>
  <c r="C79" i="24"/>
  <c r="U86" i="23" l="1"/>
  <c r="T86" i="23"/>
  <c r="R86" i="23"/>
  <c r="Q86" i="23"/>
  <c r="P86" i="23"/>
  <c r="O86" i="23"/>
  <c r="N86" i="23"/>
  <c r="M86" i="23"/>
  <c r="L86" i="23"/>
  <c r="K86" i="23"/>
  <c r="J86" i="23"/>
  <c r="I86" i="23"/>
  <c r="H86" i="23"/>
  <c r="G86" i="23"/>
  <c r="F86" i="23"/>
  <c r="E86" i="23"/>
  <c r="D86" i="23" s="1"/>
  <c r="C86" i="23"/>
  <c r="S85" i="23"/>
  <c r="D85" i="23"/>
  <c r="S84" i="23"/>
  <c r="D84" i="23"/>
  <c r="S83" i="23"/>
  <c r="D83" i="23"/>
  <c r="S82" i="23"/>
  <c r="D82" i="23"/>
  <c r="D81" i="23"/>
  <c r="D80" i="23"/>
  <c r="S79" i="23"/>
  <c r="D79" i="23"/>
  <c r="S78" i="23"/>
  <c r="D78" i="23"/>
  <c r="D77" i="23"/>
  <c r="D76" i="23"/>
  <c r="D75" i="23"/>
  <c r="D74" i="23"/>
  <c r="D73" i="23"/>
  <c r="D72" i="23"/>
  <c r="AG67" i="23"/>
  <c r="AF67" i="23"/>
  <c r="AE67" i="23"/>
  <c r="AD67" i="23"/>
  <c r="AC67" i="23"/>
  <c r="AB67" i="23"/>
  <c r="AA67" i="23"/>
  <c r="Z67" i="23"/>
  <c r="Y67" i="23"/>
  <c r="X67" i="23"/>
  <c r="W67" i="23"/>
  <c r="V67" i="23"/>
  <c r="U67" i="23"/>
  <c r="T67" i="23"/>
  <c r="S67" i="23"/>
  <c r="R67" i="23"/>
  <c r="Q67" i="23"/>
  <c r="P67" i="23"/>
  <c r="O67" i="23"/>
  <c r="N67" i="23"/>
  <c r="M67" i="23"/>
  <c r="L67" i="23"/>
  <c r="K67" i="23"/>
  <c r="J67" i="23"/>
  <c r="I67" i="23"/>
  <c r="H67" i="23"/>
  <c r="G67" i="23"/>
  <c r="F67" i="23"/>
  <c r="E67" i="23"/>
  <c r="D67" i="23"/>
  <c r="C66" i="23"/>
  <c r="C65" i="23"/>
  <c r="C64" i="23"/>
  <c r="C63" i="23"/>
  <c r="C62" i="23"/>
  <c r="C61" i="23"/>
  <c r="C60" i="23"/>
  <c r="C59" i="23"/>
  <c r="C58" i="23"/>
  <c r="C57" i="23"/>
  <c r="C56" i="23"/>
  <c r="C55" i="23"/>
  <c r="C54" i="23"/>
  <c r="C53" i="23"/>
  <c r="C52" i="23"/>
  <c r="C51"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F47" i="23"/>
  <c r="E47" i="23"/>
  <c r="D47" i="23"/>
  <c r="C47" i="23"/>
  <c r="B46" i="23"/>
  <c r="B45" i="23"/>
  <c r="B44" i="23"/>
  <c r="B43" i="23"/>
  <c r="B42" i="23"/>
  <c r="B41" i="23"/>
  <c r="B40" i="23"/>
  <c r="B39" i="23"/>
  <c r="B38" i="23"/>
  <c r="B37" i="23"/>
  <c r="B36" i="23"/>
  <c r="B35" i="23"/>
  <c r="B34" i="23"/>
  <c r="B33" i="23"/>
  <c r="AW29" i="23"/>
  <c r="AV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D29" i="23" s="1"/>
  <c r="G29" i="23"/>
  <c r="E29" i="23" s="1"/>
  <c r="F29" i="23"/>
  <c r="AU28" i="23"/>
  <c r="E28" i="23"/>
  <c r="D28" i="23"/>
  <c r="C28" i="23" s="1"/>
  <c r="AU27" i="23"/>
  <c r="E27" i="23"/>
  <c r="D27" i="23"/>
  <c r="AU26" i="23"/>
  <c r="E26" i="23"/>
  <c r="D26" i="23"/>
  <c r="C26" i="23" s="1"/>
  <c r="AU25" i="23"/>
  <c r="E25" i="23"/>
  <c r="D25" i="23"/>
  <c r="AU24" i="23"/>
  <c r="E24" i="23"/>
  <c r="D24" i="23"/>
  <c r="C24" i="23" s="1"/>
  <c r="AU23" i="23"/>
  <c r="E23" i="23"/>
  <c r="D23" i="23"/>
  <c r="AU22" i="23"/>
  <c r="E22" i="23"/>
  <c r="D22" i="23"/>
  <c r="C22" i="23" s="1"/>
  <c r="AU21" i="23"/>
  <c r="E21" i="23"/>
  <c r="D21" i="23"/>
  <c r="AU20" i="23"/>
  <c r="E20" i="23"/>
  <c r="D20" i="23"/>
  <c r="C20" i="23" s="1"/>
  <c r="AU19" i="23"/>
  <c r="E19" i="23"/>
  <c r="D19" i="23"/>
  <c r="AU18" i="23"/>
  <c r="E18" i="23"/>
  <c r="D18" i="23"/>
  <c r="C18" i="23" s="1"/>
  <c r="AU17" i="23"/>
  <c r="E17" i="23"/>
  <c r="D17" i="23"/>
  <c r="AU16" i="23"/>
  <c r="E16" i="23"/>
  <c r="D16" i="23"/>
  <c r="C16" i="23" s="1"/>
  <c r="AU15" i="23"/>
  <c r="E15" i="23"/>
  <c r="D15" i="23"/>
  <c r="E14" i="23"/>
  <c r="D14" i="23"/>
  <c r="C14" i="23"/>
  <c r="E13" i="23"/>
  <c r="D13" i="23"/>
  <c r="C13" i="23" s="1"/>
  <c r="L121" i="21"/>
  <c r="K121" i="21"/>
  <c r="J121" i="21"/>
  <c r="I121" i="21"/>
  <c r="H121" i="21"/>
  <c r="G121" i="21"/>
  <c r="F121" i="21"/>
  <c r="E121" i="21"/>
  <c r="D121" i="21"/>
  <c r="C121" i="21"/>
  <c r="B121" i="21"/>
  <c r="M115" i="21"/>
  <c r="L115" i="21"/>
  <c r="K115" i="21"/>
  <c r="J115" i="21"/>
  <c r="M114" i="21"/>
  <c r="L114" i="21"/>
  <c r="K114" i="21"/>
  <c r="J114" i="21"/>
  <c r="M113" i="21"/>
  <c r="L113" i="21"/>
  <c r="K113" i="21"/>
  <c r="J113" i="21"/>
  <c r="M112" i="21"/>
  <c r="L112" i="21"/>
  <c r="K112" i="21"/>
  <c r="J112" i="21"/>
  <c r="M111" i="21"/>
  <c r="L111" i="21"/>
  <c r="K111" i="21"/>
  <c r="J111" i="21"/>
  <c r="M110" i="21"/>
  <c r="L110" i="21"/>
  <c r="K110" i="21"/>
  <c r="J110" i="21"/>
  <c r="M109" i="21"/>
  <c r="L109" i="21"/>
  <c r="K109" i="21"/>
  <c r="J109" i="21"/>
  <c r="M108" i="21"/>
  <c r="L108" i="21"/>
  <c r="K108" i="21"/>
  <c r="J108" i="21"/>
  <c r="M107" i="21"/>
  <c r="L107" i="21"/>
  <c r="K107" i="21"/>
  <c r="J107" i="21"/>
  <c r="M106" i="21"/>
  <c r="L106" i="21"/>
  <c r="K106" i="21"/>
  <c r="J106" i="21"/>
  <c r="M105" i="21"/>
  <c r="M104" i="21" s="1"/>
  <c r="L105" i="21"/>
  <c r="L104" i="21" s="1"/>
  <c r="K105" i="21"/>
  <c r="K104" i="21" s="1"/>
  <c r="J105" i="21"/>
  <c r="J104" i="21" s="1"/>
  <c r="T104" i="21"/>
  <c r="S104" i="21"/>
  <c r="R104" i="21"/>
  <c r="Q104" i="21"/>
  <c r="P104" i="21"/>
  <c r="O104" i="21"/>
  <c r="N104" i="21"/>
  <c r="I104" i="21"/>
  <c r="H104" i="21"/>
  <c r="G104" i="21"/>
  <c r="F104" i="21"/>
  <c r="E104" i="21"/>
  <c r="D104" i="21"/>
  <c r="C104" i="21"/>
  <c r="B104" i="21"/>
  <c r="O86" i="21"/>
  <c r="N86" i="21"/>
  <c r="M86" i="21"/>
  <c r="L86" i="21"/>
  <c r="K86" i="21"/>
  <c r="J86" i="21"/>
  <c r="I86" i="21"/>
  <c r="H86" i="21"/>
  <c r="G86" i="21"/>
  <c r="F86" i="21"/>
  <c r="E86" i="21"/>
  <c r="D86" i="21"/>
  <c r="C86" i="21"/>
  <c r="B86" i="21"/>
  <c r="N71" i="21"/>
  <c r="M71" i="21"/>
  <c r="L71" i="21"/>
  <c r="K71" i="21"/>
  <c r="N70" i="21"/>
  <c r="M70" i="21"/>
  <c r="L70" i="21"/>
  <c r="K70" i="21"/>
  <c r="N68" i="21"/>
  <c r="M68" i="21"/>
  <c r="L68" i="21"/>
  <c r="K68" i="21"/>
  <c r="N67" i="21"/>
  <c r="M67" i="21"/>
  <c r="L67" i="21"/>
  <c r="K67" i="21"/>
  <c r="N66" i="21"/>
  <c r="M66" i="21"/>
  <c r="L66" i="21"/>
  <c r="K66" i="21"/>
  <c r="N65" i="21"/>
  <c r="M65" i="21"/>
  <c r="L65" i="21"/>
  <c r="K65" i="21"/>
  <c r="N64" i="21"/>
  <c r="M64" i="21"/>
  <c r="L64" i="21"/>
  <c r="K64" i="21"/>
  <c r="N63" i="21"/>
  <c r="M63" i="21"/>
  <c r="L63" i="21"/>
  <c r="K63" i="21"/>
  <c r="N62" i="21"/>
  <c r="M62" i="21"/>
  <c r="L62" i="21"/>
  <c r="K62" i="21"/>
  <c r="N61" i="21"/>
  <c r="M61" i="21"/>
  <c r="L61" i="21"/>
  <c r="K61" i="21"/>
  <c r="N60" i="21"/>
  <c r="M60" i="21"/>
  <c r="L60" i="21"/>
  <c r="K60" i="21"/>
  <c r="N59" i="21"/>
  <c r="M59" i="21"/>
  <c r="L59" i="21"/>
  <c r="K59" i="21"/>
  <c r="N58" i="21"/>
  <c r="M58" i="21"/>
  <c r="L58" i="21"/>
  <c r="K58" i="21"/>
  <c r="N57" i="21"/>
  <c r="M57" i="21"/>
  <c r="L57" i="21"/>
  <c r="K57" i="21"/>
  <c r="N56" i="21"/>
  <c r="M56" i="21"/>
  <c r="L56" i="21"/>
  <c r="K56" i="21"/>
  <c r="N55" i="21"/>
  <c r="M55" i="21"/>
  <c r="L55" i="21"/>
  <c r="K55" i="21"/>
  <c r="N54" i="21"/>
  <c r="M54" i="21"/>
  <c r="L54" i="21"/>
  <c r="K54" i="21"/>
  <c r="N53" i="21"/>
  <c r="M53" i="21"/>
  <c r="L53" i="21"/>
  <c r="K53" i="21"/>
  <c r="N52" i="21"/>
  <c r="M52" i="21"/>
  <c r="L52" i="21"/>
  <c r="K52" i="21"/>
  <c r="N51" i="21"/>
  <c r="M51" i="21"/>
  <c r="L51" i="21"/>
  <c r="K51" i="21"/>
  <c r="N50" i="21"/>
  <c r="M50" i="21"/>
  <c r="L50" i="21"/>
  <c r="K50" i="21"/>
  <c r="N49" i="21"/>
  <c r="M49" i="21"/>
  <c r="L49" i="21"/>
  <c r="K49" i="21"/>
  <c r="N48" i="21"/>
  <c r="M48" i="21"/>
  <c r="L48" i="21"/>
  <c r="K48" i="21"/>
  <c r="N47" i="21"/>
  <c r="M47" i="21"/>
  <c r="L47" i="21"/>
  <c r="K47" i="21"/>
  <c r="N46" i="21"/>
  <c r="M46" i="21"/>
  <c r="L46" i="21"/>
  <c r="K46" i="21"/>
  <c r="N45" i="21"/>
  <c r="M45" i="21"/>
  <c r="L45" i="21"/>
  <c r="K45" i="21"/>
  <c r="N44" i="21"/>
  <c r="M44" i="21"/>
  <c r="L44" i="21"/>
  <c r="K44" i="21"/>
  <c r="N43" i="21"/>
  <c r="M43" i="21"/>
  <c r="L43" i="21"/>
  <c r="K43" i="21"/>
  <c r="N42" i="21"/>
  <c r="M42" i="21"/>
  <c r="L42" i="21"/>
  <c r="K42" i="21"/>
  <c r="N41" i="21"/>
  <c r="M41" i="21"/>
  <c r="L41" i="21"/>
  <c r="K41" i="21"/>
  <c r="N40" i="21"/>
  <c r="M40" i="21"/>
  <c r="L40" i="21"/>
  <c r="K40" i="21"/>
  <c r="N39" i="21"/>
  <c r="M39" i="21"/>
  <c r="L39" i="21"/>
  <c r="K39" i="21"/>
  <c r="N38" i="21"/>
  <c r="M38" i="21"/>
  <c r="L38" i="21"/>
  <c r="K38" i="21"/>
  <c r="N37" i="21"/>
  <c r="M37" i="21"/>
  <c r="L37" i="21"/>
  <c r="K37" i="21"/>
  <c r="N36" i="21"/>
  <c r="M36" i="21"/>
  <c r="L36" i="21"/>
  <c r="K36" i="21"/>
  <c r="N35" i="21"/>
  <c r="M35" i="21"/>
  <c r="L35" i="21"/>
  <c r="K35" i="21"/>
  <c r="N34" i="21"/>
  <c r="M34" i="21"/>
  <c r="L34" i="21"/>
  <c r="K34" i="21"/>
  <c r="N33" i="21"/>
  <c r="M33" i="21"/>
  <c r="L33" i="21"/>
  <c r="K33" i="21"/>
  <c r="N32" i="21"/>
  <c r="M32" i="21"/>
  <c r="L32" i="21"/>
  <c r="K32" i="21"/>
  <c r="N31" i="21"/>
  <c r="M31" i="21"/>
  <c r="L31" i="21"/>
  <c r="K31" i="21"/>
  <c r="N30" i="21"/>
  <c r="M30" i="21"/>
  <c r="L30" i="21"/>
  <c r="K30" i="21"/>
  <c r="N29" i="21"/>
  <c r="M29" i="21"/>
  <c r="L29" i="21"/>
  <c r="K29" i="21"/>
  <c r="N28" i="21"/>
  <c r="M28" i="21"/>
  <c r="L28" i="21"/>
  <c r="K28" i="21"/>
  <c r="N27" i="21"/>
  <c r="M27" i="21"/>
  <c r="L27" i="21"/>
  <c r="K27" i="21"/>
  <c r="N26" i="21"/>
  <c r="M26" i="21"/>
  <c r="L26" i="21"/>
  <c r="K26" i="21"/>
  <c r="N25" i="21"/>
  <c r="M25" i="21"/>
  <c r="L25" i="21"/>
  <c r="K25" i="21"/>
  <c r="N24" i="21"/>
  <c r="M24" i="21"/>
  <c r="L24" i="21"/>
  <c r="K24" i="21"/>
  <c r="N23" i="21"/>
  <c r="M23" i="21"/>
  <c r="L23" i="21"/>
  <c r="K23" i="21"/>
  <c r="N22" i="21"/>
  <c r="M22" i="21"/>
  <c r="L22" i="21"/>
  <c r="K22" i="21"/>
  <c r="N21" i="21"/>
  <c r="M21" i="21"/>
  <c r="L21" i="21"/>
  <c r="K21" i="21"/>
  <c r="N20" i="21"/>
  <c r="M20" i="21"/>
  <c r="L20" i="21"/>
  <c r="K20" i="21"/>
  <c r="N19" i="21"/>
  <c r="M19" i="21"/>
  <c r="L19" i="21"/>
  <c r="K19" i="21"/>
  <c r="N18" i="21"/>
  <c r="M18" i="21"/>
  <c r="L18" i="21"/>
  <c r="K18" i="21"/>
  <c r="N17" i="21"/>
  <c r="M17" i="21"/>
  <c r="L17" i="21"/>
  <c r="K17" i="21"/>
  <c r="N16" i="21"/>
  <c r="M16" i="21"/>
  <c r="L16" i="21"/>
  <c r="K16" i="21"/>
  <c r="N15" i="21"/>
  <c r="M15" i="21"/>
  <c r="L15" i="21"/>
  <c r="K15" i="21"/>
  <c r="N14" i="21"/>
  <c r="N13" i="21" s="1"/>
  <c r="M14" i="21"/>
  <c r="M13" i="21" s="1"/>
  <c r="L14" i="21"/>
  <c r="L13" i="21" s="1"/>
  <c r="K14" i="21"/>
  <c r="K13" i="21" s="1"/>
  <c r="AB13" i="21"/>
  <c r="AA13" i="21"/>
  <c r="Z13" i="21"/>
  <c r="Y13" i="21"/>
  <c r="X13" i="21"/>
  <c r="W13" i="21"/>
  <c r="V13" i="21"/>
  <c r="U13" i="21"/>
  <c r="T13" i="21"/>
  <c r="S13" i="21"/>
  <c r="R13" i="21"/>
  <c r="Q13" i="21"/>
  <c r="P13" i="21"/>
  <c r="O13" i="21"/>
  <c r="J13" i="21"/>
  <c r="I13" i="21"/>
  <c r="H13" i="21"/>
  <c r="F13" i="21"/>
  <c r="E13" i="21"/>
  <c r="D13" i="21"/>
  <c r="C13" i="21"/>
  <c r="B13" i="21"/>
  <c r="C29" i="23" l="1"/>
  <c r="AU29" i="23"/>
  <c r="C17" i="23"/>
  <c r="C21" i="23"/>
  <c r="C25" i="23"/>
  <c r="C67" i="23"/>
  <c r="S86" i="23"/>
  <c r="C15" i="23"/>
  <c r="C19" i="23"/>
  <c r="C23" i="23"/>
  <c r="C27" i="23"/>
  <c r="B47" i="23"/>
  <c r="M44" i="16"/>
  <c r="L44" i="16"/>
  <c r="J44" i="16"/>
  <c r="I44" i="16"/>
  <c r="H44" i="16"/>
  <c r="G44" i="16"/>
  <c r="F44" i="16"/>
  <c r="D44" i="16"/>
  <c r="C44" i="16"/>
  <c r="K43" i="16"/>
  <c r="K41" i="16"/>
  <c r="K36" i="16"/>
  <c r="K35" i="16"/>
  <c r="K34" i="16"/>
  <c r="K33" i="16"/>
  <c r="B29" i="16"/>
  <c r="B28" i="16"/>
  <c r="B27" i="16"/>
  <c r="B26" i="16"/>
  <c r="B25" i="16"/>
  <c r="B24" i="16"/>
  <c r="B23" i="16"/>
  <c r="B22" i="16"/>
  <c r="B21" i="16"/>
  <c r="B20" i="16"/>
  <c r="B19" i="16"/>
  <c r="B18" i="16"/>
  <c r="B17" i="16"/>
  <c r="B16" i="16"/>
  <c r="B15" i="16"/>
  <c r="B14" i="16"/>
  <c r="B13" i="16"/>
  <c r="B12" i="16"/>
  <c r="I11" i="16"/>
  <c r="H11" i="16"/>
  <c r="G11" i="16"/>
  <c r="F11" i="16"/>
  <c r="E11" i="16"/>
  <c r="D11" i="16"/>
  <c r="C11" i="16"/>
  <c r="B11" i="16" l="1"/>
  <c r="K4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Fuenzalida</author>
    <author>Ines Kohnenkamp</author>
    <author>Carolina Velasquez Ordonez</author>
    <author>Consuelo Vidaurre Paredes</author>
    <author>Natalia Arancibia</author>
    <author>Nicole Cisternas</author>
  </authors>
  <commentList>
    <comment ref="W10" authorId="0" shapeId="0" xr:uid="{93706A64-7BBC-40C7-BBED-615257A8EE5F}">
      <text>
        <r>
          <rPr>
            <sz val="9"/>
            <color indexed="81"/>
            <rFont val="Tahoma"/>
            <family val="2"/>
          </rPr>
          <t>Corresponde a los usuarios que en el módulo</t>
        </r>
        <r>
          <rPr>
            <b/>
            <sz val="9"/>
            <color indexed="81"/>
            <rFont val="Tahoma"/>
            <family val="2"/>
          </rPr>
          <t xml:space="preserve"> Admisión - Inscripción </t>
        </r>
        <r>
          <rPr>
            <sz val="9"/>
            <color indexed="81"/>
            <rFont val="Tahoma"/>
            <family val="2"/>
          </rPr>
          <t xml:space="preserve">se les registre </t>
        </r>
        <r>
          <rPr>
            <b/>
            <sz val="9"/>
            <color indexed="81"/>
            <rFont val="Tahoma"/>
            <family val="2"/>
          </rPr>
          <t>FONASA</t>
        </r>
        <r>
          <rPr>
            <sz val="9"/>
            <color indexed="81"/>
            <rFont val="Tahoma"/>
            <family val="2"/>
          </rPr>
          <t xml:space="preserve"> como previsión.</t>
        </r>
      </text>
    </comment>
    <comment ref="X10" authorId="0" shapeId="0" xr:uid="{4BCD7333-CFD9-4049-9B25-E329D7341274}">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t>
        </r>
        <r>
          <rPr>
            <sz val="9"/>
            <color indexed="81"/>
            <rFont val="Tahoma"/>
            <family val="2"/>
          </rPr>
          <t xml:space="preserve"> </t>
        </r>
        <r>
          <rPr>
            <b/>
            <sz val="9"/>
            <color indexed="81"/>
            <rFont val="Tahoma"/>
            <family val="2"/>
          </rPr>
          <t xml:space="preserve">Registro Atención Individual </t>
        </r>
        <r>
          <rPr>
            <sz val="9"/>
            <color indexed="81"/>
            <rFont val="Tahoma"/>
            <family val="2"/>
          </rPr>
          <t xml:space="preserve">se registre la actividad </t>
        </r>
        <r>
          <rPr>
            <b/>
            <sz val="9"/>
            <color indexed="81"/>
            <rFont val="Tahoma"/>
            <family val="2"/>
          </rPr>
          <t>Control Prenatal Con Pareja, Familiar u Otro</t>
        </r>
      </text>
    </comment>
    <comment ref="C12" authorId="1" shapeId="0" xr:uid="{8D726545-C0B6-4105-A7E4-D9F317F9ABA9}">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Preconcepcional</t>
        </r>
        <r>
          <rPr>
            <sz val="9"/>
            <color indexed="81"/>
            <rFont val="Tahoma"/>
            <family val="2"/>
          </rPr>
          <t xml:space="preserve">
</t>
        </r>
      </text>
    </comment>
    <comment ref="C13" authorId="1" shapeId="0" xr:uid="{B53D29E0-B232-439B-A372-7C4E23AA437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Preconcepcional</t>
        </r>
        <r>
          <rPr>
            <sz val="9"/>
            <color indexed="81"/>
            <rFont val="Tahoma"/>
            <family val="2"/>
          </rPr>
          <t xml:space="preserve">
</t>
        </r>
      </text>
    </comment>
    <comment ref="C14" authorId="1" shapeId="0" xr:uid="{092D9C4E-6204-443B-A9B2-F72A69E91A4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 xml:space="preserve">Control Prenatal con Pareja, Familiar u Otro </t>
        </r>
      </text>
    </comment>
    <comment ref="C15" authorId="1" shapeId="0" xr:uid="{86FA55D9-8FE6-43AF-AAFA-63C14F4BF577}">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Control Prenatal Con Pareja, Familiar u Otro</t>
        </r>
      </text>
    </comment>
    <comment ref="C16" authorId="2" shapeId="0" xr:uid="{315A3399-9BFA-4E34-A24A-CD880CAAC3E2}">
      <text>
        <r>
          <rPr>
            <sz val="9"/>
            <color indexed="81"/>
            <rFont val="Tahoma"/>
            <family val="2"/>
          </rPr>
          <t xml:space="preserve">Este dato aparecerá  luego de que en la atención 
Registrada en el </t>
        </r>
        <r>
          <rPr>
            <b/>
            <sz val="9"/>
            <color indexed="81"/>
            <rFont val="Tahoma"/>
            <family val="2"/>
          </rPr>
          <t>módulo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7" authorId="2" shapeId="0" xr:uid="{967A06F2-0F53-404A-B94E-DDDB6F266B2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8" authorId="2" shapeId="0" xr:uid="{DF922A52-249D-4C7B-AED5-B9BD5F3B790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19" authorId="2" shapeId="0" xr:uid="{C66A44E3-3D1B-4144-B937-7C739173839E}">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20" authorId="1" shapeId="0" xr:uid="{AE44002D-2850-4D82-A62D-2249D4EA070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t>
        </r>
        <r>
          <rPr>
            <sz val="9"/>
            <color indexed="81"/>
            <rFont val="Tahoma"/>
            <family val="2"/>
          </rPr>
          <t xml:space="preserve">l se registre alguna de las siguientes actividades:
</t>
        </r>
        <r>
          <rPr>
            <b/>
            <sz val="9"/>
            <color indexed="81"/>
            <rFont val="Tahoma"/>
            <family val="2"/>
          </rPr>
          <t>Control Puérpera y Recién Nacido Hasta 10 Días de Vida</t>
        </r>
        <r>
          <rPr>
            <sz val="9"/>
            <color indexed="81"/>
            <rFont val="Tahoma"/>
            <family val="2"/>
          </rPr>
          <t xml:space="preserve">
o
</t>
        </r>
        <r>
          <rPr>
            <b/>
            <sz val="9"/>
            <color indexed="81"/>
            <rFont val="Tahoma"/>
            <family val="2"/>
          </rPr>
          <t>Control Puérpera y Recién Nacido Hasta 10 Días de Vida con Presencia del Padre</t>
        </r>
        <r>
          <rPr>
            <sz val="9"/>
            <color indexed="81"/>
            <rFont val="Tahoma"/>
            <family val="2"/>
          </rPr>
          <t xml:space="preserve">
</t>
        </r>
      </text>
    </comment>
    <comment ref="Y20" authorId="0" shapeId="0" xr:uid="{EA9C8234-5BA6-4E2F-BFAC-26BF9D8E5B0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Puérpera y Recién Nacido Hasta 10 Días de Vida con Presencia del Padre</t>
        </r>
        <r>
          <rPr>
            <sz val="9"/>
            <color indexed="81"/>
            <rFont val="Tahoma"/>
            <family val="2"/>
          </rPr>
          <t xml:space="preserve">
</t>
        </r>
      </text>
    </comment>
    <comment ref="Z20" authorId="0" shapeId="0" xr:uid="{9137BEB4-A6AE-4080-959E-716F5BAADFF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Puérpera con RN 10 días de Vida - Lactancia Materna Exclusiva</t>
        </r>
        <r>
          <rPr>
            <sz val="9"/>
            <color indexed="81"/>
            <rFont val="Tahoma"/>
            <family val="2"/>
          </rPr>
          <t xml:space="preserve">
</t>
        </r>
      </text>
    </comment>
    <comment ref="AA20" authorId="0" shapeId="0" xr:uid="{02969020-D9B7-43AA-8B75-306A28F0F690}">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Puérpera con RN 10 días de Vida - Lactancia Materna/Formula Lactea</t>
        </r>
      </text>
    </comment>
    <comment ref="AB20" authorId="0" shapeId="0" xr:uid="{753B117D-6DF0-4D04-BC51-7D9DF7CF80DB}">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Puérpera con RN 10 días de Vida - Formula Lactea</t>
        </r>
        <r>
          <rPr>
            <sz val="9"/>
            <color indexed="81"/>
            <rFont val="Tahoma"/>
            <family val="2"/>
          </rPr>
          <t xml:space="preserve">
</t>
        </r>
      </text>
    </comment>
    <comment ref="C21" authorId="1" shapeId="0" xr:uid="{0374D1E5-8459-477C-9762-58342A9B0359}">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alguna de las siguientes actividades:
</t>
        </r>
        <r>
          <rPr>
            <b/>
            <sz val="9"/>
            <color indexed="81"/>
            <rFont val="Tahoma"/>
            <family val="2"/>
          </rPr>
          <t>Control Puérpera y Recién Nacido Hasta 10 Días de Vida</t>
        </r>
        <r>
          <rPr>
            <sz val="9"/>
            <color indexed="81"/>
            <rFont val="Tahoma"/>
            <family val="2"/>
          </rPr>
          <t xml:space="preserve">
</t>
        </r>
        <r>
          <rPr>
            <b/>
            <sz val="9"/>
            <color indexed="81"/>
            <rFont val="Tahoma"/>
            <family val="2"/>
          </rPr>
          <t>o
Control Puérpera y Recién Nacido Hasta 10 Días de Vida con Presencia del Padre</t>
        </r>
      </text>
    </comment>
    <comment ref="Y21" authorId="0" shapeId="0" xr:uid="{C7F9B04F-5CEB-4725-981F-3020F86107F4}">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t>
        </r>
        <r>
          <rPr>
            <sz val="9"/>
            <color indexed="81"/>
            <rFont val="Tahoma"/>
            <family val="2"/>
          </rPr>
          <t xml:space="preserve"> </t>
        </r>
        <r>
          <rPr>
            <b/>
            <sz val="9"/>
            <color indexed="81"/>
            <rFont val="Tahoma"/>
            <family val="2"/>
          </rPr>
          <t>Registro Atención Individual</t>
        </r>
        <r>
          <rPr>
            <sz val="9"/>
            <color indexed="81"/>
            <rFont val="Tahoma"/>
            <family val="2"/>
          </rPr>
          <t xml:space="preserve"> se registre la actividad </t>
        </r>
        <r>
          <rPr>
            <b/>
            <sz val="9"/>
            <color indexed="81"/>
            <rFont val="Tahoma"/>
            <family val="2"/>
          </rPr>
          <t>Control Puérpera y Recién Nacido Hasta 10 Días de Vida con Presencia del Padre</t>
        </r>
        <r>
          <rPr>
            <sz val="9"/>
            <color indexed="81"/>
            <rFont val="Tahoma"/>
            <family val="2"/>
          </rPr>
          <t xml:space="preserve">
</t>
        </r>
      </text>
    </comment>
    <comment ref="Z21" authorId="0" shapeId="0" xr:uid="{0EE99288-441B-44E5-9742-EBCB368071F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Puérpera con RN 10 días de Vida - Lactancia Materna Exclusiva</t>
        </r>
        <r>
          <rPr>
            <sz val="9"/>
            <color indexed="81"/>
            <rFont val="Tahoma"/>
            <family val="2"/>
          </rPr>
          <t xml:space="preserve">
</t>
        </r>
      </text>
    </comment>
    <comment ref="AA21" authorId="0" shapeId="0" xr:uid="{0E3B21B3-43BC-4E64-ABE9-D5327C909BAC}">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Puérpera con RN 10 días de Vida - Lactancia Materna/Formula Lactea</t>
        </r>
      </text>
    </comment>
    <comment ref="AB21" authorId="0" shapeId="0" xr:uid="{5472A3A5-AED6-4A51-A1FB-3B70A2AE20D6}">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t>
        </r>
        <r>
          <rPr>
            <b/>
            <sz val="9"/>
            <color indexed="81"/>
            <rFont val="Tahoma"/>
            <family val="2"/>
          </rPr>
          <t xml:space="preserve"> Puérpera con RN 10 días de Vida -Formula Lactea
</t>
        </r>
      </text>
    </comment>
    <comment ref="C22" authorId="1" shapeId="0" xr:uid="{E10FA78B-688D-4BBE-91F4-B0F079FC5A7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 xml:space="preserve">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Control Puérpera y Recién Nacido Entre 11 y 28 Días de Vida con Presencia del Padre</t>
        </r>
      </text>
    </comment>
    <comment ref="Y22" authorId="0" shapeId="0" xr:uid="{4F65CDDE-DC3A-4C4F-883A-A82CD41E2B94}">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se registre la actividad</t>
        </r>
        <r>
          <rPr>
            <b/>
            <sz val="9"/>
            <color indexed="81"/>
            <rFont val="Tahoma"/>
            <family val="2"/>
          </rPr>
          <t xml:space="preserve"> Control Puérpera y Recién Nacido Entre 11 y 28 Días de Vida con Presencia del Padre</t>
        </r>
      </text>
    </comment>
    <comment ref="Z22" authorId="0" shapeId="0" xr:uid="{3BFFC0AC-20FF-4601-9F44-559B7341CCA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Puérpera con RN entre 11-28 días de Vida - Lactancia Materna Exclusiva
</t>
        </r>
      </text>
    </comment>
    <comment ref="AA22" authorId="0" shapeId="0" xr:uid="{8F651754-25BD-4F83-A590-C919A226B97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Puérpera con RN entre 11-28 días de Vida - Lactancia Materna/Formula Lactea</t>
        </r>
      </text>
    </comment>
    <comment ref="AB22" authorId="0" shapeId="0" xr:uid="{D86B6CA0-F566-47D3-90DE-64F6FF05B9B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Puérpera con RN entre 11-28 días de Vida - Formula Lactea</t>
        </r>
        <r>
          <rPr>
            <sz val="9"/>
            <color indexed="81"/>
            <rFont val="Tahoma"/>
            <family val="2"/>
          </rPr>
          <t xml:space="preserve">
</t>
        </r>
      </text>
    </comment>
    <comment ref="C23" authorId="1" shapeId="0" xr:uid="{5E2FB05E-E1A7-4AD7-A4DE-EB1B05982E98}">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Control Puérpera y Recién Nacido Entre 11 y 28 Días de Vida con Presencia del Padre</t>
        </r>
      </text>
    </comment>
    <comment ref="Y23" authorId="0" shapeId="0" xr:uid="{8AB8C1DF-4E27-423D-AAA3-464F7F369A3B}">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Puérpera y Recién Nacido Entre 11 y 28 Días de Vida con Presencia del Padre</t>
        </r>
        <r>
          <rPr>
            <sz val="9"/>
            <color indexed="81"/>
            <rFont val="Tahoma"/>
            <family val="2"/>
          </rPr>
          <t xml:space="preserve">
</t>
        </r>
      </text>
    </comment>
    <comment ref="Z23" authorId="0" shapeId="0" xr:uid="{3E5F6DD3-30CA-45EB-8B4C-CC9452F182C4}">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Puérpera con RN entre 11-28 días de Vida - Lactancia Materna Exclusiva</t>
        </r>
        <r>
          <rPr>
            <sz val="9"/>
            <color indexed="81"/>
            <rFont val="Tahoma"/>
            <family val="2"/>
          </rPr>
          <t xml:space="preserve">
</t>
        </r>
      </text>
    </comment>
    <comment ref="AA23" authorId="0" shapeId="0" xr:uid="{C7BFCB5D-137E-474C-BA11-FCEAAD4ED729}">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Puérpera con RN entre 11-28 días de Vida - Lactancia Materna/Formula Lactea</t>
        </r>
      </text>
    </comment>
    <comment ref="AB23" authorId="0" shapeId="0" xr:uid="{84D861F3-4A86-4772-9C1B-65565ABC8B06}">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t>
        </r>
        <r>
          <rPr>
            <b/>
            <sz val="9"/>
            <color indexed="81"/>
            <rFont val="Tahoma"/>
            <family val="2"/>
          </rPr>
          <t xml:space="preserve"> Puérpera con RN entre 11-28 días de Vida -Formula Lactea</t>
        </r>
      </text>
    </comment>
    <comment ref="C24" authorId="2" shapeId="0" xr:uid="{450A57AA-7D11-4882-A50F-951A1595251A}">
      <text>
        <r>
          <rPr>
            <sz val="9"/>
            <color indexed="81"/>
            <rFont val="Tahoma"/>
            <family val="2"/>
          </rPr>
          <t>Este dato aparecerá luego de que en la atención
Registrada en el módulo</t>
        </r>
        <r>
          <rPr>
            <b/>
            <sz val="9"/>
            <color indexed="81"/>
            <rFont val="Tahoma"/>
            <family val="2"/>
          </rPr>
          <t xml:space="preserve"> 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Recién Nacido Hasta 10 Días de Vida</t>
        </r>
        <r>
          <rPr>
            <sz val="9"/>
            <color indexed="81"/>
            <rFont val="Tahoma"/>
            <family val="2"/>
          </rPr>
          <t xml:space="preserve">
</t>
        </r>
        <r>
          <rPr>
            <b/>
            <sz val="9"/>
            <color indexed="81"/>
            <rFont val="Tahoma"/>
            <family val="2"/>
          </rPr>
          <t>Nota:</t>
        </r>
        <r>
          <rPr>
            <sz val="9"/>
            <color indexed="81"/>
            <rFont val="Tahoma"/>
            <family val="2"/>
          </rPr>
          <t xml:space="preserve"> Si en el primer control de salud, el recién nacido asiste sólo con familiar y no con la madre, el control se debe registrar en sección B como control de salud menor de 1 mes. </t>
        </r>
      </text>
    </comment>
    <comment ref="Z24" authorId="2" shapeId="0" xr:uid="{58E73C7A-0361-4642-99B2-F7A5359474E9}">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s</t>
        </r>
        <r>
          <rPr>
            <sz val="9"/>
            <color indexed="81"/>
            <rFont val="Tahoma"/>
            <family val="2"/>
          </rPr>
          <t>e registre la actividad</t>
        </r>
        <r>
          <rPr>
            <b/>
            <sz val="9"/>
            <color indexed="81"/>
            <rFont val="Tahoma"/>
            <family val="2"/>
          </rPr>
          <t xml:space="preserve"> Recien Nacido Hasta 10 días de Vida - Lactancia Materna Exclusiva</t>
        </r>
        <r>
          <rPr>
            <sz val="9"/>
            <color indexed="81"/>
            <rFont val="Tahoma"/>
            <family val="2"/>
          </rPr>
          <t xml:space="preserve">
</t>
        </r>
      </text>
    </comment>
    <comment ref="AA24" authorId="2" shapeId="0" xr:uid="{F60AF970-8F2E-4E6B-932F-02DA5ECD55D0}">
      <text>
        <r>
          <rPr>
            <sz val="9"/>
            <color indexed="81"/>
            <rFont val="Tahoma"/>
            <family val="2"/>
          </rPr>
          <t>Este dato aparecerá  luego de que en la atención</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Recien Nacido Hasta 10 días de Vida - Lactancia Materna/Formula Lactea</t>
        </r>
        <r>
          <rPr>
            <sz val="9"/>
            <color indexed="81"/>
            <rFont val="Tahoma"/>
            <family val="2"/>
          </rPr>
          <t xml:space="preserve">
</t>
        </r>
      </text>
    </comment>
    <comment ref="AB24" authorId="2" shapeId="0" xr:uid="{8728529C-A205-410D-8700-8BAC3C848C5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Recien Nacido Hasta 10 días de Vida -Formula Lactea</t>
        </r>
        <r>
          <rPr>
            <sz val="9"/>
            <color indexed="81"/>
            <rFont val="Tahoma"/>
            <family val="2"/>
          </rPr>
          <t xml:space="preserve">
</t>
        </r>
      </text>
    </comment>
    <comment ref="C25" authorId="2" shapeId="0" xr:uid="{5508377A-1493-4F49-83C3-177B86423DC3}">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Recién Nacido Hasta 10 Días de Vida</t>
        </r>
        <r>
          <rPr>
            <sz val="9"/>
            <color indexed="81"/>
            <rFont val="Tahoma"/>
            <family val="2"/>
          </rPr>
          <t xml:space="preserve">
</t>
        </r>
        <r>
          <rPr>
            <b/>
            <sz val="9"/>
            <color indexed="81"/>
            <rFont val="Tahoma"/>
            <family val="2"/>
          </rPr>
          <t>Nota:</t>
        </r>
        <r>
          <rPr>
            <sz val="9"/>
            <color indexed="81"/>
            <rFont val="Tahoma"/>
            <family val="2"/>
          </rPr>
          <t xml:space="preserve"> Si en el primer control de salud, el recién nacido asiste sólo con familiar y no con la madre, el control se debe registrar en sección B como control de salud menor de 1 mes. </t>
        </r>
      </text>
    </comment>
    <comment ref="Z25" authorId="2" shapeId="0" xr:uid="{C3EFF49B-35BA-401D-820C-3856FB90EF95}">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Recien Nacido Hasta 10 días de Vida - Lactancia Materna Exclusiva</t>
        </r>
        <r>
          <rPr>
            <sz val="9"/>
            <color indexed="81"/>
            <rFont val="Tahoma"/>
            <family val="2"/>
          </rPr>
          <t xml:space="preserve">
</t>
        </r>
      </text>
    </comment>
    <comment ref="AA25" authorId="2" shapeId="0" xr:uid="{8288F339-58EF-48C5-B8D5-692CE745AE81}">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Recien Nacido Hasta 10 días de Vida - Lactancia Materna/Formula Lactea</t>
        </r>
        <r>
          <rPr>
            <sz val="9"/>
            <color indexed="81"/>
            <rFont val="Tahoma"/>
            <family val="2"/>
          </rPr>
          <t xml:space="preserve">
</t>
        </r>
      </text>
    </comment>
    <comment ref="AB25" authorId="2" shapeId="0" xr:uid="{AFF849C6-D741-425C-9AEF-C7EEB32CF372}">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Recien Nacido Hasta 10 días de Vida -Formula Lactea</t>
        </r>
        <r>
          <rPr>
            <sz val="9"/>
            <color indexed="81"/>
            <rFont val="Tahoma"/>
            <family val="2"/>
          </rPr>
          <t xml:space="preserve">
</t>
        </r>
      </text>
    </comment>
    <comment ref="C26" authorId="2" shapeId="0" xr:uid="{BC4D5EA8-0AE1-43FE-9530-7A79DFE9C9DA}">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11 y 28 Días de Vida
Nota: </t>
        </r>
        <r>
          <rPr>
            <sz val="9"/>
            <color indexed="81"/>
            <rFont val="Tahoma"/>
            <family val="2"/>
          </rPr>
          <t xml:space="preserve">Si en el primer control de salud, el recién nacido asiste sólo con familiar y no con la madre, el control se debe registrar en sección B como control de salud menor de 1 mes. </t>
        </r>
      </text>
    </comment>
    <comment ref="Z26" authorId="2" shapeId="0" xr:uid="{78F17B92-1AB4-4B1D-ABF5-4DE9666B7FA1}">
      <text>
        <r>
          <rPr>
            <sz val="9"/>
            <color indexed="81"/>
            <rFont val="Tahoma"/>
            <family val="2"/>
          </rPr>
          <t>Este dato aparecerá  luego de que en la atención</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Recien Nacido entre 11 y 28 días de Vida - Lactancia Materna Exclusiva</t>
        </r>
        <r>
          <rPr>
            <sz val="9"/>
            <color indexed="81"/>
            <rFont val="Tahoma"/>
            <family val="2"/>
          </rPr>
          <t xml:space="preserve">
</t>
        </r>
      </text>
    </comment>
    <comment ref="AA26" authorId="2" shapeId="0" xr:uid="{6E32DA8B-3306-45FA-862D-E7328FB7B91A}">
      <text>
        <r>
          <rPr>
            <sz val="9"/>
            <color indexed="81"/>
            <rFont val="Tahoma"/>
            <family val="2"/>
          </rPr>
          <t>Este dato aparecerá  luego de que en la atención</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se registre la actividad </t>
        </r>
        <r>
          <rPr>
            <b/>
            <sz val="9"/>
            <color indexed="81"/>
            <rFont val="Tahoma"/>
            <family val="2"/>
          </rPr>
          <t>Recien Nacido entre 11 y 28 días de Vida - Lactancia Materna/Formula Lactea</t>
        </r>
        <r>
          <rPr>
            <sz val="9"/>
            <color indexed="81"/>
            <rFont val="Tahoma"/>
            <family val="2"/>
          </rPr>
          <t xml:space="preserve">
</t>
        </r>
      </text>
    </comment>
    <comment ref="AB26" authorId="2" shapeId="0" xr:uid="{ADB0903A-3295-4342-BED3-EEBD249FEBC4}">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Recien Nacido entre 11 y 28 días de Vida -Formula Lactea</t>
        </r>
        <r>
          <rPr>
            <sz val="9"/>
            <color indexed="81"/>
            <rFont val="Tahoma"/>
            <family val="2"/>
          </rPr>
          <t xml:space="preserve">
</t>
        </r>
      </text>
    </comment>
    <comment ref="C27" authorId="2" shapeId="0" xr:uid="{B50C9680-6736-40B4-874D-BF9D70AEEB7F}">
      <text>
        <r>
          <rPr>
            <sz val="9"/>
            <color indexed="81"/>
            <rFont val="Tahoma"/>
            <family val="2"/>
          </rPr>
          <t>Este dato aparecerá luego de que en la atención</t>
        </r>
        <r>
          <rPr>
            <b/>
            <sz val="9"/>
            <color indexed="81"/>
            <rFont val="Tahoma"/>
            <family val="2"/>
          </rPr>
          <t xml:space="preserve">
</t>
        </r>
        <r>
          <rPr>
            <sz val="9"/>
            <color indexed="81"/>
            <rFont val="Tahoma"/>
            <family val="2"/>
          </rPr>
          <t>Registrada en el módulo</t>
        </r>
        <r>
          <rPr>
            <b/>
            <sz val="9"/>
            <color indexed="81"/>
            <rFont val="Tahoma"/>
            <family val="2"/>
          </rPr>
          <t xml:space="preserve"> Box- Pacientes Citados </t>
        </r>
        <r>
          <rPr>
            <sz val="9"/>
            <color indexed="81"/>
            <rFont val="Tahoma"/>
            <family val="2"/>
          </rPr>
          <t>o en</t>
        </r>
        <r>
          <rPr>
            <b/>
            <sz val="9"/>
            <color indexed="81"/>
            <rFont val="Tahoma"/>
            <family val="2"/>
          </rPr>
          <t xml:space="preserve"> Atención -  Registro Atención Individual</t>
        </r>
        <r>
          <rPr>
            <sz val="9"/>
            <color indexed="81"/>
            <rFont val="Tahoma"/>
            <family val="2"/>
          </rPr>
          <t xml:space="preserve"> se registre alguna de las siguientes actividades:</t>
        </r>
        <r>
          <rPr>
            <b/>
            <sz val="9"/>
            <color indexed="81"/>
            <rFont val="Tahoma"/>
            <family val="2"/>
          </rPr>
          <t xml:space="preserve">
Recién Nacido 11 y 28 Días de Vida
Nota: </t>
        </r>
        <r>
          <rPr>
            <sz val="9"/>
            <color indexed="81"/>
            <rFont val="Tahoma"/>
            <family val="2"/>
          </rPr>
          <t xml:space="preserve">Si en el primer control de salud, el recién nacido asiste sólo con familiar y no con la madre, el control se debe registrar en sección B como control de salud menor de 1 mes. 
</t>
        </r>
      </text>
    </comment>
    <comment ref="Z27" authorId="2" shapeId="0" xr:uid="{63D4055D-12F4-434C-A5E9-B9D265A1CED9}">
      <text>
        <r>
          <rPr>
            <sz val="9"/>
            <color indexed="81"/>
            <rFont val="Tahoma"/>
            <family val="2"/>
          </rPr>
          <t>Este dato aparecerá  luego de que en la atención</t>
        </r>
        <r>
          <rPr>
            <b/>
            <sz val="9"/>
            <color indexed="81"/>
            <rFont val="Tahoma"/>
            <family val="2"/>
          </rPr>
          <t xml:space="preserve">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se registre la actividad </t>
        </r>
        <r>
          <rPr>
            <b/>
            <sz val="9"/>
            <color indexed="81"/>
            <rFont val="Tahoma"/>
            <family val="2"/>
          </rPr>
          <t>Recien Nacido entre 11 y 28 días de Vida - Lactancia Materna Exclusiva</t>
        </r>
        <r>
          <rPr>
            <sz val="9"/>
            <color indexed="81"/>
            <rFont val="Tahoma"/>
            <family val="2"/>
          </rPr>
          <t xml:space="preserve">
</t>
        </r>
      </text>
    </comment>
    <comment ref="AA27" authorId="2" shapeId="0" xr:uid="{8942BAA6-CA7C-4E07-9109-9A2798E49C4E}">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Recien Nacido entre 11 y 28 días de Vida - Lactancia Materna/Formula Lactea</t>
        </r>
        <r>
          <rPr>
            <sz val="9"/>
            <color indexed="81"/>
            <rFont val="Tahoma"/>
            <family val="2"/>
          </rPr>
          <t xml:space="preserve">
</t>
        </r>
      </text>
    </comment>
    <comment ref="AB27" authorId="2" shapeId="0" xr:uid="{69550D0E-6DA6-495E-8108-A82C2AF0777F}">
      <text>
        <r>
          <rPr>
            <sz val="9"/>
            <color indexed="81"/>
            <rFont val="Tahoma"/>
            <family val="2"/>
          </rPr>
          <t>Este dato aparecerá  luego de que en la atención</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se registre la actividad </t>
        </r>
        <r>
          <rPr>
            <b/>
            <sz val="9"/>
            <color indexed="81"/>
            <rFont val="Tahoma"/>
            <family val="2"/>
          </rPr>
          <t>Recien Nacido entre 11 y 28 días de Vida -Formula Lactea</t>
        </r>
        <r>
          <rPr>
            <sz val="9"/>
            <color indexed="81"/>
            <rFont val="Tahoma"/>
            <family val="2"/>
          </rPr>
          <t xml:space="preserve">
</t>
        </r>
      </text>
    </comment>
    <comment ref="C28" authorId="1" shapeId="0" xr:uid="{A6401FDE-6D87-4A2F-943C-2863C2ADE90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t>
        </r>
        <r>
          <rPr>
            <sz val="9"/>
            <color indexed="81"/>
            <rFont val="Tahoma"/>
            <family val="2"/>
          </rPr>
          <t xml:space="preserve">
</t>
        </r>
      </text>
    </comment>
    <comment ref="C29" authorId="1" shapeId="0" xr:uid="{044C1B5A-F305-489E-9261-06946180472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t>
        </r>
        <r>
          <rPr>
            <sz val="9"/>
            <color indexed="81"/>
            <rFont val="Tahoma"/>
            <family val="2"/>
          </rPr>
          <t xml:space="preserve">
</t>
        </r>
      </text>
    </comment>
    <comment ref="C30" authorId="1" shapeId="0" xr:uid="{448C714F-3602-4BB4-9F5A-2F15FEE23BA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1" authorId="1" shapeId="0" xr:uid="{313EA866-F378-4AD3-A9DC-9D2DE7F4C1AD}">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2" authorId="1" shapeId="0" xr:uid="{D2AC290D-3DC5-4FF4-B516-ADA59A713DA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Regulación Fecundidad</t>
        </r>
        <r>
          <rPr>
            <sz val="9"/>
            <color indexed="81"/>
            <rFont val="Tahoma"/>
            <family val="2"/>
          </rPr>
          <t xml:space="preserve">
</t>
        </r>
      </text>
    </comment>
    <comment ref="C33" authorId="1" shapeId="0" xr:uid="{5815DDE7-67DF-41C0-AD10-3042BFF9612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Regulación Fecundidad</t>
        </r>
        <r>
          <rPr>
            <sz val="9"/>
            <color indexed="81"/>
            <rFont val="Tahoma"/>
            <family val="2"/>
          </rPr>
          <t xml:space="preserve">
</t>
        </r>
      </text>
    </comment>
    <comment ref="AI35" authorId="2" shapeId="0" xr:uid="{D4875475-76BC-410A-9DAC-C603D98959C1}">
      <text>
        <r>
          <rPr>
            <sz val="9"/>
            <color indexed="81"/>
            <rFont val="Tahoma"/>
            <family val="2"/>
          </rPr>
          <t>Corresponde a los usuarios que en el módulo</t>
        </r>
        <r>
          <rPr>
            <b/>
            <sz val="9"/>
            <color indexed="81"/>
            <rFont val="Tahoma"/>
            <family val="2"/>
          </rPr>
          <t xml:space="preserve"> Admisión - Inscripción </t>
        </r>
        <r>
          <rPr>
            <sz val="9"/>
            <color indexed="81"/>
            <rFont val="Tahoma"/>
            <family val="2"/>
          </rPr>
          <t xml:space="preserve">se les registre </t>
        </r>
        <r>
          <rPr>
            <b/>
            <sz val="9"/>
            <color indexed="81"/>
            <rFont val="Tahoma"/>
            <family val="2"/>
          </rPr>
          <t xml:space="preserve">FONASA </t>
        </r>
        <r>
          <rPr>
            <sz val="9"/>
            <color indexed="81"/>
            <rFont val="Tahoma"/>
            <family val="2"/>
          </rPr>
          <t>como previsión.</t>
        </r>
        <r>
          <rPr>
            <sz val="9"/>
            <color indexed="81"/>
            <rFont val="Tahoma"/>
            <family val="2"/>
          </rPr>
          <t xml:space="preserve">
</t>
        </r>
      </text>
    </comment>
    <comment ref="AJ35" authorId="2" shapeId="0" xr:uid="{790E97CE-0C41-4132-B78E-000ACEC74E3A}">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con Presencia de Padre </t>
        </r>
        <r>
          <rPr>
            <sz val="9"/>
            <color indexed="81"/>
            <rFont val="Tahoma"/>
            <family val="2"/>
          </rPr>
          <t xml:space="preserve">
</t>
        </r>
      </text>
    </comment>
    <comment ref="AL35" authorId="3" shapeId="0" xr:uid="{60B27A7D-766F-48E0-BC18-E8CE1FA350A5}">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C37" authorId="2" shapeId="0" xr:uid="{13BBFBA1-AFC6-440D-96AC-82FF2DA9EA4B}">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8" authorId="2" shapeId="0" xr:uid="{EE434A4E-3CAE-4471-AB70-40C6760A36DA}">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9" authorId="2" shapeId="0" xr:uid="{6A8A8BB6-FD7C-4843-8863-A3AD643C407E}">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t>
        </r>
        <r>
          <rPr>
            <sz val="9"/>
            <color indexed="81"/>
            <rFont val="Tahoma"/>
            <family val="2"/>
          </rPr>
          <t xml:space="preserve">
</t>
        </r>
      </text>
    </comment>
    <comment ref="C40" authorId="2" shapeId="0" xr:uid="{9942599C-D646-439B-8BF1-410AAD22AC12}">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t>
        </r>
        <r>
          <rPr>
            <sz val="9"/>
            <color indexed="81"/>
            <rFont val="Tahoma"/>
            <family val="2"/>
          </rPr>
          <t xml:space="preserve"> se registre alguna de las actividades:</t>
        </r>
        <r>
          <rPr>
            <b/>
            <sz val="9"/>
            <color indexed="81"/>
            <rFont val="Tahoma"/>
            <family val="2"/>
          </rPr>
          <t xml:space="preserve">
- Control de Salud 
- Control de Salud con Presencia de Padre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t>
        </r>
        <r>
          <rPr>
            <sz val="9"/>
            <color indexed="81"/>
            <rFont val="Tahoma"/>
            <family val="2"/>
          </rPr>
          <t xml:space="preserve">
</t>
        </r>
      </text>
    </comment>
    <comment ref="AN42" authorId="2" shapeId="0" xr:uid="{4D56AD4D-1692-4628-8597-DF3DBE1AE4D6}">
      <text>
        <r>
          <rPr>
            <sz val="9"/>
            <color indexed="81"/>
            <rFont val="Tahoma"/>
            <family val="2"/>
          </rPr>
          <t xml:space="preserve">Corresponde a los usuarios que en el módulo </t>
        </r>
        <r>
          <rPr>
            <b/>
            <sz val="9"/>
            <color indexed="81"/>
            <rFont val="Tahoma"/>
            <family val="2"/>
          </rPr>
          <t>Admisión - Inscripción</t>
        </r>
        <r>
          <rPr>
            <sz val="9"/>
            <color indexed="81"/>
            <rFont val="Tahoma"/>
            <family val="2"/>
          </rPr>
          <t xml:space="preserve"> se les registre</t>
        </r>
        <r>
          <rPr>
            <b/>
            <sz val="9"/>
            <color indexed="81"/>
            <rFont val="Tahoma"/>
            <family val="2"/>
          </rPr>
          <t xml:space="preserve"> FONASA </t>
        </r>
        <r>
          <rPr>
            <sz val="9"/>
            <color indexed="81"/>
            <rFont val="Tahoma"/>
            <family val="2"/>
          </rPr>
          <t>como previsión.</t>
        </r>
      </text>
    </comment>
    <comment ref="C45" authorId="1" shapeId="0" xr:uid="{F52B3F37-6081-40BC-8E65-EEDFAAF1BB2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6" authorId="1" shapeId="0" xr:uid="{87986B1F-F294-4F1F-83E9-1E4552F40873}">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7" authorId="1" shapeId="0" xr:uid="{ACE8CD9B-DC09-40EA-B6FD-3EB58CE8F4E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8" authorId="1" shapeId="0" xr:uid="{7F800CAC-4CB7-4107-A21A-CF5D4DD1BA82}">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9" authorId="1" shapeId="0" xr:uid="{15D6EB41-9644-4C34-9A54-0AF016EDE62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de Salud Tuberculosis</t>
        </r>
        <r>
          <rPr>
            <sz val="9"/>
            <color indexed="81"/>
            <rFont val="Tahoma"/>
            <family val="2"/>
          </rPr>
          <t xml:space="preserve">
</t>
        </r>
      </text>
    </comment>
    <comment ref="C50" authorId="1" shapeId="0" xr:uid="{87AB31B4-2D07-4EFE-A600-A055C8C3CFD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de Salud Tuberculosis</t>
        </r>
        <r>
          <rPr>
            <sz val="9"/>
            <color indexed="81"/>
            <rFont val="Tahoma"/>
            <family val="2"/>
          </rPr>
          <t xml:space="preserve">
</t>
        </r>
      </text>
    </comment>
    <comment ref="C51" authorId="1" shapeId="0" xr:uid="{06DC3F99-9A00-4825-8967-AE4424EA218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52" authorId="1" shapeId="0" xr:uid="{5BDC08AF-0005-4779-BDD1-8BB4B643D37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53" authorId="1" shapeId="0" xr:uid="{96FA794D-42CF-46BE-8A63-87834A5FA76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4" authorId="1" shapeId="0" xr:uid="{0B509054-88D3-4AED-A240-DF6BEFBB8D46}">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5" authorId="1" shapeId="0" xr:uid="{8D970B81-6E24-4BFB-8860-D83C8EBF6B8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6" authorId="1" shapeId="0" xr:uid="{9EE0A633-2B8E-47D9-8852-99CD4B8BBB6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7" authorId="1" shapeId="0" xr:uid="{6810C148-94F1-44C0-8EFC-0BBD125E744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8" authorId="1" shapeId="0" xr:uid="{B399A978-4F25-4807-850F-913B7225E95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59" authorId="1" shapeId="0" xr:uid="{2AA4215A-10E0-4C92-8AFD-339C4900347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0" authorId="1" shapeId="0" xr:uid="{3326AE20-C361-40B4-83AF-7569F237763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r>
          <rPr>
            <b/>
            <sz val="9"/>
            <color indexed="81"/>
            <rFont val="Tahoma"/>
            <family val="2"/>
          </rPr>
          <t xml:space="preserve"> </t>
        </r>
      </text>
    </comment>
    <comment ref="C61" authorId="1" shapeId="0" xr:uid="{2ABD6620-3F62-4079-ADCF-096E0DAE3C6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2" authorId="1" shapeId="0" xr:uid="{ADA22CFD-D494-496E-85F8-A2F46FD4D0A8}">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3" authorId="4" shapeId="0" xr:uid="{845174CE-73B1-41E3-B12F-CFBBA1ADA5D2}">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4" authorId="4" shapeId="0" xr:uid="{23B00517-118D-4838-8A3A-B62F176E13A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5" authorId="4" shapeId="0" xr:uid="{0A55188A-7F16-4148-990B-C993477FADB7}">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6" authorId="4" shapeId="0" xr:uid="{1CB65745-8693-4417-9B88-53EF2A136F8A}">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7" authorId="4" shapeId="0" xr:uid="{93C951F4-6CE2-4EAA-91C6-48F24E43F3F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71" authorId="2" shapeId="0" xr:uid="{2B06D203-7F29-43F3-A871-70B3B3C8B8E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 En espacio Amigable/diferenciado</t>
        </r>
        <r>
          <rPr>
            <sz val="9"/>
            <color indexed="81"/>
            <rFont val="Tahoma"/>
            <family val="2"/>
          </rPr>
          <t xml:space="preserve">
</t>
        </r>
      </text>
    </comment>
    <comment ref="C72" authorId="2" shapeId="0" xr:uid="{56861EEF-309B-4ADE-AED1-17308D6B4614}">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t>
        </r>
        <r>
          <rPr>
            <b/>
            <sz val="9"/>
            <color indexed="81"/>
            <rFont val="Tahoma"/>
            <family val="2"/>
          </rPr>
          <t xml:space="preserve"> Control de Salud Integral de Adolecentes Prog. Joven Sano - En otros espacios del establecimiento de salud
</t>
        </r>
      </text>
    </comment>
    <comment ref="C73" authorId="2" shapeId="0" xr:uid="{6F636C7B-DBB0-448A-9817-0B5F67B26F6E}">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Integral de Adolecentes Prog. Joven Sano - En establecimientos educacionales</t>
        </r>
        <r>
          <rPr>
            <sz val="9"/>
            <color indexed="81"/>
            <rFont val="Tahoma"/>
            <family val="2"/>
          </rPr>
          <t xml:space="preserve">
</t>
        </r>
      </text>
    </comment>
    <comment ref="C74" authorId="2" shapeId="0" xr:uid="{0C691E81-D822-40CB-B395-6045B69DC7B7}">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-En otros lugares fuera del establecimiento de Salud</t>
        </r>
        <r>
          <rPr>
            <sz val="9"/>
            <color indexed="81"/>
            <rFont val="Tahoma"/>
            <family val="2"/>
          </rPr>
          <t xml:space="preserve">
</t>
        </r>
      </text>
    </comment>
    <comment ref="C79" authorId="1" shapeId="0" xr:uid="{58803F98-FF11-4300-A73E-EAE99D10F3F1}">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Control de Salud Individual - Establecimiento Educacional - Kinder
</t>
        </r>
      </text>
    </comment>
    <comment ref="C80" authorId="1" shapeId="0" xr:uid="{D66689FC-848E-4416-8F6D-D17006A8E68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Primero Básico</t>
        </r>
        <r>
          <rPr>
            <sz val="9"/>
            <color indexed="81"/>
            <rFont val="Tahoma"/>
            <family val="2"/>
          </rPr>
          <t xml:space="preserve">
</t>
        </r>
      </text>
    </comment>
    <comment ref="C81" authorId="1" shapeId="0" xr:uid="{9B3C098A-A4A6-4C51-9B24-DC1E794175B1}">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Segundo Básico</t>
        </r>
        <r>
          <rPr>
            <sz val="9"/>
            <color indexed="81"/>
            <rFont val="Tahoma"/>
            <family val="2"/>
          </rPr>
          <t xml:space="preserve">
</t>
        </r>
      </text>
    </comment>
    <comment ref="C82" authorId="1" shapeId="0" xr:uid="{C3A8FDAB-CF98-472A-B331-65B53B8E692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t>
        </r>
        <r>
          <rPr>
            <sz val="9"/>
            <color indexed="81"/>
            <rFont val="Tahoma"/>
            <family val="2"/>
          </rPr>
          <t xml:space="preserve">l se registre la actividad </t>
        </r>
        <r>
          <rPr>
            <b/>
            <sz val="9"/>
            <color indexed="81"/>
            <rFont val="Tahoma"/>
            <family val="2"/>
          </rPr>
          <t>Control de Salud Individual - Establecimiento Educacional - Tercero Básico</t>
        </r>
        <r>
          <rPr>
            <sz val="9"/>
            <color indexed="81"/>
            <rFont val="Tahoma"/>
            <family val="2"/>
          </rPr>
          <t xml:space="preserve">
</t>
        </r>
      </text>
    </comment>
    <comment ref="C83" authorId="1" shapeId="0" xr:uid="{D6F5FDAC-6654-4C9E-A0AF-9CBF19AD2D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t>
        </r>
        <r>
          <rPr>
            <b/>
            <sz val="9"/>
            <color indexed="81"/>
            <rFont val="Tahoma"/>
            <family val="2"/>
          </rPr>
          <t xml:space="preserve"> 
Control de Salud Individual - Establecimiento Educacional - Cuarto Básico</t>
        </r>
        <r>
          <rPr>
            <sz val="9"/>
            <color indexed="81"/>
            <rFont val="Tahoma"/>
            <family val="2"/>
          </rPr>
          <t xml:space="preserve">
</t>
        </r>
      </text>
    </comment>
    <comment ref="D84" authorId="1" shapeId="0" xr:uid="{A853E2D5-42D7-4FA2-A9C9-20E0BB10048D}">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Control de Salud Grupal - Establecimiento Educacional - Kinder</t>
        </r>
        <r>
          <rPr>
            <sz val="9"/>
            <color indexed="81"/>
            <rFont val="Tahoma"/>
            <family val="2"/>
          </rPr>
          <t xml:space="preserve">
</t>
        </r>
      </text>
    </comment>
    <comment ref="D85" authorId="1" shapeId="0" xr:uid="{A155556B-D625-4DC3-B62C-9DFC9E7CDCA6}">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Control de Salud Grupal - Establecimiento Educacional - Primero Básico</t>
        </r>
        <r>
          <rPr>
            <sz val="9"/>
            <color indexed="81"/>
            <rFont val="Tahoma"/>
            <family val="2"/>
          </rPr>
          <t xml:space="preserve">
</t>
        </r>
      </text>
    </comment>
    <comment ref="D86" authorId="1" shapeId="0" xr:uid="{C2D864CC-6461-46BD-B07E-370020F463E4}">
      <text>
        <r>
          <rPr>
            <sz val="9"/>
            <color indexed="81"/>
            <rFont val="Tahoma"/>
            <family val="2"/>
          </rPr>
          <t>Este dato aparecerá  luego de que en la atención 
Registrada en el módulo</t>
        </r>
        <r>
          <rPr>
            <b/>
            <sz val="9"/>
            <color indexed="81"/>
            <rFont val="Tahoma"/>
            <family val="2"/>
          </rPr>
          <t xml:space="preserve"> Atención - Registro Atención Grupal</t>
        </r>
        <r>
          <rPr>
            <sz val="9"/>
            <color indexed="81"/>
            <rFont val="Tahoma"/>
            <family val="2"/>
          </rPr>
          <t xml:space="preserve"> se registre la actividad 
</t>
        </r>
        <r>
          <rPr>
            <b/>
            <sz val="9"/>
            <color indexed="81"/>
            <rFont val="Tahoma"/>
            <family val="2"/>
          </rPr>
          <t>Control de Salud Grupal - Establecimiento Educacional -Segundo Básico</t>
        </r>
        <r>
          <rPr>
            <sz val="9"/>
            <color indexed="81"/>
            <rFont val="Tahoma"/>
            <family val="2"/>
          </rPr>
          <t xml:space="preserve">
</t>
        </r>
      </text>
    </comment>
    <comment ref="D87" authorId="1" shapeId="0" xr:uid="{9B8C0C3A-C211-48E0-80F1-91C18E4D4835}">
      <text>
        <r>
          <rPr>
            <sz val="9"/>
            <color indexed="81"/>
            <rFont val="Tahoma"/>
            <family val="2"/>
          </rPr>
          <t>Este dato aparecerá  luego de que en la atención 
Registrada en el módulo</t>
        </r>
        <r>
          <rPr>
            <b/>
            <sz val="9"/>
            <color indexed="81"/>
            <rFont val="Tahoma"/>
            <family val="2"/>
          </rPr>
          <t xml:space="preserve"> Atención - Registro Atención Grupal</t>
        </r>
        <r>
          <rPr>
            <sz val="9"/>
            <color indexed="81"/>
            <rFont val="Tahoma"/>
            <family val="2"/>
          </rPr>
          <t xml:space="preserve"> se registre la actividad </t>
        </r>
        <r>
          <rPr>
            <b/>
            <sz val="9"/>
            <color indexed="81"/>
            <rFont val="Tahoma"/>
            <family val="2"/>
          </rPr>
          <t>Control de Salud Grupal - Establecimiento Educacional - Tercero Básico</t>
        </r>
        <r>
          <rPr>
            <sz val="9"/>
            <color indexed="81"/>
            <rFont val="Tahoma"/>
            <family val="2"/>
          </rPr>
          <t xml:space="preserve">
</t>
        </r>
      </text>
    </comment>
    <comment ref="D88" authorId="1" shapeId="0" xr:uid="{8003DD3E-6150-48C2-A15C-02824C39F96A}">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 xml:space="preserve">Control de Salud Grupal - Establecimiento Educacional - Cuarto Básico
</t>
        </r>
      </text>
    </comment>
    <comment ref="A91" authorId="5" shapeId="0" xr:uid="{70510E9D-5C58-4216-9C2B-EC90CCF05D65}">
      <text>
        <r>
          <rPr>
            <sz val="9"/>
            <color indexed="81"/>
            <rFont val="Tahoma"/>
            <family val="2"/>
          </rPr>
          <t xml:space="preserve">Ref. Manual Deis
</t>
        </r>
        <r>
          <rPr>
            <b/>
            <sz val="9"/>
            <color indexed="81"/>
            <rFont val="Tahoma"/>
            <family val="2"/>
          </rPr>
          <t xml:space="preserve">Reglas de Consistencia </t>
        </r>
        <r>
          <rPr>
            <sz val="9"/>
            <color indexed="81"/>
            <rFont val="Tahoma"/>
            <family val="2"/>
          </rPr>
          <t xml:space="preserve">
R.3: Los controles registrados en esta sección según corresponda deben ser incluidos en el </t>
        </r>
        <r>
          <rPr>
            <b/>
            <sz val="9"/>
            <color indexed="81"/>
            <rFont val="Tahoma"/>
            <family val="2"/>
          </rPr>
          <t>REM A01 
secciones B y C, en el REM A06 sección A.1 y en el REM A23 sección E.
Ejemplo:
Si en una atención de un paciente G1,G2 o G3 y este control es INTEGRAL se debe registrar alguna  actividad del REM A01 (Sección A o B) , A06 (Sección A.1) y A23 (Sección E)  y además alguna de las actividades de la Sección F.</t>
        </r>
      </text>
    </comment>
    <comment ref="AG91" authorId="5" shapeId="0" xr:uid="{F4A6DBD6-A444-4C24-A133-B3BFA736DCCC}">
      <text>
        <r>
          <rPr>
            <sz val="9"/>
            <color indexed="81"/>
            <rFont val="Tahoma"/>
            <family val="2"/>
          </rPr>
          <t>Todo usuario registrado como</t>
        </r>
        <r>
          <rPr>
            <b/>
            <sz val="9"/>
            <color indexed="81"/>
            <rFont val="Tahoma"/>
            <family val="2"/>
          </rPr>
          <t xml:space="preserve"> FONASA</t>
        </r>
        <r>
          <rPr>
            <sz val="9"/>
            <color indexed="81"/>
            <rFont val="Tahoma"/>
            <family val="2"/>
          </rPr>
          <t xml:space="preserve"> en el campo prevision de la inscripción en RAYEN</t>
        </r>
        <r>
          <rPr>
            <sz val="9"/>
            <color indexed="81"/>
            <rFont val="Tahoma"/>
            <family val="2"/>
          </rPr>
          <t xml:space="preserve">
</t>
        </r>
      </text>
    </comment>
    <comment ref="AH91" authorId="5" shapeId="0" xr:uid="{8007397D-C962-40A4-8777-153B91E9730A}">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I91" authorId="5" shapeId="0" xr:uid="{011F0FE9-48CA-4981-B5A7-038A14C65E36}">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94" authorId="5" shapeId="0" xr:uid="{145FD627-1DE1-4FEB-B37C-07B0DF8A3CBE}">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siguiente actividad: 
</t>
        </r>
        <r>
          <rPr>
            <b/>
            <sz val="9"/>
            <color indexed="81"/>
            <rFont val="Tahoma"/>
            <family val="2"/>
          </rPr>
          <t>- Control Integral con Riesgo Leve (G1)</t>
        </r>
        <r>
          <rPr>
            <sz val="9"/>
            <color indexed="81"/>
            <rFont val="Tahoma"/>
            <family val="2"/>
          </rPr>
          <t xml:space="preserve">
</t>
        </r>
        <r>
          <rPr>
            <sz val="9"/>
            <color indexed="81"/>
            <rFont val="Tahoma"/>
            <family val="2"/>
          </rPr>
          <t xml:space="preserve">
</t>
        </r>
      </text>
    </comment>
    <comment ref="A95" authorId="5" shapeId="0" xr:uid="{2C335409-434C-4F3F-82D8-B2D953CA955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Control Integral con Riesgo Moderado (G2)
</t>
        </r>
        <r>
          <rPr>
            <sz val="9"/>
            <color indexed="81"/>
            <rFont val="Tahoma"/>
            <family val="2"/>
          </rPr>
          <t xml:space="preserve">
</t>
        </r>
      </text>
    </comment>
    <comment ref="A96" authorId="5" shapeId="0" xr:uid="{843BDF2A-87F2-4F85-81DD-54944734CCBF}">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Control Integral con Riesgo Alto (G3)</t>
        </r>
        <r>
          <rPr>
            <sz val="9"/>
            <color indexed="81"/>
            <rFont val="Tahoma"/>
            <family val="2"/>
          </rPr>
          <t xml:space="preserve">
</t>
        </r>
        <r>
          <rPr>
            <sz val="9"/>
            <color indexed="81"/>
            <rFont val="Tahoma"/>
            <family val="2"/>
          </rPr>
          <t xml:space="preserve">
</t>
        </r>
      </text>
    </comment>
    <comment ref="A97" authorId="2" shapeId="0" xr:uid="{089D5B1D-04B0-4775-A753-80EF20F37DF7}">
      <text>
        <r>
          <rPr>
            <sz val="9"/>
            <color indexed="81"/>
            <rFont val="Tahoma"/>
            <family val="2"/>
          </rPr>
          <t>Este dato aparecerá  luego de que la atención registrada en módulo</t>
        </r>
        <r>
          <rPr>
            <b/>
            <sz val="9"/>
            <color indexed="81"/>
            <rFont val="Tahoma"/>
            <family val="2"/>
          </rPr>
          <t xml:space="preserve"> Box/Pacientes citados, </t>
        </r>
        <r>
          <rPr>
            <sz val="9"/>
            <color indexed="81"/>
            <rFont val="Tahoma"/>
            <family val="2"/>
          </rPr>
          <t xml:space="preserve">o en </t>
        </r>
        <r>
          <rPr>
            <b/>
            <sz val="9"/>
            <color indexed="81"/>
            <rFont val="Tahoma"/>
            <family val="2"/>
          </rPr>
          <t>Atención/Registro Atención Individual,</t>
        </r>
        <r>
          <rPr>
            <sz val="9"/>
            <color indexed="81"/>
            <rFont val="Tahoma"/>
            <family val="2"/>
          </rPr>
          <t xml:space="preserve"> se registre la siguiente actividad: </t>
        </r>
        <r>
          <rPr>
            <b/>
            <sz val="9"/>
            <color indexed="81"/>
            <rFont val="Tahoma"/>
            <family val="2"/>
          </rPr>
          <t xml:space="preserve">
- Seguimiento a distancia con Riesgo Leve (G1)
</t>
        </r>
      </text>
    </comment>
    <comment ref="A98" authorId="2" shapeId="0" xr:uid="{0313AE3A-E44D-495E-B349-879732CDD09A}">
      <text>
        <r>
          <rPr>
            <sz val="9"/>
            <color indexed="81"/>
            <rFont val="Tahoma"/>
            <family val="2"/>
          </rPr>
          <t>Este dato aparecerá  luego de que la atención registrada en módulo</t>
        </r>
        <r>
          <rPr>
            <b/>
            <sz val="9"/>
            <color indexed="81"/>
            <rFont val="Tahoma"/>
            <family val="2"/>
          </rPr>
          <t xml:space="preserv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siguiente actividad:</t>
        </r>
        <r>
          <rPr>
            <b/>
            <sz val="9"/>
            <color indexed="81"/>
            <rFont val="Tahoma"/>
            <family val="2"/>
          </rPr>
          <t xml:space="preserve"> 
- Seguimiento a distancia con Riesgo Moderado (G2)
</t>
        </r>
        <r>
          <rPr>
            <sz val="9"/>
            <color indexed="81"/>
            <rFont val="Tahoma"/>
            <family val="2"/>
          </rPr>
          <t xml:space="preserve">
</t>
        </r>
      </text>
    </comment>
    <comment ref="A99" authorId="5" shapeId="0" xr:uid="{38A27836-FEB8-47B9-B74A-B8580857551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Seguimiento a distancia con Riesgo Alto (G3)</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Nicole Cisternas</author>
    <author>Carolina Velasquez Ordonez</author>
    <author>John San Martin Retamal</author>
  </authors>
  <commentList>
    <comment ref="A9" authorId="0" shapeId="0" xr:uid="{2FF0E3D0-18B7-4838-AD8F-AB64535A58BD}">
      <text>
        <r>
          <rPr>
            <b/>
            <sz val="9"/>
            <color indexed="81"/>
            <rFont val="Tahoma"/>
            <family val="2"/>
          </rPr>
          <t>Seccion No Disponible</t>
        </r>
        <r>
          <rPr>
            <sz val="9"/>
            <color indexed="81"/>
            <rFont val="Tahoma"/>
            <family val="2"/>
          </rPr>
          <t xml:space="preserve">
</t>
        </r>
      </text>
    </comment>
    <comment ref="A31" authorId="0" shapeId="0" xr:uid="{189E3C26-FAB0-4369-A320-6D477B24B119}">
      <text>
        <r>
          <rPr>
            <b/>
            <sz val="9"/>
            <color indexed="81"/>
            <rFont val="Tahoma"/>
            <family val="2"/>
          </rPr>
          <t>Seccion No Disponible</t>
        </r>
        <r>
          <rPr>
            <sz val="9"/>
            <color indexed="81"/>
            <rFont val="Tahoma"/>
            <family val="2"/>
          </rPr>
          <t xml:space="preserve">
</t>
        </r>
      </text>
    </comment>
    <comment ref="A53" authorId="0" shapeId="0" xr:uid="{C8CDC003-121B-49A4-BA9B-794054162CFE}">
      <text>
        <r>
          <rPr>
            <b/>
            <sz val="9"/>
            <color indexed="81"/>
            <rFont val="Tahoma"/>
            <family val="2"/>
          </rPr>
          <t>Seccion No Disponible</t>
        </r>
        <r>
          <rPr>
            <sz val="9"/>
            <color indexed="81"/>
            <rFont val="Tahoma"/>
            <family val="2"/>
          </rPr>
          <t xml:space="preserve">
</t>
        </r>
      </text>
    </comment>
    <comment ref="A75" authorId="0" shapeId="0" xr:uid="{760896E1-A458-4112-AAA2-F57E434C2558}">
      <text>
        <r>
          <rPr>
            <b/>
            <sz val="9"/>
            <color indexed="81"/>
            <rFont val="Tahoma"/>
            <family val="2"/>
          </rPr>
          <t>Seccion No Disponible</t>
        </r>
        <r>
          <rPr>
            <sz val="9"/>
            <color indexed="81"/>
            <rFont val="Tahoma"/>
            <family val="2"/>
          </rPr>
          <t xml:space="preserve">
</t>
        </r>
      </text>
    </comment>
    <comment ref="A97" authorId="0" shapeId="0" xr:uid="{39BF586C-221F-414F-8281-C37625EEDAF9}">
      <text>
        <r>
          <rPr>
            <b/>
            <sz val="9"/>
            <color indexed="81"/>
            <rFont val="Tahoma"/>
            <family val="2"/>
          </rPr>
          <t>Seccion No Disponible</t>
        </r>
        <r>
          <rPr>
            <sz val="9"/>
            <color indexed="81"/>
            <rFont val="Tahoma"/>
            <family val="2"/>
          </rPr>
          <t xml:space="preserve">
</t>
        </r>
      </text>
    </comment>
    <comment ref="A119" authorId="0" shapeId="0" xr:uid="{1AB3E85C-6B0F-4975-AB7A-4BC4616407C9}">
      <text>
        <r>
          <rPr>
            <b/>
            <sz val="9"/>
            <color indexed="81"/>
            <rFont val="Tahoma"/>
            <family val="2"/>
          </rPr>
          <t>Seccion No Disponible</t>
        </r>
      </text>
    </comment>
    <comment ref="A141" authorId="0" shapeId="0" xr:uid="{0BF5F02B-D2CB-4D43-ACC4-6D3E64089197}">
      <text>
        <r>
          <rPr>
            <b/>
            <sz val="9"/>
            <color indexed="81"/>
            <rFont val="Tahoma"/>
            <family val="2"/>
          </rPr>
          <t>Seccion No Disponible</t>
        </r>
      </text>
    </comment>
    <comment ref="A149" authorId="0" shapeId="0" xr:uid="{B1C20FB5-6866-48FD-A329-81644826FC30}">
      <text>
        <r>
          <rPr>
            <b/>
            <sz val="9"/>
            <color indexed="81"/>
            <rFont val="Tahoma"/>
            <family val="2"/>
          </rPr>
          <t>Seccion No Disponible</t>
        </r>
        <r>
          <rPr>
            <sz val="9"/>
            <color indexed="81"/>
            <rFont val="Tahoma"/>
            <family val="2"/>
          </rPr>
          <t xml:space="preserve">
</t>
        </r>
      </text>
    </comment>
    <comment ref="A157" authorId="0" shapeId="0" xr:uid="{198178DA-380F-4679-94F5-E446B7791DDF}">
      <text>
        <r>
          <rPr>
            <b/>
            <sz val="9"/>
            <color indexed="81"/>
            <rFont val="Tahoma"/>
            <family val="2"/>
          </rPr>
          <t>Seccion No Disponible</t>
        </r>
        <r>
          <rPr>
            <sz val="9"/>
            <color indexed="81"/>
            <rFont val="Tahoma"/>
            <family val="2"/>
          </rPr>
          <t xml:space="preserve">
</t>
        </r>
      </text>
    </comment>
    <comment ref="A184" authorId="0" shapeId="0" xr:uid="{A3B774C0-5DCC-4971-8DA2-F8F07A93B56A}">
      <text>
        <r>
          <rPr>
            <b/>
            <sz val="9"/>
            <color indexed="81"/>
            <rFont val="Tahoma"/>
            <family val="2"/>
          </rPr>
          <t>Seccion No Disponible</t>
        </r>
        <r>
          <rPr>
            <sz val="9"/>
            <color indexed="81"/>
            <rFont val="Tahoma"/>
            <family val="2"/>
          </rPr>
          <t xml:space="preserve">
</t>
        </r>
      </text>
    </comment>
    <comment ref="A211" authorId="0" shapeId="0" xr:uid="{09610E49-072A-4774-B7F0-458AE55CAF7D}">
      <text>
        <r>
          <rPr>
            <b/>
            <sz val="9"/>
            <color indexed="81"/>
            <rFont val="Tahoma"/>
            <family val="2"/>
          </rPr>
          <t>Seccion No Disponible</t>
        </r>
      </text>
    </comment>
    <comment ref="A222" authorId="0" shapeId="0" xr:uid="{076F5452-F598-4EF7-BFD3-A5A7A4ACD32A}">
      <text>
        <r>
          <rPr>
            <b/>
            <sz val="9"/>
            <color indexed="81"/>
            <rFont val="Tahoma"/>
            <family val="2"/>
          </rPr>
          <t>Seccion No Disponible</t>
        </r>
        <r>
          <rPr>
            <sz val="9"/>
            <color indexed="81"/>
            <rFont val="Tahoma"/>
            <family val="2"/>
          </rPr>
          <t xml:space="preserve">
</t>
        </r>
      </text>
    </comment>
    <comment ref="AO233" authorId="1" shapeId="0" xr:uid="{B9247E03-E2B9-46C7-B939-6317FAAE64DA}">
      <text>
        <r>
          <rPr>
            <b/>
            <sz val="9"/>
            <color indexed="81"/>
            <rFont val="Tahoma"/>
            <family val="2"/>
          </rPr>
          <t>No dsponible</t>
        </r>
        <r>
          <rPr>
            <sz val="9"/>
            <color indexed="81"/>
            <rFont val="Tahoma"/>
            <family val="2"/>
          </rPr>
          <t xml:space="preserve">
</t>
        </r>
      </text>
    </comment>
    <comment ref="AS233" authorId="1" shapeId="0" xr:uid="{DF10CBEC-8814-4ECF-B8F4-9F02EF4E91B9}">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U233" authorId="1" shapeId="0" xr:uid="{CFF85781-FFEC-4391-A78F-1B170BAAA317}">
      <text>
        <r>
          <rPr>
            <sz val="9"/>
            <color indexed="81"/>
            <rFont val="Tahoma"/>
            <family val="2"/>
          </rPr>
          <t>Se contabilizara a los</t>
        </r>
        <r>
          <rPr>
            <b/>
            <sz val="9"/>
            <color indexed="81"/>
            <rFont val="Tahoma"/>
            <family val="2"/>
          </rPr>
          <t xml:space="preserve"> </t>
        </r>
        <r>
          <rPr>
            <sz val="9"/>
            <color indexed="81"/>
            <rFont val="Tahoma"/>
            <family val="2"/>
          </rPr>
          <t xml:space="preserve">pacientes que tengan en  Antecedentes del usuario APS / Pestaña </t>
        </r>
        <r>
          <rPr>
            <b/>
            <sz val="9"/>
            <color indexed="81"/>
            <rFont val="Tahoma"/>
            <family val="2"/>
          </rPr>
          <t>"Identificacion"</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236" authorId="2" shapeId="0" xr:uid="{0780A79D-6889-414B-91FC-C7C7B812668E}">
      <text>
        <r>
          <rPr>
            <sz val="9"/>
            <color indexed="81"/>
            <rFont val="Tahoma"/>
            <family val="2"/>
          </rPr>
          <t xml:space="preserve">Este dato aparecerá  luego de que en la atención  Registrada en el Modulo </t>
        </r>
        <r>
          <rPr>
            <b/>
            <sz val="9"/>
            <color indexed="81"/>
            <rFont val="Tahoma"/>
            <family val="2"/>
          </rPr>
          <t>Box / Pacientes citados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Registre el siguiente Procedimiento</t>
        </r>
        <r>
          <rPr>
            <b/>
            <sz val="9"/>
            <color indexed="81"/>
            <rFont val="Tahoma"/>
            <family val="2"/>
          </rPr>
          <t>:
Técnica Visual/Rapido VIH (INTRAMURO) - Gestantes Primer Exámen</t>
        </r>
      </text>
    </comment>
    <comment ref="C237" authorId="2" shapeId="0" xr:uid="{0CB755FF-2527-4871-BD47-444E6B5FDD80}">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Gestantes Segundo Exámen</t>
        </r>
      </text>
    </comment>
    <comment ref="C238" authorId="2" shapeId="0" xr:uid="{8CB90AE1-3D43-47BB-8339-546926BFFF3B}">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Mujer en trabajo de pre parto o parto</t>
        </r>
      </text>
    </comment>
    <comment ref="C239" authorId="2" shapeId="0" xr:uid="{D85E9188-D0BE-48BC-8DF2-7982C084BD54}">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Personas en Control por comercio sexual</t>
        </r>
      </text>
    </comment>
    <comment ref="C240" authorId="2" shapeId="0" xr:uid="{579C7815-CA0F-466F-9AB3-681CCC46D2BE}">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Por Consulta ITS</t>
        </r>
      </text>
    </comment>
    <comment ref="C241" authorId="2" shapeId="0" xr:uid="{9ED0BA36-968A-4088-8DDC-CDF37413ECD7}">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En Control de Regulacion Fecundidad, Ginecologico, Climaterio</t>
        </r>
      </text>
    </comment>
    <comment ref="C242" authorId="2" shapeId="0" xr:uid="{A703C147-A643-41A1-8F93-56519E7957BC}">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EMP/EMPAM</t>
        </r>
      </text>
    </comment>
    <comment ref="C243" authorId="2" shapeId="0" xr:uid="{07C106E5-67E3-403B-B75B-FD324C95BE73}">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Personas en Control de Salud según Ciclo Vital</t>
        </r>
      </text>
    </comment>
    <comment ref="C244" authorId="2" shapeId="0" xr:uid="{AA165C18-83DB-425D-8176-B0E0E1D0D20D}">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Donantes de Órganos y/o Tejidos</t>
        </r>
      </text>
    </comment>
    <comment ref="C245" authorId="2" shapeId="0" xr:uid="{DF8595C5-F4A0-4087-8631-3FC42D9D5283}">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TBC</t>
        </r>
      </text>
    </comment>
    <comment ref="C246" authorId="2" shapeId="0" xr:uid="{A8BFEB9F-BE55-40BE-B55C-8062FDC66CFB}">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Víctima de Violencia Sexual</t>
        </r>
      </text>
    </comment>
    <comment ref="C247" authorId="2" shapeId="0" xr:uid="{852B9BD6-FE36-474D-AC97-EAA17CDC71AF}">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Pareja Serodiscordante</t>
        </r>
      </text>
    </comment>
    <comment ref="C248" authorId="2" shapeId="0" xr:uid="{69645057-568D-4DFE-BE17-B60FFBE7850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Pareja de Gestante VIH Positivo</t>
        </r>
      </text>
    </comment>
    <comment ref="C249" authorId="2" shapeId="0" xr:uid="{128798D2-15A4-45FC-87E0-E8C8FEBBEB0D}">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Registre el siguiente Procedimiento:
Técnica Visual/Rapido VIH (INTRAMURO) - Personal de Salud Expuesto a Accidente Cortopunzante</t>
        </r>
      </text>
    </comment>
    <comment ref="C250" authorId="2" shapeId="0" xr:uid="{6BA57C5C-607B-4C1B-939D-0AF8D62936A9}">
      <text>
        <r>
          <rPr>
            <sz val="9"/>
            <color indexed="81"/>
            <rFont val="Tahoma"/>
            <family val="2"/>
          </rPr>
          <t xml:space="preserve">Este dato aparecerá luego de que en la atención Registrada en el Módulo </t>
        </r>
        <r>
          <rPr>
            <b/>
            <sz val="9"/>
            <color indexed="81"/>
            <rFont val="Tahoma"/>
            <family val="2"/>
          </rPr>
          <t xml:space="preserve">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Pacientes Fuente de Accidentes Cortopunzante</t>
        </r>
      </text>
    </comment>
    <comment ref="C251" authorId="2" shapeId="0" xr:uid="{35632824-0FBC-4F61-A756-62610AB81FEF}">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B</t>
        </r>
      </text>
    </comment>
    <comment ref="C252" authorId="2" shapeId="0" xr:uid="{69415BB2-F513-449D-BDAE-2C2D5D646367}">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C</t>
        </r>
      </text>
    </comment>
    <comment ref="C253" authorId="2" shapeId="0" xr:uid="{8397EFB7-825A-452D-9566-B59A2F230882}">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Consultantes por Morbilidad</t>
        </r>
      </text>
    </comment>
    <comment ref="C254" authorId="2" shapeId="0" xr:uid="{0332D9BA-AC08-48A2-B0C5-89EBFEE13CEE}">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Por Consulta Espontánea</t>
        </r>
      </text>
    </comment>
    <comment ref="C255" authorId="2" shapeId="0" xr:uid="{4FF773F1-9ED8-4349-BD84-4534712ACB8B}">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Penitenciarios</t>
        </r>
      </text>
    </comment>
    <comment ref="C256" authorId="2" shapeId="0" xr:uid="{BF0A748C-D962-4681-9B99-7714F1992F16}">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Sename</t>
        </r>
      </text>
    </comment>
    <comment ref="C257" authorId="2" shapeId="0" xr:uid="{D628AD6D-A661-4C74-B6B8-4A407A905EE7}">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educacionales</t>
        </r>
      </text>
    </comment>
    <comment ref="C258" authorId="2" shapeId="0" xr:uid="{6A23CDA0-D8D8-416D-96D2-5DD79DB6BE2D}">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Otros </t>
        </r>
      </text>
    </comment>
    <comment ref="M260" authorId="1" shapeId="0" xr:uid="{5FE7FA06-EB86-4870-AD5A-E953275C0CC9}">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N260" authorId="1" shapeId="0" xr:uid="{81DDC488-24DE-4B79-B48D-F276FA608923}">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62" authorId="2" shapeId="0" xr:uid="{050E8F2E-B5F0-4C91-A9EB-5CF05D9210DE}">
      <text>
        <r>
          <rPr>
            <sz val="9"/>
            <color indexed="81"/>
            <rFont val="Tahoma"/>
            <family val="2"/>
          </rPr>
          <t>Este dato aparecerá luego de que en la atención 
Registrada en el Módulo</t>
        </r>
        <r>
          <rPr>
            <b/>
            <sz val="9"/>
            <color indexed="81"/>
            <rFont val="Tahoma"/>
            <family val="2"/>
          </rPr>
          <t xml:space="preserve"> Box / Pacientes citados o Agregar Documentos a una Atención
</t>
        </r>
        <r>
          <rPr>
            <sz val="9"/>
            <color indexed="81"/>
            <rFont val="Tahoma"/>
            <family val="2"/>
          </rPr>
          <t xml:space="preserve">Se complete el Formulario </t>
        </r>
        <r>
          <rPr>
            <b/>
            <sz val="9"/>
            <color indexed="81"/>
            <rFont val="Tahoma"/>
            <family val="2"/>
          </rPr>
          <t>Gestante y Puérpera</t>
        </r>
        <r>
          <rPr>
            <sz val="9"/>
            <color indexed="81"/>
            <rFont val="Tahoma"/>
            <family val="2"/>
          </rPr>
          <t xml:space="preserve"> en la Sección</t>
        </r>
        <r>
          <rPr>
            <b/>
            <sz val="9"/>
            <color indexed="81"/>
            <rFont val="Tahoma"/>
            <family val="2"/>
          </rPr>
          <t xml:space="preserve"> Resultado Control Prenatal </t>
        </r>
        <r>
          <rPr>
            <sz val="9"/>
            <color indexed="81"/>
            <rFont val="Tahoma"/>
            <family val="2"/>
          </rPr>
          <t>en el campo</t>
        </r>
        <r>
          <rPr>
            <b/>
            <sz val="9"/>
            <color indexed="81"/>
            <rFont val="Tahoma"/>
            <family val="2"/>
          </rPr>
          <t xml:space="preserve"> ¿Primer control de embarazo? </t>
        </r>
        <r>
          <rPr>
            <sz val="9"/>
            <color indexed="81"/>
            <rFont val="Tahoma"/>
            <family val="2"/>
          </rPr>
          <t>el valor</t>
        </r>
        <r>
          <rPr>
            <b/>
            <sz val="9"/>
            <color indexed="81"/>
            <rFont val="Tahoma"/>
            <family val="2"/>
          </rPr>
          <t xml:space="preserve"> "SI"
</t>
        </r>
        <r>
          <rPr>
            <sz val="9"/>
            <color indexed="81"/>
            <rFont val="Tahoma"/>
            <family val="2"/>
          </rPr>
          <t xml:space="preserve">Además agregar la actividad </t>
        </r>
        <r>
          <rPr>
            <b/>
            <sz val="9"/>
            <color indexed="81"/>
            <rFont val="Tahoma"/>
            <family val="2"/>
          </rPr>
          <t xml:space="preserve">Examen de Chagas Solicitado
(Se Considerara la Fecha del Formulario Para Ser Contabilizado en el Mes que Corresponde)
</t>
        </r>
      </text>
    </comment>
    <comment ref="B263" authorId="2" shapeId="0" xr:uid="{9170DE5C-8F55-464C-95AD-C04489A6C7B4}">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Atención / Registro Atención Individual</t>
        </r>
        <r>
          <rPr>
            <sz val="9"/>
            <color indexed="81"/>
            <rFont val="Tahoma"/>
            <family val="2"/>
          </rPr>
          <t xml:space="preserve">. 
Registre las actividades: </t>
        </r>
        <r>
          <rPr>
            <b/>
            <sz val="9"/>
            <color indexed="81"/>
            <rFont val="Tahoma"/>
            <family val="2"/>
          </rPr>
          <t>Control Prenatal</t>
        </r>
        <r>
          <rPr>
            <sz val="9"/>
            <color indexed="81"/>
            <rFont val="Tahoma"/>
            <family val="2"/>
          </rPr>
          <t xml:space="preserve"> y </t>
        </r>
        <r>
          <rPr>
            <b/>
            <sz val="9"/>
            <color indexed="81"/>
            <rFont val="Tahoma"/>
            <family val="2"/>
          </rPr>
          <t>Examen de Chagas Informado.</t>
        </r>
      </text>
    </comment>
    <comment ref="B264" authorId="2" shapeId="0" xr:uid="{D87BD2E0-40A3-44E5-854E-368FEB0F7686}">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Registre las actividades:</t>
        </r>
        <r>
          <rPr>
            <b/>
            <sz val="9"/>
            <color indexed="81"/>
            <rFont val="Tahoma"/>
            <family val="2"/>
          </rPr>
          <t xml:space="preserve"> Control Prenatal </t>
        </r>
        <r>
          <rPr>
            <sz val="9"/>
            <color indexed="81"/>
            <rFont val="Tahoma"/>
            <family val="2"/>
          </rPr>
          <t xml:space="preserve">y </t>
        </r>
        <r>
          <rPr>
            <b/>
            <sz val="9"/>
            <color indexed="81"/>
            <rFont val="Tahoma"/>
            <family val="2"/>
          </rPr>
          <t>Examen de Chagas Confirmado</t>
        </r>
        <r>
          <rPr>
            <sz val="9"/>
            <color indexed="81"/>
            <rFont val="Tahoma"/>
            <family val="2"/>
          </rPr>
          <t>.</t>
        </r>
      </text>
    </comment>
    <comment ref="B265" authorId="2" shapeId="0" xr:uid="{32FFC48F-99A1-4F7B-A507-E440455011BC}">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Gestantes que ingresan a maternidad sin examen de enfermedad de Chagas.</t>
        </r>
      </text>
    </comment>
    <comment ref="B266" authorId="2" shapeId="0" xr:uid="{BECF5502-1CE2-4ABC-B453-3254546D8A5A}">
      <text>
        <r>
          <rPr>
            <sz val="9"/>
            <color indexed="81"/>
            <rFont val="Tahoma"/>
            <family val="2"/>
          </rPr>
          <t>Este dato aparecerá luego de que en la atención 
Registrada en el Módulo</t>
        </r>
        <r>
          <rPr>
            <b/>
            <sz val="9"/>
            <color indexed="81"/>
            <rFont val="Tahoma"/>
            <family val="2"/>
          </rPr>
          <t xml:space="preserve"> Box / Pacientes citados o Atención - Atención Individual
</t>
        </r>
        <r>
          <rPr>
            <sz val="9"/>
            <color indexed="81"/>
            <rFont val="Tahoma"/>
            <family val="2"/>
          </rPr>
          <t>Se registre las actividades:</t>
        </r>
        <r>
          <rPr>
            <b/>
            <sz val="9"/>
            <color indexed="81"/>
            <rFont val="Tahoma"/>
            <family val="2"/>
          </rPr>
          <t xml:space="preserve">  Examen de Chagas Solicitado </t>
        </r>
        <r>
          <rPr>
            <sz val="9"/>
            <color indexed="81"/>
            <rFont val="Tahoma"/>
            <family val="2"/>
          </rPr>
          <t xml:space="preserve">y </t>
        </r>
        <r>
          <rPr>
            <b/>
            <sz val="9"/>
            <color indexed="81"/>
            <rFont val="Tahoma"/>
            <family val="2"/>
          </rPr>
          <t xml:space="preserve">Control Preconcepcional.
</t>
        </r>
      </text>
    </comment>
    <comment ref="S268" authorId="1" shapeId="0" xr:uid="{63BA4708-0A85-4456-B10C-1D025812A5B1}">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T268" authorId="1" shapeId="0" xr:uid="{C47672D9-4040-4BC2-8F32-7A46AEC1D2B5}">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70" authorId="2" shapeId="0" xr:uid="{76AA7DED-594F-48AB-9770-8628A0821404}">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nacidos en el periodo.</t>
        </r>
      </text>
    </comment>
    <comment ref="B271" authorId="2" shapeId="0" xr:uid="{2C6841C7-9F67-4AEF-A63B-45572DC2D223}">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directo realizado.</t>
        </r>
      </text>
    </comment>
    <comment ref="B272" authorId="2" shapeId="0" xr:uid="{F62B8035-AC45-49D7-9739-8A7B28D4DC67}">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(1° muestra).</t>
        </r>
      </text>
    </comment>
    <comment ref="B273" authorId="2" shapeId="0" xr:uid="{9691DD35-002A-4C1B-BB0D-8C50F3396407}">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(2° muestra).</t>
        </r>
      </text>
    </comment>
    <comment ref="B274" authorId="2" shapeId="0" xr:uid="{89CBFDB8-4ECA-4D0C-923B-BECC41DC6347}">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(3° muestra).</t>
        </r>
      </text>
    </comment>
    <comment ref="B280" authorId="2" shapeId="0" xr:uid="{734B4272-312A-4F69-84E4-E908A0990D68}">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(nifurtimox).</t>
        </r>
      </text>
    </comment>
    <comment ref="B281" authorId="2" shapeId="0" xr:uid="{71AB58E4-843C-4089-9C6A-1E7F01D5444D}">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(nifurtimox).</t>
        </r>
      </text>
    </comment>
    <comment ref="B282" authorId="2" shapeId="0" xr:uid="{ABF5EDBB-5597-4227-9A1A-41D437FB580B}">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(nifurtimox).</t>
        </r>
      </text>
    </comment>
    <comment ref="B283" authorId="2" shapeId="0" xr:uid="{7DDEAA9D-B99F-42DA-8CBE-FFE66B90BBAB}">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(benznidazol).</t>
        </r>
      </text>
    </comment>
    <comment ref="B284" authorId="2" shapeId="0" xr:uid="{4EF8DE16-8772-40D6-8019-94E2B6657E19}">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(benznidazol).</t>
        </r>
      </text>
    </comment>
    <comment ref="B285" authorId="2" shapeId="0" xr:uid="{47ED6292-70A1-4149-81C6-ADC2040A99C7}">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(benznidazol).</t>
        </r>
      </text>
    </comment>
    <comment ref="AC287" authorId="1" shapeId="0" xr:uid="{A26C2C2D-37C8-483C-A2B8-9C18ED2A70EE}">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D287" authorId="1" shapeId="0" xr:uid="{2EE06C3C-E417-4525-BDBA-FD26A162BE2B}">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0" authorId="2" shapeId="0" xr:uid="{85E241DC-E63C-4B7E-9450-D05254A7E3A8}">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con enfermedad de Chagas en el periodo.</t>
        </r>
      </text>
    </comment>
    <comment ref="B291" authorId="2" shapeId="0" xr:uid="{4D314A57-3201-479F-9F07-F2E244B29A52}">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e  informados de su condición serologica para enfermedad de Chagas.</t>
        </r>
      </text>
    </comment>
    <comment ref="AK293" authorId="1" shapeId="0" xr:uid="{448D3ADE-3A69-4CEB-9142-2AF01EC7D193}">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L293" authorId="1" shapeId="0" xr:uid="{A66C270F-6364-47C6-BE1A-B410529F30F8}">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6" authorId="2" shapeId="0" xr:uid="{3A7C9D90-576E-43F2-9594-1E7741F0F2E4}">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Control Con Chagas Crónico.</t>
        </r>
      </text>
    </comment>
    <comment ref="B297" authorId="2" shapeId="0" xr:uid="{C6F42027-2B34-4231-AE34-9B2375C61B62}">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Estudio de  contactos familiares de un caso por Infección por T cruzi.</t>
        </r>
      </text>
    </comment>
    <comment ref="B298" authorId="2" shapeId="0" xr:uid="{A0FDB1A0-BB41-436B-9B90-84520E2FA6C2}">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Casos contactos familiares confirmados por Infección por T cruzi.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Rene Figueroa Rocha</author>
  </authors>
  <commentList>
    <comment ref="L9" authorId="0" shapeId="0" xr:uid="{C2809FDD-F7B1-436B-96F1-A505F1852C00}">
      <text>
        <r>
          <rPr>
            <sz val="9"/>
            <color indexed="81"/>
            <rFont val="Tahoma"/>
            <family val="2"/>
          </rPr>
          <t>Este dato aparecera luego 
que el Modulo Admisión el paciente indique un</t>
        </r>
        <r>
          <rPr>
            <b/>
            <sz val="9"/>
            <color indexed="81"/>
            <rFont val="Tahoma"/>
            <family val="2"/>
          </rPr>
          <t xml:space="preserve"> Pueblo Originario</t>
        </r>
      </text>
    </comment>
    <comment ref="M9" authorId="0" shapeId="0" xr:uid="{1838DF90-158D-4417-8194-72D86332BE1E}">
      <text>
        <r>
          <rPr>
            <sz val="9"/>
            <color indexed="81"/>
            <rFont val="Tahoma"/>
            <family val="2"/>
          </rPr>
          <t xml:space="preserve">Se contabilizarán a los pacientes que tengan en  </t>
        </r>
        <r>
          <rPr>
            <b/>
            <sz val="9"/>
            <color indexed="81"/>
            <rFont val="Tahoma"/>
            <family val="2"/>
          </rPr>
          <t>Antecedentes del usuario APS / Pestaña "Identificacion"  Item  Alertas Adm.  "MIGRANTE"</t>
        </r>
      </text>
    </comment>
    <comment ref="A12" authorId="0" shapeId="0" xr:uid="{29A4890D-F4B5-4475-BDEE-AEA6D859641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en este embarazo con  penicilina administrada en APS"</t>
        </r>
      </text>
    </comment>
    <comment ref="A13" authorId="0" shapeId="0" xr:uid="{9F260643-05A5-447A-B260-E407480A540A}">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"Gestantes con 1° test no treponémico reactivo - en APS"</t>
        </r>
      </text>
    </comment>
    <comment ref="A15" authorId="0" shapeId="0" xr:uid="{CE7D95AF-9A43-4C75-843B-58FF60654014}">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treponémico reactivo en este embarazo  con penicilina administrada en especialidades"</t>
        </r>
      </text>
    </comment>
    <comment ref="A16" authorId="0" shapeId="0" xr:uid="{245366F6-3A16-4378-9FB6-0C0499F86A43}">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 en especialidades</t>
        </r>
      </text>
    </comment>
    <comment ref="A18" authorId="0" shapeId="0" xr:uid="{11384BAF-445A-47FB-8E40-C52BBB0B880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treponemico reactivo en le embarazo con  penicilina administrada al parto"</t>
        </r>
      </text>
    </comment>
    <comment ref="A19" authorId="0" shapeId="0" xr:uid="{FF191F59-F646-4461-8CDC-3BEEC6C9FCD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"Gestantes con 1° test no treponémico reactivo - en parto"</t>
        </r>
      </text>
    </comment>
    <comment ref="C21" authorId="0" shapeId="0" xr:uid="{08B5AC0E-13C5-4AF9-A98A-11633E477697}">
      <text>
        <r>
          <rPr>
            <sz val="9"/>
            <color indexed="81"/>
            <rFont val="Tahoma"/>
            <family val="2"/>
          </rPr>
          <t>Este dato aparecera luego 
que el Modulo Admisión el paciente indique un</t>
        </r>
        <r>
          <rPr>
            <b/>
            <sz val="9"/>
            <color indexed="81"/>
            <rFont val="Tahoma"/>
            <family val="2"/>
          </rPr>
          <t xml:space="preserve"> Pueblo Originario</t>
        </r>
      </text>
    </comment>
    <comment ref="D21" authorId="0" shapeId="0" xr:uid="{EF531738-296D-46FA-BC79-71984576C412}">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22" authorId="0" shapeId="0" xr:uid="{68F89E2C-7711-47F8-99B5-AEB8A872AB0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Recién nacido/a expuesto a sífilis  - Resive tratamiento para sífilis congénita al nacer"</t>
        </r>
      </text>
    </comment>
    <comment ref="A23" authorId="0" shapeId="0" xr:uid="{00029F13-E395-47AB-8227-6E9109B7AD6A}">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"Recién nacido/a expuesto a sífilis"</t>
        </r>
      </text>
    </comment>
    <comment ref="L25" authorId="0" shapeId="0" xr:uid="{13DF4E55-0BFB-4774-9F6E-D363335ED889}">
      <text>
        <r>
          <rPr>
            <sz val="9"/>
            <color indexed="81"/>
            <rFont val="Tahoma"/>
            <family val="2"/>
          </rPr>
          <t>Este dato aparecera luego 
que el Modulo Admisión el paciente indique un</t>
        </r>
        <r>
          <rPr>
            <b/>
            <sz val="9"/>
            <color indexed="81"/>
            <rFont val="Tahoma"/>
            <family val="2"/>
          </rPr>
          <t xml:space="preserve"> Pueblo Originario</t>
        </r>
      </text>
    </comment>
    <comment ref="M25" authorId="0" shapeId="0" xr:uid="{6BD32C84-6AF8-4E3B-89E9-04F7E261CDB3}">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27" authorId="0" shapeId="0" xr:uid="{4CEFE99B-5B2F-476A-B628-4E4ADFFFABF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serología reactiva para sífilis con aborto menor o igual a 19+6 semanas o  menor a 500 grs"</t>
        </r>
      </text>
    </comment>
    <comment ref="A28" authorId="0" shapeId="0" xr:uid="{9D729F3B-9287-4050-AD4D-A8528BB8D582}">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Mujer con aborto menor o igual a 19+6 semanas o  menor a 500 grs"</t>
        </r>
      </text>
    </comment>
    <comment ref="A29" authorId="0" shapeId="0" xr:uid="{11E5C6F2-1471-4DA5-B875-9C91F6942327}">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aborto entre 20 y 21+6 semanas o  mayor a 500 grs"</t>
        </r>
      </text>
    </comment>
    <comment ref="A30" authorId="0" shapeId="0" xr:uid="{4518BB39-DDB9-4685-A976-AC0716CD215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aborto entre 20 y 21+6 semanas o  mayor a 500 grs"</t>
        </r>
      </text>
    </comment>
    <comment ref="A31" authorId="0" shapeId="0" xr:uid="{3E6B2143-78D4-4A52-819E-9BE94AD9008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mortinato mayor o igual a 22 semanas"</t>
        </r>
      </text>
    </comment>
    <comment ref="A32" authorId="0" shapeId="0" xr:uid="{55641F00-64F3-447D-BA33-3F2EACBCDFB9}">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mortinato mayor o igual a 22 semanas"</t>
        </r>
      </text>
    </comment>
    <comment ref="C34" authorId="0" shapeId="0" xr:uid="{6FC238C2-9E63-4BA2-ADC8-7ADACAB9F8D9}">
      <text>
        <r>
          <rPr>
            <sz val="9"/>
            <color indexed="81"/>
            <rFont val="Tahoma"/>
            <family val="2"/>
          </rPr>
          <t>Este dato aparecera luego 
que el Modulo Admisión el paciente indique un</t>
        </r>
        <r>
          <rPr>
            <b/>
            <sz val="9"/>
            <color indexed="81"/>
            <rFont val="Tahoma"/>
            <family val="2"/>
          </rPr>
          <t xml:space="preserve"> Pueblo Originario</t>
        </r>
      </text>
    </comment>
    <comment ref="D34" authorId="0" shapeId="0" xr:uid="{FEB9C9E1-4A14-4F42-9337-46B1B53302AF}">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35" authorId="0" shapeId="0" xr:uid="{89CCC052-9A1C-4877-8152-FEC06767F466}">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"Recien nacido/a vivo- Recibe profilaxis ocular para gonorrea al nacer"</t>
        </r>
      </text>
    </comment>
    <comment ref="A36" authorId="0" shapeId="0" xr:uid="{40048E8E-E428-43A2-9D5D-6BB3045F0D7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t>
        </r>
      </text>
    </comment>
    <comment ref="L38" authorId="0" shapeId="0" xr:uid="{FDA50277-239A-457B-AA31-476CFDF85ED5}">
      <text>
        <r>
          <rPr>
            <sz val="9"/>
            <color indexed="81"/>
            <rFont val="Tahoma"/>
            <family val="2"/>
          </rPr>
          <t xml:space="preserve">Este dato aparecera luego 
que el Modulo Admisión el paciente indique un </t>
        </r>
        <r>
          <rPr>
            <b/>
            <sz val="9"/>
            <color indexed="81"/>
            <rFont val="Tahoma"/>
            <family val="2"/>
          </rPr>
          <t>Pueblo Originario</t>
        </r>
      </text>
    </comment>
    <comment ref="M38" authorId="0" shapeId="0" xr:uid="{2F9596C9-CE82-4C44-A64A-68C2BA3D34D4}">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40" authorId="0" shapeId="0" xr:uid="{FAD823F3-4610-4911-83AB-AE2972ABFA4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completo al parto"</t>
        </r>
      </text>
    </comment>
    <comment ref="A41" authorId="0" shapeId="0" xr:uid="{0E3D81FA-B2CA-4F90-899D-A808126DB02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imcompleto al parto"</t>
        </r>
      </text>
    </comment>
    <comment ref="A42" authorId="0" shapeId="0" xr:uid="{C92F1DF5-C9DA-4B96-B015-2CA4696840E5}">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no recibe protocolo PTV al parto"</t>
        </r>
      </text>
    </comment>
    <comment ref="A43" authorId="0" shapeId="0" xr:uid="{4BA28997-4566-4A90-9F66-2993150E1C0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atendida por parto"</t>
        </r>
      </text>
    </comment>
    <comment ref="A44" authorId="0" shapeId="0" xr:uid="{692FC5F8-D8E2-4885-ADB7-9B5D9DC4709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seroligía VIH (+) no confirmada por ISP - recibe protocolo PTV completo al parto"</t>
        </r>
      </text>
    </comment>
    <comment ref="A45" authorId="0" shapeId="0" xr:uid="{E9377063-66F0-4A13-A0B7-A7A36F92B117}">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recibe protocolo PTV imcompleto al parto"</t>
        </r>
      </text>
    </comment>
    <comment ref="A46" authorId="0" shapeId="0" xr:uid="{B0D54661-B20E-46EC-8467-287622272019}">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"Mujer con seroligía VIH (+) no confirmada por ISP - no recibe protocolo PTV al parto"</t>
        </r>
      </text>
    </comment>
    <comment ref="A47" authorId="0" shapeId="0" xr:uid="{6D8296E8-1349-4A50-9783-5D612D62849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atendida por parto"</t>
        </r>
        <r>
          <rPr>
            <sz val="9"/>
            <color indexed="81"/>
            <rFont val="Tahoma"/>
            <family val="2"/>
          </rPr>
          <t xml:space="preserve">
</t>
        </r>
      </text>
    </comment>
    <comment ref="C49" authorId="0" shapeId="0" xr:uid="{D093B5D3-4FBE-4CF7-A0B8-7DA5095CACAB}">
      <text>
        <r>
          <rPr>
            <sz val="9"/>
            <color indexed="81"/>
            <rFont val="Tahoma"/>
            <family val="2"/>
          </rPr>
          <t>Este dato aparecera luego 
que el Modulo Admisión el paciente indique un</t>
        </r>
        <r>
          <rPr>
            <b/>
            <sz val="9"/>
            <color indexed="81"/>
            <rFont val="Tahoma"/>
            <family val="2"/>
          </rPr>
          <t xml:space="preserve"> Pueblo Originario</t>
        </r>
      </text>
    </comment>
    <comment ref="D49" authorId="0" shapeId="0" xr:uid="{F978DB54-7030-468B-9D3F-CA1FE0822B18}">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0" authorId="0" shapeId="0" xr:uid="{53AD1653-CE4C-4776-8B86-98DC5343DCE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confirmada por ISP - inicia profilaxis durante las primeras 12 hrs. De vida"</t>
        </r>
      </text>
    </comment>
    <comment ref="A51" authorId="0" shapeId="0" xr:uid="{56778A9C-8A26-4D80-BFDD-9E3B9A4E35B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2" authorId="0" shapeId="0" xr:uid="{09D73EB1-DA84-4901-9040-8577DC3D3AAE}">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no confirmada por ISP - inicia profilaxis durante las primeras 12 hrs. De vida"</t>
        </r>
      </text>
    </comment>
    <comment ref="A53" authorId="0" shapeId="0" xr:uid="{AEE19496-EAB8-4B66-A17F-9766424A3488}">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"Recien nacido/a vivo de madre VIH (+) no confirmada por ISP"</t>
        </r>
      </text>
    </comment>
    <comment ref="C55" authorId="0" shapeId="0" xr:uid="{88AA13D2-8246-468F-9CE2-F7CC4EC6F7BE}">
      <text>
        <r>
          <rPr>
            <sz val="9"/>
            <color indexed="81"/>
            <rFont val="Tahoma"/>
            <family val="2"/>
          </rPr>
          <t>Este dato aparecera luego 
que el Modulo Admisión el paciente indique un</t>
        </r>
        <r>
          <rPr>
            <b/>
            <sz val="9"/>
            <color indexed="81"/>
            <rFont val="Tahoma"/>
            <family val="2"/>
          </rPr>
          <t xml:space="preserve"> Pueblo Originario</t>
        </r>
      </text>
    </comment>
    <comment ref="D55" authorId="0" shapeId="0" xr:uid="{3C6BE6E9-62D7-4BA6-8415-DEF49A4C514A}">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6" authorId="0" shapeId="0" xr:uid="{84BE3CF5-8A76-4B91-B370-84C7FAD9BD1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"Recien nacido/a vivo de madre VIH (+) confirmada por ISP - recibe leche maternizada al alta para consumo en el hogar"</t>
        </r>
      </text>
    </comment>
    <comment ref="A57" authorId="0" shapeId="0" xr:uid="{77136DCB-C488-4BDA-95F9-03243191F89A}">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8" authorId="0" shapeId="0" xr:uid="{D5934C43-8247-4AD8-BD57-7BC52E536268}">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 - recibe leche maternizada al alta para consumo en el hogar"</t>
        </r>
      </text>
    </comment>
    <comment ref="A59" authorId="0" shapeId="0" xr:uid="{3B8CED01-E2F9-418F-9800-570B582966B8}">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t>
        </r>
      </text>
    </comment>
    <comment ref="L61" authorId="0" shapeId="0" xr:uid="{E677B5DB-4E46-4AC4-8DAA-D42600868422}">
      <text>
        <r>
          <rPr>
            <sz val="9"/>
            <color indexed="81"/>
            <rFont val="Tahoma"/>
            <family val="2"/>
          </rPr>
          <t xml:space="preserve">Este dato aparecera luego 
que el Modulo Admisión el paciente indique un </t>
        </r>
        <r>
          <rPr>
            <b/>
            <sz val="9"/>
            <color indexed="81"/>
            <rFont val="Tahoma"/>
            <family val="2"/>
          </rPr>
          <t>Pueblo Originario</t>
        </r>
      </text>
    </comment>
    <comment ref="M61" authorId="0" shapeId="0" xr:uid="{F4AFDBAA-9ADC-4CCE-98E3-FC89E7241BF8}">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64" authorId="0" shapeId="0" xr:uid="{1B55FB3F-1F5D-4A1A-A7D7-51DDE419D822}">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APS"</t>
        </r>
      </text>
    </comment>
    <comment ref="A65" authorId="0" shapeId="0" xr:uid="{9040F90F-4B48-4167-8D7A-632CB6A84B0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APS"</t>
        </r>
      </text>
    </comment>
    <comment ref="A67" authorId="0" shapeId="0" xr:uid="{BFCF26E1-E100-44A5-AF2F-FAD24E602B2D}">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"Gestante con estudio para EGB en Especialidad"</t>
        </r>
      </text>
    </comment>
    <comment ref="A68" authorId="0" shapeId="0" xr:uid="{43D8E899-7887-48B3-9485-30557A20B0E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Especialidad"</t>
        </r>
      </text>
    </comment>
    <comment ref="A70" authorId="0" shapeId="0" xr:uid="{7815DBF5-509D-4838-8F4C-7703B78595A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Nivel Hospitalario"</t>
        </r>
      </text>
    </comment>
    <comment ref="A71" authorId="0" shapeId="0" xr:uid="{C3A87720-BC0F-4291-9FF5-21E1A7F15FED}">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Nivel Hospitalario"</t>
        </r>
      </text>
    </comment>
    <comment ref="A73" authorId="0" shapeId="0" xr:uid="{07375187-01D7-488C-B8A7-F109C92CD7A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profilaxis para EGB (+) al parto"</t>
        </r>
      </text>
    </comment>
    <comment ref="L75" authorId="0" shapeId="0" xr:uid="{736E3728-4233-41A5-B2D9-FAA7E2FA607E}">
      <text>
        <r>
          <rPr>
            <sz val="9"/>
            <color indexed="81"/>
            <rFont val="Tahoma"/>
            <family val="2"/>
          </rPr>
          <t xml:space="preserve">Este dato aparecera luego 
que el Modulo Admisión el paciente indique un </t>
        </r>
        <r>
          <rPr>
            <b/>
            <sz val="9"/>
            <color indexed="81"/>
            <rFont val="Tahoma"/>
            <family val="2"/>
          </rPr>
          <t>Pueblo Originario</t>
        </r>
      </text>
    </comment>
    <comment ref="M75" authorId="0" shapeId="0" xr:uid="{088F3B7A-3139-4004-9E66-437C711FB89C}">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78" authorId="0" shapeId="0" xr:uid="{D54DF235-C04F-48F7-BDDE-DA9D6004744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en APS"</t>
        </r>
      </text>
    </comment>
    <comment ref="A79" authorId="0" shapeId="0" xr:uid="{CB05AE5D-9C87-4ACC-977A-DCB847B524C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t>
        </r>
      </text>
    </comment>
    <comment ref="A80" authorId="0" shapeId="0" xr:uid="{5ED1E10F-95E6-450A-8FCC-EB1EAA5344A2}">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 derivada a Especialidad"</t>
        </r>
      </text>
    </comment>
    <comment ref="A82" authorId="0" shapeId="0" xr:uid="{4310F167-69CD-4508-A848-8E5D44E2E37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en Especialidad"</t>
        </r>
      </text>
    </comment>
    <comment ref="A83" authorId="0" shapeId="0" xr:uid="{B9ED274C-A101-42D7-8F18-132AD53D3D86}">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"Gestante con estudio serológico para Hepatitis B (+) en Especialidad"</t>
        </r>
      </text>
    </comment>
    <comment ref="A84" authorId="0" shapeId="0" xr:uid="{2FB334B5-547B-4313-BFDC-37A3CDA08AE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 en Especialidad, derivada a Especialidad"</t>
        </r>
      </text>
    </comment>
    <comment ref="A86" authorId="0" shapeId="0" xr:uid="{7265F935-7841-4B47-8B50-F08813B7DD12}">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al parto"</t>
        </r>
      </text>
    </comment>
    <comment ref="A87" authorId="0" shapeId="0" xr:uid="{2CBEC982-BB57-4E3E-BF55-9166ED99910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t>
        </r>
      </text>
    </comment>
    <comment ref="A88" authorId="0" shapeId="0" xr:uid="{02E5921F-998E-4969-8456-2F47A2D9DDD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 derivada a Especialidad"</t>
        </r>
      </text>
    </comment>
    <comment ref="C90" authorId="0" shapeId="0" xr:uid="{648BB69D-FD7F-437A-A986-8A752174D8F4}">
      <text>
        <r>
          <rPr>
            <sz val="9"/>
            <color indexed="81"/>
            <rFont val="Tahoma"/>
            <family val="2"/>
          </rPr>
          <t>Este dato aparecera luego 
que el Modulo Admisión el paciente indique un</t>
        </r>
        <r>
          <rPr>
            <b/>
            <sz val="9"/>
            <color indexed="81"/>
            <rFont val="Tahoma"/>
            <family val="2"/>
          </rPr>
          <t xml:space="preserve"> Pueblo Originario</t>
        </r>
      </text>
    </comment>
    <comment ref="D90" authorId="0" shapeId="0" xr:uid="{E85B11CC-EC41-41B3-B1AC-83CC2520B3DC}">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91" authorId="0" shapeId="0" xr:uid="{B3B81677-808B-4DC5-B34A-50B9C26F351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t>
        </r>
      </text>
    </comment>
    <comment ref="A92" authorId="0" shapeId="0" xr:uid="{B56316C7-FE58-475B-A783-71E8D7F7472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 - Recibe profilaxis completa"</t>
        </r>
      </text>
    </comment>
    <comment ref="C94" authorId="0" shapeId="0" xr:uid="{E9D20579-6D71-47D2-BF78-7530503D66CB}">
      <text>
        <r>
          <rPr>
            <sz val="9"/>
            <color indexed="81"/>
            <rFont val="Tahoma"/>
            <family val="2"/>
          </rPr>
          <t>Este dato aparecera luego 
que el Modulo Admisión el paciente indique un</t>
        </r>
        <r>
          <rPr>
            <b/>
            <sz val="9"/>
            <color indexed="81"/>
            <rFont val="Tahoma"/>
            <family val="2"/>
          </rPr>
          <t xml:space="preserve"> Pueblo Originario</t>
        </r>
      </text>
    </comment>
    <comment ref="D94" authorId="0" shapeId="0" xr:uid="{E3982DD0-B45A-49FB-99FD-E8358B3B0C87}">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95" authorId="0" shapeId="0" xr:uid="{A0B976E0-B159-48F3-A1E1-A85602C7AA6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t>
        </r>
      </text>
    </comment>
    <comment ref="A96" authorId="0" shapeId="0" xr:uid="{405BD045-D844-4989-9914-E9B2DB98760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 - confirmado (+) de transmisión vertical"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Rene Figueroa Rocha</author>
    <author>azavala</author>
    <author>Camila Puebla</author>
    <author>Soledad Paredes Bascuñan</author>
    <author>Cristian Astudillo</author>
  </authors>
  <commentList>
    <comment ref="AQ10" authorId="0" shapeId="0" xr:uid="{917B10C2-EEB8-43A3-BB99-0C393ABBF588}">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0" authorId="0" shapeId="0" xr:uid="{06097C13-D44D-4EA4-BFEF-5A485C6DF0CE}">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T10" authorId="0" shapeId="0" xr:uid="{F48B33F4-2786-4963-A4BB-1AD1BB801D64}">
      <text>
        <r>
          <rPr>
            <sz val="9"/>
            <color indexed="81"/>
            <rFont val="Tahoma"/>
            <family val="2"/>
          </rPr>
          <t>Se contabilizara a los pacientes que tengan en  Antecedentes del usuario APS / Pestaña "Identificacion"</t>
        </r>
        <r>
          <rPr>
            <b/>
            <sz val="9"/>
            <color indexed="81"/>
            <rFont val="Tahoma"/>
            <family val="2"/>
          </rPr>
          <t xml:space="preserve">  Item  Alertas Adm: 
"Programa SENAME - Ambulatorios"
ó
"Programa SENAME - Residenciales"
ó
"Programa SENAME - CIP/CRC"</t>
        </r>
      </text>
    </comment>
    <comment ref="AO13" authorId="0" shapeId="0" xr:uid="{F43F5852-59C2-48C7-8A84-03E17B3811BC}">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P13" authorId="0" shapeId="0" xr:uid="{88CACCC4-5599-430B-8B52-C5B3396CB60A}">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C14" authorId="1" shapeId="0" xr:uid="{0D0A400B-8EFB-4DA6-8DE9-546BCC2F8ED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Física
o 
Consejerías Individuales Actividad Fisica - En Espacios Amigables
</t>
        </r>
      </text>
    </comment>
    <comment ref="AN14" authorId="1" shapeId="0" xr:uid="{7BC7CC23-D234-45DA-9907-949394D1947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15" authorId="1" shapeId="0" xr:uid="{9EC39400-AC62-4714-8D93-8E3D28447E9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Consejerias individuales Actividad Física
o
Consejerías Individuales Actividad Fisica - En Espacios Amigables
</t>
        </r>
      </text>
    </comment>
    <comment ref="AN15" authorId="1" shapeId="0" xr:uid="{58609124-9F41-49D7-96FE-49069B82310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16" authorId="1" shapeId="0" xr:uid="{E1324F80-540C-472F-9B0D-5A1B53C7910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Actividad Física
o
Consejerías Individuales Actividad Fisica - En Espacios Amigables</t>
        </r>
      </text>
    </comment>
    <comment ref="AN16" authorId="1" shapeId="0" xr:uid="{DE74BF20-36EE-404C-AB94-B584B47E837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17" authorId="1" shapeId="0" xr:uid="{270B7981-0933-4318-9C9A-3BB052DF428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Actividad Física
o
Consejerías Individuales Actividad Fisica - En Espacios Amigables</t>
        </r>
      </text>
    </comment>
    <comment ref="AN17" authorId="1" shapeId="0" xr:uid="{D89AB4F9-1D42-4188-9FC6-EBF9994AB78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18" authorId="1" shapeId="0" xr:uid="{ABCA942A-DA0A-4402-A705-59597154111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Actividad Física
o
Consejerías Individuales Actividad Fisica - En Espacios Amigables</t>
        </r>
      </text>
    </comment>
    <comment ref="AN18" authorId="1" shapeId="0" xr:uid="{EC41A9F1-DB38-4598-A09C-0A7ABB35AEE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19" authorId="1" shapeId="0" xr:uid="{22D4A185-C849-4D5A-9990-E9CBB7B8DD1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Actividad Física
o
Consejerías Individuales Actividad Fisica - En Espacios Amigables</t>
        </r>
      </text>
    </comment>
    <comment ref="AN19" authorId="1" shapeId="0" xr:uid="{F96BCCB0-D0D0-4F3D-B18D-ED1A7CD12B7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20" authorId="1" shapeId="0" xr:uid="{3D9E29A1-28BB-4494-B1CB-1998255CBD3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Actividad Fisica
o
Consejerías Individuales Actividad Fisica - En Espacios Amigables</t>
        </r>
      </text>
    </comment>
    <comment ref="AN20" authorId="1" shapeId="0" xr:uid="{AD632AB0-2091-4604-A917-A7A04BF56B9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21" authorId="1" shapeId="0" xr:uid="{1519EFE7-E03D-4D6C-B747-C0EF1AA8401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Actividad Física
o
Consejerías Individuales Actividad Fisica - En Espacios Amigables</t>
        </r>
      </text>
    </comment>
    <comment ref="AN21" authorId="1" shapeId="0" xr:uid="{23BA494D-42A4-41CA-A530-89E6B3F4AD9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22" authorId="1" shapeId="0" xr:uid="{4D498D5C-F3F2-4F93-B129-C6443899A74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Física
o
Consejerías Individuales Actividad Fisica - En Espacios Amigables
</t>
        </r>
        <r>
          <rPr>
            <sz val="9"/>
            <color indexed="81"/>
            <rFont val="Tahoma"/>
            <family val="2"/>
          </rPr>
          <t>*Se considera el instrumento Otros Profesionales y los otros instrumentos que no estén abordados dentros listado de ésta sección.</t>
        </r>
      </text>
    </comment>
    <comment ref="AN22" authorId="1" shapeId="0" xr:uid="{076730D3-7C8C-4752-9524-46E4C5CAF05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23" authorId="1" shapeId="0" xr:uid="{7A89ED65-1B94-4808-856A-2C3EF7AD746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Física
o
Consejerías Individuales Actividad Fisica - En Espacios Amigables
</t>
        </r>
        <r>
          <rPr>
            <sz val="9"/>
            <color indexed="81"/>
            <rFont val="Tahoma"/>
            <family val="2"/>
          </rPr>
          <t>*Se agregó nuevo Instrumento: Facilitador (a) Intercultural.</t>
        </r>
      </text>
    </comment>
    <comment ref="AN23" authorId="1" shapeId="0" xr:uid="{BF212AAA-A981-4029-B238-13D0E573F52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24" authorId="1" shapeId="0" xr:uid="{421C563C-0C68-41DD-BD52-F977797825B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Actividad Física
o
Consejerías Individuales Actividad Fisica - En Espacios Amigables</t>
        </r>
      </text>
    </comment>
    <comment ref="AN24" authorId="1" shapeId="0" xr:uid="{EA112CB3-4B85-4DEA-9548-79E165109F8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En Espacios Amigables
</t>
        </r>
      </text>
    </comment>
    <comment ref="C25" authorId="1" shapeId="0" xr:uid="{46D6490F-98D5-493A-A8EE-1AEB27A2708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25" authorId="1" shapeId="0" xr:uid="{020D6216-0FBF-46A6-B505-68703DE9578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26" authorId="1" shapeId="0" xr:uid="{99EF0D1A-E08F-493A-9329-25463A49480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26" authorId="1" shapeId="0" xr:uid="{4034C849-22E1-4B8E-BD08-4CCBDE4F51B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27" authorId="1" shapeId="0" xr:uid="{A34E0CF9-D768-42F2-8EAC-0B7B5200D65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27" authorId="1" shapeId="0" xr:uid="{520C442C-83FE-4D34-A4A2-DBEA521AC41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28" authorId="1" shapeId="0" xr:uid="{AEA936FB-5E0A-4EE5-8654-7207C8DD5A8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28" authorId="1" shapeId="0" xr:uid="{0E23BBAB-923E-4A5A-A743-B56E7A5562F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29" authorId="1" shapeId="0" xr:uid="{EBF3075E-0E98-4E7F-8C9F-8F7B8DC68F6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29" authorId="1" shapeId="0" xr:uid="{860551B3-7835-418B-900E-04BEF2BA23F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30" authorId="1" shapeId="0" xr:uid="{E9C4A4FA-A398-430D-94DE-B6E1A1D13C0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30" authorId="1" shapeId="0" xr:uid="{977D5D9F-12BB-48E2-A0EE-DFE17FD8755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31" authorId="1" shapeId="0" xr:uid="{36657438-E8F6-4A1C-AC85-875383D9475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31" authorId="1" shapeId="0" xr:uid="{F8F80C7D-53AF-4B2B-8E4B-8A193EC8B91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32" authorId="1" shapeId="0" xr:uid="{E9622A47-91A6-4CBE-87A1-A0774F14BD9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32" authorId="1" shapeId="0" xr:uid="{349685B5-60BA-4538-AF18-9F40671B406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33" authorId="1" shapeId="0" xr:uid="{75D6C3D7-3866-4924-A2AD-6784864E539D}">
      <text>
        <r>
          <rPr>
            <sz val="9"/>
            <color indexed="81"/>
            <rFont val="Tahoma"/>
            <family val="2"/>
          </rPr>
          <t xml:space="preserve">
Este dato aparecerá  luego de que en la atención 
Registrada en el box ó en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r>
          <rPr>
            <sz val="9"/>
            <color indexed="81"/>
            <rFont val="Tahoma"/>
            <family val="2"/>
          </rPr>
          <t>*Se considera el instrumento Otros Profesionales y los otros instrumentos que no estén abordados dentros listado de ésta sección.</t>
        </r>
      </text>
    </comment>
    <comment ref="AN33" authorId="1" shapeId="0" xr:uid="{BC4E836D-3B78-484B-9330-B9AFC8EF64C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34" authorId="1" shapeId="0" xr:uid="{D9B5590D-AF28-4C33-A5CC-517B19908A7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alimentacion Saludable
o
Consejerías Individuales Alimentacion Saludable - En Espacios Amigables 
</t>
        </r>
        <r>
          <rPr>
            <sz val="9"/>
            <color indexed="81"/>
            <rFont val="Tahoma"/>
            <family val="2"/>
          </rPr>
          <t>*Se agregó nuevo Instrumento: Facilitador (a) Intercultural.</t>
        </r>
      </text>
    </comment>
    <comment ref="AN34" authorId="1" shapeId="0" xr:uid="{5A1A2373-9125-4E19-B831-530CDA80C02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35" authorId="1" shapeId="0" xr:uid="{5D7B9759-2FAC-46FE-B600-6E88CBB98F3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Alimentación Saludable
o
Consejerías Individuales Alimentacion Saludable - En Espacios Amigables </t>
        </r>
      </text>
    </comment>
    <comment ref="AN35" authorId="1" shapeId="0" xr:uid="{8D4E4890-DEF2-497F-837E-9AFC9AF60EB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Alimentacion Saludable - En Espacios Amigables </t>
        </r>
      </text>
    </comment>
    <comment ref="C36" authorId="1" shapeId="0" xr:uid="{B7E567FB-32DF-4CD1-A181-2C47EB21C62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6" authorId="1" shapeId="0" xr:uid="{2F6A4361-21B9-42C0-A9F0-13550B29463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37" authorId="1" shapeId="0" xr:uid="{98CCE43C-1EBD-480F-9B6B-5ABFB04D3AA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7" authorId="1" shapeId="0" xr:uid="{B2E68516-791F-4101-A575-5D91FEC8B06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38" authorId="1" shapeId="0" xr:uid="{9AF23BAF-CF2B-4657-A8B8-D82B9BC13F2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8" authorId="1" shapeId="0" xr:uid="{86863E18-F0D1-40E7-9BD0-C2A8DE6F5E6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39" authorId="1" shapeId="0" xr:uid="{219FFDC8-CCB5-4796-AA9F-F6C3DF63486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9" authorId="1" shapeId="0" xr:uid="{00CF0932-FD76-4B1F-8344-EEB21DB9B9A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0" authorId="1" shapeId="0" xr:uid="{F2F9BCE6-6F49-4322-AEC0-8CDF4B82A04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40" authorId="1" shapeId="0" xr:uid="{4B036CFD-BE38-453F-8C2D-79823BD3E88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1" authorId="1" shapeId="0" xr:uid="{7B22C374-AA0D-406C-9554-D2B6378B6D4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41" authorId="1" shapeId="0" xr:uid="{BD9AA040-E530-4AC6-AC11-B5F3BAFA98C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2" authorId="1" shapeId="0" xr:uid="{75CF6869-405F-4416-B932-3793E7F2062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42" authorId="1" shapeId="0" xr:uid="{97E6D148-5EA3-41A7-ADC8-CA6F572AB8B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3" authorId="1" shapeId="0" xr:uid="{0CB9FCED-78CB-4316-A9B5-A2888E4BC29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43" authorId="1" shapeId="0" xr:uid="{F2D823FA-0C0C-41AB-B1A9-4E69A62EB3B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4" authorId="1" shapeId="0" xr:uid="{AE1B903A-5FB3-4070-9CB3-7D3362B1ACC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44" authorId="1" shapeId="0" xr:uid="{DD25F23E-18BC-4496-AB39-9FE6904664B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5" authorId="1" shapeId="0" xr:uid="{6F793288-A7EA-4350-A4CF-547E97EA72E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Tabaquismo
o 
Consejerías Individuales Tabaquismo - En Espacios Amigables
</t>
        </r>
      </text>
    </comment>
    <comment ref="AN45" authorId="1" shapeId="0" xr:uid="{CAF2F908-66F4-4A1C-96CE-5C396448FDB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6" authorId="1" shapeId="0" xr:uid="{A566408B-ABEF-4A5B-95C5-7E60DFD33A8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46" authorId="1" shapeId="0" xr:uid="{5446B6B0-46AC-4004-B919-94FBF673D69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C47" authorId="1" shapeId="0" xr:uid="{988A80ED-72FE-47C7-B7B0-A75DD7A5192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7" authorId="1" shapeId="0" xr:uid="{9A348FB7-4573-4074-ACB3-F7CE6654048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48" authorId="1" shapeId="0" xr:uid="{DD53E371-58A6-48D4-A95C-A3F1ACE6B91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8" authorId="1" shapeId="0" xr:uid="{52BAC80A-6F65-4704-8AD9-3889D8E6C23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49" authorId="1" shapeId="0" xr:uid="{32EA33BD-8655-4E34-86F0-8F88287B8D7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9" authorId="1" shapeId="0" xr:uid="{85FF7074-2145-4192-9913-2EA3DD2FFF6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0" authorId="1" shapeId="0" xr:uid="{A4954BC0-615D-4FFB-9E3E-148015EFE2B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50" authorId="1" shapeId="0" xr:uid="{C0750B8E-589F-438F-B26D-A8A31796E62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1" authorId="1" shapeId="0" xr:uid="{EC34AE3E-1613-4DEC-A6FE-EF77E0A0E54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51" authorId="1" shapeId="0" xr:uid="{0DCACEC1-3C85-4E53-BE7B-8EA263A027A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2" authorId="1" shapeId="0" xr:uid="{0304AE2D-4138-4197-98D7-2ED229F9CA9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52" authorId="1" shapeId="0" xr:uid="{6DE0F538-5BFD-4EDF-9B52-92E11316907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3" authorId="1" shapeId="0" xr:uid="{215DE7E1-4EE1-46EC-B164-88C09B72828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53" authorId="1" shapeId="0" xr:uid="{67F13108-7A38-497A-847B-6111D32C739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4" authorId="1" shapeId="0" xr:uid="{28ED183C-A0A6-4CAF-AC85-04EF365EA16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54" authorId="1" shapeId="0" xr:uid="{82CB3B6E-56C9-4F39-B44B-26EE553F132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5" authorId="1" shapeId="0" xr:uid="{75755B62-75CF-434A-BA77-5B8926048E3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r>
          <rPr>
            <sz val="9"/>
            <color indexed="81"/>
            <rFont val="Tahoma"/>
            <family val="2"/>
          </rPr>
          <t xml:space="preserve">*Se considera el instrumento Otros Profesionales y los otros instrumentos que no estén abordados dentros listado de ésta sección.
</t>
        </r>
      </text>
    </comment>
    <comment ref="AN55" authorId="1" shapeId="0" xr:uid="{D3F50BBD-537D-46A6-A59E-D9EC3E47F77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6" authorId="1" shapeId="0" xr:uid="{44581334-9F67-4F35-879E-8F5DB74419B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Consejerias individuales Consumo de drogas</t>
        </r>
        <r>
          <rPr>
            <sz val="9"/>
            <color indexed="81"/>
            <rFont val="Tahoma"/>
            <family val="2"/>
          </rPr>
          <t xml:space="preserve">
</t>
        </r>
        <r>
          <rPr>
            <b/>
            <sz val="9"/>
            <color indexed="81"/>
            <rFont val="Tahoma"/>
            <family val="2"/>
          </rPr>
          <t xml:space="preserve">o
Consejerias Individuales Consumo de drogas - En Espacios Amigables </t>
        </r>
      </text>
    </comment>
    <comment ref="AN56" authorId="1" shapeId="0" xr:uid="{1DF1ACDD-8368-4F09-8355-AB21D5C1E25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7" authorId="1" shapeId="0" xr:uid="{83A67442-90A0-4468-A923-F903AEB11DC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57" authorId="1" shapeId="0" xr:uid="{57671D38-332F-43E7-8455-3E6E10FFFE6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C58" authorId="1" shapeId="0" xr:uid="{489C9076-4BEB-49DD-8DD0-99C61CDA94D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58" authorId="1" shapeId="0" xr:uid="{42699B36-B986-47D3-9174-44665E42654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C59" authorId="1" shapeId="0" xr:uid="{2B85CFC8-1B69-4922-87BB-BE94B0E32F9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59" authorId="1" shapeId="0" xr:uid="{AA9A6AB7-EFC1-4A85-94FC-43CB22BECFE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C60" authorId="1" shapeId="0" xr:uid="{51E094A1-397A-40E3-B57A-9FBCA7A4866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60" authorId="1" shapeId="0" xr:uid="{93D58515-30E1-43B2-85AD-5D304BA068F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C61" authorId="1" shapeId="0" xr:uid="{847F9504-27E3-4F37-98A1-6608EEC8E4B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61" authorId="1" shapeId="0" xr:uid="{53EB056E-0FFD-4863-861D-8B3A8382C08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C62" authorId="1" shapeId="0" xr:uid="{5291E3E1-F489-493D-B03A-799A73AA25A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62" authorId="1" shapeId="0" xr:uid="{62B3FE1A-E426-4CB4-945B-D5D01C79390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C63" authorId="1" shapeId="0" xr:uid="{804C8607-8FEE-4AC2-B25A-8D6B113A474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63" authorId="1" shapeId="0" xr:uid="{FD34A97F-DD81-4010-A9D7-F4E9546D774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C64" authorId="1" shapeId="0" xr:uid="{23AA2852-7471-4689-AB92-B8A94FEA351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64" authorId="1" shapeId="0" xr:uid="{86C9D80D-CD53-40EA-99BD-0620D303145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C65" authorId="1" shapeId="0" xr:uid="{0CEC11D7-FE96-4426-9606-47EE385761C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65" authorId="1" shapeId="0" xr:uid="{8FC8DD2F-AC2F-49F4-821A-B28FFC6A86C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C66" authorId="1" shapeId="0" xr:uid="{A707E8B9-4385-4B0F-86A2-99D2AD0DE29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66" authorId="1" shapeId="0" xr:uid="{FF1031DA-1B9E-4539-9185-541532A9D73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C67" authorId="1" shapeId="0" xr:uid="{6E2FE071-497B-43EE-B177-F6152A2D6E4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67" authorId="1" shapeId="0" xr:uid="{C36B0A61-7B67-4357-8D64-ABF420294D4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C68" authorId="1" shapeId="0" xr:uid="{0A5B5BD8-E9C7-4BE5-B371-B5095081386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Regulación de Fertilidad
o
Consejerías Individuales Regulación de Fertilidad - En Espacios Amigables</t>
        </r>
      </text>
    </comment>
    <comment ref="AN68" authorId="1" shapeId="0" xr:uid="{1DE8678F-F045-4607-96CE-07724A97F77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C69" authorId="1" shapeId="0" xr:uid="{84A5FBCF-ED04-4A5B-B8FE-2571C8EAB76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9" authorId="1" shapeId="0" xr:uid="{F110BE4B-C40B-42F5-8840-AF5234CA3B5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C70" authorId="1" shapeId="0" xr:uid="{350FE7C0-EBF7-4B44-AE19-9D2C40EB0E1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70" authorId="1" shapeId="0" xr:uid="{4E49AF5C-2E10-4F4E-9366-72A052BE0CC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C71" authorId="1" shapeId="0" xr:uid="{F314ADC9-48BE-4415-B2E4-176DF2F6CD0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71" authorId="1" shapeId="0" xr:uid="{05B0CCD2-D7BB-417C-A8A2-074C7C383B7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C72" authorId="1" shapeId="0" xr:uid="{C1C23624-50E9-431E-8D30-7039C994C4E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72" authorId="1" shapeId="0" xr:uid="{6E92325B-6A24-4193-B231-BBEA4F85F79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C73" authorId="1" shapeId="0" xr:uid="{6C2881BB-462E-416B-BBD0-907144B5F99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73" authorId="1" shapeId="0" xr:uid="{71C7FEC2-CA1E-4706-937B-1660810B242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C74" authorId="1" shapeId="0" xr:uid="{75EFCAE3-C7FF-4CAF-9694-6FE16F94D1A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74" authorId="1" shapeId="0" xr:uid="{6F681880-1339-4E26-9A9F-BDF5815C838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C75" authorId="2" shapeId="0" xr:uid="{085AFCEC-5EFF-4444-9AFD-0F725BE1638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Prevención VIH e Infección de Transmisión Sexual (ITS)</t>
        </r>
        <r>
          <rPr>
            <sz val="9"/>
            <color indexed="81"/>
            <rFont val="Tahoma"/>
            <family val="2"/>
          </rPr>
          <t xml:space="preserve">
</t>
        </r>
        <r>
          <rPr>
            <b/>
            <sz val="9"/>
            <color indexed="81"/>
            <rFont val="Tahoma"/>
            <family val="2"/>
          </rPr>
          <t>o
Consejerías Individuales Prevención VIH e Infección de Transmisión Sexual (ITS)  - En Espacios Amigables</t>
        </r>
      </text>
    </comment>
    <comment ref="AN75" authorId="1" shapeId="0" xr:uid="{2D9EC2D2-B2D9-4B60-AFDE-7FB33FD7AEA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C76" authorId="1" shapeId="0" xr:uid="{F6B771FF-1235-4272-919D-1F5899FFDE0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76" authorId="1" shapeId="0" xr:uid="{2DF0B81A-81E9-4389-9C3F-F4AFDB6EAA4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C77" authorId="1" shapeId="0" xr:uid="{A65B2DA4-6188-4E37-B080-6C4D6119AB6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77" authorId="1" shapeId="0" xr:uid="{C96234F0-30CD-43B7-85EA-2645B3B6F6A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C78" authorId="1" shapeId="0" xr:uid="{6137516A-9005-47FC-9910-17A7FC7A3E8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78" authorId="1" shapeId="0" xr:uid="{09E2548A-EDC6-4510-BAD1-23B7EB0CD26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C79" authorId="1" shapeId="0" xr:uid="{1E690128-F9C9-43FD-A3B4-69061228208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79" authorId="1" shapeId="0" xr:uid="{D2401355-E61D-4CB2-BEC2-B37B8B6E382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C80" authorId="1" shapeId="0" xr:uid="{FFD76141-8407-4157-A235-A1550ACFB6A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80" authorId="1" shapeId="0" xr:uid="{7675A36B-9138-4D81-A206-FD16ACC93A0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C81" authorId="3" shapeId="0" xr:uid="{3CFCBB16-56B2-45A7-BAF5-673BE2D1442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Desarrollo Infantil Integral.</t>
        </r>
        <r>
          <rPr>
            <sz val="9"/>
            <color indexed="81"/>
            <rFont val="Tahoma"/>
            <family val="2"/>
          </rPr>
          <t xml:space="preserve">
o</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AN81" authorId="3" shapeId="0" xr:uid="{24D5CCA0-C615-4796-9C2A-5F0525B5918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C82" authorId="1" shapeId="0" xr:uid="{8A2E7188-7123-4399-9281-F46F8BF03756}">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Consejerías Individuales Otras Areas
o
Consejerías Individuales Otras Areas - En Espacios Amigables</t>
        </r>
      </text>
    </comment>
    <comment ref="AN82" authorId="1" shapeId="0" xr:uid="{A1434D89-CCFE-4E23-A75B-E334A7B2E957}">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C83" authorId="1" shapeId="0" xr:uid="{F36A877F-0061-4C5E-B697-D5AE34D55490}">
      <text>
        <r>
          <rPr>
            <sz val="9"/>
            <color indexed="81"/>
            <rFont val="Tahoma"/>
            <family val="2"/>
          </rPr>
          <t xml:space="preserve">Este dato aparecerá  luego de que en la atención 
Registrada en Modulo Box /Pacientes Citados o en Modulo Atención / Registro Atención Individual
Se registre la actividad
</t>
        </r>
        <r>
          <rPr>
            <b/>
            <sz val="9"/>
            <color indexed="81"/>
            <rFont val="Tahoma"/>
            <family val="2"/>
          </rPr>
          <t>Consejerías Individuales Otras Areas
o
Consejerías Individuales Otras Areas - En Espacios Amigables</t>
        </r>
      </text>
    </comment>
    <comment ref="AN83" authorId="1" shapeId="0" xr:uid="{B8E24665-271D-47EA-B0F4-A631901C262F}">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C84" authorId="1" shapeId="0" xr:uid="{942B1EDB-F4E0-48B2-87CB-CE0C87E25A6C}">
      <text>
        <r>
          <rPr>
            <sz val="9"/>
            <color indexed="81"/>
            <rFont val="Tahoma"/>
            <family val="2"/>
          </rPr>
          <t xml:space="preserve">Este dato aparecerá  luego de que en la atención 
Registrada en Modulo Box /Pacientes Citados o en Modulo Atención / Registro Atención Individual
Se registre la actividad
</t>
        </r>
        <r>
          <rPr>
            <b/>
            <sz val="9"/>
            <color indexed="81"/>
            <rFont val="Tahoma"/>
            <family val="2"/>
          </rPr>
          <t>Consejerías Individuales Otras Areas
o
Consejerías Individuales Otras Areas - En Espacios Amigables</t>
        </r>
      </text>
    </comment>
    <comment ref="AN84" authorId="1" shapeId="0" xr:uid="{CE5D02EA-559D-4D81-B29F-344A6C69A59C}">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C85" authorId="1" shapeId="0" xr:uid="{221BA040-FA2C-4BEA-9A31-2BDA078A211E}">
      <text>
        <r>
          <rPr>
            <sz val="9"/>
            <color indexed="81"/>
            <rFont val="Tahoma"/>
            <family val="2"/>
          </rPr>
          <t xml:space="preserve">Este dato aparecerá  luego de que en la atención 
Registrada en Modulo Box /Pacientes Citados o en Modulo Atención / Registro Atención Individual
Se registre la actividad
</t>
        </r>
        <r>
          <rPr>
            <b/>
            <sz val="9"/>
            <color indexed="81"/>
            <rFont val="Tahoma"/>
            <family val="2"/>
          </rPr>
          <t>Consejerías Individuales Otras Areas
o
Consejerías Individuales Otras Areas - En Espacios Amigables</t>
        </r>
      </text>
    </comment>
    <comment ref="AN85" authorId="1" shapeId="0" xr:uid="{2559D568-9756-4ADD-8A68-5CF423AD971F}">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C86" authorId="1" shapeId="0" xr:uid="{89248FB5-FD97-49B6-B4D5-E320BCF30B32}">
      <text>
        <r>
          <rPr>
            <sz val="9"/>
            <color indexed="81"/>
            <rFont val="Tahoma"/>
            <family val="2"/>
          </rPr>
          <t xml:space="preserve">Este dato aparecerá  luego de que en la atención 
Registrada en Modulo Box /Pacientes Citados o en Modulo Atención / Registro Atención Individual
Se registre la actividad
</t>
        </r>
        <r>
          <rPr>
            <b/>
            <sz val="9"/>
            <color indexed="81"/>
            <rFont val="Tahoma"/>
            <family val="2"/>
          </rPr>
          <t>Consejerías Individuales Otras Areas
o
Consejerías Individuales Otras Areas - En Espacios Amigables</t>
        </r>
      </text>
    </comment>
    <comment ref="AN86" authorId="1" shapeId="0" xr:uid="{B5D349CA-A6EC-4061-81E9-9C7B7A7122E0}">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C87" authorId="1" shapeId="0" xr:uid="{1C4AD706-2AF2-4ADD-A067-56820F2D8429}">
      <text>
        <r>
          <rPr>
            <sz val="9"/>
            <color indexed="81"/>
            <rFont val="Tahoma"/>
            <family val="2"/>
          </rPr>
          <t xml:space="preserve">Este dato aparecerá  luego de que en la atención 
Registrada en Modulo Box /Pacientes Citados o en Modulo Atención / Registro Atención Individual
Se registre la actividad
</t>
        </r>
        <r>
          <rPr>
            <b/>
            <sz val="9"/>
            <color indexed="81"/>
            <rFont val="Tahoma"/>
            <family val="2"/>
          </rPr>
          <t>Consejerías Individuales Otras Areas
o
Consejerías Individuales Otras Areas - En Espacios Amigables</t>
        </r>
      </text>
    </comment>
    <comment ref="AN87" authorId="1" shapeId="0" xr:uid="{4621FB8A-043D-44D1-B96F-0E0252871AB0}">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C88" authorId="1" shapeId="0" xr:uid="{15472233-85A8-4D16-9386-2914D422773E}">
      <text>
        <r>
          <rPr>
            <sz val="9"/>
            <color indexed="81"/>
            <rFont val="Tahoma"/>
            <family val="2"/>
          </rPr>
          <t xml:space="preserve">Este dato aparecerá  luego de que en la atención 
Registrada en Modulo Box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Otras Areas
o
Consejerías Individuales Otras Areas - En Espacios Amigables</t>
        </r>
      </text>
    </comment>
    <comment ref="AN88" authorId="1" shapeId="0" xr:uid="{6135AE03-2D98-426F-9A43-1877FCB56825}">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C89" authorId="2" shapeId="0" xr:uid="{5905D3FF-00DA-4006-9CEC-D9C3D9A34D89}">
      <text>
        <r>
          <rPr>
            <sz val="9"/>
            <color indexed="81"/>
            <rFont val="Tahoma"/>
            <family val="2"/>
          </rPr>
          <t xml:space="preserve">Este dato aparecerá  luego de que en la atención 
Registrada en Modulo Box /Pacientes Citados o en Modulo Atención / Registro Atención Individual
Se registre la actividad
</t>
        </r>
        <r>
          <rPr>
            <b/>
            <sz val="9"/>
            <color indexed="81"/>
            <rFont val="Tahoma"/>
            <family val="2"/>
          </rPr>
          <t>Consejerías Individuales Otras Areas
o
Consejerías Individuales Otras Areas - En Espacios Amigables</t>
        </r>
        <r>
          <rPr>
            <sz val="9"/>
            <color indexed="81"/>
            <rFont val="Tahoma"/>
            <family val="2"/>
          </rPr>
          <t xml:space="preserve">
</t>
        </r>
      </text>
    </comment>
    <comment ref="AN89" authorId="1" shapeId="0" xr:uid="{1E1B41A8-4746-4094-8234-E05EBD3E1AD3}">
      <text>
        <r>
          <rPr>
            <sz val="9"/>
            <color indexed="81"/>
            <rFont val="Tahoma"/>
            <family val="2"/>
          </rPr>
          <t xml:space="preserve">
Este dato aparecerá  luego de que en la atención 
Registrada en Modulo Box /Pacientes Citados o en Modulo Atención / Registro Atención Individual
Se registre la actividad
</t>
        </r>
        <r>
          <rPr>
            <b/>
            <sz val="9"/>
            <color indexed="81"/>
            <rFont val="Tahoma"/>
            <family val="2"/>
          </rPr>
          <t xml:space="preserve">
Consejerías Individuales Otras Areas - En Espacios Amigables</t>
        </r>
      </text>
    </comment>
    <comment ref="AP91" authorId="0" shapeId="0" xr:uid="{F83CCE9D-B473-4E75-8D22-60BD945BAE3E}">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91" authorId="0" shapeId="0" xr:uid="{A6388E31-4819-45A1-9CF1-74DE2C3F277A}">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R91" authorId="0" shapeId="0" xr:uid="{69DE370A-B026-46AF-9241-2E5874D58BE0}">
      <text>
        <r>
          <rPr>
            <sz val="9"/>
            <color indexed="81"/>
            <rFont val="Tahoma"/>
            <family val="2"/>
          </rPr>
          <t>Se contabilizara a los pacientes que tengan en  Antecedentes del usuario APS / Pestaña "Identificacion"</t>
        </r>
        <r>
          <rPr>
            <b/>
            <sz val="9"/>
            <color indexed="81"/>
            <rFont val="Tahoma"/>
            <family val="2"/>
          </rPr>
          <t xml:space="preserve">  Item  Alertas Adm: 
"Programa SENAME - Ambulatorios"
ó
"Programa SENAME - Residenciales"
ó
"Programa SENAME - CIP/CRC"</t>
        </r>
      </text>
    </comment>
    <comment ref="AN93" authorId="0" shapeId="0" xr:uid="{9B58916E-4C2B-465C-A588-633EAE84810B}">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O93" authorId="0" shapeId="0" xr:uid="{65575D50-59A7-4CCF-8B7C-4AF3D7D0BCCB}">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C94" authorId="4" shapeId="0" xr:uid="{BDBA569F-6F0F-40D9-8D10-77BC2D63781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Banco de Sangre (Donantes)</t>
        </r>
      </text>
    </comment>
    <comment ref="C95" authorId="1" shapeId="0" xr:uid="{86C03721-9702-424B-9424-134B766A8611}">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Hospitalización</t>
        </r>
        <r>
          <rPr>
            <sz val="9"/>
            <color indexed="81"/>
            <rFont val="Tahoma"/>
            <family val="2"/>
          </rPr>
          <t xml:space="preserve">
</t>
        </r>
      </text>
    </comment>
    <comment ref="C96" authorId="1" shapeId="0" xr:uid="{4CFCA951-C637-4AE0-950C-98A461082528}">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CDT-CRS</t>
        </r>
        <r>
          <rPr>
            <sz val="9"/>
            <color indexed="81"/>
            <rFont val="Tahoma"/>
            <family val="2"/>
          </rPr>
          <t xml:space="preserve">
</t>
        </r>
      </text>
    </comment>
    <comment ref="C97" authorId="1" shapeId="0" xr:uid="{3A974A1A-0F3E-4C7C-840C-7769BFE0881F}">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APS</t>
        </r>
        <r>
          <rPr>
            <sz val="9"/>
            <color indexed="81"/>
            <rFont val="Tahoma"/>
            <family val="2"/>
          </rPr>
          <t xml:space="preserve">
</t>
        </r>
      </text>
    </comment>
    <comment ref="C98" authorId="1" shapeId="0" xr:uid="{9E956B7C-B006-4E6A-9A39-25431C39D3D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Pre test en APS- Espacios Amigables</t>
        </r>
        <r>
          <rPr>
            <sz val="9"/>
            <color indexed="81"/>
            <rFont val="Tahoma"/>
            <family val="2"/>
          </rPr>
          <t xml:space="preserve">
</t>
        </r>
      </text>
    </comment>
    <comment ref="C99" authorId="1" shapeId="0" xr:uid="{D2014473-A5FE-4397-BBED-B61BBAB99FB3}">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Otras Instancias</t>
        </r>
        <r>
          <rPr>
            <sz val="9"/>
            <color indexed="81"/>
            <rFont val="Tahoma"/>
            <family val="2"/>
          </rPr>
          <t xml:space="preserve">
</t>
        </r>
      </text>
    </comment>
    <comment ref="C100" authorId="4" shapeId="0" xr:uid="{71D2434D-0B89-4E8D-8E9B-B7C7ED4DDAC4}">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Banco de Sangre (Donantes).</t>
        </r>
      </text>
    </comment>
    <comment ref="C101" authorId="1" shapeId="0" xr:uid="{A3C965D5-BD9E-4D36-A74D-6D960B53B4B3}">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Hospitalización</t>
        </r>
        <r>
          <rPr>
            <sz val="9"/>
            <color indexed="81"/>
            <rFont val="Tahoma"/>
            <family val="2"/>
          </rPr>
          <t xml:space="preserve">
</t>
        </r>
      </text>
    </comment>
    <comment ref="C102" authorId="1" shapeId="0" xr:uid="{3CC37870-9B6E-4506-8E6A-2B99F651AC4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CDT-CRS</t>
        </r>
        <r>
          <rPr>
            <sz val="9"/>
            <color indexed="81"/>
            <rFont val="Tahoma"/>
            <family val="2"/>
          </rPr>
          <t xml:space="preserve">
</t>
        </r>
      </text>
    </comment>
    <comment ref="C103" authorId="1" shapeId="0" xr:uid="{5C804D93-A666-41B7-B659-825876FE6B62}">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APS</t>
        </r>
        <r>
          <rPr>
            <sz val="9"/>
            <color indexed="81"/>
            <rFont val="Tahoma"/>
            <family val="2"/>
          </rPr>
          <t xml:space="preserve">
</t>
        </r>
      </text>
    </comment>
    <comment ref="C104" authorId="1" shapeId="0" xr:uid="{63BD941E-B950-4513-AB95-6F424F36B56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Post Test en APS-Espacios Amigables</t>
        </r>
        <r>
          <rPr>
            <sz val="9"/>
            <color indexed="81"/>
            <rFont val="Tahoma"/>
            <family val="2"/>
          </rPr>
          <t xml:space="preserve">
</t>
        </r>
      </text>
    </comment>
    <comment ref="C105" authorId="1" shapeId="0" xr:uid="{E6405CFF-6D79-4B12-AF56-42B0557FE2B1}">
      <text>
        <r>
          <rPr>
            <sz val="9"/>
            <color indexed="81"/>
            <rFont val="Tahoma"/>
            <family val="2"/>
          </rPr>
          <t xml:space="preserve">
Este dato aparecerá  luego de que en la atención  Registrada en el box ó en Atención / Registro Atención Individual. 
Se registre la actividad
</t>
        </r>
        <r>
          <rPr>
            <b/>
            <sz val="9"/>
            <color indexed="81"/>
            <rFont val="Tahoma"/>
            <family val="2"/>
          </rPr>
          <t>Consejerias individuales por VIH/SIDA Post Test en Otras Instancias</t>
        </r>
        <r>
          <rPr>
            <sz val="9"/>
            <color indexed="81"/>
            <rFont val="Tahoma"/>
            <family val="2"/>
          </rPr>
          <t xml:space="preserve">
</t>
        </r>
      </text>
    </comment>
    <comment ref="C108" authorId="1" shapeId="0" xr:uid="{CF42ADDE-72B0-419F-8F65-48D679A1F0BB}">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temas prioridad Con riesgo psicosocial (Individual)
ó
</t>
        </r>
        <r>
          <rPr>
            <sz val="9"/>
            <color indexed="81"/>
            <rFont val="Tahoma"/>
            <family val="2"/>
          </rPr>
          <t>en Modulo Atención / Registro Atención Grupal se registre la actividad</t>
        </r>
        <r>
          <rPr>
            <b/>
            <sz val="9"/>
            <color indexed="81"/>
            <rFont val="Tahoma"/>
            <family val="2"/>
          </rPr>
          <t xml:space="preserve">
Consejerías familiares temas prioridad Con riesgo psicosocial (Grp)
 </t>
        </r>
        <r>
          <rPr>
            <sz val="9"/>
            <color indexed="81"/>
            <rFont val="Tahoma"/>
            <family val="2"/>
          </rPr>
          <t xml:space="preserve">
</t>
        </r>
      </text>
    </comment>
    <comment ref="D108" authorId="1" shapeId="0" xr:uid="{F159A835-C01D-404F-87A4-908FCEC0C9AD}">
      <text>
        <r>
          <rPr>
            <sz val="9"/>
            <color indexed="81"/>
            <rFont val="Tahoma"/>
            <family val="2"/>
          </rPr>
          <t xml:space="preserve">
Este dato aparecerá  luego de que en la atención Registrada en el Modulo box/ Pacientes Citados o en Modulo Atención / Registro Atención Individual.l
</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Riesgo Psicosocial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Riesgo Psicosocial - Espacios Amigables(Grupal)</t>
        </r>
      </text>
    </comment>
    <comment ref="C109" authorId="1" shapeId="0" xr:uid="{FEFFB685-BDC0-43DC-A57D-9F5F715BCA22}">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Consejerias Familiares Con Integrante de Patología Crónica (individual) 
ó
</t>
        </r>
        <r>
          <rPr>
            <sz val="9"/>
            <color indexed="81"/>
            <rFont val="Tahoma"/>
            <family val="2"/>
          </rPr>
          <t xml:space="preserve">en Modulo Atención / Registro Atención Grupal se registre la actividad
</t>
        </r>
        <r>
          <rPr>
            <b/>
            <sz val="9"/>
            <color indexed="81"/>
            <rFont val="Tahoma"/>
            <family val="2"/>
          </rPr>
          <t xml:space="preserve">Consejerías Familiares Con Integrante de Patología Crónica (Grp)
</t>
        </r>
      </text>
    </comment>
    <comment ref="D109" authorId="1" shapeId="0" xr:uid="{3E2BC861-D163-4CD9-9D22-5B8801D2628E}">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Con Integrante de Patología Crónica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 Patología Crónica  - Espacios Amigables(Grupal)
</t>
        </r>
      </text>
    </comment>
    <comment ref="C110" authorId="1" shapeId="0" xr:uid="{601AE26D-DB14-4C8B-B69C-73F8BCBD6EB1}">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Problema de Salud Mental(Grp)
</t>
        </r>
        <r>
          <rPr>
            <sz val="9"/>
            <color indexed="81"/>
            <rFont val="Tahoma"/>
            <family val="2"/>
          </rPr>
          <t xml:space="preserve">
</t>
        </r>
      </text>
    </comment>
    <comment ref="D110" authorId="1" shapeId="0" xr:uid="{3AC09C6A-44AA-4171-8C80-1459689A5374}">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con Problema de Salud Mental - Espacios Amigables(Grupal)</t>
        </r>
      </text>
    </comment>
    <comment ref="C111" authorId="1" shapeId="0" xr:uid="{383C734A-1AA9-4CF7-884F-547EDE3D202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Dependiente (individual)
ó 
</t>
        </r>
        <r>
          <rPr>
            <sz val="9"/>
            <color indexed="81"/>
            <rFont val="Tahoma"/>
            <family val="2"/>
          </rPr>
          <t>en Modulo Atención / Registro Atención Grupal se registre la actividad</t>
        </r>
        <r>
          <rPr>
            <b/>
            <sz val="9"/>
            <color indexed="81"/>
            <rFont val="Tahoma"/>
            <family val="2"/>
          </rPr>
          <t xml:space="preserve">
Consejerías Familiares Con Adulto Mayor Dependiente(Grp)</t>
        </r>
      </text>
    </comment>
    <comment ref="C112" authorId="1" shapeId="0" xr:uid="{07C405A0-7E63-4138-B638-B36A185FFA88}">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Con Demencia (individual) o 
ó
</t>
        </r>
        <r>
          <rPr>
            <sz val="9"/>
            <color indexed="81"/>
            <rFont val="Tahoma"/>
            <family val="2"/>
          </rPr>
          <t xml:space="preserve">
en Modulo Atención / Registro Atención Grupal se registre la actividad</t>
        </r>
        <r>
          <rPr>
            <b/>
            <sz val="9"/>
            <color indexed="81"/>
            <rFont val="Tahoma"/>
            <family val="2"/>
          </rPr>
          <t xml:space="preserve">
Consejerías Familiares Con Adulto Mayor Con Demencia(Grp)</t>
        </r>
      </text>
    </comment>
    <comment ref="C113" authorId="1" shapeId="0" xr:uid="{C3C3EEC8-85DE-4ECD-B74F-C091041198DF}">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(individual) o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Terminal(Grp)</t>
        </r>
      </text>
    </comment>
    <comment ref="D113" authorId="1" shapeId="0" xr:uid="{EAEC0A27-B9B7-445D-B88D-4BEC1419EF14}">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 - Espacios Amigables(Grupal)</t>
        </r>
      </text>
    </comment>
    <comment ref="C114" authorId="1" shapeId="0" xr:uid="{8C7F84E1-D2DA-489B-9A11-24666DCAD146}">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Dependiente Severo (Grupal)</t>
        </r>
      </text>
    </comment>
    <comment ref="D114" authorId="1" shapeId="0" xr:uid="{4F0255B3-0335-4EA2-82D6-A7EE8F735A41}">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Dependiente Severo - Espacios Amigables(Grupal)</t>
        </r>
      </text>
    </comment>
    <comment ref="C115" authorId="1" shapeId="0" xr:uid="{F96C71A9-004C-4A5D-8B5E-7D0DF0865A6B}">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Otras Areas Intervencion (individual) 
ó
</t>
        </r>
        <r>
          <rPr>
            <sz val="9"/>
            <color indexed="81"/>
            <rFont val="Tahoma"/>
            <family val="2"/>
          </rPr>
          <t>en Modulo Atención / Registro Atención Grupal se registre la actividad</t>
        </r>
        <r>
          <rPr>
            <b/>
            <sz val="9"/>
            <color indexed="81"/>
            <rFont val="Tahoma"/>
            <family val="2"/>
          </rPr>
          <t xml:space="preserve">
Consejerías Familiares Otras Áreas Intervención(Grp)</t>
        </r>
      </text>
    </comment>
    <comment ref="D115" authorId="1" shapeId="0" xr:uid="{CF98AA05-D8FA-4C4F-9834-408D0B8732CC}">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Otras Areas Intervencion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Otras Areas Intervencion  - Espacios Amigables(Grupal)</t>
        </r>
      </text>
    </comment>
    <comment ref="C116" authorId="2" shapeId="0" xr:uid="{42E2191E-289C-4A14-90FC-C2785261BF3F}">
      <text>
        <r>
          <rPr>
            <b/>
            <sz val="9"/>
            <color indexed="81"/>
            <rFont val="Tahoma"/>
            <family val="2"/>
          </rPr>
          <t xml:space="preserve">
</t>
        </r>
        <r>
          <rPr>
            <sz val="9"/>
            <color indexed="81"/>
            <rFont val="Tahoma"/>
            <family val="2"/>
          </rPr>
          <t>Este dato aparecerá  luego de que en la atención Registrada en el Modulo box/ Pacientes Citados o en Modulo Atención / Registro Atención Individual.</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Adolescente VIH (+) (individual) 
ó
</t>
        </r>
        <r>
          <rPr>
            <sz val="9"/>
            <color indexed="81"/>
            <rFont val="Tahoma"/>
            <family val="2"/>
          </rPr>
          <t>en Modulo Atención / Registro Atención Grupal se registre la actividad</t>
        </r>
        <r>
          <rPr>
            <b/>
            <sz val="9"/>
            <color indexed="81"/>
            <rFont val="Tahoma"/>
            <family val="2"/>
          </rPr>
          <t xml:space="preserve">
Consejerías Familiares Con Adolescente (VIH) (+) (Grp)</t>
        </r>
        <r>
          <rPr>
            <sz val="9"/>
            <color indexed="81"/>
            <rFont val="Tahoma"/>
            <family val="2"/>
          </rPr>
          <t xml:space="preserve">
</t>
        </r>
      </text>
    </comment>
    <comment ref="D116" authorId="2" shapeId="0" xr:uid="{0D818EFA-6076-4D07-8865-7F4CB5103246}">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Adolescente VIH (+) - Espacios Amigables/Diferenciado(Individual) </t>
        </r>
        <r>
          <rPr>
            <sz val="9"/>
            <color indexed="81"/>
            <rFont val="Tahoma"/>
            <family val="2"/>
          </rPr>
          <t xml:space="preserve">
ó
en Modulo Atención / Registro Atención Grupal se registre la actividad
</t>
        </r>
        <r>
          <rPr>
            <b/>
            <sz val="9"/>
            <color indexed="81"/>
            <rFont val="Tahoma"/>
            <family val="2"/>
          </rPr>
          <t>Consejerías Familiares Con Adolescente VIH (+)- Espacios Amigables(Grupal)</t>
        </r>
        <r>
          <rPr>
            <sz val="9"/>
            <color indexed="81"/>
            <rFont val="Tahoma"/>
            <family val="2"/>
          </rPr>
          <t xml:space="preserve">
</t>
        </r>
      </text>
    </comment>
    <comment ref="B121" authorId="2" shapeId="0" xr:uid="{0FF448E7-9AF4-4241-ADC3-1B47FEA01DE9}">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Condones Maculinos </t>
        </r>
      </text>
    </comment>
    <comment ref="B122" authorId="2" shapeId="0" xr:uid="{35556D7C-D4D3-46AE-8D66-4F6F8019C3A4}">
      <text>
        <r>
          <rPr>
            <b/>
            <sz val="9"/>
            <color indexed="81"/>
            <rFont val="Tahoma"/>
            <family val="2"/>
          </rPr>
          <t xml:space="preserve">
</t>
        </r>
        <r>
          <rPr>
            <sz val="9"/>
            <color indexed="81"/>
            <rFont val="Tahoma"/>
            <family val="2"/>
          </rPr>
          <t xml:space="preserve">Este dato aparecerá  luego de que en la atención Registrada en el Modulo box/ Pacientes Citados o en Modulo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Consejeria individual con entrega de Preservativos - Condones Femeninos </t>
        </r>
        <r>
          <rPr>
            <sz val="9"/>
            <color indexed="81"/>
            <rFont val="Tahoma"/>
            <family val="2"/>
          </rPr>
          <t xml:space="preserve">
</t>
        </r>
      </text>
    </comment>
    <comment ref="B123" authorId="2" shapeId="0" xr:uid="{850C1435-1079-4886-ADDE-5278D9184B5A}">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Ambos tipos de condones </t>
        </r>
        <r>
          <rPr>
            <sz val="9"/>
            <color indexed="81"/>
            <rFont val="Tahoma"/>
            <family val="2"/>
          </rPr>
          <t xml:space="preserve">
</t>
        </r>
      </text>
    </comment>
    <comment ref="L126" authorId="2" shapeId="0" xr:uid="{50D1738C-E1C4-4ABF-BD3B-E5135871E170}">
      <text>
        <r>
          <rPr>
            <sz val="9"/>
            <color indexed="81"/>
            <rFont val="Tahoma"/>
            <family val="2"/>
          </rPr>
          <t xml:space="preserve">Sumatoria participantes que fueron registrados en las actividades 
</t>
        </r>
      </text>
    </comment>
    <comment ref="C128" authorId="1" shapeId="0" xr:uid="{E1CE8D40-EBE4-487C-83E8-26F59C6AB917}">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8" authorId="1" shapeId="0" xr:uid="{9FCCF318-BDBD-4CB1-A39F-2880D8FC5A9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-Actividad Fisica</t>
        </r>
      </text>
    </comment>
    <comment ref="E128" authorId="1" shapeId="0" xr:uid="{A7D6CA56-59D7-4E6A-9751-AB325E658E2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-Alimentacion</t>
        </r>
      </text>
    </comment>
    <comment ref="F128" authorId="1" shapeId="0" xr:uid="{A41B3988-0771-4833-A82D-8FB45510A31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-Ambiente Libre del Humo del Tabaco-</t>
        </r>
      </text>
    </comment>
    <comment ref="G128" authorId="1" shapeId="0" xr:uid="{F557F85D-BBFD-47DE-AE44-AF55EBDF1BE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Psicosociales-</t>
        </r>
      </text>
    </comment>
    <comment ref="H128" authorId="1" shapeId="0" xr:uid="{262C78C2-B609-4E32-8BAB-7AC22DA1D41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Ambientales-</t>
        </r>
      </text>
    </comment>
    <comment ref="I128" authorId="1" shapeId="0" xr:uid="{3AEDE570-FF8D-4C15-A80B-BA1B09D03CD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-Derechos Humanos-</t>
        </r>
      </text>
    </comment>
    <comment ref="J128" authorId="1" shapeId="0" xr:uid="{9F6DDB90-3F37-4CEE-9DD1-925215F68AB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-Salud Sexual y Prevención de VIH/Sida e ITS</t>
        </r>
      </text>
    </comment>
    <comment ref="K128" authorId="1" shapeId="0" xr:uid="{F50EC3EB-93F1-4485-9082-288F05ACD87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Comunas, Comunidades - Chile Crece Contigo </t>
        </r>
      </text>
    </comment>
    <comment ref="C129" authorId="1" shapeId="0" xr:uid="{08269192-7566-45EC-9726-8323CE14A611}">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9" authorId="1" shapeId="0" xr:uid="{1E3A4B33-2D16-4DAE-9D3A-6FD37BCDF6A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Actividad Fisica</t>
        </r>
      </text>
    </comment>
    <comment ref="E129" authorId="1" shapeId="0" xr:uid="{7CAFBA49-F84D-41D8-9DD5-7085911D655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Alimentacion</t>
        </r>
      </text>
    </comment>
    <comment ref="F129" authorId="1" shapeId="0" xr:uid="{7AB6530F-05F8-4DAE-B928-10350C66A84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Ambiente Libre del Humo del Tabaco</t>
        </r>
      </text>
    </comment>
    <comment ref="G129" authorId="1" shapeId="0" xr:uid="{CAFFD0D8-D5DA-4AA2-ABDF-D6AAF8C8BE9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Psicosociales-</t>
        </r>
      </text>
    </comment>
    <comment ref="H129" authorId="1" shapeId="0" xr:uid="{91655E45-0063-4635-BE9C-17C2D2EE423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Ambientales-</t>
        </r>
      </text>
    </comment>
    <comment ref="I129" authorId="1" shapeId="0" xr:uid="{59F768D2-79CD-4CD2-A4EE-F5EBC422B8B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Derechos Humanos-</t>
        </r>
      </text>
    </comment>
    <comment ref="J129" authorId="1" shapeId="0" xr:uid="{E062FB1B-2217-40BD-A931-8119EE30C8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-Salud Sexual y Prevención de VIH/Sida e ITS</t>
        </r>
      </text>
    </comment>
    <comment ref="K129" authorId="1" shapeId="0" xr:uid="{3A24B0BF-FA84-48F8-B8BF-8E026ACA047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 Chile Crece Contigo </t>
        </r>
      </text>
    </comment>
    <comment ref="C130" authorId="1" shapeId="0" xr:uid="{DCD66C6C-D926-4FD9-9179-0133CC7E766A}">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0" authorId="1" shapeId="0" xr:uid="{1E44477C-E284-4555-B6DB-30D715E4FCB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Actividad Fisica</t>
        </r>
      </text>
    </comment>
    <comment ref="E130" authorId="1" shapeId="0" xr:uid="{385B48ED-249D-4BA1-87A2-CD469A41C12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Alimentacion</t>
        </r>
      </text>
    </comment>
    <comment ref="F130" authorId="1" shapeId="0" xr:uid="{90F37F6B-5E25-41F3-B3A0-46263DB1BDC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Ambiente Libre del Humo del Tabaco-</t>
        </r>
      </text>
    </comment>
    <comment ref="G130" authorId="1" shapeId="0" xr:uid="{25EF8BF8-6A7D-4C3F-8C06-C54C31E3808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Psicosociales-</t>
        </r>
      </text>
    </comment>
    <comment ref="H130" authorId="1" shapeId="0" xr:uid="{E6272734-2E18-4EE0-BD33-48432217037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Ambientales-</t>
        </r>
      </text>
    </comment>
    <comment ref="I130" authorId="1" shapeId="0" xr:uid="{34340929-AC32-4BD7-8433-17FF7E35015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Derechos Humanos-</t>
        </r>
      </text>
    </comment>
    <comment ref="J130" authorId="1" shapeId="0" xr:uid="{87EBA160-7CB7-4E8C-9ED7-B9F62E07FE7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-Salud Sexual y Prevención de VIH/Sida e ITS</t>
        </r>
      </text>
    </comment>
    <comment ref="K130" authorId="1" shapeId="0" xr:uid="{EA03BF63-AE1E-4CDF-9AA0-DA69C37D3AB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 Chile Crece Contigo </t>
        </r>
      </text>
    </comment>
    <comment ref="C131" authorId="1" shapeId="0" xr:uid="{0931AD18-5D2A-4C1A-9084-8AB57435938B}">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1" authorId="1" shapeId="0" xr:uid="{304BE5C8-C695-4583-BE42-017327C5445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Actividad Fisica</t>
        </r>
      </text>
    </comment>
    <comment ref="E131" authorId="1" shapeId="0" xr:uid="{F06E41B9-3746-484E-8C79-65860994BB5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Alimentacion-</t>
        </r>
      </text>
    </comment>
    <comment ref="F131" authorId="1" shapeId="0" xr:uid="{9CE99EDD-4F78-4B1D-9315-79E3F7E73E0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Ambiente Libre del Humo del Tabaco-</t>
        </r>
      </text>
    </comment>
    <comment ref="G131" authorId="1" shapeId="0" xr:uid="{74854D01-0C56-4688-A274-1892E84874E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Psicosociales-</t>
        </r>
      </text>
    </comment>
    <comment ref="H131" authorId="1" shapeId="0" xr:uid="{CB6E1E45-5202-49DE-9CF3-1F1750B3BBD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Ambientales-</t>
        </r>
      </text>
    </comment>
    <comment ref="I131" authorId="1" shapeId="0" xr:uid="{D80C6AEA-1925-41A4-9946-FADC35FE16D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Derechos Humanos-</t>
        </r>
      </text>
    </comment>
    <comment ref="J131" authorId="1" shapeId="0" xr:uid="{87BD6FC3-4209-4833-8B3D-4BEC864CEC5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-Salud Sexual y Prevención de VIH/Sida e ITS</t>
        </r>
      </text>
    </comment>
    <comment ref="K131" authorId="1" shapeId="0" xr:uid="{43C3468A-93C6-41D7-BB00-F2436EE7BAF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Chile Crece Contigo</t>
        </r>
      </text>
    </comment>
    <comment ref="C132" authorId="1" shapeId="0" xr:uid="{11E954F4-2EB9-4689-973D-873301D87F52}">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2" authorId="1" shapeId="0" xr:uid="{6CB7B4A3-1B78-42E6-B109-34C9A1DB5A2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-Actividad Física</t>
        </r>
      </text>
    </comment>
    <comment ref="E132" authorId="1" shapeId="0" xr:uid="{9EE226FF-9605-44EC-B07B-28701512F25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-Alimentación-</t>
        </r>
      </text>
    </comment>
    <comment ref="F132" authorId="1" shapeId="0" xr:uid="{62FDDA74-1235-4258-AF71-5B7EAE9DAB0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-Ambiente Libre del Humo del Tabaco-</t>
        </r>
      </text>
    </comment>
    <comment ref="G132" authorId="1" shapeId="0" xr:uid="{E1430C60-2D56-4ABD-B27C-59F7685D76E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Psicosociales-</t>
        </r>
      </text>
    </comment>
    <comment ref="H132" authorId="1" shapeId="0" xr:uid="{AB85DDF8-44EC-437D-AE83-0E8A44D73AA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Ambientales-</t>
        </r>
      </text>
    </comment>
    <comment ref="I132" authorId="1" shapeId="0" xr:uid="{F79CE6E7-E5A9-4D55-9977-8C24EC5ECF2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Derechos Humanos -</t>
        </r>
      </text>
    </comment>
    <comment ref="J132" authorId="1" shapeId="0" xr:uid="{5E86DAE9-3B88-445E-B84A-3714B8292C5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Salud Sexual y Prevención de VIH/Sida e ITS</t>
        </r>
      </text>
    </comment>
    <comment ref="K132" authorId="1" shapeId="0" xr:uid="{07A11C07-5538-45DB-92A0-F45E6875424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Chile Crece Contigo</t>
        </r>
      </text>
    </comment>
    <comment ref="C133" authorId="1" shapeId="0" xr:uid="{AD388079-E7B9-415F-93AB-1C587F6793BD}">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3" authorId="1" shapeId="0" xr:uid="{C1CFA6CA-7BD3-4399-8EE6-3E079848A8C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-Actividad Física</t>
        </r>
      </text>
    </comment>
    <comment ref="E133" authorId="1" shapeId="0" xr:uid="{1751A392-9FC8-469B-99CF-8E213694349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-Alimentación-</t>
        </r>
      </text>
    </comment>
    <comment ref="F133" authorId="1" shapeId="0" xr:uid="{0B2E7D67-6D17-4F09-93DF-555A4FD7FE9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-Ambiente Libre del Humo del Tabaco-</t>
        </r>
      </text>
    </comment>
    <comment ref="G133" authorId="1" shapeId="0" xr:uid="{04B90663-45C2-4E0F-B1B6-9BB77C52806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Psicosociales-</t>
        </r>
      </text>
    </comment>
    <comment ref="H133" authorId="1" shapeId="0" xr:uid="{AF310A1A-09B7-431A-BC57-BFEE68F780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Ambientales-</t>
        </r>
      </text>
    </comment>
    <comment ref="I133" authorId="1" shapeId="0" xr:uid="{3D71D8E9-9756-4BC1-A52D-F6DCEDBD76A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Derechos Humanos -</t>
        </r>
      </text>
    </comment>
    <comment ref="J133" authorId="1" shapeId="0" xr:uid="{2F4BA56C-AC47-4C4E-9B60-C21A1B385AC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Salud Sexual y Prevención de VIH/Sida e ITS</t>
        </r>
      </text>
    </comment>
    <comment ref="K133" authorId="1" shapeId="0" xr:uid="{39F2811F-A2E7-49BA-9F52-DD8EEAB2894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Chile Crece Contigo</t>
        </r>
      </text>
    </comment>
    <comment ref="C134" authorId="1" shapeId="0" xr:uid="{B2E54F3B-DBB8-4028-A4F5-3A3315C75C44}">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4" authorId="1" shapeId="0" xr:uid="{14A57731-C42E-4F3F-BF83-CFF81FA6E8F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Lugares de Trabajo -Actividad Física</t>
        </r>
      </text>
    </comment>
    <comment ref="E134" authorId="1" shapeId="0" xr:uid="{6B9454C0-6C2C-4DD7-92BD-13857E1BBFF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-Alimentación-</t>
        </r>
      </text>
    </comment>
    <comment ref="F134" authorId="1" shapeId="0" xr:uid="{17B0A409-5E23-4242-BEC5-C02EFF493D7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-Ambiente Libre del Humo del Tabaco-</t>
        </r>
      </text>
    </comment>
    <comment ref="G134" authorId="1" shapeId="0" xr:uid="{F8677B7B-390C-4D93-BCAF-FB87C2BE7B5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Psicosociales-</t>
        </r>
      </text>
    </comment>
    <comment ref="H134" authorId="1" shapeId="0" xr:uid="{3D393200-4E23-4BC0-B7AF-7ACCE0676E7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Ambientales-</t>
        </r>
      </text>
    </comment>
    <comment ref="I134" authorId="1" shapeId="0" xr:uid="{F0084B06-D74D-4386-B565-BB23BB1728C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Derechos Humanos -</t>
        </r>
      </text>
    </comment>
    <comment ref="J134" authorId="1" shapeId="0" xr:uid="{84684F4D-61C1-424E-8A4C-2FE9CB65395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Salud Sexual y Prevención de VIH/Sida e ITS</t>
        </r>
      </text>
    </comment>
    <comment ref="K134" authorId="1" shapeId="0" xr:uid="{EAD6D33A-B6E5-4D80-977B-29114EF1806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Chile Crece Contigo</t>
        </r>
      </text>
    </comment>
    <comment ref="C135" authorId="1" shapeId="0" xr:uid="{1EA125CB-BE26-4CB6-8F6E-28A07725021C}">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5" authorId="1" shapeId="0" xr:uid="{BF621095-B441-4867-B097-11F2C7A4410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Establecimientos Educación -Actividad Física</t>
        </r>
      </text>
    </comment>
    <comment ref="E135" authorId="1" shapeId="0" xr:uid="{E5BC6EC8-6E8D-4F72-932D-73E40D646E1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Alimentacion-</t>
        </r>
      </text>
    </comment>
    <comment ref="F135" authorId="1" shapeId="0" xr:uid="{9CC388C8-1064-4FD6-8F0D-AD653BAEE89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-Ambiente Libre del Humo del Tabaco-</t>
        </r>
      </text>
    </comment>
    <comment ref="G135" authorId="1" shapeId="0" xr:uid="{76E5EA90-A231-403B-A046-0D1A2AC139D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Psicosociales-</t>
        </r>
      </text>
    </comment>
    <comment ref="H135" authorId="1" shapeId="0" xr:uid="{76DFA21A-84D1-440A-B108-E5D424356EB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Ambientales-</t>
        </r>
      </text>
    </comment>
    <comment ref="I135" authorId="1" shapeId="0" xr:uid="{27BF7DAE-8626-449A-A6D2-A5EB228E9BA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Derechos Humanos -</t>
        </r>
      </text>
    </comment>
    <comment ref="J135" authorId="1" shapeId="0" xr:uid="{6D9FC9AF-12F7-4DD8-8D61-6F7D533EF1E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Salud Sexual y Prevención de VIH/Sida e ITS</t>
        </r>
      </text>
    </comment>
    <comment ref="K135" authorId="1" shapeId="0" xr:uid="{8208B66D-E138-4BCC-9A85-D62C0577187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Chile Crece Contigo</t>
        </r>
      </text>
    </comment>
    <comment ref="C136" authorId="1" shapeId="0" xr:uid="{FB8735A3-73BE-4986-A6C8-3281ADC1D798}">
      <text>
        <r>
          <rPr>
            <b/>
            <sz val="9"/>
            <color indexed="81"/>
            <rFont val="Tahoma"/>
            <family val="2"/>
          </rPr>
          <t>Cristian Astudillo:</t>
        </r>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6" authorId="1" shapeId="0" xr:uid="{6862FD22-7B76-4CDD-A98F-51F58708E92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-Actividad Física</t>
        </r>
      </text>
    </comment>
    <comment ref="E136" authorId="1" shapeId="0" xr:uid="{D7AAEC76-B0A4-49F9-A147-295C48CD561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-Alimentación-</t>
        </r>
      </text>
    </comment>
    <comment ref="F136" authorId="1" shapeId="0" xr:uid="{15CBB4E6-6738-44E2-830A-6426776BE3E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-Ambiente Libre del Humo del Tabaco-</t>
        </r>
      </text>
    </comment>
    <comment ref="G136" authorId="1" shapeId="0" xr:uid="{C8ED26DC-5CAA-44BF-8262-8A3B517ACBF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Psicosociales-</t>
        </r>
      </text>
    </comment>
    <comment ref="H136" authorId="1" shapeId="0" xr:uid="{B7CB3712-C8AF-4D9F-B4A6-33394578A94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Ambientales-</t>
        </r>
      </text>
    </comment>
    <comment ref="I136" authorId="1" shapeId="0" xr:uid="{6F0FA3F4-BB85-49E5-9945-3ADA7CEB0BB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Derechos Humanos</t>
        </r>
      </text>
    </comment>
    <comment ref="J136" authorId="1" shapeId="0" xr:uid="{40DC193B-A22B-4E1B-87D7-EAD6E59722B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Salud Sexual y Prevención de VIH/Sida e ITS</t>
        </r>
      </text>
    </comment>
    <comment ref="K136" authorId="1" shapeId="0" xr:uid="{01C0BEA2-1896-4EA0-B641-9DE93B4BF73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Chile Crece Contigo</t>
        </r>
      </text>
    </comment>
    <comment ref="C137" authorId="1" shapeId="0" xr:uid="{DDA18A89-1756-4513-A21D-746C2828F51C}">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7" authorId="1" shapeId="0" xr:uid="{27FEB9FA-6CAC-4F25-A28C-AE79F75D8D3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APS/Differenciado -Actividad Física</t>
        </r>
      </text>
    </comment>
    <comment ref="E137" authorId="1" shapeId="0" xr:uid="{AFEB480C-6435-44E4-A06A-3CD20CF3C25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-Alimentación-</t>
        </r>
      </text>
    </comment>
    <comment ref="F137" authorId="1" shapeId="0" xr:uid="{47B44808-4AD1-4A3E-9043-F5110DAE037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APS/Diferenciado-Ambiente Libre del Humo del Tabaco-</t>
        </r>
      </text>
    </comment>
    <comment ref="G137" authorId="1" shapeId="0" xr:uid="{B82E7220-7380-4B1F-8B2A-FA538B1BD9E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Psicosociales-</t>
        </r>
      </text>
    </comment>
    <comment ref="H137" authorId="1" shapeId="0" xr:uid="{513051EC-DF20-44DF-9347-6A161F6F182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Ambientales-</t>
        </r>
      </text>
    </comment>
    <comment ref="I137" authorId="1" shapeId="0" xr:uid="{020DD73F-B678-4857-A22D-7649060A94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Derechos Humanos</t>
        </r>
      </text>
    </comment>
    <comment ref="J137" authorId="1" shapeId="0" xr:uid="{83EAAA99-B0CA-421D-ADD2-FA09AAB910C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Salud Sexual y Prevención de VIH/Sida e ITS</t>
        </r>
      </text>
    </comment>
    <comment ref="K137" authorId="1" shapeId="0" xr:uid="{D7F90C4A-CA67-41A1-AE5D-D2853109E7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APS/Diferenciado - Espacios Amigables - Chile Crece Contigo</t>
        </r>
      </text>
    </comment>
    <comment ref="C138" authorId="1" shapeId="0" xr:uid="{59D06AA6-70FE-49B3-B3A3-767B6C97C529}">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8" authorId="1" shapeId="0" xr:uid="{2A156C55-F630-403D-8ECA-E68A20F3829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-Actividad Física</t>
        </r>
      </text>
    </comment>
    <comment ref="E138" authorId="1" shapeId="0" xr:uid="{D9707015-4EF2-4417-9195-848C7A03CFD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-Alimentación-</t>
        </r>
      </text>
    </comment>
    <comment ref="F138" authorId="1" shapeId="0" xr:uid="{FE70D6AD-BDAA-4C99-AAD6-F131793F823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-Ambiente Libre del Humo del Tabaco-</t>
        </r>
      </text>
    </comment>
    <comment ref="G138" authorId="1" shapeId="0" xr:uid="{511A3B9B-0FC9-4988-881D-A8B050A1D54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Psicosociales-</t>
        </r>
      </text>
    </comment>
    <comment ref="H138" authorId="1" shapeId="0" xr:uid="{DFA2688C-489E-443C-8AEB-2F4A28C6D91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Ambientales-</t>
        </r>
      </text>
    </comment>
    <comment ref="I138" authorId="1" shapeId="0" xr:uid="{97E5D2AC-6D33-4CE6-A796-158C7F4C535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Derechos Humanos</t>
        </r>
      </text>
    </comment>
    <comment ref="J138" authorId="1" shapeId="0" xr:uid="{CA7962C2-3938-4808-A13A-EBB5F67AC6E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Salud Sexual y Prevención de VIH/Sida e ITS</t>
        </r>
      </text>
    </comment>
    <comment ref="K138" authorId="1" shapeId="0" xr:uid="{DAC061D3-9FC7-4351-B06C-4523B35B673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Chile Crece Contigo</t>
        </r>
      </text>
    </comment>
    <comment ref="C139" authorId="1" shapeId="0" xr:uid="{1A2F5224-7403-4A42-BF72-9BEBD3144DCF}">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9" authorId="1" shapeId="0" xr:uid="{ACBE00D9-D20B-4B88-B8B9-6FAE45E02C3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-Actividad Física</t>
        </r>
      </text>
    </comment>
    <comment ref="E139" authorId="1" shapeId="0" xr:uid="{989911FC-90F7-4D96-92D3-E30D091E794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y Seminarios - En Establecimientos Educación - Alimentacion-</t>
        </r>
      </text>
    </comment>
    <comment ref="F139" authorId="1" shapeId="0" xr:uid="{87C4B29D-FA48-4A27-92AE-741EAEF332D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-Ambiente Libre del Humo del Tabaco-</t>
        </r>
      </text>
    </comment>
    <comment ref="G139" authorId="1" shapeId="0" xr:uid="{3B9A4339-18BB-4FBB-B6D4-8410ADF76AD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Psicosociales-</t>
        </r>
      </text>
    </comment>
    <comment ref="H139" authorId="1" shapeId="0" xr:uid="{72B93097-953E-433D-96A6-40784CED7FC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Ambientales-</t>
        </r>
      </text>
    </comment>
    <comment ref="I139" authorId="1" shapeId="0" xr:uid="{002EED54-CC77-4754-9D1F-F499135CFC2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Derechos Humanos</t>
        </r>
      </text>
    </comment>
    <comment ref="J139" authorId="1" shapeId="0" xr:uid="{4DDAEF7B-1381-4E65-8395-6AFE52D7B36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Salud Sexual y Prevención de VIH/Sida e ITS</t>
        </r>
      </text>
    </comment>
    <comment ref="K139" authorId="1" shapeId="0" xr:uid="{832B5854-639E-4D34-947A-6AF93FA1EB6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Chile Crece Contigo</t>
        </r>
      </text>
    </comment>
    <comment ref="C140" authorId="1" shapeId="0" xr:uid="{06A7B572-092C-45AB-B269-4B9EF6BDE21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0" authorId="1" shapeId="0" xr:uid="{C4845952-AB7C-45A3-9C66-3FF3D0C83BC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-Actividad Física</t>
        </r>
      </text>
    </comment>
    <comment ref="E140" authorId="1" shapeId="0" xr:uid="{4AB9451F-0274-463F-A389-72F9658D3F1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-Alimentación-</t>
        </r>
      </text>
    </comment>
    <comment ref="F140" authorId="1" shapeId="0" xr:uid="{4D44D821-586D-409A-B77E-25A55ED8A06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-Ambiente Libre del Humo del Tabaco-</t>
        </r>
      </text>
    </comment>
    <comment ref="G140" authorId="1" shapeId="0" xr:uid="{69EE7E36-A039-40E8-8D28-56E3F6BD4F8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Psicosociales-</t>
        </r>
      </text>
    </comment>
    <comment ref="H140" authorId="1" shapeId="0" xr:uid="{298024ED-4348-4FD3-9471-0C8FD235EF6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Ambientales-</t>
        </r>
      </text>
    </comment>
    <comment ref="I140" authorId="1" shapeId="0" xr:uid="{1A4FDC65-5F86-43AD-B521-A9DC07A1DE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Derechos Humanos</t>
        </r>
      </text>
    </comment>
    <comment ref="J140" authorId="1" shapeId="0" xr:uid="{4D7C4B3F-BC75-46C2-99C2-96281471140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Salud Sexual y Prevención de VIH/Sida e ITS</t>
        </r>
      </text>
    </comment>
    <comment ref="K140" authorId="1" shapeId="0" xr:uid="{226D587C-1156-4B6A-8BA0-433AD03F929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Chile Crece Contigo</t>
        </r>
      </text>
    </comment>
    <comment ref="C141" authorId="1" shapeId="0" xr:uid="{810534B6-B91C-4FFF-B040-9569239F05C9}">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1" authorId="1" shapeId="0" xr:uid="{BBAA3340-B6B7-4EFF-BBB4-B9A2E719110E}">
      <text>
        <r>
          <rPr>
            <sz val="9"/>
            <color indexed="81"/>
            <rFont val="Tahoma"/>
            <family val="2"/>
          </rPr>
          <t xml:space="preserve">
Este dato aparecerá  luego de que en la atención registrada en Modulo Atención / Registro Atención Comunitaria.
Registre la actividad</t>
        </r>
        <r>
          <rPr>
            <b/>
            <sz val="9"/>
            <color indexed="81"/>
            <rFont val="Tahoma"/>
            <family val="2"/>
          </rPr>
          <t xml:space="preserve">
Actividades de Promoción Educación Grupal - Espacios Amigables en APS/Diferenciado-Actividad Física</t>
        </r>
      </text>
    </comment>
    <comment ref="E141" authorId="1" shapeId="0" xr:uid="{C7E9C800-5E2E-4F07-9707-A3A6212E200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APS/Diferenciado-Alimentación-</t>
        </r>
      </text>
    </comment>
    <comment ref="F141" authorId="1" shapeId="0" xr:uid="{F8CE6BE3-3F99-4B21-B812-FFFA49D8237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APS/Diferenciado-Ambiente Libre del Humo del Tabaco-</t>
        </r>
      </text>
    </comment>
    <comment ref="G141" authorId="1" shapeId="0" xr:uid="{04FF3C93-DB8D-44F3-B99C-7303071775C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Psicosociales-</t>
        </r>
      </text>
    </comment>
    <comment ref="H141" authorId="1" shapeId="0" xr:uid="{C0B4D340-9994-4FB9-8A9D-5D772288CE5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Ambientales-</t>
        </r>
      </text>
    </comment>
    <comment ref="I141" authorId="1" shapeId="0" xr:uid="{3628E3E2-A0CC-450E-A99C-CF5D2D634A8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Derechos Humanos</t>
        </r>
      </text>
    </comment>
    <comment ref="J141" authorId="1" shapeId="0" xr:uid="{9A1E68AE-1310-436E-825B-E866DA21F56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Salud Sexual y Prevención de VIH/Sida e ITS</t>
        </r>
      </text>
    </comment>
    <comment ref="K141" authorId="1" shapeId="0" xr:uid="{E4EC681C-43DB-42DE-85AF-6D3326EFE1A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Chile Crece Contigo</t>
        </r>
      </text>
    </comment>
    <comment ref="C142" authorId="1" shapeId="0" xr:uid="{1A970486-E7C8-4082-8EE9-F6F464469557}">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2" authorId="1" shapeId="0" xr:uid="{6DB41981-27ED-466D-B259-7E641536D7A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-Actividad Física</t>
        </r>
      </text>
    </comment>
    <comment ref="E142" authorId="1" shapeId="0" xr:uid="{685B57A1-8FBC-4493-8582-4EA20700A3D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-Alimentación-</t>
        </r>
      </text>
    </comment>
    <comment ref="F142" authorId="1" shapeId="0" xr:uid="{BF21F976-975B-4757-8DBB-782003D9179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-Ambiente Libre del Humo del Tabaco-</t>
        </r>
      </text>
    </comment>
    <comment ref="G142" authorId="1" shapeId="0" xr:uid="{7BCD08A9-4A96-4D7B-A14F-98B77394936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Psicosociales-</t>
        </r>
      </text>
    </comment>
    <comment ref="H142" authorId="1" shapeId="0" xr:uid="{F24A9887-E6D0-4209-9189-1A00E81F9AB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Ambientales-</t>
        </r>
      </text>
    </comment>
    <comment ref="I142" authorId="1" shapeId="0" xr:uid="{6F84E301-3B1F-4DE3-B23D-4F1153BBE62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Derechos Humanos</t>
        </r>
      </text>
    </comment>
    <comment ref="J142" authorId="1" shapeId="0" xr:uid="{C1F94DE5-6A62-47A4-B8A4-D9A22E13ECA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Salud Sexual y Prevención de VIH/Sida e ITS</t>
        </r>
      </text>
    </comment>
    <comment ref="K142" authorId="1" shapeId="0" xr:uid="{E44D6F61-7D02-40E7-A71B-67487C62159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Chile Crece Contigo</t>
        </r>
      </text>
    </comment>
    <comment ref="C143" authorId="1" shapeId="0" xr:uid="{5CA34CA8-EFC4-40EF-B59B-91077DE6B657}">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3" authorId="1" shapeId="0" xr:uid="{05C4FE3F-454B-4678-8932-6F11159E77E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-Actividad Física</t>
        </r>
      </text>
    </comment>
    <comment ref="E143" authorId="1" shapeId="0" xr:uid="{EE69B570-6A88-40EF-B95E-D5B9E834069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Educacion Grupal - En Establecimientos Educación - Alimentacion-</t>
        </r>
      </text>
    </comment>
    <comment ref="F143" authorId="1" shapeId="0" xr:uid="{7501C2C6-D38C-4445-80E6-3EF7A3E0CB5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-Ambiente Libre del Humo del Tabaco-</t>
        </r>
      </text>
    </comment>
    <comment ref="G143" authorId="1" shapeId="0" xr:uid="{951D4BA8-9168-4259-9BE5-B2C2125B8EC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Psicosociales-</t>
        </r>
      </text>
    </comment>
    <comment ref="H143" authorId="1" shapeId="0" xr:uid="{D851DC5E-FACD-4C8C-9E75-4F346BE0261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Ambientales-</t>
        </r>
      </text>
    </comment>
    <comment ref="I143" authorId="1" shapeId="0" xr:uid="{7C3E0F2A-B3FF-458A-A850-A419D07EA24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Derechos Humanos</t>
        </r>
      </text>
    </comment>
    <comment ref="J143" authorId="1" shapeId="0" xr:uid="{8BEEB9B5-497C-4DA3-895B-1806DC0CD63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Salud Sexual y Prevención de VIH/Sida e ITS</t>
        </r>
      </text>
    </comment>
    <comment ref="K143" authorId="1" shapeId="0" xr:uid="{7047B3B7-C426-4107-87A8-B3BABF7FCD8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Chile Crece Contigo</t>
        </r>
      </text>
    </comment>
    <comment ref="B146" authorId="1" shapeId="0" xr:uid="{E85BD86C-E73D-4818-8591-1AD87ECACDE7}">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6" authorId="1" shapeId="0" xr:uid="{9CA9337B-1F36-4AC3-9A88-DBF88412BC7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-Autoestima y  Autocuidado-</t>
        </r>
      </text>
    </comment>
    <comment ref="D146" authorId="1" shapeId="0" xr:uid="{1174CFA5-D1A9-4BFE-AE06-52760453E8B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 Mente Sana y Cuerpo Sano</t>
        </r>
      </text>
    </comment>
    <comment ref="E146" authorId="1" shapeId="0" xr:uid="{0DB5A8C9-EBA2-4306-A0D1-9637D715509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-Comunicación</t>
        </r>
      </text>
    </comment>
    <comment ref="F146" authorId="1" shapeId="0" xr:uid="{362A11B0-D8CB-423A-B319-00F05F21E1C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-Yo Me Cuido</t>
        </r>
      </text>
    </comment>
    <comment ref="G146" authorId="1" shapeId="0" xr:uid="{9D769C9F-B8E0-4D1B-AF06-2D25CA2352B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-Control de Tabaco</t>
        </r>
      </text>
    </comment>
    <comment ref="H146" authorId="1" shapeId="0" xr:uid="{8FA70A6C-77CE-4630-BCA0-D4F29BB379B2}">
      <text>
        <r>
          <rPr>
            <sz val="9"/>
            <color indexed="81"/>
            <rFont val="Tahoma"/>
            <family val="2"/>
          </rPr>
          <t xml:space="preserve">
Este dato aparecerá  luego de que en la atención registrada en Modulo Atención / Registro Atención Comunitaria</t>
        </r>
        <r>
          <rPr>
            <b/>
            <sz val="9"/>
            <color indexed="81"/>
            <rFont val="Tahoma"/>
            <family val="2"/>
          </rPr>
          <t>.</t>
        </r>
        <r>
          <rPr>
            <sz val="9"/>
            <color indexed="81"/>
            <rFont val="Tahoma"/>
            <family val="2"/>
          </rPr>
          <t xml:space="preserve">
Registre la actividad
</t>
        </r>
        <r>
          <rPr>
            <b/>
            <sz val="9"/>
            <color indexed="81"/>
            <rFont val="Tahoma"/>
            <family val="2"/>
          </rPr>
          <t>Talleres Grupales De Vida Sana En Comunas, Comunidades -Otros Tipos de Talleres</t>
        </r>
      </text>
    </comment>
    <comment ref="B147" authorId="1" shapeId="0" xr:uid="{1499B3F1-670E-4416-B853-99A0C1AF1C0A}">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7" authorId="1" shapeId="0" xr:uid="{4C8ABB2D-6A4B-4248-AE05-9C7A6417AC4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-Autoestima y  Autocuidado</t>
        </r>
      </text>
    </comment>
    <comment ref="D147" authorId="1" shapeId="0" xr:uid="{CA1C8CEB-1EAC-4D06-8532-E17D41878D6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Mente Sana y Cuerpo Sano</t>
        </r>
      </text>
    </comment>
    <comment ref="E147" authorId="1" shapeId="0" xr:uid="{80B13E06-CF24-4839-B129-3E2A07FD272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Comunicación</t>
        </r>
      </text>
    </comment>
    <comment ref="F147" authorId="1" shapeId="0" xr:uid="{A0994E3A-A85E-4371-BEE2-AAD4CB5F87C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Yo Me Cuido</t>
        </r>
      </text>
    </comment>
    <comment ref="G147" authorId="1" shapeId="0" xr:uid="{BC528279-77D3-46E6-91A5-CE2E41A0820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Control de Tabaco</t>
        </r>
      </text>
    </comment>
    <comment ref="H147" authorId="1" shapeId="0" xr:uid="{6D02DAC1-EA7F-4EEA-B66E-665CF703A81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Otros Tipos de Talleres -</t>
        </r>
      </text>
    </comment>
    <comment ref="B148" authorId="1" shapeId="0" xr:uid="{38F12B8F-DDE0-482D-937B-423FBC024838}">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8" authorId="1" shapeId="0" xr:uid="{3D48B4F0-AB50-4E30-AF57-BCAC87B473F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-Autoestima y  Autocuidado</t>
        </r>
      </text>
    </comment>
    <comment ref="D148" authorId="1" shapeId="0" xr:uid="{5A8BBBCE-F28A-4A3F-8273-3EF1488774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-Mente Sana y Cuerpo Sano</t>
        </r>
      </text>
    </comment>
    <comment ref="E148" authorId="1" shapeId="0" xr:uid="{BC760EFD-1034-4431-B754-D3E6CB0FE6F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-Comunicación</t>
        </r>
      </text>
    </comment>
    <comment ref="F148" authorId="1" shapeId="0" xr:uid="{A16B7FFC-F974-4612-9266-0ADE7245093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Yo Me Cuido</t>
        </r>
      </text>
    </comment>
    <comment ref="G148" authorId="1" shapeId="0" xr:uid="{A6431847-81C0-4F5A-A627-28B3DF56E72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Control de Tabaco</t>
        </r>
      </text>
    </comment>
    <comment ref="H148" authorId="1" shapeId="0" xr:uid="{F3978C68-10F0-4287-8A5E-F7A7756280F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Otros Tipos de Talleres</t>
        </r>
      </text>
    </comment>
    <comment ref="B149" authorId="1" shapeId="0" xr:uid="{F9D3F30C-20E3-4A39-A062-A452DA87DBBC}">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9" authorId="1" shapeId="0" xr:uid="{A0D4FC9E-6B5E-457E-9611-B8AFBCC7846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-Autoestima y  Autocuidado</t>
        </r>
      </text>
    </comment>
    <comment ref="D149" authorId="1" shapeId="0" xr:uid="{E8CBC9F3-3F55-49C8-AC35-1502CF6053D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Mente Sana y Cuerpo Sano -</t>
        </r>
      </text>
    </comment>
    <comment ref="E149" authorId="1" shapeId="0" xr:uid="{3CEC6D97-04F3-4962-9FDE-B67F2BDD51F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Comunicación</t>
        </r>
      </text>
    </comment>
    <comment ref="F149" authorId="1" shapeId="0" xr:uid="{966A48E2-46B1-4FB4-AE5F-E81D26E2466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Yo Me Cuido -</t>
        </r>
      </text>
    </comment>
    <comment ref="G149" authorId="1" shapeId="0" xr:uid="{53D6E7E7-D0F9-466E-A5C0-CB8D0190FC3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-Control de Tabaco</t>
        </r>
      </text>
    </comment>
    <comment ref="H149" authorId="1" shapeId="0" xr:uid="{4DB179C8-130C-426F-8749-597AFA1CC37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-Otros Tipo de Talleres</t>
        </r>
      </text>
    </comment>
    <comment ref="B152" authorId="1" shapeId="0" xr:uid="{6D5C2BBD-AD53-4F4D-BE04-B7DC0AE877E7}">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52" authorId="1" shapeId="0" xr:uid="{CF33C878-D12B-48AF-95C1-CDD21F3B41B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De Gestión-</t>
        </r>
      </text>
    </comment>
    <comment ref="D152" authorId="1" shapeId="0" xr:uid="{4948C934-6A0F-451B-B282-BDFE23DF9CB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Masivas de Gestión</t>
        </r>
      </text>
    </comment>
    <comment ref="E152" authorId="1" shapeId="0" xr:uid="{4A4967A9-19AE-42EE-B21E-A9FA8F5EEF7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-Acciones de Comunicación y Difusión -</t>
        </r>
      </text>
    </comment>
    <comment ref="F152" authorId="1" shapeId="0" xr:uid="{CABF6EB9-4826-43E8-A430-67775F6C697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-Preparación Actividades Educativas</t>
        </r>
      </text>
    </comment>
    <comment ref="G152" authorId="1" shapeId="0" xr:uid="{0126C761-C874-470F-894F-FC95D220E9E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Entrevistas</t>
        </r>
      </text>
    </comment>
    <comment ref="H152" authorId="1" shapeId="0" xr:uid="{CDA6E112-9FEA-409C-BA55-60DEE9EA565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Investigación y Capacitación de RR.HH</t>
        </r>
      </text>
    </comment>
    <comment ref="B153" authorId="1" shapeId="0" xr:uid="{0E8DC422-BCFC-4A19-A9DB-280D73A9DC3B}">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53" authorId="1" shapeId="0" xr:uid="{C84A66AA-4781-4A43-A185-14D264D52F7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De Gestión</t>
        </r>
      </text>
    </comment>
    <comment ref="D153" authorId="1" shapeId="0" xr:uid="{E3474797-C886-4AA2-8DE6-A710B4BE4B5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Masivas de Gestión</t>
        </r>
      </text>
    </comment>
    <comment ref="E153" authorId="1" shapeId="0" xr:uid="{A494276E-0BAF-4326-8CB7-701342C1D37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 Acciones de Comunicación y Difusión</t>
        </r>
      </text>
    </comment>
    <comment ref="F153" authorId="1" shapeId="0" xr:uid="{FC2DC107-7B8E-4217-86A2-BEFB6562DDA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-Preparación Actividades Educativas</t>
        </r>
      </text>
    </comment>
    <comment ref="G153" authorId="1" shapeId="0" xr:uid="{663D99B9-29A8-46E0-9FF8-711F4CDDB2D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Entrevistas</t>
        </r>
      </text>
    </comment>
    <comment ref="H153" authorId="1" shapeId="0" xr:uid="{79F4556C-B8B7-4244-8E19-45910EB4225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Investigación y Capacitación de RR.HH</t>
        </r>
      </text>
    </comment>
    <comment ref="B154" authorId="1" shapeId="0" xr:uid="{7CF76CD8-13D4-4319-B5B9-7536C50BB096}">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54" authorId="1" shapeId="0" xr:uid="{E4F2826D-13DE-4732-8E63-442C55D12EB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De Gestión</t>
        </r>
      </text>
    </comment>
    <comment ref="D154" authorId="1" shapeId="0" xr:uid="{B856DD3B-7960-4ED4-A3EC-4C37F8115B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Masivas de Gestión</t>
        </r>
      </text>
    </comment>
    <comment ref="E154" authorId="1" shapeId="0" xr:uid="{EE80BFB6-DE0E-4E68-9EAD-F02C8C99D65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Acciones de Comunicación y Difusión</t>
        </r>
      </text>
    </comment>
    <comment ref="F154" authorId="1" shapeId="0" xr:uid="{0D5E8929-34EE-444C-8041-16754A57FF0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-Preparación Actividades Educativas</t>
        </r>
      </text>
    </comment>
    <comment ref="G154" authorId="1" shapeId="0" xr:uid="{EE0EBD4B-F625-49AF-AAE7-BED9390CED1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Entrevistas</t>
        </r>
      </text>
    </comment>
    <comment ref="H154" authorId="1" shapeId="0" xr:uid="{8F31B7B2-1121-4CF8-8A8A-E8D4754275A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Investigación y Capacitación de RR.HH</t>
        </r>
      </text>
    </comment>
    <comment ref="B155" authorId="1" shapeId="0" xr:uid="{548C2C68-20FE-4374-AEE4-224CA3D05DE6}">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55" authorId="1" shapeId="0" xr:uid="{3EA6BBBD-F4D5-487D-BA8B-AABE17665B5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Reuniones De Gestión</t>
        </r>
      </text>
    </comment>
    <comment ref="D155" authorId="1" shapeId="0" xr:uid="{E6AF173D-136F-43C7-84EC-06258A5028B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Reuniones Masivas de Gestión</t>
        </r>
      </text>
    </comment>
    <comment ref="E155" authorId="1" shapeId="0" xr:uid="{3BED857D-3C28-4DE5-9FF3-575ADAD4B40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EnEstablecimientos Educación - Acciones de Comunicación y Difusión</t>
        </r>
      </text>
    </comment>
    <comment ref="F155" authorId="1" shapeId="0" xr:uid="{348090A0-0AB6-448B-8618-1A904EB5889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-Preparación Actividades Educativas</t>
        </r>
      </text>
    </comment>
    <comment ref="G155" authorId="1" shapeId="0" xr:uid="{C3EFE64B-F07C-4BC3-9BC6-DA88692DB42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Entrevistas</t>
        </r>
      </text>
    </comment>
    <comment ref="H155" authorId="1" shapeId="0" xr:uid="{A3EA3222-BBC1-43FB-BFF2-8217607DAFA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Investigación y Capacitación de RR.HH</t>
        </r>
      </text>
    </comment>
    <comment ref="B156" authorId="1" shapeId="0" xr:uid="{0937920B-33CA-4455-8BDD-27B5DD8F2965}">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56" authorId="1" shapeId="0" xr:uid="{D41652EC-0DE7-44C3-A2F6-AF67B1EF66E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Reuniones De Gestión</t>
        </r>
      </text>
    </comment>
    <comment ref="D156" authorId="1" shapeId="0" xr:uid="{3B78A522-41DB-4737-BD49-8F745ACEB55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Reuniones Masivas de Gestión</t>
        </r>
      </text>
    </comment>
    <comment ref="E156" authorId="1" shapeId="0" xr:uid="{BFDC39CD-AEA6-486D-AA22-56A96D69082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Acciones de Comunicación y Difusión</t>
        </r>
      </text>
    </comment>
    <comment ref="F156" authorId="1" shapeId="0" xr:uid="{F124D76E-71B1-4140-990E-C709D802C7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Oficina Intercultural -Preparación Actividades Educativas</t>
        </r>
      </text>
    </comment>
    <comment ref="G156" authorId="1" shapeId="0" xr:uid="{6F5B4D3A-86AE-43C5-B66E-517936EBB89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Entrevistas</t>
        </r>
      </text>
    </comment>
    <comment ref="H156" authorId="1" shapeId="0" xr:uid="{E9D56D27-3010-4545-B21C-AF3E4967976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Investigación y Capacitación de RR.HH</t>
        </r>
      </text>
    </comment>
    <comment ref="B157" authorId="1" shapeId="0" xr:uid="{45E48DB1-D4AB-44C7-BAB2-A574F13B2362}">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57" authorId="1" shapeId="0" xr:uid="{EC0C45B1-8643-44BD-A44C-FF55EA9C844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De Gestión</t>
        </r>
      </text>
    </comment>
    <comment ref="D157" authorId="1" shapeId="0" xr:uid="{FD8D9949-F13F-4A63-9E40-7648E20F04A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Masivas de Gestión</t>
        </r>
      </text>
    </comment>
    <comment ref="E157" authorId="1" shapeId="0" xr:uid="{FA1BBAD9-BD70-49C8-B7AF-6935F6D2486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Acciones de Comunicación y Difusión</t>
        </r>
      </text>
    </comment>
    <comment ref="F157" authorId="1" shapeId="0" xr:uid="{4719FF1A-45D0-4B85-B390-DF3AE9C7809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-Preparación Actividades Educativas</t>
        </r>
      </text>
    </comment>
    <comment ref="G157" authorId="1" shapeId="0" xr:uid="{F83A03F3-5897-4246-98A0-FBEFDCEB69E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Entrevistas</t>
        </r>
      </text>
    </comment>
    <comment ref="H157" authorId="1" shapeId="0" xr:uid="{980E0BF9-2697-40DA-8E57-148FA937017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Investigación y Capacitación de RR.HH</t>
        </r>
      </text>
    </comment>
    <comment ref="C159" authorId="2" shapeId="0" xr:uid="{9088597C-E592-44DC-B5CC-556529B53F87}">
      <text>
        <r>
          <rPr>
            <sz val="9"/>
            <color indexed="81"/>
            <rFont val="Tahoma"/>
            <family val="2"/>
          </rPr>
          <t xml:space="preserve">Sumatoria participantes que fueron registrados en las actividades 
</t>
        </r>
      </text>
    </comment>
    <comment ref="B160" authorId="2" shapeId="0" xr:uid="{DE03807C-7DC8-4228-B773-7F1C5D920B93}">
      <text>
        <r>
          <rPr>
            <sz val="9"/>
            <color indexed="81"/>
            <rFont val="Tahoma"/>
            <family val="2"/>
          </rPr>
          <t xml:space="preserve">Es la Sumatoria de todas la Actividades según Estrategias, Espacios o Líneas de Acción en Común
</t>
        </r>
      </text>
    </comment>
    <comment ref="D160" authorId="2" shapeId="0" xr:uid="{447FD4B6-369F-41D1-8D4D-B9CABA40422D}">
      <text>
        <r>
          <rPr>
            <sz val="9"/>
            <color indexed="81"/>
            <rFont val="Tahoma"/>
            <family val="2"/>
          </rPr>
          <t xml:space="preserve">
Este dato aparecerá  luego de que en la atención registrada en Modulo Atención / Registro Atención Comunitaria.</t>
        </r>
        <r>
          <rPr>
            <b/>
            <sz val="9"/>
            <color indexed="81"/>
            <rFont val="Tahoma"/>
            <family val="2"/>
          </rPr>
          <t xml:space="preserve">
</t>
        </r>
        <r>
          <rPr>
            <sz val="9"/>
            <color indexed="81"/>
            <rFont val="Tahoma"/>
            <family val="2"/>
          </rPr>
          <t>Registre la actividad</t>
        </r>
        <r>
          <rPr>
            <b/>
            <sz val="9"/>
            <color indexed="81"/>
            <rFont val="Tahoma"/>
            <family val="2"/>
          </rPr>
          <t xml:space="preserve">
Talleres Grupales P. Espacios Amigables - Espacios comunitarios - Actividad Fisica </t>
        </r>
      </text>
    </comment>
    <comment ref="E160" authorId="2" shapeId="0" xr:uid="{9B5D129E-6520-472E-8A90-6B259E46E570}">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
Talleres Grupales P. Espacios Amigables - Espacios comunitarios - Alimentación 
</t>
        </r>
      </text>
    </comment>
    <comment ref="F160" authorId="2" shapeId="0" xr:uid="{43DB42C0-B6D6-4119-8ACA-AC1643C9D414}">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Espacios comunitarios - Ambiente libre de humo de tabaco</t>
        </r>
        <r>
          <rPr>
            <sz val="9"/>
            <color indexed="81"/>
            <rFont val="Tahoma"/>
            <family val="2"/>
          </rPr>
          <t xml:space="preserve">
</t>
        </r>
      </text>
    </comment>
    <comment ref="G160" authorId="2" shapeId="0" xr:uid="{51F47809-E813-494C-BE26-3C894AF7FE8F}">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
Talleres Grupales P. Espacios Amigables - Espacios comunitarios - Factores Protectores Psicosociales
</t>
        </r>
        <r>
          <rPr>
            <sz val="9"/>
            <color indexed="81"/>
            <rFont val="Tahoma"/>
            <family val="2"/>
          </rPr>
          <t xml:space="preserve">
</t>
        </r>
      </text>
    </comment>
    <comment ref="H160" authorId="2" shapeId="0" xr:uid="{F28B7509-6B5F-4778-BF34-AEF0D6547939}">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Espacios comunitarios - Prevención Consumo de Alcohol y Otras Drogas</t>
        </r>
        <r>
          <rPr>
            <sz val="9"/>
            <color indexed="81"/>
            <rFont val="Tahoma"/>
            <family val="2"/>
          </rPr>
          <t xml:space="preserve">
</t>
        </r>
      </text>
    </comment>
    <comment ref="I160" authorId="2" shapeId="0" xr:uid="{33CC941E-0CA4-4136-AE5A-C5BBD5039232}">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Espacios comunitarios - Salud Sexual y Prevención de VIH/SIDA e ITS</t>
        </r>
        <r>
          <rPr>
            <sz val="9"/>
            <color indexed="81"/>
            <rFont val="Tahoma"/>
            <family val="2"/>
          </rPr>
          <t xml:space="preserve">
</t>
        </r>
      </text>
    </comment>
    <comment ref="J160" authorId="2" shapeId="0" xr:uid="{B601BC60-8228-4CA8-A509-B18C8CD8909C}">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Talleres Grupales P. Espacios Amigables - Espacios comunitarios - Otros Tipos de Talleres </t>
        </r>
        <r>
          <rPr>
            <sz val="9"/>
            <color indexed="81"/>
            <rFont val="Tahoma"/>
            <family val="2"/>
          </rPr>
          <t xml:space="preserve">
</t>
        </r>
      </text>
    </comment>
    <comment ref="B161" authorId="2" shapeId="0" xr:uid="{C9E3AA4D-9AF2-4A2B-A1BC-BC20FA269ABA}">
      <text>
        <r>
          <rPr>
            <sz val="9"/>
            <color indexed="81"/>
            <rFont val="Tahoma"/>
            <family val="2"/>
          </rPr>
          <t xml:space="preserve">
Es la Sumatoria de todas la Actividades según Estrategias, Espacios o Líneas de Acción en Común
</t>
        </r>
      </text>
    </comment>
    <comment ref="D161" authorId="2" shapeId="0" xr:uid="{16A3F9C8-D0A0-4F21-BD7F-C244D0831846}">
      <text>
        <r>
          <rPr>
            <sz val="9"/>
            <color indexed="81"/>
            <rFont val="Tahoma"/>
            <family val="2"/>
          </rPr>
          <t>Este dato aparecerá  luego de que en la atención registrada en Modulo Atención / Registro Atención Comunitaria.
Registre la actividad</t>
        </r>
        <r>
          <rPr>
            <b/>
            <sz val="9"/>
            <color indexed="81"/>
            <rFont val="Tahoma"/>
            <family val="2"/>
          </rPr>
          <t xml:space="preserve">
Talleres Grupales P. Espacios Amigables - Establecimientos Educacionales - Actividad Fisica </t>
        </r>
        <r>
          <rPr>
            <sz val="9"/>
            <color indexed="81"/>
            <rFont val="Tahoma"/>
            <family val="2"/>
          </rPr>
          <t xml:space="preserve">
</t>
        </r>
      </text>
    </comment>
    <comment ref="E161" authorId="2" shapeId="0" xr:uid="{778B32C8-DA4B-4BAA-B30D-E6CF8980E8B7}">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Talleres Grupales P. Espacios Amigables - Establecimientos Educacionales - Alimentación </t>
        </r>
        <r>
          <rPr>
            <sz val="9"/>
            <color indexed="81"/>
            <rFont val="Tahoma"/>
            <family val="2"/>
          </rPr>
          <t xml:space="preserve">
</t>
        </r>
      </text>
    </comment>
    <comment ref="F161" authorId="2" shapeId="0" xr:uid="{097C7E95-D36B-4937-8AAD-35D3E1FE7AFD}">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
Talleres Grupales P. Espacios Amigables - Establecimientos Educacionales - Ambiente libre de humo de tabaco</t>
        </r>
        <r>
          <rPr>
            <sz val="9"/>
            <color indexed="81"/>
            <rFont val="Tahoma"/>
            <family val="2"/>
          </rPr>
          <t xml:space="preserve">
</t>
        </r>
      </text>
    </comment>
    <comment ref="G161" authorId="2" shapeId="0" xr:uid="{115E3824-3D6F-447F-B529-E1DA00A5D77E}">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
Talleres Grupales P. Espacios Amigables - Establecimientos Educacionales - Factores Protectores Psicosociales</t>
        </r>
        <r>
          <rPr>
            <sz val="9"/>
            <color indexed="81"/>
            <rFont val="Tahoma"/>
            <family val="2"/>
          </rPr>
          <t xml:space="preserve">
</t>
        </r>
      </text>
    </comment>
    <comment ref="H161" authorId="2" shapeId="0" xr:uid="{36A29744-AC30-48AD-B804-75B46BD9AABC}">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Talleres Grupales P. Espacios Amigables - Establecimientos Educacionales - Prevención Consumo de Alcohol y Otras Drogas
</t>
        </r>
      </text>
    </comment>
    <comment ref="I161" authorId="2" shapeId="0" xr:uid="{F1138FA6-57ED-4E4C-AC0E-E87EB9DADF86}">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Establecimientos Educacionales - Salud Sexual y Prevención de VIH/SIDA e ITS</t>
        </r>
        <r>
          <rPr>
            <sz val="9"/>
            <color indexed="81"/>
            <rFont val="Tahoma"/>
            <family val="2"/>
          </rPr>
          <t xml:space="preserve">
</t>
        </r>
      </text>
    </comment>
    <comment ref="J161" authorId="2" shapeId="0" xr:uid="{13AF61B2-CF15-46BB-908C-94F00EE87E5C}">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
Talleres Grupales P. Espacios Amigables - Establecimientos Educacionales - Otros Tipos de Talleres </t>
        </r>
        <r>
          <rPr>
            <sz val="9"/>
            <color indexed="81"/>
            <rFont val="Tahoma"/>
            <family val="2"/>
          </rPr>
          <t xml:space="preserve">
</t>
        </r>
      </text>
    </comment>
    <comment ref="B162" authorId="2" shapeId="0" xr:uid="{FB3290B8-BEAC-46B7-A7AF-671A9E089B99}">
      <text>
        <r>
          <rPr>
            <sz val="9"/>
            <color indexed="81"/>
            <rFont val="Tahoma"/>
            <family val="2"/>
          </rPr>
          <t xml:space="preserve">
Es la Sumatoria de todas la Actividades según Estrategias, Espacios o Líneas de Acción en Común
</t>
        </r>
      </text>
    </comment>
    <comment ref="D162" authorId="2" shapeId="0" xr:uid="{AE5A102A-2A21-4B72-BD4C-746E77FE6D2D}">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Talleres Grupales P. Espacios Amigables - Centros de Salud - Actividad Fisica </t>
        </r>
        <r>
          <rPr>
            <sz val="9"/>
            <color indexed="81"/>
            <rFont val="Tahoma"/>
            <family val="2"/>
          </rPr>
          <t xml:space="preserve">
</t>
        </r>
      </text>
    </comment>
    <comment ref="E162" authorId="2" shapeId="0" xr:uid="{A57486D7-DAD1-4666-B084-E5F5D991323E}">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 xml:space="preserve">Talleres Grupales P. Espacios Amigables - Centros de Salud - Alimentación </t>
        </r>
        <r>
          <rPr>
            <sz val="9"/>
            <color indexed="81"/>
            <rFont val="Tahoma"/>
            <family val="2"/>
          </rPr>
          <t xml:space="preserve">
</t>
        </r>
      </text>
    </comment>
    <comment ref="F162" authorId="2" shapeId="0" xr:uid="{79AB69A3-4110-4BD6-8D98-5E965AEBF2FD}">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Centros de Salud - Ambiente libre de humo de tabaco</t>
        </r>
        <r>
          <rPr>
            <sz val="9"/>
            <color indexed="81"/>
            <rFont val="Tahoma"/>
            <family val="2"/>
          </rPr>
          <t xml:space="preserve">
</t>
        </r>
      </text>
    </comment>
    <comment ref="G162" authorId="2" shapeId="0" xr:uid="{170EA909-6EAE-42D7-BBFA-B2CEB98E14C0}">
      <text>
        <r>
          <rPr>
            <sz val="9"/>
            <color indexed="81"/>
            <rFont val="Tahoma"/>
            <family val="2"/>
          </rPr>
          <t>Este dato aparecerá  luego de que en la atención registrada en Modulo Atención / Registro Atención Comunitaria.
Registre la actividad</t>
        </r>
        <r>
          <rPr>
            <b/>
            <sz val="9"/>
            <color indexed="81"/>
            <rFont val="Tahoma"/>
            <family val="2"/>
          </rPr>
          <t xml:space="preserve">
Talleres Grupales P. Espacios Amigables - Centros de Salud - Factores Protectores Psicosociales</t>
        </r>
      </text>
    </comment>
    <comment ref="H162" authorId="2" shapeId="0" xr:uid="{10826CE3-594C-43B0-8C94-7F675124AD69}">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Centros de Salud - Prevención Consumo de Alcohol y Otras Drogas</t>
        </r>
        <r>
          <rPr>
            <sz val="9"/>
            <color indexed="81"/>
            <rFont val="Tahoma"/>
            <family val="2"/>
          </rPr>
          <t xml:space="preserve">
</t>
        </r>
      </text>
    </comment>
    <comment ref="I162" authorId="2" shapeId="0" xr:uid="{4F0EAE95-4B03-48D9-90D5-3302DCF56CD6}">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Centros de Salud - Salud Sexual y Prevención de VIH/SIDA e ITS</t>
        </r>
        <r>
          <rPr>
            <sz val="9"/>
            <color indexed="81"/>
            <rFont val="Tahoma"/>
            <family val="2"/>
          </rPr>
          <t xml:space="preserve">
</t>
        </r>
      </text>
    </comment>
    <comment ref="J162" authorId="2" shapeId="0" xr:uid="{855C6EA4-C4C4-40BE-A098-170389F1D6E2}">
      <text>
        <r>
          <rPr>
            <sz val="9"/>
            <color indexed="81"/>
            <rFont val="Tahoma"/>
            <family val="2"/>
          </rPr>
          <t xml:space="preserve">Este dato aparecerá  luego de que en la atención registrada en Modulo Atención / Registro Atención  Comunitaria.
Registre la actividad
</t>
        </r>
        <r>
          <rPr>
            <b/>
            <sz val="9"/>
            <color indexed="81"/>
            <rFont val="Tahoma"/>
            <family val="2"/>
          </rPr>
          <t>Talleres Grupales P. Espacios Amigables - Centros de Salud - Otros Tipos de Talleres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Natalia Arancibia</author>
    <author>azavala</author>
    <author>Cristian Astudillo</author>
    <author>Camila Puebla</author>
  </authors>
  <commentList>
    <comment ref="A12" authorId="0" shapeId="0" xr:uid="{602597CD-6D8F-4183-B504-2CAA10EF7C1E}">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Trato</t>
        </r>
      </text>
    </comment>
    <comment ref="B12" authorId="1" shapeId="0" xr:uid="{89550B48-5556-4360-927F-DD88AA801B33}">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13" authorId="1" shapeId="0" xr:uid="{393D5942-94DD-45AA-8FFE-F7D4548AC73E}">
      <text>
        <r>
          <rPr>
            <sz val="9"/>
            <color indexed="81"/>
            <rFont val="Tahoma"/>
            <family val="2"/>
          </rPr>
          <t xml:space="preserve">Este dato aparecerá  luego de que se registre en el modulo Atención / Registro de Atención Comunitaria
La actividad
</t>
        </r>
        <r>
          <rPr>
            <b/>
            <sz val="9"/>
            <color indexed="81"/>
            <rFont val="Tahoma"/>
            <family val="2"/>
          </rPr>
          <t>Reclamo por competencias Tecnicas.</t>
        </r>
      </text>
    </comment>
    <comment ref="B13" authorId="1" shapeId="0" xr:uid="{D402CE75-0684-4012-962E-7A3EF363842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competencias Tecnicas.</t>
        </r>
      </text>
    </comment>
    <comment ref="A14" authorId="0" shapeId="0" xr:uid="{069150B9-77B8-448A-8D30-E2090E035A11}">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Infraestructura.</t>
        </r>
        <r>
          <rPr>
            <sz val="9"/>
            <color indexed="81"/>
            <rFont val="Tahoma"/>
            <family val="2"/>
          </rPr>
          <t xml:space="preserve">
</t>
        </r>
      </text>
    </comment>
    <comment ref="B14" authorId="1" shapeId="0" xr:uid="{1476B9B8-D764-4ADF-9234-713397C08C76}">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Infraestructura.</t>
        </r>
      </text>
    </comment>
    <comment ref="A15" authorId="1" shapeId="0" xr:uid="{6CA588D4-FF67-4743-906D-4838A9C2F764}">
      <text>
        <r>
          <rPr>
            <sz val="9"/>
            <color indexed="81"/>
            <rFont val="Tahoma"/>
            <family val="2"/>
          </rPr>
          <t xml:space="preserve">Este dato aparecerá  luego de que se registre en el modulo Atención / Registro de Atención Comunitarial
Se registre la actividad
</t>
        </r>
        <r>
          <rPr>
            <b/>
            <sz val="9"/>
            <color indexed="81"/>
            <rFont val="Tahoma"/>
            <family val="2"/>
          </rPr>
          <t>Tiempo de Espera (En Sala de Espera)</t>
        </r>
      </text>
    </comment>
    <comment ref="B15" authorId="1" shapeId="0" xr:uid="{0D2D8422-C7F8-4E0E-81D1-FBB8C976CF15}">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(En Sala de Espera)</t>
        </r>
      </text>
    </comment>
    <comment ref="A16" authorId="1" shapeId="0" xr:uid="{80F4EA3E-C3F7-4F78-A7DF-27D341BE7251}">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consulta  especialidad (Por Lista de Espera)</t>
        </r>
      </text>
    </comment>
    <comment ref="B16" authorId="1" shapeId="0" xr:uid="{E01646EA-8C1F-41C9-BF60-2FB48C95938F}">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consulta  especialidad (Por Lista de Espera)</t>
        </r>
      </text>
    </comment>
    <comment ref="A17" authorId="2" shapeId="0" xr:uid="{9BF90A58-8674-47E2-841B-15265C2A9ED9}">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procedimiento (Lista de Espera)</t>
        </r>
      </text>
    </comment>
    <comment ref="B17" authorId="2" shapeId="0" xr:uid="{472E2EED-3448-48FE-8117-1A93ECF6201A}">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procedimiento (Lista de Espera)</t>
        </r>
      </text>
    </comment>
    <comment ref="A18" authorId="1" shapeId="0" xr:uid="{F909F5EF-AB64-464F-A234-D9CCBA561C21}">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cirugía  (Lista de Espera)</t>
        </r>
      </text>
    </comment>
    <comment ref="B18" authorId="1" shapeId="0" xr:uid="{54E3CE40-78E7-424E-8099-3F306A67EFCF}">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cirugía  (Lista de Espera)</t>
        </r>
      </text>
    </comment>
    <comment ref="A19" authorId="1" shapeId="0" xr:uid="{EDC2C892-38EE-4373-8BBC-2B4F64BBC20F}">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Información</t>
        </r>
      </text>
    </comment>
    <comment ref="B19" authorId="1" shapeId="0" xr:uid="{55C7E8B2-4AD8-46DF-ADE8-9F95F998265E}">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Información</t>
        </r>
      </text>
    </comment>
    <comment ref="A20" authorId="1" shapeId="0" xr:uid="{CE0BFDEF-005C-4B46-855A-AFAACB1C74D8}">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Procedimientos Administrativos.</t>
        </r>
      </text>
    </comment>
    <comment ref="B20" authorId="1" shapeId="0" xr:uid="{C5DEB263-7D84-4641-B1F2-4DE00FA9F1DB}">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Procedimientos Administrativos.</t>
        </r>
      </text>
    </comment>
    <comment ref="A21" authorId="1" shapeId="0" xr:uid="{23771296-6C6E-483B-BB69-A9809557F7AD}">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Probidad Administrativa.</t>
        </r>
      </text>
    </comment>
    <comment ref="B21" authorId="1" shapeId="0" xr:uid="{D813815D-6ABC-4D39-8D3B-750148EBAE7C}">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Probidad Administrativa.</t>
        </r>
      </text>
    </comment>
    <comment ref="A22" authorId="1" shapeId="0" xr:uid="{DAFEFE3D-E7D6-4F63-92AA-74D15454A75D}">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Incumplimiento Garantías Explícitas en Salud (GES)</t>
        </r>
      </text>
    </comment>
    <comment ref="B22" authorId="1" shapeId="0" xr:uid="{771CAF08-C6EE-460C-AE25-68D03DCFA657}">
      <text>
        <r>
          <rPr>
            <b/>
            <sz val="9"/>
            <color indexed="81"/>
            <rFont val="Tahoma"/>
            <family val="2"/>
          </rPr>
          <t xml:space="preserve">
</t>
        </r>
        <r>
          <rPr>
            <sz val="9"/>
            <color indexed="81"/>
            <rFont val="Tahoma"/>
            <family val="2"/>
          </rPr>
          <t>Este dato aparecerá  luego de que en la atención 
Registrada en el box ó en Atención / Registro Atención Individual
Se registre la actividad
INCUMPLIMIENTO GARANTÍAS EXPLÍCITAS EN SALUD (GES)</t>
        </r>
      </text>
    </comment>
    <comment ref="A23" authorId="1" shapeId="0" xr:uid="{21C17FB1-873E-4C65-A34D-A33770BE7692}">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LEY Ricarte Soto
</t>
        </r>
      </text>
    </comment>
    <comment ref="B23" authorId="1" shapeId="0" xr:uid="{E7FCE2ED-8305-4F8D-9D2C-1358698FFFCD}">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LEY RICARTE SOTO</t>
        </r>
      </text>
    </comment>
    <comment ref="A24" authorId="1" shapeId="0" xr:uid="{79B0FD4D-398E-4BC5-A4F8-05F567F41F74}">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FOFAR
</t>
        </r>
      </text>
    </comment>
    <comment ref="B24" authorId="1" shapeId="0" xr:uid="{1058CAA1-ADE5-4EB1-994A-507806428142}">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FOFAR</t>
        </r>
      </text>
    </comment>
    <comment ref="A25" authorId="1" shapeId="0" xr:uid="{6F3EA05A-0906-4B3A-801B-4CF7640B9F7D}">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Consultas (Sistema Integral de Atención a Usuarios).</t>
        </r>
      </text>
    </comment>
    <comment ref="B25" authorId="1" shapeId="0" xr:uid="{6A681D67-7488-4379-8D1B-B86C9B59B3C6}">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Consultas (Sistema Integral de Atención a Usuarios).</t>
        </r>
      </text>
    </comment>
    <comment ref="A26" authorId="1" shapeId="0" xr:uid="{1E829F09-48FD-4722-8D6A-F9C236AE3C13}">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Sugerencias (Sistema Integral de Atención a Usuarios).</t>
        </r>
      </text>
    </comment>
    <comment ref="B26" authorId="1" shapeId="0" xr:uid="{ECC526A1-B905-4775-9970-EF10E3340604}">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Sugerencias (Sistema Integral de Atención a Usuarios).</t>
        </r>
      </text>
    </comment>
    <comment ref="A27" authorId="1" shapeId="0" xr:uid="{B5303CA5-760C-424B-9DB0-8D1B41A44359}">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Felicitaciones (Sistema Integral de Atención a Usuarios).</t>
        </r>
      </text>
    </comment>
    <comment ref="B27" authorId="1" shapeId="0" xr:uid="{1F783BF2-3ABB-499B-9AB6-87A337AA226E}">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Felicitaciones (Sistema Integral de Atención a Usuarios).</t>
        </r>
      </text>
    </comment>
    <comment ref="A28" authorId="1" shapeId="0" xr:uid="{E6D6E832-1CFA-4AC2-8BD5-A7C4E5EF94EF}">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t>
        </r>
        <r>
          <rPr>
            <sz val="9"/>
            <color indexed="81"/>
            <rFont val="Tahoma"/>
            <family val="2"/>
          </rPr>
          <t xml:space="preserve"> </t>
        </r>
      </text>
    </comment>
    <comment ref="B28" authorId="1" shapeId="0" xr:uid="{CD26A74A-69DB-4F13-9903-8F7C33E96AE4}">
      <text>
        <r>
          <rPr>
            <b/>
            <sz val="9"/>
            <color indexed="81"/>
            <rFont val="Tahoma"/>
            <family val="2"/>
          </rPr>
          <t xml:space="preserve">Cristian Astudillo: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29" authorId="1" shapeId="0" xr:uid="{762660CA-4C5B-4DEB-BE62-AF4EDB9BDA2C}">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 ley 20.285(Ley de Transparencia)</t>
        </r>
      </text>
    </comment>
    <comment ref="B29" authorId="1" shapeId="0" xr:uid="{A86E0D6C-E0D0-4145-997C-7675FF45F152}">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C33" authorId="1" shapeId="0" xr:uid="{0400BB8D-1EBB-4C91-984F-5D59FE466040}">
      <text>
        <r>
          <rPr>
            <sz val="9"/>
            <color indexed="81"/>
            <rFont val="Tahoma"/>
            <family val="2"/>
          </rPr>
          <t xml:space="preserve">Este dato aparecerá  luego de que se registre en modulo Atención / Registro de Atención Comunitaria
La actividad
</t>
        </r>
        <r>
          <rPr>
            <b/>
            <sz val="9"/>
            <color indexed="81"/>
            <rFont val="Tahoma"/>
            <family val="2"/>
          </rPr>
          <t>Administración y Gestión Consultas Ciudadanas</t>
        </r>
      </text>
    </comment>
    <comment ref="D33" authorId="1" shapeId="0" xr:uid="{6984840F-1DBD-46EE-A8ED-92171FEDE80E}">
      <text>
        <r>
          <rPr>
            <sz val="9"/>
            <color indexed="81"/>
            <rFont val="Tahoma"/>
            <family val="2"/>
          </rPr>
          <t xml:space="preserve">Este dato aparecerá  luego de que se registre en el modulo Atención / Registro de Atención Comunitaria
La actividad
</t>
        </r>
        <r>
          <rPr>
            <b/>
            <sz val="9"/>
            <color indexed="81"/>
            <rFont val="Tahoma"/>
            <family val="2"/>
          </rPr>
          <t>Administración y Gestión Consejos Consultivos, De Desarrollo Y Comités Locales</t>
        </r>
      </text>
    </comment>
    <comment ref="E33" authorId="3" shapeId="0" xr:uid="{1078E485-EC97-4591-90F5-FC54D6352C28}">
      <text>
        <r>
          <rPr>
            <sz val="9"/>
            <color indexed="81"/>
            <rFont val="Tahoma"/>
            <family val="2"/>
          </rPr>
          <t>Este dato aparecerá  luego de que se registre en el modulo Atención / Registro de Atención Comunitaria
La actividad</t>
        </r>
        <r>
          <rPr>
            <b/>
            <sz val="9"/>
            <color indexed="81"/>
            <rFont val="Tahoma"/>
            <family val="2"/>
          </rPr>
          <t xml:space="preserve">
Administración y Gestión - Consejos Consultivos de Adolescentes y Jovenes</t>
        </r>
        <r>
          <rPr>
            <sz val="9"/>
            <color indexed="81"/>
            <rFont val="Tahoma"/>
            <family val="2"/>
          </rPr>
          <t xml:space="preserve">
</t>
        </r>
      </text>
    </comment>
    <comment ref="F33" authorId="1" shapeId="0" xr:uid="{3CD24B6A-ECA5-4815-B1B1-858740ACF688}">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Mesas Territoriales
</t>
        </r>
        <r>
          <rPr>
            <sz val="9"/>
            <color indexed="81"/>
            <rFont val="Tahoma"/>
            <family val="2"/>
          </rPr>
          <t>ó</t>
        </r>
        <r>
          <rPr>
            <b/>
            <sz val="9"/>
            <color indexed="81"/>
            <rFont val="Tahoma"/>
            <family val="2"/>
          </rPr>
          <t xml:space="preserve">
Administración y Gestión Diálogos Ciudadanos 
</t>
        </r>
        <r>
          <rPr>
            <sz val="9"/>
            <color indexed="81"/>
            <rFont val="Tahoma"/>
            <family val="2"/>
          </rPr>
          <t>ó</t>
        </r>
        <r>
          <rPr>
            <b/>
            <sz val="9"/>
            <color indexed="81"/>
            <rFont val="Tahoma"/>
            <family val="2"/>
          </rPr>
          <t xml:space="preserve">
Administración y Gestión Mesas de Salud Intercultural</t>
        </r>
      </text>
    </comment>
    <comment ref="G33" authorId="1" shapeId="0" xr:uid="{86DBAE0D-51CA-446E-971D-2B0962C3850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Cuentas Públicas Participativas </t>
        </r>
      </text>
    </comment>
    <comment ref="H33" authorId="1" shapeId="0" xr:uid="{CF1FB45C-3BF9-4067-847E-DCF251247315}">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Presupuestos Participativos
</t>
        </r>
      </text>
    </comment>
    <comment ref="I33" authorId="1" shapeId="0" xr:uid="{1013972A-8549-4844-914F-C90D7BD78C7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Satisfacción Usuaria </t>
        </r>
      </text>
    </comment>
    <comment ref="J33" authorId="1" shapeId="0" xr:uid="{A429D20D-D971-4D6D-B558-C7D2D36829FD}">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Planificación local participativa </t>
        </r>
      </text>
    </comment>
    <comment ref="C34" authorId="1" shapeId="0" xr:uid="{88AA1496-3DF0-4B2F-9182-713049B6D97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Consultas Ciudadanas </t>
        </r>
      </text>
    </comment>
    <comment ref="D34" authorId="1" shapeId="0" xr:uid="{88E94E0A-0CF0-4528-9D6C-E242947F8B7D}">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Consejos Consultivos, De Desarrollo Y Comités Locales</t>
        </r>
      </text>
    </comment>
    <comment ref="E34" authorId="3" shapeId="0" xr:uid="{D2649098-6B92-45BA-BE46-5C774477F419}">
      <text>
        <r>
          <rPr>
            <sz val="9"/>
            <color indexed="81"/>
            <rFont val="Tahoma"/>
            <family val="2"/>
          </rPr>
          <t>Este dato aparecerá  luego de que se registre en el modulo Atención / Registro de Atención Comunitaria
La actividad</t>
        </r>
        <r>
          <rPr>
            <b/>
            <sz val="9"/>
            <color indexed="81"/>
            <rFont val="Tahoma"/>
            <family val="2"/>
          </rPr>
          <t xml:space="preserve">
Entrevistas - Consejos Consultivos de Adolescentes y Jovenes</t>
        </r>
        <r>
          <rPr>
            <sz val="9"/>
            <color indexed="81"/>
            <rFont val="Tahoma"/>
            <family val="2"/>
          </rPr>
          <t xml:space="preserve">
</t>
        </r>
      </text>
    </comment>
    <comment ref="F34" authorId="1" shapeId="0" xr:uid="{6C50F960-FA45-4759-A75F-EF5D413ED19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Mesas Territoriales
</t>
        </r>
        <r>
          <rPr>
            <sz val="9"/>
            <color indexed="81"/>
            <rFont val="Tahoma"/>
            <family val="2"/>
          </rPr>
          <t xml:space="preserve">ó
</t>
        </r>
        <r>
          <rPr>
            <b/>
            <sz val="9"/>
            <color indexed="81"/>
            <rFont val="Tahoma"/>
            <family val="2"/>
          </rPr>
          <t xml:space="preserve">Entrevista Diálogos Ciudadanos </t>
        </r>
        <r>
          <rPr>
            <sz val="9"/>
            <color indexed="81"/>
            <rFont val="Tahoma"/>
            <family val="2"/>
          </rPr>
          <t xml:space="preserve">
ó</t>
        </r>
        <r>
          <rPr>
            <b/>
            <sz val="9"/>
            <color indexed="81"/>
            <rFont val="Tahoma"/>
            <family val="2"/>
          </rPr>
          <t xml:space="preserve">
Entrevistas Mesas de Salud Intercultural</t>
        </r>
      </text>
    </comment>
    <comment ref="G34" authorId="1" shapeId="0" xr:uid="{16E9A795-4F7F-4702-B836-1A0992A02644}">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Cuentas Públicas Participativas </t>
        </r>
      </text>
    </comment>
    <comment ref="H34" authorId="1" shapeId="0" xr:uid="{0B30CF3C-26B4-4640-8DF1-AEF3E29CEC65}">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Presupuestos Participativos</t>
        </r>
        <r>
          <rPr>
            <sz val="9"/>
            <color indexed="81"/>
            <rFont val="Tahoma"/>
            <family val="2"/>
          </rPr>
          <t xml:space="preserve">
</t>
        </r>
      </text>
    </comment>
    <comment ref="I34" authorId="1" shapeId="0" xr:uid="{5181E0A1-1FA4-4A3E-B09B-D1BD405DAA3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Satisfacción Usuaria </t>
        </r>
      </text>
    </comment>
    <comment ref="J34" authorId="1" shapeId="0" xr:uid="{C9459180-4504-476F-AC0A-D2D4A51D0EAD}">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Planificación local participativa </t>
        </r>
        <r>
          <rPr>
            <sz val="9"/>
            <color indexed="81"/>
            <rFont val="Tahoma"/>
            <family val="2"/>
          </rPr>
          <t xml:space="preserve">
</t>
        </r>
      </text>
    </comment>
    <comment ref="C35" authorId="1" shapeId="0" xr:uid="{D8E5382A-1500-4753-AA6B-500E01472CF6}">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Consultas Ciudadanas</t>
        </r>
      </text>
    </comment>
    <comment ref="D35" authorId="1" shapeId="0" xr:uid="{986A09E6-3BF3-468B-88F6-6F6D3E32CF58}">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Consejos Consultivos, De Desarrollo Y Comités Locales</t>
        </r>
      </text>
    </comment>
    <comment ref="E35" authorId="3" shapeId="0" xr:uid="{7A7C084A-04EE-44B9-98C4-E8162689F928}">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 Consejos Consultivos de Adolescentes y Jovenes</t>
        </r>
        <r>
          <rPr>
            <sz val="9"/>
            <color indexed="81"/>
            <rFont val="Tahoma"/>
            <family val="2"/>
          </rPr>
          <t xml:space="preserve">
</t>
        </r>
      </text>
    </comment>
    <comment ref="F35" authorId="1" shapeId="0" xr:uid="{5BF3279F-84E4-4AAD-93B5-8E8E140A8335}">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Intrasector Mesas Territoriales
</t>
        </r>
        <r>
          <rPr>
            <sz val="9"/>
            <color indexed="81"/>
            <rFont val="Tahoma"/>
            <family val="2"/>
          </rPr>
          <t>ó</t>
        </r>
        <r>
          <rPr>
            <b/>
            <sz val="9"/>
            <color indexed="81"/>
            <rFont val="Tahoma"/>
            <family val="2"/>
          </rPr>
          <t xml:space="preserve">
Reuniones Intrasector Diálogos Ciudadanos 
</t>
        </r>
        <r>
          <rPr>
            <sz val="9"/>
            <color indexed="81"/>
            <rFont val="Tahoma"/>
            <family val="2"/>
          </rPr>
          <t>ó</t>
        </r>
        <r>
          <rPr>
            <b/>
            <sz val="9"/>
            <color indexed="81"/>
            <rFont val="Tahoma"/>
            <family val="2"/>
          </rPr>
          <t xml:space="preserve">
Reuniones Intrasector Mesas de Salud Intercultural
</t>
        </r>
      </text>
    </comment>
    <comment ref="G35" authorId="1" shapeId="0" xr:uid="{90AC3C17-4003-4B15-82C8-3DB8E2B39E66}">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Cuentas Públicas Participativas 
</t>
        </r>
      </text>
    </comment>
    <comment ref="H35" authorId="1" shapeId="0" xr:uid="{081067FA-B752-4CCF-9C00-C1E328AF9929}">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Presupuestos Participativos</t>
        </r>
        <r>
          <rPr>
            <sz val="9"/>
            <color indexed="81"/>
            <rFont val="Tahoma"/>
            <family val="2"/>
          </rPr>
          <t xml:space="preserve">
</t>
        </r>
      </text>
    </comment>
    <comment ref="I35" authorId="1" shapeId="0" xr:uid="{D99E0A70-9600-47AA-8458-42C6F81E0FC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Satisfacción Usuaria </t>
        </r>
      </text>
    </comment>
    <comment ref="J35" authorId="1" shapeId="0" xr:uid="{C04393D8-B146-46D2-ACBC-410DAFBE8271}">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Planificación local participativa </t>
        </r>
      </text>
    </comment>
    <comment ref="C36" authorId="1" shapeId="0" xr:uid="{554D2047-C92A-4098-B2CB-12BD0F2B6E23}">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Consultas Ciudadanas</t>
        </r>
      </text>
    </comment>
    <comment ref="D36" authorId="1" shapeId="0" xr:uid="{B5E5430D-D54C-48C6-9A27-558FBEC79CA5}">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Consejos Consultivos, De Desarrollo Y Comités Locales</t>
        </r>
      </text>
    </comment>
    <comment ref="E36" authorId="3" shapeId="0" xr:uid="{CF710A75-C51B-4EE1-94AE-86204E969ADA}">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 Consejos Consultivos de Adolescentes y Jovenes</t>
        </r>
        <r>
          <rPr>
            <sz val="9"/>
            <color indexed="81"/>
            <rFont val="Tahoma"/>
            <family val="2"/>
          </rPr>
          <t xml:space="preserve">
</t>
        </r>
      </text>
    </comment>
    <comment ref="F36" authorId="1" shapeId="0" xr:uid="{D2B4B773-1EA0-461A-A90B-6598DA27A217}">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Mesas Territoriales
</t>
        </r>
        <r>
          <rPr>
            <sz val="9"/>
            <color indexed="81"/>
            <rFont val="Tahoma"/>
            <family val="2"/>
          </rPr>
          <t>ó</t>
        </r>
        <r>
          <rPr>
            <b/>
            <sz val="9"/>
            <color indexed="81"/>
            <rFont val="Tahoma"/>
            <family val="2"/>
          </rPr>
          <t xml:space="preserve">
Reuniones Intersector Diálogos Ciudadanos
</t>
        </r>
        <r>
          <rPr>
            <sz val="9"/>
            <color indexed="81"/>
            <rFont val="Tahoma"/>
            <family val="2"/>
          </rPr>
          <t>ó</t>
        </r>
        <r>
          <rPr>
            <b/>
            <sz val="9"/>
            <color indexed="81"/>
            <rFont val="Tahoma"/>
            <family val="2"/>
          </rPr>
          <t xml:space="preserve">
Reuniones Intersector Mesas de Salud Intercultural
</t>
        </r>
      </text>
    </comment>
    <comment ref="G36" authorId="1" shapeId="0" xr:uid="{C54D6A1D-EFC2-4EF6-9BDD-43C62BDAFF80}">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Cuentas Públicas Participativas 
</t>
        </r>
      </text>
    </comment>
    <comment ref="H36" authorId="1" shapeId="0" xr:uid="{0EB47ACE-8520-4F14-96DD-EC1B5A31C32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Presupuestos participativos
</t>
        </r>
      </text>
    </comment>
    <comment ref="I36" authorId="1" shapeId="0" xr:uid="{FF6DEA7D-667B-4511-93D0-61451820F87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de Intersector Satisfacción Usuaria </t>
        </r>
      </text>
    </comment>
    <comment ref="J36" authorId="1" shapeId="0" xr:uid="{79459C55-2146-46DC-A325-621B030AA5C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Planificación local participativa </t>
        </r>
      </text>
    </comment>
    <comment ref="C37" authorId="1" shapeId="0" xr:uid="{8E3175E4-0F39-4842-A8AC-819FD987DBEE}">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Consultas Ciudadanas</t>
        </r>
      </text>
    </comment>
    <comment ref="D37" authorId="1" shapeId="0" xr:uid="{14FE98E3-569A-4980-8FD3-ED2F24E1B5E8}">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Consejos Consultivos, De Desarrollo y Comités Locales</t>
        </r>
      </text>
    </comment>
    <comment ref="E37" authorId="3" shapeId="0" xr:uid="{CCE78CD8-D4DE-4361-9221-195D524BBB6E}">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 Consejos Consultivos de Adolescentes y Jovenes</t>
        </r>
        <r>
          <rPr>
            <sz val="9"/>
            <color indexed="81"/>
            <rFont val="Tahoma"/>
            <family val="2"/>
          </rPr>
          <t xml:space="preserve">
</t>
        </r>
      </text>
    </comment>
    <comment ref="F37" authorId="1" shapeId="0" xr:uid="{4D41EA16-17D3-4B62-9E09-D870FF6AA1EA}">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Mesas Territoriales
</t>
        </r>
        <r>
          <rPr>
            <sz val="9"/>
            <color indexed="81"/>
            <rFont val="Tahoma"/>
            <family val="2"/>
          </rPr>
          <t>ó</t>
        </r>
        <r>
          <rPr>
            <b/>
            <sz val="9"/>
            <color indexed="81"/>
            <rFont val="Tahoma"/>
            <family val="2"/>
          </rPr>
          <t xml:space="preserve">
Actividades de Monitoreo Diálogos Ciudadanos 
</t>
        </r>
        <r>
          <rPr>
            <sz val="9"/>
            <color indexed="81"/>
            <rFont val="Tahoma"/>
            <family val="2"/>
          </rPr>
          <t>ó</t>
        </r>
        <r>
          <rPr>
            <b/>
            <sz val="9"/>
            <color indexed="81"/>
            <rFont val="Tahoma"/>
            <family val="2"/>
          </rPr>
          <t xml:space="preserve">
Actividades de Monitoreo Mesas de Salud Intercultural</t>
        </r>
      </text>
    </comment>
    <comment ref="G37" authorId="1" shapeId="0" xr:uid="{DBD63E46-ACDB-4256-9CDA-48CB779AF2DF}">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Cuentas Públicas Participativas</t>
        </r>
      </text>
    </comment>
    <comment ref="H37" authorId="1" shapeId="0" xr:uid="{C4BA3D20-3A4C-4BE4-B2F8-49B0C767D2FB}">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Presupuestos Participativos</t>
        </r>
        <r>
          <rPr>
            <sz val="9"/>
            <color indexed="81"/>
            <rFont val="Tahoma"/>
            <family val="2"/>
          </rPr>
          <t xml:space="preserve">
</t>
        </r>
      </text>
    </comment>
    <comment ref="I37" authorId="1" shapeId="0" xr:uid="{73C75138-F1C2-435E-95E4-F3F248BCD5F5}">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de Satisfacción Usuaria 
</t>
        </r>
      </text>
    </comment>
    <comment ref="J37" authorId="1" shapeId="0" xr:uid="{8430C49D-3A6C-4664-B426-5DD3456C08A5}">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Monitoreo Planificación local participativa 
</t>
        </r>
      </text>
    </comment>
    <comment ref="C38" authorId="1" shapeId="0" xr:uid="{AFFFF57B-6227-48D2-B8DD-02B64E64FED9}">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Consultas Ciudadanas</t>
        </r>
      </text>
    </comment>
    <comment ref="D38" authorId="1" shapeId="0" xr:uid="{60CD984F-A94C-4171-9CD4-CBE4CB6D4DDB}">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Consejos Consultivos, De Desarrollo Y Comités Locales</t>
        </r>
      </text>
    </comment>
    <comment ref="E38" authorId="3" shapeId="0" xr:uid="{5E313B28-5A83-4B8E-A7B8-3DCB56F12E2B}">
      <text>
        <r>
          <rPr>
            <sz val="9"/>
            <color indexed="81"/>
            <rFont val="Tahoma"/>
            <family val="2"/>
          </rPr>
          <t xml:space="preserve">Este dato aparecerá  luego de que se registre en el modulo Atención / Registro de Atención Comunitaria
La actividad
</t>
        </r>
        <r>
          <rPr>
            <b/>
            <sz val="9"/>
            <color indexed="81"/>
            <rFont val="Tahoma"/>
            <family val="2"/>
          </rPr>
          <t>Asesoria Tecnica - Consejos Consultivos de Adolescentes y Jovenes</t>
        </r>
        <r>
          <rPr>
            <sz val="9"/>
            <color indexed="81"/>
            <rFont val="Tahoma"/>
            <family val="2"/>
          </rPr>
          <t xml:space="preserve">
</t>
        </r>
      </text>
    </comment>
    <comment ref="F38" authorId="1" shapeId="0" xr:uid="{8E7B643E-60DE-4FAB-9540-C4D6D9C510B3}">
      <text>
        <r>
          <rPr>
            <sz val="9"/>
            <color indexed="81"/>
            <rFont val="Tahoma"/>
            <family val="2"/>
          </rPr>
          <t>Este dato aparecerá  luego de que se registre en el modulo Atención / Registro de Atención Comunitaria
La actividad</t>
        </r>
        <r>
          <rPr>
            <b/>
            <sz val="9"/>
            <color indexed="81"/>
            <rFont val="Tahoma"/>
            <family val="2"/>
          </rPr>
          <t xml:space="preserve">
Asesoría Técnica Mesas Territoriales
</t>
        </r>
        <r>
          <rPr>
            <sz val="9"/>
            <color indexed="81"/>
            <rFont val="Tahoma"/>
            <family val="2"/>
          </rPr>
          <t>ó</t>
        </r>
        <r>
          <rPr>
            <b/>
            <sz val="9"/>
            <color indexed="81"/>
            <rFont val="Tahoma"/>
            <family val="2"/>
          </rPr>
          <t xml:space="preserve">
Asesoría Técnica Diálogos Ciudadanos 
</t>
        </r>
        <r>
          <rPr>
            <sz val="9"/>
            <color indexed="81"/>
            <rFont val="Tahoma"/>
            <family val="2"/>
          </rPr>
          <t>ó</t>
        </r>
        <r>
          <rPr>
            <b/>
            <sz val="9"/>
            <color indexed="81"/>
            <rFont val="Tahoma"/>
            <family val="2"/>
          </rPr>
          <t xml:space="preserve">
Asesoría Técnica Mesas de Salud Intercultural</t>
        </r>
      </text>
    </comment>
    <comment ref="G38" authorId="1" shapeId="0" xr:uid="{A7FB6187-D1FD-4DFA-A482-F62F8ACD2D2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Cuentas Públicas Participativas 
</t>
        </r>
        <r>
          <rPr>
            <sz val="9"/>
            <color indexed="81"/>
            <rFont val="Tahoma"/>
            <family val="2"/>
          </rPr>
          <t xml:space="preserve">
</t>
        </r>
      </text>
    </comment>
    <comment ref="H38" authorId="1" shapeId="0" xr:uid="{1FF34BB7-A2AE-48B0-BD7B-986640F620C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Presupuestos Participativos
</t>
        </r>
      </text>
    </comment>
    <comment ref="I38" authorId="1" shapeId="0" xr:uid="{9DE19786-15D4-4B8A-96A1-DBB7A0F2395C}">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Satisfacción Usuaria
</t>
        </r>
      </text>
    </comment>
    <comment ref="J38" authorId="1" shapeId="0" xr:uid="{F1CC4E9C-D5DF-461F-9FDF-4CD696B1F0D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Planificación local participativa 
</t>
        </r>
      </text>
    </comment>
    <comment ref="C39" authorId="1" shapeId="0" xr:uid="{9623EC67-F7AA-4F47-B5D1-E8606CC6EFCA}">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Consultas Ciudadanas</t>
        </r>
      </text>
    </comment>
    <comment ref="D39" authorId="1" shapeId="0" xr:uid="{C79176EF-F007-42AB-9F96-2764A35FDEC3}">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Consejos Consultivos, De Desarrollo Y Comités Locales</t>
        </r>
      </text>
    </comment>
    <comment ref="E39" authorId="3" shapeId="0" xr:uid="{15A6F9B7-7CCC-4226-B351-F3972D5447A8}">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 Consejos Consultivos de Adolescentes y Jovenes</t>
        </r>
        <r>
          <rPr>
            <sz val="9"/>
            <color indexed="81"/>
            <rFont val="Tahoma"/>
            <family val="2"/>
          </rPr>
          <t xml:space="preserve">
</t>
        </r>
      </text>
    </comment>
    <comment ref="F39" authorId="1" shapeId="0" xr:uid="{7EB9ADFF-B484-46D2-BE69-D1775573282B}">
      <text>
        <r>
          <rPr>
            <sz val="9"/>
            <color indexed="81"/>
            <rFont val="Tahoma"/>
            <family val="2"/>
          </rPr>
          <t>Este dato aparecerá  luego de que se registre en el modulo Atención / Registro de Atención Comunitaria
La actividad</t>
        </r>
        <r>
          <rPr>
            <b/>
            <sz val="9"/>
            <color indexed="81"/>
            <rFont val="Tahoma"/>
            <family val="2"/>
          </rPr>
          <t xml:space="preserve">
Jornada de Intercambio de Experiencias Mesas Territoriales
</t>
        </r>
        <r>
          <rPr>
            <sz val="9"/>
            <color indexed="81"/>
            <rFont val="Tahoma"/>
            <family val="2"/>
          </rPr>
          <t>ó</t>
        </r>
        <r>
          <rPr>
            <b/>
            <sz val="9"/>
            <color indexed="81"/>
            <rFont val="Tahoma"/>
            <family val="2"/>
          </rPr>
          <t xml:space="preserve">
Jornada de Intercambio de Experiencias Diálogos Ciudadanos 
</t>
        </r>
        <r>
          <rPr>
            <sz val="9"/>
            <color indexed="81"/>
            <rFont val="Tahoma"/>
            <family val="2"/>
          </rPr>
          <t>ó</t>
        </r>
        <r>
          <rPr>
            <b/>
            <sz val="9"/>
            <color indexed="81"/>
            <rFont val="Tahoma"/>
            <family val="2"/>
          </rPr>
          <t xml:space="preserve">
Jornada de Intercambio de Experiencias Mesas de Salud Intercultural</t>
        </r>
      </text>
    </comment>
    <comment ref="G39" authorId="1" shapeId="0" xr:uid="{DB4B389B-9D27-4F0D-96E4-1B8C6EC8C08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Cuentas Públicas Participativas </t>
        </r>
      </text>
    </comment>
    <comment ref="H39" authorId="1" shapeId="0" xr:uid="{935A0FE1-5D12-47CD-ADE4-47A304304AA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Presupuestos Participativos </t>
        </r>
        <r>
          <rPr>
            <sz val="9"/>
            <color indexed="81"/>
            <rFont val="Tahoma"/>
            <family val="2"/>
          </rPr>
          <t xml:space="preserve">
</t>
        </r>
      </text>
    </comment>
    <comment ref="I39" authorId="1" shapeId="0" xr:uid="{B290C964-0489-4320-BD6E-950C723F647E}">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Intercamio de Experiencias Satisfacción Usuaria 
</t>
        </r>
      </text>
    </comment>
    <comment ref="J39" authorId="1" shapeId="0" xr:uid="{5D3C4858-4ED8-4AFB-922B-F380C893CD4E}">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Planificación local participativa 
</t>
        </r>
      </text>
    </comment>
    <comment ref="C40" authorId="1" shapeId="0" xr:uid="{CB16EF16-43DA-47C7-AE3A-3C9CA7AEEFFD}">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Consultas Ciudadanas</t>
        </r>
      </text>
    </comment>
    <comment ref="D40" authorId="1" shapeId="0" xr:uid="{4644C3B6-1A7B-4268-A9DE-8578A3519032}">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Consejos Consultivos, De Desarrollo y Comités Locales</t>
        </r>
      </text>
    </comment>
    <comment ref="E40" authorId="3" shapeId="0" xr:uid="{440ACF13-DDFD-440E-8F4A-8C65B43FF71F}">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 Consejos Consultivos de Adolescentes y Jovenes</t>
        </r>
        <r>
          <rPr>
            <sz val="9"/>
            <color indexed="81"/>
            <rFont val="Tahoma"/>
            <family val="2"/>
          </rPr>
          <t xml:space="preserve">
</t>
        </r>
      </text>
    </comment>
    <comment ref="F40" authorId="1" shapeId="0" xr:uid="{F1EE3809-8FF0-4D0C-BF34-4142427DB468}">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Difusión y Comunicación Mesas Territoriales
</t>
        </r>
        <r>
          <rPr>
            <sz val="9"/>
            <color indexed="81"/>
            <rFont val="Tahoma"/>
            <family val="2"/>
          </rPr>
          <t>ó</t>
        </r>
        <r>
          <rPr>
            <b/>
            <sz val="9"/>
            <color indexed="81"/>
            <rFont val="Tahoma"/>
            <family val="2"/>
          </rPr>
          <t xml:space="preserve">
Actividades de Difusión y Comunicación Diálogos Ciudadanos 
</t>
        </r>
        <r>
          <rPr>
            <sz val="9"/>
            <color indexed="81"/>
            <rFont val="Tahoma"/>
            <family val="2"/>
          </rPr>
          <t>ó</t>
        </r>
        <r>
          <rPr>
            <b/>
            <sz val="9"/>
            <color indexed="81"/>
            <rFont val="Tahoma"/>
            <family val="2"/>
          </rPr>
          <t xml:space="preserve">
Actividades de Difusión y Comunicación Mesas de Salud Intercultural</t>
        </r>
      </text>
    </comment>
    <comment ref="G40" authorId="1" shapeId="0" xr:uid="{E82D45C7-BA4F-48F8-89C5-151D4093664F}">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Cuentas Públicas Participativas 
</t>
        </r>
      </text>
    </comment>
    <comment ref="H40" authorId="1" shapeId="0" xr:uid="{7E9E6AF0-AF0A-40FD-AF29-2A7DDB3912BE}">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Presupuestos Participativos
</t>
        </r>
      </text>
    </comment>
    <comment ref="I40" authorId="1" shapeId="0" xr:uid="{B16B9EA8-1E93-496A-8DD3-D78326AE0094}">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Satisfacción Usuaria 
</t>
        </r>
      </text>
    </comment>
    <comment ref="J40" authorId="1" shapeId="0" xr:uid="{DE1B5994-6520-4B88-9E63-7466D4F4AA2C}">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Planificación local participativa 
</t>
        </r>
      </text>
    </comment>
    <comment ref="C41" authorId="1" shapeId="0" xr:uid="{7B2BF458-EDFF-4167-9754-8647F5F8D3E2}">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Consultas Ciudadanas</t>
        </r>
      </text>
    </comment>
    <comment ref="D41" authorId="1" shapeId="0" xr:uid="{F324526E-904D-4FD2-A64A-EDE1EDBA7231}">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Consejos Consultivos, De Desarrollo Y Comités Locales</t>
        </r>
      </text>
    </comment>
    <comment ref="E41" authorId="3" shapeId="0" xr:uid="{564908F6-38E7-4959-970D-E4592B1B0FB0}">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 Consejos Consultivos de Adolescentes y Jovenes</t>
        </r>
        <r>
          <rPr>
            <sz val="9"/>
            <color indexed="81"/>
            <rFont val="Tahoma"/>
            <family val="2"/>
          </rPr>
          <t xml:space="preserve">
</t>
        </r>
      </text>
    </comment>
    <comment ref="F41" authorId="1" shapeId="0" xr:uid="{43104EE5-CF35-4679-80DD-488D6CAD091D}">
      <text>
        <r>
          <rPr>
            <sz val="9"/>
            <color indexed="81"/>
            <rFont val="Tahoma"/>
            <family val="2"/>
          </rPr>
          <t>Este dato aparecerá  luego de que se registre en el modulo Atención / Registro de Atención Comunitaria
La actividad</t>
        </r>
        <r>
          <rPr>
            <b/>
            <sz val="9"/>
            <color indexed="81"/>
            <rFont val="Tahoma"/>
            <family val="2"/>
          </rPr>
          <t xml:space="preserve">
Educación y Capacitación Comunitaria Mesas Territoriales
</t>
        </r>
        <r>
          <rPr>
            <sz val="9"/>
            <color indexed="81"/>
            <rFont val="Tahoma"/>
            <family val="2"/>
          </rPr>
          <t>ó</t>
        </r>
        <r>
          <rPr>
            <b/>
            <sz val="9"/>
            <color indexed="81"/>
            <rFont val="Tahoma"/>
            <family val="2"/>
          </rPr>
          <t xml:space="preserve">
Educación y Capacitación Comunitaria Diálogos Ciudadanos 
</t>
        </r>
        <r>
          <rPr>
            <sz val="9"/>
            <color indexed="81"/>
            <rFont val="Tahoma"/>
            <family val="2"/>
          </rPr>
          <t>ó</t>
        </r>
        <r>
          <rPr>
            <b/>
            <sz val="9"/>
            <color indexed="81"/>
            <rFont val="Tahoma"/>
            <family val="2"/>
          </rPr>
          <t xml:space="preserve">
Educación y Capacitación Comunitaria Mesas de Salud Intercultural</t>
        </r>
      </text>
    </comment>
    <comment ref="G41" authorId="1" shapeId="0" xr:uid="{545C479E-0374-4293-A0E1-9FCBC48CB7D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Cuentas Públicas Participativas </t>
        </r>
      </text>
    </comment>
    <comment ref="H41" authorId="1" shapeId="0" xr:uid="{4585D9DF-1F59-42A0-95E4-9E611BE220B2}">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Presupuestos  Participativos </t>
        </r>
      </text>
    </comment>
    <comment ref="I41" authorId="1" shapeId="0" xr:uid="{A993B18F-4DDE-4FDB-BAFF-66F90BCF9FD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Satisfacción Usuaria 
</t>
        </r>
      </text>
    </comment>
    <comment ref="J41" authorId="1" shapeId="0" xr:uid="{66512753-2CEA-4162-82C4-D7E94CDF6606}">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Planificación local participativa </t>
        </r>
      </text>
    </comment>
    <comment ref="C42" authorId="1" shapeId="0" xr:uid="{D0A020E8-6EA5-4B36-BF18-39E7A77A8579}">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Consultas Ciudadanas</t>
        </r>
      </text>
    </comment>
    <comment ref="D42" authorId="1" shapeId="0" xr:uid="{CFB8B0B9-9A72-444E-928D-72E1402C88EE}">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Consejos Consultivos, De Desarrollo Y Comités Locales</t>
        </r>
      </text>
    </comment>
    <comment ref="E42" authorId="3" shapeId="0" xr:uid="{DE6E9BC1-CF7B-43F3-9F05-D22DC0097072}">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 Consejos Consultivos de Adolescentes y Jovenes</t>
        </r>
      </text>
    </comment>
    <comment ref="F42" authorId="1" shapeId="0" xr:uid="{55F222A6-8AA3-447E-9E27-DFBB2C31FED9}">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Mesas Territoriales
</t>
        </r>
        <r>
          <rPr>
            <sz val="9"/>
            <color indexed="81"/>
            <rFont val="Tahoma"/>
            <family val="2"/>
          </rPr>
          <t>ó</t>
        </r>
        <r>
          <rPr>
            <b/>
            <sz val="9"/>
            <color indexed="81"/>
            <rFont val="Tahoma"/>
            <family val="2"/>
          </rPr>
          <t xml:space="preserve">
Eventos Masivos (Asambleas, Cabildos, otros) Diálogos Ciudadanos 
</t>
        </r>
        <r>
          <rPr>
            <sz val="9"/>
            <color indexed="81"/>
            <rFont val="Tahoma"/>
            <family val="2"/>
          </rPr>
          <t>ó</t>
        </r>
        <r>
          <rPr>
            <b/>
            <sz val="9"/>
            <color indexed="81"/>
            <rFont val="Tahoma"/>
            <family val="2"/>
          </rPr>
          <t xml:space="preserve">
Eventos Masivos (Asambleas, Cabildos, otros) Mesas de Salud Intercultural</t>
        </r>
      </text>
    </comment>
    <comment ref="G42" authorId="1" shapeId="0" xr:uid="{F9DFDD28-9E15-4A3B-A4C2-2AF7E57406E2}">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cuentas publicas participativas 
</t>
        </r>
      </text>
    </comment>
    <comment ref="H42" authorId="1" shapeId="0" xr:uid="{CD1B1EA9-3864-4692-AF78-93630B2D8143}">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Presupuestos Participativos 
</t>
        </r>
      </text>
    </comment>
    <comment ref="I42" authorId="1" shapeId="0" xr:uid="{1B84B3D2-FA0C-46B7-94EC-2760F717E043}">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Satisfacción Usuaria
</t>
        </r>
      </text>
    </comment>
    <comment ref="J42" authorId="1" shapeId="0" xr:uid="{3CDED0DB-6C08-4D82-802E-BA3BF492870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Planificación local participativa 
</t>
        </r>
      </text>
    </comment>
    <comment ref="C43" authorId="1" shapeId="0" xr:uid="{669313F3-8090-4C47-990E-E3C639992DE0}">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Consultas Ciudadanas</t>
        </r>
      </text>
    </comment>
    <comment ref="D43" authorId="1" shapeId="0" xr:uid="{0D06F722-7BEF-4FD6-9762-A284A0354064}">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Consejos Consultivos, De Desarrollo Y Comités Locales</t>
        </r>
      </text>
    </comment>
    <comment ref="E43" authorId="3" shapeId="0" xr:uid="{C30D989F-AF29-46DD-AE51-DFB84087B23C}">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a Pueblos Indigenas - Consejos Consultivos de Adolescentes y Jovenes</t>
        </r>
        <r>
          <rPr>
            <sz val="9"/>
            <color indexed="81"/>
            <rFont val="Tahoma"/>
            <family val="2"/>
          </rPr>
          <t xml:space="preserve">
</t>
        </r>
      </text>
    </comment>
    <comment ref="F43" authorId="1" shapeId="0" xr:uid="{A9CDFBE4-F669-4CF9-B4FF-630C8C8B777E}">
      <text>
        <r>
          <rPr>
            <sz val="9"/>
            <color indexed="81"/>
            <rFont val="Tahoma"/>
            <family val="2"/>
          </rPr>
          <t>Este dato aparecerá  luego de que se registre en el modulo Atención / Registro de Atención Comunitaria
La actividad</t>
        </r>
        <r>
          <rPr>
            <b/>
            <sz val="9"/>
            <color indexed="81"/>
            <rFont val="Tahoma"/>
            <family val="2"/>
          </rPr>
          <t xml:space="preserve">
Pueblos Indígenas Mesas Territoriales 
</t>
        </r>
        <r>
          <rPr>
            <sz val="9"/>
            <color indexed="81"/>
            <rFont val="Tahoma"/>
            <family val="2"/>
          </rPr>
          <t>ó</t>
        </r>
        <r>
          <rPr>
            <b/>
            <sz val="9"/>
            <color indexed="81"/>
            <rFont val="Tahoma"/>
            <family val="2"/>
          </rPr>
          <t xml:space="preserve">
Peblos Indígenas Diálogos Ciudadanos 
</t>
        </r>
        <r>
          <rPr>
            <sz val="9"/>
            <color indexed="81"/>
            <rFont val="Tahoma"/>
            <family val="2"/>
          </rPr>
          <t>ó</t>
        </r>
        <r>
          <rPr>
            <b/>
            <sz val="9"/>
            <color indexed="81"/>
            <rFont val="Tahoma"/>
            <family val="2"/>
          </rPr>
          <t xml:space="preserve">
Pueblos Indígenas Mesas de Salud Intercultural</t>
        </r>
      </text>
    </comment>
    <comment ref="H43" authorId="1" shapeId="0" xr:uid="{94761347-96F7-476F-919D-9275002B5206}">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Presupuestos Participativos </t>
        </r>
        <r>
          <rPr>
            <sz val="9"/>
            <color indexed="81"/>
            <rFont val="Tahoma"/>
            <family val="2"/>
          </rPr>
          <t xml:space="preserve">
</t>
        </r>
      </text>
    </comment>
    <comment ref="I43" authorId="1" shapeId="0" xr:uid="{89792590-E99C-4F98-9E8B-350022730865}">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Satisfacción Usuaria 
</t>
        </r>
      </text>
    </comment>
    <comment ref="J43" authorId="1" shapeId="0" xr:uid="{1A61CB03-54B8-4BB6-A472-2D3F8CF38A4E}">
      <text>
        <r>
          <rPr>
            <sz val="9"/>
            <color indexed="81"/>
            <rFont val="Tahoma"/>
            <family val="2"/>
          </rPr>
          <t xml:space="preserve">
Este dato aparecerá  luego de que se registre en el modulo Atención / Registro de Atención Comunitaria
La actividad
</t>
        </r>
        <r>
          <rPr>
            <b/>
            <sz val="9"/>
            <color indexed="81"/>
            <rFont val="Tahoma"/>
            <family val="2"/>
          </rPr>
          <t xml:space="preserve">Actividades a Pueblos Indígenas Planificación local participativa (**no esta en rayen)
</t>
        </r>
      </text>
    </comment>
    <comment ref="C47" authorId="1" shapeId="0" xr:uid="{BED6F2C9-8821-424F-9B28-2708C54D14A5}">
      <text>
        <r>
          <rPr>
            <sz val="9"/>
            <color indexed="81"/>
            <rFont val="Tahoma"/>
            <family val="2"/>
          </rPr>
          <t xml:space="preserve">Este dato aparecerá  luego de que en la atención registrada en el box / Pacientes Citados ó en Atención / Registro de Atención Individual
Se registre la actividad
</t>
        </r>
        <r>
          <rPr>
            <b/>
            <sz val="9"/>
            <color indexed="81"/>
            <rFont val="Tahoma"/>
            <family val="2"/>
          </rPr>
          <t>Reunión Clínica Adulto Mayor</t>
        </r>
      </text>
    </comment>
    <comment ref="D47" authorId="1" shapeId="0" xr:uid="{1F1EB5CD-0BA4-45C1-BCF7-11245E224868}">
      <text>
        <r>
          <rPr>
            <sz val="9"/>
            <color indexed="81"/>
            <rFont val="Tahoma"/>
            <family val="2"/>
          </rPr>
          <t xml:space="preserve">Número de Pacientes, para los cuales ha habido una o mas reuniones Clínicas.
</t>
        </r>
        <r>
          <rPr>
            <b/>
            <sz val="9"/>
            <color indexed="81"/>
            <rFont val="Tahoma"/>
            <family val="2"/>
          </rPr>
          <t>Nota:</t>
        </r>
        <r>
          <rPr>
            <sz val="9"/>
            <color indexed="81"/>
            <rFont val="Tahoma"/>
            <family val="2"/>
          </rPr>
          <t xml:space="preserve"> En este total se cuenta una vez el paciente, independiente el numero de reuniones en el que ha estado involucrado  dentro del Periodo a consultar.</t>
        </r>
      </text>
    </comment>
    <comment ref="C48" authorId="1" shapeId="0" xr:uid="{9F4B2DD2-AD58-4556-B2BE-36CDC4521ABF}">
      <text>
        <r>
          <rPr>
            <sz val="9"/>
            <color indexed="81"/>
            <rFont val="Tahoma"/>
            <family val="2"/>
          </rPr>
          <t xml:space="preserve">Este dato aparecerá  luego de que en la atención 
Registrada en el box /  Pacientes Citados ó en Atención / Registro Atención Individual
Se registre la actividad
</t>
        </r>
        <r>
          <rPr>
            <b/>
            <sz val="9"/>
            <color indexed="81"/>
            <rFont val="Tahoma"/>
            <family val="2"/>
          </rPr>
          <t>Reunión Adulto Mayor con Institución de Larga Estadía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Ines Kohnenkamp</author>
    <author>Denis Corona</author>
    <author>Francisco Fuentes Salazar</author>
    <author>Nicole Cisternas</author>
    <author>Rene Figueroa Rocha</author>
  </authors>
  <commentList>
    <comment ref="C13" authorId="0" shapeId="0" xr:uid="{089EA4B0-E704-4A2B-88FA-A2E439A1D363}">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Alta?"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L13" authorId="1" shapeId="0" xr:uid="{756B9184-F04A-4523-998B-A3389751515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t>
        </r>
        <r>
          <rPr>
            <sz val="9"/>
            <color indexed="81"/>
            <rFont val="Tahoma"/>
            <family val="2"/>
          </rPr>
          <t xml:space="preserve">d el campo </t>
        </r>
        <r>
          <rPr>
            <b/>
            <sz val="9"/>
            <color indexed="81"/>
            <rFont val="Tahoma"/>
            <family val="2"/>
          </rPr>
          <t>"¿Padece IRA Alta?"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AM13" authorId="2" shapeId="0" xr:uid="{142E6778-55E3-45F1-937E-AF8303BC15A5}">
      <text>
        <r>
          <rPr>
            <sz val="9"/>
            <color indexed="81"/>
            <rFont val="Tahoma"/>
            <family val="2"/>
          </rPr>
          <t xml:space="preserve">Este dato aparecerá luego de que en la atención </t>
        </r>
        <r>
          <rPr>
            <b/>
            <sz val="9"/>
            <color indexed="81"/>
            <rFont val="Tahoma"/>
            <family val="2"/>
          </rPr>
          <t>Registrada Modulo box, Pacientes Citados</t>
        </r>
        <r>
          <rPr>
            <sz val="9"/>
            <color indexed="81"/>
            <rFont val="Tahoma"/>
            <family val="2"/>
          </rPr>
          <t xml:space="preserve"> se registre la actividad:
- </t>
        </r>
        <r>
          <rPr>
            <b/>
            <sz val="9"/>
            <color indexed="81"/>
            <rFont val="Tahoma"/>
            <family val="2"/>
          </rPr>
          <t>Campaña de Invierno</t>
        </r>
        <r>
          <rPr>
            <sz val="9"/>
            <color indexed="81"/>
            <rFont val="Tahoma"/>
            <family val="2"/>
          </rPr>
          <t xml:space="preserve">
 Y
Formulario de C</t>
        </r>
        <r>
          <rPr>
            <b/>
            <sz val="9"/>
            <color indexed="81"/>
            <rFont val="Tahoma"/>
            <family val="2"/>
          </rPr>
          <t xml:space="preserve">ontrol de Otros Programas de Salud </t>
        </r>
        <r>
          <rPr>
            <sz val="9"/>
            <color indexed="81"/>
            <rFont val="Tahoma"/>
            <family val="2"/>
          </rPr>
          <t>el campo "</t>
        </r>
        <r>
          <rPr>
            <b/>
            <sz val="9"/>
            <color indexed="81"/>
            <rFont val="Tahoma"/>
            <family val="2"/>
          </rPr>
          <t xml:space="preserve">¿Padece IRA Alta?"  </t>
        </r>
        <r>
          <rPr>
            <sz val="9"/>
            <color indexed="81"/>
            <rFont val="Tahoma"/>
            <family val="2"/>
          </rPr>
          <t xml:space="preserve">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C14" authorId="0" shapeId="0" xr:uid="{EDD3FF08-EFF3-42DC-A2BC-47B69089396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L14" authorId="1" shapeId="0" xr:uid="{3A793AC1-096D-42AF-B524-D1B084E133A8}">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Reingreso.</t>
        </r>
        <r>
          <rPr>
            <sz val="9"/>
            <color indexed="81"/>
            <rFont val="Tahoma"/>
            <family val="2"/>
          </rPr>
          <t xml:space="preserve">
</t>
        </r>
      </text>
    </comment>
    <comment ref="AM14" authorId="2" shapeId="0" xr:uid="{93B11932-9256-4AFA-88DB-83ADD616DEAD}">
      <text>
        <r>
          <rPr>
            <sz val="9"/>
            <color indexed="81"/>
            <rFont val="Tahoma"/>
            <family val="2"/>
          </rPr>
          <t>Este dato aparecerá luego de que en la atención</t>
        </r>
        <r>
          <rPr>
            <b/>
            <sz val="9"/>
            <color indexed="81"/>
            <rFont val="Tahoma"/>
            <family val="2"/>
          </rPr>
          <t xml:space="preserve"> Registrada Modulo box, Pacientes Citados</t>
        </r>
        <r>
          <rPr>
            <sz val="9"/>
            <color indexed="81"/>
            <rFont val="Tahoma"/>
            <family val="2"/>
          </rPr>
          <t xml:space="preserve"> se registre la actividad:
- </t>
        </r>
        <r>
          <rPr>
            <b/>
            <sz val="9"/>
            <color indexed="81"/>
            <rFont val="Tahoma"/>
            <family val="2"/>
          </rPr>
          <t>Campaña de Invierno</t>
        </r>
        <r>
          <rPr>
            <sz val="9"/>
            <color indexed="81"/>
            <rFont val="Tahoma"/>
            <family val="2"/>
          </rPr>
          <t xml:space="preserve">
Y
Formulario de</t>
        </r>
        <r>
          <rPr>
            <b/>
            <sz val="9"/>
            <color indexed="81"/>
            <rFont val="Tahoma"/>
            <family val="2"/>
          </rPr>
          <t xml:space="preserve"> Control de Otros Programas de Salud </t>
        </r>
        <r>
          <rPr>
            <sz val="9"/>
            <color indexed="81"/>
            <rFont val="Tahoma"/>
            <family val="2"/>
          </rPr>
          <t>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C15" authorId="0" shapeId="0" xr:uid="{7078A4B2-6A5A-4E8D-8195-62C84B0373C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Neumonía?"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L15" authorId="1" shapeId="0" xr:uid="{171291BF-17EC-475D-8ADD-5165B5217F0A}">
      <text>
        <r>
          <rPr>
            <sz val="9"/>
            <color indexed="81"/>
            <rFont val="Tahoma"/>
            <family val="2"/>
          </rPr>
          <t xml:space="preserve">Este dato aparecerá luego de que en la atención </t>
        </r>
        <r>
          <rPr>
            <b/>
            <sz val="9"/>
            <color indexed="81"/>
            <rFont val="Tahoma"/>
            <family val="2"/>
          </rPr>
          <t>Registrada Modulo box, Pacientes Citados o Agregar documentos</t>
        </r>
        <r>
          <rPr>
            <sz val="9"/>
            <color indexed="81"/>
            <rFont val="Tahoma"/>
            <family val="2"/>
          </rPr>
          <t xml:space="preserve"> a una atención el profesional registre lo siguiente; 
Formulario de</t>
        </r>
        <r>
          <rPr>
            <b/>
            <sz val="9"/>
            <color indexed="81"/>
            <rFont val="Tahoma"/>
            <family val="2"/>
          </rPr>
          <t xml:space="preserve"> Control de Otros Programas de Salud</t>
        </r>
        <r>
          <rPr>
            <sz val="9"/>
            <color indexed="81"/>
            <rFont val="Tahoma"/>
            <family val="2"/>
          </rPr>
          <t xml:space="preserve"> el campo</t>
        </r>
        <r>
          <rPr>
            <b/>
            <sz val="9"/>
            <color indexed="81"/>
            <rFont val="Tahoma"/>
            <family val="2"/>
          </rPr>
          <t xml:space="preserve"> “¿Padece de Neumonía?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AM15" authorId="2" shapeId="0" xr:uid="{38C6C04A-9D01-4FC6-9804-ABDD4D7081C9}">
      <text>
        <r>
          <rPr>
            <sz val="9"/>
            <color indexed="81"/>
            <rFont val="Tahoma"/>
            <family val="2"/>
          </rPr>
          <t>Este dato aparecerá luego de que en la atención</t>
        </r>
        <r>
          <rPr>
            <b/>
            <sz val="9"/>
            <color indexed="81"/>
            <rFont val="Tahoma"/>
            <family val="2"/>
          </rPr>
          <t xml:space="preserve"> Registrada Modulo box, Pacientes Citados se registre la actividad:
- Campaña de Invierno
Y
Formulario de Control de Otros Programas de Salud el campo “¿Padece de Neumonía?"  el valor SI y en el campo Estado del mismo ítem el valor Ingreso.
</t>
        </r>
      </text>
    </comment>
    <comment ref="C16" authorId="0" shapeId="0" xr:uid="{F563D253-E19D-4144-A552-1F58C7DCF33C}">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el Sindrome Coqueluchoide?"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L16" authorId="1" shapeId="0" xr:uid="{07F496B6-1A32-4E52-BDC7-35768F04A46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el Sindrome Coqueluchoide?"</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AM16" authorId="2" shapeId="0" xr:uid="{C0ECAD81-B090-4587-9D3F-B81A62E09E3D}">
      <text>
        <r>
          <rPr>
            <b/>
            <sz val="9"/>
            <color indexed="81"/>
            <rFont val="Tahoma"/>
            <family val="2"/>
          </rPr>
          <t>Este dato aparecerá luego de que en la atención Registrada Modulo box, Pacientes Citados se registre la actividad:
- Campaña de Invierno
Y
Formulario de Control de Otros Programas de Salud el campo “¿Padece el Sindrome Coqueluchoide?"  el valor SI y en el campo Estado del mismo ítem el valor Ingreso.</t>
        </r>
        <r>
          <rPr>
            <sz val="9"/>
            <color indexed="81"/>
            <rFont val="Tahoma"/>
            <family val="2"/>
          </rPr>
          <t xml:space="preserve">
</t>
        </r>
      </text>
    </comment>
    <comment ref="C17" authorId="0" shapeId="0" xr:uid="{243E2959-9EFE-4359-85A4-016DBA7AD55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“¿BRONQUITIS OBSTRUCTIVA AGUDA?"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L17" authorId="1" shapeId="0" xr:uid="{B26269AC-6A0F-4ED2-905C-627AE605B65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“¿BRONQUITIS OBSTRUCTIVA AGUDA?"</t>
        </r>
        <r>
          <rPr>
            <sz val="9"/>
            <color indexed="81"/>
            <rFont val="Tahoma"/>
            <family val="2"/>
          </rPr>
          <t xml:space="preserve">  el valor SI, y en el campo Estado del mismo item el valor </t>
        </r>
        <r>
          <rPr>
            <b/>
            <sz val="9"/>
            <color indexed="81"/>
            <rFont val="Tahoma"/>
            <family val="2"/>
          </rPr>
          <t>Reingreso.</t>
        </r>
        <r>
          <rPr>
            <sz val="9"/>
            <color indexed="81"/>
            <rFont val="Tahoma"/>
            <family val="2"/>
          </rPr>
          <t xml:space="preserve">
</t>
        </r>
      </text>
    </comment>
    <comment ref="AM17" authorId="2" shapeId="0" xr:uid="{3F134B9E-35A0-4E12-8E12-E67C45C13D80}">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“¿BRONQUITIS OBSTRUCTIVA AGUDA?"  el valor SI, y en el campo Estado del mismo item el valor Ingreso.
</t>
        </r>
      </text>
    </comment>
    <comment ref="C18" authorId="0" shapeId="0" xr:uid="{FE3B8610-BC83-4188-B8F9-7DF6262C4A3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Baja?"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L18" authorId="1" shapeId="0" xr:uid="{265E2086-5BAF-4178-B9DC-99FB382E503C}">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Baja?"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Reingreso.</t>
        </r>
        <r>
          <rPr>
            <sz val="9"/>
            <color indexed="81"/>
            <rFont val="Tahoma"/>
            <family val="2"/>
          </rPr>
          <t xml:space="preserve">
</t>
        </r>
      </text>
    </comment>
    <comment ref="AM18" authorId="2" shapeId="0" xr:uid="{03E4C660-46B5-4BE5-939D-C2C7C00DFD1B}">
      <text>
        <r>
          <rPr>
            <b/>
            <sz val="9"/>
            <color indexed="81"/>
            <rFont val="Tahoma"/>
            <family val="2"/>
          </rPr>
          <t>Este dato aparecerá luego de que en la atención Registrada Modulo box, Pacientes Citados se registre la actividad:
- Campaña de Invierno
Y
Formulario de Control de Otros Programas de Salud el campo “¿Padece IRA Baja?"  el valor SI y en el campo Estado del mismo ítem el valor Ingreso.</t>
        </r>
        <r>
          <rPr>
            <sz val="9"/>
            <color indexed="81"/>
            <rFont val="Tahoma"/>
            <family val="2"/>
          </rPr>
          <t xml:space="preserve">
</t>
        </r>
      </text>
    </comment>
    <comment ref="C19" authorId="0" shapeId="0" xr:uid="{731BBB56-4843-458A-86DC-4B55F5AFAE4C}">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L19" authorId="1" shapeId="0" xr:uid="{DA51AE5A-97D9-4EB0-9C4A-7BEEC4DFDB9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Control de </t>
        </r>
        <r>
          <rPr>
            <b/>
            <sz val="9"/>
            <color indexed="81"/>
            <rFont val="Tahoma"/>
            <family val="2"/>
          </rPr>
          <t>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t>
        </r>
        <r>
          <rPr>
            <b/>
            <sz val="9"/>
            <color indexed="81"/>
            <rFont val="Tahoma"/>
            <family val="2"/>
          </rPr>
          <t xml:space="preserve"> Reingreso.</t>
        </r>
        <r>
          <rPr>
            <sz val="9"/>
            <color indexed="81"/>
            <rFont val="Tahoma"/>
            <family val="2"/>
          </rPr>
          <t xml:space="preserve">
</t>
        </r>
      </text>
    </comment>
    <comment ref="AM19" authorId="2" shapeId="0" xr:uid="{1F525D49-3C19-4619-9488-CA7DA3624786}">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de Sindrome Bronquial Obstructivo?"  el valor SI, en el campo ¿Es Recurrente? el valor SI y en el campo Estado del mismo item el valor Ingreso.
</t>
        </r>
      </text>
    </comment>
    <comment ref="C20" authorId="0" shapeId="0" xr:uid="{93D692B2-92DF-46EE-AD2B-102DE83340F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L20" authorId="1" shapeId="0" xr:uid="{BBB3FD82-4D85-4F1D-8C5A-E23BD1E460A9}">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Estado del mismo ítem el valor </t>
        </r>
        <r>
          <rPr>
            <b/>
            <sz val="9"/>
            <color indexed="81"/>
            <rFont val="Tahoma"/>
            <family val="2"/>
          </rPr>
          <t>Reingreso.</t>
        </r>
        <r>
          <rPr>
            <sz val="9"/>
            <color indexed="81"/>
            <rFont val="Tahoma"/>
            <family val="2"/>
          </rPr>
          <t xml:space="preserve">
</t>
        </r>
      </text>
    </comment>
    <comment ref="AM20" authorId="2" shapeId="0" xr:uid="{EA5AA55A-6462-48BF-AAF8-AA97B076C65F}">
      <text>
        <r>
          <rPr>
            <b/>
            <sz val="9"/>
            <color indexed="81"/>
            <rFont val="Tahoma"/>
            <family val="2"/>
          </rPr>
          <t>Este dato aparecerá luego de que en la atención Registrada Modulo box, Pacientes Citados se registre la actividad:
- Campaña de Invierno
Y
Formulario de Control de Otros Programas de Salud el campo “¿Padece de Asma Bronquial?"  el valor SI y en el campo Estado del mismo ítem el valor Ingreso.</t>
        </r>
        <r>
          <rPr>
            <sz val="9"/>
            <color indexed="81"/>
            <rFont val="Tahoma"/>
            <family val="2"/>
          </rPr>
          <t xml:space="preserve">
</t>
        </r>
      </text>
    </comment>
    <comment ref="C21" authorId="0" shapeId="0" xr:uid="{5C97FFC1-5903-4761-8DB7-500A8ABDF3E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“¿Padece Enfermedad Pulmonar Crónica? "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L21" authorId="1" shapeId="0" xr:uid="{23877412-C9C1-4C9D-B2C8-F1FB694F012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“¿Padece Enfermedad Pulmonar Crónica? "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 </t>
        </r>
        <r>
          <rPr>
            <sz val="9"/>
            <color indexed="81"/>
            <rFont val="Tahoma"/>
            <family val="2"/>
          </rPr>
          <t xml:space="preserve">y en el campo Estado del mismo item el valor </t>
        </r>
        <r>
          <rPr>
            <b/>
            <sz val="9"/>
            <color indexed="81"/>
            <rFont val="Tahoma"/>
            <family val="2"/>
          </rPr>
          <t>Reingreso.</t>
        </r>
        <r>
          <rPr>
            <sz val="9"/>
            <color indexed="81"/>
            <rFont val="Tahoma"/>
            <family val="2"/>
          </rPr>
          <t xml:space="preserve">
</t>
        </r>
      </text>
    </comment>
    <comment ref="AM21" authorId="2" shapeId="0" xr:uid="{53849035-479E-46DF-B267-F6ECC921120C}">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Enfermedad Pulmonar Crónica? "  el valor SI, en el campo ¿Es Obstructiva? el valor Si y en el campo Estado del mismo item el valor Ingreso.
</t>
        </r>
        <r>
          <rPr>
            <sz val="9"/>
            <color indexed="81"/>
            <rFont val="Tahoma"/>
            <family val="2"/>
          </rPr>
          <t xml:space="preserve">
</t>
        </r>
      </text>
    </comment>
    <comment ref="C22" authorId="0" shapeId="0" xr:uid="{CF10AB93-292E-418F-B110-3737FCEDE17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L22" authorId="1" shapeId="0" xr:uid="{92DF64FF-6FCC-4CE7-A2F9-4B41D406A37C}">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Quistica?" </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AM22" authorId="2" shapeId="0" xr:uid="{AA3B6885-343A-42F6-A654-9BEFE7F88584}">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de Fibrosis Quistica?"  el valor SI y en el campo Estado del mismo ítem el valor Ingreso.
</t>
        </r>
        <r>
          <rPr>
            <sz val="9"/>
            <color indexed="81"/>
            <rFont val="Tahoma"/>
            <family val="2"/>
          </rPr>
          <t xml:space="preserve">
</t>
        </r>
      </text>
    </comment>
    <comment ref="C23" authorId="0" shapeId="0" xr:uid="{366D45BB-2C2E-4395-B04D-A13FD2A807E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Estado del mismo ítem el valor </t>
        </r>
        <r>
          <rPr>
            <b/>
            <sz val="9"/>
            <color indexed="81"/>
            <rFont val="Tahoma"/>
            <family val="2"/>
          </rPr>
          <t>Ingreso.</t>
        </r>
        <r>
          <rPr>
            <sz val="9"/>
            <color indexed="81"/>
            <rFont val="Tahoma"/>
            <family val="2"/>
          </rPr>
          <t xml:space="preserve">
</t>
        </r>
      </text>
    </comment>
    <comment ref="AL23" authorId="1" shapeId="0" xr:uid="{C8A06B02-387B-471C-8296-4D12D565532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AM23" authorId="2" shapeId="0" xr:uid="{01805B2B-0218-4F01-95E9-CD3ECC176DE4}">
      <text>
        <r>
          <rPr>
            <b/>
            <sz val="9"/>
            <color indexed="81"/>
            <rFont val="Tahoma"/>
            <family val="2"/>
          </rPr>
          <t>Este dato aparecerá luego de que en la atención Registrada Modulo box, Pacientes Citados se registre la actividad:
- Campaña de Invierno
Y
Formulario de Control de Otros Programas de Salud el campo “¿Padece Otras Enfermedades Respiratorias?"  el valor SI y en el campo Estado del mismo ítem el valor Ingreso.</t>
        </r>
        <r>
          <rPr>
            <sz val="9"/>
            <color indexed="81"/>
            <rFont val="Tahoma"/>
            <family val="2"/>
          </rPr>
          <t xml:space="preserve">
</t>
        </r>
      </text>
    </comment>
    <comment ref="C30" authorId="0" shapeId="0" xr:uid="{020EA4A3-CC87-4D02-B75F-EE430A89522C}">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text>
    </comment>
    <comment ref="AL30" authorId="1" shapeId="0" xr:uid="{773A28CA-4EB7-48A7-A33B-4FFCC0FB852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r>
          <rPr>
            <sz val="9"/>
            <color indexed="81"/>
            <rFont val="Tahoma"/>
            <family val="2"/>
          </rPr>
          <t xml:space="preserve">
</t>
        </r>
      </text>
    </comment>
    <comment ref="C31" authorId="0" shapeId="0" xr:uid="{10C1AB03-9FFA-437D-83C3-196A0BB0B4A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Formulario de Control de Otros Programas de Salud el campo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r>
          <rPr>
            <sz val="9"/>
            <color indexed="81"/>
            <rFont val="Tahoma"/>
            <family val="2"/>
          </rPr>
          <t xml:space="preserve">
</t>
        </r>
      </text>
    </comment>
    <comment ref="AL31" authorId="1" shapeId="0" xr:uid="{ED67D993-3F9F-4156-9DF2-C2F90EF66FE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text>
    </comment>
    <comment ref="C32" authorId="0" shapeId="0" xr:uid="{45226926-4AC6-4E32-A684-5F20561F904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Severo</t>
        </r>
        <r>
          <rPr>
            <sz val="9"/>
            <color indexed="81"/>
            <rFont val="Tahoma"/>
            <family val="2"/>
          </rPr>
          <t xml:space="preserve">. 
</t>
        </r>
      </text>
    </comment>
    <comment ref="AL32" authorId="1" shapeId="0" xr:uid="{DE5DB5C3-2F8F-43AB-8718-8D8F56FA10D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Severo. </t>
        </r>
        <r>
          <rPr>
            <sz val="9"/>
            <color indexed="81"/>
            <rFont val="Tahoma"/>
            <family val="2"/>
          </rPr>
          <t xml:space="preserve">
</t>
        </r>
      </text>
    </comment>
    <comment ref="C33" authorId="0" shapeId="0" xr:uid="{4F744D2D-829B-410E-BA57-A290B7D23C48}">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r>
          <rPr>
            <sz val="9"/>
            <color indexed="81"/>
            <rFont val="Tahoma"/>
            <family val="2"/>
          </rPr>
          <t xml:space="preserve">
</t>
        </r>
      </text>
    </comment>
    <comment ref="AL33" authorId="1" shapeId="0" xr:uid="{885C3043-7AD0-4927-8B44-BE2CFA60A4B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text>
    </comment>
    <comment ref="C34" authorId="0" shapeId="0" xr:uid="{E43F9F32-5AAB-43AB-A37F-1D9931AA0E9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r>
          <rPr>
            <sz val="9"/>
            <color indexed="81"/>
            <rFont val="Tahoma"/>
            <family val="2"/>
          </rPr>
          <t xml:space="preserve">
</t>
        </r>
      </text>
    </comment>
    <comment ref="AL34" authorId="1" shapeId="0" xr:uid="{7D29AAD9-80FE-4D1E-B884-D345A448DC3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text>
    </comment>
    <comment ref="C35" authorId="0" shapeId="0" xr:uid="{156690A9-DC1C-4039-82C0-540A2F249DA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 xml:space="preserve">Ingreso </t>
        </r>
        <r>
          <rPr>
            <sz val="9"/>
            <color indexed="81"/>
            <rFont val="Tahoma"/>
            <family val="2"/>
          </rPr>
          <t xml:space="preserve">y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Severo.</t>
        </r>
        <r>
          <rPr>
            <sz val="9"/>
            <color indexed="81"/>
            <rFont val="Tahoma"/>
            <family val="2"/>
          </rPr>
          <t xml:space="preserve">
</t>
        </r>
      </text>
    </comment>
    <comment ref="AL35" authorId="1" shapeId="0" xr:uid="{401F0E3A-6E4A-4CBD-B936-B76A6B86923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Severo.</t>
        </r>
      </text>
    </comment>
    <comment ref="C36" authorId="0" shapeId="0" xr:uid="{0EE312F2-0427-4F82-B4B0-25DF222D31D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Tipo A.</t>
        </r>
        <r>
          <rPr>
            <sz val="9"/>
            <color indexed="81"/>
            <rFont val="Tahoma"/>
            <family val="2"/>
          </rPr>
          <t xml:space="preserve"> 
</t>
        </r>
      </text>
    </comment>
    <comment ref="AL36" authorId="1" shapeId="0" xr:uid="{4A0D8F1A-0D3F-48AE-B776-A30EE7C337BE}">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en el campo Estado del mismo ítem con el valor</t>
        </r>
        <r>
          <rPr>
            <b/>
            <sz val="9"/>
            <color indexed="81"/>
            <rFont val="Tahoma"/>
            <family val="2"/>
          </rPr>
          <t xml:space="preserve"> Reingreso</t>
        </r>
        <r>
          <rPr>
            <sz val="9"/>
            <color indexed="81"/>
            <rFont val="Tahoma"/>
            <family val="2"/>
          </rPr>
          <t xml:space="preserve">. Y en el campo </t>
        </r>
        <r>
          <rPr>
            <b/>
            <sz val="9"/>
            <color indexed="81"/>
            <rFont val="Tahoma"/>
            <family val="2"/>
          </rPr>
          <t xml:space="preserve">Tipo EPOC </t>
        </r>
        <r>
          <rPr>
            <sz val="9"/>
            <color indexed="81"/>
            <rFont val="Tahoma"/>
            <family val="2"/>
          </rPr>
          <t xml:space="preserve">el valor </t>
        </r>
        <r>
          <rPr>
            <b/>
            <sz val="9"/>
            <color indexed="81"/>
            <rFont val="Tahoma"/>
            <family val="2"/>
          </rPr>
          <t>Tipo A</t>
        </r>
        <r>
          <rPr>
            <sz val="9"/>
            <color indexed="81"/>
            <rFont val="Tahoma"/>
            <family val="2"/>
          </rPr>
          <t xml:space="preserve">. </t>
        </r>
      </text>
    </comment>
    <comment ref="C37" authorId="0" shapeId="0" xr:uid="{177B056C-FF24-4230-803D-3EFAF2D5631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r>
          <rPr>
            <sz val="9"/>
            <color indexed="81"/>
            <rFont val="Tahoma"/>
            <family val="2"/>
          </rPr>
          <t xml:space="preserve">
</t>
        </r>
      </text>
    </comment>
    <comment ref="AL37" authorId="1" shapeId="0" xr:uid="{0FFF3E1C-A072-4A67-B2F6-859620AC724F}">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Reingreso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text>
    </comment>
    <comment ref="C38" authorId="0" shapeId="0" xr:uid="{C2D43191-E899-4852-8BF4-4669A0CBD80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8" authorId="1" shapeId="0" xr:uid="{17D2C548-D3E9-4745-96BC-217431A5176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39" authorId="0" shapeId="0" xr:uid="{6703F9B3-33BE-4BDE-A7CE-5160775F4D1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9" authorId="1" shapeId="0" xr:uid="{B3EBDB42-89FF-407A-A9D2-F269279EFA7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40" authorId="0" shapeId="0" xr:uid="{B4B25B9F-E200-410F-8FC8-F97A1377F275}">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40" authorId="1" shapeId="0" xr:uid="{979B4D97-53B5-40D7-9B82-D76ABCF172E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41" authorId="0" shapeId="0" xr:uid="{506707D7-99C9-4E8F-A713-C377F75A150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41" authorId="1" shapeId="0" xr:uid="{488D406A-C855-48ED-BC01-459CF80D69A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42" authorId="0" shapeId="0" xr:uid="{24C16404-E453-41F0-A1AB-6EE3EE22AE0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Ingreso. 
</t>
        </r>
        <r>
          <rPr>
            <sz val="9"/>
            <color indexed="81"/>
            <rFont val="Tahoma"/>
            <family val="2"/>
          </rPr>
          <t xml:space="preserve">
</t>
        </r>
      </text>
    </comment>
    <comment ref="AL42" authorId="1" shapeId="0" xr:uid="{53CCF290-F7C6-46CD-A040-B8A8F7AD306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Reingreso. </t>
        </r>
      </text>
    </comment>
    <comment ref="C49" authorId="0" shapeId="0" xr:uid="{DDC61FCD-44E6-49ED-9DC7-DFF4A8DD908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Formulario de</t>
        </r>
        <r>
          <rPr>
            <b/>
            <sz val="9"/>
            <color indexed="81"/>
            <rFont val="Tahoma"/>
            <family val="2"/>
          </rPr>
          <t xml:space="preserve"> Control de Otros Programas de Salud </t>
        </r>
        <r>
          <rPr>
            <sz val="9"/>
            <color indexed="81"/>
            <rFont val="Tahoma"/>
            <family val="2"/>
          </rPr>
          <t>el campo</t>
        </r>
        <r>
          <rPr>
            <b/>
            <sz val="9"/>
            <color indexed="81"/>
            <rFont val="Tahoma"/>
            <family val="2"/>
          </rPr>
          <t xml:space="preserve"> “¿Padece de Síndrome Bronquial Obstructivo?</t>
        </r>
        <r>
          <rPr>
            <sz val="9"/>
            <color indexed="81"/>
            <rFont val="Tahoma"/>
            <family val="2"/>
          </rPr>
          <t xml:space="preserve">" el valor </t>
        </r>
        <r>
          <rPr>
            <b/>
            <sz val="9"/>
            <color indexed="81"/>
            <rFont val="Tahoma"/>
            <family val="2"/>
          </rPr>
          <t xml:space="preserve">SI </t>
        </r>
        <r>
          <rPr>
            <sz val="9"/>
            <color indexed="81"/>
            <rFont val="Tahoma"/>
            <family val="2"/>
          </rPr>
          <t xml:space="preserve">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L49" authorId="1" shapeId="0" xr:uid="{D98A7862-DB51-4E9E-9111-F5833BD78F23}">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Abandono.</t>
        </r>
      </text>
    </comment>
    <comment ref="AM49" authorId="1" shapeId="0" xr:uid="{BE294623-1C8F-45E1-A422-EA460FE864F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r>
          <rPr>
            <sz val="9"/>
            <color indexed="81"/>
            <rFont val="Tahoma"/>
            <family val="2"/>
          </rPr>
          <t xml:space="preserve">
</t>
        </r>
      </text>
    </comment>
    <comment ref="C50" authorId="0" shapeId="0" xr:uid="{F9AB337E-9567-45F0-AA58-8765F6696FD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L50" authorId="1" shapeId="0" xr:uid="{5FFF63E1-DC30-42F1-82AF-7C3407F7F390}">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Abandono.</t>
        </r>
        <r>
          <rPr>
            <sz val="9"/>
            <color indexed="81"/>
            <rFont val="Tahoma"/>
            <family val="2"/>
          </rPr>
          <t xml:space="preserve">
</t>
        </r>
      </text>
    </comment>
    <comment ref="AM50" authorId="1" shapeId="0" xr:uid="{E8456B6F-24F3-4336-BF3C-9432936EC94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text>
    </comment>
    <comment ref="C51" authorId="0" shapeId="0" xr:uid="{F93A940A-9F8C-4CC5-819C-6EC54C20547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 </t>
        </r>
        <r>
          <rPr>
            <sz val="9"/>
            <color indexed="81"/>
            <rFont val="Tahoma"/>
            <family val="2"/>
          </rPr>
          <t>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L51" authorId="1" shapeId="0" xr:uid="{C1A66D96-FC4C-456D-BADF-AD33A44A8AF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t>
        </r>
        <r>
          <rPr>
            <sz val="9"/>
            <color indexed="81"/>
            <rFont val="Tahoma"/>
            <family val="2"/>
          </rPr>
          <t>o del mismo item el valor</t>
        </r>
        <r>
          <rPr>
            <b/>
            <sz val="9"/>
            <color indexed="81"/>
            <rFont val="Tahoma"/>
            <family val="2"/>
          </rPr>
          <t xml:space="preserve"> Egreso por Abandono.</t>
        </r>
      </text>
    </comment>
    <comment ref="AM51" authorId="1" shapeId="0" xr:uid="{F5078E64-A76B-4641-BC7D-83F5063A401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text>
    </comment>
    <comment ref="C52" authorId="0" shapeId="0" xr:uid="{17302207-9ABC-46C0-A868-E037D8B8841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L52" authorId="1" shapeId="0" xr:uid="{802127C2-3C67-4C63-92E7-E6D7C517419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Egreso por Abandono.</t>
        </r>
        <r>
          <rPr>
            <sz val="9"/>
            <color indexed="81"/>
            <rFont val="Tahoma"/>
            <family val="2"/>
          </rPr>
          <t xml:space="preserve">
</t>
        </r>
      </text>
    </comment>
    <comment ref="AM52" authorId="1" shapeId="0" xr:uid="{2514B737-CB91-4B1A-8E2F-D035494F91E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r>
          <rPr>
            <sz val="9"/>
            <color indexed="81"/>
            <rFont val="Tahoma"/>
            <family val="2"/>
          </rPr>
          <t xml:space="preserve">
</t>
        </r>
      </text>
    </comment>
    <comment ref="C53" authorId="0" shapeId="0" xr:uid="{0E883267-368C-4D94-B35B-F101D25F5DD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Egreso por Alta o Egreso por Traslado.</t>
        </r>
        <r>
          <rPr>
            <sz val="9"/>
            <color indexed="81"/>
            <rFont val="Tahoma"/>
            <family val="2"/>
          </rPr>
          <t xml:space="preserve">
</t>
        </r>
      </text>
    </comment>
    <comment ref="AL53" authorId="1" shapeId="0" xr:uid="{7607545D-753A-46EF-AEFE-9F7315E10358}">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Abandono</t>
        </r>
        <r>
          <rPr>
            <sz val="9"/>
            <color indexed="81"/>
            <rFont val="Tahoma"/>
            <family val="2"/>
          </rPr>
          <t xml:space="preserve">.
</t>
        </r>
      </text>
    </comment>
    <comment ref="AM53" authorId="1" shapeId="0" xr:uid="{292D2AFA-5EB8-4D85-B548-0DC076E11DFC}">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Quística?"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C54" authorId="0" shapeId="0" xr:uid="{5BF825C2-4A11-4DE1-97BE-7DD244AE6A7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Egreso por Alta o Egreso por Taslado.</t>
        </r>
      </text>
    </comment>
    <comment ref="AL54" authorId="1" shapeId="0" xr:uid="{1AB76D0A-C3BA-4570-AE8D-03502D0CF8D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 xml:space="preserve">Estado </t>
        </r>
        <r>
          <rPr>
            <sz val="9"/>
            <color indexed="81"/>
            <rFont val="Tahoma"/>
            <family val="2"/>
          </rPr>
          <t xml:space="preserve">del mismo ítem el valor </t>
        </r>
        <r>
          <rPr>
            <b/>
            <sz val="9"/>
            <color indexed="81"/>
            <rFont val="Tahoma"/>
            <family val="2"/>
          </rPr>
          <t>Egreso por Abandono.</t>
        </r>
      </text>
    </comment>
    <comment ref="AM54" authorId="1" shapeId="0" xr:uid="{DCBE6B6B-C9EF-45B9-9492-A51B22AFB0E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C55" authorId="0" shapeId="0" xr:uid="{B40DA3ED-71D4-4CA1-BB36-7BDDECF9146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Alta</t>
        </r>
        <r>
          <rPr>
            <sz val="9"/>
            <color indexed="81"/>
            <rFont val="Tahoma"/>
            <family val="2"/>
          </rPr>
          <t xml:space="preserve"> </t>
        </r>
        <r>
          <rPr>
            <b/>
            <sz val="9"/>
            <color indexed="81"/>
            <rFont val="Tahoma"/>
            <family val="2"/>
          </rPr>
          <t>o Egreso por Traslado.</t>
        </r>
      </text>
    </comment>
    <comment ref="AL55" authorId="1" shapeId="0" xr:uid="{62BDF252-CB6B-426D-B482-F22110EAD499}">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 </t>
        </r>
        <r>
          <rPr>
            <sz val="9"/>
            <color indexed="81"/>
            <rFont val="Tahoma"/>
            <family val="2"/>
          </rPr>
          <t xml:space="preserve">y en el campo Estado del mismo ítem el valor </t>
        </r>
        <r>
          <rPr>
            <b/>
            <sz val="9"/>
            <color indexed="81"/>
            <rFont val="Tahoma"/>
            <family val="2"/>
          </rPr>
          <t>Egreso por Abandono.</t>
        </r>
      </text>
    </comment>
    <comment ref="AM55" authorId="1" shapeId="0" xr:uid="{5DCC17C7-1C7D-4E81-B125-254064BA1AF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“¿Necesita Asistencia Ventilatoria?"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C56" authorId="0" shapeId="0" xr:uid="{3D9C9B71-4D2B-42D7-A876-C916E0E3FB86}">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Alta o Egreso por Traslado.</t>
        </r>
      </text>
    </comment>
    <comment ref="AL56" authorId="1" shapeId="0" xr:uid="{A2C49A99-B728-4F4B-9AA2-A7CE27BB2FF3}">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 Egreso por Abandono.</t>
        </r>
      </text>
    </comment>
    <comment ref="AM56" authorId="1" shapeId="0" xr:uid="{E983DA63-087B-43F3-A1B5-8101040FB23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C62" authorId="0" shapeId="0" xr:uid="{E61F5C99-3A82-4990-9428-CE2DC6138059}">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Consulta Sala (Ira, Era o Mixta).
</t>
        </r>
        <r>
          <rPr>
            <sz val="9"/>
            <color indexed="81"/>
            <rFont val="Tahoma"/>
            <family val="2"/>
          </rPr>
          <t xml:space="preserve">
</t>
        </r>
        <r>
          <rPr>
            <b/>
            <sz val="9"/>
            <color indexed="81"/>
            <rFont val="Tahoma"/>
            <family val="2"/>
          </rPr>
          <t>Además, deberá cumplir como condición, lo solicitado en la sección B INGRESO CRÓNICO SEGÚN DIAGNÓSTICO.</t>
        </r>
        <r>
          <rPr>
            <sz val="9"/>
            <color indexed="81"/>
            <rFont val="Tahoma"/>
            <family val="2"/>
          </rPr>
          <t xml:space="preserve">
</t>
        </r>
      </text>
    </comment>
    <comment ref="AL62" authorId="1" shapeId="0" xr:uid="{8CDA1228-D932-46F0-9479-416391F190EA}">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C67" authorId="0" shapeId="0" xr:uid="{7622B102-9183-4CAE-B914-7C645061E12A}">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Control Sala (Ira, Era o Mixta).</t>
        </r>
        <r>
          <rPr>
            <sz val="9"/>
            <color indexed="81"/>
            <rFont val="Tahoma"/>
            <family val="2"/>
          </rPr>
          <t xml:space="preserve">
</t>
        </r>
      </text>
    </comment>
    <comment ref="AL67" authorId="1" shapeId="0" xr:uid="{A7755AA8-E78C-48A4-B0A2-E57B72416681}">
      <text>
        <r>
          <rPr>
            <sz val="9"/>
            <color indexed="81"/>
            <rFont val="Tahoma"/>
            <family val="2"/>
          </rPr>
          <t xml:space="preserve">Todo usuario registrado como FONASA en el campo previsión de la inscripción RAYEN. </t>
        </r>
      </text>
    </comment>
    <comment ref="C68" authorId="0" shapeId="0" xr:uid="{10AB7EB0-FD15-42F4-A716-A15AB2FEAE8F}">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t>
        </r>
        <r>
          <rPr>
            <b/>
            <sz val="9"/>
            <color indexed="81"/>
            <rFont val="Tahoma"/>
            <family val="2"/>
          </rPr>
          <t xml:space="preserve"> </t>
        </r>
        <r>
          <rPr>
            <sz val="9"/>
            <color indexed="81"/>
            <rFont val="Tahoma"/>
            <family val="2"/>
          </rPr>
          <t xml:space="preserve">actividad </t>
        </r>
        <r>
          <rPr>
            <b/>
            <sz val="9"/>
            <color indexed="81"/>
            <rFont val="Tahoma"/>
            <family val="2"/>
          </rPr>
          <t>Control Sala (Ira, Era o Mixta).</t>
        </r>
        <r>
          <rPr>
            <sz val="9"/>
            <color indexed="81"/>
            <rFont val="Tahoma"/>
            <family val="2"/>
          </rPr>
          <t xml:space="preserve">
</t>
        </r>
      </text>
    </comment>
    <comment ref="AL68" authorId="1" shapeId="0" xr:uid="{193B03B9-4C55-4777-A94E-9901DF8F7335}">
      <text>
        <r>
          <rPr>
            <sz val="9"/>
            <color indexed="81"/>
            <rFont val="Tahoma"/>
            <family val="2"/>
          </rPr>
          <t xml:space="preserve">Todo usuario registrado como FONASA en el campo previsión de la inscripción RAYEN. </t>
        </r>
      </text>
    </comment>
    <comment ref="C69" authorId="0" shapeId="0" xr:uid="{96F9DF58-0E45-4D53-87EC-FBE0141EF2EF}">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Control Sala (Ira, Era o Mixta).</t>
        </r>
      </text>
    </comment>
    <comment ref="AL69" authorId="1" shapeId="0" xr:uid="{3D248B6D-1301-4860-AA7D-DBDC69850EF6}">
      <text>
        <r>
          <rPr>
            <sz val="9"/>
            <color indexed="81"/>
            <rFont val="Tahoma"/>
            <family val="2"/>
          </rPr>
          <t xml:space="preserve">Todo usuario registrado como FONASA en el campo previsión de la inscripción RAYEN. </t>
        </r>
      </text>
    </comment>
    <comment ref="AL72" authorId="3" shapeId="0" xr:uid="{F331C3A0-BD02-4748-823E-042FA00903AC}">
      <text>
        <r>
          <rPr>
            <sz val="9"/>
            <color indexed="81"/>
            <rFont val="Tahoma"/>
            <family val="2"/>
          </rPr>
          <t>Todo usuario registrado como</t>
        </r>
        <r>
          <rPr>
            <b/>
            <sz val="9"/>
            <color indexed="81"/>
            <rFont val="Tahoma"/>
            <family val="2"/>
          </rPr>
          <t xml:space="preserve"> FONASA en </t>
        </r>
        <r>
          <rPr>
            <sz val="9"/>
            <color indexed="81"/>
            <rFont val="Tahoma"/>
            <family val="2"/>
          </rPr>
          <t xml:space="preserve">el campo </t>
        </r>
        <r>
          <rPr>
            <b/>
            <sz val="9"/>
            <color indexed="81"/>
            <rFont val="Tahoma"/>
            <family val="2"/>
          </rPr>
          <t xml:space="preserve">previsión </t>
        </r>
        <r>
          <rPr>
            <sz val="9"/>
            <color indexed="81"/>
            <rFont val="Tahoma"/>
            <family val="2"/>
          </rPr>
          <t xml:space="preserve">de la inscripción RAYEN. 
</t>
        </r>
      </text>
    </comment>
    <comment ref="C75" authorId="0" shapeId="0" xr:uid="{A0264FB1-1113-47B1-8C80-DF6FF318B3CB}">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Estamento "</t>
        </r>
        <r>
          <rPr>
            <b/>
            <sz val="9"/>
            <color indexed="81"/>
            <rFont val="Tahoma"/>
            <family val="2"/>
          </rPr>
          <t xml:space="preserve">Enfermero/a"  </t>
        </r>
        <r>
          <rPr>
            <sz val="9"/>
            <color indexed="81"/>
            <rFont val="Tahoma"/>
            <family val="2"/>
          </rPr>
          <t xml:space="preserve">registre la actividad 
- </t>
        </r>
        <r>
          <rPr>
            <b/>
            <sz val="9"/>
            <color indexed="81"/>
            <rFont val="Tahoma"/>
            <family val="2"/>
          </rPr>
          <t>Consulta Espontánea Sala (Ira, Era o Mixta) 
O
- Consulta Atenciones Agudas Sala (Ira, Era o Mixta).</t>
        </r>
      </text>
    </comment>
    <comment ref="AM75" authorId="4" shapeId="0" xr:uid="{BAE8893B-29BD-48DC-BFB9-0C4BA7DB8A9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estamento </t>
        </r>
        <r>
          <rPr>
            <b/>
            <sz val="9"/>
            <color indexed="81"/>
            <rFont val="Tahoma"/>
            <family val="2"/>
          </rPr>
          <t xml:space="preserve">Enfermero/a registre las actividades:
- Consulta Espontánea Sala (Ira, Era o Mixta) 
O 
 - Consulta Atenciones Agudas Sala (Ira, Era o Mixta)
</t>
        </r>
        <r>
          <rPr>
            <sz val="9"/>
            <color indexed="81"/>
            <rFont val="Tahoma"/>
            <family val="2"/>
          </rPr>
          <t>Se debe sumar la</t>
        </r>
        <r>
          <rPr>
            <b/>
            <sz val="9"/>
            <color indexed="81"/>
            <rFont val="Tahoma"/>
            <family val="2"/>
          </rPr>
          <t xml:space="preserve"> Actividad: 
 - Campaña de Invierno</t>
        </r>
      </text>
    </comment>
    <comment ref="C76" authorId="0" shapeId="0" xr:uid="{05B04B72-9898-4135-AC7B-6313C3A910F2}">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Estamento </t>
        </r>
        <r>
          <rPr>
            <b/>
            <sz val="9"/>
            <color indexed="81"/>
            <rFont val="Tahoma"/>
            <family val="2"/>
          </rPr>
          <t xml:space="preserve">"Kinesiologo/a"  </t>
        </r>
        <r>
          <rPr>
            <sz val="9"/>
            <color indexed="81"/>
            <rFont val="Tahoma"/>
            <family val="2"/>
          </rPr>
          <t xml:space="preserve">registre la actividad:
- </t>
        </r>
        <r>
          <rPr>
            <b/>
            <sz val="9"/>
            <color indexed="81"/>
            <rFont val="Tahoma"/>
            <family val="2"/>
          </rPr>
          <t>Consulta Espontánea Sala (Ira, Era o Mixta) 
O
- Consulta Atenciones Agudas Sala (Ira, Era o Mixta).</t>
        </r>
      </text>
    </comment>
    <comment ref="AM76" authorId="2" shapeId="0" xr:uid="{EA711EF2-7B2E-47F1-BF8B-6ACF42232B1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estamento </t>
        </r>
        <r>
          <rPr>
            <b/>
            <sz val="9"/>
            <color indexed="81"/>
            <rFont val="Tahoma"/>
            <family val="2"/>
          </rPr>
          <t>"Kinesiologo/a</t>
        </r>
        <r>
          <rPr>
            <sz val="9"/>
            <color indexed="81"/>
            <rFont val="Tahoma"/>
            <family val="2"/>
          </rPr>
          <t xml:space="preserve"> "registre las </t>
        </r>
        <r>
          <rPr>
            <b/>
            <sz val="9"/>
            <color indexed="81"/>
            <rFont val="Tahoma"/>
            <family val="2"/>
          </rPr>
          <t>actividades:</t>
        </r>
        <r>
          <rPr>
            <sz val="9"/>
            <color indexed="81"/>
            <rFont val="Tahoma"/>
            <family val="2"/>
          </rPr>
          <t xml:space="preserve">
- </t>
        </r>
        <r>
          <rPr>
            <b/>
            <sz val="9"/>
            <color indexed="81"/>
            <rFont val="Tahoma"/>
            <family val="2"/>
          </rPr>
          <t xml:space="preserve">Consulta Espontánea Sala (Ira, Era o Mixta) 
</t>
        </r>
        <r>
          <rPr>
            <sz val="9"/>
            <color indexed="81"/>
            <rFont val="Tahoma"/>
            <family val="2"/>
          </rPr>
          <t xml:space="preserve">O 
 - </t>
        </r>
        <r>
          <rPr>
            <b/>
            <sz val="9"/>
            <color indexed="81"/>
            <rFont val="Tahoma"/>
            <family val="2"/>
          </rPr>
          <t xml:space="preserve">Consulta Atenciones Agudas Sala (Ira, Era o Mixta)
</t>
        </r>
        <r>
          <rPr>
            <sz val="9"/>
            <color indexed="81"/>
            <rFont val="Tahoma"/>
            <family val="2"/>
          </rPr>
          <t xml:space="preserve">Se debe sumar la </t>
        </r>
        <r>
          <rPr>
            <b/>
            <sz val="9"/>
            <color indexed="81"/>
            <rFont val="Tahoma"/>
            <family val="2"/>
          </rPr>
          <t>Actividad: 
 - Campaña de Invierno</t>
        </r>
      </text>
    </comment>
    <comment ref="C82" authorId="1" shapeId="0" xr:uid="{B23B0753-95E0-4093-99C8-29B8999466E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Ingreso, Reingreso ò Seguimiento.</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tenga una fecha que sobrepasó los 3 meses </t>
        </r>
        <r>
          <rPr>
            <sz val="9"/>
            <color indexed="81"/>
            <rFont val="Tahoma"/>
            <family val="2"/>
          </rPr>
          <t xml:space="preserve">(es decir sin atención). 
</t>
        </r>
      </text>
    </comment>
    <comment ref="C83" authorId="1" shapeId="0" xr:uid="{6FE12A9D-4E31-467D-BB6A-CB4FB9E92C9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Fecha del Próximo Control tenga una fecha que sobrepasó los 3 meses</t>
        </r>
        <r>
          <rPr>
            <sz val="9"/>
            <color indexed="81"/>
            <rFont val="Tahoma"/>
            <family val="2"/>
          </rPr>
          <t xml:space="preserve"> (es decir sin atención). 
</t>
        </r>
      </text>
    </comment>
    <comment ref="C84" authorId="1" shapeId="0" xr:uid="{4E162502-F170-4C8E-B5ED-3D388866985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Ingreso, Reingreso o Seguimiento</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tenga una fecha que sobrepasó los 3 meses </t>
        </r>
        <r>
          <rPr>
            <sz val="9"/>
            <color indexed="81"/>
            <rFont val="Tahoma"/>
            <family val="2"/>
          </rPr>
          <t xml:space="preserve">(es decir sin atención). 
</t>
        </r>
      </text>
    </comment>
    <comment ref="C85" authorId="1" shapeId="0" xr:uid="{DEA10607-90F3-420D-90FA-7023C495688F}">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Reingreso o Seguimiento</t>
        </r>
        <r>
          <rPr>
            <sz val="9"/>
            <color indexed="81"/>
            <rFont val="Tahoma"/>
            <family val="2"/>
          </rPr>
          <t xml:space="preserve"> y en el campo </t>
        </r>
        <r>
          <rPr>
            <b/>
            <sz val="9"/>
            <color indexed="81"/>
            <rFont val="Tahoma"/>
            <family val="2"/>
          </rPr>
          <t>“Gravedad Asma Bronquial”</t>
        </r>
        <r>
          <rPr>
            <sz val="9"/>
            <color indexed="81"/>
            <rFont val="Tahoma"/>
            <family val="2"/>
          </rPr>
          <t xml:space="preserve"> el valor </t>
        </r>
        <r>
          <rPr>
            <b/>
            <sz val="9"/>
            <color indexed="81"/>
            <rFont val="Tahoma"/>
            <family val="2"/>
          </rPr>
          <t>Leve o Moderado o Severo</t>
        </r>
        <r>
          <rPr>
            <sz val="9"/>
            <color indexed="81"/>
            <rFont val="Tahoma"/>
            <family val="2"/>
          </rPr>
          <t xml:space="preserve">. Además, Se considerará </t>
        </r>
        <r>
          <rPr>
            <b/>
            <sz val="9"/>
            <color indexed="81"/>
            <rFont val="Tahoma"/>
            <family val="2"/>
          </rPr>
          <t xml:space="preserve">Inasistente </t>
        </r>
        <r>
          <rPr>
            <sz val="9"/>
            <color indexed="81"/>
            <rFont val="Tahoma"/>
            <family val="2"/>
          </rPr>
          <t xml:space="preserve">cuando en el Formulario en el campo </t>
        </r>
        <r>
          <rPr>
            <b/>
            <sz val="9"/>
            <color indexed="81"/>
            <rFont val="Tahoma"/>
            <family val="2"/>
          </rPr>
          <t>Fecha del Próximo Control tenga una fecha que sobrepasó los 3 meses</t>
        </r>
        <r>
          <rPr>
            <sz val="9"/>
            <color indexed="81"/>
            <rFont val="Tahoma"/>
            <family val="2"/>
          </rPr>
          <t xml:space="preserve"> (es decir sin atención). 
</t>
        </r>
      </text>
    </comment>
    <comment ref="C86" authorId="1" shapeId="0" xr:uid="{9976B5D8-DAAD-459D-838F-9CE153960CE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 xml:space="preserve">¿Es Obstructiva? </t>
        </r>
        <r>
          <rPr>
            <sz val="9"/>
            <color indexed="81"/>
            <rFont val="Tahoma"/>
            <family val="2"/>
          </rPr>
          <t xml:space="preserve">el valor </t>
        </r>
        <r>
          <rPr>
            <b/>
            <sz val="9"/>
            <color indexed="81"/>
            <rFont val="Tahoma"/>
            <family val="2"/>
          </rPr>
          <t>SI</t>
        </r>
        <r>
          <rPr>
            <sz val="9"/>
            <color indexed="81"/>
            <rFont val="Tahoma"/>
            <family val="2"/>
          </rPr>
          <t>,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Ingreso, Reingreso y Seguimiento. Y en el campo Tipo EPOC el valor Tipo A o B. Adem</t>
        </r>
        <r>
          <rPr>
            <sz val="9"/>
            <color indexed="81"/>
            <rFont val="Tahoma"/>
            <family val="2"/>
          </rPr>
          <t xml:space="preserve">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Fecha del Próximo Control tenga una fecha que sobrepasó los 3 meses</t>
        </r>
        <r>
          <rPr>
            <sz val="9"/>
            <color indexed="81"/>
            <rFont val="Tahoma"/>
            <family val="2"/>
          </rPr>
          <t xml:space="preserve"> (es decir sin atención). 
</t>
        </r>
      </text>
    </comment>
    <comment ref="C87" authorId="1" shapeId="0" xr:uid="{86D1672F-ED17-4F57-B58B-480FD55E140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t>
        </r>
        <r>
          <rPr>
            <b/>
            <sz val="9"/>
            <color indexed="81"/>
            <rFont val="Tahoma"/>
            <family val="2"/>
          </rPr>
          <t xml:space="preserve"> Fecha del Próximo Control tenga una fecha que sobrepasó los 3 meses</t>
        </r>
        <r>
          <rPr>
            <sz val="9"/>
            <color indexed="81"/>
            <rFont val="Tahoma"/>
            <family val="2"/>
          </rPr>
          <t xml:space="preserve"> (es decir sin atención). 
</t>
        </r>
      </text>
    </comment>
    <comment ref="A90" authorId="0" shapeId="0" xr:uid="{A624F0BE-2653-4644-B0E4-4501944F37F3}">
      <text>
        <r>
          <rPr>
            <sz val="9"/>
            <color indexed="81"/>
            <rFont val="Tahoma"/>
            <family val="2"/>
          </rPr>
          <t xml:space="preserve">Se contabilizaran en el mes correspondiente, aquellas citas que se registraron como NSP (No se  presentó)
</t>
        </r>
      </text>
    </comment>
    <comment ref="C92" authorId="1" shapeId="0" xr:uid="{95CE3ED8-D895-4736-A8CF-BFED08605C71}">
      <text>
        <r>
          <rPr>
            <sz val="9"/>
            <color indexed="81"/>
            <rFont val="Tahoma"/>
            <family val="2"/>
          </rPr>
          <t xml:space="preserve">Este dato aparecerá luego de haber registrado las </t>
        </r>
        <r>
          <rPr>
            <b/>
            <sz val="9"/>
            <color indexed="81"/>
            <rFont val="Tahoma"/>
            <family val="2"/>
          </rPr>
          <t>citaciones como Inasistente</t>
        </r>
        <r>
          <rPr>
            <sz val="9"/>
            <color indexed="81"/>
            <rFont val="Tahoma"/>
            <family val="2"/>
          </rPr>
          <t xml:space="preserve"> desde el</t>
        </r>
        <r>
          <rPr>
            <b/>
            <sz val="9"/>
            <color indexed="81"/>
            <rFont val="Tahoma"/>
            <family val="2"/>
          </rPr>
          <t xml:space="preserve"> Modulo box, Pacientes Citados o Registro Atención Individua</t>
        </r>
        <r>
          <rPr>
            <sz val="9"/>
            <color indexed="81"/>
            <rFont val="Tahoma"/>
            <family val="2"/>
          </rPr>
          <t xml:space="preserve">l, por un funcionario tipo </t>
        </r>
        <r>
          <rPr>
            <b/>
            <sz val="9"/>
            <color indexed="81"/>
            <rFont val="Tahoma"/>
            <family val="2"/>
          </rPr>
          <t>Medico</t>
        </r>
        <r>
          <rPr>
            <sz val="9"/>
            <color indexed="81"/>
            <rFont val="Tahoma"/>
            <family val="2"/>
          </rPr>
          <t xml:space="preserve">. Además, las </t>
        </r>
        <r>
          <rPr>
            <b/>
            <sz val="9"/>
            <color indexed="81"/>
            <rFont val="Tahoma"/>
            <family val="2"/>
          </rPr>
          <t>Agendas</t>
        </r>
        <r>
          <rPr>
            <sz val="9"/>
            <color indexed="81"/>
            <rFont val="Tahoma"/>
            <family val="2"/>
          </rPr>
          <t xml:space="preserve"> deben estar creadas con un </t>
        </r>
        <r>
          <rPr>
            <b/>
            <sz val="9"/>
            <color indexed="81"/>
            <rFont val="Tahoma"/>
            <family val="2"/>
          </rPr>
          <t>tipo de atención</t>
        </r>
        <r>
          <rPr>
            <sz val="9"/>
            <color indexed="81"/>
            <rFont val="Tahoma"/>
            <family val="2"/>
          </rPr>
          <t xml:space="preserve"> que en la planilla de parametrizacion de nodo, tipo de atencion el campo</t>
        </r>
        <r>
          <rPr>
            <b/>
            <sz val="9"/>
            <color indexed="81"/>
            <rFont val="Tahoma"/>
            <family val="2"/>
          </rPr>
          <t xml:space="preserve"> Contabilización REM =1</t>
        </r>
      </text>
    </comment>
    <comment ref="D92" authorId="1" shapeId="0" xr:uid="{1631166B-BD40-42E4-BA13-73F114ACFE07}">
      <text>
        <r>
          <rPr>
            <sz val="9"/>
            <color indexed="81"/>
            <rFont val="Tahoma"/>
            <family val="2"/>
          </rPr>
          <t xml:space="preserve">Este dato aparecerá luego de haber registrado las </t>
        </r>
        <r>
          <rPr>
            <b/>
            <sz val="9"/>
            <color indexed="81"/>
            <rFont val="Tahoma"/>
            <family val="2"/>
          </rPr>
          <t>Citaciones como Inasistente</t>
        </r>
        <r>
          <rPr>
            <sz val="9"/>
            <color indexed="81"/>
            <rFont val="Tahoma"/>
            <family val="2"/>
          </rPr>
          <t xml:space="preserve"> desde e</t>
        </r>
        <r>
          <rPr>
            <b/>
            <sz val="9"/>
            <color indexed="81"/>
            <rFont val="Tahoma"/>
            <family val="2"/>
          </rPr>
          <t>l Modulo box, Pacientes Citados o Registro Atención Individual,</t>
        </r>
        <r>
          <rPr>
            <sz val="9"/>
            <color indexed="81"/>
            <rFont val="Tahoma"/>
            <family val="2"/>
          </rPr>
          <t xml:space="preserve"> por un funcionario tipo </t>
        </r>
        <r>
          <rPr>
            <b/>
            <sz val="9"/>
            <color indexed="81"/>
            <rFont val="Tahoma"/>
            <family val="2"/>
          </rPr>
          <t>Medico</t>
        </r>
        <r>
          <rPr>
            <sz val="9"/>
            <color indexed="81"/>
            <rFont val="Tahoma"/>
            <family val="2"/>
          </rPr>
          <t xml:space="preserve">. Además, las </t>
        </r>
        <r>
          <rPr>
            <b/>
            <sz val="9"/>
            <color indexed="81"/>
            <rFont val="Tahoma"/>
            <family val="2"/>
          </rPr>
          <t>Agendas</t>
        </r>
        <r>
          <rPr>
            <sz val="9"/>
            <color indexed="81"/>
            <rFont val="Tahoma"/>
            <family val="2"/>
          </rPr>
          <t xml:space="preserve"> que en la planilla de parametrizacion de nodo, tipo de atencion el </t>
        </r>
        <r>
          <rPr>
            <b/>
            <sz val="9"/>
            <color indexed="81"/>
            <rFont val="Tahoma"/>
            <family val="2"/>
          </rPr>
          <t xml:space="preserve">campo Contabilización REM =1 </t>
        </r>
        <r>
          <rPr>
            <sz val="9"/>
            <color indexed="81"/>
            <rFont val="Tahoma"/>
            <family val="2"/>
          </rPr>
          <t xml:space="preserve">y  los pacientes deben ser </t>
        </r>
        <r>
          <rPr>
            <b/>
            <sz val="9"/>
            <color indexed="81"/>
            <rFont val="Tahoma"/>
            <family val="2"/>
          </rPr>
          <t xml:space="preserve">menores de 20 años. </t>
        </r>
      </text>
    </comment>
    <comment ref="E92" authorId="1" shapeId="0" xr:uid="{0F269490-E348-40E9-A55E-048E66A4F3B9}">
      <text>
        <r>
          <rPr>
            <sz val="9"/>
            <color indexed="81"/>
            <rFont val="Tahoma"/>
            <family val="2"/>
          </rPr>
          <t xml:space="preserve">Este dato aparecerá luego de haber registrado las </t>
        </r>
        <r>
          <rPr>
            <b/>
            <sz val="9"/>
            <color indexed="81"/>
            <rFont val="Tahoma"/>
            <family val="2"/>
          </rPr>
          <t>Citaciones como Inasistente</t>
        </r>
        <r>
          <rPr>
            <sz val="9"/>
            <color indexed="81"/>
            <rFont val="Tahoma"/>
            <family val="2"/>
          </rPr>
          <t xml:space="preserve"> desde el</t>
        </r>
        <r>
          <rPr>
            <b/>
            <sz val="9"/>
            <color indexed="81"/>
            <rFont val="Tahoma"/>
            <family val="2"/>
          </rPr>
          <t xml:space="preserve"> Modulo box, Pacientes Citados o Registro Atención Individual,</t>
        </r>
        <r>
          <rPr>
            <sz val="9"/>
            <color indexed="81"/>
            <rFont val="Tahoma"/>
            <family val="2"/>
          </rPr>
          <t xml:space="preserve"> por un funcionario tipo </t>
        </r>
        <r>
          <rPr>
            <b/>
            <sz val="9"/>
            <color indexed="81"/>
            <rFont val="Tahoma"/>
            <family val="2"/>
          </rPr>
          <t>Medico</t>
        </r>
        <r>
          <rPr>
            <sz val="9"/>
            <color indexed="81"/>
            <rFont val="Tahoma"/>
            <family val="2"/>
          </rPr>
          <t>. Además, las</t>
        </r>
        <r>
          <rPr>
            <b/>
            <sz val="9"/>
            <color indexed="81"/>
            <rFont val="Tahoma"/>
            <family val="2"/>
          </rPr>
          <t xml:space="preserve"> Agendas</t>
        </r>
        <r>
          <rPr>
            <sz val="9"/>
            <color indexed="81"/>
            <rFont val="Tahoma"/>
            <family val="2"/>
          </rPr>
          <t xml:space="preserve"> deben estar creadas con un </t>
        </r>
        <r>
          <rPr>
            <b/>
            <sz val="9"/>
            <color indexed="81"/>
            <rFont val="Tahoma"/>
            <family val="2"/>
          </rPr>
          <t>tipo de atención</t>
        </r>
        <r>
          <rPr>
            <sz val="9"/>
            <color indexed="81"/>
            <rFont val="Tahoma"/>
            <family val="2"/>
          </rPr>
          <t xml:space="preserve"> que en la planilla de parametrizacion de nodo, tipo de atencion el campo Contabilización REM =1 y  los pacientes deben ser </t>
        </r>
        <r>
          <rPr>
            <b/>
            <sz val="9"/>
            <color indexed="81"/>
            <rFont val="Tahoma"/>
            <family val="2"/>
          </rPr>
          <t xml:space="preserve">mayores de 20 años. </t>
        </r>
      </text>
    </comment>
    <comment ref="C93" authorId="1" shapeId="0" xr:uid="{726523AC-5864-4139-B09B-2531CA9F939B}">
      <text>
        <r>
          <rPr>
            <sz val="9"/>
            <color indexed="81"/>
            <rFont val="Tahoma"/>
            <family val="2"/>
          </rPr>
          <t xml:space="preserve">Este dato aparecerá luego de haber registrado las </t>
        </r>
        <r>
          <rPr>
            <b/>
            <sz val="9"/>
            <color indexed="81"/>
            <rFont val="Tahoma"/>
            <family val="2"/>
          </rPr>
          <t>Citaciones como Inasistente</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Kinesiólogo</t>
        </r>
        <r>
          <rPr>
            <sz val="9"/>
            <color indexed="81"/>
            <rFont val="Tahoma"/>
            <family val="2"/>
          </rPr>
          <t xml:space="preserve">. Además, las </t>
        </r>
        <r>
          <rPr>
            <b/>
            <sz val="9"/>
            <color indexed="81"/>
            <rFont val="Tahoma"/>
            <family val="2"/>
          </rPr>
          <t>Agendas</t>
        </r>
        <r>
          <rPr>
            <sz val="9"/>
            <color indexed="81"/>
            <rFont val="Tahoma"/>
            <family val="2"/>
          </rPr>
          <t xml:space="preserve"> que en la planilla de parametrizacion de nodo, tipo de atencion e</t>
        </r>
        <r>
          <rPr>
            <b/>
            <sz val="9"/>
            <color indexed="81"/>
            <rFont val="Tahoma"/>
            <family val="2"/>
          </rPr>
          <t xml:space="preserve">l campo Contabilización REM =1. </t>
        </r>
      </text>
    </comment>
    <comment ref="D93" authorId="1" shapeId="0" xr:uid="{6D18248D-5138-4A17-A7AB-5D78F4CCAAA8}">
      <text>
        <r>
          <rPr>
            <sz val="9"/>
            <color indexed="81"/>
            <rFont val="Tahoma"/>
            <family val="2"/>
          </rPr>
          <t>Este dato aparecerá luego de haber registrado las</t>
        </r>
        <r>
          <rPr>
            <b/>
            <sz val="9"/>
            <color indexed="81"/>
            <rFont val="Tahoma"/>
            <family val="2"/>
          </rPr>
          <t xml:space="preserve"> Citaciones como Inasistente</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por un funcionario tipo</t>
        </r>
        <r>
          <rPr>
            <b/>
            <sz val="9"/>
            <color indexed="81"/>
            <rFont val="Tahoma"/>
            <family val="2"/>
          </rPr>
          <t xml:space="preserve"> Kinesiologo.</t>
        </r>
        <r>
          <rPr>
            <sz val="9"/>
            <color indexed="81"/>
            <rFont val="Tahoma"/>
            <family val="2"/>
          </rPr>
          <t xml:space="preserve"> Además, las </t>
        </r>
        <r>
          <rPr>
            <b/>
            <sz val="9"/>
            <color indexed="81"/>
            <rFont val="Tahoma"/>
            <family val="2"/>
          </rPr>
          <t>Agendas</t>
        </r>
        <r>
          <rPr>
            <sz val="9"/>
            <color indexed="81"/>
            <rFont val="Tahoma"/>
            <family val="2"/>
          </rPr>
          <t xml:space="preserve"> deben estar creadas con un </t>
        </r>
        <r>
          <rPr>
            <b/>
            <sz val="9"/>
            <color indexed="81"/>
            <rFont val="Tahoma"/>
            <family val="2"/>
          </rPr>
          <t>tipo de atención</t>
        </r>
        <r>
          <rPr>
            <sz val="9"/>
            <color indexed="81"/>
            <rFont val="Tahoma"/>
            <family val="2"/>
          </rPr>
          <t xml:space="preserve"> que en la planilla de parametrizacion de nodo, tipo de atencion el </t>
        </r>
        <r>
          <rPr>
            <b/>
            <sz val="9"/>
            <color indexed="81"/>
            <rFont val="Tahoma"/>
            <family val="2"/>
          </rPr>
          <t xml:space="preserve">campo Contabilización REM =1 </t>
        </r>
        <r>
          <rPr>
            <sz val="9"/>
            <color indexed="81"/>
            <rFont val="Tahoma"/>
            <family val="2"/>
          </rPr>
          <t xml:space="preserve">y  los pacientes deben ser </t>
        </r>
        <r>
          <rPr>
            <b/>
            <sz val="9"/>
            <color indexed="81"/>
            <rFont val="Tahoma"/>
            <family val="2"/>
          </rPr>
          <t xml:space="preserve">menores de 20 años. </t>
        </r>
      </text>
    </comment>
    <comment ref="E93" authorId="1" shapeId="0" xr:uid="{45C1C847-2316-417C-A007-F6D19A11FFD2}">
      <text>
        <r>
          <rPr>
            <sz val="9"/>
            <color indexed="81"/>
            <rFont val="Tahoma"/>
            <family val="2"/>
          </rPr>
          <t xml:space="preserve">Este dato aparecerá luego de haber registrado las </t>
        </r>
        <r>
          <rPr>
            <b/>
            <sz val="9"/>
            <color indexed="81"/>
            <rFont val="Tahoma"/>
            <family val="2"/>
          </rPr>
          <t>Citaciones como Inasistente</t>
        </r>
        <r>
          <rPr>
            <sz val="9"/>
            <color indexed="81"/>
            <rFont val="Tahoma"/>
            <family val="2"/>
          </rPr>
          <t xml:space="preserve"> desde el </t>
        </r>
        <r>
          <rPr>
            <b/>
            <sz val="9"/>
            <color indexed="81"/>
            <rFont val="Tahoma"/>
            <family val="2"/>
          </rPr>
          <t>Modulo box, Pacientes Citados o Registro Atención Individua</t>
        </r>
        <r>
          <rPr>
            <sz val="9"/>
            <color indexed="81"/>
            <rFont val="Tahoma"/>
            <family val="2"/>
          </rPr>
          <t xml:space="preserve">l, por un funcionario tipo </t>
        </r>
        <r>
          <rPr>
            <b/>
            <sz val="9"/>
            <color indexed="81"/>
            <rFont val="Tahoma"/>
            <family val="2"/>
          </rPr>
          <t>Kinesiologo</t>
        </r>
        <r>
          <rPr>
            <sz val="9"/>
            <color indexed="81"/>
            <rFont val="Tahoma"/>
            <family val="2"/>
          </rPr>
          <t xml:space="preserve">. Además, las </t>
        </r>
        <r>
          <rPr>
            <b/>
            <sz val="9"/>
            <color indexed="81"/>
            <rFont val="Tahoma"/>
            <family val="2"/>
          </rPr>
          <t xml:space="preserve">Agendas </t>
        </r>
        <r>
          <rPr>
            <sz val="9"/>
            <color indexed="81"/>
            <rFont val="Tahoma"/>
            <family val="2"/>
          </rPr>
          <t xml:space="preserve">deben estar creadas con un </t>
        </r>
        <r>
          <rPr>
            <b/>
            <sz val="9"/>
            <color indexed="81"/>
            <rFont val="Tahoma"/>
            <family val="2"/>
          </rPr>
          <t>tipo de atención</t>
        </r>
        <r>
          <rPr>
            <sz val="9"/>
            <color indexed="81"/>
            <rFont val="Tahoma"/>
            <family val="2"/>
          </rPr>
          <t xml:space="preserve"> que en la planilla de parametrizacion de nodo, tipo de atencion el </t>
        </r>
        <r>
          <rPr>
            <b/>
            <sz val="9"/>
            <color indexed="81"/>
            <rFont val="Tahoma"/>
            <family val="2"/>
          </rPr>
          <t>campo Contabilización REM =</t>
        </r>
        <r>
          <rPr>
            <sz val="9"/>
            <color indexed="81"/>
            <rFont val="Tahoma"/>
            <family val="2"/>
          </rPr>
          <t xml:space="preserve">1 </t>
        </r>
        <r>
          <rPr>
            <b/>
            <sz val="9"/>
            <color indexed="81"/>
            <rFont val="Tahoma"/>
            <family val="2"/>
          </rPr>
          <t xml:space="preserve"> </t>
        </r>
        <r>
          <rPr>
            <sz val="9"/>
            <color indexed="81"/>
            <rFont val="Tahoma"/>
            <family val="2"/>
          </rPr>
          <t xml:space="preserve">y  los pacientes deben ser </t>
        </r>
        <r>
          <rPr>
            <b/>
            <sz val="9"/>
            <color indexed="81"/>
            <rFont val="Tahoma"/>
            <family val="2"/>
          </rPr>
          <t xml:space="preserve">mayores de 20 años. </t>
        </r>
      </text>
    </comment>
    <comment ref="C94" authorId="1" shapeId="0" xr:uid="{65658CAB-3F51-4B97-8BF8-BD2DA1FB01C6}">
      <text>
        <r>
          <rPr>
            <sz val="9"/>
            <color indexed="81"/>
            <rFont val="Tahoma"/>
            <family val="2"/>
          </rPr>
          <t xml:space="preserve">Este dato aparecerá luego de haber registrado las </t>
        </r>
        <r>
          <rPr>
            <b/>
            <sz val="9"/>
            <color indexed="81"/>
            <rFont val="Tahoma"/>
            <family val="2"/>
          </rPr>
          <t xml:space="preserve">Citaciones como Inasistente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xml:space="preserve">. Además, las </t>
        </r>
        <r>
          <rPr>
            <b/>
            <sz val="9"/>
            <color indexed="81"/>
            <rFont val="Tahoma"/>
            <family val="2"/>
          </rPr>
          <t xml:space="preserve">Agendas </t>
        </r>
        <r>
          <rPr>
            <sz val="9"/>
            <color indexed="81"/>
            <rFont val="Tahoma"/>
            <family val="2"/>
          </rPr>
          <t xml:space="preserve">que en la planilla de parametrizacion de nodo, tipo de atencion el </t>
        </r>
        <r>
          <rPr>
            <b/>
            <sz val="9"/>
            <color indexed="81"/>
            <rFont val="Tahoma"/>
            <family val="2"/>
          </rPr>
          <t>campo Contabilización REM =1</t>
        </r>
      </text>
    </comment>
    <comment ref="D94" authorId="1" shapeId="0" xr:uid="{C20E40BF-C0EA-4F4B-9ABC-2A4AF887627D}">
      <text>
        <r>
          <rPr>
            <sz val="9"/>
            <color indexed="81"/>
            <rFont val="Tahoma"/>
            <family val="2"/>
          </rPr>
          <t xml:space="preserve">Este dato aparecerá luego de haber registrado las </t>
        </r>
        <r>
          <rPr>
            <b/>
            <sz val="9"/>
            <color indexed="81"/>
            <rFont val="Tahoma"/>
            <family val="2"/>
          </rPr>
          <t>Citaciones como Inasistente</t>
        </r>
        <r>
          <rPr>
            <sz val="9"/>
            <color indexed="81"/>
            <rFont val="Tahoma"/>
            <family val="2"/>
          </rPr>
          <t xml:space="preserve"> desde el</t>
        </r>
        <r>
          <rPr>
            <b/>
            <sz val="9"/>
            <color indexed="81"/>
            <rFont val="Tahoma"/>
            <family val="2"/>
          </rPr>
          <t xml:space="preserve"> Modulo box, Pacientes Citados o Registro Atención Individual</t>
        </r>
        <r>
          <rPr>
            <sz val="9"/>
            <color indexed="81"/>
            <rFont val="Tahoma"/>
            <family val="2"/>
          </rPr>
          <t xml:space="preserve">, por un funcionario tipo </t>
        </r>
        <r>
          <rPr>
            <b/>
            <sz val="9"/>
            <color indexed="81"/>
            <rFont val="Tahoma"/>
            <family val="2"/>
          </rPr>
          <t xml:space="preserve">Enfermera. </t>
        </r>
        <r>
          <rPr>
            <sz val="9"/>
            <color indexed="81"/>
            <rFont val="Tahoma"/>
            <family val="2"/>
          </rPr>
          <t>Además, las</t>
        </r>
        <r>
          <rPr>
            <b/>
            <sz val="9"/>
            <color indexed="81"/>
            <rFont val="Tahoma"/>
            <family val="2"/>
          </rPr>
          <t xml:space="preserve"> Agendas </t>
        </r>
        <r>
          <rPr>
            <sz val="9"/>
            <color indexed="81"/>
            <rFont val="Tahoma"/>
            <family val="2"/>
          </rPr>
          <t xml:space="preserve">deben estar creadas con un </t>
        </r>
        <r>
          <rPr>
            <b/>
            <sz val="9"/>
            <color indexed="81"/>
            <rFont val="Tahoma"/>
            <family val="2"/>
          </rPr>
          <t>tipo de atención</t>
        </r>
        <r>
          <rPr>
            <sz val="9"/>
            <color indexed="81"/>
            <rFont val="Tahoma"/>
            <family val="2"/>
          </rPr>
          <t xml:space="preserve"> que en la planilla de parametrizacion de nodo, tipo de atencion el campo Contabilización REM =1 y  los pacientes deben ser </t>
        </r>
        <r>
          <rPr>
            <b/>
            <sz val="9"/>
            <color indexed="81"/>
            <rFont val="Tahoma"/>
            <family val="2"/>
          </rPr>
          <t xml:space="preserve">menores de 20 años. </t>
        </r>
      </text>
    </comment>
    <comment ref="E94" authorId="1" shapeId="0" xr:uid="{43A5AE5E-91EE-481D-9A3D-88F78ECD5D46}">
      <text>
        <r>
          <rPr>
            <sz val="9"/>
            <color indexed="81"/>
            <rFont val="Tahoma"/>
            <family val="2"/>
          </rPr>
          <t xml:space="preserve">Este dato aparecerá luego de haber registrado las </t>
        </r>
        <r>
          <rPr>
            <b/>
            <sz val="9"/>
            <color indexed="81"/>
            <rFont val="Tahoma"/>
            <family val="2"/>
          </rPr>
          <t xml:space="preserve">Citaciones como Inasistente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Además, las</t>
        </r>
        <r>
          <rPr>
            <b/>
            <sz val="9"/>
            <color indexed="81"/>
            <rFont val="Tahoma"/>
            <family val="2"/>
          </rPr>
          <t xml:space="preserve"> Agendas</t>
        </r>
        <r>
          <rPr>
            <sz val="9"/>
            <color indexed="81"/>
            <rFont val="Tahoma"/>
            <family val="2"/>
          </rPr>
          <t xml:space="preserve"> deben estar creadas con un</t>
        </r>
        <r>
          <rPr>
            <b/>
            <sz val="9"/>
            <color indexed="81"/>
            <rFont val="Tahoma"/>
            <family val="2"/>
          </rPr>
          <t xml:space="preserve"> tipo de atención</t>
        </r>
        <r>
          <rPr>
            <sz val="9"/>
            <color indexed="81"/>
            <rFont val="Tahoma"/>
            <family val="2"/>
          </rPr>
          <t xml:space="preserve"> que en la planilla de parametrizacion de nodo, tipo de atencion el campo Contabilización REM =1y  los pacientes deben ser </t>
        </r>
        <r>
          <rPr>
            <b/>
            <sz val="9"/>
            <color indexed="81"/>
            <rFont val="Tahoma"/>
            <family val="2"/>
          </rPr>
          <t xml:space="preserve">mayores de 20 años. </t>
        </r>
      </text>
    </comment>
    <comment ref="C100" authorId="0" shapeId="0" xr:uid="{63697FED-729E-461E-9F93-D15D3AF8CE0B}">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Basal".</t>
        </r>
      </text>
    </comment>
    <comment ref="AL100" authorId="1" shapeId="0" xr:uid="{B6F5F5C6-E4A4-434C-979D-B983281561CA}">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el </t>
        </r>
        <r>
          <rPr>
            <b/>
            <sz val="9"/>
            <color indexed="81"/>
            <rFont val="Tahoma"/>
            <family val="2"/>
          </rPr>
          <t>procedimiento "Espirometría Basal"</t>
        </r>
        <r>
          <rPr>
            <sz val="9"/>
            <color indexed="81"/>
            <rFont val="Tahoma"/>
            <family val="2"/>
          </rPr>
          <t xml:space="preserve"> realizado por un profesional </t>
        </r>
        <r>
          <rPr>
            <b/>
            <sz val="9"/>
            <color indexed="81"/>
            <rFont val="Tahoma"/>
            <family val="2"/>
          </rPr>
          <t>Médico.</t>
        </r>
        <r>
          <rPr>
            <sz val="9"/>
            <color indexed="81"/>
            <rFont val="Tahoma"/>
            <family val="2"/>
          </rPr>
          <t xml:space="preserve">
</t>
        </r>
      </text>
    </comment>
    <comment ref="C101" authorId="0" shapeId="0" xr:uid="{263971BA-A7BD-4281-A925-F538A445906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Post Basal”.</t>
        </r>
      </text>
    </comment>
    <comment ref="AL101" authorId="1" shapeId="0" xr:uid="{9D90EB17-35BE-4ACD-9404-5551A2B8115D}">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Post Basa”,</t>
        </r>
        <r>
          <rPr>
            <sz val="9"/>
            <color indexed="81"/>
            <rFont val="Tahoma"/>
            <family val="2"/>
          </rPr>
          <t xml:space="preserve"> Realizado por un profesional </t>
        </r>
        <r>
          <rPr>
            <b/>
            <sz val="9"/>
            <color indexed="81"/>
            <rFont val="Tahoma"/>
            <family val="2"/>
          </rPr>
          <t>Medico.</t>
        </r>
        <r>
          <rPr>
            <sz val="9"/>
            <color indexed="81"/>
            <rFont val="Tahoma"/>
            <family val="2"/>
          </rPr>
          <t xml:space="preserve">
</t>
        </r>
      </text>
    </comment>
    <comment ref="C102" authorId="0" shapeId="0" xr:uid="{6CE53A0B-8EFE-4FD6-8BCC-AB675A69314F}">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“Flujometría”.</t>
        </r>
      </text>
    </comment>
    <comment ref="AL102" authorId="1" shapeId="0" xr:uid="{4233489F-1575-4388-B533-3C7452E5CAFB}">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t>
        </r>
        <r>
          <rPr>
            <b/>
            <sz val="9"/>
            <color indexed="81"/>
            <rFont val="Tahoma"/>
            <family val="2"/>
          </rPr>
          <t xml:space="preserve"> procedimiento “Flujometría”,</t>
        </r>
        <r>
          <rPr>
            <sz val="9"/>
            <color indexed="81"/>
            <rFont val="Tahoma"/>
            <family val="2"/>
          </rPr>
          <t xml:space="preserve"> Realizado por un profesional </t>
        </r>
        <r>
          <rPr>
            <b/>
            <sz val="9"/>
            <color indexed="81"/>
            <rFont val="Tahoma"/>
            <family val="2"/>
          </rPr>
          <t>Medico.</t>
        </r>
        <r>
          <rPr>
            <sz val="9"/>
            <color indexed="81"/>
            <rFont val="Tahoma"/>
            <family val="2"/>
          </rPr>
          <t xml:space="preserve">
</t>
        </r>
      </text>
    </comment>
    <comment ref="C103" authorId="0" shapeId="0" xr:uid="{BA4CC342-A90E-4B93-ACF2-D923B8016EE1}">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el </t>
        </r>
        <r>
          <rPr>
            <b/>
            <sz val="9"/>
            <color indexed="81"/>
            <rFont val="Tahoma"/>
            <family val="2"/>
          </rPr>
          <t>procedimiento “Flujometría Post Basal”.</t>
        </r>
      </text>
    </comment>
    <comment ref="AL103" authorId="1" shapeId="0" xr:uid="{3E7FDA6E-34E3-4676-B5FC-2B5BC2632CF8}">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el </t>
        </r>
        <r>
          <rPr>
            <b/>
            <sz val="9"/>
            <color indexed="81"/>
            <rFont val="Tahoma"/>
            <family val="2"/>
          </rPr>
          <t>procedimiento “Flujometría Post Basal”</t>
        </r>
        <r>
          <rPr>
            <sz val="9"/>
            <color indexed="81"/>
            <rFont val="Tahoma"/>
            <family val="2"/>
          </rPr>
          <t xml:space="preserve">, Realizado por un </t>
        </r>
        <r>
          <rPr>
            <b/>
            <sz val="9"/>
            <color indexed="81"/>
            <rFont val="Tahoma"/>
            <family val="2"/>
          </rPr>
          <t>profesional Medico.</t>
        </r>
        <r>
          <rPr>
            <sz val="9"/>
            <color indexed="81"/>
            <rFont val="Tahoma"/>
            <family val="2"/>
          </rPr>
          <t xml:space="preserve">
</t>
        </r>
      </text>
    </comment>
    <comment ref="C104" authorId="0" shapeId="0" xr:uid="{99A27906-52FC-4D60-A537-86B554DC74A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“Pimometría”.</t>
        </r>
      </text>
    </comment>
    <comment ref="AL104" authorId="1" shapeId="0" xr:uid="{2A5CF2D9-E626-4D38-A4E6-55A2CC1F855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“Pimometría”</t>
        </r>
        <r>
          <rPr>
            <sz val="9"/>
            <color indexed="81"/>
            <rFont val="Tahoma"/>
            <family val="2"/>
          </rPr>
          <t>, Realizado por</t>
        </r>
        <r>
          <rPr>
            <b/>
            <sz val="9"/>
            <color indexed="81"/>
            <rFont val="Tahoma"/>
            <family val="2"/>
          </rPr>
          <t xml:space="preserve"> profesional Medico.
</t>
        </r>
      </text>
    </comment>
    <comment ref="C105" authorId="0" shapeId="0" xr:uid="{92BBB0D6-41DB-41BB-B712-511DD3A6EF6B}">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Provocación con Ejercicio”.</t>
        </r>
      </text>
    </comment>
    <comment ref="AL105" authorId="1" shapeId="0" xr:uid="{77B568E4-2769-41A0-8384-510E0BF9F5A2}">
      <text>
        <r>
          <rPr>
            <sz val="9"/>
            <color indexed="81"/>
            <rFont val="Tahoma"/>
            <family val="2"/>
          </rPr>
          <t xml:space="preserve">Este dato aparecerá luego de que en la atención Registrada </t>
        </r>
        <r>
          <rPr>
            <b/>
            <sz val="9"/>
            <color indexed="81"/>
            <rFont val="Tahoma"/>
            <family val="2"/>
          </rPr>
          <t>Modulo box, Pacientes Citados o en Módulo de Atención</t>
        </r>
        <r>
          <rPr>
            <sz val="9"/>
            <color indexed="81"/>
            <rFont val="Tahoma"/>
            <family val="2"/>
          </rPr>
          <t>, Registro Atención Individual el profesional registre el procedimiento “</t>
        </r>
        <r>
          <rPr>
            <b/>
            <sz val="9"/>
            <color indexed="81"/>
            <rFont val="Tahoma"/>
            <family val="2"/>
          </rPr>
          <t>Test de Provocación con Ejercicio</t>
        </r>
        <r>
          <rPr>
            <sz val="9"/>
            <color indexed="81"/>
            <rFont val="Tahoma"/>
            <family val="2"/>
          </rPr>
          <t>”, Realizado por profesional Medico.</t>
        </r>
      </text>
    </comment>
    <comment ref="C106" authorId="0" shapeId="0" xr:uid="{72D26DB6-76D8-47D6-8549-662020BBFF5C}">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Marcha”.</t>
        </r>
      </text>
    </comment>
    <comment ref="AL106" authorId="1" shapeId="0" xr:uid="{5EF7157E-F4F4-4C5B-B636-890074E93A88}">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Marcha”</t>
        </r>
        <r>
          <rPr>
            <sz val="9"/>
            <color indexed="81"/>
            <rFont val="Tahoma"/>
            <family val="2"/>
          </rPr>
          <t xml:space="preserve">, Realizado por profesional </t>
        </r>
        <r>
          <rPr>
            <b/>
            <sz val="9"/>
            <color indexed="81"/>
            <rFont val="Tahoma"/>
            <family val="2"/>
          </rPr>
          <t xml:space="preserve">Medico.
</t>
        </r>
      </text>
    </comment>
    <comment ref="C107" authorId="0" shapeId="0" xr:uid="{B98446C3-2D9B-4664-93BC-8BF1CD36821E}">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“Sesiones de Kinesioterapia o Sesiones de Kinesioterapia Respiratoria”.</t>
        </r>
      </text>
    </comment>
    <comment ref="AL107" authorId="1" shapeId="0" xr:uid="{B9585BCC-52DF-4036-B643-FA3BCA477C41}">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“Sesiones de Kinesioterapia o Sesiones de Kinesioterapia Respiratoria”</t>
        </r>
        <r>
          <rPr>
            <sz val="9"/>
            <color indexed="81"/>
            <rFont val="Tahoma"/>
            <family val="2"/>
          </rPr>
          <t xml:space="preserve">, Realizado por profesional </t>
        </r>
        <r>
          <rPr>
            <b/>
            <sz val="9"/>
            <color indexed="81"/>
            <rFont val="Tahoma"/>
            <family val="2"/>
          </rPr>
          <t>Medico.</t>
        </r>
        <r>
          <rPr>
            <sz val="9"/>
            <color indexed="81"/>
            <rFont val="Tahoma"/>
            <family val="2"/>
          </rPr>
          <t xml:space="preserve">
</t>
        </r>
      </text>
    </comment>
    <comment ref="C108" authorId="4" shapeId="0" xr:uid="{95A72E25-B2C8-45B2-9091-1B4382CF59F3}">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el procedimiento “</t>
        </r>
        <r>
          <rPr>
            <b/>
            <sz val="9"/>
            <color indexed="81"/>
            <rFont val="Tahoma"/>
            <family val="2"/>
          </rPr>
          <t>Toma de Muestra Secrición Mucosa o Bronquíal</t>
        </r>
        <r>
          <rPr>
            <sz val="9"/>
            <color indexed="81"/>
            <rFont val="Tahoma"/>
            <family val="2"/>
          </rPr>
          <t>”.</t>
        </r>
      </text>
    </comment>
    <comment ref="AL108" authorId="4" shapeId="0" xr:uid="{AA839F35-A125-4BBE-A6F4-2105B713A20C}">
      <text>
        <r>
          <rPr>
            <b/>
            <sz val="9"/>
            <color indexed="81"/>
            <rFont val="Tahoma"/>
            <family val="2"/>
          </rPr>
          <t>Rene Figueroa Rocha:</t>
        </r>
        <r>
          <rPr>
            <sz val="9"/>
            <color indexed="81"/>
            <rFont val="Tahoma"/>
            <family val="2"/>
          </rPr>
          <t xml:space="preserve">
</t>
        </r>
      </text>
    </comment>
    <comment ref="C113" authorId="0" shapeId="0" xr:uid="{5B6855B3-C0B0-429D-8761-DB144A4983C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UNIDAD EMERGENCIA HOSPITALARIA.</t>
        </r>
        <r>
          <rPr>
            <sz val="9"/>
            <color indexed="81"/>
            <rFont val="Tahoma"/>
            <family val="2"/>
          </rPr>
          <t xml:space="preserve">
</t>
        </r>
      </text>
    </comment>
    <comment ref="C114" authorId="0" shapeId="0" xr:uid="{A0F5377E-F63C-4B66-B954-D67270D6D72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SAPU.</t>
        </r>
        <r>
          <rPr>
            <sz val="9"/>
            <color indexed="81"/>
            <rFont val="Tahoma"/>
            <family val="2"/>
          </rPr>
          <t xml:space="preserve">
</t>
        </r>
      </text>
    </comment>
    <comment ref="C115" authorId="0" shapeId="0" xr:uid="{D7520CC5-F23A-4461-9C72-C5A7AFAA311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CAE/ CDT /CRS.</t>
        </r>
        <r>
          <rPr>
            <sz val="9"/>
            <color indexed="81"/>
            <rFont val="Tahoma"/>
            <family val="2"/>
          </rPr>
          <t xml:space="preserve">
</t>
        </r>
      </text>
    </comment>
    <comment ref="C120" authorId="4" shapeId="0" xr:uid="{8AE29D00-38F0-4130-A031-47A8934D87CD}">
      <text>
        <r>
          <rPr>
            <sz val="9"/>
            <color indexed="81"/>
            <rFont val="Tahoma"/>
            <family val="2"/>
          </rPr>
          <t xml:space="preserve">Este dato aparecerá luego de que en la atención Registrada </t>
        </r>
        <r>
          <rPr>
            <b/>
            <sz val="9"/>
            <color indexed="81"/>
            <rFont val="Tahoma"/>
            <family val="2"/>
          </rPr>
          <t xml:space="preserve">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Unidad de Emergencia Hospitalaria.</t>
        </r>
      </text>
    </comment>
    <comment ref="C121" authorId="4" shapeId="0" xr:uid="{7EEF55DA-DA2C-4B6B-A33F-CC8AE95791CC}">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t>
        </r>
        <r>
          <rPr>
            <sz val="9"/>
            <color indexed="81"/>
            <rFont val="Tahoma"/>
            <family val="2"/>
          </rPr>
          <t xml:space="preserve"> el campo</t>
        </r>
        <r>
          <rPr>
            <b/>
            <sz val="9"/>
            <color indexed="81"/>
            <rFont val="Tahoma"/>
            <family val="2"/>
          </rPr>
          <t xml:space="preserve"> “Recepción de Pacientes Según Origen"</t>
        </r>
        <r>
          <rPr>
            <sz val="9"/>
            <color indexed="81"/>
            <rFont val="Tahoma"/>
            <family val="2"/>
          </rPr>
          <t xml:space="preserve"> el valor</t>
        </r>
        <r>
          <rPr>
            <b/>
            <sz val="9"/>
            <color indexed="81"/>
            <rFont val="Tahoma"/>
            <family val="2"/>
          </rPr>
          <t xml:space="preserve"> SAPU.</t>
        </r>
      </text>
    </comment>
    <comment ref="C122" authorId="4" shapeId="0" xr:uid="{2FC460AB-4866-4193-9314-CB71CBBDA6B3}">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Formulario de </t>
        </r>
        <r>
          <rPr>
            <b/>
            <sz val="9"/>
            <color indexed="81"/>
            <rFont val="Tahoma"/>
            <family val="2"/>
          </rPr>
          <t xml:space="preserve">Control de Otros Programas de Salud el campo “Recepción de Pacientes Según Origen" </t>
        </r>
        <r>
          <rPr>
            <sz val="9"/>
            <color indexed="81"/>
            <rFont val="Tahoma"/>
            <family val="2"/>
          </rPr>
          <t>el valor</t>
        </r>
        <r>
          <rPr>
            <b/>
            <sz val="9"/>
            <color indexed="81"/>
            <rFont val="Tahoma"/>
            <family val="2"/>
          </rPr>
          <t xml:space="preserve"> Consulta de Morbilidad.</t>
        </r>
      </text>
    </comment>
    <comment ref="C123" authorId="4" shapeId="0" xr:uid="{BFA03D23-93FD-4C27-B168-374044B023E1}">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el campo</t>
        </r>
        <r>
          <rPr>
            <b/>
            <sz val="9"/>
            <color indexed="81"/>
            <rFont val="Tahoma"/>
            <family val="2"/>
          </rPr>
          <t xml:space="preserve"> “Recepción de Pacientes Según Origen" </t>
        </r>
        <r>
          <rPr>
            <sz val="9"/>
            <color indexed="81"/>
            <rFont val="Tahoma"/>
            <family val="2"/>
          </rPr>
          <t xml:space="preserve">el valor </t>
        </r>
        <r>
          <rPr>
            <b/>
            <sz val="9"/>
            <color indexed="81"/>
            <rFont val="Tahoma"/>
            <family val="2"/>
          </rPr>
          <t>CAE/CDR/CRS.</t>
        </r>
      </text>
    </comment>
    <comment ref="C124" authorId="4" shapeId="0" xr:uid="{214B928C-6E55-4682-BAA6-543852B4A52C}">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Extrasistema.</t>
        </r>
      </text>
    </comment>
    <comment ref="C129" authorId="0" shapeId="0" xr:uid="{34407E33-C7DF-4851-963D-997228C3E9BE}">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recurrente?</t>
        </r>
        <r>
          <rPr>
            <sz val="9"/>
            <color indexed="81"/>
            <rFont val="Tahoma"/>
            <family val="2"/>
          </rPr>
          <t xml:space="preserve"> el valor </t>
        </r>
        <r>
          <rPr>
            <b/>
            <sz val="9"/>
            <color indexed="81"/>
            <rFont val="Tahoma"/>
            <family val="2"/>
          </rPr>
          <t>No</t>
        </r>
        <r>
          <rPr>
            <sz val="9"/>
            <color indexed="81"/>
            <rFont val="Tahoma"/>
            <family val="2"/>
          </rPr>
          <t xml:space="preserve">.
</t>
        </r>
      </text>
    </comment>
    <comment ref="AL129" authorId="2" shapeId="0" xr:uid="{336BBD54-F0DD-4F2C-BB32-AF3BDF94C7E3}">
      <text>
        <r>
          <rPr>
            <sz val="9"/>
            <color indexed="81"/>
            <rFont val="Tahoma"/>
            <family val="2"/>
          </rPr>
          <t xml:space="preserve">Este dato aparecerá luego de que en la atención Registrada Modulo box, </t>
        </r>
        <r>
          <rPr>
            <b/>
            <sz val="9"/>
            <color indexed="81"/>
            <rFont val="Tahoma"/>
            <family val="2"/>
          </rPr>
          <t>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mas la</t>
        </r>
        <r>
          <rPr>
            <b/>
            <sz val="9"/>
            <color indexed="81"/>
            <rFont val="Tahoma"/>
            <family val="2"/>
          </rPr>
          <t xml:space="preserve"> actividad: Campaña de Invierno.
</t>
        </r>
        <r>
          <rPr>
            <sz val="9"/>
            <color indexed="81"/>
            <rFont val="Tahoma"/>
            <family val="2"/>
          </rPr>
          <t xml:space="preserve">
Y en el </t>
        </r>
        <r>
          <rPr>
            <b/>
            <sz val="9"/>
            <color indexed="81"/>
            <rFont val="Tahoma"/>
            <family val="2"/>
          </rPr>
          <t>Formulario de Control de Otros Programas de Salud el campo “¿Padece de Sindrome Bronquial Obstructivo?" el valor SI y en el campo “¿Es recurrente? el valor No.</t>
        </r>
        <r>
          <rPr>
            <sz val="9"/>
            <color indexed="81"/>
            <rFont val="Tahoma"/>
            <family val="2"/>
          </rPr>
          <t xml:space="preserve">
</t>
        </r>
      </text>
    </comment>
    <comment ref="C130" authorId="0" shapeId="0" xr:uid="{CDB1C162-DDF6-4106-9FAA-ED8E676E761E}">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 xml:space="preserve">Intervención en Crisis Respiratoria (Leve o Moderada). </t>
        </r>
        <r>
          <rPr>
            <sz val="9"/>
            <color indexed="81"/>
            <rFont val="Tahoma"/>
            <family val="2"/>
          </rPr>
          <t xml:space="preserve">
Y en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recurrente?</t>
        </r>
        <r>
          <rPr>
            <sz val="9"/>
            <color indexed="81"/>
            <rFont val="Tahoma"/>
            <family val="2"/>
          </rPr>
          <t xml:space="preserve"> el valor </t>
        </r>
        <r>
          <rPr>
            <b/>
            <sz val="9"/>
            <color indexed="81"/>
            <rFont val="Tahoma"/>
            <family val="2"/>
          </rPr>
          <t>Sí.</t>
        </r>
        <r>
          <rPr>
            <sz val="9"/>
            <color indexed="81"/>
            <rFont val="Tahoma"/>
            <family val="2"/>
          </rPr>
          <t xml:space="preserve">
</t>
        </r>
      </text>
    </comment>
    <comment ref="AL130" authorId="2" shapeId="0" xr:uid="{29348BF0-CA7B-424F-A927-72D07E9D95D1}">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t>
        </r>
        <r>
          <rPr>
            <sz val="9"/>
            <color indexed="81"/>
            <rFont val="Tahoma"/>
            <family val="2"/>
          </rPr>
          <t xml:space="preserve">l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 xml:space="preserve">Formulario de Control de Otros Programas de Salud el campo “¿Padece de Sindrome Bronquial Obstructivo?" el valor SI y en el campo “¿Es recurrente? el valor Sí.
</t>
        </r>
      </text>
    </comment>
    <comment ref="C131" authorId="0" shapeId="0" xr:uid="{694EA2B2-BFCF-4884-A770-F405507ECD56}">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t>
        </r>
      </text>
    </comment>
    <comment ref="AL131" authorId="2" shapeId="0" xr:uid="{8B31006C-0814-46E6-A8F3-2EF1CDBBEE89}">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Asma Bronquial?" el valor S</t>
        </r>
        <r>
          <rPr>
            <sz val="9"/>
            <color indexed="81"/>
            <rFont val="Tahoma"/>
            <family val="2"/>
          </rPr>
          <t xml:space="preserve">I.
</t>
        </r>
      </text>
    </comment>
    <comment ref="C132" authorId="0" shapeId="0" xr:uid="{5D369433-25D8-452B-9C41-D46CECF82184}">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Neumonía?"</t>
        </r>
        <r>
          <rPr>
            <sz val="9"/>
            <color indexed="81"/>
            <rFont val="Tahoma"/>
            <family val="2"/>
          </rPr>
          <t xml:space="preserve"> el valor </t>
        </r>
        <r>
          <rPr>
            <b/>
            <sz val="9"/>
            <color indexed="81"/>
            <rFont val="Tahoma"/>
            <family val="2"/>
          </rPr>
          <t>SI</t>
        </r>
        <r>
          <rPr>
            <sz val="9"/>
            <color indexed="81"/>
            <rFont val="Tahoma"/>
            <family val="2"/>
          </rPr>
          <t xml:space="preserve">.
</t>
        </r>
      </text>
    </comment>
    <comment ref="AL132" authorId="2" shapeId="0" xr:uid="{DAE09491-C820-47F2-947D-DDBA5AA0D81D}">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Neumonía?" el valor SI.</t>
        </r>
        <r>
          <rPr>
            <sz val="9"/>
            <color indexed="81"/>
            <rFont val="Tahoma"/>
            <family val="2"/>
          </rPr>
          <t xml:space="preserve">
</t>
        </r>
      </text>
    </comment>
    <comment ref="C133" authorId="0" shapeId="0" xr:uid="{7E316281-A480-40D4-B720-A8BBBE8764A3}">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Cronica?"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Obstructiva?</t>
        </r>
        <r>
          <rPr>
            <sz val="9"/>
            <color indexed="81"/>
            <rFont val="Tahoma"/>
            <family val="2"/>
          </rPr>
          <t xml:space="preserve"> el valor </t>
        </r>
        <r>
          <rPr>
            <b/>
            <sz val="9"/>
            <color indexed="81"/>
            <rFont val="Tahoma"/>
            <family val="2"/>
          </rPr>
          <t>Sí.</t>
        </r>
        <r>
          <rPr>
            <sz val="9"/>
            <color indexed="81"/>
            <rFont val="Tahoma"/>
            <family val="2"/>
          </rPr>
          <t xml:space="preserve">
</t>
        </r>
      </text>
    </comment>
    <comment ref="AL133" authorId="2" shapeId="0" xr:uid="{140CB23B-6CE5-4F5E-BA98-B43C958BFA68}">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Enfermedad Pulmonar Cronica?" el valor Si y en el campo ¿Es Obstructiva? el valor Sí.</t>
        </r>
        <r>
          <rPr>
            <sz val="9"/>
            <color indexed="81"/>
            <rFont val="Tahoma"/>
            <family val="2"/>
          </rPr>
          <t xml:space="preserve">
</t>
        </r>
      </text>
    </comment>
    <comment ref="C134" authorId="0" shapeId="0" xr:uid="{AC5B948E-60CE-4EBC-B2C8-307BDE11F2E5}">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t>
        </r>
      </text>
    </comment>
    <comment ref="AL134" authorId="2" shapeId="0" xr:uid="{8A4FBE5D-4EA1-401E-A410-972D3D144097}">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 xml:space="preserve">Actividad: Campaña de Invierno.
</t>
        </r>
        <r>
          <rPr>
            <sz val="9"/>
            <color indexed="81"/>
            <rFont val="Tahoma"/>
            <family val="2"/>
          </rPr>
          <t xml:space="preserve">
Y en el</t>
        </r>
        <r>
          <rPr>
            <b/>
            <sz val="9"/>
            <color indexed="81"/>
            <rFont val="Tahoma"/>
            <family val="2"/>
          </rPr>
          <t xml:space="preserve"> Formulario de Control de Otros Programas de Salud el campo “¿Padece Otras Enfermedades Respiratorias?" el valor Si.</t>
        </r>
        <r>
          <rPr>
            <sz val="9"/>
            <color indexed="81"/>
            <rFont val="Tahoma"/>
            <family val="2"/>
          </rPr>
          <t xml:space="preserve">
</t>
        </r>
      </text>
    </comment>
    <comment ref="A141" authorId="4" shapeId="0" xr:uid="{FDD56C61-3DED-4E23-9F96-90004CDC8B2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Salas Individual –Antitabaco”.</t>
        </r>
      </text>
    </comment>
    <comment ref="A142" authorId="4" shapeId="0" xr:uid="{8901B8CF-20C6-4D41-899D-7F298244EA9A}">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 </t>
        </r>
        <r>
          <rPr>
            <b/>
            <sz val="9"/>
            <color indexed="81"/>
            <rFont val="Tahoma"/>
            <family val="2"/>
          </rPr>
          <t>“Educación en Salas Individual -Autocuidado según Patologia”.</t>
        </r>
      </text>
    </comment>
    <comment ref="A143" authorId="4" shapeId="0" xr:uid="{EA772DA9-80A0-4195-90EE-4AF1B302812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“Educación en Salas Individual -Uso de Terapia Inhalatoria”.</t>
        </r>
      </text>
    </comment>
    <comment ref="A144" authorId="4" shapeId="0" xr:uid="{3FFDB48A-CE8B-457C-8153-5F6A8560C04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Educación Integral en Salud Respiratoria”.</t>
        </r>
      </text>
    </comment>
    <comment ref="A145" authorId="4" shapeId="0" xr:uid="{D51EB56D-1F00-425F-B365-110B1AC4A006}">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Estilo de Vida Saludables”.
</t>
        </r>
      </text>
    </comment>
    <comment ref="A146" authorId="4" shapeId="0" xr:uid="{275A8274-CB1F-409E-8AAB-C379558D5159}">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“Educación en Salas Individual -Otras”.
</t>
        </r>
      </text>
    </comment>
    <comment ref="D150" authorId="0" shapeId="0" xr:uid="{DCD7D9B9-6A62-42FA-9857-C0719DBE6FC6}">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Pacientes, Padres o Cuidadores”.</t>
        </r>
        <r>
          <rPr>
            <sz val="9"/>
            <color indexed="81"/>
            <rFont val="Tahoma"/>
            <family val="2"/>
          </rPr>
          <t xml:space="preserve">
</t>
        </r>
      </text>
    </comment>
    <comment ref="E150" authorId="1" shapeId="0" xr:uid="{BDB9BA4A-2FDB-4C8F-9BD9-61EBA94E266D}">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“Educación en Sala Grupal - Educacion Integral en Salud Respiratoria - Pacientes, Padres o Cuidadores”.</t>
        </r>
        <r>
          <rPr>
            <sz val="9"/>
            <color indexed="81"/>
            <rFont val="Tahoma"/>
            <family val="2"/>
          </rPr>
          <t xml:space="preserve">
Se contabilizaran numero de participantes a la Educación. </t>
        </r>
      </text>
    </comment>
    <comment ref="D151" authorId="0" shapeId="0" xr:uid="{851AF2CB-78BA-41BD-86CD-35B3A3FE39CC}">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Educacion Integral en Salud Respiratoria - Salas cunas y Jardines Infantiles”.</t>
        </r>
      </text>
    </comment>
    <comment ref="E151" authorId="1" shapeId="0" xr:uid="{E583097F-3D0D-48CF-805F-0EF5B95046B6}">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Salas cunas y Jardines Infantiles”. </t>
        </r>
        <r>
          <rPr>
            <sz val="9"/>
            <color indexed="81"/>
            <rFont val="Tahoma"/>
            <family val="2"/>
          </rPr>
          <t xml:space="preserve">Se contabilizaran numero de participantes a la Educación. 
</t>
        </r>
      </text>
    </comment>
    <comment ref="D152" authorId="0" shapeId="0" xr:uid="{67F6CA7F-331B-4383-AE25-7401BEB58312}">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Educación Integral en Salud Respiratoria - Establecimientos Educacionales”.</t>
        </r>
      </text>
    </comment>
    <comment ref="E152" authorId="1" shapeId="0" xr:uid="{40F2881B-B62E-4B32-9E8F-C3C17663E972}">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Educación Integral en Salud Respiratoria - Establecimientos Educacionales”. </t>
        </r>
        <r>
          <rPr>
            <sz val="9"/>
            <color indexed="81"/>
            <rFont val="Tahoma"/>
            <family val="2"/>
          </rPr>
          <t xml:space="preserve">
Se contabilizaran número de participantes a la Educación.</t>
        </r>
      </text>
    </comment>
    <comment ref="D153" authorId="0" shapeId="0" xr:uid="{1400C392-CA1C-4288-A7DB-E09B04278711}">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Educación Integral en Salud Respiratoria - Intersector”</t>
        </r>
        <r>
          <rPr>
            <sz val="9"/>
            <color indexed="81"/>
            <rFont val="Tahoma"/>
            <family val="2"/>
          </rPr>
          <t>.</t>
        </r>
      </text>
    </comment>
    <comment ref="E153" authorId="1" shapeId="0" xr:uid="{20438DBD-1164-47C9-901C-6D0A19BE48CE}">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Educación Integral en Salud Respiratoria - Intersector”.</t>
        </r>
        <r>
          <rPr>
            <sz val="9"/>
            <color indexed="81"/>
            <rFont val="Tahoma"/>
            <family val="2"/>
          </rPr>
          <t xml:space="preserve">
Se contabilizaran número de participantes a la Educación.</t>
        </r>
      </text>
    </comment>
    <comment ref="D154" authorId="0" shapeId="0" xr:uid="{E8581CC0-0A8B-4775-8337-83EA36FFBFD2}">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t>
        </r>
      </text>
    </comment>
    <comment ref="E154" authorId="1" shapeId="0" xr:uid="{B306A086-05BE-4B6A-ABE7-66EFA24CFA4A}">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Se contabilizaran número de participantes a la Educación.</t>
        </r>
      </text>
    </comment>
    <comment ref="D155" authorId="0" shapeId="0" xr:uid="{9E5632E7-9258-4ED2-9DE4-B0D4106AD6B1}">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Salas cunas y Jardines Infantiles”.</t>
        </r>
      </text>
    </comment>
    <comment ref="E155" authorId="1" shapeId="0" xr:uid="{7AF4F859-06C5-415D-B494-0FB9950378EB}">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Antitabaco - Salas cunas y Jardines Infantiles”.
</t>
        </r>
        <r>
          <rPr>
            <sz val="9"/>
            <color indexed="81"/>
            <rFont val="Tahoma"/>
            <family val="2"/>
          </rPr>
          <t>Se contabilizaran número de participantes a la Educación.</t>
        </r>
      </text>
    </comment>
    <comment ref="D156" authorId="0" shapeId="0" xr:uid="{92B8D3A7-02FF-403A-AC0A-653079A5EC2C}">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Establecimientos Educacionales”.</t>
        </r>
      </text>
    </comment>
    <comment ref="E156" authorId="1" shapeId="0" xr:uid="{E2B71B9C-39A8-40B9-BD03-24E4C8060AFD}">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el profesional registre la actividad</t>
        </r>
        <r>
          <rPr>
            <b/>
            <sz val="9"/>
            <color indexed="81"/>
            <rFont val="Tahoma"/>
            <family val="2"/>
          </rPr>
          <t xml:space="preserve"> “Educación en Sala Grupal - Antitabaco -  Establecimientos Educacionales”.
</t>
        </r>
        <r>
          <rPr>
            <sz val="9"/>
            <color indexed="81"/>
            <rFont val="Tahoma"/>
            <family val="2"/>
          </rPr>
          <t>Se contabilizaran número de participantes a la Educación.</t>
        </r>
      </text>
    </comment>
    <comment ref="D157" authorId="0" shapeId="0" xr:uid="{2A0235C4-3D96-42C5-B0E7-CBCC9B19986B}">
      <text>
        <r>
          <rPr>
            <sz val="9"/>
            <color indexed="81"/>
            <rFont val="Tahoma"/>
            <family val="2"/>
          </rPr>
          <t xml:space="preserve">
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Intersector”.</t>
        </r>
        <r>
          <rPr>
            <sz val="9"/>
            <color indexed="81"/>
            <rFont val="Tahoma"/>
            <family val="2"/>
          </rPr>
          <t xml:space="preserve">
</t>
        </r>
      </text>
    </comment>
    <comment ref="E157" authorId="1" shapeId="0" xr:uid="{D95FE1AC-36B4-4778-9449-67B797DD868F}">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Antitabaco - Intersector”.</t>
        </r>
        <r>
          <rPr>
            <sz val="9"/>
            <color indexed="81"/>
            <rFont val="Tahoma"/>
            <family val="2"/>
          </rPr>
          <t xml:space="preserve">
Se contabilizaran número de participantes a la Educación.</t>
        </r>
      </text>
    </comment>
    <comment ref="A163" authorId="4" shapeId="0" xr:uid="{52DB9619-64C0-4B23-8C1C-94BDA139A6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-Hogar Libre de Humo de Tabaco- (Individual)”.</t>
        </r>
        <r>
          <rPr>
            <sz val="9"/>
            <color indexed="81"/>
            <rFont val="Tahoma"/>
            <family val="2"/>
          </rPr>
          <t xml:space="preserve">
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-Hogar Libre de Humo de Tabaco- (Grupal)”.
</t>
        </r>
      </text>
    </comment>
    <comment ref="A164" authorId="4" shapeId="0" xr:uid="{AF8DE07C-2A24-4B75-8532-10B9864FFDC6}">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“Visitas Domiciliarias realizadas por equipo IRA-ERA a Familias -Por Muerte de Neumonía en Domicilio- (Individual)”.</t>
        </r>
        <r>
          <rPr>
            <sz val="9"/>
            <color indexed="81"/>
            <rFont val="Tahoma"/>
            <family val="2"/>
          </rPr>
          <t xml:space="preserve">
O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“Visitas Domiciliarias realizadas por equipo IRA-ERA a Familias -Por Muerte de Neumonía en Domicilio- (Grupal)”.</t>
        </r>
        <r>
          <rPr>
            <sz val="9"/>
            <color indexed="81"/>
            <rFont val="Tahoma"/>
            <family val="2"/>
          </rPr>
          <t xml:space="preserve">
</t>
        </r>
      </text>
    </comment>
    <comment ref="A165" authorId="4" shapeId="0" xr:uid="{FF1F1CEC-AED6-4CBE-9E52-6CC9D56257B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t>
        </r>
        <r>
          <rPr>
            <b/>
            <sz val="9"/>
            <color indexed="81"/>
            <rFont val="Tahoma"/>
            <family val="2"/>
          </rPr>
          <t xml:space="preserve">d “Visitas Domiciliarias realizadas por equipo IRA-ERA a Familias -Programa de Oxigenoterapia Ambulatoria AVNI/AVNIA- (Individual)”.
</t>
        </r>
        <r>
          <rPr>
            <sz val="9"/>
            <color indexed="81"/>
            <rFont val="Tahoma"/>
            <family val="2"/>
          </rPr>
          <t>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-Programa de Oxigenoterapia Ambulatoria AVNI/AVNIA- (Grupal)”.
</t>
        </r>
      </text>
    </comment>
    <comment ref="A166" authorId="3" shapeId="0" xr:uid="{530FEB2E-194F-4045-BF48-A9860CF83828}">
      <text>
        <r>
          <rPr>
            <sz val="9"/>
            <color indexed="81"/>
            <rFont val="Tahoma"/>
            <family val="2"/>
          </rPr>
          <t xml:space="preserve">Este dato aparecerá luego de que en la atención Registrada Modulo box, Pacientes Citados o en Módulo de Atención, Registro Atención Individual el profesional cuyo estamento </t>
        </r>
        <r>
          <rPr>
            <b/>
            <sz val="9"/>
            <color indexed="81"/>
            <rFont val="Tahoma"/>
            <family val="2"/>
          </rPr>
          <t>Kinesiologo</t>
        </r>
        <r>
          <rPr>
            <sz val="9"/>
            <color indexed="81"/>
            <rFont val="Tahoma"/>
            <family val="2"/>
          </rPr>
          <t xml:space="preserve"> registre la actividad:
- </t>
        </r>
        <r>
          <rPr>
            <b/>
            <sz val="9"/>
            <color indexed="81"/>
            <rFont val="Tahoma"/>
            <family val="2"/>
          </rPr>
          <t xml:space="preserve"> “Equipo IRA-ERA_Seguimiento Telefonico en Sala”.
</t>
        </r>
        <r>
          <rPr>
            <sz val="9"/>
            <color indexed="81"/>
            <rFont val="Tahoma"/>
            <family val="2"/>
          </rPr>
          <t xml:space="preserve">
</t>
        </r>
      </text>
    </comment>
    <comment ref="A167" authorId="4" shapeId="0" xr:uid="{430888D5-B06C-4C86-B0FC-20F188FA420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-Otras Visitas- (Individual)”.</t>
        </r>
        <r>
          <rPr>
            <sz val="9"/>
            <color indexed="81"/>
            <rFont val="Tahoma"/>
            <family val="2"/>
          </rPr>
          <t xml:space="preserve">
O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 xml:space="preserve">“Visitas Domiciliarias realizadas por equipo IRA-ERA a Familias -Otras Visitas- (Grupal)”.
</t>
        </r>
        <r>
          <rPr>
            <sz val="9"/>
            <color indexed="81"/>
            <rFont val="Tahoma"/>
            <family val="2"/>
          </rPr>
          <t xml:space="preserve">
</t>
        </r>
      </text>
    </comment>
    <comment ref="C170" authorId="4" shapeId="0" xr:uid="{F72B200C-C978-4DD4-B942-C513353663D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Educativa”.</t>
        </r>
        <r>
          <rPr>
            <sz val="9"/>
            <color indexed="81"/>
            <rFont val="Tahoma"/>
            <family val="2"/>
          </rPr>
          <t xml:space="preserve">
</t>
        </r>
      </text>
    </comment>
    <comment ref="C171" authorId="4" shapeId="0" xr:uid="{D0C40035-A395-4EC6-8E54-98C51337E2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Actividad Física”.</t>
        </r>
      </text>
    </comment>
    <comment ref="C172" authorId="4" shapeId="0" xr:uid="{1F9095EC-9F53-4151-AE6E-B95DFE2A729D}">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Rehabilitación Pulmonar - Articulación Continuidad con Intersector</t>
        </r>
        <r>
          <rPr>
            <sz val="9"/>
            <color indexed="81"/>
            <rFont val="Tahoma"/>
            <family val="2"/>
          </rPr>
          <t xml:space="preserve"> ”.
</t>
        </r>
      </text>
    </comment>
    <comment ref="C173" authorId="4" shapeId="0" xr:uid="{3BDFBE0B-E6B3-4976-BD20-4EEAA38DEA09}">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Diseño de Plan de Trabajo”.</t>
        </r>
      </text>
    </comment>
    <comment ref="C174" authorId="4" shapeId="0" xr:uid="{E7E4F6B0-D39E-446D-99F5-6084E09A944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Seguimiento Presencial”.</t>
        </r>
      </text>
    </comment>
    <comment ref="C175" authorId="4" shapeId="0" xr:uid="{5B396F16-4013-42A4-9FF3-D4E2E454921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“Plane de Actividad Física - Seguimiento Telefónico”.</t>
        </r>
      </text>
    </comment>
    <comment ref="C180" authorId="4" shapeId="0" xr:uid="{8E50A866-56C7-4D58-B71C-DF99DA53038A}">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el profesional registre lo siguiente; 
Se registre la actividad:</t>
        </r>
        <r>
          <rPr>
            <b/>
            <sz val="9"/>
            <color indexed="81"/>
            <rFont val="Tahoma"/>
            <family val="2"/>
          </rPr>
          <t xml:space="preserve"> Aplicación Encuesta Calidad de Vida.
</t>
        </r>
        <r>
          <rPr>
            <sz val="9"/>
            <color indexed="81"/>
            <rFont val="Tahoma"/>
            <family val="2"/>
          </rPr>
          <t>Y en la sección</t>
        </r>
        <r>
          <rPr>
            <b/>
            <sz val="9"/>
            <color indexed="81"/>
            <rFont val="Tahoma"/>
            <family val="2"/>
          </rPr>
          <t xml:space="preserve"> Encuesta Calidad de Vida</t>
        </r>
        <r>
          <rPr>
            <sz val="9"/>
            <color indexed="81"/>
            <rFont val="Tahoma"/>
            <family val="2"/>
          </rPr>
          <t xml:space="preserve"> se registre el Estado</t>
        </r>
        <r>
          <rPr>
            <b/>
            <sz val="9"/>
            <color indexed="81"/>
            <rFont val="Tahoma"/>
            <family val="2"/>
          </rPr>
          <t xml:space="preserve"> Ingreso</t>
        </r>
        <r>
          <rPr>
            <sz val="9"/>
            <color indexed="81"/>
            <rFont val="Tahoma"/>
            <family val="2"/>
          </rPr>
          <t xml:space="preserve"> en el</t>
        </r>
        <r>
          <rPr>
            <b/>
            <sz val="9"/>
            <color indexed="81"/>
            <rFont val="Tahoma"/>
            <family val="2"/>
          </rPr>
          <t xml:space="preserve"> Formulario de Control de Otros Programas de Salud.</t>
        </r>
        <r>
          <rPr>
            <sz val="9"/>
            <color indexed="81"/>
            <rFont val="Tahoma"/>
            <family val="2"/>
          </rPr>
          <t xml:space="preserve">
</t>
        </r>
        <r>
          <rPr>
            <b/>
            <sz val="9"/>
            <color indexed="81"/>
            <rFont val="Tahoma"/>
            <family val="2"/>
          </rPr>
          <t xml:space="preserve">
Además, el paciente debe pertenecer al programa y tener registrado </t>
        </r>
        <r>
          <rPr>
            <sz val="9"/>
            <color indexed="81"/>
            <rFont val="Tahoma"/>
            <family val="2"/>
          </rPr>
          <t>Formulario de Control de</t>
        </r>
        <r>
          <rPr>
            <b/>
            <sz val="9"/>
            <color indexed="81"/>
            <rFont val="Tahoma"/>
            <family val="2"/>
          </rPr>
          <t xml:space="preserv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ítem con el valor </t>
        </r>
        <r>
          <rPr>
            <b/>
            <sz val="9"/>
            <color indexed="81"/>
            <rFont val="Tahoma"/>
            <family val="2"/>
          </rPr>
          <t xml:space="preserve">Ingreso o Seguimiento. </t>
        </r>
        <r>
          <rPr>
            <sz val="9"/>
            <color indexed="81"/>
            <rFont val="Tahoma"/>
            <family val="2"/>
          </rPr>
          <t xml:space="preserve">Y en el campo </t>
        </r>
        <r>
          <rPr>
            <b/>
            <sz val="9"/>
            <color indexed="81"/>
            <rFont val="Tahoma"/>
            <family val="2"/>
          </rPr>
          <t>Tipo EPOC</t>
        </r>
        <r>
          <rPr>
            <sz val="9"/>
            <color indexed="81"/>
            <rFont val="Tahoma"/>
            <family val="2"/>
          </rPr>
          <t xml:space="preserve"> el valor Tipo</t>
        </r>
        <r>
          <rPr>
            <b/>
            <sz val="9"/>
            <color indexed="81"/>
            <rFont val="Tahoma"/>
            <family val="2"/>
          </rPr>
          <t xml:space="preserve"> A </t>
        </r>
        <r>
          <rPr>
            <sz val="9"/>
            <color indexed="81"/>
            <rFont val="Tahoma"/>
            <family val="2"/>
          </rPr>
          <t xml:space="preserve">o </t>
        </r>
        <r>
          <rPr>
            <b/>
            <sz val="9"/>
            <color indexed="81"/>
            <rFont val="Tahoma"/>
            <family val="2"/>
          </rPr>
          <t xml:space="preserve">B. </t>
        </r>
      </text>
    </comment>
    <comment ref="C181" authorId="4" shapeId="0" xr:uid="{EAD5C9D9-90E6-462D-9881-7B77CE6BFA69}">
      <text>
        <r>
          <rPr>
            <sz val="9"/>
            <color indexed="81"/>
            <rFont val="Tahoma"/>
            <family val="2"/>
          </rPr>
          <t xml:space="preserve">Este dato aparecerá luego de que en la atención Registrada Modulo box, Pacientes Citados o Agregar documentos a una atención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 </t>
        </r>
        <r>
          <rPr>
            <sz val="9"/>
            <color indexed="81"/>
            <rFont val="Tahoma"/>
            <family val="2"/>
          </rPr>
          <t xml:space="preserve">se registre el Estado  </t>
        </r>
        <r>
          <rPr>
            <b/>
            <sz val="9"/>
            <color indexed="81"/>
            <rFont val="Tahoma"/>
            <family val="2"/>
          </rPr>
          <t xml:space="preserve">Reevaluación Anual </t>
        </r>
        <r>
          <rPr>
            <sz val="9"/>
            <color indexed="81"/>
            <rFont val="Tahoma"/>
            <family val="2"/>
          </rPr>
          <t xml:space="preserve">en el </t>
        </r>
        <r>
          <rPr>
            <b/>
            <sz val="9"/>
            <color indexed="81"/>
            <rFont val="Tahoma"/>
            <family val="2"/>
          </rPr>
          <t>Formulario de Control de Otros Programas de Salud.</t>
        </r>
        <r>
          <rPr>
            <sz val="9"/>
            <color indexed="81"/>
            <rFont val="Tahoma"/>
            <family val="2"/>
          </rPr>
          <t xml:space="preserve">
</t>
        </r>
        <r>
          <rPr>
            <b/>
            <sz val="9"/>
            <color indexed="81"/>
            <rFont val="Tahoma"/>
            <family val="2"/>
          </rPr>
          <t xml:space="preserve">Además, </t>
        </r>
        <r>
          <rPr>
            <sz val="9"/>
            <color indexed="81"/>
            <rFont val="Tahoma"/>
            <family val="2"/>
          </rPr>
          <t xml:space="preserve">el paciente </t>
        </r>
        <r>
          <rPr>
            <b/>
            <sz val="9"/>
            <color indexed="81"/>
            <rFont val="Tahoma"/>
            <family val="2"/>
          </rPr>
          <t>debe pertenecer al programa y tener registrado el Formulario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 o Seguimiento</t>
        </r>
        <r>
          <rPr>
            <sz val="9"/>
            <color indexed="81"/>
            <rFont val="Tahoma"/>
            <family val="2"/>
          </rPr>
          <t xml:space="preserve">. Y en el campo Tipo </t>
        </r>
        <r>
          <rPr>
            <b/>
            <sz val="9"/>
            <color indexed="81"/>
            <rFont val="Tahoma"/>
            <family val="2"/>
          </rPr>
          <t>EPOC</t>
        </r>
        <r>
          <rPr>
            <sz val="9"/>
            <color indexed="81"/>
            <rFont val="Tahoma"/>
            <family val="2"/>
          </rPr>
          <t xml:space="preserve"> el valor</t>
        </r>
        <r>
          <rPr>
            <b/>
            <sz val="9"/>
            <color indexed="81"/>
            <rFont val="Tahoma"/>
            <family val="2"/>
          </rPr>
          <t xml:space="preserve"> Tipo A o B. </t>
        </r>
      </text>
    </comment>
    <comment ref="C182" authorId="4" shapeId="0" xr:uid="{74A0B54B-9929-4C39-B535-7C7FBF1B3F0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se registre el Estado</t>
        </r>
        <r>
          <rPr>
            <b/>
            <sz val="9"/>
            <color indexed="81"/>
            <rFont val="Tahoma"/>
            <family val="2"/>
          </rPr>
          <t xml:space="preserve"> Ingreso</t>
        </r>
        <r>
          <rPr>
            <sz val="9"/>
            <color indexed="81"/>
            <rFont val="Tahoma"/>
            <family val="2"/>
          </rPr>
          <t xml:space="preserve"> en el </t>
        </r>
        <r>
          <rPr>
            <b/>
            <sz val="9"/>
            <color indexed="81"/>
            <rFont val="Tahoma"/>
            <family val="2"/>
          </rPr>
          <t xml:space="preserve">Formulario de Control de Otros Programas de Salud.
</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Ingreso o Seguimiento</t>
        </r>
        <r>
          <rPr>
            <sz val="9"/>
            <color indexed="81"/>
            <rFont val="Tahoma"/>
            <family val="2"/>
          </rPr>
          <t xml:space="preserve"> y en el campo “</t>
        </r>
        <r>
          <rPr>
            <b/>
            <sz val="9"/>
            <color indexed="81"/>
            <rFont val="Tahoma"/>
            <family val="2"/>
          </rPr>
          <t>Gravedad Asma Bronquia</t>
        </r>
        <r>
          <rPr>
            <sz val="9"/>
            <color indexed="81"/>
            <rFont val="Tahoma"/>
            <family val="2"/>
          </rPr>
          <t xml:space="preserve">l” el valor </t>
        </r>
        <r>
          <rPr>
            <b/>
            <sz val="9"/>
            <color indexed="81"/>
            <rFont val="Tahoma"/>
            <family val="2"/>
          </rPr>
          <t>Leve, Moderado o Severo.</t>
        </r>
      </text>
    </comment>
    <comment ref="C183" authorId="4" shapeId="0" xr:uid="{92A7DC80-0B0C-4ECD-B823-827BE8807C97}">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t>
        </r>
        <r>
          <rPr>
            <b/>
            <sz val="9"/>
            <color indexed="81"/>
            <rFont val="Tahoma"/>
            <family val="2"/>
          </rPr>
          <t xml:space="preserve"> Aplicación Encuesta Calidad de Vida</t>
        </r>
        <r>
          <rPr>
            <sz val="9"/>
            <color indexed="81"/>
            <rFont val="Tahoma"/>
            <family val="2"/>
          </rPr>
          <t xml:space="preserve">
Y en la sección </t>
        </r>
        <r>
          <rPr>
            <b/>
            <sz val="9"/>
            <color indexed="81"/>
            <rFont val="Tahoma"/>
            <family val="2"/>
          </rPr>
          <t>Encuesta Calidad de Vida</t>
        </r>
        <r>
          <rPr>
            <sz val="9"/>
            <color indexed="81"/>
            <rFont val="Tahoma"/>
            <family val="2"/>
          </rPr>
          <t xml:space="preserve"> se registre el Estado</t>
        </r>
        <r>
          <rPr>
            <b/>
            <sz val="9"/>
            <color indexed="81"/>
            <rFont val="Tahoma"/>
            <family val="2"/>
          </rPr>
          <t xml:space="preserve"> 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Estado </t>
        </r>
        <r>
          <rPr>
            <sz val="9"/>
            <color indexed="81"/>
            <rFont val="Tahoma"/>
            <family val="2"/>
          </rPr>
          <t>el valor</t>
        </r>
        <r>
          <rPr>
            <b/>
            <sz val="9"/>
            <color indexed="81"/>
            <rFont val="Tahoma"/>
            <family val="2"/>
          </rPr>
          <t xml:space="preserve"> Seguimiento,</t>
        </r>
        <r>
          <rPr>
            <sz val="9"/>
            <color indexed="81"/>
            <rFont val="Tahoma"/>
            <family val="2"/>
          </rPr>
          <t xml:space="preserve">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en el campo </t>
        </r>
        <r>
          <rPr>
            <b/>
            <sz val="9"/>
            <color indexed="81"/>
            <rFont val="Tahoma"/>
            <family val="2"/>
          </rPr>
          <t>¿Es Reevaluación Anual?</t>
        </r>
        <r>
          <rPr>
            <sz val="9"/>
            <color indexed="81"/>
            <rFont val="Tahoma"/>
            <family val="2"/>
          </rPr>
          <t xml:space="preserve"> valor </t>
        </r>
        <r>
          <rPr>
            <b/>
            <sz val="9"/>
            <color indexed="81"/>
            <rFont val="Tahoma"/>
            <family val="2"/>
          </rPr>
          <t xml:space="preserve">SI </t>
        </r>
        <r>
          <rPr>
            <sz val="9"/>
            <color indexed="81"/>
            <rFont val="Tahoma"/>
            <family val="2"/>
          </rPr>
          <t xml:space="preserve">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Leve, Moderado o Severo.</t>
        </r>
      </text>
    </comment>
    <comment ref="C184" authorId="4" shapeId="0" xr:uid="{04707DC7-5547-4C0A-AA2B-BB52C026024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 xml:space="preserve">se registre el Estado </t>
        </r>
        <r>
          <rPr>
            <b/>
            <sz val="9"/>
            <color indexed="81"/>
            <rFont val="Tahoma"/>
            <family val="2"/>
          </rPr>
          <t>Ingreso</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paciente debe pertenecer al programa y tener registrado el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SI, en el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text>
    </comment>
    <comment ref="C185" authorId="4" shapeId="0" xr:uid="{235CD120-4C84-47FC-9E6E-A97FA0EC742A}">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t>
        </r>
        <r>
          <rPr>
            <sz val="9"/>
            <color indexed="81"/>
            <rFont val="Tahoma"/>
            <family val="2"/>
          </rPr>
          <t xml:space="preserve"> se registre el Estado </t>
        </r>
        <r>
          <rPr>
            <b/>
            <sz val="9"/>
            <color indexed="81"/>
            <rFont val="Tahoma"/>
            <family val="2"/>
          </rPr>
          <t>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 </t>
        </r>
        <r>
          <rPr>
            <sz val="9"/>
            <color indexed="81"/>
            <rFont val="Tahoma"/>
            <family val="2"/>
          </rPr>
          <t xml:space="preserve">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Maria Eliana Ramirez Espinoza</author>
  </authors>
  <commentList>
    <comment ref="A9" authorId="0" shapeId="0" xr:uid="{32DC6273-7359-4116-8F9D-CA83D09033BB}">
      <text>
        <r>
          <rPr>
            <sz val="9"/>
            <color indexed="81"/>
            <rFont val="Tahoma"/>
            <family val="2"/>
          </rPr>
          <t xml:space="preserve">No aplica APS registro hospitalizados
</t>
        </r>
      </text>
    </comment>
    <comment ref="A23" authorId="0" shapeId="0" xr:uid="{34D09102-464C-423A-A8F3-4E096607404D}">
      <text>
        <r>
          <rPr>
            <sz val="9"/>
            <color indexed="81"/>
            <rFont val="Tahoma"/>
            <family val="2"/>
          </rPr>
          <t xml:space="preserve">No aplica APS registro hospitalizados
</t>
        </r>
      </text>
    </comment>
    <comment ref="A30" authorId="0" shapeId="0" xr:uid="{D75E64C9-B2F6-4620-BDB0-5E8EAA06498E}">
      <text>
        <r>
          <rPr>
            <sz val="9"/>
            <color indexed="81"/>
            <rFont val="Tahoma"/>
            <family val="2"/>
          </rPr>
          <t>No aplica APS registro hospitalizados.</t>
        </r>
        <r>
          <rPr>
            <sz val="9"/>
            <color indexed="81"/>
            <rFont val="Tahoma"/>
            <family val="2"/>
          </rPr>
          <t xml:space="preserve">
</t>
        </r>
      </text>
    </comment>
    <comment ref="A35" authorId="0" shapeId="0" xr:uid="{8FFDC156-F0B1-488B-A1DD-37442E83D067}">
      <text>
        <r>
          <rPr>
            <sz val="9"/>
            <color indexed="81"/>
            <rFont val="Tahoma"/>
            <family val="2"/>
          </rPr>
          <t>No aplica APS, registro hospitalizados</t>
        </r>
      </text>
    </comment>
    <comment ref="A40" authorId="0" shapeId="0" xr:uid="{1F3C3EA5-3EF3-4EDC-ABF8-48B8C59FDCE2}">
      <text>
        <r>
          <rPr>
            <sz val="9"/>
            <color indexed="81"/>
            <rFont val="Tahoma"/>
            <family val="2"/>
          </rPr>
          <t>No aplica APS, registro hospitalizados</t>
        </r>
        <r>
          <rPr>
            <sz val="9"/>
            <color indexed="81"/>
            <rFont val="Tahoma"/>
            <family val="2"/>
          </rPr>
          <t xml:space="preserve">
</t>
        </r>
      </text>
    </comment>
    <comment ref="A45" authorId="0" shapeId="0" xr:uid="{EE41A961-65EE-4E48-AC87-F68DE2E3975E}">
      <text>
        <r>
          <rPr>
            <sz val="9"/>
            <color indexed="81"/>
            <rFont val="Tahoma"/>
            <family val="2"/>
          </rPr>
          <t xml:space="preserve">No aplica APS, registro hospitalizados
</t>
        </r>
      </text>
    </comment>
    <comment ref="B50" authorId="0" shapeId="0" xr:uid="{76E38196-A642-4474-8B2E-3918C71D89E4}">
      <text>
        <r>
          <rPr>
            <sz val="9"/>
            <color indexed="81"/>
            <rFont val="Tahoma"/>
            <family val="2"/>
          </rPr>
          <t xml:space="preserve">Este dato aparecerá  luego de que en la atención </t>
        </r>
        <r>
          <rPr>
            <b/>
            <sz val="9"/>
            <color indexed="81"/>
            <rFont val="Tahoma"/>
            <family val="2"/>
          </rPr>
          <t xml:space="preserve">
Registrada en el módulo Box - Pacientes Citados o en Atención - Registro Atención Individual </t>
        </r>
        <r>
          <rPr>
            <sz val="9"/>
            <color indexed="81"/>
            <rFont val="Tahoma"/>
            <family val="2"/>
          </rPr>
          <t>se registre la actividad</t>
        </r>
        <r>
          <rPr>
            <b/>
            <sz val="9"/>
            <color indexed="81"/>
            <rFont val="Tahoma"/>
            <family val="2"/>
          </rPr>
          <t xml:space="preserve"> Esterilización Femenina.
</t>
        </r>
        <r>
          <rPr>
            <sz val="9"/>
            <color indexed="81"/>
            <rFont val="Tahoma"/>
            <family val="2"/>
          </rPr>
          <t>Manual DEIS: procedimiento para una mujer para producir su esterilidad
permanente. Se incluyen aquellas que se realizan durante una Cesaria.</t>
        </r>
        <r>
          <rPr>
            <b/>
            <sz val="9"/>
            <color indexed="81"/>
            <rFont val="Tahoma"/>
            <family val="2"/>
          </rPr>
          <t xml:space="preserve">
</t>
        </r>
      </text>
    </comment>
    <comment ref="B51" authorId="0" shapeId="0" xr:uid="{3F35F0A4-07CF-4FAB-A176-044023D50C04}">
      <text>
        <r>
          <rPr>
            <sz val="9"/>
            <color indexed="81"/>
            <rFont val="Tahoma"/>
            <family val="2"/>
          </rPr>
          <t xml:space="preserve">Este dato aparecerá  luego de que en la atención 
</t>
        </r>
        <r>
          <rPr>
            <b/>
            <sz val="9"/>
            <color indexed="81"/>
            <rFont val="Tahoma"/>
            <family val="2"/>
          </rPr>
          <t xml:space="preserve">Registrada en el módulo Box </t>
        </r>
        <r>
          <rPr>
            <sz val="9"/>
            <color indexed="81"/>
            <rFont val="Tahoma"/>
            <family val="2"/>
          </rPr>
          <t xml:space="preserve">- </t>
        </r>
        <r>
          <rPr>
            <b/>
            <sz val="9"/>
            <color indexed="81"/>
            <rFont val="Tahoma"/>
            <family val="2"/>
          </rPr>
          <t xml:space="preserve">Pacientes Citados o en Atención - Registro Atención Individual </t>
        </r>
        <r>
          <rPr>
            <sz val="9"/>
            <color indexed="81"/>
            <rFont val="Tahoma"/>
            <family val="2"/>
          </rPr>
          <t xml:space="preserve">se registre la actividad </t>
        </r>
        <r>
          <rPr>
            <b/>
            <sz val="9"/>
            <color indexed="81"/>
            <rFont val="Tahoma"/>
            <family val="2"/>
          </rPr>
          <t xml:space="preserve">Esterilización Masculina.
</t>
        </r>
        <r>
          <rPr>
            <sz val="9"/>
            <color indexed="81"/>
            <rFont val="Tahoma"/>
            <family val="2"/>
          </rPr>
          <t xml:space="preserve">Manual DEIS:  cirugía que pone fin a la fertilidad masculina de forma
permanente (vasectomía).
</t>
        </r>
      </text>
    </comment>
    <comment ref="A53" authorId="0" shapeId="0" xr:uid="{7F28C5BD-AA14-4A70-98D9-E14DC27004D8}">
      <text>
        <r>
          <rPr>
            <sz val="9"/>
            <color indexed="81"/>
            <rFont val="Tahoma"/>
            <family val="2"/>
          </rPr>
          <t xml:space="preserve">No aplica APS, registro hospitalizados
</t>
        </r>
      </text>
    </comment>
    <comment ref="A58" authorId="0" shapeId="0" xr:uid="{380896DA-F4D5-4F06-B2AE-259BBDF37D3A}">
      <text>
        <r>
          <rPr>
            <sz val="9"/>
            <color indexed="81"/>
            <rFont val="Tahoma"/>
            <family val="2"/>
          </rPr>
          <t xml:space="preserve">No aplica APS, registro hospitalizados
</t>
        </r>
      </text>
    </comment>
    <comment ref="A68" authorId="0" shapeId="0" xr:uid="{13A1DA69-AF76-4BFE-A549-E0D6D9222C34}">
      <text>
        <r>
          <rPr>
            <sz val="9"/>
            <color indexed="81"/>
            <rFont val="Tahoma"/>
            <family val="2"/>
          </rPr>
          <t xml:space="preserve">No aplica APS, registro hospitalizados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Nicole Cisternas</author>
    <author>Francisco Fuentes Salazar</author>
    <author>Maria Eliana Ramirez Espinoza</author>
    <author>Denis Corona</author>
    <author>ffuentes</author>
    <author>Lorena</author>
  </authors>
  <commentList>
    <comment ref="D9" authorId="0" shapeId="0" xr:uid="{00000000-0006-0000-0000-000001000000}">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registradas por </t>
        </r>
        <r>
          <rPr>
            <b/>
            <sz val="9"/>
            <color indexed="81"/>
            <rFont val="Tahoma"/>
            <family val="2"/>
          </rPr>
          <t>un Profesional</t>
        </r>
        <r>
          <rPr>
            <sz val="9"/>
            <color indexed="81"/>
            <rFont val="Tahoma"/>
            <family val="2"/>
          </rPr>
          <t xml:space="preserve"> a traves del Módulo de Box/Pacientes citados, o en Atención/Registro Atención Individual 
</t>
        </r>
      </text>
    </comment>
    <comment ref="E9" authorId="0" shapeId="0" xr:uid="{00000000-0006-0000-0000-000002000000}">
      <text>
        <r>
          <rPr>
            <sz val="9"/>
            <color indexed="81"/>
            <rFont val="Tahoma"/>
            <family val="2"/>
          </rPr>
          <t>Se consideran todas las</t>
        </r>
        <r>
          <rPr>
            <b/>
            <sz val="9"/>
            <color indexed="81"/>
            <rFont val="Tahoma"/>
            <family val="2"/>
          </rPr>
          <t xml:space="preserve"> Actividades </t>
        </r>
        <r>
          <rPr>
            <sz val="9"/>
            <color indexed="81"/>
            <rFont val="Tahoma"/>
            <family val="2"/>
          </rPr>
          <t>registradas por</t>
        </r>
        <r>
          <rPr>
            <b/>
            <sz val="9"/>
            <color indexed="81"/>
            <rFont val="Tahoma"/>
            <family val="2"/>
          </rPr>
          <t xml:space="preserve"> un Profesional </t>
        </r>
        <r>
          <rPr>
            <sz val="9"/>
            <color indexed="81"/>
            <rFont val="Tahoma"/>
            <family val="2"/>
          </rPr>
          <t>a traves del Módulo de Box/Pacientes citados, o en Atención/Registro Atención Individual, y además en campo</t>
        </r>
        <r>
          <rPr>
            <b/>
            <sz val="9"/>
            <color indexed="81"/>
            <rFont val="Tahoma"/>
            <family val="2"/>
          </rPr>
          <t xml:space="preserve"> "Multiprofesional" se agrege un usuario</t>
        </r>
        <r>
          <rPr>
            <sz val="9"/>
            <color indexed="81"/>
            <rFont val="Tahoma"/>
            <family val="2"/>
          </rPr>
          <t xml:space="preserve">
</t>
        </r>
      </text>
    </comment>
    <comment ref="F9" authorId="0" shapeId="0" xr:uid="{00000000-0006-0000-0000-000003000000}">
      <text>
        <r>
          <rPr>
            <sz val="9"/>
            <color indexed="81"/>
            <rFont val="Tahoma"/>
            <family val="2"/>
          </rPr>
          <t>Se consideran todas las</t>
        </r>
        <r>
          <rPr>
            <b/>
            <sz val="9"/>
            <color indexed="81"/>
            <rFont val="Tahoma"/>
            <family val="2"/>
          </rPr>
          <t xml:space="preserve"> Actividades </t>
        </r>
        <r>
          <rPr>
            <sz val="9"/>
            <color indexed="81"/>
            <rFont val="Tahoma"/>
            <family val="2"/>
          </rPr>
          <t xml:space="preserve">registradas por </t>
        </r>
        <r>
          <rPr>
            <b/>
            <sz val="9"/>
            <color indexed="81"/>
            <rFont val="Tahoma"/>
            <family val="2"/>
          </rPr>
          <t>un Profesional</t>
        </r>
        <r>
          <rPr>
            <sz val="9"/>
            <color indexed="81"/>
            <rFont val="Tahoma"/>
            <family val="2"/>
          </rPr>
          <t xml:space="preserve"> a traves del Módulo de Box/Pacientes citados, o en Atención/Registro Atención Individual, y además en campo </t>
        </r>
        <r>
          <rPr>
            <b/>
            <sz val="9"/>
            <color indexed="81"/>
            <rFont val="Tahoma"/>
            <family val="2"/>
          </rPr>
          <t>"Multiprofesional"</t>
        </r>
        <r>
          <rPr>
            <sz val="9"/>
            <color indexed="81"/>
            <rFont val="Tahoma"/>
            <family val="2"/>
          </rPr>
          <t xml:space="preserve"> se agrege un usuario de tipo </t>
        </r>
        <r>
          <rPr>
            <b/>
            <sz val="9"/>
            <color indexed="81"/>
            <rFont val="Tahoma"/>
            <family val="2"/>
          </rPr>
          <t xml:space="preserve">"Tecnico Paramedico"
</t>
        </r>
        <r>
          <rPr>
            <sz val="9"/>
            <color indexed="81"/>
            <rFont val="Tahoma"/>
            <family val="2"/>
          </rPr>
          <t xml:space="preserve">
</t>
        </r>
      </text>
    </comment>
    <comment ref="G9" authorId="0" shapeId="0" xr:uid="{00000000-0006-0000-0000-000004000000}">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 xml:space="preserve">un Profesional de tipo "Tecnico Paramedico" </t>
        </r>
        <r>
          <rPr>
            <sz val="9"/>
            <color indexed="81"/>
            <rFont val="Tahoma"/>
            <family val="2"/>
          </rPr>
          <t xml:space="preserve">a traves del Módulo de Box/Pacientes citados, o en Atención/Registro Atención Individual, </t>
        </r>
        <r>
          <rPr>
            <b/>
            <sz val="9"/>
            <color indexed="81"/>
            <rFont val="Tahoma"/>
            <family val="2"/>
          </rPr>
          <t xml:space="preserve">
</t>
        </r>
        <r>
          <rPr>
            <sz val="9"/>
            <color indexed="81"/>
            <rFont val="Tahoma"/>
            <family val="2"/>
          </rPr>
          <t xml:space="preserve">
</t>
        </r>
      </text>
    </comment>
    <comment ref="H9" authorId="0" shapeId="0" xr:uid="{00000000-0006-0000-0000-000005000000}">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un Profesional de tipo "Facilitador Intercultural"</t>
        </r>
        <r>
          <rPr>
            <sz val="9"/>
            <color indexed="81"/>
            <rFont val="Tahoma"/>
            <family val="2"/>
          </rPr>
          <t xml:space="preserve"> a traves del Módulo de Box/Pacientes citados, o en Atención/Registro Atención Individual, 
</t>
        </r>
      </text>
    </comment>
    <comment ref="I9" authorId="0" shapeId="0" xr:uid="{00000000-0006-0000-0000-000006000000}">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un Profesional de tipo "Agente Comunitario"</t>
        </r>
        <r>
          <rPr>
            <sz val="9"/>
            <color indexed="81"/>
            <rFont val="Tahoma"/>
            <family val="2"/>
          </rPr>
          <t xml:space="preserve"> a traves del Módulo de Box/Pacientes citados, o en Atención/Registro Atención Individual
</t>
        </r>
      </text>
    </comment>
    <comment ref="J9" authorId="0" shapeId="0" xr:uid="{00000000-0006-0000-0000-000007000000}">
      <text>
        <r>
          <rPr>
            <sz val="9"/>
            <color indexed="81"/>
            <rFont val="Tahoma"/>
            <family val="2"/>
          </rPr>
          <t xml:space="preserve">Se consideran todas las </t>
        </r>
        <r>
          <rPr>
            <b/>
            <sz val="9"/>
            <color indexed="81"/>
            <rFont val="Tahoma"/>
            <family val="2"/>
          </rPr>
          <t xml:space="preserve">Actividades </t>
        </r>
        <r>
          <rPr>
            <sz val="9"/>
            <color indexed="81"/>
            <rFont val="Tahoma"/>
            <family val="2"/>
          </rPr>
          <t>correspondientes a</t>
        </r>
        <r>
          <rPr>
            <b/>
            <sz val="9"/>
            <color indexed="81"/>
            <rFont val="Tahoma"/>
            <family val="2"/>
          </rPr>
          <t xml:space="preserve"> "_Primera Visita"</t>
        </r>
        <r>
          <rPr>
            <sz val="9"/>
            <color indexed="81"/>
            <rFont val="Tahoma"/>
            <family val="2"/>
          </rPr>
          <t xml:space="preserve">
</t>
        </r>
        <r>
          <rPr>
            <b/>
            <sz val="9"/>
            <color indexed="81"/>
            <rFont val="Tahoma"/>
            <family val="2"/>
          </rPr>
          <t>Ejemplo:</t>
        </r>
        <r>
          <rPr>
            <sz val="9"/>
            <color indexed="81"/>
            <rFont val="Tahoma"/>
            <family val="2"/>
          </rPr>
          <t xml:space="preserve"> 
</t>
        </r>
        <r>
          <rPr>
            <b/>
            <sz val="9"/>
            <color indexed="81"/>
            <rFont val="Tahoma"/>
            <family val="2"/>
          </rPr>
          <t xml:space="preserve">Visita Domiciliaria Integral Familia Con Niño Prematuro_Primera Visita 
</t>
        </r>
        <r>
          <rPr>
            <sz val="9"/>
            <color indexed="81"/>
            <rFont val="Tahoma"/>
            <family val="2"/>
          </rPr>
          <t xml:space="preserve">
</t>
        </r>
      </text>
    </comment>
    <comment ref="K9" authorId="0" shapeId="0" xr:uid="{00000000-0006-0000-0000-000008000000}">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correspondientes a </t>
        </r>
        <r>
          <rPr>
            <b/>
            <sz val="9"/>
            <color indexed="81"/>
            <rFont val="Tahoma"/>
            <family val="2"/>
          </rPr>
          <t>"_Segunda Visita"</t>
        </r>
        <r>
          <rPr>
            <sz val="9"/>
            <color indexed="81"/>
            <rFont val="Tahoma"/>
            <family val="2"/>
          </rPr>
          <t xml:space="preserve">
</t>
        </r>
        <r>
          <rPr>
            <b/>
            <sz val="9"/>
            <color indexed="81"/>
            <rFont val="Tahoma"/>
            <family val="2"/>
          </rPr>
          <t xml:space="preserve">Ejemplo: 
Visita Domiciliaria Integral Familia Con Niño Prematuro_Segunda Visita </t>
        </r>
        <r>
          <rPr>
            <sz val="9"/>
            <color indexed="81"/>
            <rFont val="Tahoma"/>
            <family val="2"/>
          </rPr>
          <t xml:space="preserve">
</t>
        </r>
      </text>
    </comment>
    <comment ref="L9" authorId="0" shapeId="0" xr:uid="{00000000-0006-0000-0000-000009000000}">
      <text>
        <r>
          <rPr>
            <sz val="9"/>
            <color indexed="81"/>
            <rFont val="Tahoma"/>
            <family val="2"/>
          </rPr>
          <t xml:space="preserve">Se consideran todas las </t>
        </r>
        <r>
          <rPr>
            <b/>
            <sz val="9"/>
            <color indexed="81"/>
            <rFont val="Tahoma"/>
            <family val="2"/>
          </rPr>
          <t>Actividades</t>
        </r>
        <r>
          <rPr>
            <sz val="9"/>
            <color indexed="81"/>
            <rFont val="Tahoma"/>
            <family val="2"/>
          </rPr>
          <t xml:space="preserve"> correspondientes a 
</t>
        </r>
        <r>
          <rPr>
            <b/>
            <sz val="9"/>
            <color indexed="81"/>
            <rFont val="Tahoma"/>
            <family val="2"/>
          </rPr>
          <t>"_Tercera o más Visitas de Seguimiento"</t>
        </r>
        <r>
          <rPr>
            <sz val="9"/>
            <color indexed="81"/>
            <rFont val="Tahoma"/>
            <family val="2"/>
          </rPr>
          <t xml:space="preserve">
</t>
        </r>
        <r>
          <rPr>
            <b/>
            <sz val="9"/>
            <color indexed="81"/>
            <rFont val="Tahoma"/>
            <family val="2"/>
          </rPr>
          <t xml:space="preserve">Ejemplo: 
Visita Domiciliaria Integral Familia Con Niño Prematuro__Tercera o más Visitas de Seguimiento
</t>
        </r>
        <r>
          <rPr>
            <sz val="9"/>
            <color indexed="81"/>
            <rFont val="Tahoma"/>
            <family val="2"/>
          </rPr>
          <t xml:space="preserve">
</t>
        </r>
      </text>
    </comment>
    <comment ref="N9" authorId="1" shapeId="0" xr:uid="{00000000-0006-0000-0000-00000A00000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r>
          <rPr>
            <sz val="9"/>
            <color indexed="81"/>
            <rFont val="Tahoma"/>
            <family val="2"/>
          </rPr>
          <t xml:space="preserve">
</t>
        </r>
      </text>
    </comment>
    <comment ref="O9" authorId="2" shapeId="0" xr:uid="{00000000-0006-0000-0000-00000B000000}">
      <text>
        <r>
          <rPr>
            <sz val="9"/>
            <color indexed="81"/>
            <rFont val="Tahoma"/>
            <family val="2"/>
          </rPr>
          <t xml:space="preserve">Se extraerá información desde la </t>
        </r>
        <r>
          <rPr>
            <b/>
            <sz val="9"/>
            <color indexed="81"/>
            <rFont val="Tahoma"/>
            <family val="2"/>
          </rPr>
          <t>Estraficación de Riesgo</t>
        </r>
        <r>
          <rPr>
            <sz val="9"/>
            <color indexed="81"/>
            <rFont val="Tahoma"/>
            <family val="2"/>
          </rPr>
          <t xml:space="preserve">.
</t>
        </r>
      </text>
    </comment>
    <comment ref="C10" authorId="0" shapeId="0" xr:uid="{00000000-0006-0000-0000-00000C000000}">
      <text>
        <r>
          <rPr>
            <sz val="9"/>
            <color indexed="81"/>
            <rFont val="Tahoma"/>
            <family val="2"/>
          </rPr>
          <t>Este dato aparecerá  luego de que la atención registrada en</t>
        </r>
        <r>
          <rPr>
            <b/>
            <sz val="9"/>
            <color indexed="81"/>
            <rFont val="Tahoma"/>
            <family val="2"/>
          </rPr>
          <t xml:space="preserve"> Módulo de Box/Pacientes citado</t>
        </r>
        <r>
          <rPr>
            <sz val="9"/>
            <color indexed="81"/>
            <rFont val="Tahoma"/>
            <family val="2"/>
          </rPr>
          <t xml:space="preserve">s, o en </t>
        </r>
        <r>
          <rPr>
            <b/>
            <sz val="9"/>
            <color indexed="81"/>
            <rFont val="Tahoma"/>
            <family val="2"/>
          </rPr>
          <t>Atención/Registro Atención Individual,</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 xml:space="preserve">Visita Domiciliaria Integral Familia Con Niño Prematuro_Primera Visita </t>
        </r>
        <r>
          <rPr>
            <sz val="9"/>
            <color indexed="81"/>
            <rFont val="Tahoma"/>
            <family val="2"/>
          </rPr>
          <t xml:space="preserve">
o
- </t>
        </r>
        <r>
          <rPr>
            <b/>
            <sz val="9"/>
            <color indexed="81"/>
            <rFont val="Tahoma"/>
            <family val="2"/>
          </rPr>
          <t xml:space="preserve">Visita Domiciliaria Integral Familia Con Niño Prematuro _Segunda Visita </t>
        </r>
        <r>
          <rPr>
            <sz val="9"/>
            <color indexed="81"/>
            <rFont val="Tahoma"/>
            <family val="2"/>
          </rPr>
          <t xml:space="preserve">
o
- </t>
        </r>
        <r>
          <rPr>
            <b/>
            <sz val="9"/>
            <color indexed="81"/>
            <rFont val="Tahoma"/>
            <family val="2"/>
          </rPr>
          <t>Visita Domiciliaria Integral Familia Con Niño Prematuro_Tercera o más Visitas de Seguimiento</t>
        </r>
      </text>
    </comment>
    <comment ref="C11" authorId="0" shapeId="0" xr:uid="{00000000-0006-0000-0000-00000D00000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Recién Nacido_Primera Visita </t>
        </r>
        <r>
          <rPr>
            <sz val="9"/>
            <color indexed="81"/>
            <rFont val="Tahoma"/>
            <family val="2"/>
          </rPr>
          <t xml:space="preserve">
o
- </t>
        </r>
        <r>
          <rPr>
            <b/>
            <sz val="9"/>
            <color indexed="81"/>
            <rFont val="Tahoma"/>
            <family val="2"/>
          </rPr>
          <t xml:space="preserve">Visita Domiciliaria Integral Familia Con Niño Recién Nacido_Segunda Visita </t>
        </r>
        <r>
          <rPr>
            <sz val="9"/>
            <color indexed="81"/>
            <rFont val="Tahoma"/>
            <family val="2"/>
          </rPr>
          <t xml:space="preserve">
o
- </t>
        </r>
        <r>
          <rPr>
            <b/>
            <sz val="9"/>
            <color indexed="81"/>
            <rFont val="Tahoma"/>
            <family val="2"/>
          </rPr>
          <t>Visita Domiciliaria Integral Familia Con Niño Recién Nacido_Tercera o más Visitas de Seguimiento</t>
        </r>
      </text>
    </comment>
    <comment ref="C12" authorId="0" shapeId="0" xr:uid="{00000000-0006-0000-0000-00000E00000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t>
        </r>
        <r>
          <rPr>
            <b/>
            <sz val="9"/>
            <color indexed="81"/>
            <rFont val="Tahoma"/>
            <family val="2"/>
          </rPr>
          <t>en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Con Déficit Del DSM_Primera Visita
</t>
        </r>
        <r>
          <rPr>
            <sz val="9"/>
            <color indexed="81"/>
            <rFont val="Tahoma"/>
            <family val="2"/>
          </rPr>
          <t xml:space="preserve">o
- </t>
        </r>
        <r>
          <rPr>
            <b/>
            <sz val="9"/>
            <color indexed="81"/>
            <rFont val="Tahoma"/>
            <family val="2"/>
          </rPr>
          <t>Visita Domiciliaria Integral Familia Con Niño Con Déficit Del DSM_Segunda Visita</t>
        </r>
        <r>
          <rPr>
            <sz val="9"/>
            <color indexed="81"/>
            <rFont val="Tahoma"/>
            <family val="2"/>
          </rPr>
          <t xml:space="preserve">
o
- </t>
        </r>
        <r>
          <rPr>
            <b/>
            <sz val="9"/>
            <color indexed="81"/>
            <rFont val="Tahoma"/>
            <family val="2"/>
          </rPr>
          <t>Visita Domiciliaria Integral Familia Con Niño Con Déficit Del DSM_Tercera o más Visitas de Seguimiento</t>
        </r>
      </text>
    </comment>
    <comment ref="C13" authorId="0" shapeId="0" xr:uid="{00000000-0006-0000-0000-00000F00000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Familia Con Niño En Riesgo Vincular Afectivo_Primera Visita
</t>
        </r>
        <r>
          <rPr>
            <sz val="9"/>
            <color indexed="81"/>
            <rFont val="Tahoma"/>
            <family val="2"/>
          </rPr>
          <t>o</t>
        </r>
        <r>
          <rPr>
            <b/>
            <sz val="9"/>
            <color indexed="81"/>
            <rFont val="Tahoma"/>
            <family val="2"/>
          </rPr>
          <t xml:space="preserve">
- Visita Domiciliaria Integral Familia Con Niño En Riesgo Vincular Afectivo_Segunda Visita
</t>
        </r>
        <r>
          <rPr>
            <sz val="9"/>
            <color indexed="81"/>
            <rFont val="Tahoma"/>
            <family val="2"/>
          </rPr>
          <t>o</t>
        </r>
        <r>
          <rPr>
            <b/>
            <sz val="9"/>
            <color indexed="81"/>
            <rFont val="Tahoma"/>
            <family val="2"/>
          </rPr>
          <t xml:space="preserve">
- Visita Domiciliaria Integral Familia Con Niño En Riesgo Vincular Afectivo_Tercera o más Visitas de Seguimiento</t>
        </r>
      </text>
    </comment>
    <comment ref="C14" authorId="0" shapeId="0" xr:uid="{00000000-0006-0000-0000-000010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Moderado de Morir por Neumonía_Primera Visita</t>
        </r>
        <r>
          <rPr>
            <sz val="9"/>
            <color indexed="81"/>
            <rFont val="Tahoma"/>
            <family val="2"/>
          </rPr>
          <t xml:space="preserve">
o
- </t>
        </r>
        <r>
          <rPr>
            <b/>
            <sz val="9"/>
            <color indexed="81"/>
            <rFont val="Tahoma"/>
            <family val="2"/>
          </rPr>
          <t>Visita Domiciliaria Integral Familia con niño &lt; 7 Meses con Score de Riesgo Moderado de Morir por Neumonía_Segunda Visita</t>
        </r>
        <r>
          <rPr>
            <sz val="9"/>
            <color indexed="81"/>
            <rFont val="Tahoma"/>
            <family val="2"/>
          </rPr>
          <t xml:space="preserve">
o
- </t>
        </r>
        <r>
          <rPr>
            <b/>
            <sz val="9"/>
            <color indexed="81"/>
            <rFont val="Tahoma"/>
            <family val="2"/>
          </rPr>
          <t>Visita Domiciliaria Integral Familia con niño &lt; 7 Meses con Score de Riesgo Moderado de Morir por Neumonía_Tercera o más Visitas de Seguimiento</t>
        </r>
      </text>
    </comment>
    <comment ref="C15" authorId="0" shapeId="0" xr:uid="{00000000-0006-0000-0000-000011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Grave de Morir por Neumonía_Primera Visita</t>
        </r>
        <r>
          <rPr>
            <sz val="9"/>
            <color indexed="81"/>
            <rFont val="Tahoma"/>
            <family val="2"/>
          </rPr>
          <t xml:space="preserve">
o
- </t>
        </r>
        <r>
          <rPr>
            <b/>
            <sz val="9"/>
            <color indexed="81"/>
            <rFont val="Tahoma"/>
            <family val="2"/>
          </rPr>
          <t>Visita Domiciliaria Integral Familia con niño &lt; 7 Meses con Score de Riesgo Grave de Morir por Neumonía_Segunda Visita</t>
        </r>
        <r>
          <rPr>
            <sz val="9"/>
            <color indexed="81"/>
            <rFont val="Tahoma"/>
            <family val="2"/>
          </rPr>
          <t xml:space="preserve">
o
- </t>
        </r>
        <r>
          <rPr>
            <b/>
            <sz val="9"/>
            <color indexed="81"/>
            <rFont val="Tahoma"/>
            <family val="2"/>
          </rPr>
          <t>Visita Domiciliaria Integral Familia con niño &lt; 7 Meses con Score de Riesgo Grave de Morir por Neumonía_Tercera o más Visitas de Seguimiento</t>
        </r>
      </text>
    </comment>
    <comment ref="C16" authorId="0" shapeId="0" xr:uid="{00000000-0006-0000-0000-000012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Familia Con niño con Problema Respiratorio Crónico o No Controlado_Primera Visita
</t>
        </r>
        <r>
          <rPr>
            <sz val="9"/>
            <color indexed="81"/>
            <rFont val="Tahoma"/>
            <family val="2"/>
          </rPr>
          <t>o</t>
        </r>
        <r>
          <rPr>
            <b/>
            <sz val="9"/>
            <color indexed="81"/>
            <rFont val="Tahoma"/>
            <family val="2"/>
          </rPr>
          <t xml:space="preserve">
- Visita Domiciliaria Integral Familia Con niño con Problema Respiratorio Crónico o No Controlado_Segunda Visita
</t>
        </r>
        <r>
          <rPr>
            <sz val="9"/>
            <color indexed="81"/>
            <rFont val="Tahoma"/>
            <family val="2"/>
          </rPr>
          <t>o</t>
        </r>
        <r>
          <rPr>
            <b/>
            <sz val="9"/>
            <color indexed="81"/>
            <rFont val="Tahoma"/>
            <family val="2"/>
          </rPr>
          <t xml:space="preserve">
- Visita Domiciliaria Integral Familia Con niño con Problema Respiratorio Crónico o No Controlado_Tercera o más Visitas de Seguimiento</t>
        </r>
        <r>
          <rPr>
            <sz val="9"/>
            <color indexed="81"/>
            <rFont val="Tahoma"/>
            <family val="2"/>
          </rPr>
          <t xml:space="preserve">
</t>
        </r>
      </text>
    </comment>
    <comment ref="C17" authorId="0" shapeId="0" xr:uid="{00000000-0006-0000-0000-000013000000}">
      <text>
        <r>
          <rPr>
            <b/>
            <sz val="9"/>
            <color indexed="81"/>
            <rFont val="Tahoma"/>
            <family val="2"/>
          </rPr>
          <t>Este dato aparecerá  luego de que la atención registrada en</t>
        </r>
        <r>
          <rPr>
            <sz val="9"/>
            <color indexed="81"/>
            <rFont val="Tahoma"/>
            <family val="2"/>
          </rPr>
          <t xml:space="preserve"> Módulo de Box/Pacientes citados, o en Atención/Registro Atención Individual,</t>
        </r>
        <r>
          <rPr>
            <b/>
            <sz val="9"/>
            <color indexed="81"/>
            <rFont val="Tahoma"/>
            <family val="2"/>
          </rPr>
          <t xml:space="preserve"> se registre la </t>
        </r>
        <r>
          <rPr>
            <sz val="9"/>
            <color indexed="81"/>
            <rFont val="Tahoma"/>
            <family val="2"/>
          </rPr>
          <t>actividad:</t>
        </r>
        <r>
          <rPr>
            <b/>
            <sz val="9"/>
            <color indexed="81"/>
            <rFont val="Tahoma"/>
            <family val="2"/>
          </rPr>
          <t xml:space="preserve">
- Visita Domiciliaria Integral Familia Con Niño Malnutrido_Primera Visita
</t>
        </r>
        <r>
          <rPr>
            <sz val="9"/>
            <color indexed="81"/>
            <rFont val="Tahoma"/>
            <family val="2"/>
          </rPr>
          <t>o</t>
        </r>
        <r>
          <rPr>
            <b/>
            <sz val="9"/>
            <color indexed="81"/>
            <rFont val="Tahoma"/>
            <family val="2"/>
          </rPr>
          <t xml:space="preserve">
- Visita Domiciliaria Integral Familia Con Niño Malnutrido_Segunda Visita
</t>
        </r>
        <r>
          <rPr>
            <sz val="9"/>
            <color indexed="81"/>
            <rFont val="Tahoma"/>
            <family val="2"/>
          </rPr>
          <t>o</t>
        </r>
        <r>
          <rPr>
            <b/>
            <sz val="9"/>
            <color indexed="81"/>
            <rFont val="Tahoma"/>
            <family val="2"/>
          </rPr>
          <t xml:space="preserve">
- Visita Domiciliaria Integral Familia Con Niño Malnutrido_Tercera o más Visitas de Seguimiento</t>
        </r>
      </text>
    </comment>
    <comment ref="C18" authorId="0" shapeId="0" xr:uid="{00000000-0006-0000-0000-000014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-Visita Domiciliaria Integral Familia Con Niño Con Riesgo Psicosocial (Excluye Vincular Afectivo)_Primera Visita
</t>
        </r>
        <r>
          <rPr>
            <sz val="9"/>
            <color indexed="81"/>
            <rFont val="Tahoma"/>
            <family val="2"/>
          </rPr>
          <t>o</t>
        </r>
        <r>
          <rPr>
            <b/>
            <sz val="9"/>
            <color indexed="81"/>
            <rFont val="Tahoma"/>
            <family val="2"/>
          </rPr>
          <t xml:space="preserve">
- Visita Domiciliaria Integral Familia Con Niño Con Riesgo Psicosocial (Excluye Vincular Afectivo)_Segunda Visita
</t>
        </r>
        <r>
          <rPr>
            <sz val="9"/>
            <color indexed="81"/>
            <rFont val="Tahoma"/>
            <family val="2"/>
          </rPr>
          <t>o</t>
        </r>
        <r>
          <rPr>
            <b/>
            <sz val="9"/>
            <color indexed="81"/>
            <rFont val="Tahoma"/>
            <family val="2"/>
          </rPr>
          <t xml:space="preserve">
- Visita Domiciliaria Integral Familia Con Niño Con Riesgo Psicosocial (Excluye Vincular Afectivo)_Tercera o más Visitas de Seguimiento</t>
        </r>
      </text>
    </comment>
    <comment ref="M18" authorId="3" shapeId="0" xr:uid="{00000000-0006-0000-0000-000015000000}">
      <text>
        <r>
          <rPr>
            <sz val="9"/>
            <color indexed="81"/>
            <rFont val="Tahoma"/>
            <family val="2"/>
          </rPr>
          <t xml:space="preserve">
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-Visita Domiciliaria Integral Familia Con Niño Con Riesgo Psicosocial (Excluye Vincular Afectivo)_Primera Visita
o
- Visita Domiciliaria Integral Familia Con Niño Con Riesgo Psicosocial (Excluye Vincular Afectivo)_Segunda Visita
o
- Visita Domiciliaria Integral Familia Con Niño Con Riesgo Psicosocial (Excluye Vincular Afectivo)_Tercera o más Visitas de Seguimiento</t>
        </r>
        <r>
          <rPr>
            <sz val="9"/>
            <color indexed="81"/>
            <rFont val="Tahoma"/>
            <family val="2"/>
          </rPr>
          <t xml:space="preserve">
Y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y tenga fecha del próximo control.
</t>
        </r>
        <r>
          <rPr>
            <sz val="9"/>
            <color indexed="81"/>
            <rFont val="Tahoma"/>
            <family val="2"/>
          </rPr>
          <t xml:space="preserve">
</t>
        </r>
      </text>
    </comment>
    <comment ref="C19" authorId="0" shapeId="0" xr:uid="{00000000-0006-0000-0000-000016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En Riesgo o Problema Psicosocial_Primera Visita
</t>
        </r>
        <r>
          <rPr>
            <sz val="9"/>
            <color indexed="81"/>
            <rFont val="Tahoma"/>
            <family val="2"/>
          </rPr>
          <t>o</t>
        </r>
        <r>
          <rPr>
            <b/>
            <sz val="9"/>
            <color indexed="81"/>
            <rFont val="Tahoma"/>
            <family val="2"/>
          </rPr>
          <t xml:space="preserve">
- Visita Domiciliaria Integral Familia Con Adolescente En Riesgo o Problema Psicosocial_Segunda Visita
</t>
        </r>
        <r>
          <rPr>
            <sz val="9"/>
            <color indexed="81"/>
            <rFont val="Tahoma"/>
            <family val="2"/>
          </rPr>
          <t>o</t>
        </r>
        <r>
          <rPr>
            <b/>
            <sz val="9"/>
            <color indexed="81"/>
            <rFont val="Tahoma"/>
            <family val="2"/>
          </rPr>
          <t xml:space="preserve">
- Visita Domiciliaria Integral Familia Con Adolescente En Riesgo o Problema Psicosocial_Tercera o más Visitas de Seguimiento</t>
        </r>
        <r>
          <rPr>
            <sz val="9"/>
            <color indexed="81"/>
            <rFont val="Tahoma"/>
            <family val="2"/>
          </rPr>
          <t xml:space="preserve">
</t>
        </r>
      </text>
    </comment>
    <comment ref="M19" authorId="3" shapeId="0" xr:uid="{00000000-0006-0000-0000-000017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 Visita Domiciliaria Integral Familia Con Adolescente En Riesgo o Problema Psicosocial_Primera Visita
o
- Visita Domiciliaria Integral Familia Con Adolescente En Riesgo o Problema Psicosocial_Segunda Visita
o
- Visita Domiciliaria Integral Familia Con Adolescente En Riesgo o Problema Psicosocial_Tercera o más Visitas de Seguimiento
Y</t>
        </r>
        <r>
          <rPr>
            <sz val="9"/>
            <color indexed="81"/>
            <rFont val="Tahoma"/>
            <family val="2"/>
          </rPr>
          <t xml:space="preserve">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t>
        </r>
        <r>
          <rPr>
            <b/>
            <sz val="9"/>
            <color indexed="81"/>
            <rFont val="Tahoma"/>
            <family val="2"/>
          </rPr>
          <t xml:space="preserve"> Estado</t>
        </r>
        <r>
          <rPr>
            <sz val="9"/>
            <color indexed="81"/>
            <rFont val="Tahoma"/>
            <family val="2"/>
          </rPr>
          <t xml:space="preserve"> el valor </t>
        </r>
        <r>
          <rPr>
            <b/>
            <sz val="9"/>
            <color indexed="81"/>
            <rFont val="Tahoma"/>
            <family val="2"/>
          </rPr>
          <t>Ingreso o Seguimiento. 
y tenga fecha del próximo control.</t>
        </r>
        <r>
          <rPr>
            <sz val="9"/>
            <color indexed="81"/>
            <rFont val="Tahoma"/>
            <family val="2"/>
          </rPr>
          <t xml:space="preserve">
</t>
        </r>
      </text>
    </comment>
    <comment ref="C20" authorId="0" shapeId="0" xr:uid="{00000000-0006-0000-0000-000018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Integrante Con Patología Crónica Descompensada_Primera Visita
</t>
        </r>
        <r>
          <rPr>
            <sz val="9"/>
            <color indexed="81"/>
            <rFont val="Tahoma"/>
            <family val="2"/>
          </rPr>
          <t>o</t>
        </r>
        <r>
          <rPr>
            <b/>
            <sz val="9"/>
            <color indexed="81"/>
            <rFont val="Tahoma"/>
            <family val="2"/>
          </rPr>
          <t xml:space="preserve">
- Visita Domiciliaria Integral Familia Con Integrante Con Patología Crónica Descompensada_Segunda Visita
</t>
        </r>
        <r>
          <rPr>
            <sz val="9"/>
            <color indexed="81"/>
            <rFont val="Tahoma"/>
            <family val="2"/>
          </rPr>
          <t>o</t>
        </r>
        <r>
          <rPr>
            <b/>
            <sz val="9"/>
            <color indexed="81"/>
            <rFont val="Tahoma"/>
            <family val="2"/>
          </rPr>
          <t xml:space="preserve">
- Visita Domiciliaria Integral Familia Con Integrante Con Patología Crónica Descompensada_Tercera o más Visitas de Seguimiento</t>
        </r>
        <r>
          <rPr>
            <sz val="9"/>
            <color indexed="81"/>
            <rFont val="Tahoma"/>
            <family val="2"/>
          </rPr>
          <t xml:space="preserve">
</t>
        </r>
      </text>
    </comment>
    <comment ref="M20" authorId="3" shapeId="0" xr:uid="{00000000-0006-0000-0000-000019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actividad:
</t>
        </r>
        <r>
          <rPr>
            <b/>
            <sz val="9"/>
            <color indexed="81"/>
            <rFont val="Tahoma"/>
            <family val="2"/>
          </rPr>
          <t>- Visita Domiciliaria Integral Familia Con Integrante Con Patología Crónica Descompensada_Primera Visita
o
- Visita Domiciliaria Integral Familia Con Integrante Con Patología Crónica Descompensada_Segunda Visita
o
- Visita Domiciliaria Integral Familia Con Integrante Con Patología Crónica Descompensada_Tercera o más Visitas de Seguimiento</t>
        </r>
        <r>
          <rPr>
            <sz val="9"/>
            <color indexed="81"/>
            <rFont val="Tahoma"/>
            <family val="2"/>
          </rPr>
          <t xml:space="preserve">
Y
En el</t>
        </r>
        <r>
          <rPr>
            <b/>
            <sz val="9"/>
            <color indexed="81"/>
            <rFont val="Tahoma"/>
            <family val="2"/>
          </rPr>
          <t xml:space="preserve"> 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 xml:space="preserve">
y tenga fecha del próximo control.</t>
        </r>
      </text>
    </comment>
    <comment ref="C21" authorId="0" shapeId="0" xr:uid="{00000000-0006-0000-0000-00001A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Mayor Dependiente  (Excluye Dependiente Severo)_Primera Visita</t>
        </r>
        <r>
          <rPr>
            <sz val="9"/>
            <color indexed="81"/>
            <rFont val="Tahoma"/>
            <family val="2"/>
          </rPr>
          <t xml:space="preserve">
o
</t>
        </r>
        <r>
          <rPr>
            <b/>
            <sz val="9"/>
            <color indexed="81"/>
            <rFont val="Tahoma"/>
            <family val="2"/>
          </rPr>
          <t>Visita Domiciliaria Integral Familia Con Adulto Mayor Dependiente (Excluye Dependiente Severo)_Segunda Visita</t>
        </r>
        <r>
          <rPr>
            <sz val="9"/>
            <color indexed="81"/>
            <rFont val="Tahoma"/>
            <family val="2"/>
          </rPr>
          <t xml:space="preserve">
o
- </t>
        </r>
        <r>
          <rPr>
            <b/>
            <sz val="9"/>
            <color indexed="81"/>
            <rFont val="Tahoma"/>
            <family val="2"/>
          </rPr>
          <t>Visita Domiciliaria Integral Familia Con Adulto Mayor Dependiente  (Excluye Dependiente Severo)_Tercera o más Visitas de Seguimiento</t>
        </r>
      </text>
    </comment>
    <comment ref="C22" authorId="0" shapeId="0" xr:uid="{00000000-0006-0000-0000-00001B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t>
        </r>
        <r>
          <rPr>
            <b/>
            <sz val="9"/>
            <color indexed="81"/>
            <rFont val="Tahoma"/>
            <family val="2"/>
          </rPr>
          <t xml:space="preserve">actividad:
- Visita Domiciliaria Integral a Familia con Adulto Mayor con Riesgo Psicosocial_Primera Visita 
</t>
        </r>
        <r>
          <rPr>
            <sz val="9"/>
            <color indexed="81"/>
            <rFont val="Tahoma"/>
            <family val="2"/>
          </rPr>
          <t>o</t>
        </r>
        <r>
          <rPr>
            <b/>
            <sz val="9"/>
            <color indexed="81"/>
            <rFont val="Tahoma"/>
            <family val="2"/>
          </rPr>
          <t xml:space="preserve">
- Visita Domiciliaria Integral a Familia con Adulto Mayor con Riesgo Psicosocial_Segunda Visita 
</t>
        </r>
        <r>
          <rPr>
            <sz val="9"/>
            <color indexed="81"/>
            <rFont val="Tahoma"/>
            <family val="2"/>
          </rPr>
          <t>o</t>
        </r>
        <r>
          <rPr>
            <b/>
            <sz val="9"/>
            <color indexed="81"/>
            <rFont val="Tahoma"/>
            <family val="2"/>
          </rPr>
          <t xml:space="preserve">
- Visita Domiciliaria Integral a Familia con Adulto Mayor con Riesgo Psicosocial_Tercera o más Visitas de Seguimiento</t>
        </r>
        <r>
          <rPr>
            <sz val="9"/>
            <color indexed="81"/>
            <rFont val="Tahoma"/>
            <family val="2"/>
          </rPr>
          <t xml:space="preserve">
</t>
        </r>
      </text>
    </comment>
    <comment ref="C23" authorId="0" shapeId="0" xr:uid="{00000000-0006-0000-0000-00001C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10 a 14 Años_Primera Visita
</t>
        </r>
        <r>
          <rPr>
            <sz val="9"/>
            <color indexed="81"/>
            <rFont val="Tahoma"/>
            <family val="2"/>
          </rPr>
          <t>o</t>
        </r>
        <r>
          <rPr>
            <b/>
            <sz val="9"/>
            <color indexed="81"/>
            <rFont val="Tahoma"/>
            <family val="2"/>
          </rPr>
          <t xml:space="preserve">
- Visita Domiciliaria Integral Familia con Gestante Adolescente 10 a 14 Años_Segunda Visita
</t>
        </r>
        <r>
          <rPr>
            <sz val="9"/>
            <color indexed="81"/>
            <rFont val="Tahoma"/>
            <family val="2"/>
          </rPr>
          <t>o</t>
        </r>
        <r>
          <rPr>
            <b/>
            <sz val="9"/>
            <color indexed="81"/>
            <rFont val="Tahoma"/>
            <family val="2"/>
          </rPr>
          <t xml:space="preserve">
- Visita Domiciliaria Integral Familia con Gestante Adolescente 10 a 14 Años_Tercera o más Visitas de Seguimiento</t>
        </r>
      </text>
    </comment>
    <comment ref="M23" authorId="3" shapeId="0" xr:uid="{00000000-0006-0000-0000-00001D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10 a 14 Años_Primera Visita
o
- Visita Domiciliaria Integral Familia con Gestante Adolescente 10 a 14 Años_Segunda Visita
o
- Visita Domiciliaria Integral Familia con Gestante Adolescente 10 a 14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C24" authorId="0" shapeId="0" xr:uid="{00000000-0006-0000-0000-00001E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&gt; 20 Años en Riesgo Psicosocial_Primera Visita 
</t>
        </r>
        <r>
          <rPr>
            <sz val="9"/>
            <color indexed="81"/>
            <rFont val="Tahoma"/>
            <family val="2"/>
          </rPr>
          <t>o</t>
        </r>
        <r>
          <rPr>
            <b/>
            <sz val="9"/>
            <color indexed="81"/>
            <rFont val="Tahoma"/>
            <family val="2"/>
          </rPr>
          <t xml:space="preserve">
- Visita Domiciliaria Integral Familia con Gestante &gt; 20 Años en Riesgo Psicosocial_Segunda Visita 
</t>
        </r>
        <r>
          <rPr>
            <sz val="9"/>
            <color indexed="81"/>
            <rFont val="Tahoma"/>
            <family val="2"/>
          </rPr>
          <t>o</t>
        </r>
        <r>
          <rPr>
            <b/>
            <sz val="9"/>
            <color indexed="81"/>
            <rFont val="Tahoma"/>
            <family val="2"/>
          </rPr>
          <t xml:space="preserve">
- Visita Domiciliaria Integral Familia con Gestante &gt; 20 Años en Riesgo Psicosocial_Tercera o más Visitas de Seguimiento
</t>
        </r>
        <r>
          <rPr>
            <sz val="9"/>
            <color indexed="81"/>
            <rFont val="Tahoma"/>
            <family val="2"/>
          </rPr>
          <t xml:space="preserve">
</t>
        </r>
      </text>
    </comment>
    <comment ref="M24" authorId="3" shapeId="0" xr:uid="{00000000-0006-0000-0000-00001F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&gt; 20 Años en Riesgo Psicosocial_Primera Visita 
o
- Visita Domiciliaria Integral Familia con Gestante &gt; 20 Años en Riesgo Psicosocial_Segunda Visita 
o
- Visita Domiciliaria Integral Familia con Gestante &gt; 20 Años en Riesgo Psicosocial_Tercera o más Visitas de Seguimiento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Ingreso o Seguimiento. 
y tenga fecha del próximo control.</t>
        </r>
      </text>
    </comment>
    <comment ref="C25" authorId="0" shapeId="0" xr:uid="{00000000-0006-0000-0000-000020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en Riesgo Psicosocial 15 a 19 Años_Primera Visita </t>
        </r>
        <r>
          <rPr>
            <sz val="9"/>
            <color indexed="81"/>
            <rFont val="Tahoma"/>
            <family val="2"/>
          </rPr>
          <t xml:space="preserve">
o 
- </t>
        </r>
        <r>
          <rPr>
            <b/>
            <sz val="9"/>
            <color indexed="81"/>
            <rFont val="Tahoma"/>
            <family val="2"/>
          </rPr>
          <t xml:space="preserve">Visita Domiciliaria Integral Familia con Gestante Adolescente en Riesgo Psicosocial 15 a 19 Años_Segunda Visita </t>
        </r>
        <r>
          <rPr>
            <sz val="9"/>
            <color indexed="81"/>
            <rFont val="Tahoma"/>
            <family val="2"/>
          </rPr>
          <t xml:space="preserve">
o 
- </t>
        </r>
        <r>
          <rPr>
            <b/>
            <sz val="9"/>
            <color indexed="81"/>
            <rFont val="Tahoma"/>
            <family val="2"/>
          </rPr>
          <t>Visita Domiciliaria Integral Familia con Gestante Adolescente en Riesgo Psicosocial 15 a 19 Años_Tercera o más Visitas de Seguimiento</t>
        </r>
      </text>
    </comment>
    <comment ref="M25" authorId="3" shapeId="0" xr:uid="{00000000-0006-0000-0000-000021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en Riesgo Psicosocial 15 a 19 Años_Primera Visita 
o 
- Visita Domiciliaria Integral Familia con Gestante Adolescente en Riesgo Psicosocial 15 a 19 Años_Segunda Visita 
o 
- Visita Domiciliaria Integral Familia con Gestante Adolescente en Riesgo Psicosocial 15 a 19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C26" authorId="0" shapeId="0" xr:uid="{00000000-0006-0000-0000-000022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con Problema Respiratorio Crónico o No Controlado_Primera Visita 
</t>
        </r>
        <r>
          <rPr>
            <sz val="9"/>
            <color indexed="81"/>
            <rFont val="Tahoma"/>
            <family val="2"/>
          </rPr>
          <t>o</t>
        </r>
        <r>
          <rPr>
            <b/>
            <sz val="9"/>
            <color indexed="81"/>
            <rFont val="Tahoma"/>
            <family val="2"/>
          </rPr>
          <t xml:space="preserve">
- Visita Domiciliaria Integral Familia con Adolescente con Problema Respiratorio Crónico o No Controlado_Segunda Visita 
</t>
        </r>
        <r>
          <rPr>
            <sz val="9"/>
            <color indexed="81"/>
            <rFont val="Tahoma"/>
            <family val="2"/>
          </rPr>
          <t>o</t>
        </r>
        <r>
          <rPr>
            <b/>
            <sz val="9"/>
            <color indexed="81"/>
            <rFont val="Tahoma"/>
            <family val="2"/>
          </rPr>
          <t xml:space="preserve">
- Visita Domiciliaria Integral Familia con Adolescente con Problema Respiratorio Crónico o No Controlado_Tercera o más Visitas de Seguimiento</t>
        </r>
        <r>
          <rPr>
            <sz val="9"/>
            <color indexed="81"/>
            <rFont val="Tahoma"/>
            <family val="2"/>
          </rPr>
          <t xml:space="preserve">
</t>
        </r>
      </text>
    </comment>
    <comment ref="C27" authorId="0" shapeId="0" xr:uid="{00000000-0006-0000-0000-000023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Adulto con Problema Respiratorio Crónico o No Controlado_Primera Visita
</t>
        </r>
        <r>
          <rPr>
            <sz val="9"/>
            <color indexed="81"/>
            <rFont val="Tahoma"/>
            <family val="2"/>
          </rPr>
          <t>o</t>
        </r>
        <r>
          <rPr>
            <b/>
            <sz val="9"/>
            <color indexed="81"/>
            <rFont val="Tahoma"/>
            <family val="2"/>
          </rPr>
          <t xml:space="preserve">
- Visita Domiciliaria Integral Familia con Adulto con Problema Respiratorio Crónico o No Controlado_Segunda Visita
</t>
        </r>
        <r>
          <rPr>
            <sz val="9"/>
            <color indexed="81"/>
            <rFont val="Tahoma"/>
            <family val="2"/>
          </rPr>
          <t>o</t>
        </r>
        <r>
          <rPr>
            <b/>
            <sz val="9"/>
            <color indexed="81"/>
            <rFont val="Tahoma"/>
            <family val="2"/>
          </rPr>
          <t xml:space="preserve">
- Visita Domiciliaria Integral Familia con Adulto con Problema Respiratorio Crónico o No Controlado_Tercera o más Visitas de Seguimiento</t>
        </r>
        <r>
          <rPr>
            <sz val="9"/>
            <color indexed="81"/>
            <rFont val="Tahoma"/>
            <family val="2"/>
          </rPr>
          <t xml:space="preserve">
</t>
        </r>
      </text>
    </comment>
    <comment ref="C28" authorId="0" shapeId="0" xr:uid="{00000000-0006-0000-0000-000024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Gestante en Riesgo Biomédico_Primera Visita
</t>
        </r>
        <r>
          <rPr>
            <sz val="9"/>
            <color indexed="81"/>
            <rFont val="Tahoma"/>
            <family val="2"/>
          </rPr>
          <t>o</t>
        </r>
        <r>
          <rPr>
            <b/>
            <sz val="9"/>
            <color indexed="81"/>
            <rFont val="Tahoma"/>
            <family val="2"/>
          </rPr>
          <t xml:space="preserve">
- Visita Domiciliaria Integral a Familia con Gestante en Riesgo Biomédico_Segunda Visita
</t>
        </r>
        <r>
          <rPr>
            <sz val="9"/>
            <color indexed="81"/>
            <rFont val="Tahoma"/>
            <family val="2"/>
          </rPr>
          <t>o</t>
        </r>
        <r>
          <rPr>
            <b/>
            <sz val="9"/>
            <color indexed="81"/>
            <rFont val="Tahoma"/>
            <family val="2"/>
          </rPr>
          <t xml:space="preserve">
- Visita Domiciliaria Integral a Familia con Gestante en Riesgo Biomédico_Tercera o más Visita de Seguimiento
</t>
        </r>
        <r>
          <rPr>
            <sz val="9"/>
            <color indexed="81"/>
            <rFont val="Tahoma"/>
            <family val="2"/>
          </rPr>
          <t xml:space="preserve">
</t>
        </r>
      </text>
    </comment>
    <comment ref="C29" authorId="0" shapeId="0" xr:uid="{00000000-0006-0000-0000-000025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Otro Riesgo Psicosocial_Primera Visita
</t>
        </r>
        <r>
          <rPr>
            <sz val="9"/>
            <color indexed="81"/>
            <rFont val="Tahoma"/>
            <family val="2"/>
          </rPr>
          <t>o</t>
        </r>
        <r>
          <rPr>
            <b/>
            <sz val="9"/>
            <color indexed="81"/>
            <rFont val="Tahoma"/>
            <family val="2"/>
          </rPr>
          <t xml:space="preserve">
- Visita Domiciliaria Integral Familia con Otro Riesgo Psicosocial_Segunda Visita
</t>
        </r>
        <r>
          <rPr>
            <sz val="9"/>
            <color indexed="81"/>
            <rFont val="Tahoma"/>
            <family val="2"/>
          </rPr>
          <t>o</t>
        </r>
        <r>
          <rPr>
            <b/>
            <sz val="9"/>
            <color indexed="81"/>
            <rFont val="Tahoma"/>
            <family val="2"/>
          </rPr>
          <t xml:space="preserve">
- Visita Domiciliaria Integral Familia con Otro Riesgo Psicosocial_Tercera o más Visitas de Seguimiento</t>
        </r>
        <r>
          <rPr>
            <sz val="9"/>
            <color indexed="81"/>
            <rFont val="Tahoma"/>
            <family val="2"/>
          </rPr>
          <t xml:space="preserve">
</t>
        </r>
      </text>
    </comment>
    <comment ref="M29" authorId="3" shapeId="0" xr:uid="{00000000-0006-0000-0000-000026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Familia con Otro Riesgo Psicosocial_Primera Visita
o
- Visita Domiciliaria Integral Familia con Otro Riesgo Psicosocial_Segunda Visita
o
- Visita Domiciliaria Integral Familia con Otro Riesgo Psicosocial_Tercera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 </t>
        </r>
        <r>
          <rPr>
            <sz val="9"/>
            <color indexed="81"/>
            <rFont val="Tahoma"/>
            <family val="2"/>
          </rPr>
          <t xml:space="preserve">
</t>
        </r>
        <r>
          <rPr>
            <b/>
            <sz val="9"/>
            <color indexed="81"/>
            <rFont val="Tahoma"/>
            <family val="2"/>
          </rPr>
          <t xml:space="preserve">
y tenga fecha del próximo control.</t>
        </r>
      </text>
    </comment>
    <comment ref="C30" authorId="0" shapeId="0" xr:uid="{00000000-0006-0000-0000-000027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Patologia de Salud Mental_Primera Visita</t>
        </r>
        <r>
          <rPr>
            <sz val="9"/>
            <color indexed="81"/>
            <rFont val="Tahoma"/>
            <family val="2"/>
          </rPr>
          <t xml:space="preserve">
o
- </t>
        </r>
        <r>
          <rPr>
            <b/>
            <sz val="9"/>
            <color indexed="81"/>
            <rFont val="Tahoma"/>
            <family val="2"/>
          </rPr>
          <t>Visita Domiciliaria Integral Familia con Integrante con Patologia de Salud Mental_Segunda Visita</t>
        </r>
        <r>
          <rPr>
            <sz val="9"/>
            <color indexed="81"/>
            <rFont val="Tahoma"/>
            <family val="2"/>
          </rPr>
          <t xml:space="preserve">
o
- </t>
        </r>
        <r>
          <rPr>
            <b/>
            <sz val="9"/>
            <color indexed="81"/>
            <rFont val="Tahoma"/>
            <family val="2"/>
          </rPr>
          <t>Visita Domiciliaria Integral Familia con Integrante con Patologia de Salud Mental_Tercera o más Visitas de Seguimiento</t>
        </r>
      </text>
    </comment>
    <comment ref="M30" authorId="1" shapeId="0" xr:uid="{00000000-0006-0000-0000-000028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Familia con Integrante con Patologia de Salud Mental_Primera Visita
o
- Visita Domiciliaria Integral Familia con Integrante con Patologia de Salud Mental_Segunda Visita
o
- Visita Domiciliaria Integral Familia con Integrante con Patologia de Salud Mental_Tercera o más Visitas de Seguimiento
y
y
</t>
        </r>
        <r>
          <rPr>
            <sz val="9"/>
            <color indexed="81"/>
            <rFont val="Tahoma"/>
            <family val="2"/>
          </rPr>
          <t xml:space="preserve">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 xml:space="preserve">el valor </t>
        </r>
        <r>
          <rPr>
            <b/>
            <sz val="9"/>
            <color indexed="81"/>
            <rFont val="Tahoma"/>
            <family val="2"/>
          </rPr>
          <t>Ingreso o Seguimiento. 
y tenga fecha del próximo control.</t>
        </r>
      </text>
    </comment>
    <comment ref="C31" authorId="0" shapeId="0" xr:uid="{00000000-0006-0000-0000-000029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a Familia con Niños/as de 5 a 9 Años con Problemas y/o Trastornos de Salud Mental_Primera Visita
</t>
        </r>
        <r>
          <rPr>
            <sz val="9"/>
            <color indexed="81"/>
            <rFont val="Tahoma"/>
            <family val="2"/>
          </rPr>
          <t>o</t>
        </r>
        <r>
          <rPr>
            <b/>
            <sz val="9"/>
            <color indexed="81"/>
            <rFont val="Tahoma"/>
            <family val="2"/>
          </rPr>
          <t xml:space="preserve">
- Visita Domiciliaria Integral a Familia con Niños/as de 5 a 9 Años con Problemas y/o Trastornos de Salud Mental_Segunda Visita
</t>
        </r>
        <r>
          <rPr>
            <sz val="9"/>
            <color indexed="81"/>
            <rFont val="Tahoma"/>
            <family val="2"/>
          </rPr>
          <t>o</t>
        </r>
        <r>
          <rPr>
            <b/>
            <sz val="9"/>
            <color indexed="81"/>
            <rFont val="Tahoma"/>
            <family val="2"/>
          </rPr>
          <t xml:space="preserve">
- Visita Domiciliaria Integral a Familia con Niños/as de 5 a 9 Años con Problemas y/o Trastornos de Salud Mental_Tercera o más Visitas de Seguimiento
</t>
        </r>
      </text>
    </comment>
    <comment ref="M31" authorId="4" shapeId="0" xr:uid="{00000000-0006-0000-0000-00002A000000}">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a Familia con Niños/as de 5 a 9 Años con Problemas y/o Trastornos de Salud Mental_Primera Visita
o
- Visita Domiciliaria Integral a Familia con Niños/as de 5 a 9 Años con Problemas y/o Trastornos de Salud Mental_Segunda Visita
o
- Visita Domiciliaria Integral a Familia con Niños/as de 5 a 9 Años con Problemas y/o Trastornos de Salud Mental_Tercera o más Visitas de Seguimiento
</t>
        </r>
        <r>
          <rPr>
            <sz val="9"/>
            <color indexed="81"/>
            <rFont val="Tahoma"/>
            <family val="2"/>
          </rPr>
          <t xml:space="preserve">
En el Formulario</t>
        </r>
        <r>
          <rPr>
            <b/>
            <sz val="9"/>
            <color indexed="81"/>
            <rFont val="Tahoma"/>
            <family val="2"/>
          </rPr>
          <t xml:space="preserve"> “Control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el valor</t>
        </r>
        <r>
          <rPr>
            <b/>
            <sz val="9"/>
            <color indexed="81"/>
            <rFont val="Tahoma"/>
            <family val="2"/>
          </rPr>
          <t xml:space="preserve"> Ingreso o Seguimiento. 
y tenga fecha del próximo control.</t>
        </r>
      </text>
    </comment>
    <comment ref="C32" authorId="2" shapeId="0" xr:uid="{00000000-0006-0000-0000-00002B00000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Visita Domiciliaria Integral a Familia con Integrante con Multimorbilidad Crónica (Excluye Dependencia Severa) _Primera Visita
o
- Visita Domiciliaria Integral a Familia con Integrante con Multimorbilidad Crónica (Excluye Dependencia Severa) _Segunda Visita
o
- Visita Domiciliaria Integral a Familia con Integrante con Multimorbilidad Crónica (Excluye Dependencia Severa) _Tercera o más Visitas de Seguimiento
</t>
        </r>
        <r>
          <rPr>
            <sz val="9"/>
            <color indexed="81"/>
            <rFont val="Tahoma"/>
            <family val="2"/>
          </rPr>
          <t xml:space="preserve">
</t>
        </r>
      </text>
    </comment>
    <comment ref="B33" authorId="0" shapeId="0" xr:uid="{00000000-0006-0000-0000-00002C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a Familia con Adulto Mayor con Demencia_Primera Visita</t>
        </r>
        <r>
          <rPr>
            <sz val="9"/>
            <color indexed="81"/>
            <rFont val="Tahoma"/>
            <family val="2"/>
          </rPr>
          <t xml:space="preserve">
o
- </t>
        </r>
        <r>
          <rPr>
            <b/>
            <sz val="9"/>
            <color indexed="81"/>
            <rFont val="Tahoma"/>
            <family val="2"/>
          </rPr>
          <t>Visita Domiciliaria Integral a Familia con Adulto Mayor con Demencia_Segunda Visita</t>
        </r>
        <r>
          <rPr>
            <sz val="9"/>
            <color indexed="81"/>
            <rFont val="Tahoma"/>
            <family val="2"/>
          </rPr>
          <t xml:space="preserve">
o
- </t>
        </r>
        <r>
          <rPr>
            <b/>
            <sz val="9"/>
            <color indexed="81"/>
            <rFont val="Tahoma"/>
            <family val="2"/>
          </rPr>
          <t>Visita Domiciliaria Integral a Familia con Adulto Mayor con Demencia_Tercera o más Visitas de Seguimiento</t>
        </r>
      </text>
    </comment>
    <comment ref="B34" authorId="0" shapeId="0" xr:uid="{00000000-0006-0000-0000-00002D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Integrante con Enfermedad Terminal_Primera Visita
</t>
        </r>
        <r>
          <rPr>
            <sz val="9"/>
            <color indexed="81"/>
            <rFont val="Tahoma"/>
            <family val="2"/>
          </rPr>
          <t>o</t>
        </r>
        <r>
          <rPr>
            <b/>
            <sz val="9"/>
            <color indexed="81"/>
            <rFont val="Tahoma"/>
            <family val="2"/>
          </rPr>
          <t xml:space="preserve">
- Visita Domiciliaria Integral a Familia con Integrante con Enfermedad Terminal_Segunda Visita
</t>
        </r>
        <r>
          <rPr>
            <sz val="9"/>
            <color indexed="81"/>
            <rFont val="Tahoma"/>
            <family val="2"/>
          </rPr>
          <t>o</t>
        </r>
        <r>
          <rPr>
            <b/>
            <sz val="9"/>
            <color indexed="81"/>
            <rFont val="Tahoma"/>
            <family val="2"/>
          </rPr>
          <t xml:space="preserve">
- Visita Domiciliaria Integral a Familia con Integrante con Enfermedad Terminal_Tercera o más Visitas de Seguimiento</t>
        </r>
      </text>
    </comment>
    <comment ref="B35" authorId="0" shapeId="0" xr:uid="{00000000-0006-0000-0000-00002E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a Familia con Integrante Alta Hospitalizacion Precoz_Primera Visita
</t>
        </r>
        <r>
          <rPr>
            <sz val="9"/>
            <color indexed="81"/>
            <rFont val="Tahoma"/>
            <family val="2"/>
          </rPr>
          <t>o</t>
        </r>
        <r>
          <rPr>
            <b/>
            <sz val="9"/>
            <color indexed="81"/>
            <rFont val="Tahoma"/>
            <family val="2"/>
          </rPr>
          <t xml:space="preserve">
- Visita Domiciliaria Integral a Familia con Integrante Alta Hospitalizacion Precoz_Segunda Visita
</t>
        </r>
        <r>
          <rPr>
            <sz val="9"/>
            <color indexed="81"/>
            <rFont val="Tahoma"/>
            <family val="2"/>
          </rPr>
          <t>o</t>
        </r>
        <r>
          <rPr>
            <b/>
            <sz val="9"/>
            <color indexed="81"/>
            <rFont val="Tahoma"/>
            <family val="2"/>
          </rPr>
          <t xml:space="preserve">
- Visita Domiciliaria Integral a Familia con Integrante Alta Hospitalizacion Precoz_Tercera o más Visitas de Seguimiento</t>
        </r>
        <r>
          <rPr>
            <sz val="9"/>
            <color indexed="81"/>
            <rFont val="Tahoma"/>
            <family val="2"/>
          </rPr>
          <t xml:space="preserve">
</t>
        </r>
      </text>
    </comment>
    <comment ref="B36" authorId="0" shapeId="0" xr:uid="{00000000-0006-0000-0000-00002F00000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a Familia con Integrante con Dependencia Severa (Excluye Adulto Mayor)_Primera Visita 
</t>
        </r>
        <r>
          <rPr>
            <sz val="9"/>
            <color indexed="81"/>
            <rFont val="Tahoma"/>
            <family val="2"/>
          </rPr>
          <t>o</t>
        </r>
        <r>
          <rPr>
            <b/>
            <sz val="9"/>
            <color indexed="81"/>
            <rFont val="Tahoma"/>
            <family val="2"/>
          </rPr>
          <t xml:space="preserve">
- Visita Domiciliaria Integral a Familia con Integrante con Dependencia Severa (Excluye Adulto Mayor)_Segunda Visita
</t>
        </r>
        <r>
          <rPr>
            <sz val="9"/>
            <color indexed="81"/>
            <rFont val="Tahoma"/>
            <family val="2"/>
          </rPr>
          <t>o</t>
        </r>
        <r>
          <rPr>
            <b/>
            <sz val="9"/>
            <color indexed="81"/>
            <rFont val="Tahoma"/>
            <family val="2"/>
          </rPr>
          <t xml:space="preserve">
- Visita Domiciliaria Integral a Familia con Integrante con Dependencia Severa (Excluye Adulto Mayor)_Tercera o más Visitas de Seguimiento</t>
        </r>
      </text>
    </comment>
    <comment ref="B37" authorId="0" shapeId="0" xr:uid="{00000000-0006-0000-0000-000030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t>
        </r>
        <r>
          <rPr>
            <b/>
            <sz val="9"/>
            <color indexed="81"/>
            <rFont val="Tahoma"/>
            <family val="2"/>
          </rPr>
          <t xml:space="preserve">
- Visita Domiciliaria Integral a Familia con Adulto Mayor Dependiente Severo_Primera Visita
</t>
        </r>
        <r>
          <rPr>
            <sz val="9"/>
            <color indexed="81"/>
            <rFont val="Tahoma"/>
            <family val="2"/>
          </rPr>
          <t>o</t>
        </r>
        <r>
          <rPr>
            <b/>
            <sz val="9"/>
            <color indexed="81"/>
            <rFont val="Tahoma"/>
            <family val="2"/>
          </rPr>
          <t xml:space="preserve">
- Visita Domiciliaria Integral a Familia con Adulto Mayor Dependiente Severo_Segunda Visita
</t>
        </r>
        <r>
          <rPr>
            <sz val="9"/>
            <color indexed="81"/>
            <rFont val="Tahoma"/>
            <family val="2"/>
          </rPr>
          <t>o</t>
        </r>
        <r>
          <rPr>
            <b/>
            <sz val="9"/>
            <color indexed="81"/>
            <rFont val="Tahoma"/>
            <family val="2"/>
          </rPr>
          <t xml:space="preserve">
- Visita Domiciliaria Integral a Familia con Adulto Mayor Dependiente Severo_Tercera o más Visitas de Seguimiento
</t>
        </r>
        <r>
          <rPr>
            <sz val="9"/>
            <color indexed="81"/>
            <rFont val="Tahoma"/>
            <family val="2"/>
          </rPr>
          <t xml:space="preserve">
</t>
        </r>
      </text>
    </comment>
    <comment ref="D40" authorId="3" shapeId="0" xr:uid="{00000000-0006-0000-0000-000031000000}">
      <text>
        <r>
          <rPr>
            <sz val="9"/>
            <color indexed="81"/>
            <rFont val="Tahoma"/>
            <family val="2"/>
          </rPr>
          <t xml:space="preserve">Este dato aparecerá luego de que, en la atención registrada en el módulo de  </t>
        </r>
        <r>
          <rPr>
            <b/>
            <sz val="9"/>
            <color indexed="81"/>
            <rFont val="Tahoma"/>
            <family val="2"/>
          </rPr>
          <t>Atención, Registro de Atención Comunitaria, la atención este en estado completada</t>
        </r>
        <r>
          <rPr>
            <sz val="9"/>
            <color indexed="81"/>
            <rFont val="Tahoma"/>
            <family val="2"/>
          </rPr>
          <t xml:space="preserve"> con la siguiente </t>
        </r>
        <r>
          <rPr>
            <b/>
            <sz val="9"/>
            <color indexed="81"/>
            <rFont val="Tahoma"/>
            <family val="2"/>
          </rPr>
          <t>actividad “Otras Visitas Integrales Visita Epidemiológica (Comunitaria)”.</t>
        </r>
      </text>
    </comment>
    <comment ref="E40" authorId="3" shapeId="0" xr:uid="{00000000-0006-0000-0000-000032000000}">
      <text>
        <r>
          <rPr>
            <sz val="9"/>
            <color indexed="81"/>
            <rFont val="Tahoma"/>
            <family val="2"/>
          </rPr>
          <t xml:space="preserve">Este dato aparecerá luego de que, en la atención registrada en el </t>
        </r>
        <r>
          <rPr>
            <b/>
            <sz val="9"/>
            <color indexed="81"/>
            <rFont val="Tahoma"/>
            <family val="2"/>
          </rPr>
          <t>módulo de Atención, Registro de Atención Comunitaria, la atención este en estado completada</t>
        </r>
        <r>
          <rPr>
            <sz val="9"/>
            <color indexed="81"/>
            <rFont val="Tahoma"/>
            <family val="2"/>
          </rPr>
          <t xml:space="preserve"> con la siguiente actividad </t>
        </r>
        <r>
          <rPr>
            <b/>
            <sz val="9"/>
            <color indexed="81"/>
            <rFont val="Tahoma"/>
            <family val="2"/>
          </rPr>
          <t>“Otras Visitas Integrales Visita Epidemiológica (Comunitaria)”</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40" authorId="3" shapeId="0" xr:uid="{00000000-0006-0000-0000-000033000000}">
      <text>
        <r>
          <rPr>
            <sz val="9"/>
            <color indexed="81"/>
            <rFont val="Tahoma"/>
            <family val="2"/>
          </rPr>
          <t>Este dato aparecerá luego de que, en la atención</t>
        </r>
        <r>
          <rPr>
            <b/>
            <sz val="9"/>
            <color indexed="81"/>
            <rFont val="Tahoma"/>
            <family val="2"/>
          </rPr>
          <t xml:space="preserve"> Registrada en el módulo de Atención, Registro de Atención Comunitaria,</t>
        </r>
        <r>
          <rPr>
            <sz val="9"/>
            <color indexed="81"/>
            <rFont val="Tahoma"/>
            <family val="2"/>
          </rPr>
          <t xml:space="preserve"> la </t>
        </r>
        <r>
          <rPr>
            <b/>
            <sz val="9"/>
            <color indexed="81"/>
            <rFont val="Tahoma"/>
            <family val="2"/>
          </rPr>
          <t>atención este en estado completada</t>
        </r>
        <r>
          <rPr>
            <sz val="9"/>
            <color indexed="81"/>
            <rFont val="Tahoma"/>
            <family val="2"/>
          </rPr>
          <t xml:space="preserve"> con la siguiente actividad </t>
        </r>
        <r>
          <rPr>
            <b/>
            <sz val="9"/>
            <color indexed="81"/>
            <rFont val="Tahoma"/>
            <family val="2"/>
          </rPr>
          <t>“Otras Visitas Integrales Visita Epidemiológica (Comunitaria)”.</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H40" authorId="3" shapeId="0" xr:uid="{00000000-0006-0000-0000-000034000000}">
      <text>
        <r>
          <rPr>
            <sz val="9"/>
            <color indexed="81"/>
            <rFont val="Tahoma"/>
            <family val="2"/>
          </rPr>
          <t xml:space="preserve">Este dato aparecerá luego de que, en la atención </t>
        </r>
        <r>
          <rPr>
            <b/>
            <sz val="9"/>
            <color indexed="81"/>
            <rFont val="Tahoma"/>
            <family val="2"/>
          </rPr>
          <t>Registrada en el módulo de Atención, Registro de Atención Comunitaria</t>
        </r>
        <r>
          <rPr>
            <sz val="9"/>
            <color indexed="81"/>
            <rFont val="Tahoma"/>
            <family val="2"/>
          </rPr>
          <t xml:space="preserve">, la atención este en estado completada con la siguiente actividad </t>
        </r>
        <r>
          <rPr>
            <b/>
            <sz val="9"/>
            <color indexed="81"/>
            <rFont val="Tahoma"/>
            <family val="2"/>
          </rPr>
          <t>“Otras Visitas Integrales Visita Epidemiológica (Comunitaria)”.
La atención debe ser ingresada por un Facilitador Intercultural</t>
        </r>
      </text>
    </comment>
    <comment ref="I40" authorId="4" shapeId="0" xr:uid="{00000000-0006-0000-0000-000035000000}">
      <text>
        <r>
          <rPr>
            <sz val="9"/>
            <color indexed="81"/>
            <rFont val="Tahoma"/>
            <family val="2"/>
          </rPr>
          <t>Este dato aparecerá luego de que, en la atención Registrada en el módulo de Atención, Registro de Atención Comunitaria</t>
        </r>
        <r>
          <rPr>
            <b/>
            <sz val="9"/>
            <color indexed="81"/>
            <rFont val="Tahoma"/>
            <family val="2"/>
          </rPr>
          <t>, la atención este en estado completada con la siguiente actividad “Otras Visitas Integrales Visita Epidemiológica (Comunitaria)”.
La atención debe ser ingresada por un Agente Comunitario</t>
        </r>
      </text>
    </comment>
    <comment ref="J40" authorId="1" shapeId="0" xr:uid="{00000000-0006-0000-0000-000036000000}">
      <text>
        <r>
          <rPr>
            <sz val="9"/>
            <color indexed="81"/>
            <rFont val="Tahoma"/>
            <family val="2"/>
          </rPr>
          <t xml:space="preserve">No Disponible, </t>
        </r>
        <r>
          <rPr>
            <b/>
            <sz val="9"/>
            <color indexed="81"/>
            <rFont val="Tahoma"/>
            <family val="2"/>
          </rPr>
          <t>Pendiente por Normativo</t>
        </r>
        <r>
          <rPr>
            <sz val="9"/>
            <color indexed="81"/>
            <rFont val="Tahoma"/>
            <family val="2"/>
          </rPr>
          <t xml:space="preserve">
</t>
        </r>
      </text>
    </comment>
    <comment ref="D41" authorId="3" shapeId="0" xr:uid="{00000000-0006-0000-0000-000037000000}">
      <text>
        <r>
          <rPr>
            <sz val="9"/>
            <color indexed="81"/>
            <rFont val="Tahoma"/>
            <family val="2"/>
          </rPr>
          <t xml:space="preserve">Este dato aparecerá luego de que, en la atención </t>
        </r>
        <r>
          <rPr>
            <b/>
            <sz val="9"/>
            <color indexed="81"/>
            <rFont val="Tahoma"/>
            <family val="2"/>
          </rPr>
          <t>Registrada en el módulo de Atención, Registro de Atención Comunitaria,</t>
        </r>
        <r>
          <rPr>
            <sz val="9"/>
            <color indexed="81"/>
            <rFont val="Tahoma"/>
            <family val="2"/>
          </rPr>
          <t xml:space="preserve"> la </t>
        </r>
        <r>
          <rPr>
            <b/>
            <sz val="9"/>
            <color indexed="81"/>
            <rFont val="Tahoma"/>
            <family val="2"/>
          </rPr>
          <t>Atención este en estado Completada</t>
        </r>
        <r>
          <rPr>
            <sz val="9"/>
            <color indexed="81"/>
            <rFont val="Tahoma"/>
            <family val="2"/>
          </rPr>
          <t xml:space="preserve"> con la siguiente actividad </t>
        </r>
        <r>
          <rPr>
            <b/>
            <sz val="9"/>
            <color indexed="81"/>
            <rFont val="Tahoma"/>
            <family val="2"/>
          </rPr>
          <t>“Otras Visitas Integrales A Lugar de Trabajo (Comunitaria)".</t>
        </r>
      </text>
    </comment>
    <comment ref="E41" authorId="3" shapeId="0" xr:uid="{00000000-0006-0000-0000-000038000000}">
      <text>
        <r>
          <rPr>
            <sz val="9"/>
            <color indexed="81"/>
            <rFont val="Tahoma"/>
            <family val="2"/>
          </rPr>
          <t>Este dato aparecerá luego de que, en la atención</t>
        </r>
        <r>
          <rPr>
            <b/>
            <sz val="9"/>
            <color indexed="81"/>
            <rFont val="Tahoma"/>
            <family val="2"/>
          </rPr>
          <t xml:space="preserve"> Registrada en el módulo de Atención, Registro de Atención Comunitaria,</t>
        </r>
        <r>
          <rPr>
            <sz val="9"/>
            <color indexed="81"/>
            <rFont val="Tahoma"/>
            <family val="2"/>
          </rPr>
          <t xml:space="preserve"> l</t>
        </r>
        <r>
          <rPr>
            <b/>
            <sz val="9"/>
            <color indexed="81"/>
            <rFont val="Tahoma"/>
            <family val="2"/>
          </rPr>
          <t>a Atención este en estado completada</t>
        </r>
        <r>
          <rPr>
            <sz val="9"/>
            <color indexed="81"/>
            <rFont val="Tahoma"/>
            <family val="2"/>
          </rPr>
          <t xml:space="preserve"> con la siguiente actividad </t>
        </r>
        <r>
          <rPr>
            <b/>
            <sz val="9"/>
            <color indexed="81"/>
            <rFont val="Tahoma"/>
            <family val="2"/>
          </rPr>
          <t xml:space="preserve">“Otras Visitas Integrales A Lugar de Trabajo (Comunitaria)
</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41" authorId="3" shapeId="0" xr:uid="{00000000-0006-0000-0000-000039000000}">
      <text>
        <r>
          <rPr>
            <sz val="9"/>
            <color indexed="81"/>
            <rFont val="Tahoma"/>
            <family val="2"/>
          </rPr>
          <t>Este dato aparecerá luego de que, en la atención</t>
        </r>
        <r>
          <rPr>
            <b/>
            <sz val="9"/>
            <color indexed="81"/>
            <rFont val="Tahoma"/>
            <family val="2"/>
          </rPr>
          <t xml:space="preserve"> Registrada en el módulo de Atención, Registro de Atención Comunitaria, la Atención este en estado completada</t>
        </r>
        <r>
          <rPr>
            <sz val="9"/>
            <color indexed="81"/>
            <rFont val="Tahoma"/>
            <family val="2"/>
          </rPr>
          <t xml:space="preserve"> con la siguiente actividad </t>
        </r>
        <r>
          <rPr>
            <b/>
            <sz val="9"/>
            <color indexed="81"/>
            <rFont val="Tahoma"/>
            <family val="2"/>
          </rPr>
          <t>“Otras Visitas Integrales A Lugar de Trabajo (Comunitaria)".</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H41" authorId="3" shapeId="0" xr:uid="{00000000-0006-0000-0000-00003A000000}">
      <text>
        <r>
          <rPr>
            <sz val="9"/>
            <color indexed="81"/>
            <rFont val="Tahoma"/>
            <family val="2"/>
          </rPr>
          <t xml:space="preserve">Este dato aparecerá luego de que, en la atención </t>
        </r>
        <r>
          <rPr>
            <b/>
            <sz val="9"/>
            <color indexed="81"/>
            <rFont val="Tahoma"/>
            <family val="2"/>
          </rPr>
          <t>Registrada en el módulo de Atención, Registro de Atención Comunitaria,</t>
        </r>
        <r>
          <rPr>
            <sz val="9"/>
            <color indexed="81"/>
            <rFont val="Tahoma"/>
            <family val="2"/>
          </rPr>
          <t xml:space="preserve"> la Atención este en estado completada con la siguiente actividad </t>
        </r>
        <r>
          <rPr>
            <b/>
            <sz val="9"/>
            <color indexed="81"/>
            <rFont val="Tahoma"/>
            <family val="2"/>
          </rPr>
          <t>“Otras Visitas Integrales A Lugar de Trabajo (Comunitaria)".
La atención debe ser ingresada por un Facilitador Intercultural</t>
        </r>
      </text>
    </comment>
    <comment ref="I41" authorId="4" shapeId="0" xr:uid="{00000000-0006-0000-0000-00003B000000}">
      <text>
        <r>
          <rPr>
            <sz val="9"/>
            <color indexed="81"/>
            <rFont val="Tahoma"/>
            <family val="2"/>
          </rPr>
          <t>Este dato aparecerá luego de que, en la atención Registrada en el módulo de Atención</t>
        </r>
        <r>
          <rPr>
            <b/>
            <sz val="9"/>
            <color indexed="81"/>
            <rFont val="Tahoma"/>
            <family val="2"/>
          </rPr>
          <t>, Registro de Atención Comunitaria, la Atención este en estado completada con la siguiente actividad “Otras Visitas Integrales A Lugar de Trabajo (Comunitaria)".
La atención debe ser ingresada por un Agente Comunitario</t>
        </r>
      </text>
    </comment>
    <comment ref="J41" authorId="1" shapeId="0" xr:uid="{00000000-0006-0000-0000-00003C000000}">
      <text>
        <r>
          <rPr>
            <sz val="9"/>
            <color indexed="81"/>
            <rFont val="Tahoma"/>
            <family val="2"/>
          </rPr>
          <t xml:space="preserve">No Disponible, </t>
        </r>
        <r>
          <rPr>
            <b/>
            <sz val="9"/>
            <color indexed="81"/>
            <rFont val="Tahoma"/>
            <family val="2"/>
          </rPr>
          <t xml:space="preserve">Pendiente por Normativo
</t>
        </r>
      </text>
    </comment>
    <comment ref="D42" authorId="3" shapeId="0" xr:uid="{00000000-0006-0000-0000-00003D00000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completada </t>
        </r>
        <r>
          <rPr>
            <sz val="9"/>
            <color indexed="81"/>
            <rFont val="Tahoma"/>
            <family val="2"/>
          </rPr>
          <t>con la siguiente actividad</t>
        </r>
        <r>
          <rPr>
            <b/>
            <sz val="9"/>
            <color indexed="81"/>
            <rFont val="Tahoma"/>
            <family val="2"/>
          </rPr>
          <t xml:space="preserve"> “Otras Visitas Integrales A Colegio, Salas Cuna, Jardin Infantil (Comunitaria)”.</t>
        </r>
      </text>
    </comment>
    <comment ref="E42" authorId="3" shapeId="0" xr:uid="{00000000-0006-0000-0000-00003E00000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completada </t>
        </r>
        <r>
          <rPr>
            <sz val="9"/>
            <color indexed="81"/>
            <rFont val="Tahoma"/>
            <family val="2"/>
          </rPr>
          <t xml:space="preserve">con la siguiente actividad </t>
        </r>
        <r>
          <rPr>
            <b/>
            <sz val="9"/>
            <color indexed="81"/>
            <rFont val="Tahoma"/>
            <family val="2"/>
          </rPr>
          <t>“Otras Visitas Integrales A Colegio, Salas Cuna, Jardin Infantil (Comunitaria)”.</t>
        </r>
        <r>
          <rPr>
            <sz val="9"/>
            <color indexed="81"/>
            <rFont val="Tahoma"/>
            <family val="2"/>
          </rPr>
          <t xml:space="preserve">
Y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F42" authorId="3" shapeId="0" xr:uid="{00000000-0006-0000-0000-00003F000000}">
      <text>
        <r>
          <rPr>
            <sz val="9"/>
            <color indexed="81"/>
            <rFont val="Tahoma"/>
            <family val="2"/>
          </rPr>
          <t xml:space="preserve">Este dato aparecerá luego de que, en la atención </t>
        </r>
        <r>
          <rPr>
            <b/>
            <sz val="9"/>
            <color indexed="81"/>
            <rFont val="Tahoma"/>
            <family val="2"/>
          </rPr>
          <t>Registrada en el módulo de Atención, Registro de Atención Comunitaria, la Atención este en estado completada</t>
        </r>
        <r>
          <rPr>
            <sz val="9"/>
            <color indexed="81"/>
            <rFont val="Tahoma"/>
            <family val="2"/>
          </rPr>
          <t xml:space="preserve"> con la siguiente actividad </t>
        </r>
        <r>
          <rPr>
            <b/>
            <sz val="9"/>
            <color indexed="81"/>
            <rFont val="Tahoma"/>
            <family val="2"/>
          </rPr>
          <t>“Otras Visitas Integrales A Colegio, Salas Cuna, Jardin Infantil (Comunitaria)”.</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H42" authorId="3" shapeId="0" xr:uid="{00000000-0006-0000-0000-000040000000}">
      <text>
        <r>
          <rPr>
            <sz val="9"/>
            <color indexed="81"/>
            <rFont val="Tahoma"/>
            <family val="2"/>
          </rPr>
          <t xml:space="preserve">Este dato aparecerá luego de que, en la atención </t>
        </r>
        <r>
          <rPr>
            <b/>
            <sz val="9"/>
            <color indexed="81"/>
            <rFont val="Tahoma"/>
            <family val="2"/>
          </rPr>
          <t>Registrada en el módulo de Atención, Registro de Atención Comunitaria,</t>
        </r>
        <r>
          <rPr>
            <sz val="9"/>
            <color indexed="81"/>
            <rFont val="Tahoma"/>
            <family val="2"/>
          </rPr>
          <t xml:space="preserve"> la Atención este en estado completada con la siguiente actividad</t>
        </r>
        <r>
          <rPr>
            <b/>
            <sz val="9"/>
            <color indexed="81"/>
            <rFont val="Tahoma"/>
            <family val="2"/>
          </rPr>
          <t xml:space="preserve"> “Otras Visitas Integrales A Colegio, Salas Cuna, Jardin Infantil (Comunitaria)”.
La atención debe ser ingresada por un Facilitador Intercultural</t>
        </r>
      </text>
    </comment>
    <comment ref="I42" authorId="4" shapeId="0" xr:uid="{00000000-0006-0000-0000-000041000000}">
      <text>
        <r>
          <rPr>
            <sz val="9"/>
            <color indexed="81"/>
            <rFont val="Tahoma"/>
            <family val="2"/>
          </rPr>
          <t>Este dato aparecerá luego de que, en la atención Registrada en el módulo de Atención</t>
        </r>
        <r>
          <rPr>
            <b/>
            <sz val="9"/>
            <color indexed="81"/>
            <rFont val="Tahoma"/>
            <family val="2"/>
          </rPr>
          <t>, Registro de Atención Comunitaria, la Atención este en estado completada con la siguiente actividad “Otras Visitas Integrales A Colegio, Salas Cuna, Jardin Infantil (Comunitaria)”.
La atención debe ser ingresada por un Agente Comunitario</t>
        </r>
      </text>
    </comment>
    <comment ref="J42" authorId="1" shapeId="0" xr:uid="{00000000-0006-0000-0000-000042000000}">
      <text>
        <r>
          <rPr>
            <sz val="9"/>
            <color indexed="81"/>
            <rFont val="Tahoma"/>
            <family val="2"/>
          </rPr>
          <t xml:space="preserve">No Disponible, </t>
        </r>
        <r>
          <rPr>
            <b/>
            <sz val="9"/>
            <color indexed="81"/>
            <rFont val="Tahoma"/>
            <family val="2"/>
          </rPr>
          <t>Pendiente por Normativo</t>
        </r>
      </text>
    </comment>
    <comment ref="D43" authorId="3" shapeId="0" xr:uid="{00000000-0006-0000-0000-000043000000}">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estado completada con la siguiente actividad “</t>
        </r>
        <r>
          <rPr>
            <b/>
            <sz val="9"/>
            <color indexed="81"/>
            <rFont val="Tahoma"/>
            <family val="2"/>
          </rPr>
          <t>Otras Visitas Integrales A Grupo Comunitario (Comunitaria)”.</t>
        </r>
      </text>
    </comment>
    <comment ref="E43" authorId="3" shapeId="0" xr:uid="{00000000-0006-0000-0000-000044000000}">
      <text>
        <r>
          <rPr>
            <sz val="9"/>
            <color indexed="81"/>
            <rFont val="Tahoma"/>
            <family val="2"/>
          </rPr>
          <t xml:space="preserve">Este dato aparecerá luego de que, en la atención </t>
        </r>
        <r>
          <rPr>
            <b/>
            <sz val="9"/>
            <color indexed="81"/>
            <rFont val="Tahoma"/>
            <family val="2"/>
          </rPr>
          <t>Registrada en el módulo de Atención, Registro de Atención Comunitaria, la Atención este en estado completada</t>
        </r>
        <r>
          <rPr>
            <sz val="9"/>
            <color indexed="81"/>
            <rFont val="Tahoma"/>
            <family val="2"/>
          </rPr>
          <t xml:space="preserve"> con la siguiente actividad </t>
        </r>
        <r>
          <rPr>
            <b/>
            <sz val="9"/>
            <color indexed="81"/>
            <rFont val="Tahoma"/>
            <family val="2"/>
          </rPr>
          <t>“Otras Visitas Integrales A Grupo Comunitario (Comunitaria)”.</t>
        </r>
        <r>
          <rPr>
            <sz val="9"/>
            <color indexed="81"/>
            <rFont val="Tahoma"/>
            <family val="2"/>
          </rPr>
          <t xml:space="preserve">
Y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
</t>
        </r>
      </text>
    </comment>
    <comment ref="F43" authorId="3" shapeId="0" xr:uid="{00000000-0006-0000-0000-000045000000}">
      <text>
        <r>
          <rPr>
            <sz val="9"/>
            <color indexed="81"/>
            <rFont val="Tahoma"/>
            <family val="2"/>
          </rPr>
          <t xml:space="preserve">Este dato aparecerá luego de que, en la atención </t>
        </r>
        <r>
          <rPr>
            <b/>
            <sz val="9"/>
            <color indexed="81"/>
            <rFont val="Tahoma"/>
            <family val="2"/>
          </rPr>
          <t>Registrada en el módulo de Atención, Registro de Atención Comunitaria, la Atención este en estado completada</t>
        </r>
        <r>
          <rPr>
            <sz val="9"/>
            <color indexed="81"/>
            <rFont val="Tahoma"/>
            <family val="2"/>
          </rPr>
          <t xml:space="preserve"> con la siguiente actividad </t>
        </r>
        <r>
          <rPr>
            <b/>
            <sz val="9"/>
            <color indexed="81"/>
            <rFont val="Tahoma"/>
            <family val="2"/>
          </rPr>
          <t>“Otras Visitas Integrales A Grupo Comunitario (Comunitaria)”.</t>
        </r>
        <r>
          <rPr>
            <sz val="9"/>
            <color indexed="81"/>
            <rFont val="Tahoma"/>
            <family val="2"/>
          </rPr>
          <t xml:space="preserve">
Y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H43" authorId="3" shapeId="0" xr:uid="{00000000-0006-0000-0000-00004600000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t>
        </r>
        <r>
          <rPr>
            <sz val="9"/>
            <color indexed="81"/>
            <rFont val="Tahoma"/>
            <family val="2"/>
          </rPr>
          <t xml:space="preserve">la Atención este en estado completada con la siguiente actividad </t>
        </r>
        <r>
          <rPr>
            <b/>
            <sz val="9"/>
            <color indexed="81"/>
            <rFont val="Tahoma"/>
            <family val="2"/>
          </rPr>
          <t>“Otras Visitas Integrales A Grupo Comunitario (Comunitaria)”.
La atención debe ser ingresada por un Facilitador Intercultural</t>
        </r>
      </text>
    </comment>
    <comment ref="I43" authorId="4" shapeId="0" xr:uid="{00000000-0006-0000-0000-000047000000}">
      <text>
        <r>
          <rPr>
            <sz val="9"/>
            <color indexed="81"/>
            <rFont val="Tahoma"/>
            <family val="2"/>
          </rPr>
          <t>Este dato aparecerá luego de que, en la atención Registrada en el módulo de Atención</t>
        </r>
        <r>
          <rPr>
            <b/>
            <sz val="9"/>
            <color indexed="81"/>
            <rFont val="Tahoma"/>
            <family val="2"/>
          </rPr>
          <t>, Registro de Atención Comunitaria, la Atención este en estado completada con la siguiente actividad “Otras Visitas Integrales A Grupo Comunitario (Comunitaria)”.
La atención debe ser ingresada por un Agente Comunitario</t>
        </r>
      </text>
    </comment>
    <comment ref="J43" authorId="1" shapeId="0" xr:uid="{00000000-0006-0000-0000-000048000000}">
      <text>
        <r>
          <rPr>
            <sz val="9"/>
            <color indexed="81"/>
            <rFont val="Tahoma"/>
            <family val="2"/>
          </rPr>
          <t>No Disponible,</t>
        </r>
        <r>
          <rPr>
            <b/>
            <sz val="9"/>
            <color indexed="81"/>
            <rFont val="Tahoma"/>
            <family val="2"/>
          </rPr>
          <t xml:space="preserve"> Pendiente de Normativo</t>
        </r>
      </text>
    </comment>
    <comment ref="D44" authorId="3" shapeId="0" xr:uid="{00000000-0006-0000-0000-00004900000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 xml:space="preserve">“Visita Integral de Salud Mental A domicilio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E44" authorId="3" shapeId="0" xr:uid="{00000000-0006-0000-0000-00004A00000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domicilio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completada con la siguiente actividad</t>
        </r>
        <r>
          <rPr>
            <b/>
            <sz val="9"/>
            <color indexed="81"/>
            <rFont val="Tahoma"/>
            <family val="2"/>
          </rPr>
          <t xml:space="preserve"> “Visita Integral de Salud Mental A domicilio (Grupal)”.</t>
        </r>
        <r>
          <rPr>
            <sz val="9"/>
            <color indexed="81"/>
            <rFont val="Tahoma"/>
            <family val="2"/>
          </rPr>
          <t xml:space="preserve">
Y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text>
    </comment>
    <comment ref="F44" authorId="3" shapeId="0" xr:uid="{00000000-0006-0000-0000-00004B00000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completada con la siguiente actividad </t>
        </r>
        <r>
          <rPr>
            <b/>
            <sz val="9"/>
            <color indexed="81"/>
            <rFont val="Tahoma"/>
            <family val="2"/>
          </rPr>
          <t>“Visita Integral de Salud Mental A domicilio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H44" authorId="3" shapeId="0" xr:uid="{00000000-0006-0000-0000-00004C00000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I44" authorId="4" shapeId="0" xr:uid="{00000000-0006-0000-0000-00004D000000}">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domicilio (Individual)”.
O
Este dato aparecerá luego de que, en la atención Registrada en el módulo de Atención, Registro de Atención Grupal, la Atención este en estado completada con la siguiente actividad “Visita Integral de Salud Mental A domicilio (Grupal)”.
La atención debe ser ingresada por un Agente Comunitario
Solo serán contabilizados los establecimientos (nodos): 
- Consultorio General Urbano
- Consultorio General Rural
- COSAM</t>
        </r>
      </text>
    </comment>
    <comment ref="J44" authorId="1" shapeId="0" xr:uid="{00000000-0006-0000-0000-00004E000000}">
      <text>
        <r>
          <rPr>
            <sz val="9"/>
            <color indexed="81"/>
            <rFont val="Tahoma"/>
            <family val="2"/>
          </rPr>
          <t xml:space="preserve">No Disponible, </t>
        </r>
        <r>
          <rPr>
            <b/>
            <sz val="9"/>
            <color indexed="81"/>
            <rFont val="Tahoma"/>
            <family val="2"/>
          </rPr>
          <t xml:space="preserve">Pendiente de Normativo
</t>
        </r>
      </text>
    </comment>
    <comment ref="D45" authorId="3" shapeId="0" xr:uid="{00000000-0006-0000-0000-00004F00000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r>
          <rPr>
            <sz val="9"/>
            <color indexed="81"/>
            <rFont val="Tahoma"/>
            <family val="2"/>
          </rPr>
          <t xml:space="preserve">
</t>
        </r>
      </text>
    </comment>
    <comment ref="E45" authorId="3" shapeId="0" xr:uid="{00000000-0006-0000-0000-00005000000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F45" authorId="3" shapeId="0" xr:uid="{00000000-0006-0000-0000-00005100000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t>
        </r>
        <r>
          <rPr>
            <sz val="9"/>
            <color indexed="81"/>
            <rFont val="Tahoma"/>
            <family val="2"/>
          </rPr>
          <t>l
- COSAM</t>
        </r>
      </text>
    </comment>
    <comment ref="H45" authorId="3" shapeId="0" xr:uid="{00000000-0006-0000-0000-00005200000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 “</t>
        </r>
        <r>
          <rPr>
            <b/>
            <sz val="9"/>
            <color indexed="81"/>
            <rFont val="Tahoma"/>
            <family val="2"/>
          </rPr>
          <t xml:space="preserve">Visita Integral de Salud Mental A lugar de trabajo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la Atención este en estado completada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45" authorId="4" shapeId="0" xr:uid="{00000000-0006-0000-0000-000053000000}">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lugar de trabajo (Individual)”.
O
Este dato aparecerá luego de que, en la atención Registrada en el módulo de Atención, Registro de Atención Grupal, la Atención este en estado completada con la siguiente actividad “Visita Integral de Salud Mental A lugar de trabajo (Grupal)”.
La atención debe ser ingresada por un Agente Comunitario
Solo serán contabilizados los establecimientos (nodos): 
- Consultorio General Urbano
- Consultorio General Rural
- COSAM</t>
        </r>
      </text>
    </comment>
    <comment ref="J45" authorId="1" shapeId="0" xr:uid="{00000000-0006-0000-0000-000054000000}">
      <text>
        <r>
          <rPr>
            <sz val="9"/>
            <color indexed="81"/>
            <rFont val="Tahoma"/>
            <family val="2"/>
          </rPr>
          <t xml:space="preserve">No Disponible, </t>
        </r>
        <r>
          <rPr>
            <b/>
            <sz val="9"/>
            <color indexed="81"/>
            <rFont val="Tahoma"/>
            <family val="2"/>
          </rPr>
          <t xml:space="preserve">Pendiente por Normativo
</t>
        </r>
      </text>
    </comment>
    <comment ref="D46" authorId="3" shapeId="0" xr:uid="{00000000-0006-0000-0000-00005500000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 xml:space="preserve">“Visita Integral de Salud Mental A establecimientos educacionales (Grupal)”.
</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E46" authorId="3" shapeId="0" xr:uid="{00000000-0006-0000-0000-00005600000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completada con la siguiente actividad </t>
        </r>
        <r>
          <rPr>
            <b/>
            <sz val="9"/>
            <color indexed="81"/>
            <rFont val="Tahoma"/>
            <family val="2"/>
          </rPr>
          <t>“Visita Integral de Salud Mental A establecimientos educacionales (Grupal)”</t>
        </r>
        <r>
          <rPr>
            <sz val="9"/>
            <color indexed="81"/>
            <rFont val="Tahoma"/>
            <family val="2"/>
          </rPr>
          <t>.
Y
Además, si asiste más de un profesional debe utilizar la opción del</t>
        </r>
        <r>
          <rPr>
            <b/>
            <sz val="9"/>
            <color indexed="81"/>
            <rFont val="Tahoma"/>
            <family val="2"/>
          </rPr>
          <t xml:space="preserve"> 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F46" authorId="3" shapeId="0" xr:uid="{00000000-0006-0000-0000-00005700000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establecimientos educacionales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Rural
- COSAM</t>
        </r>
      </text>
    </comment>
    <comment ref="H46" authorId="3" shapeId="0" xr:uid="{00000000-0006-0000-0000-00005800000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establecimientos educacionales (Grupal)”.</t>
        </r>
        <r>
          <rPr>
            <sz val="9"/>
            <color indexed="81"/>
            <rFont val="Tahoma"/>
            <family val="2"/>
          </rPr>
          <t xml:space="preserve">
</t>
        </r>
        <r>
          <rPr>
            <b/>
            <sz val="9"/>
            <color indexed="81"/>
            <rFont val="Tahoma"/>
            <family val="2"/>
          </rPr>
          <t>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46" authorId="4" shapeId="0" xr:uid="{00000000-0006-0000-0000-000059000000}">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establecimientos educacionales (Individual)”.
O
Este dato aparecerá luego de que, en la atención Registrada en el módulo de Atención, Registro de Atención Grupal, la Atención este en estado completada con la siguiente actividad “Visita Integral de Salud Mental A establecimientos educacionales (Grupal)”.
La atención debe ser ingresada por un Agente Comunitario
Solo serán contabilizados los establecimientos (nodos): 
- Consultorio General Urbano
- Consultorio General Rural
- COSAM</t>
        </r>
      </text>
    </comment>
    <comment ref="J46" authorId="1" shapeId="0" xr:uid="{00000000-0006-0000-0000-00005A000000}">
      <text>
        <r>
          <rPr>
            <sz val="9"/>
            <color indexed="81"/>
            <rFont val="Tahoma"/>
            <family val="2"/>
          </rPr>
          <t>No Disponible,</t>
        </r>
        <r>
          <rPr>
            <b/>
            <sz val="9"/>
            <color indexed="81"/>
            <rFont val="Tahoma"/>
            <family val="2"/>
          </rPr>
          <t xml:space="preserve"> Pendiente por Normativo</t>
        </r>
      </text>
    </comment>
    <comment ref="D47" authorId="3" shapeId="0" xr:uid="{00000000-0006-0000-0000-00005B00000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t>
        </r>
      </text>
    </comment>
    <comment ref="E47" authorId="3" shapeId="0" xr:uid="{00000000-0006-0000-0000-00005C00000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el profesional registre la actividad</t>
        </r>
        <r>
          <rPr>
            <b/>
            <sz val="9"/>
            <color indexed="81"/>
            <rFont val="Tahoma"/>
            <family val="2"/>
          </rPr>
          <t xml:space="preserve"> “Otras Visitas Integrales En Sector Rural (Comunitaria)”.
</t>
        </r>
        <r>
          <rPr>
            <sz val="9"/>
            <color indexed="81"/>
            <rFont val="Tahoma"/>
            <family val="2"/>
          </rPr>
          <t xml:space="preserve">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
</t>
        </r>
      </text>
    </comment>
    <comment ref="F47" authorId="3" shapeId="0" xr:uid="{00000000-0006-0000-0000-00005D000000}">
      <text>
        <r>
          <rPr>
            <sz val="9"/>
            <color indexed="81"/>
            <rFont val="Tahoma"/>
            <family val="2"/>
          </rPr>
          <t>Este dato aparecerá luego de que, en la atención Registrada en el</t>
        </r>
        <r>
          <rPr>
            <b/>
            <sz val="9"/>
            <color indexed="81"/>
            <rFont val="Tahoma"/>
            <family val="2"/>
          </rPr>
          <t xml:space="preserve"> 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t>
        </r>
        <r>
          <rPr>
            <sz val="9"/>
            <color indexed="81"/>
            <rFont val="Tahoma"/>
            <family val="2"/>
          </rPr>
          <t xml:space="preserve">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G47" authorId="3" shapeId="0" xr:uid="{00000000-0006-0000-0000-00005E000000}">
      <text>
        <r>
          <rPr>
            <sz val="9"/>
            <color indexed="81"/>
            <rFont val="Tahoma"/>
            <family val="2"/>
          </rPr>
          <t xml:space="preserve">Este dato aparecerá luego de que, en la atención Registrada en el </t>
        </r>
        <r>
          <rPr>
            <b/>
            <sz val="9"/>
            <color indexed="81"/>
            <rFont val="Tahoma"/>
            <family val="2"/>
          </rPr>
          <t>Módulo de Atención, Registro Atención Comunitari</t>
        </r>
        <r>
          <rPr>
            <sz val="9"/>
            <color indexed="81"/>
            <rFont val="Tahoma"/>
            <family val="2"/>
          </rPr>
          <t xml:space="preserve">a el profesional registre la actividad </t>
        </r>
        <r>
          <rPr>
            <b/>
            <sz val="9"/>
            <color indexed="81"/>
            <rFont val="Tahoma"/>
            <family val="2"/>
          </rPr>
          <t>“Otras Visitas Integrales En Sector Rural (Comunitaria)”.
La atención debe ser ingresada por un Técnico Paramédico</t>
        </r>
      </text>
    </comment>
    <comment ref="H47" authorId="3" shapeId="0" xr:uid="{00000000-0006-0000-0000-00005F000000}">
      <text>
        <r>
          <rPr>
            <sz val="9"/>
            <color indexed="81"/>
            <rFont val="Tahoma"/>
            <family val="2"/>
          </rPr>
          <t xml:space="preserve">Este dato aparecerá luego de que, en la atención </t>
        </r>
        <r>
          <rPr>
            <b/>
            <sz val="9"/>
            <color indexed="81"/>
            <rFont val="Tahoma"/>
            <family val="2"/>
          </rPr>
          <t>Registrada en el Módulo de Atención, Registro Atención Comunitaria</t>
        </r>
        <r>
          <rPr>
            <sz val="9"/>
            <color indexed="81"/>
            <rFont val="Tahoma"/>
            <family val="2"/>
          </rPr>
          <t xml:space="preserve"> el profesional registre la actividad </t>
        </r>
        <r>
          <rPr>
            <b/>
            <sz val="9"/>
            <color indexed="81"/>
            <rFont val="Tahoma"/>
            <family val="2"/>
          </rPr>
          <t>“Otras Visitas Integrales En Sector Rural (Comunitaria)”.</t>
        </r>
        <r>
          <rPr>
            <sz val="9"/>
            <color indexed="81"/>
            <rFont val="Tahoma"/>
            <family val="2"/>
          </rPr>
          <t xml:space="preserve">
</t>
        </r>
        <r>
          <rPr>
            <b/>
            <sz val="9"/>
            <color indexed="81"/>
            <rFont val="Tahoma"/>
            <family val="2"/>
          </rPr>
          <t xml:space="preserve">
La atención debe ser ingresada por un Facilitador Intercultural</t>
        </r>
      </text>
    </comment>
    <comment ref="I47" authorId="4" shapeId="0" xr:uid="{00000000-0006-0000-0000-000060000000}">
      <text>
        <r>
          <rPr>
            <b/>
            <sz val="9"/>
            <color indexed="81"/>
            <rFont val="Tahoma"/>
            <family val="2"/>
          </rPr>
          <t>Este dato aparecerá luego de que, en la atención Registrada en el Módulo de Atención, Registro Atención Comunitaria el profesional registre la actividad “Otras Visitas Integrales En Sector Rural (Comunitaria)”.
La atención debe ser ingresada por un Agente Comunitario</t>
        </r>
      </text>
    </comment>
    <comment ref="J47" authorId="1" shapeId="0" xr:uid="{00000000-0006-0000-0000-000061000000}">
      <text>
        <r>
          <rPr>
            <sz val="9"/>
            <color indexed="81"/>
            <rFont val="Tahoma"/>
            <family val="2"/>
          </rPr>
          <t xml:space="preserve">No Disponible, </t>
        </r>
        <r>
          <rPr>
            <b/>
            <sz val="9"/>
            <color indexed="81"/>
            <rFont val="Tahoma"/>
            <family val="2"/>
          </rPr>
          <t>Pendiente Por Normativo</t>
        </r>
      </text>
    </comment>
    <comment ref="D48" authorId="3" shapeId="0" xr:uid="{00000000-0006-0000-0000-00006200000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Otras (Comunitaria)”.</t>
        </r>
      </text>
    </comment>
    <comment ref="E48" authorId="3" shapeId="0" xr:uid="{00000000-0006-0000-0000-000063000000}">
      <text>
        <r>
          <rPr>
            <sz val="9"/>
            <color indexed="81"/>
            <rFont val="Tahoma"/>
            <family val="2"/>
          </rPr>
          <t>Este dato aparecerá luego de que, en la atención Registrada en el</t>
        </r>
        <r>
          <rPr>
            <b/>
            <sz val="9"/>
            <color indexed="81"/>
            <rFont val="Tahoma"/>
            <family val="2"/>
          </rPr>
          <t xml:space="preserve"> Módulo de Atención, Registro Atención Comunitaria</t>
        </r>
        <r>
          <rPr>
            <sz val="9"/>
            <color indexed="81"/>
            <rFont val="Tahoma"/>
            <family val="2"/>
          </rPr>
          <t xml:space="preserve"> el profesional registre la actividad </t>
        </r>
        <r>
          <rPr>
            <b/>
            <sz val="9"/>
            <color indexed="81"/>
            <rFont val="Tahoma"/>
            <family val="2"/>
          </rPr>
          <t xml:space="preserve">“Otras Visitas Integrales Otras (Comunitaria)”.
</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48" authorId="3" shapeId="0" xr:uid="{00000000-0006-0000-0000-00006400000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Otras (Comunitaria)”.</t>
        </r>
        <r>
          <rPr>
            <sz val="9"/>
            <color indexed="81"/>
            <rFont val="Tahoma"/>
            <family val="2"/>
          </rPr>
          <t xml:space="preserve">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G48" authorId="3" shapeId="0" xr:uid="{00000000-0006-0000-0000-000065000000}">
      <text>
        <r>
          <rPr>
            <sz val="9"/>
            <color indexed="81"/>
            <rFont val="Tahoma"/>
            <family val="2"/>
          </rPr>
          <t xml:space="preserve">Este dato aparecerá luego de que, en la atención Registrada en el </t>
        </r>
        <r>
          <rPr>
            <b/>
            <sz val="9"/>
            <color indexed="81"/>
            <rFont val="Tahoma"/>
            <family val="2"/>
          </rPr>
          <t>Módulo de Atención, Registro Atención Comunitaria</t>
        </r>
        <r>
          <rPr>
            <sz val="9"/>
            <color indexed="81"/>
            <rFont val="Tahoma"/>
            <family val="2"/>
          </rPr>
          <t xml:space="preserve"> el profesional registre la actividad </t>
        </r>
        <r>
          <rPr>
            <b/>
            <sz val="9"/>
            <color indexed="81"/>
            <rFont val="Tahoma"/>
            <family val="2"/>
          </rPr>
          <t>“Otras Visitas Integrales Otras (Comunitaria)”.</t>
        </r>
        <r>
          <rPr>
            <sz val="9"/>
            <color indexed="81"/>
            <rFont val="Tahoma"/>
            <family val="2"/>
          </rPr>
          <t xml:space="preserve">
</t>
        </r>
        <r>
          <rPr>
            <b/>
            <sz val="9"/>
            <color indexed="81"/>
            <rFont val="Tahoma"/>
            <family val="2"/>
          </rPr>
          <t>La atención debe ser ingresada por un Técnico Paramédico</t>
        </r>
      </text>
    </comment>
    <comment ref="H48" authorId="3" shapeId="0" xr:uid="{00000000-0006-0000-0000-000066000000}">
      <text>
        <r>
          <rPr>
            <sz val="9"/>
            <color indexed="81"/>
            <rFont val="Tahoma"/>
            <family val="2"/>
          </rPr>
          <t>Este dato aparecerá luego de que, en la atención</t>
        </r>
        <r>
          <rPr>
            <b/>
            <sz val="9"/>
            <color indexed="81"/>
            <rFont val="Tahoma"/>
            <family val="2"/>
          </rPr>
          <t xml:space="preserve"> Registrada en el Módulo de Atención, Registro Atención Comunitaria</t>
        </r>
        <r>
          <rPr>
            <sz val="9"/>
            <color indexed="81"/>
            <rFont val="Tahoma"/>
            <family val="2"/>
          </rPr>
          <t xml:space="preserve"> el profesional registre la actividad </t>
        </r>
        <r>
          <rPr>
            <b/>
            <sz val="9"/>
            <color indexed="81"/>
            <rFont val="Tahoma"/>
            <family val="2"/>
          </rPr>
          <t>“Otras Visitas Integrales Otras (Comunitaria)”.</t>
        </r>
        <r>
          <rPr>
            <sz val="9"/>
            <color indexed="81"/>
            <rFont val="Tahoma"/>
            <family val="2"/>
          </rPr>
          <t xml:space="preserve">
</t>
        </r>
        <r>
          <rPr>
            <b/>
            <sz val="9"/>
            <color indexed="81"/>
            <rFont val="Tahoma"/>
            <family val="2"/>
          </rPr>
          <t>La atención debe ser ingresada por un Facilitador Intercultural</t>
        </r>
      </text>
    </comment>
    <comment ref="I48" authorId="4" shapeId="0" xr:uid="{00000000-0006-0000-0000-000067000000}">
      <text>
        <r>
          <rPr>
            <b/>
            <sz val="9"/>
            <color indexed="81"/>
            <rFont val="Tahoma"/>
            <family val="2"/>
          </rPr>
          <t>Este dato aparecerá luego de que, en la atención Registrada en el Módulo de Atención, Registro Atención Comunitaria el profesional registre la actividad “Otras Visitas Integrales Otras (Comunitaria)”.
La atención debe ser ingresada por un Agente Comunitario</t>
        </r>
      </text>
    </comment>
    <comment ref="J48" authorId="1" shapeId="0" xr:uid="{00000000-0006-0000-0000-000068000000}">
      <text>
        <r>
          <rPr>
            <sz val="9"/>
            <color indexed="81"/>
            <rFont val="Tahoma"/>
            <family val="2"/>
          </rPr>
          <t xml:space="preserve">No Disponible, </t>
        </r>
        <r>
          <rPr>
            <b/>
            <sz val="9"/>
            <color indexed="81"/>
            <rFont val="Tahoma"/>
            <family val="2"/>
          </rPr>
          <t>Pendiente por Normativo</t>
        </r>
      </text>
    </comment>
    <comment ref="D53" authorId="3" shapeId="0" xr:uid="{00000000-0006-0000-0000-000069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text>
    </comment>
    <comment ref="E53" authorId="3" shapeId="0" xr:uid="{00000000-0006-0000-0000-00006A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r>
          <rPr>
            <sz val="9"/>
            <color indexed="81"/>
            <rFont val="Tahoma"/>
            <family val="2"/>
          </rPr>
          <t xml:space="preserve">
</t>
        </r>
        <r>
          <rPr>
            <b/>
            <sz val="9"/>
            <color indexed="81"/>
            <rFont val="Tahoma"/>
            <family val="2"/>
          </rPr>
          <t>La atención debe ser ingresada por un Técnico Paramédico</t>
        </r>
      </text>
    </comment>
    <comment ref="D54" authorId="3" shapeId="0" xr:uid="{00000000-0006-0000-0000-00006B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t>
        </r>
      </text>
    </comment>
    <comment ref="E54" authorId="3" shapeId="0" xr:uid="{00000000-0006-0000-0000-00006C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
La atención debe ser ingresada por un Técnico Paramédico</t>
        </r>
      </text>
    </comment>
    <comment ref="D55" authorId="3" shapeId="0" xr:uid="{00000000-0006-0000-0000-00006D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Oncológicos
</t>
        </r>
        <r>
          <rPr>
            <sz val="9"/>
            <color indexed="81"/>
            <rFont val="Tahoma"/>
            <family val="2"/>
          </rPr>
          <t xml:space="preserve">
o
</t>
        </r>
        <r>
          <rPr>
            <b/>
            <sz val="9"/>
            <color indexed="81"/>
            <rFont val="Tahoma"/>
            <family val="2"/>
          </rPr>
          <t>Trat. o Proc. en Domicilio a Personas con Dep. Severa Oncológicos - Programa de Atención Domiciliaria”.</t>
        </r>
        <r>
          <rPr>
            <sz val="9"/>
            <color indexed="81"/>
            <rFont val="Tahoma"/>
            <family val="2"/>
          </rPr>
          <t xml:space="preserve">
</t>
        </r>
      </text>
    </comment>
    <comment ref="E55" authorId="3" shapeId="0" xr:uid="{00000000-0006-0000-0000-00006E00000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Oncológicos</t>
        </r>
        <r>
          <rPr>
            <sz val="9"/>
            <color indexed="81"/>
            <rFont val="Tahoma"/>
            <family val="2"/>
          </rPr>
          <t xml:space="preserve">
o
</t>
        </r>
        <r>
          <rPr>
            <b/>
            <sz val="9"/>
            <color indexed="81"/>
            <rFont val="Tahoma"/>
            <family val="2"/>
          </rPr>
          <t>Trat. o Proc. en Domicilio a Personas con Dep. Severa Oncológicos - Programa de Atención Domiciliaria”.
La atención debe ser ingresada por un Técnico Paramédico</t>
        </r>
      </text>
    </comment>
    <comment ref="F55" authorId="3" shapeId="0" xr:uid="{00000000-0006-0000-0000-00006F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 o Proc. en Domicilio a Personas con Dep.Severa Oncológicos - Programa de Atención Domiciliaria"
</t>
        </r>
        <r>
          <rPr>
            <sz val="9"/>
            <color indexed="81"/>
            <rFont val="Tahoma"/>
            <family val="2"/>
          </rPr>
          <t xml:space="preserve">
</t>
        </r>
      </text>
    </comment>
    <comment ref="D56" authorId="3" shapeId="0" xr:uid="{00000000-0006-0000-0000-000070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No Oncológicos
ó
Trat. o Proc. en Domicilio a Personas con Dep.Severa No Oncológicos - Programa de Atención Domiciliaria”.</t>
        </r>
        <r>
          <rPr>
            <sz val="9"/>
            <color indexed="81"/>
            <rFont val="Tahoma"/>
            <family val="2"/>
          </rPr>
          <t xml:space="preserve">
</t>
        </r>
      </text>
    </comment>
    <comment ref="E56" authorId="3" shapeId="0" xr:uid="{00000000-0006-0000-0000-000071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No Oncológicos
ó
Trat. o Proc. en Domicilio a Personas con Dep.Severa No Oncológicos - Programa de Atención Domiciliaria”</t>
        </r>
        <r>
          <rPr>
            <sz val="9"/>
            <color indexed="81"/>
            <rFont val="Tahoma"/>
            <family val="2"/>
          </rPr>
          <t xml:space="preserve">.
</t>
        </r>
        <r>
          <rPr>
            <b/>
            <sz val="9"/>
            <color indexed="81"/>
            <rFont val="Tahoma"/>
            <family val="2"/>
          </rPr>
          <t>La atención debe ser ingresada por un Técnico Paramédico</t>
        </r>
      </text>
    </comment>
    <comment ref="F56" authorId="3" shapeId="0" xr:uid="{00000000-0006-0000-0000-00007200000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 "</t>
        </r>
        <r>
          <rPr>
            <b/>
            <sz val="9"/>
            <color indexed="81"/>
            <rFont val="Tahoma"/>
            <family val="2"/>
          </rPr>
          <t xml:space="preserve">Trat. o Proc. en Domicilio a Personas con Dep.Severa No Oncológicos - Programa de Atención Domiciliaria"
</t>
        </r>
        <r>
          <rPr>
            <sz val="9"/>
            <color indexed="81"/>
            <rFont val="Tahoma"/>
            <family val="2"/>
          </rPr>
          <t xml:space="preserve">
</t>
        </r>
      </text>
    </comment>
    <comment ref="D57" authorId="4" shapeId="0" xr:uid="{00000000-0006-0000-0000-000073000000}">
      <text>
        <r>
          <rPr>
            <sz val="9"/>
            <color indexed="81"/>
            <rFont val="Tahoma"/>
            <family val="2"/>
          </rPr>
          <t>Este dato aparecerá luego de que en la atención Registrada Modulo box, Pacientes Citados o en Módulo de Atención</t>
        </r>
        <r>
          <rPr>
            <b/>
            <sz val="9"/>
            <color indexed="81"/>
            <rFont val="Tahoma"/>
            <family val="2"/>
          </rPr>
          <t>, Registro Atención Individual el profesional registre la actividad “Tratamiento o Procedimiento en Domicilio a Personas en Cuidados Paliativos
ó
Trat. o Proc. en Domicilio a Personas en Cuidados Paliativos - Programa de Atención Domiciliaria”.</t>
        </r>
      </text>
    </comment>
    <comment ref="E57" authorId="4" shapeId="0" xr:uid="{00000000-0006-0000-0000-000074000000}">
      <text>
        <r>
          <rPr>
            <sz val="9"/>
            <color indexed="81"/>
            <rFont val="Tahoma"/>
            <family val="2"/>
          </rPr>
          <t>Este dato aparecerá luego de que en la atención Registrada Modulo box, Pacientes Citados o en Módulo de Atención, Registro Atención Individual</t>
        </r>
        <r>
          <rPr>
            <b/>
            <sz val="9"/>
            <color indexed="81"/>
            <rFont val="Tahoma"/>
            <family val="2"/>
          </rPr>
          <t xml:space="preserve"> el profesional registre la actividad “Tratamiento o Procedimiento en Domicilio a Personas en Cuidados Paliativos
ó
Trat. o Proc. en Domicilio a Personas en Cuidados Paliativos - Programa de Atención Domiciliaria”.
La atención debe ser ingresada por Técnico Paramédico</t>
        </r>
      </text>
    </comment>
    <comment ref="F57" authorId="4" shapeId="0" xr:uid="{00000000-0006-0000-0000-000075000000}">
      <text>
        <r>
          <rPr>
            <sz val="9"/>
            <color indexed="81"/>
            <rFont val="Tahoma"/>
            <family val="2"/>
          </rPr>
          <t>Este dato aparecerá luego de que en la atención Registrada Modulo box, Pacientes Citados o en Módulo de Atención, Registro Atención Individual</t>
        </r>
        <r>
          <rPr>
            <b/>
            <sz val="9"/>
            <color indexed="81"/>
            <rFont val="Tahoma"/>
            <family val="2"/>
          </rPr>
          <t xml:space="preserve"> el profesional registre la actividad "Tratamiento o Procedimiento en Domicilio a Personas en Cuidados Paliativos- Programa de Atención Domiciliaria"
</t>
        </r>
      </text>
    </comment>
    <comment ref="D58" authorId="3" shapeId="0" xr:uid="{00000000-0006-0000-0000-000076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Con Fines De Tratamiento Otros
ó
Visitas Domiciliarias Con Fines De Tratamiento Oxigenoterapia
ó
Visitas Domiciliarias Con Fines De Tratamiento Hospitalización Domiciliaria
ó
Visitas Domiciliarias Con Fines De Tratamiento Paciente terminal (Cuidado paliativos)
ó
Visitas Domiciliarias Con Fines De Tratamiento Paciente terminal (Otros motivos)”.</t>
        </r>
        <r>
          <rPr>
            <sz val="9"/>
            <color indexed="81"/>
            <rFont val="Tahoma"/>
            <family val="2"/>
          </rPr>
          <t xml:space="preserve">
</t>
        </r>
      </text>
    </comment>
    <comment ref="E58" authorId="3" shapeId="0" xr:uid="{00000000-0006-0000-0000-00007700000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“Visitas Domiciliarias Con Fines De Tratamiento Otros
ó
Visitas Domiciliarias Con Fines De Tratamiento Oxigenoterapia
ó
Visitas Domiciliarias Con Fines De Tratamiento Hospitalización Domiciliaria
ó
Visitas Domiciliarias Con Fines De Tratamiento Paciente terminal (Cuidado paliativos)
ó
Visitas Domiciliarias Con Fines De Tratamiento Paciente terminal (Otros motivos)”.
La atención debe ser ingresada por un Técnico Paramédico</t>
        </r>
      </text>
    </comment>
    <comment ref="A59" authorId="0" shapeId="0" xr:uid="{00000000-0006-0000-0000-000078000000}">
      <text>
        <r>
          <rPr>
            <b/>
            <sz val="9"/>
            <color indexed="81"/>
            <rFont val="Tahoma"/>
            <family val="2"/>
          </rPr>
          <t xml:space="preserve">Pendiente de actualizacion de comentado
</t>
        </r>
        <r>
          <rPr>
            <sz val="9"/>
            <color indexed="81"/>
            <rFont val="Tahoma"/>
            <family val="2"/>
          </rPr>
          <t xml:space="preserve">
</t>
        </r>
      </text>
    </comment>
    <comment ref="D59" authorId="0" shapeId="0" xr:uid="{00000000-0006-0000-0000-000079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
- Visitas Domiciliarias con Otros Fines a Personas con Dependencia Severa</t>
        </r>
        <r>
          <rPr>
            <sz val="9"/>
            <color indexed="81"/>
            <rFont val="Tahoma"/>
            <family val="2"/>
          </rPr>
          <t xml:space="preserve">
o
- </t>
        </r>
        <r>
          <rPr>
            <b/>
            <sz val="9"/>
            <color indexed="81"/>
            <rFont val="Tahoma"/>
            <family val="2"/>
          </rPr>
          <t>Visitas Domiciliarias con Otros Fines a Personas con Dependencia Severa - Programa de Atención Domiciliaria”</t>
        </r>
      </text>
    </comment>
    <comment ref="E59" authorId="0" shapeId="0" xr:uid="{00000000-0006-0000-0000-00007A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
- Visitas Domiciliarias con Otros Fines a Personas con Dependencia Severa</t>
        </r>
        <r>
          <rPr>
            <sz val="9"/>
            <color indexed="81"/>
            <rFont val="Tahoma"/>
            <family val="2"/>
          </rPr>
          <t xml:space="preserve">
o
- </t>
        </r>
        <r>
          <rPr>
            <b/>
            <sz val="9"/>
            <color indexed="81"/>
            <rFont val="Tahoma"/>
            <family val="2"/>
          </rPr>
          <t>Visitas Domiciliarias con Otros Fines a Personas con Dependencia Severa - Programa de Atención Domiciliaria”
La atención debe ser ingresada por un Técnico Paramédico</t>
        </r>
      </text>
    </comment>
    <comment ref="F59" authorId="0" shapeId="0" xr:uid="{00000000-0006-0000-0000-00007B0000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
Visitas Domiciliarias con Otros Fines a Personas con Dependencia Severa - Programa de Atención Domiciliaria”</t>
        </r>
      </text>
    </comment>
    <comment ref="D60" authorId="3" shapeId="0" xr:uid="{00000000-0006-0000-0000-00007C00000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 Atención Odontológica en Domicilio
O
Visitas Domiciliarias - Atención Odontológica en Domicilio - Programa de Atención Domiciliaria a Personas con Dependencia Severa”.</t>
        </r>
        <r>
          <rPr>
            <sz val="9"/>
            <color indexed="81"/>
            <rFont val="Tahoma"/>
            <family val="2"/>
          </rPr>
          <t xml:space="preserve">
</t>
        </r>
      </text>
    </comment>
    <comment ref="F60" authorId="3" shapeId="0" xr:uid="{00000000-0006-0000-0000-00007D00000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 xml:space="preserve">Visitas Domiciliarias - Atención Odontológica en Domicilio - Programa de Atención Domiciliaria a Personas con Dependencia Severa
</t>
        </r>
        <r>
          <rPr>
            <sz val="9"/>
            <color indexed="81"/>
            <rFont val="Tahoma"/>
            <family val="2"/>
          </rPr>
          <t xml:space="preserve">
</t>
        </r>
      </text>
    </comment>
    <comment ref="D61" authorId="3" shapeId="0" xr:uid="{00000000-0006-0000-0000-00007E000000}">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u/>
            <sz val="10"/>
            <color indexed="81"/>
            <rFont val="Tahoma"/>
            <family val="2"/>
          </rPr>
          <t>el profesional registre una de estas actividades:</t>
        </r>
        <r>
          <rPr>
            <b/>
            <sz val="9"/>
            <color indexed="81"/>
            <rFont val="Tahoma"/>
            <family val="2"/>
          </rPr>
          <t xml:space="preserve">
Revisión de la medicacion sin entrevista - Realizados en domicilio
o
Revisión de la medicación con entrevista - Realizados en domicilio
o
Conciliación farmacéutica - Realizados en domicilio
o
Educación farmacéutica - Realizados en domicilio
o
Seguimiento farmacoterapéutico - Realizado en domicilio
o
Reporte reacción adversa a medicamentos - Realizado en domicilio
o
Reporte falla de calidad - Realizado en domicilio
o
Reporte de eventos adversos asociados a medicamentos - Realizado en domicilio 
</t>
        </r>
        <r>
          <rPr>
            <sz val="9"/>
            <color indexed="81"/>
            <rFont val="Tahoma"/>
            <family val="2"/>
          </rPr>
          <t xml:space="preserve">
</t>
        </r>
        <r>
          <rPr>
            <b/>
            <u/>
            <sz val="9"/>
            <color indexed="81"/>
            <rFont val="Tahoma"/>
            <family val="2"/>
          </rPr>
          <t>Manual DEIS:  El desglose de los Servicios Farmacéuticos que se realizan en domicilio y son registrados en REM 04 sección I, debe coincidir con el N.º ingresado en la Sección C del REM A26, la cual busca registrar 
prestaciones realizadas con un enfoque integral de consultas y otras atenciones de salud.</t>
        </r>
      </text>
    </comment>
    <comment ref="F62" authorId="4" shapeId="0" xr:uid="{00000000-0006-0000-0000-00007F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“Atención Nutricional a Personas con Indicacion Nutricional Enteral Domiciliaria (NED)</t>
        </r>
      </text>
    </comment>
    <comment ref="C65" authorId="2" shapeId="0" xr:uid="{00000000-0006-0000-0000-000080000000}">
      <text>
        <r>
          <rPr>
            <b/>
            <sz val="9"/>
            <color indexed="81"/>
            <rFont val="Tahoma"/>
            <family val="2"/>
          </rPr>
          <t xml:space="preserve">
Este dato aparecerá  luego de que en la atención cerrada (estado completada) registrada en Box  ó  en Atención / Registro Atención Individual. 
Registre la actividad:
Rescate En Domicilio de Pacientes Inasistentes
ó
Rescate Telefónico de Pacientes Inasistentes - desde el Establemiento</t>
        </r>
        <r>
          <rPr>
            <sz val="9"/>
            <color indexed="81"/>
            <rFont val="Tahoma"/>
            <family val="2"/>
          </rPr>
          <t xml:space="preserve">
</t>
        </r>
      </text>
    </comment>
    <comment ref="G65" authorId="3" shapeId="0" xr:uid="{00000000-0006-0000-0000-000081000000}">
      <text>
        <r>
          <rPr>
            <sz val="9"/>
            <color indexed="81"/>
            <rFont val="Tahoma"/>
            <family val="2"/>
          </rPr>
          <t xml:space="preserve">
No disponible RAYEN</t>
        </r>
      </text>
    </comment>
    <comment ref="E66" authorId="3" shapeId="0" xr:uid="{00000000-0006-0000-0000-000082000000}">
      <text>
        <r>
          <rPr>
            <sz val="9"/>
            <color indexed="81"/>
            <rFont val="Tahoma"/>
            <family val="2"/>
          </rPr>
          <t xml:space="preserve">
No disponible RAYEN</t>
        </r>
      </text>
    </comment>
    <comment ref="I66" authorId="3" shapeId="0" xr:uid="{00000000-0006-0000-0000-000083000000}">
      <text>
        <r>
          <rPr>
            <sz val="9"/>
            <color indexed="81"/>
            <rFont val="Tahoma"/>
            <family val="2"/>
          </rPr>
          <t xml:space="preserve">
No disponible RAYEN</t>
        </r>
      </text>
    </comment>
    <comment ref="D67" authorId="3" shapeId="0" xr:uid="{00000000-0006-0000-0000-000084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 xml:space="preserve">Rescate En Domicilio de Pacientes Inasistentes”.
La atención debe ser ingresada por un Técnico Paramédico
</t>
        </r>
      </text>
    </comment>
    <comment ref="F67" authorId="3" shapeId="0" xr:uid="{00000000-0006-0000-0000-00008500000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67" authorId="3" shapeId="0" xr:uid="{00000000-0006-0000-0000-000086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68" authorId="3" shapeId="0" xr:uid="{00000000-0006-0000-0000-00008700000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
La atención debe ser ingresada por un Técnico Paramédico</t>
        </r>
        <r>
          <rPr>
            <sz val="9"/>
            <color indexed="81"/>
            <rFont val="Tahoma"/>
            <family val="2"/>
          </rPr>
          <t xml:space="preserve">
</t>
        </r>
      </text>
    </comment>
    <comment ref="F68" authorId="3" shapeId="0" xr:uid="{00000000-0006-0000-0000-00008800000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68" authorId="3" shapeId="0" xr:uid="{00000000-0006-0000-0000-00008900000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D69" authorId="3" shapeId="0" xr:uid="{00000000-0006-0000-0000-00008A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 xml:space="preserve">
La atención debe ser ingresada por un Técnico Paramédico</t>
        </r>
      </text>
    </comment>
    <comment ref="F69" authorId="3" shapeId="0" xr:uid="{00000000-0006-0000-0000-00008B00000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69" authorId="3" shapeId="0" xr:uid="{00000000-0006-0000-0000-00008C00000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70" authorId="3" shapeId="0" xr:uid="{00000000-0006-0000-0000-00008D000000}">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Paramédico</t>
        </r>
      </text>
    </comment>
    <comment ref="F70" authorId="3" shapeId="0" xr:uid="{00000000-0006-0000-0000-00008E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70" authorId="3" shapeId="0" xr:uid="{00000000-0006-0000-0000-00008F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71" authorId="3" shapeId="0" xr:uid="{00000000-0006-0000-0000-000090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Paramédico</t>
        </r>
      </text>
    </comment>
    <comment ref="F71" authorId="3" shapeId="0" xr:uid="{00000000-0006-0000-0000-000091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Rescate En Domicilio de Pacientes Inasistentes”.</t>
        </r>
      </text>
    </comment>
    <comment ref="H71" authorId="3" shapeId="0" xr:uid="{00000000-0006-0000-0000-000092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C72" authorId="5" shapeId="0" xr:uid="{00000000-0006-0000-0000-000093000000}">
      <text>
        <r>
          <rPr>
            <sz val="9"/>
            <color indexed="81"/>
            <rFont val="Tahoma"/>
            <family val="2"/>
          </rPr>
          <t xml:space="preserve">
Este dato aparecerá  luego de que en la atención cerrada (</t>
        </r>
        <r>
          <rPr>
            <i/>
            <sz val="9"/>
            <color indexed="81"/>
            <rFont val="Tahoma"/>
            <family val="2"/>
          </rPr>
          <t>estado completada</t>
        </r>
        <r>
          <rPr>
            <sz val="9"/>
            <color indexed="81"/>
            <rFont val="Tahoma"/>
            <family val="2"/>
          </rPr>
          <t xml:space="preserve">) registrada en </t>
        </r>
        <r>
          <rPr>
            <u/>
            <sz val="9"/>
            <color indexed="81"/>
            <rFont val="Tahoma"/>
            <family val="2"/>
          </rPr>
          <t>Box</t>
        </r>
        <r>
          <rPr>
            <sz val="9"/>
            <color indexed="81"/>
            <rFont val="Tahoma"/>
            <family val="2"/>
          </rPr>
          <t xml:space="preserve">  ó  en </t>
        </r>
        <r>
          <rPr>
            <u/>
            <sz val="9"/>
            <color indexed="81"/>
            <rFont val="Tahoma"/>
            <family val="2"/>
          </rPr>
          <t xml:space="preserve">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Rescate En Domicilio de Pacientes Inasistentes
</t>
        </r>
        <r>
          <rPr>
            <sz val="9"/>
            <color indexed="81"/>
            <rFont val="Tahoma"/>
            <family val="2"/>
          </rPr>
          <t>ó</t>
        </r>
        <r>
          <rPr>
            <b/>
            <sz val="9"/>
            <color indexed="81"/>
            <rFont val="Tahoma"/>
            <family val="2"/>
          </rPr>
          <t xml:space="preserve">
Rescate Telefónico de Pacientes Inasistentes - desde el Establemiento</t>
        </r>
      </text>
    </comment>
    <comment ref="D72" authorId="3" shapeId="0" xr:uid="{00000000-0006-0000-0000-000094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Paramédico</t>
        </r>
      </text>
    </comment>
    <comment ref="F72" authorId="3" shapeId="0" xr:uid="{00000000-0006-0000-0000-00009500000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text>
    </comment>
    <comment ref="H72" authorId="3" shapeId="0" xr:uid="{00000000-0006-0000-0000-000096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B77" authorId="3" shapeId="0" xr:uid="{00000000-0006-0000-0000-000097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“Otras Visitas Programa de acompañamiento Psicosocial-Establecimiento Educacional”.</t>
        </r>
      </text>
    </comment>
    <comment ref="B78" authorId="3" shapeId="0" xr:uid="{00000000-0006-0000-0000-00009800000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“Otras Visitas Programa de acompañamiento Psicosocial- A lugar de Trabajo”.</t>
        </r>
        <r>
          <rPr>
            <sz val="9"/>
            <color indexed="81"/>
            <rFont val="Tahoma"/>
            <family val="2"/>
          </rPr>
          <t xml:space="preserve">
</t>
        </r>
      </text>
    </comment>
    <comment ref="B82" authorId="3" shapeId="0" xr:uid="{00000000-0006-0000-0000-00009900000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“Apoyo Telefónico Programa Acompañamiento Psicosocial-Acciones Telefónicas realizadas (llamadas o mensajería”</t>
        </r>
        <r>
          <rPr>
            <sz val="9"/>
            <color indexed="81"/>
            <rFont val="Tahoma"/>
            <family val="2"/>
          </rPr>
          <t>.</t>
        </r>
      </text>
    </comment>
    <comment ref="C84" authorId="1" shapeId="0" xr:uid="{00000000-0006-0000-0000-00009A000000}">
      <text>
        <r>
          <rPr>
            <b/>
            <sz val="9"/>
            <color indexed="81"/>
            <rFont val="Tahoma"/>
            <family val="2"/>
          </rPr>
          <t>Cantidad</t>
        </r>
        <r>
          <rPr>
            <sz val="9"/>
            <color indexed="81"/>
            <rFont val="Tahoma"/>
            <family val="2"/>
          </rPr>
          <t xml:space="preserve"> </t>
        </r>
        <r>
          <rPr>
            <b/>
            <sz val="9"/>
            <color indexed="81"/>
            <rFont val="Tahoma"/>
            <family val="2"/>
          </rPr>
          <t xml:space="preserve">de Niños </t>
        </r>
        <r>
          <rPr>
            <sz val="9"/>
            <color indexed="81"/>
            <rFont val="Tahoma"/>
            <family val="2"/>
          </rPr>
          <t xml:space="preserve">perteneciente al programa PASMI  que son </t>
        </r>
        <r>
          <rPr>
            <b/>
            <sz val="9"/>
            <color indexed="81"/>
            <rFont val="Tahoma"/>
            <family val="2"/>
          </rPr>
          <t>Visitados</t>
        </r>
      </text>
    </comment>
    <comment ref="B86" authorId="1" shapeId="0" xr:uid="{00000000-0006-0000-0000-00009B000000}">
      <text>
        <r>
          <rPr>
            <sz val="9"/>
            <color indexed="81"/>
            <rFont val="Tahoma"/>
            <family val="2"/>
          </rPr>
          <t>Este dato aparecerá luego de que en la atención Registrada Modulo box, Pacientes Citados o en Módulo de Atención, Registro Atención Individual</t>
        </r>
        <r>
          <rPr>
            <b/>
            <sz val="9"/>
            <color indexed="81"/>
            <rFont val="Tahoma"/>
            <family val="2"/>
          </rPr>
          <t xml:space="preserve"> el profesional registre la actividad “Visitas Programa de Apoyo a la Salud Mental Infantil (PASMI) en Atención Primaria- Establecimiento Educacional”.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Carolina Velasquez Ordonez</author>
    <author>Carlos Chavez</author>
    <author>Maria Eliana Ramirez Espinoza</author>
    <author>Nicole Cisternas</author>
    <author>Cristian Astudillo</author>
    <author>Felix Araya Molina</author>
    <author>Soledad Paredes Bascuñan</author>
    <author>Maria Paz Fernanda Llanten Vasquez</author>
    <author>Natalia Arancibia</author>
  </authors>
  <commentList>
    <comment ref="D9" authorId="0" shapeId="0" xr:uid="{B426D2BB-7212-43F4-A784-051F8D8660C5}">
      <text>
        <r>
          <rPr>
            <sz val="9"/>
            <color indexed="81"/>
            <rFont val="Tahoma"/>
            <family val="2"/>
          </rPr>
          <t xml:space="preserve">Total de personas que ingresan a Educación Grupal, según áreas temáticas de prevención y por grupos de edad.
</t>
        </r>
      </text>
    </comment>
    <comment ref="AE9" authorId="1" shapeId="0" xr:uid="{F8B8BE1B-920D-409E-9FB1-F9F559DAC6E4}">
      <text>
        <r>
          <rPr>
            <sz val="9"/>
            <color indexed="81"/>
            <rFont val="Tahoma"/>
            <family val="2"/>
          </rPr>
          <t>Este dato aparecerá luego que en la atención registrada en el modulo de Atención/Sub modulo registro de Atenciones Grupales se registre en el campo de participantes Columna Riesgo:</t>
        </r>
        <r>
          <rPr>
            <b/>
            <sz val="9"/>
            <color indexed="81"/>
            <rFont val="Tahoma"/>
            <family val="2"/>
          </rPr>
          <t xml:space="preserve">
Familias de Riesgo.</t>
        </r>
      </text>
    </comment>
    <comment ref="Y10" authorId="2" shapeId="0" xr:uid="{639FC7B6-E848-4DFD-BA5D-240601E031DB}">
      <text>
        <r>
          <rPr>
            <sz val="9"/>
            <color indexed="81"/>
            <rFont val="Tahoma"/>
            <family val="2"/>
          </rPr>
          <t xml:space="preserve">Este dato aparecerá luego que en la atención registrada en el modulo de Atención/Sub modulo registro de Atenciones Grupales se registre en el campo de participantes Columna Riesgo:
</t>
        </r>
        <r>
          <rPr>
            <b/>
            <sz val="9"/>
            <color indexed="81"/>
            <rFont val="Tahoma"/>
            <family val="2"/>
          </rPr>
          <t>Gestantes.</t>
        </r>
        <r>
          <rPr>
            <sz val="9"/>
            <color indexed="81"/>
            <rFont val="Tahoma"/>
            <family val="2"/>
          </rPr>
          <t xml:space="preserve">
</t>
        </r>
      </text>
    </comment>
    <comment ref="Z10" authorId="2" shapeId="0" xr:uid="{662FE934-F455-4019-8277-F5F6F71F9478}">
      <text>
        <r>
          <rPr>
            <sz val="9"/>
            <color indexed="81"/>
            <rFont val="Tahoma"/>
            <family val="2"/>
          </rPr>
          <t>No aplica APS, registro nivel secundario.</t>
        </r>
      </text>
    </comment>
    <comment ref="AA10" authorId="2" shapeId="0" xr:uid="{23B623BD-921C-4189-940E-B2E55D30A3E5}">
      <text>
        <r>
          <rPr>
            <sz val="9"/>
            <color indexed="81"/>
            <rFont val="Tahoma"/>
            <family val="2"/>
          </rPr>
          <t>No aplica APS, registro nivel secundario.</t>
        </r>
      </text>
    </comment>
    <comment ref="AB10" authorId="3" shapeId="0" xr:uid="{4AB770CC-A85D-49A8-8393-1A60FC7035F4}">
      <text>
        <r>
          <rPr>
            <sz val="9"/>
            <color indexed="81"/>
            <rFont val="Tahoma"/>
            <family val="2"/>
          </rPr>
          <t xml:space="preserve">Este dato aparecerá luego que en la atención registrada en el modulo de Atención/Sub modulo registro de Atenciones Grupales se registre en el campo de participantes Columna Riesgo:
No  Gestantes.
</t>
        </r>
      </text>
    </comment>
    <comment ref="AC10" authorId="2" shapeId="0" xr:uid="{68307888-171F-4244-A034-01641276D0E7}">
      <text>
        <r>
          <rPr>
            <sz val="9"/>
            <color indexed="81"/>
            <rFont val="Tahoma"/>
            <family val="2"/>
          </rPr>
          <t xml:space="preserve">No aplica APS, registro nivel secundario.
</t>
        </r>
      </text>
    </comment>
    <comment ref="AD10" authorId="2" shapeId="0" xr:uid="{C3BC8AA0-9F78-4A2E-BB2A-3939858423A5}">
      <text>
        <r>
          <rPr>
            <sz val="9"/>
            <color indexed="81"/>
            <rFont val="Tahoma"/>
            <family val="2"/>
          </rPr>
          <t>No aplica APS, registro nivel secundario.</t>
        </r>
      </text>
    </comment>
    <comment ref="D11" authorId="4" shapeId="0" xr:uid="{FC47DBBD-E4A5-4AE8-A2D4-F18100B9506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t>
        </r>
        <r>
          <rPr>
            <b/>
            <sz val="9"/>
            <color indexed="81"/>
            <rFont val="Tahoma"/>
            <family val="2"/>
          </rPr>
          <t xml:space="preserve"> </t>
        </r>
      </text>
    </comment>
    <comment ref="D12" authorId="4" shapeId="0" xr:uid="{443E0F3B-A498-4CDB-92E3-724C75FB85B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Riesgo de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text>
    </comment>
    <comment ref="D13" authorId="4" shapeId="0" xr:uid="{DD60CC85-C8BF-42A0-B102-178C6278784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4" authorId="4" shapeId="0" xr:uid="{011B61BF-B248-47E6-8D67-2946A8B4C90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de Déficit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 authorId="5" shapeId="0" xr:uid="{DA8CEE02-51C0-4249-8C78-3C499F0E7C4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Sin riesgo de malnutrición</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16" authorId="4" shapeId="0" xr:uid="{512809D1-C379-4636-9D1E-99F3C6CBE54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IRA - ERA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7" authorId="4" shapeId="0" xr:uid="{87A1D43E-50E8-4212-B9EA-04B69FA3AE7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de Accidentes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8" authorId="4" shapeId="0" xr:uid="{644648F8-1F2E-4913-93EE-7972A04D050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Salud Buco-Dental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9" authorId="4" shapeId="0" xr:uid="{E7AF59BE-08E9-46FC-959A-0C778A52755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20" authorId="2" shapeId="0" xr:uid="{8C09F303-7449-44D5-BA5A-7F9C81AED6B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y este registrado el sexo o género </t>
        </r>
        <r>
          <rPr>
            <b/>
            <sz val="9"/>
            <color indexed="81"/>
            <rFont val="Tahoma"/>
            <family val="2"/>
          </rPr>
          <t>Mujer</t>
        </r>
        <r>
          <rPr>
            <sz val="9"/>
            <color indexed="81"/>
            <rFont val="Tahoma"/>
            <family val="2"/>
          </rPr>
          <t xml:space="preserve">
</t>
        </r>
      </text>
    </comment>
    <comment ref="D21" authorId="2" shapeId="0" xr:uid="{DBBDE5B0-0715-47AF-B07A-FBD157FD190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 xml:space="preserve">Ingreso </t>
        </r>
        <r>
          <rPr>
            <sz val="9"/>
            <color indexed="81"/>
            <rFont val="Tahoma"/>
            <family val="2"/>
          </rPr>
          <t xml:space="preserve">marcado con un ticket y este registrado el sexo o género </t>
        </r>
        <r>
          <rPr>
            <b/>
            <sz val="9"/>
            <color indexed="81"/>
            <rFont val="Tahoma"/>
            <family val="2"/>
          </rPr>
          <t>Hombre</t>
        </r>
      </text>
    </comment>
    <comment ref="D22" authorId="2" shapeId="0" xr:uid="{0B5F55BD-AFA8-49CA-843E-4E483F4ABDA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 </t>
        </r>
        <r>
          <rPr>
            <b/>
            <sz val="9"/>
            <color indexed="81"/>
            <rFont val="Tahoma"/>
            <family val="2"/>
          </rPr>
          <t xml:space="preserve"> </t>
        </r>
        <r>
          <rPr>
            <sz val="9"/>
            <color indexed="81"/>
            <rFont val="Tahoma"/>
            <family val="2"/>
          </rPr>
          <t>género</t>
        </r>
        <r>
          <rPr>
            <b/>
            <sz val="9"/>
            <color indexed="81"/>
            <rFont val="Tahoma"/>
            <family val="2"/>
          </rPr>
          <t xml:space="preserve"> Femenino Trans.
</t>
        </r>
        <r>
          <rPr>
            <u/>
            <sz val="9"/>
            <color indexed="81"/>
            <rFont val="Tahoma"/>
            <family val="2"/>
          </rPr>
          <t>El dato de género debe venir registrado en parte de admisión y/o  box (modificar datos del paciente).</t>
        </r>
      </text>
    </comment>
    <comment ref="D23" authorId="2" shapeId="0" xr:uid="{3268135E-6137-41F6-A174-E85CF1822A1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t>
        </r>
        <r>
          <rPr>
            <b/>
            <sz val="9"/>
            <color indexed="81"/>
            <rFont val="Tahoma"/>
            <family val="2"/>
          </rPr>
          <t xml:space="preserve"> </t>
        </r>
        <r>
          <rPr>
            <sz val="9"/>
            <color indexed="81"/>
            <rFont val="Tahoma"/>
            <family val="2"/>
          </rPr>
          <t xml:space="preserve"> género</t>
        </r>
        <r>
          <rPr>
            <b/>
            <sz val="9"/>
            <color indexed="81"/>
            <rFont val="Tahoma"/>
            <family val="2"/>
          </rPr>
          <t xml:space="preserve"> Masculino Trans.
</t>
        </r>
        <r>
          <rPr>
            <u/>
            <sz val="9"/>
            <color indexed="81"/>
            <rFont val="Tahoma"/>
            <family val="2"/>
          </rPr>
          <t>El dato de género debe venir registrado en parte de admisión y/o  box (modificar datos del paciente).</t>
        </r>
      </text>
    </comment>
    <comment ref="D24" authorId="6" shapeId="0" xr:uid="{4B5044BE-3FE8-4BD1-9071-1CA4360C9A0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Taller de Climaterio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25" authorId="4" shapeId="0" xr:uid="{71C7D787-3429-4623-9960-0681CAC2A9D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Educación prenatal (Nutrición- Lactancia- Crianza- Autocuidado- Preparación partos y otros)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6" authorId="2" shapeId="0" xr:uid="{E84D7120-6977-479A-B9CB-FB8786E6255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Visita Guiada a la Maternidad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r>
          <rPr>
            <u/>
            <sz val="9"/>
            <color indexed="81"/>
            <rFont val="Tahoma"/>
            <family val="2"/>
          </rPr>
          <t xml:space="preserve">
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
</t>
        </r>
      </text>
    </comment>
    <comment ref="D27" authorId="4" shapeId="0" xr:uid="{B8308F92-B301-41BE-A3C2-8BC89FE9169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 salud mental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28" authorId="7" shapeId="0" xr:uid="{FC5E9702-48A1-49FA-8D3E-03DAF64E1C0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-del lenguaje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9" authorId="7" shapeId="0" xr:uid="{52C1F2F6-F90F-48A1-AEDF-973C3B3F705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 Motor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0" authorId="7" shapeId="0" xr:uid="{37A846EC-9DB8-4F6D-A244-749B3DE341E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 
</t>
        </r>
        <r>
          <rPr>
            <sz val="9"/>
            <color indexed="81"/>
            <rFont val="Tahoma"/>
            <family val="2"/>
          </rPr>
          <t>Además</t>
        </r>
        <r>
          <rPr>
            <b/>
            <sz val="9"/>
            <color indexed="81"/>
            <rFont val="Tahoma"/>
            <family val="2"/>
          </rPr>
          <t xml:space="preserve"> </t>
        </r>
        <r>
          <rPr>
            <sz val="9"/>
            <color indexed="81"/>
            <rFont val="Tahoma"/>
            <family val="2"/>
          </rPr>
          <t xml:space="preserve">tener el Check Box de </t>
        </r>
        <r>
          <rPr>
            <b/>
            <sz val="9"/>
            <color indexed="81"/>
            <rFont val="Tahoma"/>
            <family val="2"/>
          </rPr>
          <t xml:space="preserve">Ingreso </t>
        </r>
        <r>
          <rPr>
            <sz val="9"/>
            <color indexed="81"/>
            <rFont val="Tahoma"/>
            <family val="2"/>
          </rPr>
          <t xml:space="preserve">marcado con un ticket. </t>
        </r>
      </text>
    </comment>
    <comment ref="D31" authorId="4" shapeId="0" xr:uid="{949C5753-1584-4B54-9277-53DE9A75214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Nadie es Perfecto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2" authorId="4" shapeId="0" xr:uid="{B6A56EC3-06CF-44AA-BA2D-44F631F0E90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Familias Fuertes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3" authorId="4" shapeId="0" xr:uid="{7E2E5CA9-E2B9-4D85-B0C9-D229B1E29B3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Otros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34" authorId="4" shapeId="0" xr:uid="{B8F66D33-2BBF-4585-9890-518F9564C74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Apoyo Madre a Madre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5" authorId="8" shapeId="0" xr:uid="{1587E814-D03B-41C1-9347-F9F0809B8DA6}">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Educacion de Grupo - Prevención de salud mental - prevenvión suicidio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6" authorId="8" shapeId="0" xr:uid="{F5D323A1-D08B-4EE1-ADCE-B1E7E3B806A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prevenvión trastorno mental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r>
          <rPr>
            <b/>
            <sz val="9"/>
            <color indexed="81"/>
            <rFont val="Tahoma"/>
            <family val="2"/>
          </rPr>
          <t xml:space="preserve">
</t>
        </r>
        <r>
          <rPr>
            <sz val="9"/>
            <color indexed="81"/>
            <rFont val="Tahoma"/>
            <family val="2"/>
          </rPr>
          <t xml:space="preserve">
</t>
        </r>
      </text>
    </comment>
    <comment ref="D37" authorId="4" shapeId="0" xr:uid="{2CA10DB0-9ADF-4C8B-98B9-BDFE0CEF103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de Alcohol y Drogas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8" authorId="4" shapeId="0" xr:uid="{619B9C84-CB4D-47C9-A92C-C5B8FB4D6FA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Antitábaquica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39" authorId="4" shapeId="0" xr:uid="{C8115A0A-934D-418D-87E0-09D67080E9E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prevención de la transmisión vertical de VIH-SIFILIS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0" authorId="4" shapeId="0" xr:uid="{22B01613-AC51-48CB-836C-756159BAF95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Otras Áreas Temáticas 
</t>
        </r>
        <r>
          <rPr>
            <sz val="9"/>
            <color indexed="81"/>
            <rFont val="Tahoma"/>
            <family val="2"/>
          </rPr>
          <t xml:space="preserve">Además tener el Check Box de </t>
        </r>
        <r>
          <rPr>
            <b/>
            <sz val="9"/>
            <color indexed="81"/>
            <rFont val="Tahoma"/>
            <family val="2"/>
          </rPr>
          <t xml:space="preserve">Ingreso </t>
        </r>
        <r>
          <rPr>
            <sz val="9"/>
            <color indexed="81"/>
            <rFont val="Tahoma"/>
            <family val="2"/>
          </rPr>
          <t xml:space="preserve">marcado con un ticket. </t>
        </r>
      </text>
    </comment>
    <comment ref="D41" authorId="4" shapeId="0" xr:uid="{D4D22118-0A5A-43F9-845F-16572962B39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Estimulacion Memoria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2" authorId="4" shapeId="0" xr:uid="{B3124007-132A-4EA0-8346-D2398FFBDA9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Especial En A.M. - Prevencion Caidas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43" authorId="4" shapeId="0" xr:uid="{2EE426C8-D111-4520-A9D2-B939F1D45A9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Estimulación Actividad Física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4" authorId="7" shapeId="0" xr:uid="{E8E0A32F-F4A2-4DB4-8CE6-58CE99328209}">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5" authorId="5" shapeId="0" xr:uid="{4334E486-A7BF-498A-8C6D-D20512FF012F}">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Educación de Grupo - Resistencia Antimicrobianos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text>
    </comment>
    <comment ref="D48" authorId="0" shapeId="0" xr:uid="{FB7CDD41-C4CF-4246-8F91-64B5E1B34682}">
      <text>
        <r>
          <rPr>
            <sz val="9"/>
            <color indexed="81"/>
            <rFont val="Tahoma"/>
            <family val="2"/>
          </rPr>
          <t xml:space="preserve">Se registra el número total de sesiones educativas según profesional o equipo de salud que registra.
</t>
        </r>
      </text>
    </comment>
    <comment ref="E48" authorId="1" shapeId="0" xr:uid="{FD6218CF-2E41-40BD-96EE-1BC028775A72}">
      <text>
        <r>
          <rPr>
            <sz val="9"/>
            <color indexed="81"/>
            <rFont val="Tahoma"/>
            <family val="2"/>
          </rPr>
          <t xml:space="preserve">
Este dato aparecera cuando la atencion grupal este realizada</t>
        </r>
        <r>
          <rPr>
            <b/>
            <sz val="9"/>
            <color indexed="81"/>
            <rFont val="Tahoma"/>
            <family val="2"/>
          </rPr>
          <t xml:space="preserve"> solo por un profesional. </t>
        </r>
      </text>
    </comment>
    <comment ref="F48" authorId="1" shapeId="0" xr:uid="{4642B6B7-E418-4D42-9B20-A74DFD28A2C7}">
      <text>
        <r>
          <rPr>
            <sz val="9"/>
            <color indexed="81"/>
            <rFont val="Tahoma"/>
            <family val="2"/>
          </rPr>
          <t xml:space="preserve">Este deato aparecera cuando la atencion grupal este realizada por </t>
        </r>
        <r>
          <rPr>
            <b/>
            <sz val="9"/>
            <color indexed="81"/>
            <rFont val="Tahoma"/>
            <family val="2"/>
          </rPr>
          <t>dos o mas profesionales registrados en el campo Mutiprofesional de Rayen o campo Profesionales que Participaron en Atención: Agregar Profesional o Técnico</t>
        </r>
      </text>
    </comment>
    <comment ref="G48" authorId="1" shapeId="0" xr:uid="{29BFCC9F-51DC-435F-BD53-BD07C585C202}">
      <text>
        <r>
          <rPr>
            <sz val="9"/>
            <color indexed="81"/>
            <rFont val="Tahoma"/>
            <family val="2"/>
          </rPr>
          <t xml:space="preserve">Este dato aparecera cuando la atencion este realizada por </t>
        </r>
        <r>
          <rPr>
            <b/>
            <sz val="9"/>
            <color indexed="81"/>
            <rFont val="Tahoma"/>
            <family val="2"/>
          </rPr>
          <t>un profesional y un Técnico paramédico registrado en el campo Multiprofesional</t>
        </r>
        <r>
          <rPr>
            <sz val="9"/>
            <color indexed="81"/>
            <rFont val="Tahoma"/>
            <family val="2"/>
          </rPr>
          <t xml:space="preserve"> </t>
        </r>
        <r>
          <rPr>
            <b/>
            <sz val="9"/>
            <color indexed="81"/>
            <rFont val="Tahoma"/>
            <family val="2"/>
          </rPr>
          <t>o campo Profesionales que Participaron en Atención: Agregar Profesional o Técnico</t>
        </r>
      </text>
    </comment>
    <comment ref="H48" authorId="1" shapeId="0" xr:uid="{062924DE-6BB6-4659-AF91-A808B7EA77C3}">
      <text>
        <r>
          <rPr>
            <sz val="9"/>
            <color indexed="81"/>
            <rFont val="Tahoma"/>
            <family val="2"/>
          </rPr>
          <t xml:space="preserve">Este dato aparecera cuando la atencion grupal sea registrada por un </t>
        </r>
        <r>
          <rPr>
            <b/>
            <sz val="9"/>
            <color indexed="81"/>
            <rFont val="Tahoma"/>
            <family val="2"/>
          </rPr>
          <t>profesional Técnico Paramedico.</t>
        </r>
      </text>
    </comment>
    <comment ref="I48" authorId="8" shapeId="0" xr:uid="{3A339A75-E548-4A04-A1FD-75E8A6E5FEFC}">
      <text>
        <r>
          <rPr>
            <sz val="9"/>
            <color indexed="81"/>
            <rFont val="Tahoma"/>
            <family val="2"/>
          </rPr>
          <t>Este dato aparecera cuando la atencion grupal sea registrada por</t>
        </r>
        <r>
          <rPr>
            <b/>
            <sz val="9"/>
            <color indexed="81"/>
            <rFont val="Tahoma"/>
            <family val="2"/>
          </rPr>
          <t xml:space="preserve"> </t>
        </r>
        <r>
          <rPr>
            <sz val="9"/>
            <color indexed="81"/>
            <rFont val="Tahoma"/>
            <family val="2"/>
          </rPr>
          <t xml:space="preserve">un </t>
        </r>
        <r>
          <rPr>
            <b/>
            <sz val="9"/>
            <color indexed="81"/>
            <rFont val="Tahoma"/>
            <family val="2"/>
          </rPr>
          <t>profesional Facilitador Intercultural</t>
        </r>
      </text>
    </comment>
    <comment ref="D49" authorId="4" shapeId="0" xr:uid="{B2186F6C-3793-4534-AA9D-6FF17B54D69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r>
          <rPr>
            <b/>
            <sz val="9"/>
            <color indexed="81"/>
            <rFont val="Tahoma"/>
            <family val="2"/>
          </rPr>
          <t xml:space="preserve">
</t>
        </r>
      </text>
    </comment>
    <comment ref="D50" authorId="4" shapeId="0" xr:uid="{3B29DBA4-DE8A-4321-AA43-489CC51BE58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Riesgo de Malnutrición por Exceso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1" authorId="4" shapeId="0" xr:uid="{54B7FE73-151C-4662-B960-FDAF6C69294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Malnutrición por Exceso</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2" authorId="4" shapeId="0" xr:uid="{D9CD7861-0431-4AF1-8B82-122277876AA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Malnutrición de Déficit</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3" authorId="5" shapeId="0" xr:uid="{63064162-7297-4B74-A7D9-CAC2074C567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Sin riesgo de malnutrición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4" authorId="4" shapeId="0" xr:uid="{93247A3E-6AE5-42E7-A96D-FDEE4EAFF35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IRA - ERA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5" authorId="4" shapeId="0" xr:uid="{54700A7D-8A47-4037-A282-F54700E0624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Accidentes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6" authorId="4" shapeId="0" xr:uid="{3B2F945A-C088-4ABE-B403-E9B5430749A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Salud Buco-Dental</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7" authorId="4" shapeId="0" xr:uid="{A8718649-18F5-4D37-834F-B09D50566B0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58" authorId="4" shapeId="0" xr:uid="{9151FBE9-08E7-4BB4-A1D1-463D67B5DC0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9" authorId="2" shapeId="0" xr:uid="{69399C03-386A-4AA9-8EC0-2C8F9ED5C4F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Taller de Climaterio 
</t>
        </r>
        <r>
          <rPr>
            <sz val="9"/>
            <color indexed="81"/>
            <rFont val="Tahoma"/>
            <family val="2"/>
          </rPr>
          <t xml:space="preserve">Mas datos que se indican en el comentario de columna y tener el Check Box de </t>
        </r>
        <r>
          <rPr>
            <b/>
            <sz val="9"/>
            <color indexed="81"/>
            <rFont val="Tahoma"/>
            <family val="2"/>
          </rPr>
          <t>Asiste</t>
        </r>
        <r>
          <rPr>
            <sz val="9"/>
            <color indexed="81"/>
            <rFont val="Tahoma"/>
            <family val="2"/>
          </rPr>
          <t xml:space="preserve"> marcado con un ticket.</t>
        </r>
        <r>
          <rPr>
            <b/>
            <sz val="9"/>
            <color indexed="81"/>
            <rFont val="Tahoma"/>
            <family val="2"/>
          </rPr>
          <t xml:space="preserve">
</t>
        </r>
        <r>
          <rPr>
            <sz val="9"/>
            <color indexed="81"/>
            <rFont val="Tahoma"/>
            <family val="2"/>
          </rPr>
          <t xml:space="preserve">
</t>
        </r>
      </text>
    </comment>
    <comment ref="D60" authorId="4" shapeId="0" xr:uid="{40CFE691-B7B8-482B-8125-8C717AB1080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61" authorId="2" shapeId="0" xr:uid="{5955062C-B363-415F-B395-C1DC0A7C0DE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Visita Guiada a la Maternidad</t>
        </r>
        <r>
          <rPr>
            <sz val="9"/>
            <color indexed="81"/>
            <rFont val="Tahoma"/>
            <family val="2"/>
          </rPr>
          <t xml:space="preserve">
Mas datos que se indican en el comentario de columna y tener el Check Box de </t>
        </r>
        <r>
          <rPr>
            <b/>
            <sz val="9"/>
            <color indexed="81"/>
            <rFont val="Tahoma"/>
            <family val="2"/>
          </rPr>
          <t>Asiste</t>
        </r>
        <r>
          <rPr>
            <sz val="9"/>
            <color indexed="81"/>
            <rFont val="Tahoma"/>
            <family val="2"/>
          </rPr>
          <t xml:space="preserve"> marcado con un ticket. 
</t>
        </r>
        <r>
          <rPr>
            <u/>
            <sz val="9"/>
            <color indexed="81"/>
            <rFont val="Tahoma"/>
            <family val="2"/>
          </rPr>
          <t>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t>
        </r>
      </text>
    </comment>
    <comment ref="D62" authorId="4" shapeId="0" xr:uid="{FA9413FF-C9B9-42DF-BD1A-ABBF7F4F7D3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Promoción de Salud Mental
</t>
        </r>
        <r>
          <rPr>
            <sz val="9"/>
            <color indexed="81"/>
            <rFont val="Tahoma"/>
            <family val="2"/>
          </rPr>
          <t>Además de marcar con un ticket el Check Box de</t>
        </r>
        <r>
          <rPr>
            <b/>
            <sz val="9"/>
            <color indexed="81"/>
            <rFont val="Tahoma"/>
            <family val="2"/>
          </rPr>
          <t xml:space="preserve"> Asiste. </t>
        </r>
      </text>
    </comment>
    <comment ref="D63" authorId="7" shapeId="0" xr:uid="{FF04D141-E8B8-4E2C-BBF8-2DBB0AFAE43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Del lenguaje</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4" authorId="7" shapeId="0" xr:uid="{2F965B6C-FB04-4A97-AB2F-9579B56FA9A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Motor</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5" authorId="7" shapeId="0" xr:uid="{E76FAC08-19C0-4C38-BF6A-B30DB732BF9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66" authorId="4" shapeId="0" xr:uid="{9197FABD-37F4-4982-91B5-768E36777D2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-Habilidades Parentales - Nadie es Perfecto
</t>
        </r>
        <r>
          <rPr>
            <sz val="9"/>
            <color indexed="81"/>
            <rFont val="Tahoma"/>
            <family val="2"/>
          </rPr>
          <t>Además de marcar con un ticket el Check Box de</t>
        </r>
        <r>
          <rPr>
            <b/>
            <sz val="9"/>
            <color indexed="81"/>
            <rFont val="Tahoma"/>
            <family val="2"/>
          </rPr>
          <t xml:space="preserve"> Asiste. </t>
        </r>
      </text>
    </comment>
    <comment ref="D67" authorId="4" shapeId="0" xr:uid="{7452F1D0-6BAB-47B4-8289-DA57A3F45F7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Habilidades Parentales-  Familias Fuertes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68" authorId="4" shapeId="0" xr:uid="{8D2E5626-80AB-43C8-9E6E-30E8C2DF352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-Habilidades Parentales - Otros</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9" authorId="4" shapeId="0" xr:uid="{0B074008-DE6A-48EC-B2D7-80544DB456A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Apoyo Madre a Madre</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0" authorId="1" shapeId="0" xr:uid="{C763093A-0549-42EF-A827-FFD773EDC51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Prevención suicidio
</t>
        </r>
        <r>
          <rPr>
            <sz val="9"/>
            <color indexed="81"/>
            <rFont val="Tahoma"/>
            <family val="2"/>
          </rPr>
          <t>Además de marcar con un ticket el Check Box de</t>
        </r>
        <r>
          <rPr>
            <b/>
            <sz val="9"/>
            <color indexed="81"/>
            <rFont val="Tahoma"/>
            <family val="2"/>
          </rPr>
          <t xml:space="preserve"> Asiste. </t>
        </r>
      </text>
    </comment>
    <comment ref="D71" authorId="1" shapeId="0" xr:uid="{6E24B07E-2B77-4A18-B9DF-CA9CA780F6E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Prevención de salud mental -  Prevención trastorno mental
</t>
        </r>
        <r>
          <rPr>
            <sz val="9"/>
            <color indexed="81"/>
            <rFont val="Tahoma"/>
            <family val="2"/>
          </rPr>
          <t>Además de marcar con un ticket el Check Box de</t>
        </r>
        <r>
          <rPr>
            <b/>
            <sz val="9"/>
            <color indexed="81"/>
            <rFont val="Tahoma"/>
            <family val="2"/>
          </rPr>
          <t xml:space="preserve"> Asiste. </t>
        </r>
      </text>
    </comment>
    <comment ref="D72" authorId="4" shapeId="0" xr:uid="{F4D6E08C-E73C-430E-9632-C4CDE4AEA2A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Alcohol y Drogas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3" authorId="4" shapeId="0" xr:uid="{705BCB75-65ED-4AB1-B183-18E8C1015B5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Antitábaquica</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4" authorId="4" shapeId="0" xr:uid="{D52ECDF9-E4ED-465D-BF20-DA5E9AE9AB3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la transmisión vertical de VIH-SIFILIS</t>
        </r>
        <r>
          <rPr>
            <sz val="9"/>
            <color indexed="81"/>
            <rFont val="Tahoma"/>
            <family val="2"/>
          </rPr>
          <t xml:space="preserve">
Además de marcar con un ticket el Check Box de</t>
        </r>
        <r>
          <rPr>
            <b/>
            <sz val="9"/>
            <color indexed="81"/>
            <rFont val="Tahoma"/>
            <family val="2"/>
          </rPr>
          <t xml:space="preserve"> Asiste. 
</t>
        </r>
      </text>
    </comment>
    <comment ref="D75" authorId="4" shapeId="0" xr:uid="{D0BAE7E9-BB8F-451D-83E1-D510866A62E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Otras Áreas Temáticas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6" authorId="4" shapeId="0" xr:uid="{FFF56186-2340-472A-B3AC-8C15D2B2F3F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Estimulacion Memoria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7" authorId="4" shapeId="0" xr:uid="{3BCB0346-B985-453A-84BE-8CDD74E3AF5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Especial En A.M. Prevencion Caidas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8" authorId="4" shapeId="0" xr:uid="{D71D7663-2BC6-4C6C-AC37-4DB461B65D5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Estimulación Actividad Física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9" authorId="7" shapeId="0" xr:uid="{3EC87DE3-AAA7-43CB-B2BE-A2E3C47FE747}">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Además de marcar con un ticket el Check Box de</t>
        </r>
        <r>
          <rPr>
            <b/>
            <sz val="9"/>
            <color indexed="81"/>
            <rFont val="Tahoma"/>
            <family val="2"/>
          </rPr>
          <t xml:space="preserve"> Asiste. </t>
        </r>
        <r>
          <rPr>
            <sz val="9"/>
            <color indexed="81"/>
            <rFont val="Tahoma"/>
            <family val="2"/>
          </rPr>
          <t xml:space="preserve">
</t>
        </r>
      </text>
    </comment>
    <comment ref="D80" authorId="5" shapeId="0" xr:uid="{61CFD370-AC34-4159-ABB2-2CA9F498572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Resistencia Antimicrobianos 
</t>
        </r>
        <r>
          <rPr>
            <sz val="9"/>
            <color indexed="81"/>
            <rFont val="Tahoma"/>
            <family val="2"/>
          </rPr>
          <t>Además de marcar con un ticket el Check Box de</t>
        </r>
        <r>
          <rPr>
            <b/>
            <sz val="9"/>
            <color indexed="81"/>
            <rFont val="Tahoma"/>
            <family val="2"/>
          </rPr>
          <t xml:space="preserve"> Asiste. </t>
        </r>
      </text>
    </comment>
    <comment ref="D83" authorId="4" shapeId="0" xr:uid="{0736FEA0-E13D-4F11-8AFB-38C8E268C569}">
      <text>
        <r>
          <rPr>
            <sz val="9"/>
            <color indexed="81"/>
            <rFont val="Tahoma"/>
            <family val="2"/>
          </rPr>
          <t xml:space="preserve">Se registra el total de sesiones de actividad fiísica según profesional que las realiza.
</t>
        </r>
      </text>
    </comment>
    <comment ref="E83" authorId="1" shapeId="0" xr:uid="{420CC3AB-82AC-48EF-8F00-12ADE76C9E4A}">
      <text>
        <r>
          <rPr>
            <sz val="9"/>
            <color indexed="81"/>
            <rFont val="Tahoma"/>
            <family val="2"/>
          </rPr>
          <t xml:space="preserve">
Este dato aparecerá cuando se registre la Actividad en Atencion / Registro de Atenciones Grupales: 
</t>
        </r>
        <r>
          <rPr>
            <b/>
            <sz val="9"/>
            <color indexed="81"/>
            <rFont val="Tahoma"/>
            <family val="2"/>
          </rPr>
          <t>Actividad Fisica Grupal para PCSV</t>
        </r>
        <r>
          <rPr>
            <sz val="9"/>
            <color indexed="81"/>
            <rFont val="Tahoma"/>
            <family val="2"/>
          </rPr>
          <t xml:space="preserve"> y este realizado por </t>
        </r>
        <r>
          <rPr>
            <b/>
            <sz val="9"/>
            <color indexed="81"/>
            <rFont val="Tahoma"/>
            <family val="2"/>
          </rPr>
          <t>instrumento</t>
        </r>
        <r>
          <rPr>
            <sz val="9"/>
            <color indexed="81"/>
            <rFont val="Tahoma"/>
            <family val="2"/>
          </rPr>
          <t xml:space="preserve"> </t>
        </r>
        <r>
          <rPr>
            <b/>
            <sz val="9"/>
            <color indexed="81"/>
            <rFont val="Tahoma"/>
            <family val="2"/>
          </rPr>
          <t>Profesor Educación Física.</t>
        </r>
        <r>
          <rPr>
            <sz val="9"/>
            <color indexed="81"/>
            <rFont val="Tahoma"/>
            <family val="2"/>
          </rPr>
          <t xml:space="preserve"> </t>
        </r>
      </text>
    </comment>
    <comment ref="F83" authorId="1" shapeId="0" xr:uid="{69FD50C4-A13A-45C2-AF9C-44AB9DC25D8E}">
      <text>
        <r>
          <rPr>
            <sz val="9"/>
            <color indexed="81"/>
            <rFont val="Tahoma"/>
            <family val="2"/>
          </rPr>
          <t xml:space="preserve">
Este dato aparecerá cuando se registre la Actividad en Atencion / Registro de Atenciones Grupales: 
</t>
        </r>
        <r>
          <rPr>
            <b/>
            <sz val="9"/>
            <color indexed="81"/>
            <rFont val="Tahoma"/>
            <family val="2"/>
          </rPr>
          <t xml:space="preserve">
Actividad Fisica Grupal para PCSV</t>
        </r>
        <r>
          <rPr>
            <sz val="9"/>
            <color indexed="81"/>
            <rFont val="Tahoma"/>
            <family val="2"/>
          </rPr>
          <t xml:space="preserve"> y este realizado por </t>
        </r>
        <r>
          <rPr>
            <b/>
            <sz val="9"/>
            <color indexed="81"/>
            <rFont val="Tahoma"/>
            <family val="2"/>
          </rPr>
          <t>instrumento Kinesiólogo</t>
        </r>
        <r>
          <rPr>
            <sz val="9"/>
            <color indexed="81"/>
            <rFont val="Tahoma"/>
            <family val="2"/>
          </rPr>
          <t xml:space="preserve">. </t>
        </r>
      </text>
    </comment>
    <comment ref="G83" authorId="1" shapeId="0" xr:uid="{B42C174F-EC94-4B60-BEF7-D48043C6442C}">
      <text>
        <r>
          <rPr>
            <sz val="9"/>
            <color indexed="81"/>
            <rFont val="Tahoma"/>
            <family val="2"/>
          </rPr>
          <t xml:space="preserve">
Este dato aparecerá cuando se registre la Actividad en Atencion / Registro de Atenciones Grupales: 
</t>
        </r>
        <r>
          <rPr>
            <b/>
            <sz val="9"/>
            <color indexed="81"/>
            <rFont val="Tahoma"/>
            <family val="2"/>
          </rPr>
          <t xml:space="preserve">Actividad Fisica Grupal para PCSV </t>
        </r>
        <r>
          <rPr>
            <sz val="9"/>
            <color indexed="81"/>
            <rFont val="Tahoma"/>
            <family val="2"/>
          </rPr>
          <t>y este realizado por</t>
        </r>
        <r>
          <rPr>
            <b/>
            <sz val="9"/>
            <color indexed="81"/>
            <rFont val="Tahoma"/>
            <family val="2"/>
          </rPr>
          <t xml:space="preserve"> instrumento distinto a Profesor Educación Física, Kinesiólogo, Técnico Paramédico.</t>
        </r>
      </text>
    </comment>
    <comment ref="H83" authorId="1" shapeId="0" xr:uid="{5CD78204-5ADF-4B3F-947F-034C3C9B3B4F}">
      <text>
        <r>
          <rPr>
            <sz val="9"/>
            <color indexed="81"/>
            <rFont val="Tahoma"/>
            <family val="2"/>
          </rPr>
          <t xml:space="preserve">
Este dato aparecerá cuando se registre la Actividad en Atencion / Registro de Atenciones Grupales: 
</t>
        </r>
        <r>
          <rPr>
            <b/>
            <sz val="9"/>
            <color indexed="81"/>
            <rFont val="Tahoma"/>
            <family val="2"/>
          </rPr>
          <t>Actividad Fisica Grupal para PCSV</t>
        </r>
        <r>
          <rPr>
            <sz val="9"/>
            <color indexed="81"/>
            <rFont val="Tahoma"/>
            <family val="2"/>
          </rPr>
          <t xml:space="preserve"> y este realizado por </t>
        </r>
        <r>
          <rPr>
            <b/>
            <sz val="9"/>
            <color indexed="81"/>
            <rFont val="Tahoma"/>
            <family val="2"/>
          </rPr>
          <t xml:space="preserve">instrumento Técnico Paramédico. </t>
        </r>
      </text>
    </comment>
    <comment ref="D90" authorId="2" shapeId="0" xr:uid="{83898391-06B9-4E91-B7B4-6B24EBADE245}">
      <text>
        <r>
          <rPr>
            <sz val="9"/>
            <color indexed="81"/>
            <rFont val="Tahoma"/>
            <family val="2"/>
          </rPr>
          <t>No aplica APS, registro nivel secundario.</t>
        </r>
      </text>
    </comment>
    <comment ref="D95" authorId="1" shapeId="0" xr:uid="{30B21EA8-58C7-4D17-9CC6-150481623236}">
      <text>
        <r>
          <rPr>
            <sz val="9"/>
            <color indexed="81"/>
            <rFont val="Tahoma"/>
            <family val="2"/>
          </rPr>
          <t>Este dato corresponde al numero total de sesiones realizadas por taller durante el mes informado.</t>
        </r>
      </text>
    </comment>
    <comment ref="E95" authorId="1" shapeId="0" xr:uid="{E0823243-72FB-441F-81B1-5D812236CB9C}">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A97" authorId="4" shapeId="0" xr:uid="{2B594BFE-0CA9-49B6-80C1-2978D93E6E5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"Más A.M Autovalentes" - Estimulación de Funciones Motores y Prevención de Caídas</t>
        </r>
        <r>
          <rPr>
            <sz val="9"/>
            <color indexed="81"/>
            <rFont val="Tahoma"/>
            <family val="2"/>
          </rPr>
          <t xml:space="preserve">
</t>
        </r>
      </text>
    </comment>
    <comment ref="A98" authorId="7" shapeId="0" xr:uid="{BD1E0371-9B0E-486A-B483-23ED624ECAF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Estimulación de Funciones Cognitiva
</t>
        </r>
        <r>
          <rPr>
            <sz val="9"/>
            <color indexed="81"/>
            <rFont val="Tahoma"/>
            <family val="2"/>
          </rPr>
          <t xml:space="preserve">
</t>
        </r>
      </text>
    </comment>
    <comment ref="A99" authorId="7" shapeId="0" xr:uid="{1C6716C2-1B21-4ECA-AC5B-99B9C828EA8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Autocuidado y Estilos de Vida Saludable </t>
        </r>
        <r>
          <rPr>
            <sz val="9"/>
            <color indexed="81"/>
            <rFont val="Tahoma"/>
            <family val="2"/>
          </rPr>
          <t xml:space="preserve">
</t>
        </r>
      </text>
    </comment>
    <comment ref="D101" authorId="1" shapeId="0" xr:uid="{822D3659-1A79-4186-9AB7-2A05E9AF71F1}">
      <text>
        <r>
          <rPr>
            <sz val="9"/>
            <color indexed="81"/>
            <rFont val="Tahoma"/>
            <family val="2"/>
          </rPr>
          <t>Este dato corresponde al número total de sesiones realizadas por taller durante el mes informado</t>
        </r>
        <r>
          <rPr>
            <b/>
            <sz val="9"/>
            <color indexed="81"/>
            <rFont val="Tahoma"/>
            <family val="2"/>
          </rPr>
          <t>.</t>
        </r>
      </text>
    </comment>
    <comment ref="E101" authorId="1" shapeId="0" xr:uid="{ABA84AA5-F88B-4CA2-B802-F63B2B3AF63D}">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V101" authorId="0" shapeId="0" xr:uid="{33EC12CA-93A2-4D56-B259-303F21161C2B}">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 xml:space="preserve">
Gestantes.</t>
        </r>
        <r>
          <rPr>
            <sz val="9"/>
            <color indexed="81"/>
            <rFont val="Tahoma"/>
            <family val="2"/>
          </rPr>
          <t xml:space="preserve">
</t>
        </r>
      </text>
    </comment>
    <comment ref="W101" authorId="0" shapeId="0" xr:uid="{ABB66BF5-F426-4D1E-BAE4-17766064931D}">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Post Parto.</t>
        </r>
        <r>
          <rPr>
            <sz val="9"/>
            <color indexed="81"/>
            <rFont val="Tahoma"/>
            <family val="2"/>
          </rPr>
          <t xml:space="preserve">
</t>
        </r>
      </text>
    </comment>
    <comment ref="A103" authorId="0" shapeId="0" xr:uid="{9FAE0863-5683-4D95-A6DB-B3DA248519A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Circulo de actividad física</t>
        </r>
      </text>
    </comment>
    <comment ref="C104" authorId="0" shapeId="0" xr:uid="{C56BB895-00FC-45D7-A1C0-D4AB1E19E6DD}">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Nutricionista-Psicologo</t>
        </r>
        <r>
          <rPr>
            <sz val="9"/>
            <color indexed="81"/>
            <rFont val="Tahoma"/>
            <family val="2"/>
          </rPr>
          <t xml:space="preserve"> registre la actividad:
</t>
        </r>
        <r>
          <rPr>
            <b/>
            <sz val="9"/>
            <color indexed="81"/>
            <rFont val="Tahoma"/>
            <family val="2"/>
          </rPr>
          <t>Circulo de vida sana</t>
        </r>
      </text>
    </comment>
    <comment ref="C105" authorId="0" shapeId="0" xr:uid="{11090BA5-9AB3-4F13-AF05-245AB133F6FB}">
      <text>
        <r>
          <rPr>
            <sz val="9"/>
            <color indexed="81"/>
            <rFont val="Tahoma"/>
            <family val="2"/>
          </rPr>
          <t xml:space="preserve">Este dato aparecerá luego que en la atención registrada en el modulo de Atención/Sub modulo registro de Atenciones Grupales: 
</t>
        </r>
        <r>
          <rPr>
            <b/>
            <sz val="9"/>
            <color indexed="81"/>
            <rFont val="Tahoma"/>
            <family val="2"/>
          </rPr>
          <t>Actividad masiva</t>
        </r>
      </text>
    </comment>
    <comment ref="A107" authorId="5" shapeId="0" xr:uid="{7C5DA787-011E-4C21-953F-81C8FAAB2D78}">
      <text>
        <r>
          <rPr>
            <sz val="9"/>
            <color indexed="81"/>
            <rFont val="Tahoma"/>
            <family val="2"/>
          </rPr>
          <t xml:space="preserve">Mediante los Formularios Clínicos "ASSIST, AUDIT O CRAFFT", que realiza el profesional en sus atenciones de salud, obtendra el nivel de riesgo aplicado en el tamizaje; los cuales se dividen en los tres grupos; Intervención Minima, Intervención Breve e Intervención de Referencia Asistida.  </t>
        </r>
      </text>
    </comment>
    <comment ref="D107" authorId="0" shapeId="0" xr:uid="{5DFD1553-3114-4575-8770-09D3595CDD8D}">
      <text>
        <r>
          <rPr>
            <sz val="9"/>
            <color indexed="81"/>
            <rFont val="Tahoma"/>
            <family val="2"/>
          </rPr>
          <t xml:space="preserve">Número de intervenciones individuales realizadas a personas que se les aplico tamizaje para la detección de consumo de alcohol y otras sustancias durante el mes.
</t>
        </r>
      </text>
    </comment>
    <comment ref="C109" authorId="5" shapeId="0" xr:uid="{A2F7DAE6-CF08-4A06-8690-665509F73B6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Minima (Bajo riesgo) - Alcohol</t>
        </r>
        <r>
          <rPr>
            <sz val="9"/>
            <color indexed="81"/>
            <rFont val="Tahoma"/>
            <family val="2"/>
          </rPr>
          <t xml:space="preserve">. </t>
        </r>
      </text>
    </comment>
    <comment ref="C110" authorId="5" shapeId="0" xr:uid="{EEB8A28C-9A54-4CD9-965C-2059B98051F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Minima (Bajo riesgo) - Tabaco</t>
        </r>
        <r>
          <rPr>
            <sz val="9"/>
            <color indexed="81"/>
            <rFont val="Tahoma"/>
            <family val="2"/>
          </rPr>
          <t xml:space="preserve">. </t>
        </r>
      </text>
    </comment>
    <comment ref="C111" authorId="5" shapeId="0" xr:uid="{2A360356-3956-4343-9D6A-8CF5F79113D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Minima (Bajo riesgo) - Drogas. </t>
        </r>
        <r>
          <rPr>
            <sz val="9"/>
            <color indexed="81"/>
            <rFont val="Tahoma"/>
            <family val="2"/>
          </rPr>
          <t xml:space="preserve">
</t>
        </r>
      </text>
    </comment>
    <comment ref="C112" authorId="5" shapeId="0" xr:uid="{7FF13824-4447-40D8-A34C-8BE939B5BE8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Alcohol</t>
        </r>
        <r>
          <rPr>
            <sz val="9"/>
            <color indexed="81"/>
            <rFont val="Tahoma"/>
            <family val="2"/>
          </rPr>
          <t xml:space="preserve">. </t>
        </r>
      </text>
    </comment>
    <comment ref="C113" authorId="5" shapeId="0" xr:uid="{7416780D-E1A4-4986-8568-B778768A72E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Tabaco</t>
        </r>
        <r>
          <rPr>
            <sz val="9"/>
            <color indexed="81"/>
            <rFont val="Tahoma"/>
            <family val="2"/>
          </rPr>
          <t xml:space="preserve">. </t>
        </r>
      </text>
    </comment>
    <comment ref="C114" authorId="5" shapeId="0" xr:uid="{2C640749-8B38-4D3A-923E-04CA142784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Breve (riesgo) - Drogas.</t>
        </r>
        <r>
          <rPr>
            <sz val="9"/>
            <color indexed="81"/>
            <rFont val="Tahoma"/>
            <family val="2"/>
          </rPr>
          <t xml:space="preserve"> </t>
        </r>
      </text>
    </comment>
    <comment ref="C115" authorId="5" shapeId="0" xr:uid="{918E1FCC-0F0D-4E56-9D89-0F877CBD382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Referencia Asistida (Perjudicial o Dependencia) - Alcohol. </t>
        </r>
      </text>
    </comment>
    <comment ref="C116" authorId="5" shapeId="0" xr:uid="{613B5669-1EB8-4839-946B-7CCB7E2F111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Tabaco. </t>
        </r>
      </text>
    </comment>
    <comment ref="C117" authorId="5" shapeId="0" xr:uid="{C19FD641-CD6D-4A95-B123-BB5220DC61F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Drogas. </t>
        </r>
      </text>
    </comment>
    <comment ref="B119" authorId="0" shapeId="0" xr:uid="{040EF168-3777-427C-BDB9-D168E7DE0589}">
      <text>
        <r>
          <rPr>
            <sz val="9"/>
            <color indexed="81"/>
            <rFont val="Tahoma"/>
            <family val="2"/>
          </rPr>
          <t>Se registran las personas que ingresan por primera vez a educación grupal.
Manual DEIS:  el registro es por niño.</t>
        </r>
      </text>
    </comment>
    <comment ref="C119" authorId="0" shapeId="0" xr:uid="{455CBAA2-EF8F-401D-8D82-3AAB46E96EBF}">
      <text>
        <r>
          <rPr>
            <sz val="9"/>
            <color indexed="81"/>
            <rFont val="Tahoma"/>
            <family val="2"/>
          </rPr>
          <t>Se considera el número total de talleres realizados con una sesión de inicio y una sesión final</t>
        </r>
        <r>
          <rPr>
            <b/>
            <sz val="9"/>
            <color indexed="81"/>
            <rFont val="Tahoma"/>
            <family val="2"/>
          </rPr>
          <t>.</t>
        </r>
        <r>
          <rPr>
            <sz val="9"/>
            <color indexed="81"/>
            <rFont val="Tahoma"/>
            <family val="2"/>
          </rPr>
          <t xml:space="preserve">
</t>
        </r>
      </text>
    </comment>
    <comment ref="D119" authorId="0" shapeId="0" xr:uid="{5BE829BF-7B85-4B01-9725-FEDE222C4E12}">
      <text>
        <r>
          <rPr>
            <sz val="9"/>
            <color indexed="81"/>
            <rFont val="Tahoma"/>
            <family val="2"/>
          </rPr>
          <t xml:space="preserve">Se registra el número total de sesiones realizadas en el contexto del Taller Nadie es Pefecto (PASMI).
</t>
        </r>
      </text>
    </comment>
    <comment ref="A120" authorId="5" shapeId="0" xr:uid="{F63BC2A5-46DE-494C-B3A4-BF93ADE2D0B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Taller nadie es perfecto (PASMI)
</t>
        </r>
        <r>
          <rPr>
            <sz val="9"/>
            <color indexed="81"/>
            <rFont val="Tahoma"/>
            <family val="2"/>
          </rPr>
          <t xml:space="preserve">Además de marcar con un ticket el Check Box </t>
        </r>
        <r>
          <rPr>
            <b/>
            <sz val="9"/>
            <color indexed="81"/>
            <rFont val="Tahoma"/>
            <family val="2"/>
          </rPr>
          <t>Ingreso</t>
        </r>
      </text>
    </comment>
    <comment ref="B124" authorId="2" shapeId="0" xr:uid="{A8283EBB-B2EC-452C-B4F0-2727ECA308F7}">
      <text>
        <r>
          <rPr>
            <sz val="9"/>
            <color indexed="81"/>
            <rFont val="Tahoma"/>
            <family val="2"/>
          </rPr>
          <t xml:space="preserve">Es la Sumatoria de todas la Actividades según </t>
        </r>
        <r>
          <rPr>
            <b/>
            <sz val="9"/>
            <color indexed="81"/>
            <rFont val="Tahoma"/>
            <family val="2"/>
          </rPr>
          <t>Organización social programa más A.M autovalentes</t>
        </r>
      </text>
    </comment>
    <comment ref="C124" authorId="0" shapeId="0" xr:uid="{C6ED781C-9E6B-4BD5-A208-5CF0581C10BF}">
      <text>
        <r>
          <rPr>
            <sz val="9"/>
            <color indexed="81"/>
            <rFont val="Tahoma"/>
            <family val="2"/>
          </rPr>
          <t>Este dato aparecerá luego que en la atención registrada en el módulo de Atención/ Registro de Atención Comunitaria se registre la actividad:</t>
        </r>
        <r>
          <rPr>
            <b/>
            <sz val="9"/>
            <color indexed="81"/>
            <rFont val="Tahoma"/>
            <family val="2"/>
          </rPr>
          <t xml:space="preserve"> 
Organización social programa más A.M autovalentes - Clubes de adultos mayores</t>
        </r>
        <r>
          <rPr>
            <sz val="9"/>
            <color indexed="81"/>
            <rFont val="Tahoma"/>
            <family val="2"/>
          </rPr>
          <t xml:space="preserve">
</t>
        </r>
      </text>
    </comment>
    <comment ref="D124" authorId="0" shapeId="0" xr:uid="{F0BCAC89-A520-46E4-BE22-16C2C07ECA25}">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Centros de madres
</t>
        </r>
      </text>
    </comment>
    <comment ref="E124" authorId="0" shapeId="0" xr:uid="{2AC3B072-A578-44AB-B4EB-9B79DC2FBFC1}">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Clubes deportivos
</t>
        </r>
        <r>
          <rPr>
            <sz val="9"/>
            <color indexed="81"/>
            <rFont val="Tahoma"/>
            <family val="2"/>
          </rPr>
          <t xml:space="preserve">
</t>
        </r>
      </text>
    </comment>
    <comment ref="F124" authorId="0" shapeId="0" xr:uid="{0B32E12F-38DB-4CEC-83A9-B796FA36A0ED}">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Uniones comunales de adultos mayores
</t>
        </r>
        <r>
          <rPr>
            <sz val="9"/>
            <color indexed="81"/>
            <rFont val="Tahoma"/>
            <family val="2"/>
          </rPr>
          <t xml:space="preserve">
</t>
        </r>
      </text>
    </comment>
    <comment ref="G124" authorId="0" shapeId="0" xr:uid="{71EBD324-5747-4D47-8154-ABDCCBD44E46}">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Junta de vecinos
</t>
        </r>
        <r>
          <rPr>
            <sz val="9"/>
            <color indexed="81"/>
            <rFont val="Tahoma"/>
            <family val="2"/>
          </rPr>
          <t xml:space="preserve">
</t>
        </r>
      </text>
    </comment>
    <comment ref="H124" authorId="2" shapeId="0" xr:uid="{38083A7B-4119-42C8-B817-FC669A8C0041}">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Organizaciones informales
</t>
        </r>
        <r>
          <rPr>
            <sz val="9"/>
            <color indexed="81"/>
            <rFont val="Tahoma"/>
            <family val="2"/>
          </rPr>
          <t xml:space="preserve">
</t>
        </r>
      </text>
    </comment>
    <comment ref="I124" authorId="0" shapeId="0" xr:uid="{4C72F554-57F6-4C41-BD3F-72D8AD50D523}">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Otras organizaciones formales
</t>
        </r>
        <r>
          <rPr>
            <sz val="9"/>
            <color indexed="81"/>
            <rFont val="Tahoma"/>
            <family val="2"/>
          </rPr>
          <t xml:space="preserve">
</t>
        </r>
      </text>
    </comment>
    <comment ref="B125" authorId="2" shapeId="0" xr:uid="{F5945D76-FDC0-4D21-AAC5-01E24A2B186E}">
      <text>
        <r>
          <rPr>
            <sz val="9"/>
            <color indexed="81"/>
            <rFont val="Tahoma"/>
            <family val="2"/>
          </rPr>
          <t xml:space="preserve">Es la Sumatoria de todas la Actividades según </t>
        </r>
        <r>
          <rPr>
            <b/>
            <sz val="9"/>
            <color indexed="81"/>
            <rFont val="Tahoma"/>
            <family val="2"/>
          </rPr>
          <t>Organización con líderes comunitarios programa más A.M autovalentes</t>
        </r>
      </text>
    </comment>
    <comment ref="C125" authorId="0" shapeId="0" xr:uid="{41425D3A-D681-41D9-AF53-384A67B53E4C}">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Organización con líderes comunitarios programa más A.M autovalentes - Clubes de adultos mayores
</t>
        </r>
        <r>
          <rPr>
            <sz val="9"/>
            <color indexed="81"/>
            <rFont val="Tahoma"/>
            <family val="2"/>
          </rPr>
          <t xml:space="preserve">
</t>
        </r>
      </text>
    </comment>
    <comment ref="D125" authorId="0" shapeId="0" xr:uid="{52BAEBB4-B546-4039-B766-D709E708E93C}">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Centros de madres
</t>
        </r>
      </text>
    </comment>
    <comment ref="E125" authorId="0" shapeId="0" xr:uid="{E72EE02C-64F2-4FB7-BE7F-CE6AEDED8CB5}">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Clubes deportivos</t>
        </r>
        <r>
          <rPr>
            <sz val="9"/>
            <color indexed="81"/>
            <rFont val="Tahoma"/>
            <family val="2"/>
          </rPr>
          <t xml:space="preserve">
</t>
        </r>
      </text>
    </comment>
    <comment ref="F125" authorId="0" shapeId="0" xr:uid="{79877BD2-2636-40CC-9009-0A42C6514E31}">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Uniones comunales de adultos mayores
</t>
        </r>
        <r>
          <rPr>
            <sz val="9"/>
            <color indexed="81"/>
            <rFont val="Tahoma"/>
            <family val="2"/>
          </rPr>
          <t xml:space="preserve">
</t>
        </r>
      </text>
    </comment>
    <comment ref="G125" authorId="0" shapeId="0" xr:uid="{2D2B0CA2-7D82-4562-B6E1-5844BAED3449}">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Junta de vecinos
</t>
        </r>
        <r>
          <rPr>
            <sz val="9"/>
            <color indexed="81"/>
            <rFont val="Tahoma"/>
            <family val="2"/>
          </rPr>
          <t xml:space="preserve">
</t>
        </r>
      </text>
    </comment>
    <comment ref="H125" authorId="0" shapeId="0" xr:uid="{2DAB7F29-BB99-4F39-999D-3314011AA0C5}">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Organizaciones informales</t>
        </r>
        <r>
          <rPr>
            <sz val="9"/>
            <color indexed="81"/>
            <rFont val="Tahoma"/>
            <family val="2"/>
          </rPr>
          <t xml:space="preserve">
</t>
        </r>
        <r>
          <rPr>
            <sz val="9"/>
            <color indexed="81"/>
            <rFont val="Tahoma"/>
            <family val="2"/>
          </rPr>
          <t xml:space="preserve">
</t>
        </r>
      </text>
    </comment>
    <comment ref="I125" authorId="0" shapeId="0" xr:uid="{1952DE15-F4B7-4B22-BB8C-E40EA1F48715}">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Otras organizaciones formales
</t>
        </r>
      </text>
    </comment>
    <comment ref="B129" authorId="2" shapeId="0" xr:uid="{61AF0AC7-7857-443E-9466-B613734B3245}">
      <text>
        <r>
          <rPr>
            <sz val="9"/>
            <color indexed="81"/>
            <rFont val="Tahoma"/>
            <family val="2"/>
          </rPr>
          <t>Es la Sumatoria de todas la Actividades según</t>
        </r>
        <r>
          <rPr>
            <b/>
            <sz val="9"/>
            <color indexed="81"/>
            <rFont val="Tahoma"/>
            <family val="2"/>
          </rPr>
          <t xml:space="preserve"> Servicios locales con oferta programatica para A.M
</t>
        </r>
        <r>
          <rPr>
            <sz val="9"/>
            <color indexed="81"/>
            <rFont val="Tahoma"/>
            <family val="2"/>
          </rPr>
          <t xml:space="preserve">
</t>
        </r>
      </text>
    </comment>
    <comment ref="C129" authorId="0" shapeId="0" xr:uid="{86966641-E4A9-40B7-9FF9-6604E5EDA012}">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personas mayores
</t>
        </r>
        <r>
          <rPr>
            <sz val="9"/>
            <color indexed="81"/>
            <rFont val="Tahoma"/>
            <family val="2"/>
          </rPr>
          <t xml:space="preserve">
</t>
        </r>
      </text>
    </comment>
    <comment ref="D129" authorId="0" shapeId="0" xr:uid="{CE1D3468-F538-48AD-8E2C-FFCD4C183286}">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atención social
</t>
        </r>
        <r>
          <rPr>
            <sz val="9"/>
            <color indexed="81"/>
            <rFont val="Tahoma"/>
            <family val="2"/>
          </rPr>
          <t xml:space="preserve">
</t>
        </r>
      </text>
    </comment>
    <comment ref="E129" authorId="0" shapeId="0" xr:uid="{9E79D2A7-33A4-4C1F-891B-AD749E2F04EF}">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deportes
</t>
        </r>
        <r>
          <rPr>
            <sz val="9"/>
            <color indexed="81"/>
            <rFont val="Tahoma"/>
            <family val="2"/>
          </rPr>
          <t xml:space="preserve">
</t>
        </r>
      </text>
    </comment>
    <comment ref="F129" authorId="0" shapeId="0" xr:uid="{73BB7968-7A00-4AE0-952D-817995BAFFA7}">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turismo
</t>
        </r>
        <r>
          <rPr>
            <sz val="9"/>
            <color indexed="81"/>
            <rFont val="Tahoma"/>
            <family val="2"/>
          </rPr>
          <t xml:space="preserve">
</t>
        </r>
      </text>
    </comment>
    <comment ref="G129" authorId="0" shapeId="0" xr:uid="{2000CFB6-A9A5-421E-B490-22F19942CAEA}">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educación
</t>
        </r>
      </text>
    </comment>
    <comment ref="H129" authorId="0" shapeId="0" xr:uid="{A61C5B5F-1B29-4823-A3F8-32599C8C54FB}">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Biblioteca municipal</t>
        </r>
        <r>
          <rPr>
            <sz val="9"/>
            <color indexed="81"/>
            <rFont val="Tahoma"/>
            <family val="2"/>
          </rPr>
          <t xml:space="preserve">
</t>
        </r>
      </text>
    </comment>
    <comment ref="I129" authorId="0" shapeId="0" xr:uid="{C5F02AAB-9C89-44B3-93D7-AE48C54B0183}">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Cultura Municipal
</t>
        </r>
        <r>
          <rPr>
            <sz val="9"/>
            <color indexed="81"/>
            <rFont val="Tahoma"/>
            <family val="2"/>
          </rPr>
          <t xml:space="preserve">
</t>
        </r>
      </text>
    </comment>
    <comment ref="J129" authorId="0" shapeId="0" xr:uid="{D2D57F17-9533-4E97-9596-7E8B830A6FCC}">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Otras unidades municipales
</t>
        </r>
        <r>
          <rPr>
            <sz val="9"/>
            <color indexed="81"/>
            <rFont val="Tahoma"/>
            <family val="2"/>
          </rPr>
          <t xml:space="preserve">
</t>
        </r>
      </text>
    </comment>
    <comment ref="K129" authorId="0" shapeId="0" xr:uid="{498D6298-F667-402C-8BC1-32F2168FCFE8}">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Escuelas o colegios</t>
        </r>
        <r>
          <rPr>
            <sz val="9"/>
            <color indexed="81"/>
            <rFont val="Tahoma"/>
            <family val="2"/>
          </rPr>
          <t xml:space="preserve">
</t>
        </r>
      </text>
    </comment>
    <comment ref="L129" authorId="0" shapeId="0" xr:uid="{ABFA0D4B-2EF8-4C72-A92C-42562BFE4031}">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Universidades</t>
        </r>
        <r>
          <rPr>
            <sz val="9"/>
            <color indexed="81"/>
            <rFont val="Tahoma"/>
            <family val="2"/>
          </rPr>
          <t xml:space="preserve">
</t>
        </r>
      </text>
    </comment>
    <comment ref="M129" authorId="0" shapeId="0" xr:uid="{2F70A6BC-53EA-4146-A388-83E0415D8857}">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Otras unidades externas al municipio</t>
        </r>
        <r>
          <rPr>
            <sz val="9"/>
            <color indexed="81"/>
            <rFont val="Tahoma"/>
            <family val="2"/>
          </rPr>
          <t xml:space="preserve">
</t>
        </r>
      </text>
    </comment>
    <comment ref="B130" authorId="2" shapeId="0" xr:uid="{DD944D32-320C-4B3F-B948-D9717FD1B364}">
      <text>
        <r>
          <rPr>
            <sz val="9"/>
            <color indexed="81"/>
            <rFont val="Tahoma"/>
            <family val="2"/>
          </rPr>
          <t>Es la Sumatoria de todas la Actividades según</t>
        </r>
        <r>
          <rPr>
            <b/>
            <sz val="9"/>
            <color indexed="81"/>
            <rFont val="Tahoma"/>
            <family val="2"/>
          </rPr>
          <t xml:space="preserve"> 
Servicios locales para el fomento del autocuidado y estimulación</t>
        </r>
      </text>
    </comment>
    <comment ref="C130" authorId="0" shapeId="0" xr:uid="{8DC64131-DA6F-4D5C-9ED8-FA7CCF95C057}">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Unidad municipal de persona mayores</t>
        </r>
        <r>
          <rPr>
            <sz val="9"/>
            <color indexed="81"/>
            <rFont val="Tahoma"/>
            <family val="2"/>
          </rPr>
          <t xml:space="preserve">
</t>
        </r>
      </text>
    </comment>
    <comment ref="D130" authorId="0" shapeId="0" xr:uid="{045073DA-E7BE-43DD-A61D-DDB2379C7E05}">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Unidad municipal de atención social
</t>
        </r>
      </text>
    </comment>
    <comment ref="E130" authorId="0" shapeId="0" xr:uid="{6201030E-1373-4A8D-B14D-2E1340AC4A44}">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Unidad Municipal de deportes</t>
        </r>
        <r>
          <rPr>
            <sz val="9"/>
            <color indexed="81"/>
            <rFont val="Tahoma"/>
            <family val="2"/>
          </rPr>
          <t xml:space="preserve">
</t>
        </r>
      </text>
    </comment>
    <comment ref="F130" authorId="0" shapeId="0" xr:uid="{C1F97BF0-FC85-4699-80D0-2B1FFB80E384}">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Unidad municipal turismo
</t>
        </r>
        <r>
          <rPr>
            <sz val="9"/>
            <color indexed="81"/>
            <rFont val="Tahoma"/>
            <family val="2"/>
          </rPr>
          <t xml:space="preserve">
</t>
        </r>
      </text>
    </comment>
    <comment ref="G130" authorId="0" shapeId="0" xr:uid="{DDE32C31-7554-4FCB-8C87-8807C44EADBA}">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Unidad municipal educación
</t>
        </r>
        <r>
          <rPr>
            <sz val="9"/>
            <color indexed="81"/>
            <rFont val="Tahoma"/>
            <family val="2"/>
          </rPr>
          <t xml:space="preserve">
</t>
        </r>
      </text>
    </comment>
    <comment ref="H130" authorId="0" shapeId="0" xr:uid="{E278875A-E941-4A2C-967F-D2EA1FBC604C}">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Biblioteca municipal</t>
        </r>
        <r>
          <rPr>
            <sz val="9"/>
            <color indexed="81"/>
            <rFont val="Tahoma"/>
            <family val="2"/>
          </rPr>
          <t xml:space="preserve">
</t>
        </r>
      </text>
    </comment>
    <comment ref="I130" authorId="2" shapeId="0" xr:uid="{E3405820-9738-4EC2-B05A-A7AE145DFEF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Unidad Cultura Municipal</t>
        </r>
        <r>
          <rPr>
            <sz val="9"/>
            <color indexed="81"/>
            <rFont val="Tahoma"/>
            <family val="2"/>
          </rPr>
          <t xml:space="preserve">
</t>
        </r>
      </text>
    </comment>
    <comment ref="J130" authorId="0" shapeId="0" xr:uid="{7D7986AB-0E92-4D28-8082-1812F82B7FAB}">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Otras unidades municipales</t>
        </r>
        <r>
          <rPr>
            <sz val="9"/>
            <color indexed="81"/>
            <rFont val="Tahoma"/>
            <family val="2"/>
          </rPr>
          <t xml:space="preserve">
</t>
        </r>
      </text>
    </comment>
    <comment ref="K130" authorId="0" shapeId="0" xr:uid="{811D7DC5-24EA-4228-98F0-8F1D0165C67D}">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Escuelas y colegios</t>
        </r>
        <r>
          <rPr>
            <sz val="9"/>
            <color indexed="81"/>
            <rFont val="Tahoma"/>
            <family val="2"/>
          </rPr>
          <t xml:space="preserve">
</t>
        </r>
      </text>
    </comment>
    <comment ref="L130" authorId="0" shapeId="0" xr:uid="{D701C9C6-B288-4C59-BD81-9BEEB2912ECB}">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Universidades</t>
        </r>
        <r>
          <rPr>
            <sz val="9"/>
            <color indexed="81"/>
            <rFont val="Tahoma"/>
            <family val="2"/>
          </rPr>
          <t xml:space="preserve">
</t>
        </r>
      </text>
    </comment>
    <comment ref="M130" authorId="0" shapeId="0" xr:uid="{5A31E9D6-3C55-4B37-BDFB-E5D16425CF2E}">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Otras unidades externas al municipio
</t>
        </r>
      </text>
    </comment>
    <comment ref="B132" authorId="0" shapeId="0" xr:uid="{6414E014-5D0C-4EC4-B2FF-E9552AA61A74}">
      <text>
        <r>
          <rPr>
            <sz val="9"/>
            <color indexed="81"/>
            <rFont val="Tahoma"/>
            <family val="2"/>
          </rPr>
          <t xml:space="preserve">Corresponde al número total de registro de sesiones en educación grupal realizadas a gestantes y madres, considerando grupo etario de los participantes.
</t>
        </r>
      </text>
    </comment>
    <comment ref="L133" authorId="0" shapeId="0" xr:uid="{B54A7268-F311-4C95-AA85-076E703BCD54}">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M133" authorId="0" shapeId="0" xr:uid="{3FDB58F8-D46E-478E-B354-C5E0FCFBEAE5}">
      <text>
        <r>
          <rPr>
            <sz val="9"/>
            <color indexed="81"/>
            <rFont val="Tahoma"/>
            <family val="2"/>
          </rPr>
          <t xml:space="preserve">Antecedentes del usuario APS / Pestaña "Identificacion"  Item  Alertas Administrativa </t>
        </r>
        <r>
          <rPr>
            <b/>
            <sz val="9"/>
            <color indexed="81"/>
            <rFont val="Tahoma"/>
            <family val="2"/>
          </rPr>
          <t xml:space="preserve"> "MIGRANTE"</t>
        </r>
        <r>
          <rPr>
            <sz val="9"/>
            <color indexed="81"/>
            <rFont val="Tahoma"/>
            <family val="2"/>
          </rPr>
          <t xml:space="preserve">
</t>
        </r>
      </text>
    </comment>
    <comment ref="A134" authorId="2" shapeId="0" xr:uid="{53925069-3E8A-4C18-9933-4ABA69800911}">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Taller de lactancia materna </t>
        </r>
      </text>
    </comment>
    <comment ref="A135" authorId="2" shapeId="0" xr:uid="{02C23CE9-E458-493F-AE56-FE45F942109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Taller de lactancia materna
</t>
        </r>
        <r>
          <rPr>
            <u/>
            <sz val="9"/>
            <color indexed="81"/>
            <rFont val="Tahoma"/>
            <family val="2"/>
          </rPr>
          <t>Además de marcar con un ticket el Check Box Asiste.</t>
        </r>
        <r>
          <rPr>
            <sz val="9"/>
            <color indexed="81"/>
            <rFont val="Tahoma"/>
            <family val="2"/>
          </rPr>
          <t xml:space="preserve">
</t>
        </r>
      </text>
    </comment>
    <comment ref="B137" authorId="0" shapeId="0" xr:uid="{0A0218B1-C311-4D58-AD4B-DE5B8B2B0CC5}">
      <text>
        <r>
          <rPr>
            <sz val="9"/>
            <color indexed="81"/>
            <rFont val="Tahoma"/>
            <family val="2"/>
          </rPr>
          <t xml:space="preserve">Corresponde al número total de registro de sesiones en educación grupal realizadas a gestantes y madres, considerando rango etario del menor.
</t>
        </r>
      </text>
    </comment>
    <comment ref="G138" authorId="0" shapeId="0" xr:uid="{AA68F088-5953-4E35-8A2B-ADFAF2878021}">
      <text>
        <r>
          <rPr>
            <sz val="9"/>
            <color indexed="81"/>
            <rFont val="Tahoma"/>
            <family val="2"/>
          </rPr>
          <t xml:space="preserve">Este dato aparecerá, luego que en </t>
        </r>
        <r>
          <rPr>
            <b/>
            <sz val="9"/>
            <color indexed="81"/>
            <rFont val="Tahoma"/>
            <family val="2"/>
          </rPr>
          <t>Módulo Admision</t>
        </r>
        <r>
          <rPr>
            <sz val="9"/>
            <color indexed="81"/>
            <rFont val="Tahoma"/>
            <family val="2"/>
          </rPr>
          <t xml:space="preserve">, el paciente indique un </t>
        </r>
        <r>
          <rPr>
            <b/>
            <sz val="9"/>
            <color indexed="81"/>
            <rFont val="Tahoma"/>
            <family val="2"/>
          </rPr>
          <t>Pueblo Originario</t>
        </r>
      </text>
    </comment>
    <comment ref="H138" authorId="0" shapeId="0" xr:uid="{70836B51-A965-471D-B174-A5A661A14767}">
      <text>
        <r>
          <rPr>
            <sz val="9"/>
            <color indexed="81"/>
            <rFont val="Tahoma"/>
            <family val="2"/>
          </rPr>
          <t xml:space="preserve">Antecedentes del usuario APS / Pestaña "Identificacion"  Item  Alertas Administrativas  </t>
        </r>
        <r>
          <rPr>
            <b/>
            <sz val="9"/>
            <color indexed="81"/>
            <rFont val="Tahoma"/>
            <family val="2"/>
          </rPr>
          <t>"MIGRANTES"</t>
        </r>
      </text>
    </comment>
    <comment ref="A139" authorId="5" shapeId="0" xr:uid="{8D4FCF5F-05A8-444B-9F3E-82B31323F7F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Taller de lactancia materna en APS a menores de un año.</t>
        </r>
      </text>
    </comment>
    <comment ref="A140" authorId="2" shapeId="0" xr:uid="{9D527912-0BCC-426A-931B-1286A188EF7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de lactancia materna en APS a menores de un año.</t>
        </r>
        <r>
          <rPr>
            <sz val="9"/>
            <color indexed="81"/>
            <rFont val="Tahoma"/>
            <family val="2"/>
          </rPr>
          <t xml:space="preserve">
</t>
        </r>
        <r>
          <rPr>
            <u/>
            <sz val="9"/>
            <color indexed="81"/>
            <rFont val="Tahoma"/>
            <family val="2"/>
          </rPr>
          <t>Además de marcar con un ticket el Check Box Ingreso.</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Lorena</author>
    <author>Maria Paz Fernanda Llanten Vasquez</author>
    <author>Natalia Arancibia</author>
    <author>John San Martin Retamal</author>
    <author>Alvaro Zavala</author>
    <author>Alexis Caceres Zapata</author>
    <author>Alexis Cáceres Zapata</author>
    <author>Nicole Cisternas</author>
    <author>Miguel Angel Rozas Bustamante</author>
  </authors>
  <commentList>
    <comment ref="A13" authorId="0" shapeId="0" xr:uid="{6E8C3266-CCDE-449A-A9D0-38862DD172F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 xml:space="preserve">Ingreso </t>
        </r>
        <r>
          <rPr>
            <sz val="9"/>
            <color indexed="81"/>
            <rFont val="Tahoma"/>
            <family val="2"/>
          </rPr>
          <t>en campo</t>
        </r>
        <r>
          <rPr>
            <b/>
            <sz val="9"/>
            <color indexed="81"/>
            <rFont val="Tahoma"/>
            <family val="2"/>
          </rPr>
          <t xml:space="preserve"> Estado</t>
        </r>
        <r>
          <rPr>
            <sz val="9"/>
            <color indexed="81"/>
            <rFont val="Tahoma"/>
            <family val="2"/>
          </rPr>
          <t xml:space="preserve"> de la </t>
        </r>
        <r>
          <rPr>
            <b/>
            <sz val="9"/>
            <color indexed="81"/>
            <rFont val="Tahoma"/>
            <family val="2"/>
          </rPr>
          <t xml:space="preserve">Sección "Plan de Tratamiento Integral" y </t>
        </r>
        <r>
          <rPr>
            <sz val="9"/>
            <color indexed="81"/>
            <rFont val="Tahoma"/>
            <family val="2"/>
          </rPr>
          <t xml:space="preserve">Tener registrado un </t>
        </r>
        <r>
          <rPr>
            <b/>
            <sz val="9"/>
            <color indexed="81"/>
            <rFont val="Tahoma"/>
            <family val="2"/>
          </rPr>
          <t xml:space="preserve">Problema de Salud </t>
        </r>
        <r>
          <rPr>
            <sz val="9"/>
            <color indexed="81"/>
            <rFont val="Tahoma"/>
            <family val="2"/>
          </rPr>
          <t xml:space="preserve"> con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
y Además tener registrado un </t>
        </r>
        <r>
          <rPr>
            <b/>
            <sz val="9"/>
            <color indexed="81"/>
            <rFont val="Tahoma"/>
            <family val="2"/>
          </rPr>
          <t>Tipo de Estrategia 
- Rehabilitación Base Comunitaria (RBC)
- Rehabilitación Integral (RI)
- Rehabilitación Rural (RR)
- Rehabilitación Otros
- UAPO - RINO</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A14" authorId="0" shapeId="0" xr:uid="{CB820192-B33C-4304-B5B8-A4EF669DB64E}">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5" authorId="0" shapeId="0" xr:uid="{A7D539D5-CAB0-4E68-8FA7-A588CA615E51}">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 (PTI) con Objetivos para el Trabajo"</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6" authorId="0" shapeId="0" xr:uid="{8D976878-CC42-4332-BEA2-99496A9A1068}">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 Tiene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7" authorId="1" shapeId="0" xr:uid="{87C5765E-6871-43B9-9D9F-CA74ABB18A76}">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"ACV Referidos desde Hospital"</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8" authorId="0" shapeId="0" xr:uid="{87C09A52-3306-4269-A22B-C1FA92580934}">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Control en Sala de Rehabilitación Física e Integral
En el campo de </t>
        </r>
        <r>
          <rPr>
            <b/>
            <sz val="9"/>
            <color indexed="81"/>
            <rFont val="Tahoma"/>
            <family val="2"/>
          </rPr>
          <t>"Ingreso Por Amputación"</t>
        </r>
        <r>
          <rPr>
            <sz val="9"/>
            <color indexed="81"/>
            <rFont val="Tahoma"/>
            <family val="2"/>
          </rPr>
          <t xml:space="preserve"> debe seleccionar</t>
        </r>
        <r>
          <rPr>
            <b/>
            <sz val="9"/>
            <color indexed="81"/>
            <rFont val="Tahoma"/>
            <family val="2"/>
          </rPr>
          <t xml:space="preserve"> "Si" y</t>
        </r>
        <r>
          <rPr>
            <sz val="9"/>
            <color indexed="81"/>
            <rFont val="Tahoma"/>
            <family val="2"/>
          </rPr>
          <t xml:space="preserve"> tener registrado</t>
        </r>
        <r>
          <rPr>
            <b/>
            <sz val="9"/>
            <color indexed="81"/>
            <rFont val="Tahoma"/>
            <family val="2"/>
          </rPr>
          <t xml:space="preserve"> Ingreso </t>
        </r>
        <r>
          <rPr>
            <sz val="9"/>
            <color indexed="81"/>
            <rFont val="Tahoma"/>
            <family val="2"/>
          </rPr>
          <t xml:space="preserve">en el campo </t>
        </r>
        <r>
          <rPr>
            <b/>
            <sz val="9"/>
            <color indexed="81"/>
            <rFont val="Tahoma"/>
            <family val="2"/>
          </rPr>
          <t>Estado</t>
        </r>
        <r>
          <rPr>
            <sz val="9"/>
            <color indexed="81"/>
            <rFont val="Tahoma"/>
            <family val="2"/>
          </rPr>
          <t xml:space="preserve">.
y
Tener registrado un </t>
        </r>
        <r>
          <rPr>
            <b/>
            <sz val="9"/>
            <color indexed="81"/>
            <rFont val="Tahoma"/>
            <family val="2"/>
          </rPr>
          <t xml:space="preserve">Tipo de Estrategia
</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19" authorId="2" shapeId="0" xr:uid="{BC614DC6-C878-4EA4-A279-59A3C9D64FDE}">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Tener registrado </t>
        </r>
        <r>
          <rPr>
            <b/>
            <sz val="9"/>
            <color indexed="81"/>
            <rFont val="Tahoma"/>
            <family val="2"/>
          </rPr>
          <t>Reingreso</t>
        </r>
        <r>
          <rPr>
            <sz val="9"/>
            <color indexed="81"/>
            <rFont val="Tahoma"/>
            <family val="2"/>
          </rPr>
          <t xml:space="preserve">  en  campo estado de la Sección,  Plan de Tratamiento Integral </t>
        </r>
        <r>
          <rPr>
            <b/>
            <sz val="9"/>
            <color indexed="81"/>
            <rFont val="Tahoma"/>
            <family val="2"/>
          </rPr>
          <t xml:space="preserve">
y
</t>
        </r>
        <r>
          <rPr>
            <sz val="9"/>
            <color indexed="81"/>
            <rFont val="Tahoma"/>
            <family val="2"/>
          </rPr>
          <t>Tener registrado un</t>
        </r>
        <r>
          <rPr>
            <b/>
            <sz val="9"/>
            <color indexed="81"/>
            <rFont val="Tahoma"/>
            <family val="2"/>
          </rPr>
          <t xml:space="preserve"> Tipo de Estrategia
</t>
        </r>
        <r>
          <rPr>
            <sz val="9"/>
            <color indexed="81"/>
            <rFont val="Tahoma"/>
            <family val="2"/>
          </rPr>
          <t>Tipo de Establecimiento
Cesfam,Cgu,Cgr,Crs,Cdt,Psr,Cosam, Cecosf y Hospitales comunitarios.</t>
        </r>
      </text>
    </comment>
    <comment ref="A20" authorId="0" shapeId="0" xr:uid="{4C9C9A0E-6B58-4282-9B54-C48E1B1CE5F1}">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"PTI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21" authorId="2" shapeId="0" xr:uid="{3825BD71-3F8E-4217-9B85-316E4E609E52}">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 xml:space="preserve">Control en Sala de Rehabilitación Física e Integral
</t>
        </r>
        <r>
          <rPr>
            <sz val="9"/>
            <color indexed="81"/>
            <rFont val="Tahoma"/>
            <family val="2"/>
          </rPr>
          <t xml:space="preserve">En la patologia correspondiente marcar   </t>
        </r>
        <r>
          <rPr>
            <b/>
            <sz val="9"/>
            <color indexed="81"/>
            <rFont val="Tahoma"/>
            <family val="2"/>
          </rPr>
          <t xml:space="preserve">"Egreso por alta", o Egreso por abandono, o Egreso por Fallecimiento, o Egreso Pre Laboral, o Egreso por otros motivos, o Egreso PTI cuidador.
y
</t>
        </r>
        <r>
          <rPr>
            <sz val="9"/>
            <color indexed="81"/>
            <rFont val="Tahoma"/>
            <family val="2"/>
          </rPr>
          <t xml:space="preserve">Tener registrado un </t>
        </r>
        <r>
          <rPr>
            <b/>
            <sz val="9"/>
            <color indexed="81"/>
            <rFont val="Tahoma"/>
            <family val="2"/>
          </rPr>
          <t xml:space="preserve">Tipo de Estrategia.
Este dato corresponde al total de personas que dejan de controlarse en el Programa de
Rehabilitación Integral.
</t>
        </r>
        <r>
          <rPr>
            <sz val="9"/>
            <color indexed="81"/>
            <rFont val="Tahoma"/>
            <family val="2"/>
          </rPr>
          <t>Tipo de Establecimiento
Cesfam,Cgu,Cgr,Crs,Cdt,Psr,Cosam, Cecosf y Hospitales comunitarios.</t>
        </r>
      </text>
    </comment>
    <comment ref="A22" authorId="2" shapeId="0" xr:uid="{DAE36430-AB29-41ED-A35E-3B52475D9935}">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o desde</t>
        </r>
        <r>
          <rPr>
            <b/>
            <sz val="9"/>
            <color indexed="81"/>
            <rFont val="Tahoma"/>
            <family val="2"/>
          </rPr>
          <t xml:space="preserve"> 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Alta"</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3" authorId="2" shapeId="0" xr:uid="{5A29449E-1391-4FF0-BAA4-0B2113832A38}">
      <text>
        <r>
          <rPr>
            <sz val="9"/>
            <color indexed="81"/>
            <rFont val="Tahoma"/>
            <family val="2"/>
          </rPr>
          <t>Este dato aparecerá  luego de que en la atención  registrada en</t>
        </r>
        <r>
          <rPr>
            <b/>
            <sz val="9"/>
            <color indexed="81"/>
            <rFont val="Tahoma"/>
            <family val="2"/>
          </rPr>
          <t xml:space="preserve">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Abandono"</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4" authorId="2" shapeId="0" xr:uid="{CCD1B102-7F43-4FD3-A148-A7E913D4CB08}">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En el  Formulario</t>
        </r>
        <r>
          <rPr>
            <b/>
            <sz val="9"/>
            <color indexed="81"/>
            <rFont val="Tahoma"/>
            <family val="2"/>
          </rPr>
          <t xml:space="preserve"> Control en Sala de Rehabilitación Física e Integral
</t>
        </r>
        <r>
          <rPr>
            <sz val="9"/>
            <color indexed="81"/>
            <rFont val="Tahoma"/>
            <family val="2"/>
          </rPr>
          <t>En la patologia correspondiente marcar</t>
        </r>
        <r>
          <rPr>
            <b/>
            <sz val="9"/>
            <color indexed="81"/>
            <rFont val="Tahoma"/>
            <family val="2"/>
          </rPr>
          <t xml:space="preserve"> "Egreso por fallecimiento"
y
</t>
        </r>
        <r>
          <rPr>
            <sz val="9"/>
            <color indexed="81"/>
            <rFont val="Tahoma"/>
            <family val="2"/>
          </rPr>
          <t>Tener registrado un Tipo</t>
        </r>
        <r>
          <rPr>
            <b/>
            <sz val="9"/>
            <color indexed="81"/>
            <rFont val="Tahoma"/>
            <family val="2"/>
          </rPr>
          <t xml:space="preserve"> de Estrategia
</t>
        </r>
        <r>
          <rPr>
            <sz val="9"/>
            <color indexed="81"/>
            <rFont val="Tahoma"/>
            <family val="2"/>
          </rPr>
          <t>Tipo de Establecimiento
Cesfam,Cgu,Cgr,Crs,Cdt,Psr,Cosam, Cecosf y Hospitales comunitarios.</t>
        </r>
      </text>
    </comment>
    <comment ref="A25" authorId="3" shapeId="0" xr:uid="{D711D9C9-297C-4BE2-A1DF-700F4E9DAA6C}">
      <text>
        <r>
          <rPr>
            <sz val="9"/>
            <color indexed="81"/>
            <rFont val="Tahoma"/>
            <family val="2"/>
          </rPr>
          <t>Este dato aparecerá  luego de que en la atención  registrada en módulo Box, Pacientes Citados o desde Agregar documentos a una atención, el profesional registre lo siguiente:
En el  Formulario</t>
        </r>
        <r>
          <rPr>
            <b/>
            <sz val="9"/>
            <color indexed="81"/>
            <rFont val="Tahoma"/>
            <family val="2"/>
          </rPr>
          <t xml:space="preserve"> Control en Sala de Rehabilitación Física e Integral</t>
        </r>
        <r>
          <rPr>
            <sz val="9"/>
            <color indexed="81"/>
            <rFont val="Tahoma"/>
            <family val="2"/>
          </rPr>
          <t xml:space="preserve">
En la patologia correspondiente marcar "</t>
        </r>
        <r>
          <rPr>
            <b/>
            <sz val="9"/>
            <color indexed="81"/>
            <rFont val="Tahoma"/>
            <family val="2"/>
          </rPr>
          <t>Egreso por Otras Causas"</t>
        </r>
        <r>
          <rPr>
            <sz val="9"/>
            <color indexed="81"/>
            <rFont val="Tahoma"/>
            <family val="2"/>
          </rPr>
          <t xml:space="preserve">
y
Tener registrado un </t>
        </r>
        <r>
          <rPr>
            <b/>
            <sz val="9"/>
            <color indexed="81"/>
            <rFont val="Tahoma"/>
            <family val="2"/>
          </rPr>
          <t>Tipo de Estrategia</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26" authorId="2" shapeId="0" xr:uid="{66F1D4B9-38E2-4527-9902-6664A4062A81}">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t>
        </r>
        <r>
          <rPr>
            <sz val="9"/>
            <color indexed="81"/>
            <rFont val="Tahoma"/>
            <family val="2"/>
          </rPr>
          <t xml:space="preserve">n,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 xml:space="preserve">"Egreso PTI cuidador" </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r>
          <rPr>
            <b/>
            <sz val="9"/>
            <color indexed="81"/>
            <rFont val="Tahoma"/>
            <family val="2"/>
          </rPr>
          <t xml:space="preserve">
</t>
        </r>
      </text>
    </comment>
    <comment ref="A31" authorId="4" shapeId="0" xr:uid="{F855147C-15B0-4BE5-A00F-86961A938CB8}">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Ingreso</t>
        </r>
        <r>
          <rPr>
            <sz val="9"/>
            <color indexed="81"/>
            <rFont val="Tahoma"/>
            <family val="2"/>
          </rPr>
          <t xml:space="preserve"> en campo </t>
        </r>
        <r>
          <rPr>
            <b/>
            <sz val="9"/>
            <color indexed="81"/>
            <rFont val="Tahoma"/>
            <family val="2"/>
          </rPr>
          <t>Estado</t>
        </r>
        <r>
          <rPr>
            <sz val="9"/>
            <color indexed="81"/>
            <rFont val="Tahoma"/>
            <family val="2"/>
          </rPr>
          <t xml:space="preserve"> de la Sección </t>
        </r>
        <r>
          <rPr>
            <b/>
            <sz val="9"/>
            <color indexed="81"/>
            <rFont val="Tahoma"/>
            <family val="2"/>
          </rPr>
          <t>"Plan de Tratamiento Integral"</t>
        </r>
        <r>
          <rPr>
            <sz val="9"/>
            <color indexed="81"/>
            <rFont val="Tahoma"/>
            <family val="2"/>
          </rPr>
          <t xml:space="preserve"> y Tener registrado un</t>
        </r>
        <r>
          <rPr>
            <b/>
            <sz val="9"/>
            <color indexed="81"/>
            <rFont val="Tahoma"/>
            <family val="2"/>
          </rPr>
          <t xml:space="preserve"> Problema de Salud </t>
        </r>
        <r>
          <rPr>
            <sz val="9"/>
            <color indexed="81"/>
            <rFont val="Tahoma"/>
            <family val="2"/>
          </rPr>
          <t xml:space="preserve"> con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y Además tener registrado un</t>
        </r>
        <r>
          <rPr>
            <b/>
            <sz val="9"/>
            <color indexed="81"/>
            <rFont val="Tahoma"/>
            <family val="2"/>
          </rPr>
          <t xml:space="preserve"> Tipo de Estrategia </t>
        </r>
        <r>
          <rPr>
            <sz val="9"/>
            <color indexed="81"/>
            <rFont val="Tahoma"/>
            <family val="2"/>
          </rPr>
          <t xml:space="preserve">
</t>
        </r>
        <r>
          <rPr>
            <b/>
            <sz val="9"/>
            <color indexed="81"/>
            <rFont val="Tahoma"/>
            <family val="2"/>
          </rPr>
          <t>- Rehabilitación Base Comunitaria (RBC)
- Rehabilitación Integral (RI)
- Rehabilitación Rural (RR)
- Rehabilitación Otros
- UAPO - RINO</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B32" authorId="0" shapeId="0" xr:uid="{F6E828DA-2E8F-4039-866D-F446331CA341}">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campo de " </t>
        </r>
        <r>
          <rPr>
            <b/>
            <sz val="9"/>
            <color indexed="81"/>
            <rFont val="Tahoma"/>
            <family val="2"/>
          </rPr>
          <t>¿ Presenta sindrome doloroso de origen traumático ?</t>
        </r>
        <r>
          <rPr>
            <sz val="9"/>
            <color indexed="81"/>
            <rFont val="Tahoma"/>
            <family val="2"/>
          </rPr>
          <t xml:space="preserve">" 
debe seleccionar </t>
        </r>
        <r>
          <rPr>
            <b/>
            <sz val="9"/>
            <color indexed="81"/>
            <rFont val="Tahoma"/>
            <family val="2"/>
          </rPr>
          <t>"si",</t>
        </r>
        <r>
          <rPr>
            <sz val="9"/>
            <color indexed="81"/>
            <rFont val="Tahoma"/>
            <family val="2"/>
          </rPr>
          <t xml:space="preserve">  
tener registrado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text>
    </comment>
    <comment ref="B33" authorId="0" shapeId="0" xr:uid="{05F04AE2-5E37-4C41-A81B-9167E2658CA9}">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 </t>
        </r>
        <r>
          <rPr>
            <b/>
            <sz val="9"/>
            <color indexed="81"/>
            <rFont val="Tahoma"/>
            <family val="2"/>
          </rPr>
          <t>¿ Presenta artrosis moderada de rodilla y cadera ?</t>
        </r>
        <r>
          <rPr>
            <sz val="9"/>
            <color indexed="81"/>
            <rFont val="Tahoma"/>
            <family val="2"/>
          </rPr>
          <t xml:space="preserve">" 
debe seleccionar </t>
        </r>
        <r>
          <rPr>
            <b/>
            <sz val="9"/>
            <color indexed="81"/>
            <rFont val="Tahoma"/>
            <family val="2"/>
          </rPr>
          <t>"si",</t>
        </r>
        <r>
          <rPr>
            <sz val="9"/>
            <color indexed="81"/>
            <rFont val="Tahoma"/>
            <family val="2"/>
          </rPr>
          <t xml:space="preserve">  
tener registrado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4" authorId="5" shapeId="0" xr:uid="{F85CCA13-8E86-42AD-9037-B3882CA8582E}">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En el titulo </t>
        </r>
        <r>
          <rPr>
            <b/>
            <sz val="9"/>
            <color indexed="81"/>
            <rFont val="Tahoma"/>
            <family val="2"/>
          </rPr>
          <t xml:space="preserve">Neurológicos Accidente Cerebro Vascular (ACV)
</t>
        </r>
        <r>
          <rPr>
            <sz val="9"/>
            <color indexed="81"/>
            <rFont val="Tahoma"/>
            <family val="2"/>
          </rPr>
          <t xml:space="preserve">En el campo  </t>
        </r>
        <r>
          <rPr>
            <b/>
            <sz val="9"/>
            <color indexed="81"/>
            <rFont val="Tahoma"/>
            <family val="2"/>
          </rPr>
          <t xml:space="preserve">" ¿ Presenta secuela de AVE ? " 
</t>
        </r>
        <r>
          <rPr>
            <sz val="9"/>
            <color indexed="81"/>
            <rFont val="Tahoma"/>
            <family val="2"/>
          </rPr>
          <t xml:space="preserve">debe seleccionar </t>
        </r>
        <r>
          <rPr>
            <b/>
            <sz val="9"/>
            <color indexed="81"/>
            <rFont val="Tahoma"/>
            <family val="2"/>
          </rPr>
          <t xml:space="preserve">"Si",  
</t>
        </r>
        <r>
          <rPr>
            <sz val="9"/>
            <color indexed="81"/>
            <rFont val="Tahoma"/>
            <family val="2"/>
          </rPr>
          <t>Además Selecionar</t>
        </r>
        <r>
          <rPr>
            <b/>
            <sz val="9"/>
            <color indexed="81"/>
            <rFont val="Tahoma"/>
            <family val="2"/>
          </rPr>
          <t xml:space="preserve"> Ingreso </t>
        </r>
        <r>
          <rPr>
            <sz val="9"/>
            <color indexed="81"/>
            <rFont val="Tahoma"/>
            <family val="2"/>
          </rPr>
          <t>en el campo E</t>
        </r>
        <r>
          <rPr>
            <b/>
            <sz val="9"/>
            <color indexed="81"/>
            <rFont val="Tahoma"/>
            <family val="2"/>
          </rPr>
          <t xml:space="preserve">stado
y 
</t>
        </r>
        <r>
          <rPr>
            <sz val="9"/>
            <color indexed="81"/>
            <rFont val="Tahoma"/>
            <family val="2"/>
          </rPr>
          <t>haber seleccionado el</t>
        </r>
        <r>
          <rPr>
            <b/>
            <sz val="9"/>
            <color indexed="81"/>
            <rFont val="Tahoma"/>
            <family val="2"/>
          </rPr>
          <t xml:space="preserve"> Tipo de Estrategia </t>
        </r>
        <r>
          <rPr>
            <sz val="9"/>
            <color indexed="81"/>
            <rFont val="Tahoma"/>
            <family val="2"/>
          </rPr>
          <t>que corresponda</t>
        </r>
        <r>
          <rPr>
            <b/>
            <sz val="9"/>
            <color indexed="81"/>
            <rFont val="Tahoma"/>
            <family val="2"/>
          </rPr>
          <t xml:space="preserve">
Tipo de Establecimiento
</t>
        </r>
        <r>
          <rPr>
            <sz val="9"/>
            <color indexed="81"/>
            <rFont val="Tahoma"/>
            <family val="2"/>
          </rPr>
          <t>Cesfam,Cgu,Cgr,Crs,Cdt,Psr,Cosam, Cecosf y Hospitales comunitarios.</t>
        </r>
      </text>
    </comment>
    <comment ref="B35" authorId="5" shapeId="0" xr:uid="{9A94AA2A-4CD6-4990-9E37-F82BA408E120}">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t>
        </r>
        <r>
          <rPr>
            <b/>
            <sz val="9"/>
            <color indexed="81"/>
            <rFont val="Tahoma"/>
            <family val="2"/>
          </rPr>
          <t xml:space="preserve"> Neurológicos Traumatismo Encefalo Craneano (TEC)</t>
        </r>
        <r>
          <rPr>
            <sz val="9"/>
            <color indexed="81"/>
            <rFont val="Tahoma"/>
            <family val="2"/>
          </rPr>
          <t xml:space="preserve">
En el campo  </t>
        </r>
        <r>
          <rPr>
            <b/>
            <sz val="9"/>
            <color indexed="81"/>
            <rFont val="Tahoma"/>
            <family val="2"/>
          </rPr>
          <t xml:space="preserve">" ¿ Presenta secuela de TEC ? " </t>
        </r>
        <r>
          <rPr>
            <sz val="9"/>
            <color indexed="81"/>
            <rFont val="Tahoma"/>
            <family val="2"/>
          </rPr>
          <t xml:space="preserve">
debe seleccionar </t>
        </r>
        <r>
          <rPr>
            <b/>
            <sz val="9"/>
            <color indexed="81"/>
            <rFont val="Tahoma"/>
            <family val="2"/>
          </rPr>
          <t>"Si",</t>
        </r>
        <r>
          <rPr>
            <sz val="9"/>
            <color indexed="81"/>
            <rFont val="Tahoma"/>
            <family val="2"/>
          </rPr>
          <t xml:space="preserve">  
Además</t>
        </r>
        <r>
          <rPr>
            <b/>
            <sz val="9"/>
            <color indexed="81"/>
            <rFont val="Tahoma"/>
            <family val="2"/>
          </rPr>
          <t xml:space="preserve"> </t>
        </r>
        <r>
          <rPr>
            <sz val="9"/>
            <color indexed="81"/>
            <rFont val="Tahoma"/>
            <family val="2"/>
          </rPr>
          <t xml:space="preserve">selecionar </t>
        </r>
        <r>
          <rPr>
            <b/>
            <sz val="9"/>
            <color indexed="81"/>
            <rFont val="Tahoma"/>
            <family val="2"/>
          </rPr>
          <t>Ingreso</t>
        </r>
        <r>
          <rPr>
            <sz val="9"/>
            <color indexed="81"/>
            <rFont val="Tahoma"/>
            <family val="2"/>
          </rPr>
          <t xml:space="preserve"> en el campo Estado, 
y 
haber seleccionado el Tipo de Estrategia que corresponda
Tipo de Establecimiento
Cesfam,Cgu,Cgr,Crs,Cdt,Psr,Cosam, Cecosf y Hospitales comunitarios.</t>
        </r>
      </text>
    </comment>
    <comment ref="B36" authorId="5" shapeId="0" xr:uid="{F1659808-CD24-440C-BDC8-AAEE456CA7AC}">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Neurológicos Lesión Medular</t>
        </r>
        <r>
          <rPr>
            <sz val="9"/>
            <color indexed="81"/>
            <rFont val="Tahoma"/>
            <family val="2"/>
          </rPr>
          <t xml:space="preserve">
En el campo  </t>
        </r>
        <r>
          <rPr>
            <b/>
            <sz val="9"/>
            <color indexed="81"/>
            <rFont val="Tahoma"/>
            <family val="2"/>
          </rPr>
          <t xml:space="preserve">"¿Presenta Secuela  de TRM? "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B37" authorId="3" shapeId="0" xr:uid="{F741169B-D61E-41EA-AB22-B72C98A7DE6E}">
      <text>
        <r>
          <rPr>
            <sz val="9"/>
            <color indexed="81"/>
            <rFont val="Tahoma"/>
            <family val="2"/>
          </rPr>
          <t xml:space="preserve">Este dato aparecerá  luego de que en la atención  registrada en módulo Box, Pacientes Citados o desde Agregar documentos a una atención, el profesional registre lo siguiente:
En el  </t>
        </r>
        <r>
          <rPr>
            <b/>
            <sz val="9"/>
            <color indexed="81"/>
            <rFont val="Tahoma"/>
            <family val="2"/>
          </rPr>
          <t>Formulario Control en Sala de Rehabilitación Física e Integra</t>
        </r>
        <r>
          <rPr>
            <sz val="9"/>
            <color indexed="81"/>
            <rFont val="Tahoma"/>
            <family val="2"/>
          </rPr>
          <t>l:
En el campo de</t>
        </r>
        <r>
          <rPr>
            <b/>
            <sz val="9"/>
            <color indexed="81"/>
            <rFont val="Tahoma"/>
            <family val="2"/>
          </rPr>
          <t xml:space="preserve"> "¿Presenta Secuelas de Quemaduras? " </t>
        </r>
        <r>
          <rPr>
            <sz val="9"/>
            <color indexed="81"/>
            <rFont val="Tahoma"/>
            <family val="2"/>
          </rPr>
          <t xml:space="preserve">
debe seleccionar </t>
        </r>
        <r>
          <rPr>
            <b/>
            <sz val="9"/>
            <color indexed="81"/>
            <rFont val="Tahoma"/>
            <family val="2"/>
          </rPr>
          <t xml:space="preserve">"Si", </t>
        </r>
        <r>
          <rPr>
            <sz val="9"/>
            <color indexed="81"/>
            <rFont val="Tahoma"/>
            <family val="2"/>
          </rPr>
          <t xml:space="preserve"> selecionar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además en</t>
        </r>
        <r>
          <rPr>
            <b/>
            <sz val="9"/>
            <color indexed="81"/>
            <rFont val="Tahoma"/>
            <family val="2"/>
          </rPr>
          <t xml:space="preserve"> Tipo de Quemadura</t>
        </r>
        <r>
          <rPr>
            <sz val="9"/>
            <color indexed="81"/>
            <rFont val="Tahoma"/>
            <family val="2"/>
          </rPr>
          <t xml:space="preserve"> Selecionar </t>
        </r>
        <r>
          <rPr>
            <b/>
            <sz val="9"/>
            <color indexed="81"/>
            <rFont val="Tahoma"/>
            <family val="2"/>
          </rPr>
          <t xml:space="preserve">Quemados (No Ges)
y </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8" authorId="3" shapeId="0" xr:uid="{4E4415E4-9583-439C-AB6A-24697C66861C}">
      <text>
        <r>
          <rPr>
            <sz val="9"/>
            <color indexed="81"/>
            <rFont val="Tahoma"/>
            <family val="2"/>
          </rPr>
          <t xml:space="preserve">Este dato aparecerá  luego de que en la atención  registrada en módulo Box, Pacientes Citados o desde Agregar documentos a una atención, el profesional registre lo siguiente:
En el </t>
        </r>
        <r>
          <rPr>
            <b/>
            <sz val="9"/>
            <color indexed="81"/>
            <rFont val="Tahoma"/>
            <family val="2"/>
          </rPr>
          <t xml:space="preserve"> Formulario Control en Sala de Rehabilitación Física e Integral:
</t>
        </r>
        <r>
          <rPr>
            <sz val="9"/>
            <color indexed="81"/>
            <rFont val="Tahoma"/>
            <family val="2"/>
          </rPr>
          <t xml:space="preserve">
En el campo de</t>
        </r>
        <r>
          <rPr>
            <b/>
            <sz val="9"/>
            <color indexed="81"/>
            <rFont val="Tahoma"/>
            <family val="2"/>
          </rPr>
          <t xml:space="preserve"> "¿Presenta Secuelas de Quemaduras? " </t>
        </r>
        <r>
          <rPr>
            <sz val="9"/>
            <color indexed="81"/>
            <rFont val="Tahoma"/>
            <family val="2"/>
          </rPr>
          <t xml:space="preserve">
debe seleccionar </t>
        </r>
        <r>
          <rPr>
            <b/>
            <sz val="9"/>
            <color indexed="81"/>
            <rFont val="Tahoma"/>
            <family val="2"/>
          </rPr>
          <t>"Si"</t>
        </r>
        <r>
          <rPr>
            <sz val="9"/>
            <color indexed="81"/>
            <rFont val="Tahoma"/>
            <family val="2"/>
          </rPr>
          <t>,  selecionar</t>
        </r>
        <r>
          <rPr>
            <b/>
            <sz val="9"/>
            <color indexed="81"/>
            <rFont val="Tahoma"/>
            <family val="2"/>
          </rPr>
          <t xml:space="preserve"> Ingreso </t>
        </r>
        <r>
          <rPr>
            <sz val="9"/>
            <color indexed="81"/>
            <rFont val="Tahoma"/>
            <family val="2"/>
          </rPr>
          <t xml:space="preserve">en el campo </t>
        </r>
        <r>
          <rPr>
            <b/>
            <sz val="9"/>
            <color indexed="81"/>
            <rFont val="Tahoma"/>
            <family val="2"/>
          </rPr>
          <t>Estado</t>
        </r>
        <r>
          <rPr>
            <sz val="9"/>
            <color indexed="81"/>
            <rFont val="Tahoma"/>
            <family val="2"/>
          </rPr>
          <t xml:space="preserve">, además en </t>
        </r>
        <r>
          <rPr>
            <b/>
            <sz val="9"/>
            <color indexed="81"/>
            <rFont val="Tahoma"/>
            <family val="2"/>
          </rPr>
          <t>Tipo de Quemadura</t>
        </r>
        <r>
          <rPr>
            <sz val="9"/>
            <color indexed="81"/>
            <rFont val="Tahoma"/>
            <family val="2"/>
          </rPr>
          <t xml:space="preserve"> Selecionar </t>
        </r>
        <r>
          <rPr>
            <b/>
            <sz val="9"/>
            <color indexed="81"/>
            <rFont val="Tahoma"/>
            <family val="2"/>
          </rPr>
          <t>Gran</t>
        </r>
        <r>
          <rPr>
            <sz val="9"/>
            <color indexed="81"/>
            <rFont val="Tahoma"/>
            <family val="2"/>
          </rPr>
          <t xml:space="preserve"> </t>
        </r>
        <r>
          <rPr>
            <b/>
            <sz val="9"/>
            <color indexed="81"/>
            <rFont val="Tahoma"/>
            <family val="2"/>
          </rPr>
          <t>Quemado (Ges)</t>
        </r>
        <r>
          <rPr>
            <sz val="9"/>
            <color indexed="81"/>
            <rFont val="Tahoma"/>
            <family val="2"/>
          </rPr>
          <t xml:space="preserve">
y 
haber seleccionado el </t>
        </r>
        <r>
          <rPr>
            <b/>
            <sz val="9"/>
            <color indexed="81"/>
            <rFont val="Tahoma"/>
            <family val="2"/>
          </rPr>
          <t xml:space="preserve">Tipo de Estrategia </t>
        </r>
        <r>
          <rPr>
            <sz val="9"/>
            <color indexed="81"/>
            <rFont val="Tahoma"/>
            <family val="2"/>
          </rPr>
          <t xml:space="preserve">que corresponda
Tipo de Establecimiento
</t>
        </r>
        <r>
          <rPr>
            <b/>
            <sz val="9"/>
            <color indexed="81"/>
            <rFont val="Tahoma"/>
            <family val="2"/>
          </rPr>
          <t>Cesfam,Cgu,Cgr,Crs,Cdt,Psr,Cosam, Cecosf y Hospitales comunitarios.</t>
        </r>
      </text>
    </comment>
    <comment ref="B39" authorId="0" shapeId="0" xr:uid="{03755443-829E-4DE9-8859-FFCEEFA7D965}">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t>
        </r>
        <r>
          <rPr>
            <b/>
            <sz val="9"/>
            <color indexed="81"/>
            <rFont val="Tahoma"/>
            <family val="2"/>
          </rPr>
          <t xml:space="preserve"> "¿ Presenta enfermedad de Parkinson ? "</t>
        </r>
        <r>
          <rPr>
            <sz val="9"/>
            <color indexed="81"/>
            <rFont val="Tahoma"/>
            <family val="2"/>
          </rPr>
          <t xml:space="preserve"> 
debe seleccionar </t>
        </r>
        <r>
          <rPr>
            <b/>
            <sz val="9"/>
            <color indexed="81"/>
            <rFont val="Tahoma"/>
            <family val="2"/>
          </rPr>
          <t>"si",</t>
        </r>
        <r>
          <rPr>
            <sz val="9"/>
            <color indexed="81"/>
            <rFont val="Tahoma"/>
            <family val="2"/>
          </rPr>
          <t xml:space="preserve">  
tener registrado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40" authorId="5" shapeId="0" xr:uid="{39BEB896-C9B1-416B-A33D-D57301BE6AF8}">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t>
        </r>
        <r>
          <rPr>
            <b/>
            <sz val="9"/>
            <color indexed="81"/>
            <rFont val="Tahoma"/>
            <family val="2"/>
          </rPr>
          <t xml:space="preserve"> Control en Sala de Rehabilitación Física e Integral:
</t>
        </r>
        <r>
          <rPr>
            <sz val="9"/>
            <color indexed="81"/>
            <rFont val="Tahoma"/>
            <family val="2"/>
          </rPr>
          <t xml:space="preserve">
En el titulo </t>
        </r>
        <r>
          <rPr>
            <b/>
            <sz val="9"/>
            <color indexed="81"/>
            <rFont val="Tahoma"/>
            <family val="2"/>
          </rPr>
          <t>Neurológicos Disrafia</t>
        </r>
        <r>
          <rPr>
            <sz val="9"/>
            <color indexed="81"/>
            <rFont val="Tahoma"/>
            <family val="2"/>
          </rPr>
          <t xml:space="preserve">
En el campo</t>
        </r>
        <r>
          <rPr>
            <b/>
            <sz val="9"/>
            <color indexed="81"/>
            <rFont val="Tahoma"/>
            <family val="2"/>
          </rPr>
          <t xml:space="preserve">  "¿ Presenta Disrafia? "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 </t>
        </r>
        <r>
          <rPr>
            <b/>
            <sz val="9"/>
            <color indexed="81"/>
            <rFont val="Tahoma"/>
            <family val="2"/>
          </rPr>
          <t xml:space="preserve">Ingreso </t>
        </r>
        <r>
          <rPr>
            <sz val="9"/>
            <color indexed="81"/>
            <rFont val="Tahoma"/>
            <family val="2"/>
          </rPr>
          <t>en el campo</t>
        </r>
        <r>
          <rPr>
            <b/>
            <sz val="9"/>
            <color indexed="81"/>
            <rFont val="Tahoma"/>
            <family val="2"/>
          </rPr>
          <t xml:space="preserve"> Estado, </t>
        </r>
        <r>
          <rPr>
            <sz val="9"/>
            <color indexed="81"/>
            <rFont val="Tahoma"/>
            <family val="2"/>
          </rPr>
          <t xml:space="preserve">
y 
haber seleccionado el</t>
        </r>
        <r>
          <rPr>
            <b/>
            <sz val="9"/>
            <color indexed="81"/>
            <rFont val="Tahoma"/>
            <family val="2"/>
          </rPr>
          <t xml:space="preserve"> Tipo de Estrategia </t>
        </r>
        <r>
          <rPr>
            <sz val="9"/>
            <color indexed="81"/>
            <rFont val="Tahoma"/>
            <family val="2"/>
          </rPr>
          <t xml:space="preserve">que corresponda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B41" authorId="0" shapeId="0" xr:uid="{8273E75B-6A23-4CF9-BC05-2B90C69E75E0}">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Formulario Control en </t>
        </r>
        <r>
          <rPr>
            <b/>
            <sz val="9"/>
            <color indexed="81"/>
            <rFont val="Tahoma"/>
            <family val="2"/>
          </rPr>
          <t>Sala de Rehabilitación Física e Integral:</t>
        </r>
        <r>
          <rPr>
            <sz val="9"/>
            <color indexed="81"/>
            <rFont val="Tahoma"/>
            <family val="2"/>
          </rPr>
          <t xml:space="preserve">
Registre a un paciente menor de 20 años,
y
en el campo de </t>
        </r>
        <r>
          <rPr>
            <b/>
            <sz val="9"/>
            <color indexed="81"/>
            <rFont val="Tahoma"/>
            <family val="2"/>
          </rPr>
          <t>"¿ Presenta otro déficit secundario o compromiso neuromuscular ?</t>
        </r>
        <r>
          <rPr>
            <sz val="9"/>
            <color indexed="81"/>
            <rFont val="Tahoma"/>
            <family val="2"/>
          </rPr>
          <t xml:space="preserve"> " debe seleccionar </t>
        </r>
        <r>
          <rPr>
            <b/>
            <sz val="9"/>
            <color indexed="81"/>
            <rFont val="Tahoma"/>
            <family val="2"/>
          </rPr>
          <t>"si",</t>
        </r>
        <r>
          <rPr>
            <sz val="9"/>
            <color indexed="81"/>
            <rFont val="Tahoma"/>
            <family val="2"/>
          </rPr>
          <t xml:space="preserve">  
tener registrado </t>
        </r>
        <r>
          <rPr>
            <b/>
            <sz val="9"/>
            <color indexed="81"/>
            <rFont val="Tahoma"/>
            <family val="2"/>
          </rPr>
          <t>Ingreso</t>
        </r>
        <r>
          <rPr>
            <sz val="9"/>
            <color indexed="81"/>
            <rFont val="Tahoma"/>
            <family val="2"/>
          </rPr>
          <t xml:space="preserve"> en el campo estado, 
en el campo </t>
        </r>
        <r>
          <rPr>
            <b/>
            <sz val="9"/>
            <color indexed="81"/>
            <rFont val="Tahoma"/>
            <family val="2"/>
          </rPr>
          <t>" Especifique si es Congenito o Adquirido"</t>
        </r>
        <r>
          <rPr>
            <sz val="9"/>
            <color indexed="81"/>
            <rFont val="Tahoma"/>
            <family val="2"/>
          </rPr>
          <t xml:space="preserve">  seleccionar </t>
        </r>
        <r>
          <rPr>
            <b/>
            <sz val="9"/>
            <color indexed="81"/>
            <rFont val="Tahoma"/>
            <family val="2"/>
          </rPr>
          <t>Congénito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text>
    </comment>
    <comment ref="B42" authorId="0" shapeId="0" xr:uid="{6B144D28-2316-4735-AC1B-882D9DE605D2}">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t>
        </r>
        <r>
          <rPr>
            <sz val="9"/>
            <color indexed="81"/>
            <rFont val="Tahoma"/>
            <family val="2"/>
          </rPr>
          <t xml:space="preserve">
Registre a un paciente menor de 20 años,
y
En el campo de </t>
        </r>
        <r>
          <rPr>
            <b/>
            <sz val="9"/>
            <color indexed="81"/>
            <rFont val="Tahoma"/>
            <family val="2"/>
          </rPr>
          <t xml:space="preserve">"¿ Presenta otro déficit secundario o compromiso neuromuscular ? </t>
        </r>
        <r>
          <rPr>
            <sz val="9"/>
            <color indexed="81"/>
            <rFont val="Tahoma"/>
            <family val="2"/>
          </rPr>
          <t xml:space="preserve">" debe seleccionar </t>
        </r>
        <r>
          <rPr>
            <b/>
            <sz val="9"/>
            <color indexed="81"/>
            <rFont val="Tahoma"/>
            <family val="2"/>
          </rPr>
          <t>"si",</t>
        </r>
        <r>
          <rPr>
            <sz val="9"/>
            <color indexed="81"/>
            <rFont val="Tahoma"/>
            <family val="2"/>
          </rPr>
          <t xml:space="preserve"> 
 tener registrado </t>
        </r>
        <r>
          <rPr>
            <b/>
            <sz val="9"/>
            <color indexed="81"/>
            <rFont val="Tahoma"/>
            <family val="2"/>
          </rPr>
          <t>Ingreso</t>
        </r>
        <r>
          <rPr>
            <sz val="9"/>
            <color indexed="81"/>
            <rFont val="Tahoma"/>
            <family val="2"/>
          </rPr>
          <t xml:space="preserve"> en el campo estado, 
en el campo </t>
        </r>
        <r>
          <rPr>
            <b/>
            <sz val="9"/>
            <color indexed="81"/>
            <rFont val="Tahoma"/>
            <family val="2"/>
          </rPr>
          <t>" Especifique si es Congénito o Adquirido"</t>
        </r>
        <r>
          <rPr>
            <sz val="9"/>
            <color indexed="81"/>
            <rFont val="Tahoma"/>
            <family val="2"/>
          </rPr>
          <t xml:space="preserve">  seleccionar </t>
        </r>
        <r>
          <rPr>
            <b/>
            <sz val="9"/>
            <color indexed="81"/>
            <rFont val="Tahoma"/>
            <family val="2"/>
          </rPr>
          <t>Adquirido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43" authorId="0" shapeId="0" xr:uid="{F0813A69-7961-4A70-90F7-48AA63B8600C}">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Registre a un paciente con edad  mayor o igual de 20 años,
y
en el campo de "</t>
        </r>
        <r>
          <rPr>
            <b/>
            <sz val="9"/>
            <color indexed="81"/>
            <rFont val="Tahoma"/>
            <family val="2"/>
          </rPr>
          <t>¿ Presenta otro déficit secundario o compromiso neuromuscular ?</t>
        </r>
        <r>
          <rPr>
            <sz val="9"/>
            <color indexed="81"/>
            <rFont val="Tahoma"/>
            <family val="2"/>
          </rPr>
          <t xml:space="preserve"> " debe seleccionar </t>
        </r>
        <r>
          <rPr>
            <b/>
            <sz val="9"/>
            <color indexed="81"/>
            <rFont val="Tahoma"/>
            <family val="2"/>
          </rPr>
          <t>"si",</t>
        </r>
        <r>
          <rPr>
            <sz val="9"/>
            <color indexed="81"/>
            <rFont val="Tahoma"/>
            <family val="2"/>
          </rPr>
          <t xml:space="preserve">  
tener registrado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44" authorId="0" shapeId="0" xr:uid="{975629F1-6E0A-41E1-9217-91D412FC505B}">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 Otros problemas de compromiso físico ? "</t>
        </r>
        <r>
          <rPr>
            <sz val="9"/>
            <color indexed="81"/>
            <rFont val="Tahoma"/>
            <family val="2"/>
          </rPr>
          <t xml:space="preserve"> 
debe seleccionar </t>
        </r>
        <r>
          <rPr>
            <b/>
            <sz val="9"/>
            <color indexed="81"/>
            <rFont val="Tahoma"/>
            <family val="2"/>
          </rPr>
          <t>"si",</t>
        </r>
        <r>
          <rPr>
            <sz val="9"/>
            <color indexed="81"/>
            <rFont val="Tahoma"/>
            <family val="2"/>
          </rPr>
          <t xml:space="preserve">  
tener registrado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45" authorId="3" shapeId="0" xr:uid="{C40ADC4D-3D42-4CB3-AD68-6187749505B0}">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el titulo Diabetes Mellitus
En el campo </t>
        </r>
        <r>
          <rPr>
            <b/>
            <sz val="9"/>
            <color indexed="81"/>
            <rFont val="Tahoma"/>
            <family val="2"/>
          </rPr>
          <t xml:space="preserve">"¿Padece Diabetes Mellitus? " </t>
        </r>
        <r>
          <rPr>
            <sz val="9"/>
            <color indexed="81"/>
            <rFont val="Tahoma"/>
            <family val="2"/>
          </rPr>
          <t xml:space="preserve"> debe seleccionar "</t>
        </r>
        <r>
          <rPr>
            <b/>
            <sz val="9"/>
            <color indexed="81"/>
            <rFont val="Tahoma"/>
            <family val="2"/>
          </rPr>
          <t>Si"</t>
        </r>
        <r>
          <rPr>
            <sz val="9"/>
            <color indexed="81"/>
            <rFont val="Tahoma"/>
            <family val="2"/>
          </rPr>
          <t xml:space="preserve">,  Además selecionar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haber seleccionado el </t>
        </r>
        <r>
          <rPr>
            <b/>
            <sz val="9"/>
            <color indexed="81"/>
            <rFont val="Tahoma"/>
            <family val="2"/>
          </rPr>
          <t xml:space="preserve">Tipo de Estrategia </t>
        </r>
        <r>
          <rPr>
            <sz val="9"/>
            <color indexed="81"/>
            <rFont val="Tahoma"/>
            <family val="2"/>
          </rPr>
          <t xml:space="preserve">que corresponda
Tipo de Establecimiento
</t>
        </r>
        <r>
          <rPr>
            <b/>
            <sz val="9"/>
            <color indexed="81"/>
            <rFont val="Tahoma"/>
            <family val="2"/>
          </rPr>
          <t>Cesfam,Cgu,Cgr,Crs,Cdt,Psr,Cosam, Cecosf y Hospitales comunitarios.</t>
        </r>
        <r>
          <rPr>
            <sz val="9"/>
            <color indexed="81"/>
            <rFont val="Tahoma"/>
            <family val="2"/>
          </rPr>
          <t xml:space="preserve">
</t>
        </r>
      </text>
    </comment>
    <comment ref="B46" authorId="5" shapeId="0" xr:uid="{EB5D0436-C2BC-4DC6-9203-240748FDB85D}">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t>
        </r>
        <r>
          <rPr>
            <b/>
            <sz val="9"/>
            <color indexed="81"/>
            <rFont val="Tahoma"/>
            <family val="2"/>
          </rPr>
          <t xml:space="preserve"> Control en Sala de Rehabilitación Física e Integra</t>
        </r>
        <r>
          <rPr>
            <sz val="9"/>
            <color indexed="81"/>
            <rFont val="Tahoma"/>
            <family val="2"/>
          </rPr>
          <t>l:
En el titulo</t>
        </r>
        <r>
          <rPr>
            <b/>
            <sz val="9"/>
            <color indexed="81"/>
            <rFont val="Tahoma"/>
            <family val="2"/>
          </rPr>
          <t>Amputación Por Diabetes</t>
        </r>
        <r>
          <rPr>
            <sz val="9"/>
            <color indexed="81"/>
            <rFont val="Tahoma"/>
            <family val="2"/>
          </rPr>
          <t xml:space="preserve">
En el campo  </t>
        </r>
        <r>
          <rPr>
            <b/>
            <sz val="9"/>
            <color indexed="81"/>
            <rFont val="Tahoma"/>
            <family val="2"/>
          </rPr>
          <t>"¿ Presenta Amputación por Diabetes?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B47" authorId="5" shapeId="0" xr:uid="{1A50BC2E-665E-46B1-ADF0-405B5015BE62}">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Amputación Por Otras Causas</t>
        </r>
        <r>
          <rPr>
            <sz val="9"/>
            <color indexed="81"/>
            <rFont val="Tahoma"/>
            <family val="2"/>
          </rPr>
          <t xml:space="preserve">
En el campo  </t>
        </r>
        <r>
          <rPr>
            <b/>
            <sz val="9"/>
            <color indexed="81"/>
            <rFont val="Tahoma"/>
            <family val="2"/>
          </rPr>
          <t xml:space="preserve">"¿ Presenta Amputación Por Otras Causas? " </t>
        </r>
        <r>
          <rPr>
            <sz val="9"/>
            <color indexed="81"/>
            <rFont val="Tahoma"/>
            <family val="2"/>
          </rPr>
          <t xml:space="preserve">
debe seleccionar</t>
        </r>
        <r>
          <rPr>
            <b/>
            <sz val="9"/>
            <color indexed="81"/>
            <rFont val="Tahoma"/>
            <family val="2"/>
          </rPr>
          <t xml:space="preserve"> "Si", </t>
        </r>
        <r>
          <rPr>
            <sz val="9"/>
            <color indexed="81"/>
            <rFont val="Tahoma"/>
            <family val="2"/>
          </rPr>
          <t xml:space="preserve"> 
Además selecionar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haber seleccionado el</t>
        </r>
        <r>
          <rPr>
            <b/>
            <sz val="9"/>
            <color indexed="81"/>
            <rFont val="Tahoma"/>
            <family val="2"/>
          </rPr>
          <t xml:space="preserve"> Tipo de Estrategia</t>
        </r>
        <r>
          <rPr>
            <sz val="9"/>
            <color indexed="81"/>
            <rFont val="Tahoma"/>
            <family val="2"/>
          </rPr>
          <t xml:space="preserve"> que corresponda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B48" authorId="5" shapeId="0" xr:uid="{9E8A14FB-6169-4F7D-8FDE-57D71DE6DE7A}">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
</t>
        </r>
        <r>
          <rPr>
            <sz val="9"/>
            <color indexed="81"/>
            <rFont val="Tahoma"/>
            <family val="2"/>
          </rPr>
          <t xml:space="preserve">
En el titulo </t>
        </r>
        <r>
          <rPr>
            <b/>
            <sz val="9"/>
            <color indexed="81"/>
            <rFont val="Tahoma"/>
            <family val="2"/>
          </rPr>
          <t>Artrosis Severa de Rodilla y de Cadera</t>
        </r>
        <r>
          <rPr>
            <sz val="9"/>
            <color indexed="81"/>
            <rFont val="Tahoma"/>
            <family val="2"/>
          </rPr>
          <t xml:space="preserve">
En el campo </t>
        </r>
        <r>
          <rPr>
            <b/>
            <sz val="9"/>
            <color indexed="81"/>
            <rFont val="Tahoma"/>
            <family val="2"/>
          </rPr>
          <t xml:space="preserve"> "¿ Presenta Artrosis Severa de Rodilla y de Cadera? "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t>
        </r>
        <r>
          <rPr>
            <b/>
            <sz val="9"/>
            <color indexed="81"/>
            <rFont val="Tahoma"/>
            <family val="2"/>
          </rPr>
          <t xml:space="preserve"> Ingreso </t>
        </r>
        <r>
          <rPr>
            <sz val="9"/>
            <color indexed="81"/>
            <rFont val="Tahoma"/>
            <family val="2"/>
          </rPr>
          <t xml:space="preserve">en el campo </t>
        </r>
        <r>
          <rPr>
            <b/>
            <sz val="9"/>
            <color indexed="81"/>
            <rFont val="Tahoma"/>
            <family val="2"/>
          </rPr>
          <t>Estado</t>
        </r>
        <r>
          <rPr>
            <sz val="9"/>
            <color indexed="81"/>
            <rFont val="Tahoma"/>
            <family val="2"/>
          </rPr>
          <t xml:space="preserve">
y 
haber seleccionado el</t>
        </r>
        <r>
          <rPr>
            <b/>
            <sz val="9"/>
            <color indexed="81"/>
            <rFont val="Tahoma"/>
            <family val="2"/>
          </rPr>
          <t xml:space="preserve"> 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r>
          <rPr>
            <b/>
            <sz val="9"/>
            <color indexed="81"/>
            <rFont val="Tahoma"/>
            <family val="2"/>
          </rPr>
          <t>.</t>
        </r>
      </text>
    </comment>
    <comment ref="B49" authorId="5" shapeId="0" xr:uid="{DF9B3217-9B22-4C70-A37C-A014573EB844}">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Otras Artrosis</t>
        </r>
        <r>
          <rPr>
            <sz val="9"/>
            <color indexed="81"/>
            <rFont val="Tahoma"/>
            <family val="2"/>
          </rPr>
          <t xml:space="preserve">
En el campo</t>
        </r>
        <r>
          <rPr>
            <b/>
            <sz val="9"/>
            <color indexed="81"/>
            <rFont val="Tahoma"/>
            <family val="2"/>
          </rPr>
          <t xml:space="preserve">  "¿ Presenta Otras Artrosis? "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haber seleccionado el</t>
        </r>
        <r>
          <rPr>
            <b/>
            <sz val="9"/>
            <color indexed="81"/>
            <rFont val="Tahoma"/>
            <family val="2"/>
          </rPr>
          <t xml:space="preserve"> 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B50" authorId="5" shapeId="0" xr:uid="{9BA8528B-61C5-4E37-B3EB-5C0EE59AFC20}">
      <text>
        <r>
          <rPr>
            <sz val="9"/>
            <color indexed="81"/>
            <rFont val="Tahoma"/>
            <family val="2"/>
          </rPr>
          <t>Este dato aparecerá  luego de que en la atención  registrada en</t>
        </r>
        <r>
          <rPr>
            <b/>
            <sz val="9"/>
            <color indexed="81"/>
            <rFont val="Tahoma"/>
            <family val="2"/>
          </rPr>
          <t xml:space="preserve">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Reumatológicas</t>
        </r>
        <r>
          <rPr>
            <sz val="9"/>
            <color indexed="81"/>
            <rFont val="Tahoma"/>
            <family val="2"/>
          </rPr>
          <t xml:space="preserve">
En el campo </t>
        </r>
        <r>
          <rPr>
            <b/>
            <sz val="9"/>
            <color indexed="81"/>
            <rFont val="Tahoma"/>
            <family val="2"/>
          </rPr>
          <t xml:space="preserve"> "¿ Presenta Patologias Reumatológicas? " </t>
        </r>
        <r>
          <rPr>
            <sz val="9"/>
            <color indexed="81"/>
            <rFont val="Tahoma"/>
            <family val="2"/>
          </rPr>
          <t xml:space="preserve">
debe seleccionar </t>
        </r>
        <r>
          <rPr>
            <b/>
            <sz val="9"/>
            <color indexed="81"/>
            <rFont val="Tahoma"/>
            <family val="2"/>
          </rPr>
          <t>"Si",</t>
        </r>
        <r>
          <rPr>
            <sz val="9"/>
            <color indexed="81"/>
            <rFont val="Tahoma"/>
            <family val="2"/>
          </rPr>
          <t xml:space="preserve">  
Además selecionar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B51" authorId="5" shapeId="0" xr:uid="{172FC6DC-4E5E-40FB-8694-5089DE2E2241}">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t>
        </r>
        <r>
          <rPr>
            <sz val="9"/>
            <color indexed="81"/>
            <rFont val="Tahoma"/>
            <family val="2"/>
          </rPr>
          <t xml:space="preserve">
En el titulo </t>
        </r>
        <r>
          <rPr>
            <b/>
            <sz val="9"/>
            <color indexed="81"/>
            <rFont val="Tahoma"/>
            <family val="2"/>
          </rPr>
          <t>Dolor Lumbar</t>
        </r>
        <r>
          <rPr>
            <sz val="9"/>
            <color indexed="81"/>
            <rFont val="Tahoma"/>
            <family val="2"/>
          </rPr>
          <t xml:space="preserve">
En el campo  "</t>
        </r>
        <r>
          <rPr>
            <b/>
            <sz val="9"/>
            <color indexed="81"/>
            <rFont val="Tahoma"/>
            <family val="2"/>
          </rPr>
          <t xml:space="preserve">¿ Presenta Dolor Lumbar? "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t>
        </r>
        <r>
          <rPr>
            <b/>
            <sz val="9"/>
            <color indexed="81"/>
            <rFont val="Tahoma"/>
            <family val="2"/>
          </rPr>
          <t xml:space="preserve"> Ingreso </t>
        </r>
        <r>
          <rPr>
            <sz val="9"/>
            <color indexed="81"/>
            <rFont val="Tahoma"/>
            <family val="2"/>
          </rPr>
          <t>en el campo</t>
        </r>
        <r>
          <rPr>
            <b/>
            <sz val="9"/>
            <color indexed="81"/>
            <rFont val="Tahoma"/>
            <family val="2"/>
          </rPr>
          <t xml:space="preserve"> Estado</t>
        </r>
        <r>
          <rPr>
            <sz val="9"/>
            <color indexed="81"/>
            <rFont val="Tahoma"/>
            <family val="2"/>
          </rPr>
          <t xml:space="preserve">
y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B52" authorId="5" shapeId="0" xr:uid="{0B645EA1-394D-46C9-ABAA-EE269258864C}">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Hombro Doloroso</t>
        </r>
        <r>
          <rPr>
            <sz val="9"/>
            <color indexed="81"/>
            <rFont val="Tahoma"/>
            <family val="2"/>
          </rPr>
          <t xml:space="preserve">
En el campo </t>
        </r>
        <r>
          <rPr>
            <b/>
            <sz val="9"/>
            <color indexed="81"/>
            <rFont val="Tahoma"/>
            <family val="2"/>
          </rPr>
          <t xml:space="preserve"> "¿ Presenta Hombro Doloroso? "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B53" authorId="5" shapeId="0" xr:uid="{7D5C75F8-63E0-4825-8EB5-78C653595088}">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t>
        </r>
        <r>
          <rPr>
            <b/>
            <sz val="9"/>
            <color indexed="81"/>
            <rFont val="Tahoma"/>
            <family val="2"/>
          </rPr>
          <t xml:space="preserve"> Cuidados Paliativos</t>
        </r>
        <r>
          <rPr>
            <sz val="9"/>
            <color indexed="81"/>
            <rFont val="Tahoma"/>
            <family val="2"/>
          </rPr>
          <t xml:space="preserve">
En el campo  </t>
        </r>
        <r>
          <rPr>
            <b/>
            <sz val="9"/>
            <color indexed="81"/>
            <rFont val="Tahoma"/>
            <family val="2"/>
          </rPr>
          <t>"¿ Cuidados Paliativos?</t>
        </r>
        <r>
          <rPr>
            <sz val="9"/>
            <color indexed="81"/>
            <rFont val="Tahoma"/>
            <family val="2"/>
          </rPr>
          <t xml:space="preserve"> " 
debe seleccionar </t>
        </r>
        <r>
          <rPr>
            <b/>
            <sz val="9"/>
            <color indexed="81"/>
            <rFont val="Tahoma"/>
            <family val="2"/>
          </rPr>
          <t xml:space="preserve">"Si",  </t>
        </r>
        <r>
          <rPr>
            <sz val="9"/>
            <color indexed="81"/>
            <rFont val="Tahoma"/>
            <family val="2"/>
          </rPr>
          <t xml:space="preserve">
Además selecionar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B54" authorId="5" shapeId="0" xr:uid="{802F3FA6-DBDC-4DB2-B738-E0A8D7A6597B}">
      <text>
        <r>
          <rPr>
            <sz val="9"/>
            <color indexed="81"/>
            <rFont val="Tahoma"/>
            <family val="2"/>
          </rPr>
          <t xml:space="preserve">Este dato aparecerá  luego de que en la atención  registrada en módulo </t>
        </r>
        <r>
          <rPr>
            <b/>
            <sz val="9"/>
            <color indexed="81"/>
            <rFont val="Tahoma"/>
            <family val="2"/>
          </rPr>
          <t>Box, Pacientes Citados o desde Agregar documentos</t>
        </r>
        <r>
          <rPr>
            <sz val="9"/>
            <color indexed="81"/>
            <rFont val="Tahoma"/>
            <family val="2"/>
          </rPr>
          <t xml:space="preserve">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el titulo</t>
        </r>
        <r>
          <rPr>
            <b/>
            <sz val="9"/>
            <color indexed="81"/>
            <rFont val="Tahoma"/>
            <family val="2"/>
          </rPr>
          <t xml:space="preserve"> Otros Síndromes Dolorosos No Traumaticos</t>
        </r>
        <r>
          <rPr>
            <sz val="9"/>
            <color indexed="81"/>
            <rFont val="Tahoma"/>
            <family val="2"/>
          </rPr>
          <t xml:space="preserve">
En el campo </t>
        </r>
        <r>
          <rPr>
            <b/>
            <sz val="9"/>
            <color indexed="81"/>
            <rFont val="Tahoma"/>
            <family val="2"/>
          </rPr>
          <t xml:space="preserve"> "¿ Presenta Otros Sídromes Dolorosos No Traumaticos? " </t>
        </r>
        <r>
          <rPr>
            <sz val="9"/>
            <color indexed="81"/>
            <rFont val="Tahoma"/>
            <family val="2"/>
          </rPr>
          <t xml:space="preserve">
debe seleccionar</t>
        </r>
        <r>
          <rPr>
            <b/>
            <sz val="9"/>
            <color indexed="81"/>
            <rFont val="Tahoma"/>
            <family val="2"/>
          </rPr>
          <t xml:space="preserve"> "Si",  </t>
        </r>
        <r>
          <rPr>
            <sz val="9"/>
            <color indexed="81"/>
            <rFont val="Tahoma"/>
            <family val="2"/>
          </rPr>
          <t xml:space="preserve">
Además selecionar</t>
        </r>
        <r>
          <rPr>
            <b/>
            <sz val="9"/>
            <color indexed="81"/>
            <rFont val="Tahoma"/>
            <family val="2"/>
          </rPr>
          <t xml:space="preserve"> Ingreso</t>
        </r>
        <r>
          <rPr>
            <sz val="9"/>
            <color indexed="81"/>
            <rFont val="Tahoma"/>
            <family val="2"/>
          </rPr>
          <t xml:space="preserve"> en el campo </t>
        </r>
        <r>
          <rPr>
            <b/>
            <sz val="9"/>
            <color indexed="81"/>
            <rFont val="Tahoma"/>
            <family val="2"/>
          </rPr>
          <t>Estado</t>
        </r>
        <r>
          <rPr>
            <sz val="9"/>
            <color indexed="81"/>
            <rFont val="Tahoma"/>
            <family val="2"/>
          </rPr>
          <t xml:space="preserve">
y 
haber seleccionado e</t>
        </r>
        <r>
          <rPr>
            <b/>
            <sz val="9"/>
            <color indexed="81"/>
            <rFont val="Tahoma"/>
            <family val="2"/>
          </rPr>
          <t xml:space="preserve">l 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5" authorId="5" shapeId="0" xr:uid="{32045C93-D463-442C-83FE-8DD528A78254}">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Condición Sensorial Visual</t>
        </r>
        <r>
          <rPr>
            <sz val="9"/>
            <color indexed="81"/>
            <rFont val="Tahoma"/>
            <family val="2"/>
          </rPr>
          <t xml:space="preserve">
En el campo de "</t>
        </r>
        <r>
          <rPr>
            <b/>
            <sz val="9"/>
            <color indexed="81"/>
            <rFont val="Tahoma"/>
            <family val="2"/>
          </rPr>
          <t xml:space="preserve">¿ Presenta problemas sensoriales Visuales ?"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Además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6" authorId="5" shapeId="0" xr:uid="{E17850F2-A3CC-4B7D-8723-4B2999FDBBDF}">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
</t>
        </r>
        <r>
          <rPr>
            <sz val="9"/>
            <color indexed="81"/>
            <rFont val="Tahoma"/>
            <family val="2"/>
          </rPr>
          <t xml:space="preserve">En el Titulo </t>
        </r>
        <r>
          <rPr>
            <b/>
            <sz val="9"/>
            <color indexed="81"/>
            <rFont val="Tahoma"/>
            <family val="2"/>
          </rPr>
          <t>Condición Sensorial Auditivo</t>
        </r>
        <r>
          <rPr>
            <sz val="9"/>
            <color indexed="81"/>
            <rFont val="Tahoma"/>
            <family val="2"/>
          </rPr>
          <t xml:space="preserve">
En el campo de</t>
        </r>
        <r>
          <rPr>
            <b/>
            <sz val="9"/>
            <color indexed="81"/>
            <rFont val="Tahoma"/>
            <family val="2"/>
          </rPr>
          <t xml:space="preserve"> "¿ Presenta problemas sensoriales Auditivos?" 
</t>
        </r>
        <r>
          <rPr>
            <sz val="9"/>
            <color indexed="81"/>
            <rFont val="Tahoma"/>
            <family val="2"/>
          </rPr>
          <t>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
Y además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61" authorId="0" shapeId="0" xr:uid="{FB5D3611-915D-41D4-8649-710F61313B5C}">
      <text>
        <r>
          <rPr>
            <sz val="9"/>
            <color indexed="81"/>
            <rFont val="Tahoma"/>
            <family val="2"/>
          </rPr>
          <t xml:space="preserve">Este dato aparecerá  luego de que en la atención cerrada (estado completada) registrada en </t>
        </r>
        <r>
          <rPr>
            <b/>
            <sz val="9"/>
            <color indexed="81"/>
            <rFont val="Tahoma"/>
            <family val="2"/>
          </rPr>
          <t xml:space="preserve">módulo Box, Pacientes Citados, </t>
        </r>
        <r>
          <rPr>
            <sz val="9"/>
            <color indexed="81"/>
            <rFont val="Tahoma"/>
            <family val="2"/>
          </rPr>
          <t>el</t>
        </r>
        <r>
          <rPr>
            <b/>
            <sz val="9"/>
            <color indexed="81"/>
            <rFont val="Tahoma"/>
            <family val="2"/>
          </rPr>
          <t xml:space="preserve"> </t>
        </r>
        <r>
          <rPr>
            <sz val="9"/>
            <color indexed="81"/>
            <rFont val="Tahoma"/>
            <family val="2"/>
          </rPr>
          <t xml:space="preserve">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Consulta De Rehabilitación en Sala
y 
</t>
        </r>
        <r>
          <rPr>
            <sz val="9"/>
            <color indexed="81"/>
            <rFont val="Tahoma"/>
            <family val="2"/>
          </rPr>
          <t>En el Formulario</t>
        </r>
        <r>
          <rPr>
            <b/>
            <sz val="9"/>
            <color indexed="81"/>
            <rFont val="Tahoma"/>
            <family val="2"/>
          </rPr>
          <t xml:space="preserve"> Control en Sala de Rehabilitacion Fisica e Integral,  </t>
        </r>
        <r>
          <rPr>
            <sz val="9"/>
            <color indexed="81"/>
            <rFont val="Tahoma"/>
            <family val="2"/>
          </rPr>
          <t xml:space="preserve">haber seleccionado el </t>
        </r>
        <r>
          <rPr>
            <b/>
            <sz val="9"/>
            <color indexed="81"/>
            <rFont val="Tahoma"/>
            <family val="2"/>
          </rPr>
          <t xml:space="preserve">Tipo de Estrategia </t>
        </r>
        <r>
          <rPr>
            <sz val="9"/>
            <color indexed="81"/>
            <rFont val="Tahoma"/>
            <family val="2"/>
          </rPr>
          <t>que corresponda.</t>
        </r>
        <r>
          <rPr>
            <b/>
            <sz val="9"/>
            <color indexed="81"/>
            <rFont val="Tahoma"/>
            <family val="2"/>
          </rPr>
          <t xml:space="preserve">
</t>
        </r>
        <r>
          <rPr>
            <sz val="9"/>
            <color indexed="81"/>
            <rFont val="Tahoma"/>
            <family val="2"/>
          </rPr>
          <t>Tipo de Establecimiento
Cesfam,Cgu,Cgr,Crs,Cdt,Psr,Cosam, Cecosf y Hospitales comunitarios.</t>
        </r>
      </text>
    </comment>
    <comment ref="A62" authorId="0" shapeId="0" xr:uid="{B730F126-114C-4E07-951F-77E1D66C3E3C}">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KINESIÓLOGO</t>
        </r>
        <r>
          <rPr>
            <sz val="9"/>
            <color indexed="81"/>
            <rFont val="Tahoma"/>
            <family val="2"/>
          </rPr>
          <t xml:space="preserve">, registre la actividad:
</t>
        </r>
        <r>
          <rPr>
            <b/>
            <sz val="9"/>
            <color indexed="81"/>
            <rFont val="Tahoma"/>
            <family val="2"/>
          </rPr>
          <t xml:space="preserve">Consulta de Kinesiólogo en Sala de Rehabilitación </t>
        </r>
        <r>
          <rPr>
            <sz val="9"/>
            <color indexed="81"/>
            <rFont val="Tahoma"/>
            <family val="2"/>
          </rPr>
          <t>ó</t>
        </r>
        <r>
          <rPr>
            <b/>
            <sz val="9"/>
            <color indexed="81"/>
            <rFont val="Tahoma"/>
            <family val="2"/>
          </rPr>
          <t xml:space="preserve">
Consulta De Rehabilitación en Sala</t>
        </r>
        <r>
          <rPr>
            <sz val="9"/>
            <color indexed="81"/>
            <rFont val="Tahoma"/>
            <family val="2"/>
          </rPr>
          <t xml:space="preserve">
y 
En el Formulario </t>
        </r>
        <r>
          <rPr>
            <b/>
            <sz val="9"/>
            <color indexed="81"/>
            <rFont val="Tahoma"/>
            <family val="2"/>
          </rPr>
          <t xml:space="preserve">Control en Sala de Rehabilitacion Fisica e Integral, </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63" authorId="0" shapeId="0" xr:uid="{DD556AA8-26E0-4AA6-94B2-108303277ABD}">
      <text>
        <r>
          <rPr>
            <sz val="9"/>
            <color indexed="81"/>
            <rFont val="Tahoma"/>
            <family val="2"/>
          </rPr>
          <t>Este dato aparecerá  luego de que en la atención cerrada (estado completada) registrada en</t>
        </r>
        <r>
          <rPr>
            <b/>
            <sz val="9"/>
            <color indexed="81"/>
            <rFont val="Tahoma"/>
            <family val="2"/>
          </rPr>
          <t xml:space="preserve"> módulo Box, Pacientes Citados</t>
        </r>
        <r>
          <rPr>
            <sz val="9"/>
            <color indexed="81"/>
            <rFont val="Tahoma"/>
            <family val="2"/>
          </rPr>
          <t xml:space="preserve">, el </t>
        </r>
        <r>
          <rPr>
            <b/>
            <sz val="9"/>
            <color indexed="81"/>
            <rFont val="Tahoma"/>
            <family val="2"/>
          </rPr>
          <t>TERAPEUTA OCUPACIONAL</t>
        </r>
        <r>
          <rPr>
            <sz val="9"/>
            <color indexed="81"/>
            <rFont val="Tahoma"/>
            <family val="2"/>
          </rPr>
          <t xml:space="preserve">, registre la actviidad:
</t>
        </r>
        <r>
          <rPr>
            <b/>
            <sz val="9"/>
            <color indexed="81"/>
            <rFont val="Tahoma"/>
            <family val="2"/>
          </rPr>
          <t xml:space="preserve">Consulta Déficit Desarrollo Psicomotor en Sala de Rehabilitación  </t>
        </r>
        <r>
          <rPr>
            <sz val="9"/>
            <color indexed="81"/>
            <rFont val="Tahoma"/>
            <family val="2"/>
          </rPr>
          <t xml:space="preserve"> ó</t>
        </r>
        <r>
          <rPr>
            <b/>
            <sz val="9"/>
            <color indexed="81"/>
            <rFont val="Tahoma"/>
            <family val="2"/>
          </rPr>
          <t xml:space="preserve">
Consulta De Rehabilitación en Sala
y 
</t>
        </r>
        <r>
          <rPr>
            <sz val="9"/>
            <color indexed="81"/>
            <rFont val="Tahoma"/>
            <family val="2"/>
          </rPr>
          <t xml:space="preserve">En el Formulario </t>
        </r>
        <r>
          <rPr>
            <b/>
            <sz val="9"/>
            <color indexed="81"/>
            <rFont val="Tahoma"/>
            <family val="2"/>
          </rPr>
          <t xml:space="preserve">Control en Sala de Rehabilitacion Fisica e Integral,  </t>
        </r>
        <r>
          <rPr>
            <sz val="9"/>
            <color indexed="81"/>
            <rFont val="Tahoma"/>
            <family val="2"/>
          </rPr>
          <t>haber seleccionado el</t>
        </r>
        <r>
          <rPr>
            <b/>
            <sz val="9"/>
            <color indexed="81"/>
            <rFont val="Tahoma"/>
            <family val="2"/>
          </rPr>
          <t xml:space="preserve"> Tipo de Estrategia </t>
        </r>
        <r>
          <rPr>
            <sz val="9"/>
            <color indexed="81"/>
            <rFont val="Tahoma"/>
            <family val="2"/>
          </rPr>
          <t>que corresponda.
Tipo de Establecimiento
Cesfam,Cgu,Cgr,Crs,Cdt,Psr,Cosam, Cecosf y Hospitales comunitarios.</t>
        </r>
      </text>
    </comment>
    <comment ref="A64" authorId="0" shapeId="0" xr:uid="{117A0A23-A105-4E5B-9575-FC3B93C95F7D}">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FONOAUDIÓLOGO</t>
        </r>
        <r>
          <rPr>
            <sz val="9"/>
            <color indexed="81"/>
            <rFont val="Tahoma"/>
            <family val="2"/>
          </rPr>
          <t xml:space="preserve">, registre la actividad:
</t>
        </r>
        <r>
          <rPr>
            <b/>
            <sz val="9"/>
            <color indexed="81"/>
            <rFont val="Tahoma"/>
            <family val="2"/>
          </rPr>
          <t>Consulta Déficit Desarrollo Psicomotor en Sala de Rehabilitación</t>
        </r>
        <r>
          <rPr>
            <sz val="9"/>
            <color indexed="81"/>
            <rFont val="Tahoma"/>
            <family val="2"/>
          </rPr>
          <t xml:space="preserve">   ó
</t>
        </r>
        <r>
          <rPr>
            <b/>
            <sz val="9"/>
            <color indexed="81"/>
            <rFont val="Tahoma"/>
            <family val="2"/>
          </rPr>
          <t xml:space="preserve">Consulta De Rehabilitación en Sala
y 
</t>
        </r>
        <r>
          <rPr>
            <sz val="9"/>
            <color indexed="81"/>
            <rFont val="Tahoma"/>
            <family val="2"/>
          </rPr>
          <t>En el Formulario</t>
        </r>
        <r>
          <rPr>
            <b/>
            <sz val="9"/>
            <color indexed="81"/>
            <rFont val="Tahoma"/>
            <family val="2"/>
          </rPr>
          <t xml:space="preserve"> Control en Sala de Rehabilitacion Fisica e Integral,  </t>
        </r>
        <r>
          <rPr>
            <sz val="9"/>
            <color indexed="81"/>
            <rFont val="Tahoma"/>
            <family val="2"/>
          </rPr>
          <t xml:space="preserve">haber seleccionado el </t>
        </r>
        <r>
          <rPr>
            <b/>
            <sz val="9"/>
            <color indexed="81"/>
            <rFont val="Tahoma"/>
            <family val="2"/>
          </rPr>
          <t>Tipo de Estrategia q</t>
        </r>
        <r>
          <rPr>
            <sz val="9"/>
            <color indexed="81"/>
            <rFont val="Tahoma"/>
            <family val="2"/>
          </rPr>
          <t>ue corresponda.</t>
        </r>
        <r>
          <rPr>
            <b/>
            <sz val="9"/>
            <color indexed="81"/>
            <rFont val="Tahoma"/>
            <family val="2"/>
          </rPr>
          <t xml:space="preserve">
</t>
        </r>
        <r>
          <rPr>
            <sz val="9"/>
            <color indexed="81"/>
            <rFont val="Tahoma"/>
            <family val="2"/>
          </rPr>
          <t>Tipo de Establecimiento
Cesfam,Cgu,Cgr,Crs,Cdt,Psr,Cosam, Cecosf y Hospitales comunitarios.</t>
        </r>
      </text>
    </comment>
    <comment ref="A65" authorId="6" shapeId="0" xr:uid="{59577256-22A5-4D63-84A7-1EA1D2DAA381}">
      <text>
        <r>
          <rPr>
            <sz val="9"/>
            <color indexed="81"/>
            <rFont val="Tahoma"/>
            <family val="2"/>
          </rPr>
          <t xml:space="preserve">Este dato aparecerá  luego de que en la atención cerrada (estado completada) registrada en </t>
        </r>
        <r>
          <rPr>
            <b/>
            <sz val="9"/>
            <color indexed="81"/>
            <rFont val="Tahoma"/>
            <family val="2"/>
          </rPr>
          <t xml:space="preserve">módulo  Box, Pacientes Citados, </t>
        </r>
        <r>
          <rPr>
            <sz val="9"/>
            <color indexed="81"/>
            <rFont val="Tahoma"/>
            <family val="2"/>
          </rPr>
          <t>el</t>
        </r>
        <r>
          <rPr>
            <b/>
            <sz val="9"/>
            <color indexed="81"/>
            <rFont val="Tahoma"/>
            <family val="2"/>
          </rPr>
          <t xml:space="preserve"> PSICÓLOGO/A, </t>
        </r>
        <r>
          <rPr>
            <sz val="9"/>
            <color indexed="81"/>
            <rFont val="Tahoma"/>
            <family val="2"/>
          </rPr>
          <t xml:space="preserve">registre la actividad:
</t>
        </r>
        <r>
          <rPr>
            <b/>
            <sz val="9"/>
            <color indexed="81"/>
            <rFont val="Tahoma"/>
            <family val="2"/>
          </rPr>
          <t xml:space="preserve">
Consulta Déficit Desarrollo Psicomotor en Sala de Rehabilitación   ó
Consulta De Rehabilitación en Sala
y 
</t>
        </r>
        <r>
          <rPr>
            <sz val="9"/>
            <color indexed="81"/>
            <rFont val="Tahoma"/>
            <family val="2"/>
          </rPr>
          <t xml:space="preserve">En el Formulario </t>
        </r>
        <r>
          <rPr>
            <b/>
            <sz val="9"/>
            <color indexed="81"/>
            <rFont val="Tahoma"/>
            <family val="2"/>
          </rPr>
          <t xml:space="preserve">Control en Sala de Rehabilitacion Fisica e Integral,  </t>
        </r>
        <r>
          <rPr>
            <sz val="9"/>
            <color indexed="81"/>
            <rFont val="Tahoma"/>
            <family val="2"/>
          </rPr>
          <t xml:space="preserve">haber seleccionado el </t>
        </r>
        <r>
          <rPr>
            <b/>
            <sz val="9"/>
            <color indexed="81"/>
            <rFont val="Tahoma"/>
            <family val="2"/>
          </rPr>
          <t xml:space="preserve">Tipo de Estrategia </t>
        </r>
        <r>
          <rPr>
            <sz val="9"/>
            <color indexed="81"/>
            <rFont val="Tahoma"/>
            <family val="2"/>
          </rPr>
          <t>que corresponda.</t>
        </r>
        <r>
          <rPr>
            <b/>
            <sz val="9"/>
            <color indexed="81"/>
            <rFont val="Tahoma"/>
            <family val="2"/>
          </rPr>
          <t xml:space="preserve">
</t>
        </r>
        <r>
          <rPr>
            <sz val="9"/>
            <color indexed="81"/>
            <rFont val="Tahoma"/>
            <family val="2"/>
          </rPr>
          <t xml:space="preserve">Tipo de Establecimiento
Cesfam,Cgu,Cgr,Crs,Cdt,Psr,Cosam, Cecosf y Hospitales comunitarios.
</t>
        </r>
      </text>
    </comment>
    <comment ref="A69" authorId="0" shapeId="0" xr:uid="{361C9CCB-1F61-4847-B4A8-D68CAE743539}">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KINESIÓLOGO</t>
        </r>
        <r>
          <rPr>
            <sz val="9"/>
            <color indexed="81"/>
            <rFont val="Tahoma"/>
            <family val="2"/>
          </rPr>
          <t xml:space="preserve"> registre la acvidad:
</t>
        </r>
        <r>
          <rPr>
            <b/>
            <sz val="9"/>
            <color indexed="81"/>
            <rFont val="Tahoma"/>
            <family val="2"/>
          </rPr>
          <t>Control en Sala de Rehabilitación
y</t>
        </r>
        <r>
          <rPr>
            <sz val="9"/>
            <color indexed="81"/>
            <rFont val="Tahoma"/>
            <family val="2"/>
          </rPr>
          <t xml:space="preserve">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t>
        </r>
        <r>
          <rPr>
            <b/>
            <sz val="9"/>
            <color indexed="81"/>
            <rFont val="Tahoma"/>
            <family val="2"/>
          </rPr>
          <t xml:space="preserve">
</t>
        </r>
        <r>
          <rPr>
            <sz val="9"/>
            <color indexed="81"/>
            <rFont val="Tahoma"/>
            <family val="2"/>
          </rPr>
          <t>Tipo de Establecimiento
Cesfam,Cgu,Cgr,Crs,Cdt,Psr,Cosam, Cecosf y Hospitales comunitarios.</t>
        </r>
      </text>
    </comment>
    <comment ref="A70" authorId="0" shapeId="0" xr:uid="{0FA89F71-377C-4EAF-B333-41EE445E3826}">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 xml:space="preserve">TERAPEUTA OCUPACIONAL </t>
        </r>
        <r>
          <rPr>
            <sz val="9"/>
            <color indexed="81"/>
            <rFont val="Tahoma"/>
            <family val="2"/>
          </rPr>
          <t xml:space="preserve">registre la acvidad:
</t>
        </r>
        <r>
          <rPr>
            <b/>
            <sz val="9"/>
            <color indexed="81"/>
            <rFont val="Tahoma"/>
            <family val="2"/>
          </rPr>
          <t xml:space="preserve">Control en Sala de Rehabilitación
</t>
        </r>
        <r>
          <rPr>
            <sz val="9"/>
            <color indexed="81"/>
            <rFont val="Tahoma"/>
            <family val="2"/>
          </rPr>
          <t>y 
En el Formulario Control en Sala de Rehabilitacion Fisica e Integral,  haber seleccionado el Tipo de Estrategia que corresponda.
Tipo de Establecimiento
Cesfam,Cgu,Cgr,Crs,Cdt,Psr,Cosam, Cecosf y Hospitales comunitarios.</t>
        </r>
      </text>
    </comment>
    <comment ref="A71" authorId="0" shapeId="0" xr:uid="{A1F1BB6E-B1CD-4DF4-943D-4F7970F5E1E7}">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 xml:space="preserve">FONOAUDIÓLOGO </t>
        </r>
        <r>
          <rPr>
            <sz val="9"/>
            <color indexed="81"/>
            <rFont val="Tahoma"/>
            <family val="2"/>
          </rPr>
          <t xml:space="preserve">registre la acvidad:
</t>
        </r>
        <r>
          <rPr>
            <b/>
            <sz val="9"/>
            <color indexed="81"/>
            <rFont val="Tahoma"/>
            <family val="2"/>
          </rPr>
          <t>Control en Sala de Rehabilitación
y</t>
        </r>
        <r>
          <rPr>
            <sz val="9"/>
            <color indexed="81"/>
            <rFont val="Tahoma"/>
            <family val="2"/>
          </rPr>
          <t xml:space="preserve">
En el Formulario </t>
        </r>
        <r>
          <rPr>
            <b/>
            <sz val="9"/>
            <color indexed="81"/>
            <rFont val="Tahoma"/>
            <family val="2"/>
          </rPr>
          <t>Control en Sala de Rehabilitacion Fisica e Integra</t>
        </r>
        <r>
          <rPr>
            <sz val="9"/>
            <color indexed="81"/>
            <rFont val="Tahoma"/>
            <family val="2"/>
          </rPr>
          <t xml:space="preserve">l,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72" authorId="0" shapeId="0" xr:uid="{BB4660EB-F436-4289-B9E7-A1D0CE790D75}">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 xml:space="preserve">PSICÓLOGO </t>
        </r>
        <r>
          <rPr>
            <sz val="9"/>
            <color indexed="81"/>
            <rFont val="Tahoma"/>
            <family val="2"/>
          </rPr>
          <t xml:space="preserve">registre la acvidad:
</t>
        </r>
        <r>
          <rPr>
            <b/>
            <sz val="9"/>
            <color indexed="81"/>
            <rFont val="Tahoma"/>
            <family val="2"/>
          </rPr>
          <t xml:space="preserve">Control en Sala de Rehabilitación 
y </t>
        </r>
        <r>
          <rPr>
            <sz val="9"/>
            <color indexed="81"/>
            <rFont val="Tahoma"/>
            <family val="2"/>
          </rPr>
          <t xml:space="preserve">
En el </t>
        </r>
        <r>
          <rPr>
            <b/>
            <sz val="9"/>
            <color indexed="81"/>
            <rFont val="Tahoma"/>
            <family val="2"/>
          </rPr>
          <t>Formulario 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76" authorId="0" shapeId="0" xr:uid="{9AE5296D-4346-41CE-98B2-3F4777C32346}">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KINESIÓLOGO</t>
        </r>
        <r>
          <rPr>
            <sz val="9"/>
            <color indexed="81"/>
            <rFont val="Tahoma"/>
            <family val="2"/>
          </rPr>
          <t xml:space="preserve"> registre la acvidad:
</t>
        </r>
        <r>
          <rPr>
            <b/>
            <sz val="9"/>
            <color indexed="81"/>
            <rFont val="Tahoma"/>
            <family val="2"/>
          </rPr>
          <t>Sesión de Rehabilitación</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text>
    </comment>
    <comment ref="A77" authorId="0" shapeId="0" xr:uid="{D3E7C444-ECB1-437E-86C5-D5E5692DE1A1}">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TERAPEUTA OCUPACIONAL</t>
        </r>
        <r>
          <rPr>
            <sz val="9"/>
            <color indexed="81"/>
            <rFont val="Tahoma"/>
            <family val="2"/>
          </rPr>
          <t xml:space="preserve"> registre la acvidad:
</t>
        </r>
        <r>
          <rPr>
            <b/>
            <sz val="9"/>
            <color indexed="81"/>
            <rFont val="Tahoma"/>
            <family val="2"/>
          </rPr>
          <t>Sesión de Rehabilitación</t>
        </r>
        <r>
          <rPr>
            <sz val="9"/>
            <color indexed="81"/>
            <rFont val="Tahoma"/>
            <family val="2"/>
          </rPr>
          <t xml:space="preserve">
y 
En el Formulario</t>
        </r>
        <r>
          <rPr>
            <b/>
            <sz val="9"/>
            <color indexed="81"/>
            <rFont val="Tahoma"/>
            <family val="2"/>
          </rPr>
          <t xml:space="preserve"> 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78" authorId="0" shapeId="0" xr:uid="{B8481775-B08B-4044-AD4A-19230CE5F8C3}">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FONOAUDIÓLOGO</t>
        </r>
        <r>
          <rPr>
            <sz val="9"/>
            <color indexed="81"/>
            <rFont val="Tahoma"/>
            <family val="2"/>
          </rPr>
          <t xml:space="preserve">  registre la acvidad:
</t>
        </r>
        <r>
          <rPr>
            <b/>
            <sz val="9"/>
            <color indexed="81"/>
            <rFont val="Tahoma"/>
            <family val="2"/>
          </rPr>
          <t xml:space="preserve">
Sesión de Rehabilitación</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79" authorId="0" shapeId="0" xr:uid="{4907E216-0FAA-4342-85EC-952F364FED30}">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t>
        </r>
        <r>
          <rPr>
            <b/>
            <sz val="9"/>
            <color indexed="81"/>
            <rFont val="Tahoma"/>
            <family val="2"/>
          </rPr>
          <t xml:space="preserve">PSICÓLOGO </t>
        </r>
        <r>
          <rPr>
            <sz val="9"/>
            <color indexed="81"/>
            <rFont val="Tahoma"/>
            <family val="2"/>
          </rPr>
          <t xml:space="preserve">registre la acvidad:
</t>
        </r>
        <r>
          <rPr>
            <b/>
            <sz val="9"/>
            <color indexed="81"/>
            <rFont val="Tahoma"/>
            <family val="2"/>
          </rPr>
          <t>Sesión de Rehabilitación</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text>
    </comment>
    <comment ref="A83" authorId="2" shapeId="0" xr:uid="{4B670A93-4F08-458D-877C-1C5C2840AA04}">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Evaluación Ayudas Técnicas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4" authorId="2" shapeId="0" xr:uid="{7FC2236F-FD49-4CE8-ACEA-7CD856844A93}">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ENTRENAMIENTO DE AYUDAS TECNICAS</t>
        </r>
        <r>
          <rPr>
            <sz val="9"/>
            <color indexed="81"/>
            <rFont val="Tahoma"/>
            <family val="2"/>
          </rPr>
          <t xml:space="preserve">
y 
En el Formulario</t>
        </r>
        <r>
          <rPr>
            <b/>
            <sz val="9"/>
            <color indexed="81"/>
            <rFont val="Tahoma"/>
            <family val="2"/>
          </rPr>
          <t xml:space="preserve"> Control en Sala de Rehabilitacion Fisica e Integral, </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5" authorId="2" shapeId="0" xr:uid="{E029FEC1-3691-4902-8DAC-BCB0802C0301}">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Actividad de Fisioterapia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
</t>
        </r>
      </text>
    </comment>
    <comment ref="A86" authorId="3" shapeId="0" xr:uid="{FE0FE077-CCD9-441E-B828-C23684A4AE03}">
      <text>
        <r>
          <rPr>
            <sz val="9"/>
            <color indexed="81"/>
            <rFont val="Tahoma"/>
            <family val="2"/>
          </rPr>
          <t xml:space="preserve">Este dato aparecerá  luego de que en la atención registrada en módulo  </t>
        </r>
        <r>
          <rPr>
            <b/>
            <sz val="9"/>
            <color indexed="81"/>
            <rFont val="Tahoma"/>
            <family val="2"/>
          </rPr>
          <t>Box, Pacientes Citados</t>
        </r>
        <r>
          <rPr>
            <sz val="9"/>
            <color indexed="81"/>
            <rFont val="Tahoma"/>
            <family val="2"/>
          </rPr>
          <t xml:space="preserve">, el  profesional  Registre el </t>
        </r>
        <r>
          <rPr>
            <b/>
            <sz val="9"/>
            <color indexed="81"/>
            <rFont val="Tahoma"/>
            <family val="2"/>
          </rPr>
          <t>Procedimiento</t>
        </r>
        <r>
          <rPr>
            <sz val="9"/>
            <color indexed="81"/>
            <rFont val="Tahoma"/>
            <family val="2"/>
          </rPr>
          <t xml:space="preserve">:
</t>
        </r>
        <r>
          <rPr>
            <b/>
            <sz val="9"/>
            <color indexed="81"/>
            <rFont val="Tahoma"/>
            <family val="2"/>
          </rPr>
          <t>Tratamiento Compresivo</t>
        </r>
        <r>
          <rPr>
            <sz val="9"/>
            <color indexed="81"/>
            <rFont val="Tahoma"/>
            <family val="2"/>
          </rPr>
          <t xml:space="preserve">
y 
En el Formulari</t>
        </r>
        <r>
          <rPr>
            <b/>
            <sz val="9"/>
            <color indexed="81"/>
            <rFont val="Tahoma"/>
            <family val="2"/>
          </rPr>
          <t>o 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
NOTA: Se destaca que en esta sección cuenta la totalidad de procedimientos realizados y no por atención.
</t>
        </r>
      </text>
    </comment>
    <comment ref="A87" authorId="3" shapeId="0" xr:uid="{0ACF9F8E-C864-4D6C-8A27-8B29E1861314}">
      <text>
        <r>
          <rPr>
            <sz val="9"/>
            <color indexed="81"/>
            <rFont val="Tahoma"/>
            <family val="2"/>
          </rPr>
          <t xml:space="preserve">Este dato aparecerá  luego de que en la atención registrada en módulo  </t>
        </r>
        <r>
          <rPr>
            <b/>
            <sz val="9"/>
            <color indexed="81"/>
            <rFont val="Tahoma"/>
            <family val="2"/>
          </rPr>
          <t>Box, Pacientes Citados</t>
        </r>
        <r>
          <rPr>
            <sz val="9"/>
            <color indexed="81"/>
            <rFont val="Tahoma"/>
            <family val="2"/>
          </rPr>
          <t>, el  profesional  Registre el</t>
        </r>
        <r>
          <rPr>
            <b/>
            <sz val="9"/>
            <color indexed="81"/>
            <rFont val="Tahoma"/>
            <family val="2"/>
          </rPr>
          <t xml:space="preserve"> Procedimiento:
</t>
        </r>
        <r>
          <rPr>
            <sz val="9"/>
            <color indexed="81"/>
            <rFont val="Tahoma"/>
            <family val="2"/>
          </rPr>
          <t xml:space="preserve">
</t>
        </r>
        <r>
          <rPr>
            <b/>
            <sz val="9"/>
            <color indexed="81"/>
            <rFont val="Tahoma"/>
            <family val="2"/>
          </rPr>
          <t>Entrenamiento Protésico</t>
        </r>
        <r>
          <rPr>
            <sz val="9"/>
            <color indexed="81"/>
            <rFont val="Tahoma"/>
            <family val="2"/>
          </rPr>
          <t xml:space="preserve">
y 
En el Formulario</t>
        </r>
        <r>
          <rPr>
            <b/>
            <sz val="9"/>
            <color indexed="81"/>
            <rFont val="Tahoma"/>
            <family val="2"/>
          </rPr>
          <t xml:space="preserve"> 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
NOTA: Se destaca que en esta sección cuenta la totalidad de procedimientos realizados y no por atención.</t>
        </r>
      </text>
    </comment>
    <comment ref="A88" authorId="2" shapeId="0" xr:uid="{AEF51A76-DE33-44D3-9042-0918E1670622}">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Ejercicios Terapéuticos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9" authorId="3" shapeId="0" xr:uid="{C58FD537-4220-4813-9452-04213D85A453}">
      <text>
        <r>
          <rPr>
            <sz val="9"/>
            <color indexed="81"/>
            <rFont val="Tahoma"/>
            <family val="2"/>
          </rPr>
          <t xml:space="preserve">Este dato aparecerá  luego de que en la atención registrada en módulo  </t>
        </r>
        <r>
          <rPr>
            <b/>
            <sz val="9"/>
            <color indexed="81"/>
            <rFont val="Tahoma"/>
            <family val="2"/>
          </rPr>
          <t>Box, Pacientes Citados</t>
        </r>
        <r>
          <rPr>
            <sz val="9"/>
            <color indexed="81"/>
            <rFont val="Tahoma"/>
            <family val="2"/>
          </rPr>
          <t xml:space="preserve">, el  profesional  Registre el </t>
        </r>
        <r>
          <rPr>
            <b/>
            <sz val="9"/>
            <color indexed="81"/>
            <rFont val="Tahoma"/>
            <family val="2"/>
          </rPr>
          <t>Procedimiento:</t>
        </r>
        <r>
          <rPr>
            <sz val="9"/>
            <color indexed="81"/>
            <rFont val="Tahoma"/>
            <family val="2"/>
          </rPr>
          <t xml:space="preserve">
</t>
        </r>
        <r>
          <rPr>
            <b/>
            <sz val="9"/>
            <color indexed="81"/>
            <rFont val="Tahoma"/>
            <family val="2"/>
          </rPr>
          <t>Tratamiento (Voz, Habla y/o Lenguaje)</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
NOTA: Se destaca que en esta sección cuenta la totalidad de procedimientos realizados y no por atención.
</t>
        </r>
      </text>
    </comment>
    <comment ref="A90" authorId="3" shapeId="0" xr:uid="{9E3F6E4A-BE15-465D-ACCD-43FDEC458253}">
      <text>
        <r>
          <rPr>
            <sz val="9"/>
            <color indexed="81"/>
            <rFont val="Tahoma"/>
            <family val="2"/>
          </rPr>
          <t xml:space="preserve">Este dato aparecerá  luego de que en la atención registrada en módulo  </t>
        </r>
        <r>
          <rPr>
            <b/>
            <sz val="9"/>
            <color indexed="81"/>
            <rFont val="Tahoma"/>
            <family val="2"/>
          </rPr>
          <t>Box, Pacientes Citados</t>
        </r>
        <r>
          <rPr>
            <sz val="9"/>
            <color indexed="81"/>
            <rFont val="Tahoma"/>
            <family val="2"/>
          </rPr>
          <t>, el  profesional  Registre el</t>
        </r>
        <r>
          <rPr>
            <b/>
            <sz val="9"/>
            <color indexed="81"/>
            <rFont val="Tahoma"/>
            <family val="2"/>
          </rPr>
          <t xml:space="preserve"> Procedimiento:</t>
        </r>
        <r>
          <rPr>
            <sz val="9"/>
            <color indexed="81"/>
            <rFont val="Tahoma"/>
            <family val="2"/>
          </rPr>
          <t xml:space="preserve">
</t>
        </r>
        <r>
          <rPr>
            <b/>
            <sz val="9"/>
            <color indexed="81"/>
            <rFont val="Tahoma"/>
            <family val="2"/>
          </rPr>
          <t>Tratamiento Funciones Motoras Orales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
NOTA: Se destaca que en esta sección cuenta la totalidad de procedimientos realizados y no por atención.</t>
        </r>
      </text>
    </comment>
    <comment ref="A91" authorId="3" shapeId="0" xr:uid="{A118A730-589A-4C93-9CE9-8F9F891767DB}">
      <text>
        <r>
          <rPr>
            <sz val="9"/>
            <color indexed="81"/>
            <rFont val="Tahoma"/>
            <family val="2"/>
          </rPr>
          <t xml:space="preserve">Este dato aparecerá  luego de que en la atención registrada en módulo </t>
        </r>
        <r>
          <rPr>
            <b/>
            <sz val="9"/>
            <color indexed="81"/>
            <rFont val="Tahoma"/>
            <family val="2"/>
          </rPr>
          <t xml:space="preserve"> Box, Pacientes Citados</t>
        </r>
        <r>
          <rPr>
            <sz val="9"/>
            <color indexed="81"/>
            <rFont val="Tahoma"/>
            <family val="2"/>
          </rPr>
          <t xml:space="preserve">, el  profesional  Registre el </t>
        </r>
        <r>
          <rPr>
            <b/>
            <sz val="9"/>
            <color indexed="81"/>
            <rFont val="Tahoma"/>
            <family val="2"/>
          </rPr>
          <t>Procedimiento:</t>
        </r>
        <r>
          <rPr>
            <sz val="9"/>
            <color indexed="81"/>
            <rFont val="Tahoma"/>
            <family val="2"/>
          </rPr>
          <t xml:space="preserve">
</t>
        </r>
        <r>
          <rPr>
            <b/>
            <sz val="9"/>
            <color indexed="81"/>
            <rFont val="Tahoma"/>
            <family val="2"/>
          </rPr>
          <t>Estimulación Cognitiva</t>
        </r>
        <r>
          <rPr>
            <sz val="9"/>
            <color indexed="81"/>
            <rFont val="Tahoma"/>
            <family val="2"/>
          </rPr>
          <t xml:space="preserve">
y 
En el Formulario</t>
        </r>
        <r>
          <rPr>
            <b/>
            <sz val="9"/>
            <color indexed="81"/>
            <rFont val="Tahoma"/>
            <family val="2"/>
          </rPr>
          <t xml:space="preserve"> 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 xml:space="preserve">
Tipo de Establecimiento</t>
        </r>
        <r>
          <rPr>
            <sz val="9"/>
            <color indexed="81"/>
            <rFont val="Tahoma"/>
            <family val="2"/>
          </rPr>
          <t xml:space="preserve">
Cesfam,Cgu,Cgr,Crs,Cdt,Psr,Cosam, Cecosf y Hospitales comunitarios.
NOTA: Se destaca que en esta sección cuenta la totalidad de procedimientos realizados y no por atención.</t>
        </r>
      </text>
    </comment>
    <comment ref="A92" authorId="3" shapeId="0" xr:uid="{2C997279-74D9-4177-9FDA-DBE76D78DCD7}">
      <text>
        <r>
          <rPr>
            <sz val="9"/>
            <color indexed="81"/>
            <rFont val="Tahoma"/>
            <family val="2"/>
          </rPr>
          <t xml:space="preserve">Este dato aparecerá  luego de que en la atención registrada en módulo </t>
        </r>
        <r>
          <rPr>
            <b/>
            <sz val="9"/>
            <color indexed="81"/>
            <rFont val="Tahoma"/>
            <family val="2"/>
          </rPr>
          <t xml:space="preserve"> Box, Pacientes Citados</t>
        </r>
        <r>
          <rPr>
            <sz val="9"/>
            <color indexed="81"/>
            <rFont val="Tahoma"/>
            <family val="2"/>
          </rPr>
          <t xml:space="preserve">, el  profesional  Registre el </t>
        </r>
        <r>
          <rPr>
            <b/>
            <sz val="9"/>
            <color indexed="81"/>
            <rFont val="Tahoma"/>
            <family val="2"/>
          </rPr>
          <t>Procedimiento:</t>
        </r>
        <r>
          <rPr>
            <sz val="9"/>
            <color indexed="81"/>
            <rFont val="Tahoma"/>
            <family val="2"/>
          </rPr>
          <t xml:space="preserve">
</t>
        </r>
        <r>
          <rPr>
            <b/>
            <sz val="9"/>
            <color indexed="81"/>
            <rFont val="Tahoma"/>
            <family val="2"/>
          </rPr>
          <t>Prevención de Deteriorio de Órganos Fono Articularios (OFA)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Tipo de Estrategia que corresponda.
Tipo de Establecimiento
Cesfam,Cgu,Cgr,Crs,Cdt,Psr,Cosam, Cecosf y Hospitales comunitarios.
NOTA: Se destaca que en esta sección cuenta la totalidad de procedimientos realizados y no por atención.
</t>
        </r>
      </text>
    </comment>
    <comment ref="A93" authorId="3" shapeId="0" xr:uid="{F5438186-3D5C-4720-9DDA-6B636FAF1DCE}">
      <text>
        <r>
          <rPr>
            <sz val="9"/>
            <color indexed="81"/>
            <rFont val="Tahoma"/>
            <family val="2"/>
          </rPr>
          <t xml:space="preserve">Este dato aparecerá  luego de que en la atención registrada en módulo  Box, Pacientes Citados, el  profesional  Registre el Procedimiento:
Rehabilitación Deglución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Tipo de Establecimiento
</t>
        </r>
        <r>
          <rPr>
            <b/>
            <sz val="9"/>
            <color indexed="81"/>
            <rFont val="Tahoma"/>
            <family val="2"/>
          </rPr>
          <t>Cesfam,Cgu,Cgr,Crs,Cdt,Psr,Cosam, Cecosf y Hospitales comunitarios.</t>
        </r>
        <r>
          <rPr>
            <sz val="9"/>
            <color indexed="81"/>
            <rFont val="Tahoma"/>
            <family val="2"/>
          </rPr>
          <t xml:space="preserve">
NOTA: </t>
        </r>
        <r>
          <rPr>
            <b/>
            <sz val="9"/>
            <color indexed="81"/>
            <rFont val="Tahoma"/>
            <family val="2"/>
          </rPr>
          <t>Se destaca que en esta sección cuenta la totalidad de procedimientos realizados y no por atención.</t>
        </r>
      </text>
    </comment>
    <comment ref="A94" authorId="2" shapeId="0" xr:uid="{7427C63E-38E5-4946-A3AE-AA04AF595448}">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Confección de Órtesis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95" authorId="3" shapeId="0" xr:uid="{801FD9CA-69F7-49B4-A2E0-43DDA7F37198}">
      <text>
        <r>
          <rPr>
            <sz val="9"/>
            <color indexed="81"/>
            <rFont val="Tahoma"/>
            <family val="2"/>
          </rPr>
          <t>Este dato aparecerá  luego de que en la atención registrada en módulo</t>
        </r>
        <r>
          <rPr>
            <b/>
            <sz val="9"/>
            <color indexed="81"/>
            <rFont val="Tahoma"/>
            <family val="2"/>
          </rPr>
          <t xml:space="preserve">  Box, Pacientes Citados</t>
        </r>
        <r>
          <rPr>
            <sz val="9"/>
            <color indexed="81"/>
            <rFont val="Tahoma"/>
            <family val="2"/>
          </rPr>
          <t>, el  profesional  Registre el</t>
        </r>
        <r>
          <rPr>
            <b/>
            <sz val="9"/>
            <color indexed="81"/>
            <rFont val="Tahoma"/>
            <family val="2"/>
          </rPr>
          <t xml:space="preserve"> Procedimiento:</t>
        </r>
        <r>
          <rPr>
            <sz val="9"/>
            <color indexed="81"/>
            <rFont val="Tahoma"/>
            <family val="2"/>
          </rPr>
          <t xml:space="preserve">
</t>
        </r>
        <r>
          <rPr>
            <b/>
            <sz val="9"/>
            <color indexed="81"/>
            <rFont val="Tahoma"/>
            <family val="2"/>
          </rPr>
          <t>Habilitación y Rehabilitación en Actividades de la Vida Diaria (AVD)</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haber seleccionado el</t>
        </r>
        <r>
          <rPr>
            <b/>
            <sz val="9"/>
            <color indexed="81"/>
            <rFont val="Tahoma"/>
            <family val="2"/>
          </rPr>
          <t xml:space="preserve"> Tipo de Estrategia</t>
        </r>
        <r>
          <rPr>
            <sz val="9"/>
            <color indexed="81"/>
            <rFont val="Tahoma"/>
            <family val="2"/>
          </rPr>
          <t xml:space="preserve"> que corresponda.
</t>
        </r>
        <r>
          <rPr>
            <b/>
            <sz val="9"/>
            <color indexed="81"/>
            <rFont val="Tahoma"/>
            <family val="2"/>
          </rPr>
          <t xml:space="preserve">
Tipo de Establecimiento</t>
        </r>
        <r>
          <rPr>
            <sz val="9"/>
            <color indexed="81"/>
            <rFont val="Tahoma"/>
            <family val="2"/>
          </rPr>
          <t xml:space="preserve">
Cesfam,Cgu,Cgr,Crs,Cdt,Psr,Cosam, Cecosf y Hospitales comunitarios.
NOTA: Se destaca que en esta sección cuenta la totalidad de procedimientos realizados y no por atención.
</t>
        </r>
      </text>
    </comment>
    <comment ref="A96" authorId="2" shapeId="0" xr:uid="{14C65DC5-76E3-426C-8F88-21B6A542542C}">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 xml:space="preserve">
Habilitación y/o rehabilitación educacional</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97" authorId="2" shapeId="0" xr:uid="{E74F91CF-1E73-4775-98D5-01E2D0722DDF}">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Actividades Recreativas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98" authorId="2" shapeId="0" xr:uid="{3E83CDC3-98D3-4F1C-B196-A4E091924EC4}">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Actividades Terapéuticas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99" authorId="3" shapeId="0" xr:uid="{071C77C5-A981-4C73-9FDE-619F2778E6EE}">
      <text>
        <r>
          <rPr>
            <sz val="9"/>
            <color indexed="81"/>
            <rFont val="Tahoma"/>
            <family val="2"/>
          </rPr>
          <t xml:space="preserve">Este dato aparecerá  luego de que en la atención registrada en módulo </t>
        </r>
        <r>
          <rPr>
            <b/>
            <sz val="9"/>
            <color indexed="81"/>
            <rFont val="Tahoma"/>
            <family val="2"/>
          </rPr>
          <t xml:space="preserve"> Box, Pacientes Citados</t>
        </r>
        <r>
          <rPr>
            <sz val="9"/>
            <color indexed="81"/>
            <rFont val="Tahoma"/>
            <family val="2"/>
          </rPr>
          <t xml:space="preserve">, el  profesional  Registre el </t>
        </r>
        <r>
          <rPr>
            <b/>
            <sz val="9"/>
            <color indexed="81"/>
            <rFont val="Tahoma"/>
            <family val="2"/>
          </rPr>
          <t>Procedimiento:</t>
        </r>
        <r>
          <rPr>
            <sz val="9"/>
            <color indexed="81"/>
            <rFont val="Tahoma"/>
            <family val="2"/>
          </rPr>
          <t xml:space="preserve">
</t>
        </r>
        <r>
          <rPr>
            <b/>
            <sz val="9"/>
            <color indexed="81"/>
            <rFont val="Tahoma"/>
            <family val="2"/>
          </rPr>
          <t>Integración Sensorial</t>
        </r>
        <r>
          <rPr>
            <sz val="9"/>
            <color indexed="81"/>
            <rFont val="Tahoma"/>
            <family val="2"/>
          </rPr>
          <t xml:space="preserve">
y 
En el Formulario</t>
        </r>
        <r>
          <rPr>
            <b/>
            <sz val="9"/>
            <color indexed="81"/>
            <rFont val="Tahoma"/>
            <family val="2"/>
          </rPr>
          <t xml:space="preserve"> Control en Sala de Rehabilitacion Fisica e Integral,  </t>
        </r>
        <r>
          <rPr>
            <sz val="9"/>
            <color indexed="81"/>
            <rFont val="Tahoma"/>
            <family val="2"/>
          </rPr>
          <t xml:space="preserve">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
NOTA: Se destaca que en esta sección cuenta la totalidad de procedimientos realizados y no por atención.
</t>
        </r>
      </text>
    </comment>
    <comment ref="A100" authorId="3" shapeId="0" xr:uid="{62318133-60A1-44E3-B6DB-9EDB4AD63C74}">
      <text>
        <r>
          <rPr>
            <sz val="9"/>
            <color indexed="81"/>
            <rFont val="Tahoma"/>
            <family val="2"/>
          </rPr>
          <t xml:space="preserve">Este dato aparecerá  luego de que en la atención registrada en módulo  </t>
        </r>
        <r>
          <rPr>
            <b/>
            <sz val="9"/>
            <color indexed="81"/>
            <rFont val="Tahoma"/>
            <family val="2"/>
          </rPr>
          <t>Box, Pacientes Citados</t>
        </r>
        <r>
          <rPr>
            <sz val="9"/>
            <color indexed="81"/>
            <rFont val="Tahoma"/>
            <family val="2"/>
          </rPr>
          <t xml:space="preserve">, el  profesional  Registre el </t>
        </r>
        <r>
          <rPr>
            <b/>
            <sz val="9"/>
            <color indexed="81"/>
            <rFont val="Tahoma"/>
            <family val="2"/>
          </rPr>
          <t>Procedimiento:
Psicoterapia en Sala de Rehabilitación</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 xml:space="preserve">
Tipo de Establecimiento</t>
        </r>
        <r>
          <rPr>
            <sz val="9"/>
            <color indexed="81"/>
            <rFont val="Tahoma"/>
            <family val="2"/>
          </rPr>
          <t xml:space="preserve">
Cesfam,Cgu,Cgr,Crs,Cdt,Psr,Cosam, Cecosf y Hospitales comunitarios.
NOTA: Se destaca que en esta sección cuenta la totalidad de procedimientos realizados y no por atención.</t>
        </r>
      </text>
    </comment>
    <comment ref="A101" authorId="2" shapeId="0" xr:uid="{025BCC57-95FF-40B6-89C4-579F2E1F6EF5}">
      <text>
        <r>
          <rPr>
            <sz val="9"/>
            <color indexed="81"/>
            <rFont val="Tahoma"/>
            <family val="2"/>
          </rPr>
          <t>Este dato aparecerá  luego de que en la atención cerrada (estado completada) registrada en</t>
        </r>
        <r>
          <rPr>
            <b/>
            <sz val="9"/>
            <color indexed="81"/>
            <rFont val="Tahoma"/>
            <family val="2"/>
          </rPr>
          <t xml:space="preserve"> módulo  Box, Pacientes Citados,</t>
        </r>
        <r>
          <rPr>
            <sz val="9"/>
            <color indexed="81"/>
            <rFont val="Tahoma"/>
            <family val="2"/>
          </rPr>
          <t xml:space="preserve"> el  profesional  Registre el procedimiento:
</t>
        </r>
        <r>
          <rPr>
            <b/>
            <sz val="9"/>
            <color indexed="81"/>
            <rFont val="Tahoma"/>
            <family val="2"/>
          </rPr>
          <t>Masoterapia por sesión (proc.aut)</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102" authorId="2" shapeId="0" xr:uid="{9C89017D-D2C8-4CDD-A969-CECC997C7387}">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 xml:space="preserve">
Actividad Adaptación del Hogar</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 xml:space="preserve">NOTA: </t>
        </r>
        <r>
          <rPr>
            <sz val="9"/>
            <color indexed="81"/>
            <rFont val="Tahoma"/>
            <family val="2"/>
          </rPr>
          <t>Se destaca que en esta sección cuenta la totalidad de procedimientos realizados y no por atención.</t>
        </r>
      </text>
    </comment>
    <comment ref="A103" authorId="2" shapeId="0" xr:uid="{C71E1EA4-6E08-4578-BA4D-0811D9FAB592}">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Orientación y movilidad</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104" authorId="2" shapeId="0" xr:uid="{F1C7E1C4-5D14-4210-B9F7-510F2B18FEB5}">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 xml:space="preserve">
Orientación Sociolaboral</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105" authorId="2" shapeId="0" xr:uid="{671EF600-CFCA-4CD6-A415-7932CBF17C00}">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Orientación Familiar y a la Red de Apoyo para el Trabajo</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106" authorId="2" shapeId="0" xr:uid="{71C2BD77-1AF7-4F47-9A71-22BA832E500B}">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Gestión de la Red Local  para el Trabajo</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107" authorId="3" shapeId="0" xr:uid="{EE8D4088-17D3-4154-82BB-421E3D62B737}">
      <text>
        <r>
          <rPr>
            <sz val="9"/>
            <color indexed="81"/>
            <rFont val="Tahoma"/>
            <family val="2"/>
          </rPr>
          <t>Este dato aparecerá  luego de que en la Atención registrada en módulo</t>
        </r>
        <r>
          <rPr>
            <b/>
            <sz val="9"/>
            <color indexed="81"/>
            <rFont val="Tahoma"/>
            <family val="2"/>
          </rPr>
          <t xml:space="preserve">  Box, Pacientes Citados,</t>
        </r>
        <r>
          <rPr>
            <sz val="9"/>
            <color indexed="81"/>
            <rFont val="Tahoma"/>
            <family val="2"/>
          </rPr>
          <t xml:space="preserve"> el  profesional  Registre el </t>
        </r>
        <r>
          <rPr>
            <b/>
            <sz val="9"/>
            <color indexed="81"/>
            <rFont val="Tahoma"/>
            <family val="2"/>
          </rPr>
          <t>procedimiento</t>
        </r>
        <r>
          <rPr>
            <sz val="9"/>
            <color indexed="81"/>
            <rFont val="Tahoma"/>
            <family val="2"/>
          </rPr>
          <t xml:space="preserve">:
</t>
        </r>
        <r>
          <rPr>
            <b/>
            <sz val="9"/>
            <color indexed="81"/>
            <rFont val="Tahoma"/>
            <family val="2"/>
          </rPr>
          <t>Rehabilitación Auditiva Individual</t>
        </r>
        <r>
          <rPr>
            <sz val="9"/>
            <color indexed="81"/>
            <rFont val="Tahoma"/>
            <family val="2"/>
          </rPr>
          <t xml:space="preserve">
y 
En el Formulario</t>
        </r>
        <r>
          <rPr>
            <b/>
            <sz val="9"/>
            <color indexed="81"/>
            <rFont val="Tahoma"/>
            <family val="2"/>
          </rPr>
          <t xml:space="preserve"> Control en Sala de Rehabilitacion Fisica e Integral</t>
        </r>
        <r>
          <rPr>
            <sz val="9"/>
            <color indexed="81"/>
            <rFont val="Tahoma"/>
            <family val="2"/>
          </rPr>
          <t>,  haber seleccionado el</t>
        </r>
        <r>
          <rPr>
            <b/>
            <sz val="9"/>
            <color indexed="81"/>
            <rFont val="Tahoma"/>
            <family val="2"/>
          </rPr>
          <t xml:space="preserve"> 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
NOTA: Se destaca que en esta sección cuenta la totalidad de procedimientos realizados y no por atención.</t>
        </r>
      </text>
    </comment>
    <comment ref="A108" authorId="3" shapeId="0" xr:uid="{9E2846B9-7560-4E88-854E-E40B1898D615}">
      <text>
        <r>
          <rPr>
            <sz val="9"/>
            <color indexed="81"/>
            <rFont val="Tahoma"/>
            <family val="2"/>
          </rPr>
          <t xml:space="preserve">Este dato aparecerá  luego de que en la Atención registrada en módulo  </t>
        </r>
        <r>
          <rPr>
            <b/>
            <sz val="9"/>
            <color indexed="81"/>
            <rFont val="Tahoma"/>
            <family val="2"/>
          </rPr>
          <t>Atención - Registro de Atención Grupal</t>
        </r>
        <r>
          <rPr>
            <sz val="9"/>
            <color indexed="81"/>
            <rFont val="Tahoma"/>
            <family val="2"/>
          </rPr>
          <t xml:space="preserve">, el  Profesional  Registre alguna de estas </t>
        </r>
        <r>
          <rPr>
            <b/>
            <sz val="9"/>
            <color indexed="81"/>
            <rFont val="Tahoma"/>
            <family val="2"/>
          </rPr>
          <t>Actividades</t>
        </r>
        <r>
          <rPr>
            <sz val="9"/>
            <color indexed="81"/>
            <rFont val="Tahoma"/>
            <family val="2"/>
          </rPr>
          <t xml:space="preserve">
</t>
        </r>
        <r>
          <rPr>
            <b/>
            <sz val="9"/>
            <color indexed="81"/>
            <rFont val="Tahoma"/>
            <family val="2"/>
          </rPr>
          <t>Rehabilitación Auditiva Grupal (RI)
Rehabilitación Auditiva Grupal (RBC)
Rehabilitación Auditiva Grupal (RR)
Rehabilitación Auditiva Grupal (Otros)
Rehabilitación Auditiva Grupal (Uapo-Rino)</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NOTA: Se destaca que en esta sección cuenta la totalidad de procedimientos realizados y no por atención.</t>
        </r>
      </text>
    </comment>
    <comment ref="A112" authorId="0" shapeId="0" xr:uid="{C5FBD557-21F3-46DE-BFBA-59FB977222AB}">
      <text>
        <r>
          <rPr>
            <sz val="9"/>
            <color indexed="81"/>
            <rFont val="Tahoma"/>
            <family val="2"/>
          </rPr>
          <t>Este dato aparecerá  luego de que en la atención cerrada (estado completada) registrada en</t>
        </r>
        <r>
          <rPr>
            <b/>
            <sz val="9"/>
            <color indexed="81"/>
            <rFont val="Tahoma"/>
            <family val="2"/>
          </rPr>
          <t xml:space="preserve"> módulo  Box, Pacientes Citados, el KINESIÓLOGO, </t>
        </r>
        <r>
          <rPr>
            <sz val="9"/>
            <color indexed="81"/>
            <rFont val="Tahoma"/>
            <family val="2"/>
          </rPr>
          <t>registre la actividad:</t>
        </r>
        <r>
          <rPr>
            <b/>
            <sz val="9"/>
            <color indexed="81"/>
            <rFont val="Tahoma"/>
            <family val="2"/>
          </rPr>
          <t xml:space="preserve">
Consejerías Individuales en Rehabilitación Física
y 
</t>
        </r>
        <r>
          <rPr>
            <sz val="9"/>
            <color indexed="81"/>
            <rFont val="Tahoma"/>
            <family val="2"/>
          </rPr>
          <t xml:space="preserve">En el Formulario </t>
        </r>
        <r>
          <rPr>
            <b/>
            <sz val="9"/>
            <color indexed="81"/>
            <rFont val="Tahoma"/>
            <family val="2"/>
          </rPr>
          <t xml:space="preserve">Control en Sala de Rehabilitacion Fisica e Integral,  </t>
        </r>
        <r>
          <rPr>
            <sz val="9"/>
            <color indexed="81"/>
            <rFont val="Tahoma"/>
            <family val="2"/>
          </rPr>
          <t>haber seleccionado el</t>
        </r>
        <r>
          <rPr>
            <b/>
            <sz val="9"/>
            <color indexed="81"/>
            <rFont val="Tahoma"/>
            <family val="2"/>
          </rPr>
          <t xml:space="preserve"> Tipo de Estrategia </t>
        </r>
        <r>
          <rPr>
            <sz val="9"/>
            <color indexed="81"/>
            <rFont val="Tahoma"/>
            <family val="2"/>
          </rPr>
          <t>que corresponda</t>
        </r>
        <r>
          <rPr>
            <b/>
            <sz val="9"/>
            <color indexed="81"/>
            <rFont val="Tahoma"/>
            <family val="2"/>
          </rPr>
          <t xml:space="preserve">.
</t>
        </r>
        <r>
          <rPr>
            <sz val="9"/>
            <color indexed="81"/>
            <rFont val="Tahoma"/>
            <family val="2"/>
          </rPr>
          <t xml:space="preserve">Tipo de Establecimiento
Cesfam,Cgu,Cgr,Crs,Cdt,Psr,Cosam, Cecosf y Hospitales comunitarios.
</t>
        </r>
      </text>
    </comment>
    <comment ref="A113" authorId="0" shapeId="0" xr:uid="{7EB3E4ED-2AF1-4C58-B342-FDDEEF13CA63}">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
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14" authorId="0" shapeId="0" xr:uid="{289115B0-19AC-413A-9559-E7E1264F52EA}">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FONOAUDIÓLOGO</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t>
        </r>
        <r>
          <rPr>
            <sz val="9"/>
            <color indexed="81"/>
            <rFont val="Tahoma"/>
            <family val="2"/>
          </rPr>
          <t>a que corresponda.
Tipo de Establecimiento
Cesfam,Cgu,Cgr,Crs,Cdt,Psr,Cosam, Cecosf y Hospitales comunitarios.</t>
        </r>
      </text>
    </comment>
    <comment ref="A115" authorId="0" shapeId="0" xr:uid="{3164375C-CB26-45D5-BD25-7B4CB7860DB9}">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PSICÓLOGO</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16" authorId="0" shapeId="0" xr:uid="{4433358D-03A7-4B3B-A96F-5818137A1F02}">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ASISTENTE SOCIAL</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120" authorId="5" shapeId="0" xr:uid="{0E4A5266-8F9F-44B3-8AD0-A1E34D37AAD8}">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KINESIÓLOGO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t>
        </r>
        <r>
          <rPr>
            <b/>
            <sz val="9"/>
            <color indexed="81"/>
            <rFont val="Tahoma"/>
            <family val="2"/>
          </rPr>
          <t xml:space="preserve">
</t>
        </r>
        <r>
          <rPr>
            <sz val="9"/>
            <color indexed="81"/>
            <rFont val="Tahoma"/>
            <family val="2"/>
          </rPr>
          <t>Cesfam,Cgu,Cgr,Crs,Cdt,Psr,Cosam, Cecosf y Hospitales comunitarios.</t>
        </r>
      </text>
    </comment>
    <comment ref="C120" authorId="5" shapeId="0" xr:uid="{55851916-4397-48AF-B473-DA2CCB6AEF40}">
      <text>
        <r>
          <rPr>
            <sz val="9"/>
            <color indexed="81"/>
            <rFont val="Tahoma"/>
            <family val="2"/>
          </rPr>
          <t xml:space="preserve">Este dato aparecerá  luego de que en la atención registrada en </t>
        </r>
        <r>
          <rPr>
            <b/>
            <sz val="9"/>
            <color indexed="81"/>
            <rFont val="Tahoma"/>
            <family val="2"/>
          </rPr>
          <t xml:space="preserve">módulo  Atención, Registro de Atenciones Grupales, </t>
        </r>
        <r>
          <rPr>
            <sz val="9"/>
            <color indexed="81"/>
            <rFont val="Tahoma"/>
            <family val="2"/>
          </rPr>
          <t xml:space="preserve">el </t>
        </r>
        <r>
          <rPr>
            <b/>
            <sz val="9"/>
            <color indexed="81"/>
            <rFont val="Tahoma"/>
            <family val="2"/>
          </rPr>
          <t xml:space="preserve">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Integral
</t>
        </r>
        <r>
          <rPr>
            <sz val="9"/>
            <color indexed="81"/>
            <rFont val="Tahoma"/>
            <family val="2"/>
          </rPr>
          <t xml:space="preserve">Tipo de Establecimiento
Cesfam,Cgu,Cgr,Crs,Cdt,Psr,Cosam, Cecosf y Hospitales comunitarios.
</t>
        </r>
      </text>
    </comment>
    <comment ref="D120" authorId="5" shapeId="0" xr:uid="{D2EB77CC-1705-47B4-97BA-C8147C6BCE65}">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E120" authorId="5" shapeId="0" xr:uid="{3273035B-618F-4F2A-9737-558B68213F47}">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t>
        </r>
        <r>
          <rPr>
            <b/>
            <sz val="9"/>
            <color indexed="81"/>
            <rFont val="Tahoma"/>
            <family val="2"/>
          </rPr>
          <t xml:space="preserve">KINESIÓLOGO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Otros
</t>
        </r>
        <r>
          <rPr>
            <sz val="9"/>
            <color indexed="81"/>
            <rFont val="Tahoma"/>
            <family val="2"/>
          </rPr>
          <t xml:space="preserve">
Tipo de Establecimiento
Cesfam,Cgu,Cgr,Crs,Cdt,Psr,Cosam, Cecosf y Hospitales comunitarios.</t>
        </r>
      </text>
    </comment>
    <comment ref="F120" authorId="3" shapeId="0" xr:uid="{E3E12C2F-2D1C-4BB4-BBAE-CC51DFBBE6AA}">
      <text>
        <r>
          <rPr>
            <sz val="9"/>
            <color indexed="81"/>
            <rFont val="Tahoma"/>
            <family val="2"/>
          </rPr>
          <t xml:space="preserve">Este dato aparecerá  luego de que en la atención registrada en </t>
        </r>
        <r>
          <rPr>
            <b/>
            <sz val="9"/>
            <color indexed="81"/>
            <rFont val="Tahoma"/>
            <family val="2"/>
          </rPr>
          <t>Módulo  Atención, Registro de Atención Grupal</t>
        </r>
        <r>
          <rPr>
            <sz val="9"/>
            <color indexed="81"/>
            <rFont val="Tahoma"/>
            <family val="2"/>
          </rPr>
          <t xml:space="preserve">, El estamento </t>
        </r>
        <r>
          <rPr>
            <b/>
            <sz val="9"/>
            <color indexed="81"/>
            <rFont val="Tahoma"/>
            <family val="2"/>
          </rPr>
          <t>Kinesiólogo</t>
        </r>
        <r>
          <rPr>
            <sz val="9"/>
            <color indexed="81"/>
            <rFont val="Tahoma"/>
            <family val="2"/>
          </rPr>
          <t xml:space="preserve">  marque en listado de Usuarios Citados </t>
        </r>
        <r>
          <rPr>
            <b/>
            <sz val="9"/>
            <color indexed="81"/>
            <rFont val="Tahoma"/>
            <family val="2"/>
          </rPr>
          <t xml:space="preserve"> "ASISTENTE",</t>
        </r>
        <r>
          <rPr>
            <sz val="9"/>
            <color indexed="81"/>
            <rFont val="Tahoma"/>
            <family val="2"/>
          </rPr>
          <t xml:space="preserve"> además selecciones un </t>
        </r>
        <r>
          <rPr>
            <b/>
            <sz val="9"/>
            <color indexed="81"/>
            <rFont val="Tahoma"/>
            <family val="2"/>
          </rPr>
          <t>TIPO DE PARTICIPANTE (</t>
        </r>
        <r>
          <rPr>
            <sz val="9"/>
            <color indexed="81"/>
            <rFont val="Tahoma"/>
            <family val="2"/>
          </rPr>
          <t xml:space="preserve">debe ser registrado, pero no incide en esta sección)
y  
</t>
        </r>
        <r>
          <rPr>
            <b/>
            <sz val="9"/>
            <color indexed="81"/>
            <rFont val="Tahoma"/>
            <family val="2"/>
          </rPr>
          <t>Registre la actividad</t>
        </r>
        <r>
          <rPr>
            <sz val="9"/>
            <color indexed="81"/>
            <rFont val="Tahoma"/>
            <family val="2"/>
          </rPr>
          <t xml:space="preserve">:
</t>
        </r>
        <r>
          <rPr>
            <b/>
            <sz val="9"/>
            <color indexed="81"/>
            <rFont val="Tahoma"/>
            <family val="2"/>
          </rPr>
          <t>Consejerías Familiares en Rehabilitación Física (Uapo-Rino)</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B121" authorId="5" shapeId="0" xr:uid="{03742091-4764-402D-8465-D1278B982903}">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t>
        </r>
        <r>
          <rPr>
            <sz val="9"/>
            <color indexed="81"/>
            <rFont val="Tahoma"/>
            <family val="2"/>
          </rPr>
          <t xml:space="preserve"> (debe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C121" authorId="5" shapeId="0" xr:uid="{022BAA4D-36BB-46D1-8C17-35A5A1567394}">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text>
    </comment>
    <comment ref="D121" authorId="5" shapeId="0" xr:uid="{78A5F614-96D8-47EF-B9CB-7F71E7AF7193}">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 xml:space="preserve">
Tipo de Establecimiento
Cesfam,Cgu,Cgr,Crs,Cdt,Psr,Cosam, Cecosf y Hospitales comunitarios.</t>
        </r>
      </text>
    </comment>
    <comment ref="E121" authorId="5" shapeId="0" xr:uid="{30CABF39-FC54-40D7-B55A-E2ADB3B0FFE2}">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t>
        </r>
        <r>
          <rPr>
            <sz val="9"/>
            <color indexed="81"/>
            <rFont val="Tahoma"/>
            <family val="2"/>
          </rPr>
          <t xml:space="preserve"> 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Otros
</t>
        </r>
        <r>
          <rPr>
            <sz val="9"/>
            <color indexed="81"/>
            <rFont val="Tahoma"/>
            <family val="2"/>
          </rPr>
          <t>Tipo de Establecimiento
Cesfam,Cgu,Cgr,Crs,Cdt,Psr,Cosam, Cecosf y Hospitales comunitarios.</t>
        </r>
      </text>
    </comment>
    <comment ref="F121" authorId="3" shapeId="0" xr:uid="{7D3C8295-0D0A-4C5B-9F07-B553BB46CE9E}">
      <text>
        <r>
          <rPr>
            <b/>
            <sz val="9"/>
            <color indexed="81"/>
            <rFont val="Tahoma"/>
            <family val="2"/>
          </rPr>
          <t xml:space="preserve">Este dato aparecerá  luego de que en la atención registrada en módulo  Atención, Registro de Atención Grupal, </t>
        </r>
        <r>
          <rPr>
            <sz val="9"/>
            <color indexed="81"/>
            <rFont val="Tahoma"/>
            <family val="2"/>
          </rPr>
          <t>El estamento</t>
        </r>
        <r>
          <rPr>
            <b/>
            <sz val="9"/>
            <color indexed="81"/>
            <rFont val="Tahoma"/>
            <family val="2"/>
          </rPr>
          <t xml:space="preserve"> Terapeuta Ocupacional </t>
        </r>
        <r>
          <rPr>
            <sz val="9"/>
            <color indexed="81"/>
            <rFont val="Tahoma"/>
            <family val="2"/>
          </rPr>
          <t xml:space="preserve">marque en listado de Usuarios Citados  </t>
        </r>
        <r>
          <rPr>
            <b/>
            <sz val="9"/>
            <color indexed="81"/>
            <rFont val="Tahoma"/>
            <family val="2"/>
          </rPr>
          <t xml:space="preserve">"ASISTENTE", </t>
        </r>
        <r>
          <rPr>
            <sz val="9"/>
            <color indexed="81"/>
            <rFont val="Tahoma"/>
            <family val="2"/>
          </rPr>
          <t>además selecciones un</t>
        </r>
        <r>
          <rPr>
            <b/>
            <sz val="9"/>
            <color indexed="81"/>
            <rFont val="Tahoma"/>
            <family val="2"/>
          </rPr>
          <t xml:space="preserve"> TIPO DE PARTICIPANTE</t>
        </r>
        <r>
          <rPr>
            <sz val="9"/>
            <color indexed="81"/>
            <rFont val="Tahoma"/>
            <family val="2"/>
          </rPr>
          <t xml:space="preserve"> (debe ser registrado, pero no incide en esta sección)
y  
Registre la actividad:</t>
        </r>
        <r>
          <rPr>
            <b/>
            <sz val="9"/>
            <color indexed="81"/>
            <rFont val="Tahoma"/>
            <family val="2"/>
          </rPr>
          <t xml:space="preserve">
Consejerías Familiares en Rehabilitación Física (Uapo-Rino)
Tipo de Establecimiento
</t>
        </r>
        <r>
          <rPr>
            <sz val="9"/>
            <color indexed="81"/>
            <rFont val="Tahoma"/>
            <family val="2"/>
          </rPr>
          <t>Cesfam,Cgu,Cgr,Crs,Cdt,Psr,Cosam, Cecosf y Hospitales comunitarios</t>
        </r>
      </text>
    </comment>
    <comment ref="B122" authorId="5" shapeId="0" xr:uid="{58E52DF4-5151-4F20-98AF-575B87F9E58A}">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t>
        </r>
        <r>
          <rPr>
            <b/>
            <sz val="9"/>
            <color indexed="81"/>
            <rFont val="Tahoma"/>
            <family val="2"/>
          </rPr>
          <t xml:space="preserve">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C122" authorId="5" shapeId="0" xr:uid="{141A39AE-D450-425D-BBAC-B0900760EC4B}">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D122" authorId="5" shapeId="0" xr:uid="{D0B1ADB9-032D-4ACA-806E-3B35D4E01F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E122" authorId="5" shapeId="0" xr:uid="{185421C1-4247-473E-9056-6BCECD192CB2}">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Otros
</t>
        </r>
        <r>
          <rPr>
            <sz val="9"/>
            <color indexed="81"/>
            <rFont val="Tahoma"/>
            <family val="2"/>
          </rPr>
          <t>Tipo de Establecimiento
Cesfam,Cgu,Cgr,Crs,Cdt,Psr,Cosam, Cecosf y Hospitales comunitarios.</t>
        </r>
      </text>
    </comment>
    <comment ref="F122" authorId="3" shapeId="0" xr:uid="{7E87C500-7054-4D95-AA5F-B0E49F5DAD55}">
      <text>
        <r>
          <rPr>
            <sz val="9"/>
            <color indexed="81"/>
            <rFont val="Tahoma"/>
            <family val="2"/>
          </rPr>
          <t xml:space="preserve">Este dato aparecerá  luego de que en la atención registrada en </t>
        </r>
        <r>
          <rPr>
            <b/>
            <sz val="9"/>
            <color indexed="81"/>
            <rFont val="Tahoma"/>
            <family val="2"/>
          </rPr>
          <t>Módulo  Atención</t>
        </r>
        <r>
          <rPr>
            <sz val="9"/>
            <color indexed="81"/>
            <rFont val="Tahoma"/>
            <family val="2"/>
          </rPr>
          <t xml:space="preserve">, </t>
        </r>
        <r>
          <rPr>
            <b/>
            <sz val="9"/>
            <color indexed="81"/>
            <rFont val="Tahoma"/>
            <family val="2"/>
          </rPr>
          <t>Registro de Atención Grupal,</t>
        </r>
        <r>
          <rPr>
            <sz val="9"/>
            <color indexed="81"/>
            <rFont val="Tahoma"/>
            <family val="2"/>
          </rPr>
          <t xml:space="preserve"> El estamento </t>
        </r>
        <r>
          <rPr>
            <b/>
            <sz val="9"/>
            <color indexed="81"/>
            <rFont val="Tahoma"/>
            <family val="2"/>
          </rPr>
          <t xml:space="preserve">Fonoaudióloga </t>
        </r>
        <r>
          <rPr>
            <sz val="9"/>
            <color indexed="81"/>
            <rFont val="Tahoma"/>
            <family val="2"/>
          </rPr>
          <t xml:space="preserve">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 xml:space="preserve">
Consejerías Familiares en Rehabilitación Física (Uapo-Rino)</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B123" authorId="5" shapeId="0" xr:uid="{D9E9CA7A-3EC2-4717-8CE2-B587B5022B21}">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 xml:space="preserve">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C123" authorId="5" shapeId="0" xr:uid="{6490AD74-4F31-42D8-B1CC-8970C99E4B47}">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D123" authorId="5" shapeId="0" xr:uid="{AC2DB6F7-A142-48D9-B113-1AB3FC30DE4D}">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E123" authorId="5" shapeId="0" xr:uid="{DD7A8A6B-4DE2-450E-9C70-A6748D54F2BD}">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Otros
</t>
        </r>
        <r>
          <rPr>
            <sz val="9"/>
            <color indexed="81"/>
            <rFont val="Tahoma"/>
            <family val="2"/>
          </rPr>
          <t xml:space="preserve">
Tipo de Establecimiento
Cesfam,Cgu,Cgr,Crs,Cdt,Psr,Cosam, Cecosf y Hospitales comunitarios.</t>
        </r>
      </text>
    </comment>
    <comment ref="F123" authorId="3" shapeId="0" xr:uid="{1BC60462-7F10-419C-BD3A-EFB0C01D0851}">
      <text>
        <r>
          <rPr>
            <sz val="9"/>
            <color indexed="81"/>
            <rFont val="Tahoma"/>
            <family val="2"/>
          </rPr>
          <t xml:space="preserve">Este dato aparecerá  luego de que en la atención registrada en </t>
        </r>
        <r>
          <rPr>
            <b/>
            <sz val="9"/>
            <color indexed="81"/>
            <rFont val="Tahoma"/>
            <family val="2"/>
          </rPr>
          <t xml:space="preserve">Módulo  Atención, Registro de Atención Grupal, </t>
        </r>
        <r>
          <rPr>
            <sz val="9"/>
            <color indexed="81"/>
            <rFont val="Tahoma"/>
            <family val="2"/>
          </rPr>
          <t xml:space="preserve">El estamento </t>
        </r>
        <r>
          <rPr>
            <b/>
            <sz val="9"/>
            <color indexed="81"/>
            <rFont val="Tahoma"/>
            <family val="2"/>
          </rPr>
          <t xml:space="preserve">Psicólogo </t>
        </r>
        <r>
          <rPr>
            <sz val="9"/>
            <color indexed="81"/>
            <rFont val="Tahoma"/>
            <family val="2"/>
          </rPr>
          <t xml:space="preserve">marque en listado de Usuarios Citados  </t>
        </r>
        <r>
          <rPr>
            <b/>
            <sz val="9"/>
            <color indexed="81"/>
            <rFont val="Tahoma"/>
            <family val="2"/>
          </rPr>
          <t xml:space="preserve">"ASISTENTE", </t>
        </r>
        <r>
          <rPr>
            <sz val="9"/>
            <color indexed="81"/>
            <rFont val="Tahoma"/>
            <family val="2"/>
          </rPr>
          <t xml:space="preserve">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(Uapo-Rino)
Tipo de Establecimiento
</t>
        </r>
        <r>
          <rPr>
            <sz val="9"/>
            <color indexed="81"/>
            <rFont val="Tahoma"/>
            <family val="2"/>
          </rPr>
          <t>Cesfam,Cgu,Cgr,Crs,Cdt,Psr,Cosam, Cecosf y Hospitales comunitarios</t>
        </r>
      </text>
    </comment>
    <comment ref="B124" authorId="5" shapeId="0" xr:uid="{29E34D07-905D-432F-9353-669D0C6AA974}">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r>
          <rPr>
            <b/>
            <sz val="9"/>
            <color indexed="81"/>
            <rFont val="Tahoma"/>
            <family val="2"/>
          </rPr>
          <t xml:space="preserve">
</t>
        </r>
      </text>
    </comment>
    <comment ref="C124" authorId="5" shapeId="0" xr:uid="{417C05D9-8177-4831-9616-AF218AD0DCA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r>
          <rPr>
            <b/>
            <sz val="9"/>
            <color indexed="81"/>
            <rFont val="Tahoma"/>
            <family val="2"/>
          </rPr>
          <t xml:space="preserve">
</t>
        </r>
      </text>
    </comment>
    <comment ref="D124" authorId="5" shapeId="0" xr:uid="{C71ACB31-04C5-4548-8B79-6228A7C12CD9}">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r>
          <rPr>
            <b/>
            <sz val="9"/>
            <color indexed="81"/>
            <rFont val="Tahoma"/>
            <family val="2"/>
          </rPr>
          <t xml:space="preserve">
</t>
        </r>
      </text>
    </comment>
    <comment ref="E124" authorId="5" shapeId="0" xr:uid="{DABC974E-89F7-47BC-9D6A-D722DC2D9F57}">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Otros
</t>
        </r>
        <r>
          <rPr>
            <sz val="9"/>
            <color indexed="81"/>
            <rFont val="Tahoma"/>
            <family val="2"/>
          </rPr>
          <t>Tipo de Establecimiento
Cesfam,Cgu,Cgr,Crs,Cdt,Psr,Cosam, Cecosf y Hospitales comunitarios.</t>
        </r>
        <r>
          <rPr>
            <b/>
            <sz val="9"/>
            <color indexed="81"/>
            <rFont val="Tahoma"/>
            <family val="2"/>
          </rPr>
          <t xml:space="preserve">
</t>
        </r>
      </text>
    </comment>
    <comment ref="F124" authorId="3" shapeId="0" xr:uid="{2795844E-775F-462F-9AF1-B9D090EE04D2}">
      <text>
        <r>
          <rPr>
            <sz val="9"/>
            <color indexed="81"/>
            <rFont val="Tahoma"/>
            <family val="2"/>
          </rPr>
          <t>Este dato aparecerá  luego de que en la atención registrada en</t>
        </r>
        <r>
          <rPr>
            <b/>
            <sz val="9"/>
            <color indexed="81"/>
            <rFont val="Tahoma"/>
            <family val="2"/>
          </rPr>
          <t xml:space="preserve"> Módulo  Atención, Registro de Atención Grupal,</t>
        </r>
        <r>
          <rPr>
            <sz val="9"/>
            <color indexed="81"/>
            <rFont val="Tahoma"/>
            <family val="2"/>
          </rPr>
          <t xml:space="preserve"> El estamento</t>
        </r>
        <r>
          <rPr>
            <b/>
            <sz val="9"/>
            <color indexed="81"/>
            <rFont val="Tahoma"/>
            <family val="2"/>
          </rPr>
          <t xml:space="preserve"> Asistente Social</t>
        </r>
        <r>
          <rPr>
            <sz val="9"/>
            <color indexed="81"/>
            <rFont val="Tahoma"/>
            <family val="2"/>
          </rPr>
          <t xml:space="preserve"> marque en listado de Usuarios Citados </t>
        </r>
        <r>
          <rPr>
            <b/>
            <sz val="9"/>
            <color indexed="81"/>
            <rFont val="Tahoma"/>
            <family val="2"/>
          </rPr>
          <t xml:space="preserve"> "ASISTENTE",</t>
        </r>
        <r>
          <rPr>
            <sz val="9"/>
            <color indexed="81"/>
            <rFont val="Tahoma"/>
            <family val="2"/>
          </rPr>
          <t xml:space="preserve"> además selecciones un</t>
        </r>
        <r>
          <rPr>
            <b/>
            <sz val="9"/>
            <color indexed="81"/>
            <rFont val="Tahoma"/>
            <family val="2"/>
          </rPr>
          <t xml:space="preserve"> TIPO DE PARTICIPANTE</t>
        </r>
        <r>
          <rPr>
            <sz val="9"/>
            <color indexed="81"/>
            <rFont val="Tahoma"/>
            <family val="2"/>
          </rPr>
          <t xml:space="preserve"> (debe ser registrado, pero no incide en esta sección)
</t>
        </r>
        <r>
          <rPr>
            <b/>
            <sz val="9"/>
            <color indexed="81"/>
            <rFont val="Tahoma"/>
            <family val="2"/>
          </rPr>
          <t xml:space="preserve">y  
Registre la actividad:
Consejerías Familiares en Rehabilitación Física (Uapo-Rino)
Tipo de Establecimiento
</t>
        </r>
        <r>
          <rPr>
            <sz val="9"/>
            <color indexed="81"/>
            <rFont val="Tahoma"/>
            <family val="2"/>
          </rPr>
          <t>Cesfam,Cgu,Cgr,Crs,Cdt,Psr,Cosam, Cecosf y Hospitales comunitarios</t>
        </r>
      </text>
    </comment>
    <comment ref="C129" authorId="0" shapeId="0" xr:uid="{D022E620-BFE0-476A-BEEE-D20A6332C475}">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Grupal</t>
        </r>
        <r>
          <rPr>
            <sz val="9"/>
            <color indexed="81"/>
            <rFont val="Tahoma"/>
            <family val="2"/>
          </rPr>
          <t>, el profesional registre la actividad :</t>
        </r>
        <r>
          <rPr>
            <b/>
            <sz val="9"/>
            <color indexed="81"/>
            <rFont val="Tahoma"/>
            <family val="2"/>
          </rPr>
          <t xml:space="preserve">
</t>
        </r>
        <r>
          <rPr>
            <sz val="9"/>
            <color indexed="81"/>
            <rFont val="Tahoma"/>
            <family val="2"/>
          </rPr>
          <t xml:space="preserve">
</t>
        </r>
        <r>
          <rPr>
            <b/>
            <sz val="9"/>
            <color indexed="81"/>
            <rFont val="Tahoma"/>
            <family val="2"/>
          </rPr>
          <t xml:space="preserve">Visita domiciliaria integral bajo estrategia  Rehabilitación Base Comunitaria (RBC) (IND). </t>
        </r>
        <r>
          <rPr>
            <sz val="9"/>
            <color indexed="81"/>
            <rFont val="Tahoma"/>
            <family val="2"/>
          </rPr>
          <t>(Actividad registrada en módulo Atención / Registro de atención individual)</t>
        </r>
        <r>
          <rPr>
            <b/>
            <sz val="9"/>
            <color indexed="81"/>
            <rFont val="Tahoma"/>
            <family val="2"/>
          </rPr>
          <t xml:space="preserve">
o
Visita domiciliaria integral bajo estrategia  Rehabilitación Base Comunitaria (RBC) (GRP). </t>
        </r>
        <r>
          <rPr>
            <sz val="9"/>
            <color indexed="81"/>
            <rFont val="Tahoma"/>
            <family val="2"/>
          </rPr>
          <t>(Actividad registrada en módulo Atención / Registro de atención grupal)
Tipo de Establecimiento
Cesfam,Cgu,Cgr,Crs,Cdt,Psr,Cosam, Cecosf y Hospitales comunitarios.</t>
        </r>
      </text>
    </comment>
    <comment ref="D129" authorId="0" shapeId="0" xr:uid="{C0F46E85-1F6A-4D1B-AF2F-55C15AA14E41}">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t>
        </r>
        <r>
          <rPr>
            <sz val="9"/>
            <color indexed="81"/>
            <rFont val="Tahoma"/>
            <family val="2"/>
          </rPr>
          <t xml:space="preserve">l, el profesional registre la actividad :
</t>
        </r>
        <r>
          <rPr>
            <b/>
            <sz val="9"/>
            <color indexed="81"/>
            <rFont val="Tahoma"/>
            <family val="2"/>
          </rPr>
          <t>Visita domiciliaria integral bajo estrategia  Rehabilitación Integral (RI) (IND).</t>
        </r>
        <r>
          <rPr>
            <sz val="9"/>
            <color indexed="81"/>
            <rFont val="Tahoma"/>
            <family val="2"/>
          </rPr>
          <t xml:space="preserve">(Actividad registrada en módulo Atención / Registro de atención individual)
</t>
        </r>
        <r>
          <rPr>
            <b/>
            <sz val="9"/>
            <color indexed="81"/>
            <rFont val="Tahoma"/>
            <family val="2"/>
          </rPr>
          <t>o</t>
        </r>
        <r>
          <rPr>
            <sz val="9"/>
            <color indexed="81"/>
            <rFont val="Tahoma"/>
            <family val="2"/>
          </rPr>
          <t xml:space="preserve">
</t>
        </r>
        <r>
          <rPr>
            <b/>
            <sz val="9"/>
            <color indexed="81"/>
            <rFont val="Tahoma"/>
            <family val="2"/>
          </rPr>
          <t xml:space="preserve">Visita domiciliaria integral bajo estrategia  Rehabilitación Integral (RI) (GRP). </t>
        </r>
        <r>
          <rPr>
            <sz val="9"/>
            <color indexed="81"/>
            <rFont val="Tahoma"/>
            <family val="2"/>
          </rPr>
          <t>(Actividad registrada en módulo Atención / Registro de atención grupal)</t>
        </r>
        <r>
          <rPr>
            <b/>
            <sz val="9"/>
            <color indexed="81"/>
            <rFont val="Tahoma"/>
            <family val="2"/>
          </rPr>
          <t xml:space="preserve">
</t>
        </r>
        <r>
          <rPr>
            <sz val="9"/>
            <color indexed="81"/>
            <rFont val="Tahoma"/>
            <family val="2"/>
          </rPr>
          <t>Tipo de Establecimiento
Cesfam,Cgu,Cgr,Crs,Cdt,Psr,Cosam, Cecosf y Hospitales comunitarios.</t>
        </r>
      </text>
    </comment>
    <comment ref="E129" authorId="0" shapeId="0" xr:uid="{38620990-5E74-476C-8495-B72A37172938}">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Grupal</t>
        </r>
        <r>
          <rPr>
            <sz val="9"/>
            <color indexed="81"/>
            <rFont val="Tahoma"/>
            <family val="2"/>
          </rPr>
          <t>, el profesional registre la actividad :</t>
        </r>
        <r>
          <rPr>
            <b/>
            <sz val="9"/>
            <color indexed="81"/>
            <rFont val="Tahoma"/>
            <family val="2"/>
          </rPr>
          <t xml:space="preserve">
 </t>
        </r>
        <r>
          <rPr>
            <sz val="9"/>
            <color indexed="81"/>
            <rFont val="Tahoma"/>
            <family val="2"/>
          </rPr>
          <t xml:space="preserve">
</t>
        </r>
        <r>
          <rPr>
            <b/>
            <sz val="9"/>
            <color indexed="81"/>
            <rFont val="Tahoma"/>
            <family val="2"/>
          </rPr>
          <t>Visita domiciliaria integral bajo estrategia  Rehabilitación Rural (RR) (IND).</t>
        </r>
        <r>
          <rPr>
            <sz val="9"/>
            <color indexed="81"/>
            <rFont val="Tahoma"/>
            <family val="2"/>
          </rPr>
          <t>(Actividad registrada en módulo Atención / Registro de atención individual)</t>
        </r>
        <r>
          <rPr>
            <b/>
            <sz val="9"/>
            <color indexed="81"/>
            <rFont val="Tahoma"/>
            <family val="2"/>
          </rPr>
          <t xml:space="preserve">
o
Visita domiciliaria integral bajo estrategia  Rehabilitación Rural (RR) (GRP). </t>
        </r>
        <r>
          <rPr>
            <sz val="9"/>
            <color indexed="81"/>
            <rFont val="Tahoma"/>
            <family val="2"/>
          </rPr>
          <t>(Actividad registrada en módulo Atención / Registro de atención grupal)</t>
        </r>
        <r>
          <rPr>
            <b/>
            <sz val="9"/>
            <color indexed="81"/>
            <rFont val="Tahoma"/>
            <family val="2"/>
          </rPr>
          <t xml:space="preserve">
</t>
        </r>
        <r>
          <rPr>
            <sz val="9"/>
            <color indexed="81"/>
            <rFont val="Tahoma"/>
            <family val="2"/>
          </rPr>
          <t>Tipo de Establecimiento
Cesfam,Cgu,Cgr,Crs,Cdt,Psr,Cosam, Cecosf y Hospitales comunitarios.</t>
        </r>
      </text>
    </comment>
    <comment ref="F129" authorId="0" shapeId="0" xr:uid="{8E077569-7FC8-4316-9AF0-AB8AF498DB12}">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Grupal</t>
        </r>
        <r>
          <rPr>
            <sz val="9"/>
            <color indexed="81"/>
            <rFont val="Tahoma"/>
            <family val="2"/>
          </rPr>
          <t>, el profesional registre la actividad :</t>
        </r>
        <r>
          <rPr>
            <b/>
            <sz val="9"/>
            <color indexed="81"/>
            <rFont val="Tahoma"/>
            <family val="2"/>
          </rPr>
          <t xml:space="preserve">
</t>
        </r>
        <r>
          <rPr>
            <sz val="9"/>
            <color indexed="81"/>
            <rFont val="Tahoma"/>
            <family val="2"/>
          </rPr>
          <t xml:space="preserve">
</t>
        </r>
        <r>
          <rPr>
            <b/>
            <sz val="9"/>
            <color indexed="81"/>
            <rFont val="Tahoma"/>
            <family val="2"/>
          </rPr>
          <t>Visita domiciliaria integral - Otros  (IND).</t>
        </r>
        <r>
          <rPr>
            <sz val="9"/>
            <color indexed="81"/>
            <rFont val="Tahoma"/>
            <family val="2"/>
          </rPr>
          <t xml:space="preserve">(Actividad registrada en módulo Atención / Registro de atención individual)
</t>
        </r>
        <r>
          <rPr>
            <b/>
            <sz val="9"/>
            <color indexed="81"/>
            <rFont val="Tahoma"/>
            <family val="2"/>
          </rPr>
          <t>o</t>
        </r>
        <r>
          <rPr>
            <sz val="9"/>
            <color indexed="81"/>
            <rFont val="Tahoma"/>
            <family val="2"/>
          </rPr>
          <t xml:space="preserve">
</t>
        </r>
        <r>
          <rPr>
            <b/>
            <sz val="9"/>
            <color indexed="81"/>
            <rFont val="Tahoma"/>
            <family val="2"/>
          </rPr>
          <t xml:space="preserve">Visita domiciliaria integral - Otros (GRP). </t>
        </r>
        <r>
          <rPr>
            <sz val="9"/>
            <color indexed="81"/>
            <rFont val="Tahoma"/>
            <family val="2"/>
          </rPr>
          <t xml:space="preserve">(Actividad registrada en módulo Atención / Registro de atención grupal)
</t>
        </r>
        <r>
          <rPr>
            <b/>
            <sz val="9"/>
            <color indexed="81"/>
            <rFont val="Tahoma"/>
            <family val="2"/>
          </rPr>
          <t xml:space="preserve">
</t>
        </r>
        <r>
          <rPr>
            <sz val="9"/>
            <color indexed="81"/>
            <rFont val="Tahoma"/>
            <family val="2"/>
          </rPr>
          <t>Tipo de Establecimiento
Cesfam,Cgu,Cgr,Crs,Cdt,Psr,Cosam, Cecosf y Hospitales comunitarios.</t>
        </r>
      </text>
    </comment>
    <comment ref="C130" authorId="0" shapeId="0" xr:uid="{A73AC3A1-8D3A-468C-A3C3-849A5CC9ED7B}">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Grupal</t>
        </r>
        <r>
          <rPr>
            <sz val="9"/>
            <color indexed="81"/>
            <rFont val="Tahoma"/>
            <family val="2"/>
          </rPr>
          <t xml:space="preserve">, el profesional registre la actividad :
</t>
        </r>
        <r>
          <rPr>
            <b/>
            <sz val="9"/>
            <color indexed="81"/>
            <rFont val="Tahoma"/>
            <family val="2"/>
          </rPr>
          <t>Visita de tratamiento y/o procedimiento bajo Rehabilitación Base Comunitaria (RBC) (IND).</t>
        </r>
        <r>
          <rPr>
            <sz val="9"/>
            <color indexed="81"/>
            <rFont val="Tahoma"/>
            <family val="2"/>
          </rPr>
          <t xml:space="preserve">(Actividad registrada en módulo Atencion / Registro de atención individual)
</t>
        </r>
        <r>
          <rPr>
            <b/>
            <sz val="9"/>
            <color indexed="81"/>
            <rFont val="Tahoma"/>
            <family val="2"/>
          </rPr>
          <t>o</t>
        </r>
        <r>
          <rPr>
            <sz val="9"/>
            <color indexed="81"/>
            <rFont val="Tahoma"/>
            <family val="2"/>
          </rPr>
          <t xml:space="preserve">
</t>
        </r>
        <r>
          <rPr>
            <b/>
            <sz val="9"/>
            <color indexed="81"/>
            <rFont val="Tahoma"/>
            <family val="2"/>
          </rPr>
          <t>Visita de tratamiento y/o procedimiento bajo Rehabilitación Base Comunitaria (RBC) (GRP).</t>
        </r>
        <r>
          <rPr>
            <sz val="9"/>
            <color indexed="81"/>
            <rFont val="Tahoma"/>
            <family val="2"/>
          </rPr>
          <t>(Actividad registrada en módulo Atencion / Registro de atención grupal)
Tipo de Establecimiento
Cesfam,Cgu,Cgr,Crs,Cdt,Psr,Cosam, Cecosf y Hospitales comunitarios.</t>
        </r>
      </text>
    </comment>
    <comment ref="D130" authorId="0" shapeId="0" xr:uid="{D628D297-E202-4DF6-B4C3-F0EA4EC8FFFB}">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t>
        </r>
        <r>
          <rPr>
            <sz val="9"/>
            <color indexed="81"/>
            <rFont val="Tahoma"/>
            <family val="2"/>
          </rPr>
          <t>l, el profesional registre la actividad :</t>
        </r>
        <r>
          <rPr>
            <b/>
            <sz val="9"/>
            <color indexed="81"/>
            <rFont val="Tahoma"/>
            <family val="2"/>
          </rPr>
          <t xml:space="preserve">
</t>
        </r>
        <r>
          <rPr>
            <sz val="9"/>
            <color indexed="81"/>
            <rFont val="Tahoma"/>
            <family val="2"/>
          </rPr>
          <t xml:space="preserve">
</t>
        </r>
        <r>
          <rPr>
            <b/>
            <sz val="9"/>
            <color indexed="81"/>
            <rFont val="Tahoma"/>
            <family val="2"/>
          </rPr>
          <t>Visita de tratamiento y/o procedimiento bajo Rehabilitación Integral (RI) (IND).</t>
        </r>
        <r>
          <rPr>
            <sz val="9"/>
            <color indexed="81"/>
            <rFont val="Tahoma"/>
            <family val="2"/>
          </rPr>
          <t xml:space="preserve">(Actividad registrada en módulo Atención / Registro de atención individual)
</t>
        </r>
        <r>
          <rPr>
            <b/>
            <sz val="9"/>
            <color indexed="81"/>
            <rFont val="Tahoma"/>
            <family val="2"/>
          </rPr>
          <t>o</t>
        </r>
        <r>
          <rPr>
            <sz val="9"/>
            <color indexed="81"/>
            <rFont val="Tahoma"/>
            <family val="2"/>
          </rPr>
          <t xml:space="preserve">
</t>
        </r>
        <r>
          <rPr>
            <b/>
            <sz val="9"/>
            <color indexed="81"/>
            <rFont val="Tahoma"/>
            <family val="2"/>
          </rPr>
          <t xml:space="preserve">Visita de tratamiento y/o procedimiento bajo Rehabilitación Integral (RI) (GRP). </t>
        </r>
        <r>
          <rPr>
            <sz val="9"/>
            <color indexed="81"/>
            <rFont val="Tahoma"/>
            <family val="2"/>
          </rPr>
          <t>(Actividad registrada en módulo Atención / Registro de atención grupal)
Tipo de Establecimiento
Cesfam,Cgu,Cgr,Crs,Cdt,Psr,Cosam, Cecosf y Hospitales comunitarios.</t>
        </r>
        <r>
          <rPr>
            <b/>
            <sz val="9"/>
            <color indexed="81"/>
            <rFont val="Tahoma"/>
            <family val="2"/>
          </rPr>
          <t xml:space="preserve">
     </t>
        </r>
      </text>
    </comment>
    <comment ref="E130" authorId="0" shapeId="0" xr:uid="{7AB9E703-72D4-488F-BB16-79E200A8C89E}">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Grupal</t>
        </r>
        <r>
          <rPr>
            <sz val="9"/>
            <color indexed="81"/>
            <rFont val="Tahoma"/>
            <family val="2"/>
          </rPr>
          <t>, el profesional registre la actividad :</t>
        </r>
        <r>
          <rPr>
            <b/>
            <sz val="9"/>
            <color indexed="81"/>
            <rFont val="Tahoma"/>
            <family val="2"/>
          </rPr>
          <t xml:space="preserve">
</t>
        </r>
        <r>
          <rPr>
            <sz val="9"/>
            <color indexed="81"/>
            <rFont val="Tahoma"/>
            <family val="2"/>
          </rPr>
          <t xml:space="preserve">
</t>
        </r>
        <r>
          <rPr>
            <b/>
            <sz val="9"/>
            <color indexed="81"/>
            <rFont val="Tahoma"/>
            <family val="2"/>
          </rPr>
          <t>Visita de tratamiento y/o procedimiento bajo Rehabilitación Rural (RR) (IND).</t>
        </r>
        <r>
          <rPr>
            <sz val="9"/>
            <color indexed="81"/>
            <rFont val="Tahoma"/>
            <family val="2"/>
          </rPr>
          <t xml:space="preserve">(Actividad registrada en módulo Atención / Registro de atención individual)
</t>
        </r>
        <r>
          <rPr>
            <b/>
            <sz val="9"/>
            <color indexed="81"/>
            <rFont val="Tahoma"/>
            <family val="2"/>
          </rPr>
          <t>o</t>
        </r>
        <r>
          <rPr>
            <sz val="9"/>
            <color indexed="81"/>
            <rFont val="Tahoma"/>
            <family val="2"/>
          </rPr>
          <t xml:space="preserve">
</t>
        </r>
        <r>
          <rPr>
            <b/>
            <sz val="9"/>
            <color indexed="81"/>
            <rFont val="Tahoma"/>
            <family val="2"/>
          </rPr>
          <t xml:space="preserve">Visita de tratamiento y/o procedimiento bajo Rehabilitación Rural (RR) (GRP). </t>
        </r>
        <r>
          <rPr>
            <sz val="9"/>
            <color indexed="81"/>
            <rFont val="Tahoma"/>
            <family val="2"/>
          </rPr>
          <t>(Actividad registrada en módulo Atención / Registro de atención grupal)</t>
        </r>
        <r>
          <rPr>
            <b/>
            <sz val="9"/>
            <color indexed="81"/>
            <rFont val="Tahoma"/>
            <family val="2"/>
          </rPr>
          <t xml:space="preserve">
</t>
        </r>
        <r>
          <rPr>
            <sz val="9"/>
            <color indexed="81"/>
            <rFont val="Tahoma"/>
            <family val="2"/>
          </rPr>
          <t xml:space="preserve">
Tipo de Establecimiento
Cesfam,Cgu,Cgr,Crs,Cdt,Psr,Cosam, Cecosf y Hospitales comunitarios.</t>
        </r>
        <r>
          <rPr>
            <b/>
            <sz val="9"/>
            <color indexed="81"/>
            <rFont val="Tahoma"/>
            <family val="2"/>
          </rPr>
          <t xml:space="preserve">
     </t>
        </r>
      </text>
    </comment>
    <comment ref="F130" authorId="0" shapeId="0" xr:uid="{589DF7ED-B288-42E7-A2D9-3CFC8B70B6AD}">
      <text>
        <r>
          <rPr>
            <sz val="9"/>
            <color indexed="81"/>
            <rFont val="Tahoma"/>
            <family val="2"/>
          </rPr>
          <t xml:space="preserve">Este dato aparecerá  luego de que en la atención cerrada (estado completada) registrada  en </t>
        </r>
        <r>
          <rPr>
            <b/>
            <sz val="9"/>
            <color indexed="81"/>
            <rFont val="Tahoma"/>
            <family val="2"/>
          </rPr>
          <t>módulo Atención, Registro de atención Individual o Registro de atención Grupa</t>
        </r>
        <r>
          <rPr>
            <sz val="9"/>
            <color indexed="81"/>
            <rFont val="Tahoma"/>
            <family val="2"/>
          </rPr>
          <t xml:space="preserve">l, el profesional registre la actividad :
</t>
        </r>
        <r>
          <rPr>
            <b/>
            <sz val="9"/>
            <color indexed="81"/>
            <rFont val="Tahoma"/>
            <family val="2"/>
          </rPr>
          <t>Visita de tratamiento y/o procedimiento - Otros (IND).</t>
        </r>
        <r>
          <rPr>
            <sz val="9"/>
            <color indexed="81"/>
            <rFont val="Tahoma"/>
            <family val="2"/>
          </rPr>
          <t xml:space="preserve">(Actividad registrada en módulo Atención / Registro de atención individual)
</t>
        </r>
        <r>
          <rPr>
            <b/>
            <sz val="9"/>
            <color indexed="81"/>
            <rFont val="Tahoma"/>
            <family val="2"/>
          </rPr>
          <t>o</t>
        </r>
        <r>
          <rPr>
            <sz val="9"/>
            <color indexed="81"/>
            <rFont val="Tahoma"/>
            <family val="2"/>
          </rPr>
          <t xml:space="preserve">
</t>
        </r>
        <r>
          <rPr>
            <b/>
            <sz val="9"/>
            <color indexed="81"/>
            <rFont val="Tahoma"/>
            <family val="2"/>
          </rPr>
          <t>Visita de tratamiento y/o procedimiento - Otros (GRP).</t>
        </r>
        <r>
          <rPr>
            <sz val="9"/>
            <color indexed="81"/>
            <rFont val="Tahoma"/>
            <family val="2"/>
          </rPr>
          <t>(Actividad registrada en módulo Atención / Registro de atención grupal)</t>
        </r>
        <r>
          <rPr>
            <b/>
            <sz val="9"/>
            <color indexed="81"/>
            <rFont val="Tahoma"/>
            <family val="2"/>
          </rPr>
          <t xml:space="preserve">
</t>
        </r>
        <r>
          <rPr>
            <sz val="9"/>
            <color indexed="81"/>
            <rFont val="Tahoma"/>
            <family val="2"/>
          </rPr>
          <t>Tipo de Establecimiento
Cesfam,Cgu,Cgr,Crs,Cdt,Psr,Cosam, Cecosf y Hospitales comunitarios.</t>
        </r>
      </text>
    </comment>
    <comment ref="C134" authorId="0" shapeId="0" xr:uid="{49EA3331-02EA-4DC4-8A03-6DE4D0627E13}">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Base Comunitaria</t>
        </r>
        <r>
          <rPr>
            <sz val="9"/>
            <color indexed="81"/>
            <rFont val="Tahoma"/>
            <family val="2"/>
          </rPr>
          <t xml:space="preserve">
Tipo de Establecimiento
Cesfam,Cgu,Cgr,Crs,Cdt,Psr,Cosam, Cecosf y Hospitales comunitarios.
Nota: Cuenta número de personas que ingresan a Educación Grupal.
</t>
        </r>
      </text>
    </comment>
    <comment ref="D134" authorId="0" shapeId="0" xr:uid="{94E6E4D5-4A16-40D4-9DDD-07E610A4222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Integral</t>
        </r>
        <r>
          <rPr>
            <sz val="9"/>
            <color indexed="81"/>
            <rFont val="Tahoma"/>
            <family val="2"/>
          </rPr>
          <t xml:space="preserve">
Tipo de Establecimiento
Cesfam,Cgu,Cgr,Crs,Cdt,Psr,Cosam, Cecosf y Hospitales comunitarios.
Nota: Cuenta número de personas que ingresan a Educación Grupal.
</t>
        </r>
      </text>
    </comment>
    <comment ref="E134" authorId="0" shapeId="0" xr:uid="{958A8488-4A64-4B4A-95D3-2D5D9830E866}">
      <text>
        <r>
          <rPr>
            <sz val="9"/>
            <color indexed="81"/>
            <rFont val="Tahoma"/>
            <family val="2"/>
          </rPr>
          <t xml:space="preserve">Este dato aparecerá  luego de que en la atención registrada en </t>
        </r>
        <r>
          <rPr>
            <b/>
            <sz val="9"/>
            <color indexed="81"/>
            <rFont val="Tahoma"/>
            <family val="2"/>
          </rPr>
          <t>módulo</t>
        </r>
        <r>
          <rPr>
            <sz val="9"/>
            <color indexed="81"/>
            <rFont val="Tahoma"/>
            <family val="2"/>
          </rPr>
          <t xml:space="preserve">  </t>
        </r>
        <r>
          <rPr>
            <b/>
            <sz val="9"/>
            <color indexed="81"/>
            <rFont val="Tahoma"/>
            <family val="2"/>
          </rPr>
          <t>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 xml:space="preserve">Educación de Grupo Rehabilitación Física bajo estrategia  Rehabilitación Rural
</t>
        </r>
        <r>
          <rPr>
            <sz val="9"/>
            <color indexed="81"/>
            <rFont val="Tahoma"/>
            <family val="2"/>
          </rPr>
          <t>Tipo de Establecimiento
Cesfam,Cgu,Cgr,Crs,Cdt,Psr,Cosam, Cecosf y Hospitales comunitarios.
Nota: Cuenta número de personas que ingresan a Educación Grupal.</t>
        </r>
      </text>
    </comment>
    <comment ref="F134" authorId="0" shapeId="0" xr:uid="{BFD92B16-BE08-43B1-9CBE-394579776419}">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Otros</t>
        </r>
        <r>
          <rPr>
            <sz val="9"/>
            <color indexed="81"/>
            <rFont val="Tahoma"/>
            <family val="2"/>
          </rPr>
          <t xml:space="preserve">
Tipo de Establecimiento
Cesfam,Cgu,Cgr,Crs,Cdt,Psr,Cosam, Cecosf y Hospitales comunitarios.
Nota: Cuenta número de personas que ingresan a Educación Grupal.</t>
        </r>
      </text>
    </comment>
    <comment ref="G134" authorId="3" shapeId="0" xr:uid="{23300E98-7B03-4358-A7ED-FBCFF9FFAC96}">
      <text>
        <r>
          <rPr>
            <sz val="9"/>
            <color indexed="81"/>
            <rFont val="Tahoma"/>
            <family val="2"/>
          </rPr>
          <t xml:space="preserve">Este dato aparecerá  luego de que en la atención registrada en módulo  Atención, Registro de Atenciones Grupales, el profesional  marque en listado de Usuarios Citados,  </t>
        </r>
        <r>
          <rPr>
            <b/>
            <sz val="9"/>
            <color indexed="81"/>
            <rFont val="Tahoma"/>
            <family val="2"/>
          </rPr>
          <t>Asiste</t>
        </r>
        <r>
          <rPr>
            <sz val="9"/>
            <color indexed="81"/>
            <rFont val="Tahoma"/>
            <family val="2"/>
          </rPr>
          <t xml:space="preserve"> y  el </t>
        </r>
        <r>
          <rPr>
            <b/>
            <sz val="9"/>
            <color indexed="81"/>
            <rFont val="Tahoma"/>
            <family val="2"/>
          </rPr>
          <t xml:space="preserve">Check Box </t>
        </r>
        <r>
          <rPr>
            <sz val="9"/>
            <color indexed="81"/>
            <rFont val="Tahoma"/>
            <family val="2"/>
          </rPr>
          <t>de</t>
        </r>
        <r>
          <rPr>
            <b/>
            <sz val="9"/>
            <color indexed="81"/>
            <rFont val="Tahoma"/>
            <family val="2"/>
          </rPr>
          <t xml:space="preserve"> Ingreso</t>
        </r>
        <r>
          <rPr>
            <sz val="9"/>
            <color indexed="81"/>
            <rFont val="Tahoma"/>
            <family val="2"/>
          </rPr>
          <t xml:space="preserve"> con un ticket,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UAPORINO</t>
        </r>
        <r>
          <rPr>
            <sz val="9"/>
            <color indexed="81"/>
            <rFont val="Tahoma"/>
            <family val="2"/>
          </rPr>
          <t xml:space="preserve">
Tipo de Establecimiento
Cesfam,Cgu,Cgr,Crs,Cdt,Psr,Cosam, Cecosf y Hospitales comunitarios.
Nota: Cuenta número de personas que ingresan a Educación Grupal.</t>
        </r>
      </text>
    </comment>
    <comment ref="C135" authorId="5" shapeId="0" xr:uid="{B2797CD8-5E45-4D24-95E8-55FED181A3DB}">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Base Comunitaria
</t>
        </r>
        <r>
          <rPr>
            <sz val="9"/>
            <color indexed="81"/>
            <rFont val="Tahoma"/>
            <family val="2"/>
          </rPr>
          <t xml:space="preserve">
Tipo de Establecimiento
Cesfam,Cgu,Cgr,Crs,Cdt,Psr,Cosam, Cecosf y Hospitales comunitarios.
Nota: Cuenta número de sesiones.</t>
        </r>
      </text>
    </comment>
    <comment ref="D135" authorId="5" shapeId="0" xr:uid="{8456C2D5-CBDB-4799-AA01-707FBC970A7A}">
      <text>
        <r>
          <rPr>
            <sz val="9"/>
            <color indexed="81"/>
            <rFont val="Tahoma"/>
            <family val="2"/>
          </rPr>
          <t>Este dato aparecerá  luego de que en la atención registrada en</t>
        </r>
        <r>
          <rPr>
            <b/>
            <sz val="9"/>
            <color indexed="81"/>
            <rFont val="Tahoma"/>
            <family val="2"/>
          </rPr>
          <t xml:space="preserve"> módulo  Atención, Registro de Atenciones Grupales, </t>
        </r>
        <r>
          <rPr>
            <sz val="9"/>
            <color indexed="81"/>
            <rFont val="Tahoma"/>
            <family val="2"/>
          </rPr>
          <t xml:space="preserve">el profesional registre la actividad:
</t>
        </r>
        <r>
          <rPr>
            <b/>
            <sz val="9"/>
            <color indexed="81"/>
            <rFont val="Tahoma"/>
            <family val="2"/>
          </rPr>
          <t xml:space="preserve">
Educación de Grupo Rehabilitación Física bajo estrategia  Rehabilitación Integral
</t>
        </r>
        <r>
          <rPr>
            <sz val="9"/>
            <color indexed="81"/>
            <rFont val="Tahoma"/>
            <family val="2"/>
          </rPr>
          <t>Tipo de Establecimiento
Cesfam,Cgu,Cgr,Crs,Cdt,Psr,Cosam, Cecosf y Hospitales comunitarios.
Nota: Cuenta número de sesiones.</t>
        </r>
        <r>
          <rPr>
            <b/>
            <sz val="9"/>
            <color indexed="81"/>
            <rFont val="Tahoma"/>
            <family val="2"/>
          </rPr>
          <t xml:space="preserve">
</t>
        </r>
      </text>
    </comment>
    <comment ref="E135" authorId="5" shapeId="0" xr:uid="{0F784F1E-84FB-47D8-8E13-986BC8909165}">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Rural
</t>
        </r>
        <r>
          <rPr>
            <sz val="9"/>
            <color indexed="81"/>
            <rFont val="Tahoma"/>
            <family val="2"/>
          </rPr>
          <t xml:space="preserve">
Tipo de Establecimiento
Cesfam,Cgu,Cgr,Crs,Cdt,Psr,Cosam, Cecosf y Hospitales comunitarios.
Nota: Cuenta número de sesiones.</t>
        </r>
      </text>
    </comment>
    <comment ref="F135" authorId="5" shapeId="0" xr:uid="{E237E57A-3753-4270-BB9A-99BC33EF38CC}">
      <text>
        <r>
          <rPr>
            <sz val="9"/>
            <color indexed="81"/>
            <rFont val="Tahoma"/>
            <family val="2"/>
          </rPr>
          <t>Este dato aparecerá  luego de que en la atención registrada en</t>
        </r>
        <r>
          <rPr>
            <b/>
            <sz val="9"/>
            <color indexed="81"/>
            <rFont val="Tahoma"/>
            <family val="2"/>
          </rPr>
          <t xml:space="preserve"> módulo  Atención, Registro de Atenciones Grupales, </t>
        </r>
        <r>
          <rPr>
            <sz val="9"/>
            <color indexed="81"/>
            <rFont val="Tahoma"/>
            <family val="2"/>
          </rPr>
          <t xml:space="preserve">el profesional registre la actividad:
</t>
        </r>
        <r>
          <rPr>
            <b/>
            <sz val="9"/>
            <color indexed="81"/>
            <rFont val="Tahoma"/>
            <family val="2"/>
          </rPr>
          <t xml:space="preserve">
Educación de Grupo Rehabilitación Física Otros
</t>
        </r>
        <r>
          <rPr>
            <sz val="9"/>
            <color indexed="81"/>
            <rFont val="Tahoma"/>
            <family val="2"/>
          </rPr>
          <t xml:space="preserve">
Tipo de Establecimiento
Cesfam,Cgu,Cgr,Crs,Cdt,Psr,Cosam, Cecosf y Hospitales comunitarios.
Nota: Cuenta número de sesiones.</t>
        </r>
      </text>
    </comment>
    <comment ref="G135" authorId="3" shapeId="0" xr:uid="{07867A76-05A7-41F3-B627-80F45AF68443}">
      <text>
        <r>
          <rPr>
            <sz val="9"/>
            <color indexed="81"/>
            <rFont val="Tahoma"/>
            <family val="2"/>
          </rPr>
          <t xml:space="preserve">Este dato aparecerá  luego de que en la atención registrada en módulo  Atención, Registro de Atenciones Grupales, el profesional registre la actividad:
</t>
        </r>
        <r>
          <rPr>
            <b/>
            <sz val="9"/>
            <color indexed="81"/>
            <rFont val="Tahoma"/>
            <family val="2"/>
          </rPr>
          <t>Educación de Grupo Rehabilitación Física UAPORINO</t>
        </r>
        <r>
          <rPr>
            <sz val="9"/>
            <color indexed="81"/>
            <rFont val="Tahoma"/>
            <family val="2"/>
          </rPr>
          <t xml:space="preserve">
Tipo de Establecimiento
Cesfam,Cgu,Cgr,Crs,Cdt,Psr,Cosam, Cecosf y Hospitales comunitarios.
Nota: Cuenta número de sesiones.
</t>
        </r>
      </text>
    </comment>
    <comment ref="C139" authorId="0" shapeId="0" xr:uid="{CC8E0081-E707-45F7-B17B-F392BD607CC1}">
      <text>
        <r>
          <rPr>
            <sz val="9"/>
            <color indexed="81"/>
            <rFont val="Tahoma"/>
            <family val="2"/>
          </rPr>
          <t xml:space="preserve">
Este dato aparecerá  luego de que en la atención cerrada (estado completada) registrada en </t>
        </r>
        <r>
          <rPr>
            <b/>
            <sz val="9"/>
            <color indexed="81"/>
            <rFont val="Tahoma"/>
            <family val="2"/>
          </rPr>
          <t xml:space="preserve">módulo  Box, Pacientes Citados   ó  en Atención / Registro Atención Individual, </t>
        </r>
        <r>
          <rPr>
            <sz val="9"/>
            <color indexed="81"/>
            <rFont val="Tahoma"/>
            <family val="2"/>
          </rPr>
          <t xml:space="preserve">el profesional registre la actividad:
</t>
        </r>
        <r>
          <rPr>
            <b/>
            <sz val="9"/>
            <color indexed="81"/>
            <rFont val="Tahoma"/>
            <family val="2"/>
          </rPr>
          <t xml:space="preserve">Participación en Comunidad con  Discapacidad Física: Laboral - Trabajo con objetivos de habilitación y rehabilitación (Estrategia  RBC) (IND)
ó
Participación en Comunidad con  Discapacidad Física: Laboral - Trabajo con objetivos de habilitación y rehabilitación (Estrategia  RI) (IND)
ó
Participación en Comunidad con  Discapacidad Física: Laboral - Trabajo con objetivos de habilitación y rehabilitación (Estrategia  RR) (IND)
ó
Participación en Comunidad con  Discapacidad Física: Laboral - Trabajo con objetivos de habilitación y rehabilitación (Otros Estrategia) (IND)
ó
Participación en Comunidad con  Discapacidad Fisica: Laboral -Trabajo con objetivos de habilitación y rehabilitación (Uapo-Rino) (IND)
</t>
        </r>
        <r>
          <rPr>
            <sz val="9"/>
            <color indexed="81"/>
            <rFont val="Tahoma"/>
            <family val="2"/>
          </rPr>
          <t>Tipo de Establecimiento
Cesfam,Cgu,Cgr,Crs,Cdt,Psr,Cosam, Cecosf y Hospitales comunitarios.</t>
        </r>
      </text>
    </comment>
    <comment ref="D139" authorId="0" shapeId="0" xr:uid="{74C5D174-9E2E-482C-BDF9-977B9D99E767}">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sin objetivos de habilitación y rehabilitación (Estrategia  RBC) (IND)
ó
Participación en Comunidad con  Discapacidad Física: Laboral - Trabajo sin objetivos de habilitación y rehabilitación (Estrategia  RI) (IND)
ó
Participación en Comunidad con  Discapacidad Física: Laboral - Trabajo sin objetivos de habilitación y rehabilitación (Estrategia  RR) (IND)
ó
Participación en Comunidad con  Discapacidad Física: Laboral - Trabajo sin objetivos de habilitación y rehabilitación (Otros Estrategia) (IND)
ó
Participación en Comunidad con  Discapacidad Física: Laboral -Trabajo sin objetivos de habilitación y rehabilitación (Uapo-Rino) (IND)
</t>
        </r>
        <r>
          <rPr>
            <sz val="9"/>
            <color indexed="81"/>
            <rFont val="Tahoma"/>
            <family val="2"/>
          </rPr>
          <t>Tipo de Establecimiento
Cesfam,Cgu,Cgr,Crs,Cdt,Psr,Cosam, Cecosf y Hospitales comunitarios.</t>
        </r>
      </text>
    </comment>
    <comment ref="E139" authorId="0" shapeId="0" xr:uid="{E433F745-56A1-42AF-9CD7-216A164C4F5D}">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Dueña de Casa (Estrategia  RBC) (IND)
ó
Participación en Comunidad con  Discapacidad Física: Laboral - Dueña de Casa (Estrategia  RI) (IND)
ó
Participación en Comunidad con  Discapacidad Física: Laboral - Dueña de Casa (Estrategia  RR) (IND)
ó
Participación en Comunidad con  Discapacidad Física: Laboral - Dueña de Casa (Otra Estrategia) (IND)
ó
Participación en Comunidad con  Discapacidad Física: Laboral - Dueña de Casa (Uapo-Rino) (IND)
</t>
        </r>
        <r>
          <rPr>
            <sz val="9"/>
            <color indexed="81"/>
            <rFont val="Tahoma"/>
            <family val="2"/>
          </rPr>
          <t>Tipo de Establecimiento
Cesfam,Cgu,Cgr,Crs,Cdt,Psr,Cosam, Cecosf y Hospitales comunitarios.</t>
        </r>
      </text>
    </comment>
    <comment ref="F139" authorId="0" shapeId="0" xr:uid="{03C24930-FCE5-4F21-B931-618900403FBF}">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Educativa (Estrategia  RBC) (IND)
ó
Participación en Comunidad con  Discapacidad Física: Educativa (Estrategia  RI) (IND)
ó
Participación en Comunidad con  Discapacidad Física: Educativa (Estrategia  RR) (IND)
ó
Participación en Comunidad con  Discapacidad Física: Educativa (Otra Estrategia) (IND)
ó
Participación en Comunidad con  Discapacidad Física: Educativa (Uapo-Rino) (IND)
</t>
        </r>
        <r>
          <rPr>
            <sz val="9"/>
            <color indexed="81"/>
            <rFont val="Tahoma"/>
            <family val="2"/>
          </rPr>
          <t>Tipo de Establecimiento
Cesfam,Cgu,Cgr,Crs,Cdt,Psr,Cosam, Cecosf y Hospitales comunitarios.</t>
        </r>
      </text>
    </comment>
    <comment ref="G139" authorId="0" shapeId="0" xr:uid="{23831C28-8C9A-43F5-8754-E4387B2C15F8}">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Comunitaria (Estrategia  RBC) (IND)
ó
Participación en Comunidad con  Discapacidad Física: Comunitaria (Estrategia  RI) (IND)
ó
Participación en Comunidad con  Discapacidad Física: Comunitaria (Estrategia  RR) (IND)
ó
Participación en Comunidad con  Discapacidad Física: Comunitaria (Otra Estrategia) (IND)
ó
Participación en Comunidad con  Discapacidad Física: Comunitaria (Uapo-Rino) (IND)
</t>
        </r>
        <r>
          <rPr>
            <sz val="9"/>
            <color indexed="81"/>
            <rFont val="Tahoma"/>
            <family val="2"/>
          </rPr>
          <t>Tipo de Establecimiento
Cesfam,Cgu,Cgr,Crs,Cdt,Psr,Cosam, Cecosf y Hospitales comunitarios.</t>
        </r>
      </text>
    </comment>
    <comment ref="H139" authorId="0" shapeId="0" xr:uid="{9D321117-885F-4162-B80C-C7A5380E1CD4}">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con objetivos de habilitacion y rehabilitacion (Estrategia  RBC) (IND)
o
Participación en Comunidad con  Discapacidad Física: Laboral - Trabajo sin objetivos de habilitacion y rehabilitacion (Estrategia  RBC) (IND)
ó
Participación en Comunidad con  Discapacidad Física: Laboral - Dueña de Casa (Estrategia  RBC) (IND)
ó
Participación en Comunidad con  Discapacidad Física: Educativa (Estrategia  RBC) (IND)
ó
Participación en Comunidad con  Discapacidad Física: Comunitaria (Estrategia  RBC) (IND)
</t>
        </r>
        <r>
          <rPr>
            <sz val="9"/>
            <color indexed="81"/>
            <rFont val="Tahoma"/>
            <family val="2"/>
          </rPr>
          <t xml:space="preserve">
Tipo de Establecimiento
Cesfam,Cgu,Cgr,Crs,Cdt,Psr,Cosam, Cecosf y Hospitales comunitarios.</t>
        </r>
      </text>
    </comment>
    <comment ref="I139" authorId="0" shapeId="0" xr:uid="{E956AFFF-54F9-4884-BE31-D43E96D6AB49}">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 (Estrategia  RI) (IND)
o
Participación en Comunidad con  Discapacidad Física: Laboral -Trabajo sin objetivos de habilitación y rehabilitación (Estrategia  RI) (IND)
ó
Participación en Comunidad con  Discapacidad Física: Laboral - Dueña de Casa (Estrategia   RI) (IND)
ó
Participación en Comunidad con  Discapacidad Física: Educativa (Estrategia   RI) (IND)
ó
Participación en Comunidad con  Discapacidad Física: Comunitaria (Estrategia   RI) (IND)
</t>
        </r>
        <r>
          <rPr>
            <sz val="9"/>
            <color indexed="81"/>
            <rFont val="Tahoma"/>
            <family val="2"/>
          </rPr>
          <t>Tipo de Establecimiento
Cesfam,Cgu,Cgr,Crs,Cdt,Psr,Cosam, Cecosf y Hospitales comunitarios.</t>
        </r>
      </text>
    </comment>
    <comment ref="J139" authorId="0" shapeId="0" xr:uid="{7049E061-A591-49F5-A50B-B5CC7E3FE066}">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rehabilitacion(Estrategia  RR) (IND)
ó
Participación en Comunidad con  Discapacidad Física: Laboral -Trabajo sin objetivos de habilitacion y rehabilitacion(Estrategia  RR) (IND)
o
Participación en Comunidad con  Discapacidad Física: Laboral - Dueña de Casa (Estrategia   RR) (IND)
ó
Participación en Comunidad con  Discapacidad Física: Educativa (Estrategia   RR) (IND)
ó
Participación en Comunidad con  Discapacidad Física: Comunitaria (Estrategia   RR) (IND)
</t>
        </r>
        <r>
          <rPr>
            <sz val="9"/>
            <color indexed="81"/>
            <rFont val="Tahoma"/>
            <family val="2"/>
          </rPr>
          <t>Tipo de Establecimiento
Cesfam,Cgu,Cgr,Crs,Cdt,Psr,Cosam, Cecosf y Hospitales comunitarios.</t>
        </r>
      </text>
    </comment>
    <comment ref="K139" authorId="0" shapeId="0" xr:uid="{CBC57A37-A35A-4078-BD3F-8AADF50F1E9B}">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Fisica: Laboral -Trabajo con objetivos de habilitación y rehabilitación (Otra Estrategia) (IND)
o
Participación en Comunidad con  Discapacidad Física: Laboral -Trabajo sin objetivos de habilitación y rehabilitación (Otra Estrategia) (IND)
ó
Participación en Comunidad con  Discapacidad Física: Laboral - Dueña de Casa (Otra Estrategia) (IND)
ó
Participación en Comunidad con  Discapacidad Física: Educativa (Otra Estrategia) (IND)
ó
Participación en Comunidad con  Discapacidad Física: Comunitaria (Otra Estrategia) (IND)
</t>
        </r>
        <r>
          <rPr>
            <sz val="9"/>
            <color indexed="81"/>
            <rFont val="Tahoma"/>
            <family val="2"/>
          </rPr>
          <t>Tipo de Establecimiento
Cesfam,Cgu,Cgr,Crs,Cdt,Psr,Cosam, Cecosf y Hospitales comunitarios.</t>
        </r>
      </text>
    </comment>
    <comment ref="L139" authorId="3" shapeId="0" xr:uid="{59DD3AAE-2379-44DD-B974-ED794AB52DA3}">
      <text>
        <r>
          <rPr>
            <sz val="9"/>
            <color indexed="81"/>
            <rFont val="Tahoma"/>
            <family val="2"/>
          </rPr>
          <t xml:space="preserve">Este dato aparecerá  luego de que en la atención registrada en módulo  </t>
        </r>
        <r>
          <rPr>
            <b/>
            <sz val="9"/>
            <color indexed="81"/>
            <rFont val="Tahoma"/>
            <family val="2"/>
          </rPr>
          <t>Box, Pacientes Citados   ó  en Atención / Registro Atención Individual</t>
        </r>
        <r>
          <rPr>
            <sz val="9"/>
            <color indexed="81"/>
            <rFont val="Tahoma"/>
            <family val="2"/>
          </rPr>
          <t xml:space="preserve">, el profesional registre la una de siguienestes </t>
        </r>
        <r>
          <rPr>
            <b/>
            <sz val="9"/>
            <color indexed="81"/>
            <rFont val="Tahoma"/>
            <family val="2"/>
          </rPr>
          <t xml:space="preserve">Actividades </t>
        </r>
        <r>
          <rPr>
            <sz val="9"/>
            <color indexed="81"/>
            <rFont val="Tahoma"/>
            <family val="2"/>
          </rPr>
          <t xml:space="preserve">
</t>
        </r>
        <r>
          <rPr>
            <b/>
            <sz val="9"/>
            <color indexed="81"/>
            <rFont val="Tahoma"/>
            <family val="2"/>
          </rPr>
          <t>Participación en Comunidad con  Discapacidad Fisica: Laboral -Trabajo con objetivos de habilitación y rehabilitación (Uapo-Rino) (IND)
Participación en Comunidad con  Discapacidad Física: Laboral -Trabajo sin objetivos de habilitación y rehabilitación (Uapo-Rino) (IND)
Participación en Comunidad con  Discapacidad Física: Laboral - Dueña de Casa (Uapo-Rino) (IND)
Participación en Comunidad con  Discapacidad Física: Educativa (Uapo-Rino) (IND)
Participación en Comunidad con  Discapacidad Física: Comunitaria (Uapo-Rino) (IND)</t>
        </r>
        <r>
          <rPr>
            <sz val="9"/>
            <color indexed="81"/>
            <rFont val="Tahoma"/>
            <family val="2"/>
          </rPr>
          <t xml:space="preserve">
Tipo de Establecimiento
Cesfam,Cgu,Cgr,Crs,Cdt,Psr,Cosam, Cecosf y Hospitales comunitarios.
</t>
        </r>
      </text>
    </comment>
    <comment ref="C140" authorId="0" shapeId="0" xr:uid="{DE4E70FD-DB9D-4219-ACCB-24F6375E2903}">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t>
        </r>
        <r>
          <rPr>
            <sz val="9"/>
            <color indexed="81"/>
            <rFont val="Tahoma"/>
            <family val="2"/>
          </rPr>
          <t xml:space="preserve">l, el profesional registre la actividad:
</t>
        </r>
        <r>
          <rPr>
            <b/>
            <sz val="9"/>
            <color indexed="81"/>
            <rFont val="Tahoma"/>
            <family val="2"/>
          </rPr>
          <t xml:space="preserve">Participación en Comunidad con  Discapacidad Sensorial Visual: Laboral - Trabajo con objetivos de habilitación y rehabilitación (Estrategia  RBC) (IND)
ó
Participación en Comunidad con  Discapacidad Sensorial Visual: Laboral - Trabajo con objetivos de habilitación y rehabilitación (Estrategia  RI) (IND)
ó
Participación en Comunidad con  Discapacidad Sensorial Visual: Laboral - Trabajo con objetivos de habilitación y rehabilitación (Estrategia  RR) (IND)
ó
Participación en Comunidad con  Discapacidad Sensorial Visual: Laboral - Trabajo con objetivos de habilitación y rehabilitación (Otros Estrategia) (IND)
ó
Participación en Comunidad con  Discapacidad Sensorial Visual: Laboral -Trabajo con objetivos de habilitación y rehabilitación (Uapo-Rino) (IND)
</t>
        </r>
        <r>
          <rPr>
            <sz val="9"/>
            <color indexed="81"/>
            <rFont val="Tahoma"/>
            <family val="2"/>
          </rPr>
          <t xml:space="preserve">
Tipo de Establecimiento
Cesfam,Cgu,Cgr,Crs,Cdt,Psr,Cosam, Cecosf y Hospitales comunitarios.</t>
        </r>
      </text>
    </comment>
    <comment ref="D140" authorId="0" shapeId="0" xr:uid="{F82E1CB3-5EC2-45F2-96C3-1D430B6527B8}">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 Trabajo sin objetivos de habilitación y rehabilitación (Estrategia  RBC) (IND)
ó
Participación en Comunidad con  Discapacidad Sensorial Visual: Laboral - Trabajo sin objetivos de habilitación y rehabilitación (Estrategia  RI) (IND)
ó
Participación en Comunidad con  Discapacidad Sensorial Visual: Laboral - Trabajo sin objetivos de habilitación y rehabilitación (Estrategia  RR) (IND)
ó
Participación en Comunidad con  Discapacidad Sensorial Visual: Laboral - Trabajo sin objetivos de habilitación y rehabilitación (Otros Estrategia) (IND)
ó
Participación en Comunidad con  Discapacidad Sensorial Visual: Laboral -Trabajo sin objetivos de habilitación y rehabilitación (Uapo-Rino) (IND)
</t>
        </r>
        <r>
          <rPr>
            <sz val="9"/>
            <color indexed="81"/>
            <rFont val="Tahoma"/>
            <family val="2"/>
          </rPr>
          <t>Tipo de Establecimiento
Cesfam,Cgu,Cgr,Crs,Cdt,Psr,Cosam, Cecosf y Hospitales comunitarios.</t>
        </r>
      </text>
    </comment>
    <comment ref="E140" authorId="0" shapeId="0" xr:uid="{CAB9EB68-0254-4E2E-9264-6CCC04C8CE1D}">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 Dueña de Casa (Estrategia  RBC)
ó
Participación en Comunidad con  Discapacidad Sensorial Visual: Laboral - Dueña de Casa (Estrategia  RI)
ó
Participación en Comunidad con  Discapacidad Sensorial Visual: Laboral - Dueña de Casa (Estrategia  RR)
ó
Participación en Comunidad con  Discapacidad Sensorial Visual: Laboral - Dueña de Casa (Otra Estrategia)
ó
Participación en Comunidad con  Discapacidad Sensorial Visual: Laboral - Dueña de Casa (Uapo-Rino)(IND)
</t>
        </r>
        <r>
          <rPr>
            <sz val="9"/>
            <color indexed="81"/>
            <rFont val="Tahoma"/>
            <family val="2"/>
          </rPr>
          <t xml:space="preserve">
Tipo de Establecimiento
Cesfam,Cgu,Cgr,Crs,Cdt,Psr,Cosam, Cecosf y Hospitales comunitarios.</t>
        </r>
      </text>
    </comment>
    <comment ref="F140" authorId="0" shapeId="0" xr:uid="{3C5738E9-86C2-47AD-BE49-EC8087AE05B5}">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Educativa (Estrategia  RBC) (IND)
ó
Participación en Comunidad con  Discapacidad Sensorial Visual: Educativa (Estrategia  RI) (IND)
ó
Participación en Comunidad con  Discapacidad Sensorial Visual: Educativa (Estrategia  RR) (IND)
ó
Participación en Comunidad con  Discapacidad Sensorial Visual: Educativa (Otra Estrategia) (IND)
ó
Participación en Comunidad con  Discapacidad Sensorial Visual: Educativa (Uapo-Rino) (IND)
</t>
        </r>
        <r>
          <rPr>
            <sz val="9"/>
            <color indexed="81"/>
            <rFont val="Tahoma"/>
            <family val="2"/>
          </rPr>
          <t xml:space="preserve">
Tipo de Establecimiento
Cesfam,Cgu,Cgr,Crs,Cdt,Psr,Cosam, Cecosf y Hospitales comunitarios.</t>
        </r>
      </text>
    </comment>
    <comment ref="G140" authorId="0" shapeId="0" xr:uid="{2EC9DA18-46AF-4003-AB4F-56FADE6CF66C}">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Comunitaria (Estrategia  RBC)
ó
Participación en Comunidad con  Discapacidad Sensorial Visual: Comunitaria (Estrategia  RI)
ó
Participación en Comunidad con  Discapacidad Sensorial Visual: Comunitaria (Estrategia  RR)
ó
Participación en Comunidad con  Discapacidad Sensorial Visual: Comunitaria (Otra Estrategia)
ó
Participación en Comunidad con  Discapacidad Sensorial Visual: Comunitaria (Uapo-Rino) (IND)
</t>
        </r>
        <r>
          <rPr>
            <sz val="9"/>
            <color indexed="81"/>
            <rFont val="Tahoma"/>
            <family val="2"/>
          </rPr>
          <t>Tipo de Establecimiento
Cesfam,Cgu,Cgr,Crs,Cdt,Psr,Cosam, Cecosf y Hospitales comunitarios.</t>
        </r>
      </text>
    </comment>
    <comment ref="H140" authorId="0" shapeId="0" xr:uid="{91BD7800-687A-42E5-8BBA-91DAB86C8F7A}">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
Participación en Comunidad con  Discapacidad Sensorial Visual: Laboral - Trabajo con objetivos de habilitacion y rehabilitacion (Estrategia  RBC) (IND)
o
Participación en Comunidad con  Discapacidad Sensorial Visual: Laboral - Trabajo sin objetivos de habilitacion y rehabilitacion (Estrategia  RBC) (IND)
ó
Participación en Comunidad con  Discapacidad Sensorial Visual: Laboral - Dueña de Casa (Estrategia  RBC) (IND)
ó
Participación en Comunidad con  Discapacidad Sensorial Visual: Educativa (Estrategia  RBC) (IND)
ó
Participación en Comunidad con  Discapacidad Sensorial Visual: Comunitaria (Estrategia  RBC) (IND)
</t>
        </r>
        <r>
          <rPr>
            <sz val="9"/>
            <color indexed="81"/>
            <rFont val="Tahoma"/>
            <family val="2"/>
          </rPr>
          <t>Tipo de Establecimiento
Cesfam,Cgu,Cgr,Crs,Cdt,Psr,Cosam, Cecosf y Hospitales comunitarios.</t>
        </r>
      </text>
    </comment>
    <comment ref="I140" authorId="0" shapeId="0" xr:uid="{2080D0FC-820D-4F32-86B6-041117587307}">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-Trabajo con objetivos de habilitación y rehabilitación(Estrategia  RI) (IND)
ó
Participación en Comunidad con  Discapacidad Sensorial Visual: Laboral -Trabajo sin objetivos de habilitación y rehabilitación(Estrategia  RI) (IND)
o
Participación en Comunidad con  Discapacidad Sensorial Visual: Laboral - Dueña de Casa (Estrategia  RI) (IND)
ó
Participación en Comunidad con  Discapacidad Sensorial Visual: Educativa (Estrategia  RI) (IND)
ó
Participación en Comunidad con  Discapacidad Sensorial Visual: Comunitaria (Estrategia  RI) (IND)
</t>
        </r>
        <r>
          <rPr>
            <sz val="9"/>
            <color indexed="81"/>
            <rFont val="Tahoma"/>
            <family val="2"/>
          </rPr>
          <t>Tipo de Establecimiento
Cesfam,Cgu,Cgr,Crs,Cdt,Psr,Cosam, Cecosf y Hospitales comunitarios.</t>
        </r>
      </text>
    </comment>
    <comment ref="J140" authorId="0" shapeId="0" xr:uid="{A258CF6F-70D0-43F7-96DD-31AFEBAE4EF8}">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 Trabajo con objetivos de habilitación y rehabilitación (Estrategia  RR) (IND)
o
Participación en Comunidad con  Discapacidad Sensorial Visual: Laboral - Trabajo sin objetivos de habilitación y rehabilitación (Estrategia  RR) (IND)
ó
Participación en Comunidad con  Discapacidad Sensorial Visual: Laboral - Dueña de Casa (Estrategia   RR) (IND)
ó
Participación en Comunidad con  Discapacidad Sensorial Visual: Educativa (Estrategia   RR) (IND)
ó
Participación en Comunidad con  Discapacidad Sensorial Visual: Comunitaria (Estrategia   RR) (IND)
</t>
        </r>
        <r>
          <rPr>
            <sz val="9"/>
            <color indexed="81"/>
            <rFont val="Tahoma"/>
            <family val="2"/>
          </rPr>
          <t xml:space="preserve">
Tipo de Establecimiento
Cesfam,Cgu,Cgr,Crs,Cdt,Psr,Cosam, Cecosf y Hospitales comunitarios.</t>
        </r>
      </text>
    </comment>
    <comment ref="K140" authorId="0" shapeId="0" xr:uid="{7435FE6F-B020-43C3-B1B9-8DEB7358584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-Trabajo con objetivos de habilitación y rehabilitación (Otra Estrategia) (IND)
o
Participación en Comunidad con  Discapacidad Sensorial Visual: Laboral -Trabajo sin objetivos de habilitación y rehabilitación (Otra Estrategia) (IND)
ó
Participación en Comunidad con  Discapacidad Sensorial Visual: Laboral - Dueña de Casa (Otra Estrategia) (IND)
ó
Participación en Comunidad con  Discapacidad Sensorial Visual: Educativa (Otra Estrategia) (IND)
ó
Participación en Comunidad con  Discapacidad Sensorial Visual: Comunitaria (Otra Estrategia) (IND)
</t>
        </r>
        <r>
          <rPr>
            <sz val="9"/>
            <color indexed="81"/>
            <rFont val="Tahoma"/>
            <family val="2"/>
          </rPr>
          <t>Tipo de Establecimiento
Cesfam,Cgu,Cgr,Crs,Cdt,Psr,Cosam, Cecosf y Hospitales comunitarios.</t>
        </r>
      </text>
    </comment>
    <comment ref="L140" authorId="3" shapeId="0" xr:uid="{37BA53D5-1168-4892-8A19-1472440011A7}">
      <text>
        <r>
          <rPr>
            <sz val="9"/>
            <color indexed="81"/>
            <rFont val="Tahoma"/>
            <family val="2"/>
          </rPr>
          <t xml:space="preserve">Este dato aparecerá  luego de que en la atención  registrada en módulo  </t>
        </r>
        <r>
          <rPr>
            <b/>
            <sz val="9"/>
            <color indexed="81"/>
            <rFont val="Tahoma"/>
            <family val="2"/>
          </rPr>
          <t>Box, Pacientes Citados   ó  en Atención / Registro Atención Individual,</t>
        </r>
        <r>
          <rPr>
            <sz val="9"/>
            <color indexed="81"/>
            <rFont val="Tahoma"/>
            <family val="2"/>
          </rPr>
          <t xml:space="preserve"> el profesional registre una de las siguientes</t>
        </r>
        <r>
          <rPr>
            <b/>
            <sz val="9"/>
            <color indexed="81"/>
            <rFont val="Tahoma"/>
            <family val="2"/>
          </rPr>
          <t xml:space="preserve"> Actividades:</t>
        </r>
        <r>
          <rPr>
            <sz val="9"/>
            <color indexed="81"/>
            <rFont val="Tahoma"/>
            <family val="2"/>
          </rPr>
          <t xml:space="preserve">
</t>
        </r>
        <r>
          <rPr>
            <b/>
            <sz val="9"/>
            <color indexed="81"/>
            <rFont val="Tahoma"/>
            <family val="2"/>
          </rPr>
          <t>Participación en Comunidad con  Discapacidad Sensorial Visual: Laboral -Trabajo con objetivos de habilitación y rehabilitación (Uapo-Rino) (IND)
Participación en Comunidad con  Discapacidad Sensorial Visual: Laboral -Trabajo sin objetivos de habilitación y rehabilitación (Uapo-Rino) (IND)
Participación en Comunidad con  Discapacidad Sensorial Visual: Laboral - Dueña de Casa (Uapo-Rino)(IND)
Participación en Comunidad con  Discapacidad Sensorial Visual: Educativa (Uapo-Rino) (IND)
Participación en Comunidad con  Discapacidad Sensorial Visual: Comunitaria (Uapo-Rino) (IND)</t>
        </r>
        <r>
          <rPr>
            <sz val="9"/>
            <color indexed="81"/>
            <rFont val="Tahoma"/>
            <family val="2"/>
          </rPr>
          <t xml:space="preserve">
Tipo de Establecimiento
Cesfam,Cgu,Cgr,Crs,Cdt,Psr,Cosam, Cecosf y Hospitales comunitarios.</t>
        </r>
      </text>
    </comment>
    <comment ref="C141" authorId="0" shapeId="0" xr:uid="{E804F7A5-5387-41A1-8286-03F1574CB6BB}">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Registre la actividad:
</t>
        </r>
        <r>
          <rPr>
            <b/>
            <sz val="9"/>
            <color indexed="81"/>
            <rFont val="Tahoma"/>
            <family val="2"/>
          </rPr>
          <t xml:space="preserve">Participación en Comunidad con  Discapacidad Sensorial Auditivo: Laboral - Trabajo con objetivos de habilitación y rehabilitación (Estrategia  RBC) (IND)
ó
Participación en Comunidad con  Discapacidad Sensorial Auditivo: Laboral - Trabajo con objetivos de habilitación y rehabilitación (Estrategia  RI) (IND)
ó
Participación en Comunidad con  Discapacidad Sensorial Auditivo: Laboral - Trabajo con objetivos de habilitación y rehabilitación (Estrategia  RR) (IND)
ó
Participación en Comunidad con  Discapacidad Sensorial Auditivo: Laboral - Trabajo con objetivos de habilitación y rehabilitación (Otros Estrategia) (IND)
</t>
        </r>
        <r>
          <rPr>
            <sz val="9"/>
            <color indexed="81"/>
            <rFont val="Tahoma"/>
            <family val="2"/>
          </rPr>
          <t>Tipo de Establecimiento
Cesfam,Cgu,Cgr,Crs,Cdt,Psr,Cosam, Cecosf y Hospitales comunitarios.</t>
        </r>
      </text>
    </comment>
    <comment ref="D141" authorId="0" shapeId="0" xr:uid="{6E4AAA45-DCF9-4384-BA73-C37020EDBBFF}">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t>
        </r>
        <r>
          <rPr>
            <sz val="9"/>
            <color indexed="81"/>
            <rFont val="Tahoma"/>
            <family val="2"/>
          </rPr>
          <t xml:space="preserve">l, el profesional registre la actividad:
</t>
        </r>
        <r>
          <rPr>
            <b/>
            <sz val="9"/>
            <color indexed="81"/>
            <rFont val="Tahoma"/>
            <family val="2"/>
          </rPr>
          <t xml:space="preserve">Participación en Comunidad con  Discapacidad Sensorial Auditivo: Laboral - Trabajo sin objetivos de habilitación y rehabilitación (Estrategia  RBC) (IND)
ó
Participación en Comunidad con  Discapacidad Sensorial Auditivo: Laboral - Trabajo sin objetivos de habilitación y rehabilitación (Estrategia  RI) (IND)
ó
Participación en Comunidad con  Discapacidad Sensorial Auditivo: Laboral - Trabajo sin objetivos de habilitación y rehabilitación (Estrategia  RR) (IND)
ó
Participación en Comunidad con  Discapacidad Sensorial Auditivo: Laboral - Trabajo sin objetivos de habilitación y rehabilitación (Otros Estrategia) (IND)
</t>
        </r>
        <r>
          <rPr>
            <sz val="9"/>
            <color indexed="81"/>
            <rFont val="Tahoma"/>
            <family val="2"/>
          </rPr>
          <t>Tipo de Establecimiento
Cesfam,Cgu,Cgr,Crs,Cdt,Psr,Cosam, Cecosf y Hospitales comunitarios.</t>
        </r>
      </text>
    </comment>
    <comment ref="E141" authorId="0" shapeId="0" xr:uid="{FB640683-B44E-4767-9170-1FB616013DD6}">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 Dueña de Casa (Estrategia  RBC)
ó
Participación en Comunidad con  Discapacidad Sensorial Auditivo: Laboral - Dueña de Casa (Estrategia  RI)
ó
Participación en Comunidad con  Discapacidad Sensorial Auditivo: Laboral - Dueña de Casa (Estrategia  RR)
ó
Participación en Comunidad con  Discapacidad Sensorial Auditivo: Laboral - Dueña de Casa (Otra Estrategia)
</t>
        </r>
        <r>
          <rPr>
            <sz val="9"/>
            <color indexed="81"/>
            <rFont val="Tahoma"/>
            <family val="2"/>
          </rPr>
          <t xml:space="preserve">
Tipo de Establecimiento
Cesfam,Cgu,Cgr,Crs,Cdt,Psr,Cosam, Cecosf y Hospitales comunitarios.</t>
        </r>
      </text>
    </comment>
    <comment ref="F141" authorId="0" shapeId="0" xr:uid="{4CC328E9-3B44-4037-B1E7-1CAF69AC2181}">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Educativa (Estrategia  RBC) (IND)
ó
Participación en Comunidad con  Discapacidad Sensorial Auditivo: Educativa (Estrategia  RI) (IND)
ó
Participación en Comunidad con  Discapacidad Sensorial Auditivo: Educativa (Estrategia  RR) (IND)
ó
Participación en Comunidad con  Discapacidad Sensorial Auditivo: Educativa (Otra Estrategia) (IND)
</t>
        </r>
        <r>
          <rPr>
            <sz val="9"/>
            <color indexed="81"/>
            <rFont val="Tahoma"/>
            <family val="2"/>
          </rPr>
          <t>Tipo de Establecimiento
Cesfam,Cgu,Cgr,Crs,Cdt,Psr,Cosam, Cecosf y Hospitales comunitarios.</t>
        </r>
      </text>
    </comment>
    <comment ref="G141" authorId="0" shapeId="0" xr:uid="{8D3665C8-107C-4E29-AAA8-DB5D9F7CD17D}">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t>
        </r>
        <r>
          <rPr>
            <sz val="9"/>
            <color indexed="81"/>
            <rFont val="Tahoma"/>
            <family val="2"/>
          </rPr>
          <t xml:space="preserve">l, el profesional registre la actividad:
</t>
        </r>
        <r>
          <rPr>
            <b/>
            <sz val="9"/>
            <color indexed="81"/>
            <rFont val="Tahoma"/>
            <family val="2"/>
          </rPr>
          <t xml:space="preserve">Participación en Comunidad con  Discapacidad Sensorial Auditivo: Educativa (Otra Estrategia) 
ó
Participación en Comunidad con  Discapacidad Sensorial Auditivo: Comunitaria (Estrategia  RBC)
ó
Participación en Comunidad con  Discapacidad Sensorial Auditivo: Comunitaria (Estrategia  RI)
ó
Participación en Comunidad con  Discapacidad Sensorial Auditivo: Comunitaria (Estrategia  RR)
</t>
        </r>
        <r>
          <rPr>
            <sz val="9"/>
            <color indexed="81"/>
            <rFont val="Tahoma"/>
            <family val="2"/>
          </rPr>
          <t xml:space="preserve">
Tipo de Establecimiento
Cesfam,Cgu,Cgr,Crs,Cdt,Psr,Cosam, Cecosf y Hospitales comunitarios.</t>
        </r>
      </text>
    </comment>
    <comment ref="H141" authorId="0" shapeId="0" xr:uid="{EFA073A8-D138-4089-ACBB-26080C70DB2C}">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el profesional registre la actividad:
P</t>
        </r>
        <r>
          <rPr>
            <b/>
            <sz val="9"/>
            <color indexed="81"/>
            <rFont val="Tahoma"/>
            <family val="2"/>
          </rPr>
          <t xml:space="preserve">articipación en Comunidad con  Discapacidad Sensorial Auditivo: Laboral - Trabajo con objetivos de habilitacion y rehabilitacion (Estrategia  RBC) (IND)
o
Participación en Comunidad con  Discapacidad Sensorial Auditivo: Laboral - Trabajo sin objetivos de habilitacion y rehabilitacion (Estrategia  RBC) (IND)
ó
Participación en Comunidad con  Discapacidad Sensorial Auditivo: Laboral - Dueña de Casa (Estrategia  RBC) (IND)
ó
Participación en Comunidad con  Discapacidad Sensorial Auditivo: Educativa (Estrategia  RBC) (IND)
ó
Participación en Comunidad con  Discapacidad Sensorial Auditivo: Comunitaria (Estrategia  RBC) (IND)
</t>
        </r>
        <r>
          <rPr>
            <sz val="9"/>
            <color indexed="81"/>
            <rFont val="Tahoma"/>
            <family val="2"/>
          </rPr>
          <t>Tipo de Establecimiento
Cesfam,Cgu,Cgr,Crs,Cdt,Psr,Cosam, Cecosf y Hospitales comunitarios.</t>
        </r>
      </text>
    </comment>
    <comment ref="I141" authorId="0" shapeId="0" xr:uid="{20B34479-BB43-4AC3-9FA2-D3610816D803}">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-Trabajo con objetivos de habilitación y rehabilitación (Estrategia   RI) (IND)
ó
Participación en Comunidad con  Discapacidad Sensorial Auditivo: Laboral -Trabajo sin objetivos de habilitación y rehabilitación (Estrategia   RI) (IND)
o
Participación en Comunidad con  Discapacidad Sensorial Auditivo: Laboral - Dueña de Casa (Estrategia   RI) (IND)
ó
Participación en Comunidad con  Discapacidad Sensorial Auditivo: Educativa (Estrategia   RI) (IND)
ó
Participación en Comunidad con  Discapacidad Sensorial Auditivo: Comunitaria (Estrategia   RI) (IND)
</t>
        </r>
        <r>
          <rPr>
            <sz val="9"/>
            <color indexed="81"/>
            <rFont val="Tahoma"/>
            <family val="2"/>
          </rPr>
          <t xml:space="preserve">
Tipo de Establecimiento
Cesfam,Cgu,Cgr,Crs,Cdt,Psr,Cosam, Cecosf y Hospitales comunitarios.</t>
        </r>
      </text>
    </comment>
    <comment ref="J141" authorId="0" shapeId="0" xr:uid="{F7C40EA5-7058-44B4-8E0E-21F03D2C2135}">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  Trabajo con objetivos de habilitacion y rehabilitacion (Estrategia   RR) (IND)
o
Participación en Comunidad con  Discapacidad Sensorial Auditivo: Laboral -  Trabajo sin objetivos de habilitacion y rehabilitacion (Estrategia   RR) (IND)
ó
Participación en Comunidad con  Discapacidad Sensorial Auditivo: Laboral - Dueña de Casa (Estrategia   RR) (IND)
ó
Participación en Comunidad con  Discapacidad Sensorial Auditivo: Educativa (Estrategia   RR) (IND)
ó
Participación en Comunidad con  Discapacidad Sensorial Auditivo: Comunitaria (Estrategia   RR) (IND)
</t>
        </r>
        <r>
          <rPr>
            <sz val="9"/>
            <color indexed="81"/>
            <rFont val="Tahoma"/>
            <family val="2"/>
          </rPr>
          <t>Tipo de Establecimiento
Cesfam,Cgu,Cgr,Crs,Cdt,Psr,Cosam, Cecosf y Hospitales comunitarios.</t>
        </r>
      </text>
    </comment>
    <comment ref="K141" authorId="0" shapeId="0" xr:uid="{0BE3A2AB-DFE7-471F-BA70-A87D2480F694}">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 Trabajo con objetivos de habilitacion y rehabilitacion (Otra Estrategia) (IND)
o
Participación en Comunidad con  Discapacidad Sensorial Auditivo: Laboral - Trabajo sin objetivos de habilitacion y rehabilitacion (Otra Estrategia) (IND)
ó
Participación en Comunidad con  Discapacidad Sensorial Auditivo: Laboral - Dueña de Casa (Otra Estrategia) (IND)
ó
Participación en Comunidad con  Discapacidad Sensorial Auditivo: Educativa (Otra Estrategia) (IND)
ó
Participación en Comunidad con  Discapacidad Sensorial Auditivo: Comunitaria (Otra Estrategia) (IND)
</t>
        </r>
        <r>
          <rPr>
            <sz val="9"/>
            <color indexed="81"/>
            <rFont val="Tahoma"/>
            <family val="2"/>
          </rPr>
          <t>Tipo de Establecimiento
Cesfam,Cgu,Cgr,Crs,Cdt,Psr,Cosam, Cecosf y Hospitales comunitarios.</t>
        </r>
      </text>
    </comment>
    <comment ref="L141" authorId="3" shapeId="0" xr:uid="{6ECBE6C2-D032-42EF-9AFD-19BB6E305401}">
      <text>
        <r>
          <rPr>
            <b/>
            <sz val="9"/>
            <color indexed="81"/>
            <rFont val="Tahoma"/>
            <family val="2"/>
          </rPr>
          <t xml:space="preserve">
</t>
        </r>
        <r>
          <rPr>
            <sz val="9"/>
            <color indexed="81"/>
            <rFont val="Tahoma"/>
            <family val="2"/>
          </rPr>
          <t xml:space="preserve">Este dato aparecerá  luego de que en la atención registrada en módulo </t>
        </r>
        <r>
          <rPr>
            <b/>
            <sz val="9"/>
            <color indexed="81"/>
            <rFont val="Tahoma"/>
            <family val="2"/>
          </rPr>
          <t xml:space="preserve"> Box, Pacientes Citados   ó  en Atención / Registro Atención Individual, </t>
        </r>
        <r>
          <rPr>
            <sz val="9"/>
            <color indexed="81"/>
            <rFont val="Tahoma"/>
            <family val="2"/>
          </rPr>
          <t>El Profesional Registre una de las siguientes actividades:</t>
        </r>
        <r>
          <rPr>
            <b/>
            <sz val="9"/>
            <color indexed="81"/>
            <rFont val="Tahoma"/>
            <family val="2"/>
          </rPr>
          <t xml:space="preserve">
Participación en Comunidad con  Discapacidad Sensorial Auditivo: Laboral - Trabajo con objetivos de habilitacion y rehabilitacion (Uapo-Rino) (IND)
Participación en Comunidad con  Discapacidad Sensorial Auditivo: Laboral - Trabajo sin objetivos de habilitacion y rehabilitacion (Uapo-Rino) (IND)
Participación en Comunidad con  Discapacidad Sensorial Auditivo: Laboral - Dueña de Casa (Uapo-Rino) (IND)
Participación en Comunidad con  Discapacidad Sensorial Auditivo: Educativa (Uapo-Rino) (IND)
Participación en Comunidad con  Discapacidad Sensorial Auditivo: Comunitaria (Uapo-Rino) (IND)
Tipo de Establecimiento
</t>
        </r>
        <r>
          <rPr>
            <sz val="9"/>
            <color indexed="81"/>
            <rFont val="Tahoma"/>
            <family val="2"/>
          </rPr>
          <t>Cesfam,Cgu,Cgr,Crs,Cdt,Psr,Cosam, Cecosf y Hospitales comunitarios.</t>
        </r>
      </text>
    </comment>
    <comment ref="C145" authorId="5" shapeId="0" xr:uid="{E4C1E1C1-C521-406F-BFF9-CDED210149BC}">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 xml:space="preserve">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actividades.</t>
        </r>
      </text>
    </comment>
    <comment ref="D145" authorId="5" shapeId="0" xr:uid="{36A79582-B352-4867-837A-CFCFBA20E0E9}">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el profesional registre la actividad:</t>
        </r>
        <r>
          <rPr>
            <b/>
            <sz val="9"/>
            <color indexed="81"/>
            <rFont val="Tahoma"/>
            <family val="2"/>
          </rPr>
          <t xml:space="preserve">
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participantes</t>
        </r>
      </text>
    </comment>
    <comment ref="E145" authorId="5" shapeId="0" xr:uid="{1FB4ED58-A37A-4712-A288-8DFBED4DED93}">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 xml:space="preserve">
Tipo de Establecimiento
Cesfam,Cgu,Cgr,Crs,Cdt,Psr,Cosam, Cecosf y Hospitales comunitarios.
Nota: Cuenta número de actividades.</t>
        </r>
      </text>
    </comment>
    <comment ref="F145" authorId="5" shapeId="0" xr:uid="{84463039-E83A-40FD-8C23-AB9FA5120CEE}">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Tipo de Establecimiento
Cesfam,Cgu,Cgr,Crs,Cdt,Psr,Cosam, Cecosf y Hospitales comunitarios.
Nota: Cuenta número de participantes.</t>
        </r>
      </text>
    </comment>
    <comment ref="G145" authorId="5" shapeId="0" xr:uid="{31F9DB7B-F000-4BA9-A69C-30F0799FB47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Rural
</t>
        </r>
        <r>
          <rPr>
            <sz val="9"/>
            <color indexed="81"/>
            <rFont val="Tahoma"/>
            <family val="2"/>
          </rPr>
          <t>Tipo de Establecimiento
Cesfam,Cgu,Cgr,Crs,Cdt,Psr,Cosam, Cecosf y Hospitales comunitarios.
Nota: Cuenta número de actividades.</t>
        </r>
      </text>
    </comment>
    <comment ref="H145" authorId="5" shapeId="0" xr:uid="{B48495CC-D859-4E9C-B188-1245179F4F0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Rehabilitación Rural
</t>
        </r>
        <r>
          <rPr>
            <sz val="9"/>
            <color indexed="81"/>
            <rFont val="Tahoma"/>
            <family val="2"/>
          </rPr>
          <t xml:space="preserve">
Tipo de Establecimiento
Cesfam,Cgu,Cgr,Crs,Cdt,Psr,Cosam, Cecosf y Hospitales comunitarios.
Nota: Cuenta número de participantes.</t>
        </r>
      </text>
    </comment>
    <comment ref="I145" authorId="5" shapeId="0" xr:uid="{46144DD0-6589-4664-BFBA-ED518C352A46}">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Rehabilitación Integral, Otros
</t>
        </r>
        <r>
          <rPr>
            <sz val="9"/>
            <color indexed="81"/>
            <rFont val="Tahoma"/>
            <family val="2"/>
          </rPr>
          <t>Tipo de Establecimiento
Cesfam,Cgu,Cgr,Crs,Cdt,Psr,Cosam, Cecosf y Hospitales comunitarios.
Nota: Cuenta número de actividades.</t>
        </r>
      </text>
    </comment>
    <comment ref="J145" authorId="5" shapeId="0" xr:uid="{A9194172-6BCB-406E-9197-EF625448A49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Rehabilitación Integral, Otros
</t>
        </r>
        <r>
          <rPr>
            <sz val="9"/>
            <color indexed="81"/>
            <rFont val="Tahoma"/>
            <family val="2"/>
          </rPr>
          <t>Tipo de Establecimiento
Cesfam,Cgu,Cgr,Crs,Cdt,Psr,Cosam, Cecosf y Hospitales comunitarios.
Nota: Cuenta número de participantes.</t>
        </r>
      </text>
    </comment>
    <comment ref="K145" authorId="5" shapeId="0" xr:uid="{F52D74F3-70CC-4B41-9123-14A621641FD5}">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UAPORINO
</t>
        </r>
        <r>
          <rPr>
            <sz val="9"/>
            <color indexed="81"/>
            <rFont val="Tahoma"/>
            <family val="2"/>
          </rPr>
          <t>Tipo de Establecimiento
Cesfam,Cgu,Cgr,Crs,Cdt,Psr,Cosam, Cecosf y Hospitales comunitarios.
Nota: Cuenta número de actividades.</t>
        </r>
      </text>
    </comment>
    <comment ref="L145" authorId="5" shapeId="0" xr:uid="{B714AF2E-F10A-4A5C-8C13-8EA09D9C67E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UAPORINO
</t>
        </r>
        <r>
          <rPr>
            <sz val="9"/>
            <color indexed="81"/>
            <rFont val="Tahoma"/>
            <family val="2"/>
          </rPr>
          <t>Tipo de Establecimiento
Cesfam,Cgu,Cgr,Crs,Cdt,Psr,Cosam, Cecosf y Hospitales comunitarios.
Nota: Cuenta número de participantes.</t>
        </r>
      </text>
    </comment>
    <comment ref="C146" authorId="5" shapeId="0" xr:uid="{5C4224CA-ADBB-4253-85C8-61C401CAE10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Tipo de Establecimiento
Cesfam,Cgu,Cgr,Crs,Cdt,Psr,Cosam, Cecosf y Hospitales comunitarios.
Nota: Cuenta número de actividades</t>
        </r>
      </text>
    </comment>
    <comment ref="D146" authorId="5" shapeId="0" xr:uid="{7A19E4C7-74B9-4A2B-B778-C66310C8DB7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 xml:space="preserve">
Tipo de Establecimiento
Cesfam,Cgu,Cgr,Crs,Cdt,Psr,Cosam, Cecosf y Hospitales comunitarios.
Nota: Cuenta número de participantes</t>
        </r>
      </text>
    </comment>
    <comment ref="E146" authorId="5" shapeId="0" xr:uid="{EEA745B4-BC2D-41E6-BFAC-67883C0DE5B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actividades</t>
        </r>
      </text>
    </comment>
    <comment ref="F146" authorId="5" shapeId="0" xr:uid="{2F45F8B4-CF9F-4B8B-B004-9541A450FC6B}">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participantes</t>
        </r>
      </text>
    </comment>
    <comment ref="G146" authorId="5" shapeId="0" xr:uid="{3633ACF8-53AC-44B4-A7F0-1B6B5877525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
Tipo de Establecimiento
Cesfam,Cgu,Cgr,Crs,Cdt,Psr,Cosam, Cecosf y Hospitales comunitarios.
Nota: Cuenta número de actividades</t>
        </r>
      </text>
    </comment>
    <comment ref="H146" authorId="5" shapeId="0" xr:uid="{917CBEE8-FA00-4176-97EE-50F70BACB8D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Tipo de Establecimiento
Cesfam,Cgu,Cgr,Crs,Cdt,Psr,Cosam, Cecosf y Hospitales comunitarios.
Nota: Cuenta número de participantes
</t>
        </r>
      </text>
    </comment>
    <comment ref="I146" authorId="5" shapeId="0" xr:uid="{538CA7EF-C2B6-46A2-8CA5-E58168FE5B35}">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Otros
</t>
        </r>
        <r>
          <rPr>
            <sz val="9"/>
            <color indexed="81"/>
            <rFont val="Tahoma"/>
            <family val="2"/>
          </rPr>
          <t xml:space="preserve">
Tipo de Establecimiento
Cesfam,Cgu,Cgr,Crs,Cdt,Psr,Cosam, Cecosf y Hospitales comunitarios.
Nota: Cuenta número de actividades</t>
        </r>
      </text>
    </comment>
    <comment ref="J146" authorId="5" shapeId="0" xr:uid="{187797A5-7F33-498D-9D0E-6D3329D55B4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Otros
</t>
        </r>
        <r>
          <rPr>
            <sz val="9"/>
            <color indexed="81"/>
            <rFont val="Tahoma"/>
            <family val="2"/>
          </rPr>
          <t>Tipo de Establecimiento
Cesfam,Cgu,Cgr,Crs,Cdt,Psr,Cosam, Cecosf y Hospitales comunitarios.
Nota: Cuenta número de participantes</t>
        </r>
      </text>
    </comment>
    <comment ref="K146" authorId="5" shapeId="0" xr:uid="{DFA5AC53-44A4-47E0-BD93-D072818E3CFF}">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UAPORINO</t>
        </r>
        <r>
          <rPr>
            <sz val="9"/>
            <color indexed="81"/>
            <rFont val="Tahoma"/>
            <family val="2"/>
          </rPr>
          <t xml:space="preserve">
Tipo de Establecimiento
Cesfam,Cgu,Cgr,Crs,Cdt,Psr,Cosam, Cecosf y Hospitales comunitarios.
Nota: Cuenta número de actividades</t>
        </r>
      </text>
    </comment>
    <comment ref="L146" authorId="5" shapeId="0" xr:uid="{19CCE658-54D5-4D87-ADF5-654F4734CE5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UAPORINO
</t>
        </r>
        <r>
          <rPr>
            <sz val="9"/>
            <color indexed="81"/>
            <rFont val="Tahoma"/>
            <family val="2"/>
          </rPr>
          <t>Tipo de Establecimiento
Cesfam,Cgu,Cgr,Crs,Cdt,Psr,Cosam, Cecosf y Hospitales comunitarios.
Nota: Cuenta número de participantes</t>
        </r>
      </text>
    </comment>
    <comment ref="C147" authorId="5" shapeId="0" xr:uid="{5617F945-C448-412B-84DA-3732B454763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actividades</t>
        </r>
      </text>
    </comment>
    <comment ref="D147" authorId="5" shapeId="0" xr:uid="{FEF24B14-3F29-49CA-BEE8-F7328DFD2FF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Participantes</t>
        </r>
      </text>
    </comment>
    <comment ref="E147" authorId="5" shapeId="0" xr:uid="{665A5D02-A216-484B-97DD-DC274AE7A51F}">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actividades</t>
        </r>
      </text>
    </comment>
    <comment ref="F147" authorId="5" shapeId="0" xr:uid="{574A12ED-D506-4CEA-8B06-CB67D08BDB9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participantes</t>
        </r>
      </text>
    </comment>
    <comment ref="G147" authorId="5" shapeId="0" xr:uid="{6D4846A7-F447-4D29-B987-BA6240CF65F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actividades</t>
        </r>
      </text>
    </comment>
    <comment ref="H147" authorId="5" shapeId="0" xr:uid="{99828F6D-C18F-4D53-BA51-34C3D0CC94F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participantes</t>
        </r>
      </text>
    </comment>
    <comment ref="I147" authorId="5" shapeId="0" xr:uid="{A5C4104E-3F3B-46B8-8925-B05C6CE6EF4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t>
        </r>
        <r>
          <rPr>
            <b/>
            <sz val="9"/>
            <color indexed="81"/>
            <rFont val="Tahoma"/>
            <family val="2"/>
          </rPr>
          <t xml:space="preserve"> </t>
        </r>
        <r>
          <rPr>
            <sz val="9"/>
            <color indexed="81"/>
            <rFont val="Tahoma"/>
            <family val="2"/>
          </rPr>
          <t>profesional registre la actividad:</t>
        </r>
        <r>
          <rPr>
            <b/>
            <sz val="9"/>
            <color indexed="81"/>
            <rFont val="Tahoma"/>
            <family val="2"/>
          </rPr>
          <t xml:space="preserve">
Diagnóstico o Planificación Participativa : Organizaciones comunitarias, Otros
</t>
        </r>
        <r>
          <rPr>
            <sz val="9"/>
            <color indexed="81"/>
            <rFont val="Tahoma"/>
            <family val="2"/>
          </rPr>
          <t>Tipo de Establecimiento
Cesfam,Cgu,Cgr,Crs,Cdt,Psr,Cosam, Cecosf y Hospitales comunitarios.
Nota: Cuenta número de actividades</t>
        </r>
      </text>
    </comment>
    <comment ref="J147" authorId="5" shapeId="0" xr:uid="{298C8CDC-278C-4BD9-95E1-4C380FC561A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Otros
</t>
        </r>
        <r>
          <rPr>
            <sz val="9"/>
            <color indexed="81"/>
            <rFont val="Tahoma"/>
            <family val="2"/>
          </rPr>
          <t>Tipo de Establecimiento
Cesfam,Cgu,Cgr,Crs,Cdt,Psr,Cosam, Cecosf y Hospitales comunitarios.
Nota: Cuenta número de participantes</t>
        </r>
      </text>
    </comment>
    <comment ref="K147" authorId="5" shapeId="0" xr:uid="{F826982E-0A5A-42A1-B7B0-681A23912AA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t>
        </r>
        <r>
          <rPr>
            <b/>
            <sz val="9"/>
            <color indexed="81"/>
            <rFont val="Tahoma"/>
            <family val="2"/>
          </rPr>
          <t xml:space="preserve"> </t>
        </r>
        <r>
          <rPr>
            <sz val="9"/>
            <color indexed="81"/>
            <rFont val="Tahoma"/>
            <family val="2"/>
          </rPr>
          <t>profesional registre la actividad:</t>
        </r>
        <r>
          <rPr>
            <b/>
            <sz val="9"/>
            <color indexed="81"/>
            <rFont val="Tahoma"/>
            <family val="2"/>
          </rPr>
          <t xml:space="preserve">
Diagnóstico o Planificación Participativa : Organizaciones comunitarias, UAPORINO
</t>
        </r>
        <r>
          <rPr>
            <sz val="9"/>
            <color indexed="81"/>
            <rFont val="Tahoma"/>
            <family val="2"/>
          </rPr>
          <t>Tipo de Establecimiento
Cesfam,Cgu,Cgr,Crs,Cdt,Psr,Cosam, Cecosf y Hospitales comunitarios.
Nota: Cuenta número de actividades</t>
        </r>
      </text>
    </comment>
    <comment ref="L147" authorId="5" shapeId="0" xr:uid="{EFB8E6D0-06B8-4B5F-98B8-A4223E99ADB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UAPORINO
</t>
        </r>
        <r>
          <rPr>
            <sz val="9"/>
            <color indexed="81"/>
            <rFont val="Tahoma"/>
            <family val="2"/>
          </rPr>
          <t>Tipo de Establecimiento
Cesfam,Cgu,Cgr,Crs,Cdt,Psr,Cosam, Cecosf y Hospitales comunitarios.
Nota: Cuenta número de participantes</t>
        </r>
      </text>
    </comment>
    <comment ref="C148" authorId="5" shapeId="0" xr:uid="{778C4FD5-F781-429B-A94A-915EA6FEEC2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actividades</t>
        </r>
      </text>
    </comment>
    <comment ref="D148" authorId="5" shapeId="0" xr:uid="{D606DCDC-B482-4C86-9E70-EDFC1F7560FF}">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participantes</t>
        </r>
      </text>
    </comment>
    <comment ref="E148" authorId="5" shapeId="0" xr:uid="{CE084DB0-15B7-48FC-837A-88765955E3FB}">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 xml:space="preserve">
Tipo de Establecimiento
Cesfam,Cgu,Cgr,Crs,Cdt,Psr,Cosam, Cecosf y Hospitales comunitarios.
Nota: Cuenta número de actividades</t>
        </r>
      </text>
    </comment>
    <comment ref="F148" authorId="5" shapeId="0" xr:uid="{C8DE7B62-4D08-4D96-B576-EC80C5C61B4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Tipo de Establecimiento
Cesfam,Cgu,Cgr,Crs,Cdt,Psr,Cosam, Cecosf y Hospitales comunitarios.
Nota: Cuenta número de participantes</t>
        </r>
      </text>
    </comment>
    <comment ref="G148" authorId="5" shapeId="0" xr:uid="{74A59B6E-3130-4FE7-9062-9F1D27AF44A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actividades</t>
        </r>
      </text>
    </comment>
    <comment ref="H148" authorId="5" shapeId="0" xr:uid="{4365F23D-D4A3-489E-A5E7-0179C9384C5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participantes</t>
        </r>
      </text>
    </comment>
    <comment ref="I148" authorId="5" shapeId="0" xr:uid="{0BB52F17-8BC6-4B20-8D22-C9842869AFB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Otros
</t>
        </r>
        <r>
          <rPr>
            <sz val="9"/>
            <color indexed="81"/>
            <rFont val="Tahoma"/>
            <family val="2"/>
          </rPr>
          <t>Tipo de Establecimiento
Cesfam,Cgu,Cgr,Crs,Cdt,Psr,Cosam, Cecosf y Hospitales comunitarios.
Nota: Cuenta número de actividades</t>
        </r>
      </text>
    </comment>
    <comment ref="J148" authorId="5" shapeId="0" xr:uid="{52A52ACA-61DB-432B-BF4E-FD55BC56685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Otros
</t>
        </r>
        <r>
          <rPr>
            <sz val="9"/>
            <color indexed="81"/>
            <rFont val="Tahoma"/>
            <family val="2"/>
          </rPr>
          <t>Tipo de Establecimiento
Cesfam,Cgu,Cgr,Crs,Cdt,Psr,Cosam, Cecosf y Hospitales comunitarios.
Nota: Cuenta número de participantes</t>
        </r>
      </text>
    </comment>
    <comment ref="K148" authorId="5" shapeId="0" xr:uid="{B2D4DA86-752A-4ABF-9122-39D7CEC8D9B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UAPORINO
</t>
        </r>
        <r>
          <rPr>
            <sz val="9"/>
            <color indexed="81"/>
            <rFont val="Tahoma"/>
            <family val="2"/>
          </rPr>
          <t>Tipo de Establecimiento
Cesfam,Cgu,Cgr,Crs,Cdt,Psr,Cosam, Cecosf y Hospitales comunitarios.
Nota: Cuenta número de actividades</t>
        </r>
      </text>
    </comment>
    <comment ref="L148" authorId="5" shapeId="0" xr:uid="{1FDB053A-23A9-4CD1-893B-E6088847D65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UAPORINO
</t>
        </r>
        <r>
          <rPr>
            <sz val="9"/>
            <color indexed="81"/>
            <rFont val="Tahoma"/>
            <family val="2"/>
          </rPr>
          <t>Tipo de Establecimiento
Cesfam,Cgu,Cgr,Crs,Cdt,Psr,Cosam, Cecosf y Hospitales comunitarios.
Nota: Cuenta número de participantes</t>
        </r>
      </text>
    </comment>
    <comment ref="C149" authorId="5" shapeId="0" xr:uid="{846D4A29-4797-4B09-A92C-EBC9CBAC885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actividades</t>
        </r>
      </text>
    </comment>
    <comment ref="D149" authorId="5" shapeId="0" xr:uid="{B00FD91F-3C75-4750-BD7D-A9B30C488AB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participantes</t>
        </r>
      </text>
    </comment>
    <comment ref="E149" authorId="5" shapeId="0" xr:uid="{1DB1FAA0-5EB6-4C82-8417-355ED247344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actividades</t>
        </r>
      </text>
    </comment>
    <comment ref="F149" authorId="5" shapeId="0" xr:uid="{FA6D4C2A-694C-43EE-A0C3-C007639C41D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participantes</t>
        </r>
      </text>
    </comment>
    <comment ref="G149" authorId="5" shapeId="0" xr:uid="{D0E4EEA4-FD20-453D-A67D-A62AF9D8ACE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actividades</t>
        </r>
      </text>
    </comment>
    <comment ref="H149" authorId="5" shapeId="0" xr:uid="{B6C80DB1-60CC-4271-89B5-EB7A599026A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e</t>
        </r>
        <r>
          <rPr>
            <sz val="9"/>
            <color indexed="81"/>
            <rFont val="Tahoma"/>
            <family val="2"/>
          </rPr>
          <t>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participantes</t>
        </r>
      </text>
    </comment>
    <comment ref="I149" authorId="5" shapeId="0" xr:uid="{1CD444A8-54A9-4BD4-9370-D0ED7162978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Otros
</t>
        </r>
        <r>
          <rPr>
            <sz val="9"/>
            <color indexed="81"/>
            <rFont val="Tahoma"/>
            <family val="2"/>
          </rPr>
          <t>Tipo de Establecimiento
Cesfam,Cgu,Cgr,Crs,Cdt,Psr,Cosam, Cecosf y Hospitales comunitarios.
Nota: Cuenta número de actividades</t>
        </r>
      </text>
    </comment>
    <comment ref="J149" authorId="5" shapeId="0" xr:uid="{70A53BEF-5807-45C7-A9F2-A7DF40FAA2C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Otros
</t>
        </r>
        <r>
          <rPr>
            <sz val="9"/>
            <color indexed="81"/>
            <rFont val="Tahoma"/>
            <family val="2"/>
          </rPr>
          <t>Tipo de Establecimiento
Cesfam,Cgu,Cgr,Crs,Cdt,Psr,Cosam, Cecosf y Hospitales comunitarios.
Nota: Cuenta número de participantes</t>
        </r>
      </text>
    </comment>
    <comment ref="K149" authorId="5" shapeId="0" xr:uid="{958C2F40-8122-4D91-8426-FC7E28D66B0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UAPORINO
</t>
        </r>
        <r>
          <rPr>
            <sz val="9"/>
            <color indexed="81"/>
            <rFont val="Tahoma"/>
            <family val="2"/>
          </rPr>
          <t>Tipo de Establecimiento
Cesfam,Cgu,Cgr,Crs,Cdt,Psr,Cosam, Cecosf y Hospitales comunitarios.
Nota: Cuenta número de actividades</t>
        </r>
      </text>
    </comment>
    <comment ref="L149" authorId="5" shapeId="0" xr:uid="{7B6D27A0-15C6-48A2-8309-5FB8B57C4BE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UAPORINO
</t>
        </r>
        <r>
          <rPr>
            <sz val="9"/>
            <color indexed="81"/>
            <rFont val="Tahoma"/>
            <family val="2"/>
          </rPr>
          <t>Tipo de Establecimiento
Cesfam,Cgu,Cgr,Crs,Cdt,Psr,Cosam, Cecosf y Hospitales comunitarios.
Nota: Cuenta número de participantes</t>
        </r>
      </text>
    </comment>
    <comment ref="C150" authorId="5" shapeId="0" xr:uid="{F60C2452-F5B9-4EE4-A541-8CFFCC2C8A1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D150" authorId="5" shapeId="0" xr:uid="{298BC121-EA89-42FD-A194-573AFE58248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E150" authorId="5" shapeId="0" xr:uid="{1C1ABF61-841E-45FB-8D36-C92F5B31B6A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 xml:space="preserve">
Tipo de Establecimiento
Cesfam,Cgu,Cgr,Crs,Cdt,Psr,Cosam, Cecosf y Hospitales comunitarios.
Nota: Cuenta número de actividades</t>
        </r>
      </text>
    </comment>
    <comment ref="F150" authorId="5" shapeId="0" xr:uid="{DCBA3B1C-B56D-4C62-9D01-EE2D516F0031}">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Tipo de Establecimiento
Cesfam,Cgu,Cgr,Crs,Cdt,Psr,Cosam, Cecosf y Hospitales comunitarios.
Nota: Cuenta número de participantes</t>
        </r>
      </text>
    </comment>
    <comment ref="G150" authorId="5" shapeId="0" xr:uid="{90623BF1-9D7D-461E-B7FC-062CBB302A5E}">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Tipo de Establecimiento
Cesfam,Cgu,Cgr,Crs,Cdt,Psr,Cosam, Cecosf y Hospitales comunitarios.
Nota: Cuenta número de actividades</t>
        </r>
      </text>
    </comment>
    <comment ref="H150" authorId="5" shapeId="0" xr:uid="{446428A5-4B7B-4DAB-9777-A170BA0FE74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 xml:space="preserve">Tipo de Establecimiento
Cesfam,Cgu,Cgr,Crs,Cdt,Psr,Cosam, Cecosf y Hospitales comunitarios.
Nota: Cuenta número de participantes </t>
        </r>
      </text>
    </comment>
    <comment ref="I150" authorId="5" shapeId="0" xr:uid="{62EF802F-BF3D-4601-8C8D-AE04DC488F3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de Promoción de la salud : Empleadores y Compañeros de Trabajo, Otros
</t>
        </r>
        <r>
          <rPr>
            <sz val="9"/>
            <color indexed="81"/>
            <rFont val="Tahoma"/>
            <family val="2"/>
          </rPr>
          <t>Tipo de Establecimiento
Cesfam,Cgu,Cgr,Crs,Cdt,Psr,Cosam, Cecosf y Hospitales comunitarios.
Nota: Cuenta número de actividades</t>
        </r>
      </text>
    </comment>
    <comment ref="J150" authorId="5" shapeId="0" xr:uid="{8BB7F89F-82D0-470B-AFE5-355737F6234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Otros
</t>
        </r>
        <r>
          <rPr>
            <sz val="9"/>
            <color indexed="81"/>
            <rFont val="Tahoma"/>
            <family val="2"/>
          </rPr>
          <t>Tipo de Establecimiento
Cesfam,Cgu,Cgr,Crs,Cdt,Psr,Cosam, Cecosf y Hospitales comunitarios.
Nota: Cuenta número de participantes</t>
        </r>
      </text>
    </comment>
    <comment ref="K150" authorId="5" shapeId="0" xr:uid="{E9A40453-85E4-45B3-996A-B492A0BFC63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de Promoción de la salud : Empleadores y Compañeros de Trabajo, UAPORINO
</t>
        </r>
        <r>
          <rPr>
            <sz val="9"/>
            <color indexed="81"/>
            <rFont val="Tahoma"/>
            <family val="2"/>
          </rPr>
          <t>Tipo de Establecimiento
Cesfam,Cgu,Cgr,Crs,Cdt,Psr,Cosam, Cecosf y Hospitales comunitarios.
Nota: Cuenta número de actividades</t>
        </r>
      </text>
    </comment>
    <comment ref="L150" authorId="5" shapeId="0" xr:uid="{746DE1C8-E853-400B-95A5-CC99D43A17D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UAPORINO
</t>
        </r>
        <r>
          <rPr>
            <sz val="9"/>
            <color indexed="81"/>
            <rFont val="Tahoma"/>
            <family val="2"/>
          </rPr>
          <t>Tipo de Establecimiento
Cesfam,Cgu,Cgr,Crs,Cdt,Psr,Cosam, Cecosf y Hospitales comunitarios.
Nota: Cuenta número de participantes</t>
        </r>
      </text>
    </comment>
    <comment ref="C151" authorId="5" shapeId="0" xr:uid="{9B5490B3-3DF9-487F-985E-C01F23EC192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Tipo de Establecimiento
Cesfam,Cgu,Cgr,Crs,Cdt,Psr,Cosam, Cecosf y Hospitales comunitarios.
Nota: Cuenta número de actividades</t>
        </r>
      </text>
    </comment>
    <comment ref="D151" authorId="5" shapeId="0" xr:uid="{CAA278A0-8078-4148-92A3-25679B5B518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 xml:space="preserve">
Tipo de Establecimiento
Cesfam,Cgu,Cgr,Crs,Cdt,Psr,Cosam, Cecosf y Hospitales comunitarios.
Nota: Cuenta número de Participantes</t>
        </r>
      </text>
    </comment>
    <comment ref="E151" authorId="5" shapeId="0" xr:uid="{31C1E70E-C2B0-4DDD-B41A-0399084FB60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Tipo de Establecimiento
Cesfam,Cgu,Cgr,Crs,Cdt,Psr,Cosam, Cecosf y Hospitales comunitarios.
Nota: Cuenta número de actividades</t>
        </r>
      </text>
    </comment>
    <comment ref="F151" authorId="5" shapeId="0" xr:uid="{ACF63A99-90CE-45C5-B77B-8ACB5FE6E9D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 xml:space="preserve">Tipo de Establecimiento
Cesfam,Cgu,Cgr,Crs,Cdt,Psr,Cosam, Cecosf y Hospitales comunitarios.
Nota: Cuenta número de participantes </t>
        </r>
      </text>
    </comment>
    <comment ref="G151" authorId="5" shapeId="0" xr:uid="{CC400D06-65CC-40F1-9C3C-3EFCB5B67EEC}">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actividades</t>
        </r>
      </text>
    </comment>
    <comment ref="H151" authorId="5" shapeId="0" xr:uid="{EE7409FE-092C-4513-9DA3-608E277CAC1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participantes</t>
        </r>
      </text>
    </comment>
    <comment ref="I151" authorId="5" shapeId="0" xr:uid="{5B15D4CD-12AC-4CB8-A567-378FCF297D4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Otros
</t>
        </r>
        <r>
          <rPr>
            <sz val="9"/>
            <color indexed="81"/>
            <rFont val="Tahoma"/>
            <family val="2"/>
          </rPr>
          <t>Tipo de Establecimiento
Cesfam,Cgu,Cgr,Crs,Cdt,Psr,Cosam, Cecosf y Hospitales comunitarios.
Nota: Cuenta número de actividades</t>
        </r>
      </text>
    </comment>
    <comment ref="J151" authorId="5" shapeId="0" xr:uid="{09CE732C-D80D-4F98-B471-A3EBDE98AFD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Otros
</t>
        </r>
        <r>
          <rPr>
            <sz val="9"/>
            <color indexed="81"/>
            <rFont val="Tahoma"/>
            <family val="2"/>
          </rPr>
          <t xml:space="preserve">
Tipo de Establecimiento
Cesfam,Cgu,Cgr,Crs,Cdt,Psr,Cosam, Cecosf y Hospitales comunitarios.
Nota: Cuenta número de participantes </t>
        </r>
      </text>
    </comment>
    <comment ref="K151" authorId="5" shapeId="0" xr:uid="{47E55478-C430-40E5-BB62-7272AAD46E9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UAPORINO
</t>
        </r>
        <r>
          <rPr>
            <sz val="9"/>
            <color indexed="81"/>
            <rFont val="Tahoma"/>
            <family val="2"/>
          </rPr>
          <t>Tipo de Establecimiento
Cesfam,Cgu,Cgr,Crs,Cdt,Psr,Cosam, Cecosf y Hospitales comunitarios.
Nota: Cuenta número de actividades</t>
        </r>
      </text>
    </comment>
    <comment ref="L151" authorId="5" shapeId="0" xr:uid="{DB98B33B-E941-4BAC-994D-637FD2F142E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UAPORINO
</t>
        </r>
        <r>
          <rPr>
            <sz val="9"/>
            <color indexed="81"/>
            <rFont val="Tahoma"/>
            <family val="2"/>
          </rPr>
          <t xml:space="preserve">
Tipo de Establecimiento
Cesfam,Cgu,Cgr,Crs,Cdt,Psr,Cosam, Cecosf y Hospitales comunitarios.
Nota: Cuenta número de participantes </t>
        </r>
      </text>
    </comment>
    <comment ref="C152" authorId="5" shapeId="0" xr:uid="{9DAD2006-E97D-401F-B822-CEF7501033E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actividades</t>
        </r>
      </text>
    </comment>
    <comment ref="D152" authorId="5" shapeId="0" xr:uid="{3351FA37-70AF-4181-841E-AEEDA7199626}">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Participantes</t>
        </r>
      </text>
    </comment>
    <comment ref="E152" authorId="5" shapeId="0" xr:uid="{29D897E9-0BAC-4BA6-BA30-7E7D3D621D9F}">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actividades</t>
        </r>
      </text>
    </comment>
    <comment ref="F152" authorId="5" shapeId="0" xr:uid="{ABCBA461-52B6-4CBB-BD78-2135E81C7F1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participantes</t>
        </r>
      </text>
    </comment>
    <comment ref="G152" authorId="5" shapeId="0" xr:uid="{64E6283E-187F-4817-9C90-493C93A09ADE}">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actividades</t>
        </r>
      </text>
    </comment>
    <comment ref="H152" authorId="5" shapeId="0" xr:uid="{FA361F53-4175-446E-94A4-39EB88776BF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participantes</t>
        </r>
      </text>
    </comment>
    <comment ref="I152" authorId="5" shapeId="0" xr:uid="{53FBFFC8-E1F0-4B28-AD29-9D4001E90B06}">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Otros
</t>
        </r>
        <r>
          <rPr>
            <sz val="9"/>
            <color indexed="81"/>
            <rFont val="Tahoma"/>
            <family val="2"/>
          </rPr>
          <t>Tipo de Establecimiento
Cesfam,Cgu,Cgr,Crs,Cdt,Psr,Cosam, Cecosf y Hospitales comunitarios.
Nota: Cuenta número de actividades</t>
        </r>
      </text>
    </comment>
    <comment ref="J152" authorId="5" shapeId="0" xr:uid="{5E86241C-93E8-47F1-BB71-E5DC4DBA75E2}">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Otros
</t>
        </r>
        <r>
          <rPr>
            <sz val="9"/>
            <color indexed="81"/>
            <rFont val="Tahoma"/>
            <family val="2"/>
          </rPr>
          <t>Tipo de Establecimiento
Cesfam,Cgu,Cgr,Crs,Cdt,Psr,Cosam, Cecosf y Hospitales comunitarios.
Nota: Cuenta número de Participantes</t>
        </r>
      </text>
    </comment>
    <comment ref="K152" authorId="5" shapeId="0" xr:uid="{9979FD05-1E60-4D08-83FE-C0E461788ED9}">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UAPORINO
</t>
        </r>
        <r>
          <rPr>
            <sz val="9"/>
            <color indexed="81"/>
            <rFont val="Tahoma"/>
            <family val="2"/>
          </rPr>
          <t>Tipo de Establecimiento
Cesfam,Cgu,Cgr,Crs,Cdt,Psr,Cosam, Cecosf y Hospitales comunitarios.
Nota: Cuenta número de actividades</t>
        </r>
      </text>
    </comment>
    <comment ref="L152" authorId="5" shapeId="0" xr:uid="{4DEBE2B1-3CB0-458A-9A74-2AFD554B1435}">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UAPORINO
</t>
        </r>
        <r>
          <rPr>
            <sz val="9"/>
            <color indexed="81"/>
            <rFont val="Tahoma"/>
            <family val="2"/>
          </rPr>
          <t>Tipo de Establecimiento
Cesfam,Cgu,Cgr,Crs,Cdt,Psr,Cosam, Cecosf y Hospitales comunitarios.
Nota: Cuenta número de Participantes</t>
        </r>
      </text>
    </comment>
    <comment ref="C153" authorId="5" shapeId="0" xr:uid="{5683A278-0EB2-423D-AF77-49614AD05E1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actividades</t>
        </r>
      </text>
    </comment>
    <comment ref="D153" authorId="5" shapeId="0" xr:uid="{89E884E4-07C3-4FEF-9D33-4FB94A8E670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participantes</t>
        </r>
      </text>
    </comment>
    <comment ref="E153" authorId="5" shapeId="0" xr:uid="{56835C0E-232C-4F6F-BEBC-5CC10D07EF7D}">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 xml:space="preserve">
Tipo de Establecimiento
Cesfam,Cgu,Cgr,Crs,Cdt,Psr,Cosam, Cecosf y Hospitales comunitarios.
Nota: Cuenta número de actividades</t>
        </r>
      </text>
    </comment>
    <comment ref="F153" authorId="5" shapeId="0" xr:uid="{C6888479-ED07-4787-B21B-A3C58ABB460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Tipo de Establecimiento
Cesfam,Cgu,Cgr,Crs,Cdt,Psr,Cosam, Cecosf y Hospitales comunitarios.
Nota: Cuenta número de Participantes</t>
        </r>
      </text>
    </comment>
    <comment ref="G153" authorId="5" shapeId="0" xr:uid="{32632279-6C3D-466C-A13A-B4379111049A}">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actividades</t>
        </r>
      </text>
    </comment>
    <comment ref="H153" authorId="5" shapeId="0" xr:uid="{C3407CB1-463F-459C-A77F-2D364F6FD0E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participantes</t>
        </r>
      </text>
    </comment>
    <comment ref="I153" authorId="5" shapeId="0" xr:uid="{15BDAE6E-5116-456F-8327-7A3C3C0CC7A4}">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Otros
</t>
        </r>
        <r>
          <rPr>
            <sz val="9"/>
            <color indexed="81"/>
            <rFont val="Tahoma"/>
            <family val="2"/>
          </rPr>
          <t>Tipo de Establecimiento
Cesfam,Cgu,Cgr,Crs,Cdt,Psr,Cosam, Cecosf y Hospitales comunitarios.
Nota: Cuenta número de actividades</t>
        </r>
      </text>
    </comment>
    <comment ref="J153" authorId="5" shapeId="0" xr:uid="{167A53DA-FD48-492A-AD72-4DD7490395C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Otros
</t>
        </r>
        <r>
          <rPr>
            <sz val="9"/>
            <color indexed="81"/>
            <rFont val="Tahoma"/>
            <family val="2"/>
          </rPr>
          <t>Tipo de Establecimiento
Cesfam,Cgu,Cgr,Crs,Cdt,Psr,Cosam, Cecosf y Hospitales comunitarios.
Nota: Cuenta número de participantes</t>
        </r>
      </text>
    </comment>
    <comment ref="K153" authorId="5" shapeId="0" xr:uid="{43D5DB62-0A92-4FFA-B8B2-AF91782F627E}">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UAPORINO
</t>
        </r>
        <r>
          <rPr>
            <sz val="9"/>
            <color indexed="81"/>
            <rFont val="Tahoma"/>
            <family val="2"/>
          </rPr>
          <t>Tipo de Establecimiento
Cesfam,Cgu,Cgr,Crs,Cdt,Psr,Cosam, Cecosf y Hospitales comunitarios.
Nota: Cuenta número de actividades</t>
        </r>
      </text>
    </comment>
    <comment ref="L153" authorId="5" shapeId="0" xr:uid="{493DB548-831D-4E68-AE28-AAA979CDC2D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UAPORINO
</t>
        </r>
        <r>
          <rPr>
            <sz val="9"/>
            <color indexed="81"/>
            <rFont val="Tahoma"/>
            <family val="2"/>
          </rPr>
          <t>Tipo de Establecimiento
Cesfam,Cgu,Cgr,Crs,Cdt,Psr,Cosam, Cecosf y Hospitales comunitarios.
Nota: Cuenta número de participantes</t>
        </r>
      </text>
    </comment>
    <comment ref="C154" authorId="5" shapeId="0" xr:uid="{4A7EFCFD-E526-467D-ACDE-932839825B1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actividades</t>
        </r>
      </text>
    </comment>
    <comment ref="D154" authorId="5" shapeId="0" xr:uid="{6AE7EC7C-40A5-4DD9-BE65-A819782E7DD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Participantes</t>
        </r>
      </text>
    </comment>
    <comment ref="E154" authorId="5" shapeId="0" xr:uid="{1B2C5553-EFE5-4D57-B771-020344EE3B5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actividades</t>
        </r>
      </text>
    </comment>
    <comment ref="F154" authorId="5" shapeId="0" xr:uid="{E42F3000-9B9C-4B6B-96F9-0EB02B76D8F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Participantes</t>
        </r>
      </text>
    </comment>
    <comment ref="G154" authorId="5" shapeId="0" xr:uid="{DE6E5E12-426A-4996-B48B-798610DFF77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actividades</t>
        </r>
      </text>
    </comment>
    <comment ref="H154" authorId="5" shapeId="0" xr:uid="{6D05C073-C30A-4BAE-8AEB-8C03F5E3CA4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Participantes</t>
        </r>
      </text>
    </comment>
    <comment ref="I154" authorId="5" shapeId="0" xr:uid="{57575B16-1F3D-4406-ADFF-2175752F4EB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Otros
</t>
        </r>
        <r>
          <rPr>
            <sz val="9"/>
            <color indexed="81"/>
            <rFont val="Tahoma"/>
            <family val="2"/>
          </rPr>
          <t>Tipo de Establecimiento
Cesfam,Cgu,Cgr,Crs,Cdt,Psr,Cosam, Cecosf y Hospitales comunitarios.
Nota: Cuenta número de actividades</t>
        </r>
      </text>
    </comment>
    <comment ref="J154" authorId="5" shapeId="0" xr:uid="{EC49BFA3-1004-481F-B3AC-C77D2C81D19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para Fortalece los Conocimientos y Destrezas Personales : Profesionales de Salud, Otros
</t>
        </r>
        <r>
          <rPr>
            <sz val="9"/>
            <color indexed="81"/>
            <rFont val="Tahoma"/>
            <family val="2"/>
          </rPr>
          <t>Tipo de Establecimiento
Cesfam,Cgu,Cgr,Crs,Cdt,Psr,Cosam, Cecosf y Hospitales comunitarios.
Nota: Cuenta número de Participantes</t>
        </r>
      </text>
    </comment>
    <comment ref="K154" authorId="5" shapeId="0" xr:uid="{C49E706E-A064-453E-BF96-29642FCD874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Fortalecer los Conocimientos y Destrezas Personales : Profesionales de Salud, UAPORINO
</t>
        </r>
        <r>
          <rPr>
            <sz val="9"/>
            <color indexed="81"/>
            <rFont val="Tahoma"/>
            <family val="2"/>
          </rPr>
          <t>Tipo de Establecimiento
Cesfam,Cgu,Cgr,Crs,Cdt,Psr,Cosam, Cecosf y Hospitales comunitarios.
Nota: Cuenta número de actividades</t>
        </r>
      </text>
    </comment>
    <comment ref="L154" authorId="5" shapeId="0" xr:uid="{FCA3C3DE-BE9D-4673-9C04-6A4EEFA4195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para Fortalecer los Conocimientos y Destrezas Personales : Profesionales de Salud, UAPORINO
</t>
        </r>
        <r>
          <rPr>
            <sz val="9"/>
            <color indexed="81"/>
            <rFont val="Tahoma"/>
            <family val="2"/>
          </rPr>
          <t>Tipo de Establecimiento
Cesfam,Cgu,Cgr,Crs,Cdt,Psr,Cosam, Cecosf y Hospitales comunitarios.
Nota: Cuenta número de Participantes</t>
        </r>
      </text>
    </comment>
    <comment ref="C155" authorId="5" shapeId="0" xr:uid="{1E31A1E3-D258-4C5D-BDD2-96D63AF6E0C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D155" authorId="5" shapeId="0" xr:uid="{1CC60CA9-6183-44E4-9B41-19F0BDEEDAF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E155" authorId="5" shapeId="0" xr:uid="{5807EC8A-0D9B-4472-98A2-3DCDDA9D49D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actividades</t>
        </r>
      </text>
    </comment>
    <comment ref="F155" authorId="5" shapeId="0" xr:uid="{4911B46C-E8B1-41C2-B0E2-0EA97C51065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participantes</t>
        </r>
      </text>
    </comment>
    <comment ref="G155" authorId="5" shapeId="0" xr:uid="{44A89D64-987B-46B8-9F26-C9B44A541FF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actividades</t>
        </r>
      </text>
    </comment>
    <comment ref="H155" authorId="5" shapeId="0" xr:uid="{0AA2CE15-2772-4F79-8649-A266D6CED9D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participantes</t>
        </r>
      </text>
    </comment>
    <comment ref="I155" authorId="5" shapeId="0" xr:uid="{E8EBE0FD-1EF2-455F-A5E1-F80943F4B43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Otros
</t>
        </r>
        <r>
          <rPr>
            <sz val="9"/>
            <color indexed="81"/>
            <rFont val="Tahoma"/>
            <family val="2"/>
          </rPr>
          <t xml:space="preserve">
Tipo de Establecimiento
Cesfam,Cgu,Cgr,Crs,Cdt,Psr,Cosam, Cecosf y Hospitales comunitarios.
Nota: Cuenta número de actividades</t>
        </r>
      </text>
    </comment>
    <comment ref="J155" authorId="5" shapeId="0" xr:uid="{D8BEEAF2-DE2A-4F74-B4DB-368AF490079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Otros
</t>
        </r>
        <r>
          <rPr>
            <sz val="9"/>
            <color indexed="81"/>
            <rFont val="Tahoma"/>
            <family val="2"/>
          </rPr>
          <t xml:space="preserve">
Tipo de Establecimiento
Cesfam,Cgu,Cgr,Crs,Cdt,Psr,Cosam, Cecosf y Hospitales comunitarios.
Nota: Cuenta número de participantes</t>
        </r>
      </text>
    </comment>
    <comment ref="K155" authorId="5" shapeId="0" xr:uid="{5EACF6F9-5148-43F3-8211-C6284B1D09C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Trabajo,UAPORINO
</t>
        </r>
        <r>
          <rPr>
            <sz val="9"/>
            <color indexed="81"/>
            <rFont val="Tahoma"/>
            <family val="2"/>
          </rPr>
          <t xml:space="preserve">
Tipo de Establecimiento
Cesfam,Cgu,Cgr,Crs,Cdt,Psr,Cosam, Cecosf y Hospitales comunitarios.
Nota: Cuenta número de actividades</t>
        </r>
      </text>
    </comment>
    <comment ref="L155" authorId="5" shapeId="0" xr:uid="{48DFA84D-FA15-4081-8DE8-AD0FBD102AC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Trabajo,UAPORINO
</t>
        </r>
        <r>
          <rPr>
            <sz val="9"/>
            <color indexed="81"/>
            <rFont val="Tahoma"/>
            <family val="2"/>
          </rPr>
          <t xml:space="preserve">
Tipo de Establecimiento
Cesfam,Cgu,Cgr,Crs,Cdt,Psr,Cosam, Cecosf y Hospitales comunitarios.
Nota: Cuenta número de participantes</t>
        </r>
      </text>
    </comment>
    <comment ref="C156" authorId="5" shapeId="0" xr:uid="{D8B9213A-34C4-4042-B1A9-1BBAD215300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actividades</t>
        </r>
      </text>
    </comment>
    <comment ref="D156" authorId="5" shapeId="0" xr:uid="{75D271D0-5C01-4F91-AAE4-E7D6AA4D924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participantes</t>
        </r>
      </text>
    </comment>
    <comment ref="E156" authorId="5" shapeId="0" xr:uid="{5BA478DB-44A9-4C85-B485-BB49F43D946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actividades</t>
        </r>
      </text>
    </comment>
    <comment ref="F156" authorId="5" shapeId="0" xr:uid="{FEA5943F-1B5F-4166-978B-B97EB4BA0CC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participantes</t>
        </r>
      </text>
    </comment>
    <comment ref="G156" authorId="5" shapeId="0" xr:uid="{142166E4-854F-4261-95A5-879C08EC0AD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 xml:space="preserve">
Tipo de Establecimiento
Cesfam,Cgu,Cgr,Crs,Cdt,Psr,Cosam, Cecosf y Hospitales comunitarios.
Nota: Cuenta número de actividades</t>
        </r>
      </text>
    </comment>
    <comment ref="H156" authorId="5" shapeId="0" xr:uid="{93883B6F-6298-405B-8A44-94C78E11574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Tipo de Establecimiento
Cesfam,Cgu,Cgr,Crs,Cdt,Psr,Cosam, Cecosf y Hospitales comunitarios.
Nota: Cuenta número de participantes</t>
        </r>
      </text>
    </comment>
    <comment ref="I156" authorId="5" shapeId="0" xr:uid="{05606CE2-63C4-465A-9EEC-443173B5D3F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Otros
</t>
        </r>
        <r>
          <rPr>
            <sz val="9"/>
            <color indexed="81"/>
            <rFont val="Tahoma"/>
            <family val="2"/>
          </rPr>
          <t>Tipo de Establecimiento
Cesfam,Cgu,Cgr,Crs,Cdt,Psr,Cosam, Cecosf y Hospitales comunitarios.
Nota: Cuenta número de actividades</t>
        </r>
      </text>
    </comment>
    <comment ref="J156" authorId="5" shapeId="0" xr:uid="{3F8C847C-C0A2-4D9C-831F-775674BE639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Otros
</t>
        </r>
        <r>
          <rPr>
            <sz val="9"/>
            <color indexed="81"/>
            <rFont val="Tahoma"/>
            <family val="2"/>
          </rPr>
          <t>Tipo de Establecimiento
Cesfam,Cgu,Cgr,Crs,Cdt,Psr,Cosam, Cecosf y Hospitales comunitarios.
Nota: Cuenta número de participantes</t>
        </r>
      </text>
    </comment>
    <comment ref="K156" authorId="5" shapeId="0" xr:uid="{E7613A44-1926-4489-BF33-5ADBBE45F69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Educativa,UAPORINO
</t>
        </r>
        <r>
          <rPr>
            <sz val="9"/>
            <color indexed="81"/>
            <rFont val="Tahoma"/>
            <family val="2"/>
          </rPr>
          <t>Tipo de Establecimiento
Cesfam,Cgu,Cgr,Crs,Cdt,Psr,Cosam, Cecosf y Hospitales comunitarios.
Nota: Cuenta número de actividades</t>
        </r>
      </text>
    </comment>
    <comment ref="L156" authorId="5" shapeId="0" xr:uid="{C5E01757-5891-42DC-9B33-EF07EDFC922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Educativa,UAPORINO
</t>
        </r>
        <r>
          <rPr>
            <sz val="9"/>
            <color indexed="81"/>
            <rFont val="Tahoma"/>
            <family val="2"/>
          </rPr>
          <t>Tipo de Establecimiento
Cesfam,Cgu,Cgr,Crs,Cdt,Psr,Cosam, Cecosf y Hospitales comunitarios.
Nota: Cuenta número de participantes</t>
        </r>
      </text>
    </comment>
    <comment ref="C157" authorId="5" shapeId="0" xr:uid="{1C21DE24-87B8-4A1E-B32E-2F7954C4C4D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actividades</t>
        </r>
      </text>
    </comment>
    <comment ref="D157" authorId="5" shapeId="0" xr:uid="{BAB6F075-7463-4284-A11E-8F7FED8AA81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participantes</t>
        </r>
      </text>
    </comment>
    <comment ref="E157" authorId="5" shapeId="0" xr:uid="{F767E9DC-2F6B-4E33-8E78-EEA41CC6D298}">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actividades</t>
        </r>
      </text>
    </comment>
    <comment ref="F157" authorId="5" shapeId="0" xr:uid="{2C8B6907-3E41-4717-9A1C-84D46FA43A22}">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participantes</t>
        </r>
      </text>
    </comment>
    <comment ref="G157" authorId="5" shapeId="0" xr:uid="{94F2A137-C422-4694-B45A-307306361856}">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Actividades para Fortalece los Conocimientos y Destrezas Personales : Monitores, Rehabilitación Rural
</t>
        </r>
        <r>
          <rPr>
            <sz val="9"/>
            <color indexed="81"/>
            <rFont val="Tahoma"/>
            <family val="2"/>
          </rPr>
          <t xml:space="preserve">
Tipo de Establecimiento
Cesfam,Cgu,Cgr,Crs,Cdt,Psr,Cosam, Cecosf y Hospitales comunitarios.
Nota: Cuenta número de actividades</t>
        </r>
      </text>
    </comment>
    <comment ref="H157" authorId="5" shapeId="0" xr:uid="{84824CFC-6942-45A2-9CE8-83242CF0948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Rural
</t>
        </r>
        <r>
          <rPr>
            <sz val="9"/>
            <color indexed="81"/>
            <rFont val="Tahoma"/>
            <family val="2"/>
          </rPr>
          <t>Tipo de Establecimiento
Cesfam,Cgu,Cgr,Crs,Cdt,Psr,Cosam, Cecosf y Hospitales comunitarios.
Nota: Cuenta número de participantes</t>
        </r>
      </text>
    </comment>
    <comment ref="I157" authorId="5" shapeId="0" xr:uid="{D953A2A7-32DD-470C-841F-B86F72D60B48}">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Otros
</t>
        </r>
        <r>
          <rPr>
            <sz val="9"/>
            <color indexed="81"/>
            <rFont val="Tahoma"/>
            <family val="2"/>
          </rPr>
          <t>Tipo de Establecimiento
Cesfam,Cgu,Cgr,Crs,Cdt,Psr,Cosam, Cecosf y Hospitales comunitarios.
Nota: Cuenta número de actividades</t>
        </r>
      </text>
    </comment>
    <comment ref="J157" authorId="5" shapeId="0" xr:uid="{2D8C9AE2-799D-4B47-B9DB-B0A45341380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Otros
</t>
        </r>
        <r>
          <rPr>
            <sz val="9"/>
            <color indexed="81"/>
            <rFont val="Tahoma"/>
            <family val="2"/>
          </rPr>
          <t xml:space="preserve">
Tipo de Establecimiento
Cesfam,Cgu,Cgr,Crs,Cdt,Psr,Cosam, Cecosf y Hospitales comunitarios.
Nota: Cuenta número de participantes</t>
        </r>
      </text>
    </comment>
    <comment ref="K157" authorId="5" shapeId="0" xr:uid="{C5628749-6323-41B9-BAE8-DFEBDB972792}">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Fortalecer los Conocimientos y Destrezas Personales : Monitores,UAPORINO
</t>
        </r>
        <r>
          <rPr>
            <sz val="9"/>
            <color indexed="81"/>
            <rFont val="Tahoma"/>
            <family val="2"/>
          </rPr>
          <t>Tipo de Establecimiento
Cesfam,Cgu,Cgr,Crs,Cdt,Psr,Cosam, Cecosf y Hospitales comunitarios.
Nota: Cuenta número de actividades</t>
        </r>
      </text>
    </comment>
    <comment ref="L157" authorId="5" shapeId="0" xr:uid="{87F2453A-56DF-4244-8532-64ABB69F798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Fortalecer los Conocimientos y Destrezas Personales Monitores, UAPORINO
</t>
        </r>
        <r>
          <rPr>
            <sz val="9"/>
            <color indexed="81"/>
            <rFont val="Tahoma"/>
            <family val="2"/>
          </rPr>
          <t xml:space="preserve">
Tipo de Establecimiento
Cesfam,Cgu,Cgr,Crs,Cdt,Psr,Cosam, Cecosf y Hospitales comunitarios.
Nota: Cuenta número de participantes</t>
        </r>
      </text>
    </comment>
    <comment ref="C158" authorId="5" shapeId="0" xr:uid="{3DCBDF41-BFC4-49D3-9A2B-A7AE5FB39B26}">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Base Comunitaria
</t>
        </r>
        <r>
          <rPr>
            <sz val="9"/>
            <color indexed="81"/>
            <rFont val="Tahoma"/>
            <family val="2"/>
          </rPr>
          <t>Tipo de Establecimiento
Cesfam,Cgu,Cgr,Crs,Cdt,Psr,Cosam, Cecosf y Hospitales comunitarios.
Nota: Cuenta número de actividades</t>
        </r>
      </text>
    </comment>
    <comment ref="D158" authorId="5" shapeId="0" xr:uid="{A3D93682-28F9-416E-A39F-E9701B871AA4}">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módulo  </t>
        </r>
        <r>
          <rPr>
            <b/>
            <sz val="9"/>
            <color indexed="81"/>
            <rFont val="Tahoma"/>
            <family val="2"/>
          </rPr>
          <t>Atención / Registro Atención Comunitaria</t>
        </r>
        <r>
          <rPr>
            <sz val="9"/>
            <color indexed="81"/>
            <rFont val="Tahoma"/>
            <family val="2"/>
          </rPr>
          <t xml:space="preserve">, el profesional registre la actividad:
</t>
        </r>
        <r>
          <rPr>
            <b/>
            <sz val="9"/>
            <color indexed="81"/>
            <rFont val="Tahoma"/>
            <family val="2"/>
          </rPr>
          <t>Actividades para Fortalece los Conocimientos y Destrezas Personales : Red de Apoyo, Rehabilitación Base Comunitaria</t>
        </r>
        <r>
          <rPr>
            <sz val="9"/>
            <color indexed="81"/>
            <rFont val="Tahoma"/>
            <family val="2"/>
          </rPr>
          <t xml:space="preserve">
Tipo de Establecimiento
Cesfam,Cgu,Cgr,Crs,Cdt,Psr,Cosam, Cecosf y Hospitales comunitarios.
Nota: Cuenta número de participantes</t>
        </r>
      </text>
    </comment>
    <comment ref="E158" authorId="5" shapeId="0" xr:uid="{A937C132-D892-4F43-BB14-F152A539189A}">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actividades</t>
        </r>
      </text>
    </comment>
    <comment ref="F158" authorId="5" shapeId="0" xr:uid="{CE950896-F922-4068-8B2F-406CBF7A2F1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participantes</t>
        </r>
      </text>
    </comment>
    <comment ref="G158" authorId="5" shapeId="0" xr:uid="{08C5FC2B-C142-42F7-B441-B4EA187DD15C}">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actividades</t>
        </r>
      </text>
    </comment>
    <comment ref="H158" authorId="5" shapeId="0" xr:uid="{6A2E52E4-18E9-4664-A5D8-4AAAA4E9033A}">
      <text>
        <r>
          <rPr>
            <sz val="9"/>
            <color indexed="81"/>
            <rFont val="Tahoma"/>
            <family val="2"/>
          </rPr>
          <t>Este dato aparecerá  luego de que en la</t>
        </r>
        <r>
          <rPr>
            <b/>
            <sz val="9"/>
            <color indexed="81"/>
            <rFont val="Tahoma"/>
            <family val="2"/>
          </rPr>
          <t xml:space="preserve"> atención cerrada (estado completada) r</t>
        </r>
        <r>
          <rPr>
            <sz val="9"/>
            <color indexed="81"/>
            <rFont val="Tahoma"/>
            <family val="2"/>
          </rPr>
          <t xml:space="preserve">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participantes</t>
        </r>
      </text>
    </comment>
    <comment ref="I158" authorId="5" shapeId="0" xr:uid="{EB65B428-C871-44EE-8AB4-9F8E33235E1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Otros
</t>
        </r>
        <r>
          <rPr>
            <sz val="9"/>
            <color indexed="81"/>
            <rFont val="Tahoma"/>
            <family val="2"/>
          </rPr>
          <t>Tipo de Establecimiento
Cesfam,Cgu,Cgr,Crs,Cdt,Psr,Cosam, Cecosf y Hospitales comunitarios.
Nota: Cuenta número de actividades</t>
        </r>
      </text>
    </comment>
    <comment ref="J158" authorId="5" shapeId="0" xr:uid="{FE971155-442A-4446-A49B-AF9C5F534A02}">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Otros
</t>
        </r>
        <r>
          <rPr>
            <sz val="9"/>
            <color indexed="81"/>
            <rFont val="Tahoma"/>
            <family val="2"/>
          </rPr>
          <t>Tipo de Establecimiento
Cesfam,Cgu,Cgr,Crs,Cdt,Psr,Cosam, Cecosf y Hospitales comunitarios.
Nota: Cuenta número de participantes</t>
        </r>
      </text>
    </comment>
    <comment ref="K158" authorId="5" shapeId="0" xr:uid="{639834C7-A8BD-4DDD-B9EC-136958D79C8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UAPORINO
</t>
        </r>
        <r>
          <rPr>
            <sz val="9"/>
            <color indexed="81"/>
            <rFont val="Tahoma"/>
            <family val="2"/>
          </rPr>
          <t>Tipo de Establecimiento
Cesfam,Cgu,Cgr,Crs,Cdt,Psr,Cosam, Cecosf y Hospitales comunitarios.
Nota: Cuenta número de actividades</t>
        </r>
      </text>
    </comment>
    <comment ref="L158" authorId="5" shapeId="0" xr:uid="{68C700E6-C9F8-4399-AF82-356389A4B462}">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Atención / Registro Atención Comunitaria, </t>
        </r>
        <r>
          <rPr>
            <sz val="9"/>
            <color indexed="81"/>
            <rFont val="Tahoma"/>
            <family val="2"/>
          </rPr>
          <t>el profesional registre la actividad:</t>
        </r>
        <r>
          <rPr>
            <b/>
            <sz val="9"/>
            <color indexed="81"/>
            <rFont val="Tahoma"/>
            <family val="2"/>
          </rPr>
          <t xml:space="preserve">
Actividades para Fortalecer los Conocimientos y Destrezas Personales : Red de Apoyo, UAPORINO
</t>
        </r>
        <r>
          <rPr>
            <sz val="9"/>
            <color indexed="81"/>
            <rFont val="Tahoma"/>
            <family val="2"/>
          </rPr>
          <t>Tipo de Establecimiento
Cesfam,Cgu,Cgr,Crs,Cdt,Psr,Cosam, Cecosf y Hospitales comunitarios.
Nota: Cuenta número de participantes</t>
        </r>
      </text>
    </comment>
    <comment ref="C159" authorId="5" shapeId="0" xr:uid="{27836C94-4587-45F4-997C-5998F983295B}">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 xml:space="preserve">
Tipo de Establecimiento
Cesfam,Cgu,Cgr,Crs,Cdt,Psr,Cosam, Cecosf y Hospitales comunitarios.
Nota: Cuenta número de actividades</t>
        </r>
      </text>
    </comment>
    <comment ref="D159" authorId="5" shapeId="0" xr:uid="{98D9CE70-7C4F-4761-BDA0-8BFD25B2609E}">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Tipo de Establecimiento
Cesfam,Cgu,Cgr,Crs,Cdt,Psr,Cosam, Cecosf y Hospitales comunitarios.
Nota: Cuenta número de participantes</t>
        </r>
      </text>
    </comment>
    <comment ref="E159" authorId="5" shapeId="0" xr:uid="{38265600-4E7B-46BE-B7A8-4A6A790586A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actividades</t>
        </r>
      </text>
    </comment>
    <comment ref="F159" authorId="5" shapeId="0" xr:uid="{950BEEDB-A335-4FA5-BD86-B73AD901BAE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participantes</t>
        </r>
      </text>
    </comment>
    <comment ref="G159" authorId="5" shapeId="0" xr:uid="{270C11E6-5ABD-4374-B90F-2CF8285999C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actividades</t>
        </r>
      </text>
    </comment>
    <comment ref="H159" authorId="5" shapeId="0" xr:uid="{C6E77D54-ED21-4F00-970D-4FFA34AA2CC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participantes</t>
        </r>
      </text>
    </comment>
    <comment ref="I159" authorId="5" shapeId="0" xr:uid="{2D53E8C4-E90C-497C-9528-4C118CA3F2C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Otros
</t>
        </r>
        <r>
          <rPr>
            <sz val="9"/>
            <color indexed="81"/>
            <rFont val="Tahoma"/>
            <family val="2"/>
          </rPr>
          <t xml:space="preserve">
Tipo de Establecimiento
Cesfam,Cgu,Cgr,Crs,Cdt,Psr,Cosam, Cecosf y Hospitales comunitarios.
Nota: Cuenta número de actividades</t>
        </r>
      </text>
    </comment>
    <comment ref="J159" authorId="5" shapeId="0" xr:uid="{DD9302A0-A86A-4188-B5C7-3DD2BD5E606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Otros
</t>
        </r>
        <r>
          <rPr>
            <sz val="9"/>
            <color indexed="81"/>
            <rFont val="Tahoma"/>
            <family val="2"/>
          </rPr>
          <t>Tipo de Establecimiento
Cesfam,Cgu,Cgr,Crs,Cdt,Psr,Cosam, Cecosf y Hospitales comunitarios.
Nota: Cuenta número de participantes</t>
        </r>
      </text>
    </comment>
    <comment ref="K159" authorId="5" shapeId="0" xr:uid="{1223A7FF-FB25-4980-85C9-B0560E28F03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Cuidadores,UAPORINO
</t>
        </r>
        <r>
          <rPr>
            <sz val="9"/>
            <color indexed="81"/>
            <rFont val="Tahoma"/>
            <family val="2"/>
          </rPr>
          <t xml:space="preserve">
Tipo de Establecimiento
Cesfam,Cgu,Cgr,Crs,Cdt,Psr,Cosam, Cecosf y Hospitales comunitarios.
Nota: Cuenta número de actividades</t>
        </r>
      </text>
    </comment>
    <comment ref="L159" authorId="5" shapeId="0" xr:uid="{5BAE1F95-C10D-4B16-A0B2-9D44004E283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Cuidadores,UAPORINO
</t>
        </r>
        <r>
          <rPr>
            <sz val="9"/>
            <color indexed="81"/>
            <rFont val="Tahoma"/>
            <family val="2"/>
          </rPr>
          <t>Tipo de Establecimiento
Cesfam,Cgu,Cgr,Crs,Cdt,Psr,Cosam, Cecosf y Hospitales comunitarios.
Nota: Cuenta número de participantes</t>
        </r>
      </text>
    </comment>
    <comment ref="C160" authorId="5" shapeId="0" xr:uid="{37F10ED5-63A4-489F-9BF8-9EA2AB37143B}">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 xml:space="preserve">
Tipo de Establecimiento
Cesfam,Cgu,Cgr,Crs,Cdt,Psr,Cosam, Cecosf y Hospitales comunitarios.
Nota: Cuenta número de actividades</t>
        </r>
      </text>
    </comment>
    <comment ref="D160" authorId="5" shapeId="0" xr:uid="{42235607-D87B-4245-9323-0A6D286E42DB}">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Tipo de Establecimiento
Cesfam,Cgu,Cgr,Crs,Cdt,Psr,Cosam, Cecosf y Hospitales comunitarios.
Nota: Cuenta número de participantes</t>
        </r>
      </text>
    </comment>
    <comment ref="E160" authorId="5" shapeId="0" xr:uid="{EBB8197F-E086-47BA-AE1D-54A53251F14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actividades</t>
        </r>
      </text>
    </comment>
    <comment ref="F160" authorId="5" shapeId="0" xr:uid="{333D36C5-9E81-4895-BDBA-48E89280A7E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participantes</t>
        </r>
      </text>
    </comment>
    <comment ref="G160" authorId="5" shapeId="0" xr:uid="{E054B3A9-9A23-46C7-8007-ED919CC8D3D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actividades</t>
        </r>
      </text>
    </comment>
    <comment ref="H160" authorId="5" shapeId="0" xr:uid="{0BCBE390-2124-445B-9F34-76C8DB1A60F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participantes</t>
        </r>
      </text>
    </comment>
    <comment ref="I160" authorId="5" shapeId="0" xr:uid="{85EA3C1F-CDAC-408D-AF4D-205F844E394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Otros
</t>
        </r>
        <r>
          <rPr>
            <sz val="9"/>
            <color indexed="81"/>
            <rFont val="Tahoma"/>
            <family val="2"/>
          </rPr>
          <t xml:space="preserve">
Tipo de Establecimiento
Cesfam,Cgu,Cgr,Crs,Cdt,Psr,Cosam, Cecosf y Hospitales comunitarios.
Nota: Cuenta número de actividades</t>
        </r>
      </text>
    </comment>
    <comment ref="J160" authorId="5" shapeId="0" xr:uid="{975AD281-29BC-40E3-B334-D6D9AA0190E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Otros
</t>
        </r>
        <r>
          <rPr>
            <sz val="9"/>
            <color indexed="81"/>
            <rFont val="Tahoma"/>
            <family val="2"/>
          </rPr>
          <t>Tipo de Establecimiento
Cesfam,Cgu,Cgr,Crs,Cdt,Psr,Cosam, Cecosf y Hospitales comunitarios.
Nota: Cuenta número de participantes</t>
        </r>
      </text>
    </comment>
    <comment ref="K160" authorId="5" shapeId="0" xr:uid="{0E9D7940-DB22-4680-A7DB-40988B3946B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UAPORINO
</t>
        </r>
        <r>
          <rPr>
            <sz val="9"/>
            <color indexed="81"/>
            <rFont val="Tahoma"/>
            <family val="2"/>
          </rPr>
          <t xml:space="preserve">
Tipo de Establecimiento
Cesfam,Cgu,Cgr,Crs,Cdt,Psr,Cosam, Cecosf y Hospitales comunitarios.
Nota: Cuenta número de actividades</t>
        </r>
      </text>
    </comment>
    <comment ref="L160" authorId="5" shapeId="0" xr:uid="{018F112A-A52A-4965-B1B7-4285276B80A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UAPORINO
</t>
        </r>
        <r>
          <rPr>
            <sz val="9"/>
            <color indexed="81"/>
            <rFont val="Tahoma"/>
            <family val="2"/>
          </rPr>
          <t>Tipo de Establecimiento
Cesfam,Cgu,Cgr,Crs,Cdt,Psr,Cosam, Cecosf y Hospitales comunitarios.
Nota: Cuenta número de participantes</t>
        </r>
      </text>
    </comment>
    <comment ref="A272" authorId="3" shapeId="0" xr:uid="{B8CC811F-C983-4520-B038-66AD5558EE76}">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o</t>
        </r>
        <r>
          <rPr>
            <b/>
            <sz val="9"/>
            <color indexed="81"/>
            <rFont val="Tahoma"/>
            <family val="2"/>
          </rPr>
          <t xml:space="preserve"> desde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En el  Formulario </t>
        </r>
        <r>
          <rPr>
            <b/>
            <sz val="9"/>
            <color indexed="81"/>
            <rFont val="Tahoma"/>
            <family val="2"/>
          </rPr>
          <t xml:space="preserve">Control en Sala de Rehabilitación Física e Integral
</t>
        </r>
        <r>
          <rPr>
            <sz val="9"/>
            <color indexed="81"/>
            <rFont val="Tahoma"/>
            <family val="2"/>
          </rPr>
          <t xml:space="preserve">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 Tipo de Ayudas Tecnicas " 
</t>
        </r>
        <r>
          <rPr>
            <sz val="9"/>
            <color indexed="81"/>
            <rFont val="Tahoma"/>
            <family val="2"/>
          </rPr>
          <t>debe selecionar una o varias  ayudas Tecnica proporcionadas al paciente</t>
        </r>
        <r>
          <rPr>
            <b/>
            <sz val="9"/>
            <color indexed="81"/>
            <rFont val="Tahoma"/>
            <family val="2"/>
          </rPr>
          <t xml:space="preserve"> 
</t>
        </r>
        <r>
          <rPr>
            <sz val="9"/>
            <color indexed="81"/>
            <rFont val="Tahoma"/>
            <family val="2"/>
          </rPr>
          <t>y 
Además  seleccionado Una</t>
        </r>
        <r>
          <rPr>
            <b/>
            <sz val="9"/>
            <color indexed="81"/>
            <rFont val="Tahoma"/>
            <family val="2"/>
          </rPr>
          <t xml:space="preserve"> </t>
        </r>
        <r>
          <rPr>
            <sz val="9"/>
            <color indexed="81"/>
            <rFont val="Tahoma"/>
            <family val="2"/>
          </rPr>
          <t xml:space="preserve">o varias </t>
        </r>
        <r>
          <rPr>
            <b/>
            <sz val="9"/>
            <color indexed="81"/>
            <rFont val="Tahoma"/>
            <family val="2"/>
          </rPr>
          <t>Condicines de Salud</t>
        </r>
        <r>
          <rPr>
            <sz val="9"/>
            <color indexed="81"/>
            <rFont val="Tahoma"/>
            <family val="2"/>
          </rPr>
          <t xml:space="preserve"> que presente el paciente.
</t>
        </r>
        <r>
          <rPr>
            <b/>
            <sz val="9"/>
            <color indexed="81"/>
            <rFont val="Tahoma"/>
            <family val="2"/>
          </rPr>
          <t>En esta fila se contabiliza numero de Personas.</t>
        </r>
        <r>
          <rPr>
            <sz val="9"/>
            <color indexed="81"/>
            <rFont val="Tahoma"/>
            <family val="2"/>
          </rPr>
          <t xml:space="preserve">
</t>
        </r>
        <r>
          <rPr>
            <b/>
            <sz val="9"/>
            <color indexed="81"/>
            <rFont val="Tahoma"/>
            <family val="2"/>
          </rPr>
          <t xml:space="preserve">
Tipo de Establecimiento
</t>
        </r>
        <r>
          <rPr>
            <sz val="9"/>
            <color indexed="81"/>
            <rFont val="Tahoma"/>
            <family val="2"/>
          </rPr>
          <t>Cesfam,Cgu,Cgr,Crs,Cdt,Psr,Cosam, Cecosf y Hospitales comunitarios.</t>
        </r>
      </text>
    </comment>
    <comment ref="A276" authorId="3" shapeId="0" xr:uid="{30ABEDB1-B54F-4482-80F3-9F859D74DBC9}">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Control en Sala de Rehabilitación Física e Integral
En la sección </t>
        </r>
        <r>
          <rPr>
            <b/>
            <sz val="9"/>
            <color indexed="81"/>
            <rFont val="Tahoma"/>
            <family val="2"/>
          </rPr>
          <t>Ayudas Técnicas</t>
        </r>
        <r>
          <rPr>
            <sz val="9"/>
            <color indexed="81"/>
            <rFont val="Tahoma"/>
            <family val="2"/>
          </rPr>
          <t>,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Silla de Ruedas Estandar</t>
        </r>
        <r>
          <rPr>
            <sz val="9"/>
            <color indexed="81"/>
            <rFont val="Tahoma"/>
            <family val="2"/>
          </rPr>
          <t xml:space="preserve">
y 
Además  seleccionado Una o varios </t>
        </r>
        <r>
          <rPr>
            <b/>
            <sz val="9"/>
            <color indexed="81"/>
            <rFont val="Tahoma"/>
            <family val="2"/>
          </rPr>
          <t xml:space="preserve">Probelmas de Salud </t>
        </r>
        <r>
          <rPr>
            <sz val="9"/>
            <color indexed="81"/>
            <rFont val="Tahoma"/>
            <family val="2"/>
          </rPr>
          <t xml:space="preserve">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77" authorId="3" shapeId="0" xr:uid="{ABF80153-A3F9-4F26-8E09-BC98765BD208}">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t>
        </r>
        <r>
          <rPr>
            <sz val="9"/>
            <color indexed="81"/>
            <rFont val="Tahoma"/>
            <family val="2"/>
          </rPr>
          <t>l
En la sección</t>
        </r>
        <r>
          <rPr>
            <b/>
            <sz val="9"/>
            <color indexed="81"/>
            <rFont val="Tahoma"/>
            <family val="2"/>
          </rPr>
          <t xml:space="preserve"> 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t>
        </r>
        <r>
          <rPr>
            <b/>
            <sz val="9"/>
            <color indexed="81"/>
            <rFont val="Tahoma"/>
            <family val="2"/>
          </rPr>
          <t xml:space="preserve"> Silla de Ruedas Neurologica</t>
        </r>
        <r>
          <rPr>
            <sz val="9"/>
            <color indexed="81"/>
            <rFont val="Tahoma"/>
            <family val="2"/>
          </rPr>
          <t xml:space="preserve">
y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278" authorId="3" shapeId="0" xr:uid="{775E4F61-5D2D-4445-964A-921622967076}">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la sección</t>
        </r>
        <r>
          <rPr>
            <b/>
            <sz val="9"/>
            <color indexed="81"/>
            <rFont val="Tahoma"/>
            <family val="2"/>
          </rPr>
          <t xml:space="preserve"> 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Cojin Anti Escaras</t>
        </r>
        <r>
          <rPr>
            <sz val="9"/>
            <color indexed="81"/>
            <rFont val="Tahoma"/>
            <family val="2"/>
          </rPr>
          <t xml:space="preserve">
y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279" authorId="3" shapeId="0" xr:uid="{9A0630AA-7DAE-4EFB-A59E-1A6E27E591AD}">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t>
        </r>
        <r>
          <rPr>
            <b/>
            <sz val="9"/>
            <color indexed="81"/>
            <rFont val="Tahoma"/>
            <family val="2"/>
          </rPr>
          <t xml:space="preserve"> 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Colchón Anti Escaras</t>
        </r>
        <r>
          <rPr>
            <sz val="9"/>
            <color indexed="81"/>
            <rFont val="Tahoma"/>
            <family val="2"/>
          </rPr>
          <t xml:space="preserve">
y 
Además  seleccionado Una o varios </t>
        </r>
        <r>
          <rPr>
            <b/>
            <sz val="9"/>
            <color indexed="81"/>
            <rFont val="Tahoma"/>
            <family val="2"/>
          </rPr>
          <t xml:space="preserve">Probelmas de Salud </t>
        </r>
        <r>
          <rPr>
            <sz val="9"/>
            <color indexed="81"/>
            <rFont val="Tahoma"/>
            <family val="2"/>
          </rPr>
          <t xml:space="preserve">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0" authorId="3" shapeId="0" xr:uid="{D90C3B35-851F-49BD-B808-133CD6D43AF2}">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en el campo</t>
        </r>
        <r>
          <rPr>
            <b/>
            <sz val="9"/>
            <color indexed="81"/>
            <rFont val="Tahoma"/>
            <family val="2"/>
          </rPr>
          <t xml:space="preserve"> "Tipo de Ayudas Tecnicas" </t>
        </r>
        <r>
          <rPr>
            <sz val="9"/>
            <color indexed="81"/>
            <rFont val="Tahoma"/>
            <family val="2"/>
          </rPr>
          <t xml:space="preserve">
debe selecionar </t>
        </r>
        <r>
          <rPr>
            <b/>
            <sz val="9"/>
            <color indexed="81"/>
            <rFont val="Tahoma"/>
            <family val="2"/>
          </rPr>
          <t>Bastones</t>
        </r>
        <r>
          <rPr>
            <sz val="9"/>
            <color indexed="81"/>
            <rFont val="Tahoma"/>
            <family val="2"/>
          </rPr>
          <t xml:space="preserve">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1" authorId="3" shapeId="0" xr:uid="{33915C91-E2D7-4EEE-B303-C18742BB4A42}">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t>
        </r>
        <r>
          <rPr>
            <b/>
            <sz val="9"/>
            <color indexed="81"/>
            <rFont val="Tahoma"/>
            <family val="2"/>
          </rPr>
          <t xml:space="preserve"> 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Andadores</t>
        </r>
        <r>
          <rPr>
            <sz val="9"/>
            <color indexed="81"/>
            <rFont val="Tahoma"/>
            <family val="2"/>
          </rPr>
          <t xml:space="preserve">
y 
Además  seleccionado Una o varios </t>
        </r>
        <r>
          <rPr>
            <b/>
            <sz val="9"/>
            <color indexed="81"/>
            <rFont val="Tahoma"/>
            <family val="2"/>
          </rPr>
          <t xml:space="preserve">Probelmas de Salud </t>
        </r>
        <r>
          <rPr>
            <sz val="9"/>
            <color indexed="81"/>
            <rFont val="Tahoma"/>
            <family val="2"/>
          </rPr>
          <t xml:space="preserve">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2" authorId="3" shapeId="0" xr:uid="{BA879603-1F5D-4078-89B4-340A95021C9C}">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"Tipo de Ayudas Tecnicas"</t>
        </r>
        <r>
          <rPr>
            <sz val="9"/>
            <color indexed="81"/>
            <rFont val="Tahoma"/>
            <family val="2"/>
          </rPr>
          <t xml:space="preserve"> 
debe selecionar </t>
        </r>
        <r>
          <rPr>
            <b/>
            <sz val="9"/>
            <color indexed="81"/>
            <rFont val="Tahoma"/>
            <family val="2"/>
          </rPr>
          <t>Corsé</t>
        </r>
        <r>
          <rPr>
            <sz val="9"/>
            <color indexed="81"/>
            <rFont val="Tahoma"/>
            <family val="2"/>
          </rPr>
          <t xml:space="preserve">
y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3" authorId="3" shapeId="0" xr:uid="{04E9000C-EB26-428E-AA4E-821F78EAEDA3}">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Ortesis Baja Temperatura</t>
        </r>
        <r>
          <rPr>
            <sz val="9"/>
            <color indexed="81"/>
            <rFont val="Tahoma"/>
            <family val="2"/>
          </rPr>
          <t xml:space="preserve">
y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4" authorId="3" shapeId="0" xr:uid="{624BAC4A-65AB-4545-BE52-DC9FA01EBAC2}">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la sección </t>
        </r>
        <r>
          <rPr>
            <b/>
            <sz val="9"/>
            <color indexed="81"/>
            <rFont val="Tahoma"/>
            <family val="2"/>
          </rPr>
          <t>Ayudas Técnicas</t>
        </r>
        <r>
          <rPr>
            <sz val="9"/>
            <color indexed="81"/>
            <rFont val="Tahoma"/>
            <family val="2"/>
          </rPr>
          <t>, en el campo</t>
        </r>
        <r>
          <rPr>
            <b/>
            <sz val="9"/>
            <color indexed="81"/>
            <rFont val="Tahoma"/>
            <family val="2"/>
          </rPr>
          <t xml:space="preserve"> "Tipo de Ayudas Tecnicas" 
</t>
        </r>
        <r>
          <rPr>
            <sz val="9"/>
            <color indexed="81"/>
            <rFont val="Tahoma"/>
            <family val="2"/>
          </rPr>
          <t>debe selecionar</t>
        </r>
        <r>
          <rPr>
            <b/>
            <sz val="9"/>
            <color indexed="81"/>
            <rFont val="Tahoma"/>
            <family val="2"/>
          </rPr>
          <t xml:space="preserve"> Ortesis  Alta Temperatura</t>
        </r>
        <r>
          <rPr>
            <sz val="9"/>
            <color indexed="81"/>
            <rFont val="Tahoma"/>
            <family val="2"/>
          </rPr>
          <t xml:space="preserve">
y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5" authorId="3" shapeId="0" xr:uid="{1C4124EC-E234-4B10-ACAA-71761145386D}">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 xml:space="preserve">Sistema Compresivo
</t>
        </r>
        <r>
          <rPr>
            <sz val="9"/>
            <color indexed="81"/>
            <rFont val="Tahoma"/>
            <family val="2"/>
          </rPr>
          <t>y 
Además  seleccionado Una o varios</t>
        </r>
        <r>
          <rPr>
            <b/>
            <sz val="9"/>
            <color indexed="81"/>
            <rFont val="Tahoma"/>
            <family val="2"/>
          </rPr>
          <t xml:space="preserve"> Probelmas de Salud </t>
        </r>
        <r>
          <rPr>
            <sz val="9"/>
            <color indexed="81"/>
            <rFont val="Tahoma"/>
            <family val="2"/>
          </rPr>
          <t xml:space="preserve">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6" authorId="3" shapeId="0" xr:uid="{49E2E136-BEDC-4ABA-BDCA-6643F8C5D12C}">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Protesis Extremidad Inferior</t>
        </r>
        <r>
          <rPr>
            <sz val="9"/>
            <color indexed="81"/>
            <rFont val="Tahoma"/>
            <family val="2"/>
          </rPr>
          <t xml:space="preserve">
y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7" authorId="3" shapeId="0" xr:uid="{99E1445D-660D-43F7-9FD5-67BB8B897E11}">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
</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Protesis Extremidad Superior</t>
        </r>
        <r>
          <rPr>
            <sz val="9"/>
            <color indexed="81"/>
            <rFont val="Tahoma"/>
            <family val="2"/>
          </rPr>
          <t xml:space="preserve">
y 
Además  seleccionado Una o varios</t>
        </r>
        <r>
          <rPr>
            <b/>
            <sz val="9"/>
            <color indexed="81"/>
            <rFont val="Tahoma"/>
            <family val="2"/>
          </rPr>
          <t xml:space="preserve"> Probelmas de Salud</t>
        </r>
        <r>
          <rPr>
            <sz val="9"/>
            <color indexed="81"/>
            <rFont val="Tahoma"/>
            <family val="2"/>
          </rPr>
          <t xml:space="preserve"> que presente el paciente.
</t>
        </r>
        <r>
          <rPr>
            <b/>
            <sz val="9"/>
            <color indexed="81"/>
            <rFont val="Tahoma"/>
            <family val="2"/>
          </rPr>
          <t>Tipo de Establecimiento</t>
        </r>
        <r>
          <rPr>
            <sz val="9"/>
            <color indexed="81"/>
            <rFont val="Tahoma"/>
            <family val="2"/>
          </rPr>
          <t xml:space="preserve">
Cesfam,Cgu,Cgr,Crs,Cdt,Psr,Cosam, Cecosf y Hospitales comunitarios.</t>
        </r>
      </text>
    </comment>
    <comment ref="A288" authorId="3" shapeId="0" xr:uid="{3194F836-CDD2-42C4-B961-78A9C253AC21}">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en el campo</t>
        </r>
        <r>
          <rPr>
            <b/>
            <sz val="9"/>
            <color indexed="81"/>
            <rFont val="Tahoma"/>
            <family val="2"/>
          </rPr>
          <t xml:space="preserve"> "Tipo de Ayudas Tecnicas" </t>
        </r>
        <r>
          <rPr>
            <sz val="9"/>
            <color indexed="81"/>
            <rFont val="Tahoma"/>
            <family val="2"/>
          </rPr>
          <t xml:space="preserve">
debe selecionar </t>
        </r>
        <r>
          <rPr>
            <b/>
            <sz val="9"/>
            <color indexed="81"/>
            <rFont val="Tahoma"/>
            <family val="2"/>
          </rPr>
          <t>Ayuda Técnica  Auditivas Audifonos</t>
        </r>
        <r>
          <rPr>
            <sz val="9"/>
            <color indexed="81"/>
            <rFont val="Tahoma"/>
            <family val="2"/>
          </rPr>
          <t xml:space="preserve">
y 
Además  seleccionado Una o varios </t>
        </r>
        <r>
          <rPr>
            <b/>
            <sz val="9"/>
            <color indexed="81"/>
            <rFont val="Tahoma"/>
            <family val="2"/>
          </rPr>
          <t>Probelmas de Salud</t>
        </r>
        <r>
          <rPr>
            <sz val="9"/>
            <color indexed="81"/>
            <rFont val="Tahoma"/>
            <family val="2"/>
          </rPr>
          <t xml:space="preserve"> que presente el paciente.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289" authorId="3" shapeId="0" xr:uid="{8AC8C7CB-52E4-469F-AE05-C25DC5168413}">
      <text>
        <r>
          <rPr>
            <sz val="9"/>
            <color indexed="81"/>
            <rFont val="Tahoma"/>
            <family val="2"/>
          </rPr>
          <t>Este dato aparecerá  luego de que en la atención  registrada en módulo B</t>
        </r>
        <r>
          <rPr>
            <b/>
            <sz val="9"/>
            <color indexed="81"/>
            <rFont val="Tahoma"/>
            <family val="2"/>
          </rPr>
          <t>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t>
        </r>
        <r>
          <rPr>
            <b/>
            <sz val="9"/>
            <color indexed="81"/>
            <rFont val="Tahoma"/>
            <family val="2"/>
          </rPr>
          <t xml:space="preserve"> 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Ayuda Técnica Visuales Lentes</t>
        </r>
        <r>
          <rPr>
            <sz val="9"/>
            <color indexed="81"/>
            <rFont val="Tahoma"/>
            <family val="2"/>
          </rPr>
          <t xml:space="preserve">
y 
Además  seleccionado Una o varios</t>
        </r>
        <r>
          <rPr>
            <b/>
            <sz val="9"/>
            <color indexed="81"/>
            <rFont val="Tahoma"/>
            <family val="2"/>
          </rPr>
          <t xml:space="preserve"> Probelmas de Salud </t>
        </r>
        <r>
          <rPr>
            <sz val="9"/>
            <color indexed="81"/>
            <rFont val="Tahoma"/>
            <family val="2"/>
          </rPr>
          <t xml:space="preserve">que presente el paciente.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290" authorId="3" shapeId="0" xr:uid="{CE0F9D95-974E-4D9D-AEFD-7F5A6088E144}">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la sección</t>
        </r>
        <r>
          <rPr>
            <b/>
            <sz val="9"/>
            <color indexed="81"/>
            <rFont val="Tahoma"/>
            <family val="2"/>
          </rPr>
          <t xml:space="preserve"> 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Plantilla  Ortopédica</t>
        </r>
        <r>
          <rPr>
            <sz val="9"/>
            <color indexed="81"/>
            <rFont val="Tahoma"/>
            <family val="2"/>
          </rPr>
          <t xml:space="preserve">
y 
Además  seleccionado </t>
        </r>
        <r>
          <rPr>
            <b/>
            <sz val="9"/>
            <color indexed="81"/>
            <rFont val="Tahoma"/>
            <family val="2"/>
          </rPr>
          <t>Una o varios Probelmas de Salud</t>
        </r>
        <r>
          <rPr>
            <sz val="9"/>
            <color indexed="81"/>
            <rFont val="Tahoma"/>
            <family val="2"/>
          </rPr>
          <t xml:space="preserve"> que presente el paciente.
Tipo de Establecimiento
Cesfam,Cgu,Cgr,Crs,Cdt,Psr,Cosam, Cecosf y Hospitales comunitarios.</t>
        </r>
      </text>
    </comment>
    <comment ref="A291" authorId="3" shapeId="0" xr:uid="{13992E39-AA6F-40FA-9B5D-58421A1C9FBA}">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Bota o Botín de Descarga</t>
        </r>
        <r>
          <rPr>
            <sz val="9"/>
            <color indexed="81"/>
            <rFont val="Tahoma"/>
            <family val="2"/>
          </rPr>
          <t xml:space="preserve">
y 
Además </t>
        </r>
        <r>
          <rPr>
            <b/>
            <sz val="9"/>
            <color indexed="81"/>
            <rFont val="Tahoma"/>
            <family val="2"/>
          </rPr>
          <t xml:space="preserve"> seleccionado Una o varios Probelmas de Salud</t>
        </r>
        <r>
          <rPr>
            <sz val="9"/>
            <color indexed="81"/>
            <rFont val="Tahoma"/>
            <family val="2"/>
          </rPr>
          <t xml:space="preserve"> que presente el paciente.
Tipo de Establecimiento
Cesfam,Cgu,Cgr,Crs,Cdt,Psr,Cosam, Cecosf y Hospitales comunitarios.</t>
        </r>
      </text>
    </comment>
    <comment ref="A292" authorId="3" shapeId="0" xr:uid="{3A55CF49-A8AE-4375-8A00-0B7AA3D0E73A}">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Zapato Ortopédico</t>
        </r>
        <r>
          <rPr>
            <sz val="9"/>
            <color indexed="81"/>
            <rFont val="Tahoma"/>
            <family val="2"/>
          </rPr>
          <t xml:space="preserve">
y 
Además  s</t>
        </r>
        <r>
          <rPr>
            <b/>
            <sz val="9"/>
            <color indexed="81"/>
            <rFont val="Tahoma"/>
            <family val="2"/>
          </rPr>
          <t xml:space="preserve">eleccionado Una o varios Probelmas de Salud </t>
        </r>
        <r>
          <rPr>
            <sz val="9"/>
            <color indexed="81"/>
            <rFont val="Tahoma"/>
            <family val="2"/>
          </rPr>
          <t>que presente el paciente.
Tipo de Establecimiento
Cesfam,Cgu,Cgr,Crs,Cdt,Psr,Cosam, Cecosf y Hospitales comunitarios.</t>
        </r>
      </text>
    </comment>
    <comment ref="A293" authorId="3" shapeId="0" xr:uid="{E7576C87-F802-4BCD-8D46-80E5786E4B25}">
      <text>
        <r>
          <rPr>
            <sz val="9"/>
            <color indexed="81"/>
            <rFont val="Tahoma"/>
            <family val="2"/>
          </rPr>
          <t>Este dato aparecerá  luego de que en la atención  registrada en módulo Box, Pacientes Citados o desde Agregar documentos a una atención, el profesional registre lo siguiente:
En el  Formulario</t>
        </r>
        <r>
          <rPr>
            <b/>
            <sz val="9"/>
            <color indexed="81"/>
            <rFont val="Tahoma"/>
            <family val="2"/>
          </rPr>
          <t xml:space="preserve"> 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Baño Portátil</t>
        </r>
        <r>
          <rPr>
            <sz val="9"/>
            <color indexed="81"/>
            <rFont val="Tahoma"/>
            <family val="2"/>
          </rPr>
          <t xml:space="preserve">
y 
Además  </t>
        </r>
        <r>
          <rPr>
            <b/>
            <sz val="9"/>
            <color indexed="81"/>
            <rFont val="Tahoma"/>
            <family val="2"/>
          </rPr>
          <t xml:space="preserve">seleccionado Una o varios Probelmas de Salud </t>
        </r>
        <r>
          <rPr>
            <sz val="9"/>
            <color indexed="81"/>
            <rFont val="Tahoma"/>
            <family val="2"/>
          </rPr>
          <t>que presente el paciente.
Tipo de Establecimiento
Cesfam,Cgu,Cgr,Crs,Cdt,Psr,Cosam, Cecosf y Hospitales comunitarios.</t>
        </r>
      </text>
    </comment>
    <comment ref="A294" authorId="3" shapeId="0" xr:uid="{41D11BEE-930E-433B-B6C5-07FBDE376020}">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Tecnologías de la Comunicación Aumentativa y Alternativas</t>
        </r>
        <r>
          <rPr>
            <sz val="9"/>
            <color indexed="81"/>
            <rFont val="Tahoma"/>
            <family val="2"/>
          </rPr>
          <t xml:space="preserve">
y 
Además  seleccionado Una o varios Probelmas de Salud que presente el paciente.
Tipo de Establecimiento
Cesfam,Cgu,Cgr,Crs,Cdt,Psr,Cosam, Cecosf y Hospitales comunitarios.</t>
        </r>
      </text>
    </comment>
    <comment ref="A295" authorId="3" shapeId="0" xr:uid="{C5CB647B-5821-4C86-BFCD-802978CBF06F}">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la sección</t>
        </r>
        <r>
          <rPr>
            <b/>
            <sz val="9"/>
            <color indexed="81"/>
            <rFont val="Tahoma"/>
            <family val="2"/>
          </rPr>
          <t xml:space="preserve"> Ayudas Técnicas</t>
        </r>
        <r>
          <rPr>
            <sz val="9"/>
            <color indexed="81"/>
            <rFont val="Tahoma"/>
            <family val="2"/>
          </rPr>
          <t>, en el campo</t>
        </r>
        <r>
          <rPr>
            <b/>
            <sz val="9"/>
            <color indexed="81"/>
            <rFont val="Tahoma"/>
            <family val="2"/>
          </rPr>
          <t xml:space="preserve"> "Tipo de Ayudas Tecnicas" </t>
        </r>
        <r>
          <rPr>
            <sz val="9"/>
            <color indexed="81"/>
            <rFont val="Tahoma"/>
            <family val="2"/>
          </rPr>
          <t xml:space="preserve">
debe selecionar </t>
        </r>
        <r>
          <rPr>
            <b/>
            <sz val="9"/>
            <color indexed="81"/>
            <rFont val="Tahoma"/>
            <family val="2"/>
          </rPr>
          <t>Equipo Ventilador Mecánico no Invasivo</t>
        </r>
        <r>
          <rPr>
            <sz val="9"/>
            <color indexed="81"/>
            <rFont val="Tahoma"/>
            <family val="2"/>
          </rPr>
          <t xml:space="preserve">
y 
Además </t>
        </r>
        <r>
          <rPr>
            <b/>
            <sz val="9"/>
            <color indexed="81"/>
            <rFont val="Tahoma"/>
            <family val="2"/>
          </rPr>
          <t xml:space="preserve"> seleccionado Una o varios Probelmas de Salud</t>
        </r>
        <r>
          <rPr>
            <sz val="9"/>
            <color indexed="81"/>
            <rFont val="Tahoma"/>
            <family val="2"/>
          </rPr>
          <t xml:space="preserve"> que presente el paciente.
Tipo de Establecimiento
Cesfam,Cgu,Cgr,Crs,Cdt,Psr,Cosam, Cecosf y Hospitales comunitarios.</t>
        </r>
      </text>
    </comment>
    <comment ref="A296" authorId="3" shapeId="0" xr:uid="{24ADB783-4593-4858-BF89-D73261BD682F}">
      <text>
        <r>
          <rPr>
            <sz val="9"/>
            <color indexed="81"/>
            <rFont val="Tahoma"/>
            <family val="2"/>
          </rPr>
          <t>Este dato aparecerá  luego de que en la atención  registrada en módulo Box, Pacientes Citados o desde Agregar documentos a una atención, el profesional registre lo siguiente:
En el  Formulario</t>
        </r>
        <r>
          <rPr>
            <b/>
            <sz val="9"/>
            <color indexed="81"/>
            <rFont val="Tahoma"/>
            <family val="2"/>
          </rPr>
          <t xml:space="preserve"> Control en Sala de Rehabilitación Física e Integral</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Aspirador de Secreciones</t>
        </r>
        <r>
          <rPr>
            <sz val="9"/>
            <color indexed="81"/>
            <rFont val="Tahoma"/>
            <family val="2"/>
          </rPr>
          <t xml:space="preserve">
y 
Además  </t>
        </r>
        <r>
          <rPr>
            <b/>
            <sz val="9"/>
            <color indexed="81"/>
            <rFont val="Tahoma"/>
            <family val="2"/>
          </rPr>
          <t>seleccionado Una o varios Probelmas de Salud</t>
        </r>
        <r>
          <rPr>
            <sz val="9"/>
            <color indexed="81"/>
            <rFont val="Tahoma"/>
            <family val="2"/>
          </rPr>
          <t xml:space="preserve"> que presente el paciente.
Tipo de Establecimiento
Cesfam,Cgu,Cgr,Crs,Cdt,Psr,Cosam, Cecosf y Hospitales comunitarios.</t>
        </r>
      </text>
    </comment>
    <comment ref="A297" authorId="3" shapeId="0" xr:uid="{73145814-93AD-4843-B461-0B0FD3480960}">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la sección </t>
        </r>
        <r>
          <rPr>
            <b/>
            <sz val="9"/>
            <color indexed="81"/>
            <rFont val="Tahoma"/>
            <family val="2"/>
          </rPr>
          <t>Ayudas Técnicas,</t>
        </r>
        <r>
          <rPr>
            <sz val="9"/>
            <color indexed="81"/>
            <rFont val="Tahoma"/>
            <family val="2"/>
          </rPr>
          <t xml:space="preserve"> en el campo </t>
        </r>
        <r>
          <rPr>
            <b/>
            <sz val="9"/>
            <color indexed="81"/>
            <rFont val="Tahoma"/>
            <family val="2"/>
          </rPr>
          <t xml:space="preserve">"Tipo de Ayudas Tecnicas" </t>
        </r>
        <r>
          <rPr>
            <sz val="9"/>
            <color indexed="81"/>
            <rFont val="Tahoma"/>
            <family val="2"/>
          </rPr>
          <t xml:space="preserve">
debe selecionar </t>
        </r>
        <r>
          <rPr>
            <b/>
            <sz val="9"/>
            <color indexed="81"/>
            <rFont val="Tahoma"/>
            <family val="2"/>
          </rPr>
          <t>Otras</t>
        </r>
        <r>
          <rPr>
            <sz val="9"/>
            <color indexed="81"/>
            <rFont val="Tahoma"/>
            <family val="2"/>
          </rPr>
          <t xml:space="preserve">
y 
Además </t>
        </r>
        <r>
          <rPr>
            <b/>
            <sz val="9"/>
            <color indexed="81"/>
            <rFont val="Tahoma"/>
            <family val="2"/>
          </rPr>
          <t xml:space="preserve"> seleccionado Una o varios Probelmas de Salud</t>
        </r>
        <r>
          <rPr>
            <sz val="9"/>
            <color indexed="81"/>
            <rFont val="Tahoma"/>
            <family val="2"/>
          </rPr>
          <t xml:space="preserve"> que presente el paciente.
Tipo de Establecimiento
Cesfam,Cgu,Cgr,Crs,Cdt,Psr,Cosam, Cecosf y Hospitales comunitarios.</t>
        </r>
      </text>
    </comment>
    <comment ref="A301" authorId="3" shapeId="0" xr:uid="{0EEB58D9-DA7B-45AA-9621-587E9A4D4AE3}">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Problemas de Salud</t>
        </r>
        <r>
          <rPr>
            <sz val="9"/>
            <color indexed="81"/>
            <rFont val="Tahoma"/>
            <family val="2"/>
          </rPr>
          <t xml:space="preserve"> seleciónar En el titulo</t>
        </r>
        <r>
          <rPr>
            <b/>
            <sz val="9"/>
            <color indexed="81"/>
            <rFont val="Tahoma"/>
            <family val="2"/>
          </rPr>
          <t xml:space="preserve"> Neurológicos Traumatismo Encefalo Craneano (TEC), </t>
        </r>
        <r>
          <rPr>
            <sz val="9"/>
            <color indexed="81"/>
            <rFont val="Tahoma"/>
            <family val="2"/>
          </rPr>
          <t xml:space="preserve">en el campo </t>
        </r>
        <r>
          <rPr>
            <b/>
            <sz val="9"/>
            <color indexed="81"/>
            <rFont val="Tahoma"/>
            <family val="2"/>
          </rPr>
          <t xml:space="preserve"> " ¿Presenta secuela de TEC ? " 
</t>
        </r>
        <r>
          <rPr>
            <sz val="9"/>
            <color indexed="81"/>
            <rFont val="Tahoma"/>
            <family val="2"/>
          </rPr>
          <t xml:space="preserve">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Esta sección Contabiliza La Persona con Condicion de Salud que recibe Ayudas Técnicas y se desglosa segun Problema de Salud
</t>
        </r>
        <r>
          <rPr>
            <b/>
            <sz val="9"/>
            <color indexed="81"/>
            <rFont val="Tahoma"/>
            <family val="2"/>
          </rPr>
          <t>Tipo de Establecimiento</t>
        </r>
        <r>
          <rPr>
            <sz val="9"/>
            <color indexed="81"/>
            <rFont val="Tahoma"/>
            <family val="2"/>
          </rPr>
          <t xml:space="preserve">
Cesfam,Cgu,Cgr,Crs,Cdt,Psr,Cosam, Cecosf y Hospitales comunitarios.</t>
        </r>
      </text>
    </comment>
    <comment ref="A302" authorId="3" shapeId="0" xr:uid="{14F8EA7A-5869-4413-967E-CC17F69BE903}">
      <text>
        <r>
          <rPr>
            <sz val="9"/>
            <color indexed="81"/>
            <rFont val="Tahoma"/>
            <family val="2"/>
          </rPr>
          <t>Este dato aparecerá  luego de que en la atención  registrada en</t>
        </r>
        <r>
          <rPr>
            <b/>
            <sz val="9"/>
            <color indexed="81"/>
            <rFont val="Tahoma"/>
            <family val="2"/>
          </rPr>
          <t xml:space="preserve">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Neurológicos Disrafia</t>
        </r>
        <r>
          <rPr>
            <sz val="9"/>
            <color indexed="81"/>
            <rFont val="Tahoma"/>
            <family val="2"/>
          </rPr>
          <t xml:space="preserve">
En el campo </t>
        </r>
        <r>
          <rPr>
            <b/>
            <sz val="9"/>
            <color indexed="81"/>
            <rFont val="Tahoma"/>
            <family val="2"/>
          </rPr>
          <t xml:space="preserve"> "¿Presenta Disrafia?"</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 xml:space="preserve">
Esta sección Contabiliza La Persona con Condicion de Salud que recibe Ayudas Técnicas y se desglosa segun Problema de Salud</t>
        </r>
        <r>
          <rPr>
            <sz val="9"/>
            <color indexed="81"/>
            <rFont val="Tahoma"/>
            <family val="2"/>
          </rPr>
          <t xml:space="preserv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303" authorId="3" shapeId="0" xr:uid="{D1E52A88-F705-4E09-9838-320B58001DF7}">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En el titulo</t>
        </r>
        <r>
          <rPr>
            <b/>
            <sz val="9"/>
            <color indexed="81"/>
            <rFont val="Tahoma"/>
            <family val="2"/>
          </rPr>
          <t xml:space="preserve"> Neurológicos Lesión Medular</t>
        </r>
        <r>
          <rPr>
            <sz val="9"/>
            <color indexed="81"/>
            <rFont val="Tahoma"/>
            <family val="2"/>
          </rPr>
          <t xml:space="preserve">
En el campo</t>
        </r>
        <r>
          <rPr>
            <b/>
            <sz val="9"/>
            <color indexed="81"/>
            <rFont val="Tahoma"/>
            <family val="2"/>
          </rPr>
          <t xml:space="preserve">  "¿Presenta Secuela  de TRM? " </t>
        </r>
        <r>
          <rPr>
            <sz val="9"/>
            <color indexed="81"/>
            <rFont val="Tahoma"/>
            <family val="2"/>
          </rPr>
          <t xml:space="preserve">
y
Además en la sección </t>
        </r>
        <r>
          <rPr>
            <b/>
            <sz val="9"/>
            <color indexed="81"/>
            <rFont val="Tahoma"/>
            <family val="2"/>
          </rPr>
          <t xml:space="preserve">Ayudas Técnicas </t>
        </r>
        <r>
          <rPr>
            <sz val="9"/>
            <color indexed="81"/>
            <rFont val="Tahoma"/>
            <family val="2"/>
          </rPr>
          <t xml:space="preserve">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04" authorId="3" shapeId="0" xr:uid="{46B74348-E10E-44BC-BEE3-32576C30575A}">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Neurológicos Accidente Cerebro Vascular (ACV)</t>
        </r>
        <r>
          <rPr>
            <sz val="9"/>
            <color indexed="81"/>
            <rFont val="Tahoma"/>
            <family val="2"/>
          </rPr>
          <t xml:space="preserve">
En el campo </t>
        </r>
        <r>
          <rPr>
            <b/>
            <sz val="9"/>
            <color indexed="81"/>
            <rFont val="Tahoma"/>
            <family val="2"/>
          </rPr>
          <t xml:space="preserve"> " ¿ Presenta secuela de ACV ? "</t>
        </r>
        <r>
          <rPr>
            <sz val="9"/>
            <color indexed="81"/>
            <rFont val="Tahoma"/>
            <family val="2"/>
          </rPr>
          <t xml:space="preserve"> y selecionar el</t>
        </r>
        <r>
          <rPr>
            <b/>
            <sz val="9"/>
            <color indexed="81"/>
            <rFont val="Tahoma"/>
            <family val="2"/>
          </rPr>
          <t xml:space="preserve"> Tipo de ACV "HEMORRAGICO"</t>
        </r>
        <r>
          <rPr>
            <sz val="9"/>
            <color indexed="81"/>
            <rFont val="Tahoma"/>
            <family val="2"/>
          </rPr>
          <t xml:space="preserve">
y
Además en la sección </t>
        </r>
        <r>
          <rPr>
            <b/>
            <sz val="9"/>
            <color indexed="81"/>
            <rFont val="Tahoma"/>
            <family val="2"/>
          </rPr>
          <t xml:space="preserve">Ayudas Técnicas </t>
        </r>
        <r>
          <rPr>
            <sz val="9"/>
            <color indexed="81"/>
            <rFont val="Tahoma"/>
            <family val="2"/>
          </rPr>
          <t>en el campo de</t>
        </r>
        <r>
          <rPr>
            <b/>
            <sz val="9"/>
            <color indexed="81"/>
            <rFont val="Tahoma"/>
            <family val="2"/>
          </rPr>
          <t xml:space="preserve"> "Tipo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305" authorId="3" shapeId="0" xr:uid="{222B66CC-D481-40F6-80A8-F7048FF6047E}">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Neurológicos Accidente Cerebro Vascular (ACV)</t>
        </r>
        <r>
          <rPr>
            <sz val="9"/>
            <color indexed="81"/>
            <rFont val="Tahoma"/>
            <family val="2"/>
          </rPr>
          <t xml:space="preserve">
En el campo  </t>
        </r>
        <r>
          <rPr>
            <b/>
            <sz val="9"/>
            <color indexed="81"/>
            <rFont val="Tahoma"/>
            <family val="2"/>
          </rPr>
          <t>" ¿ Presenta secuela de ACV ? "</t>
        </r>
        <r>
          <rPr>
            <sz val="9"/>
            <color indexed="81"/>
            <rFont val="Tahoma"/>
            <family val="2"/>
          </rPr>
          <t xml:space="preserve"> y selecionar el</t>
        </r>
        <r>
          <rPr>
            <b/>
            <sz val="9"/>
            <color indexed="81"/>
            <rFont val="Tahoma"/>
            <family val="2"/>
          </rPr>
          <t xml:space="preserve"> Tipo de ACV "ISQUÉMICO"
y</t>
        </r>
        <r>
          <rPr>
            <sz val="9"/>
            <color indexed="81"/>
            <rFont val="Tahoma"/>
            <family val="2"/>
          </rPr>
          <t xml:space="preserve">
Además en la sección</t>
        </r>
        <r>
          <rPr>
            <b/>
            <sz val="9"/>
            <color indexed="81"/>
            <rFont val="Tahoma"/>
            <family val="2"/>
          </rPr>
          <t xml:space="preserve"> Ayudas Técnicas</t>
        </r>
        <r>
          <rPr>
            <sz val="9"/>
            <color indexed="81"/>
            <rFont val="Tahoma"/>
            <family val="2"/>
          </rPr>
          <t xml:space="preserve"> en el campo de</t>
        </r>
        <r>
          <rPr>
            <b/>
            <sz val="9"/>
            <color indexed="81"/>
            <rFont val="Tahoma"/>
            <family val="2"/>
          </rPr>
          <t xml:space="preserve"> "Tipo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06" authorId="3" shapeId="0" xr:uid="{8E4B2124-96A6-4121-B44D-18BDE20B13BF}">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Neurológicos</t>
        </r>
        <r>
          <rPr>
            <sz val="9"/>
            <color indexed="81"/>
            <rFont val="Tahoma"/>
            <family val="2"/>
          </rPr>
          <t xml:space="preserve"> en el Campo</t>
        </r>
        <r>
          <rPr>
            <b/>
            <sz val="9"/>
            <color indexed="81"/>
            <rFont val="Tahoma"/>
            <family val="2"/>
          </rPr>
          <t xml:space="preserve"> Neurológicos Tumores</t>
        </r>
        <r>
          <rPr>
            <sz val="9"/>
            <color indexed="81"/>
            <rFont val="Tahoma"/>
            <family val="2"/>
          </rPr>
          <t xml:space="preserve"> Selecionar el valor </t>
        </r>
        <r>
          <rPr>
            <b/>
            <sz val="9"/>
            <color indexed="81"/>
            <rFont val="Tahoma"/>
            <family val="2"/>
          </rPr>
          <t>Si</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 xml:space="preserve">
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07" authorId="3" shapeId="0" xr:uid="{3C1E2946-2083-41DE-955E-54429D64C562}">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Neurológicos en el Campo </t>
        </r>
        <r>
          <rPr>
            <b/>
            <sz val="9"/>
            <color indexed="81"/>
            <rFont val="Tahoma"/>
            <family val="2"/>
          </rPr>
          <t>Neurológicos Paralisis Cerebral</t>
        </r>
        <r>
          <rPr>
            <sz val="9"/>
            <color indexed="81"/>
            <rFont val="Tahoma"/>
            <family val="2"/>
          </rPr>
          <t xml:space="preserve"> Selecionar el valor</t>
        </r>
        <r>
          <rPr>
            <b/>
            <sz val="9"/>
            <color indexed="81"/>
            <rFont val="Tahoma"/>
            <family val="2"/>
          </rPr>
          <t xml:space="preserve"> Si</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308" authorId="3" shapeId="0" xr:uid="{077480FB-90FA-454D-B66F-3BECA99A575F}">
      <text>
        <r>
          <rPr>
            <sz val="9"/>
            <color indexed="81"/>
            <rFont val="Tahoma"/>
            <family val="2"/>
          </rPr>
          <t>Este dato aparecerá  luego de que en la atención  registrada en</t>
        </r>
        <r>
          <rPr>
            <b/>
            <sz val="9"/>
            <color indexed="81"/>
            <rFont val="Tahoma"/>
            <family val="2"/>
          </rPr>
          <t xml:space="preserve">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Enfermedad de Parkinson</t>
        </r>
        <r>
          <rPr>
            <sz val="9"/>
            <color indexed="81"/>
            <rFont val="Tahoma"/>
            <family val="2"/>
          </rPr>
          <t xml:space="preserve"> el campo de</t>
        </r>
        <r>
          <rPr>
            <b/>
            <sz val="9"/>
            <color indexed="81"/>
            <rFont val="Tahoma"/>
            <family val="2"/>
          </rPr>
          <t xml:space="preserve"> "¿Presenta enfermedad de Parkinson?"</t>
        </r>
        <r>
          <rPr>
            <sz val="9"/>
            <color indexed="81"/>
            <rFont val="Tahoma"/>
            <family val="2"/>
          </rPr>
          <t xml:space="preserve"> 
debe seleccionar</t>
        </r>
        <r>
          <rPr>
            <b/>
            <sz val="9"/>
            <color indexed="81"/>
            <rFont val="Tahoma"/>
            <family val="2"/>
          </rPr>
          <t xml:space="preserve"> "si"</t>
        </r>
        <r>
          <rPr>
            <sz val="9"/>
            <color indexed="81"/>
            <rFont val="Tahoma"/>
            <family val="2"/>
          </rPr>
          <t xml:space="preserve">
y
Además en la sección</t>
        </r>
        <r>
          <rPr>
            <b/>
            <sz val="9"/>
            <color indexed="81"/>
            <rFont val="Tahoma"/>
            <family val="2"/>
          </rPr>
          <t xml:space="preserve"> Ayudas Técnicas</t>
        </r>
        <r>
          <rPr>
            <sz val="9"/>
            <color indexed="81"/>
            <rFont val="Tahoma"/>
            <family val="2"/>
          </rPr>
          <t xml:space="preserve"> en el campo de</t>
        </r>
        <r>
          <rPr>
            <b/>
            <sz val="9"/>
            <color indexed="81"/>
            <rFont val="Tahoma"/>
            <family val="2"/>
          </rPr>
          <t xml:space="preserve"> "Tipo de Ayudas Tecnicas" </t>
        </r>
        <r>
          <rPr>
            <sz val="9"/>
            <color indexed="81"/>
            <rFont val="Tahoma"/>
            <family val="2"/>
          </rPr>
          <t xml:space="preserve">
debe selecionar La(s) Ayuda(s) Técnica(s) entregada(s) al paciente 
</t>
        </r>
        <r>
          <rPr>
            <b/>
            <sz val="9"/>
            <color indexed="81"/>
            <rFont val="Tahoma"/>
            <family val="2"/>
          </rPr>
          <t xml:space="preserve">
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09" authorId="3" shapeId="0" xr:uid="{F38F1C74-D46E-4F74-B0F3-10D19BEC68B9}">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
</t>
        </r>
        <r>
          <rPr>
            <sz val="9"/>
            <color indexed="81"/>
            <rFont val="Tahoma"/>
            <family val="2"/>
          </rPr>
          <t xml:space="preserve">
En el Titulo</t>
        </r>
        <r>
          <rPr>
            <b/>
            <sz val="9"/>
            <color indexed="81"/>
            <rFont val="Tahoma"/>
            <family val="2"/>
          </rPr>
          <t xml:space="preserve"> Neurlógicos </t>
        </r>
        <r>
          <rPr>
            <sz val="9"/>
            <color indexed="81"/>
            <rFont val="Tahoma"/>
            <family val="2"/>
          </rPr>
          <t xml:space="preserve">el campo </t>
        </r>
        <r>
          <rPr>
            <b/>
            <sz val="9"/>
            <color indexed="81"/>
            <rFont val="Tahoma"/>
            <family val="2"/>
          </rPr>
          <t xml:space="preserve">Neurológicos Esclerosis Lateral Amiotrófica  </t>
        </r>
        <r>
          <rPr>
            <sz val="9"/>
            <color indexed="81"/>
            <rFont val="Tahoma"/>
            <family val="2"/>
          </rPr>
          <t xml:space="preserve">debe seleccionar </t>
        </r>
        <r>
          <rPr>
            <b/>
            <sz val="9"/>
            <color indexed="81"/>
            <rFont val="Tahoma"/>
            <family val="2"/>
          </rPr>
          <t>"Si"</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10" authorId="3" shapeId="0" xr:uid="{0F86814A-A06D-4CB0-BB54-C1FF02CC5013}">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Neurlógicos</t>
        </r>
        <r>
          <rPr>
            <sz val="9"/>
            <color indexed="81"/>
            <rFont val="Tahoma"/>
            <family val="2"/>
          </rPr>
          <t xml:space="preserve"> el campo </t>
        </r>
        <r>
          <rPr>
            <b/>
            <sz val="9"/>
            <color indexed="81"/>
            <rFont val="Tahoma"/>
            <family val="2"/>
          </rPr>
          <t xml:space="preserve">Otros Neurológicos </t>
        </r>
        <r>
          <rPr>
            <sz val="9"/>
            <color indexed="81"/>
            <rFont val="Tahoma"/>
            <family val="2"/>
          </rPr>
          <t xml:space="preserve">debe seleccionar </t>
        </r>
        <r>
          <rPr>
            <b/>
            <sz val="9"/>
            <color indexed="81"/>
            <rFont val="Tahoma"/>
            <family val="2"/>
          </rPr>
          <t>"Si"</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 xml:space="preserve">
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11" authorId="3" shapeId="0" xr:uid="{6BE3F70C-0C29-470B-BD17-B68A75F00A46}">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 Problemas de Salud el campo de </t>
        </r>
        <r>
          <rPr>
            <b/>
            <sz val="9"/>
            <color indexed="81"/>
            <rFont val="Tahoma"/>
            <family val="2"/>
          </rPr>
          <t xml:space="preserve">"¿Presenta artrosis moderada de rodilla y cadera?" </t>
        </r>
        <r>
          <rPr>
            <sz val="9"/>
            <color indexed="81"/>
            <rFont val="Tahoma"/>
            <family val="2"/>
          </rPr>
          <t xml:space="preserve">
debe seleccionar "si" y en el campos</t>
        </r>
        <r>
          <rPr>
            <b/>
            <sz val="9"/>
            <color indexed="81"/>
            <rFont val="Tahoma"/>
            <family val="2"/>
          </rPr>
          <t xml:space="preserve"> ¿Es Ges? </t>
        </r>
        <r>
          <rPr>
            <sz val="9"/>
            <color indexed="81"/>
            <rFont val="Tahoma"/>
            <family val="2"/>
          </rPr>
          <t xml:space="preserve">el Valor </t>
        </r>
        <r>
          <rPr>
            <b/>
            <sz val="9"/>
            <color indexed="81"/>
            <rFont val="Tahoma"/>
            <family val="2"/>
          </rPr>
          <t>Si</t>
        </r>
        <r>
          <rPr>
            <sz val="9"/>
            <color indexed="81"/>
            <rFont val="Tahoma"/>
            <family val="2"/>
          </rPr>
          <t xml:space="preserve">
o
En el campo </t>
        </r>
        <r>
          <rPr>
            <b/>
            <sz val="9"/>
            <color indexed="81"/>
            <rFont val="Tahoma"/>
            <family val="2"/>
          </rPr>
          <t xml:space="preserve"> "¿ Presenta Artrosis Severa de Rodilla y de Cadera? "</t>
        </r>
        <r>
          <rPr>
            <sz val="9"/>
            <color indexed="81"/>
            <rFont val="Tahoma"/>
            <family val="2"/>
          </rPr>
          <t xml:space="preserve"> 
debe seleccionar </t>
        </r>
        <r>
          <rPr>
            <b/>
            <sz val="9"/>
            <color indexed="81"/>
            <rFont val="Tahoma"/>
            <family val="2"/>
          </rPr>
          <t>"Si"</t>
        </r>
        <r>
          <rPr>
            <sz val="9"/>
            <color indexed="81"/>
            <rFont val="Tahoma"/>
            <family val="2"/>
          </rPr>
          <t>, y en el campos</t>
        </r>
        <r>
          <rPr>
            <b/>
            <sz val="9"/>
            <color indexed="81"/>
            <rFont val="Tahoma"/>
            <family val="2"/>
          </rPr>
          <t xml:space="preserve"> ¿Es Ges? </t>
        </r>
        <r>
          <rPr>
            <sz val="9"/>
            <color indexed="81"/>
            <rFont val="Tahoma"/>
            <family val="2"/>
          </rPr>
          <t>el Valor</t>
        </r>
        <r>
          <rPr>
            <b/>
            <sz val="9"/>
            <color indexed="81"/>
            <rFont val="Tahoma"/>
            <family val="2"/>
          </rPr>
          <t xml:space="preserve"> Si </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12" authorId="3" shapeId="0" xr:uid="{56D2992F-A491-4E21-A9DB-5E3F541ABA53}">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t>
        </r>
        <r>
          <rPr>
            <b/>
            <sz val="9"/>
            <color indexed="81"/>
            <rFont val="Tahoma"/>
            <family val="2"/>
          </rPr>
          <t xml:space="preserve"> Problemas de Salud </t>
        </r>
        <r>
          <rPr>
            <sz val="9"/>
            <color indexed="81"/>
            <rFont val="Tahoma"/>
            <family val="2"/>
          </rPr>
          <t xml:space="preserve">el campo de </t>
        </r>
        <r>
          <rPr>
            <b/>
            <sz val="9"/>
            <color indexed="81"/>
            <rFont val="Tahoma"/>
            <family val="2"/>
          </rPr>
          <t xml:space="preserve">"¿Presenta artrosis moderada de rodilla y cadera?" </t>
        </r>
        <r>
          <rPr>
            <sz val="9"/>
            <color indexed="81"/>
            <rFont val="Tahoma"/>
            <family val="2"/>
          </rPr>
          <t xml:space="preserve">
debe seleccionar</t>
        </r>
        <r>
          <rPr>
            <b/>
            <sz val="9"/>
            <color indexed="81"/>
            <rFont val="Tahoma"/>
            <family val="2"/>
          </rPr>
          <t xml:space="preserve"> "Si"</t>
        </r>
        <r>
          <rPr>
            <sz val="9"/>
            <color indexed="81"/>
            <rFont val="Tahoma"/>
            <family val="2"/>
          </rPr>
          <t xml:space="preserve"> y en el campos </t>
        </r>
        <r>
          <rPr>
            <b/>
            <sz val="9"/>
            <color indexed="81"/>
            <rFont val="Tahoma"/>
            <family val="2"/>
          </rPr>
          <t>¿Es Ges?</t>
        </r>
        <r>
          <rPr>
            <sz val="9"/>
            <color indexed="81"/>
            <rFont val="Tahoma"/>
            <family val="2"/>
          </rPr>
          <t xml:space="preserve"> el Valor </t>
        </r>
        <r>
          <rPr>
            <b/>
            <sz val="9"/>
            <color indexed="81"/>
            <rFont val="Tahoma"/>
            <family val="2"/>
          </rPr>
          <t>No</t>
        </r>
        <r>
          <rPr>
            <sz val="9"/>
            <color indexed="81"/>
            <rFont val="Tahoma"/>
            <family val="2"/>
          </rPr>
          <t xml:space="preserve">
o
En el campo </t>
        </r>
        <r>
          <rPr>
            <b/>
            <sz val="9"/>
            <color indexed="81"/>
            <rFont val="Tahoma"/>
            <family val="2"/>
          </rPr>
          <t xml:space="preserve"> "¿ Presenta Artrosis Severa de Rodilla y de Cadera? " </t>
        </r>
        <r>
          <rPr>
            <sz val="9"/>
            <color indexed="81"/>
            <rFont val="Tahoma"/>
            <family val="2"/>
          </rPr>
          <t xml:space="preserve">
debe seleccionar "</t>
        </r>
        <r>
          <rPr>
            <b/>
            <sz val="9"/>
            <color indexed="81"/>
            <rFont val="Tahoma"/>
            <family val="2"/>
          </rPr>
          <t>Si"</t>
        </r>
        <r>
          <rPr>
            <sz val="9"/>
            <color indexed="81"/>
            <rFont val="Tahoma"/>
            <family val="2"/>
          </rPr>
          <t xml:space="preserve">, y en el campos </t>
        </r>
        <r>
          <rPr>
            <b/>
            <sz val="9"/>
            <color indexed="81"/>
            <rFont val="Tahoma"/>
            <family val="2"/>
          </rPr>
          <t>¿Es Ges?</t>
        </r>
        <r>
          <rPr>
            <sz val="9"/>
            <color indexed="81"/>
            <rFont val="Tahoma"/>
            <family val="2"/>
          </rPr>
          <t xml:space="preserve"> el Valor </t>
        </r>
        <r>
          <rPr>
            <b/>
            <sz val="9"/>
            <color indexed="81"/>
            <rFont val="Tahoma"/>
            <family val="2"/>
          </rPr>
          <t>No</t>
        </r>
        <r>
          <rPr>
            <sz val="9"/>
            <color indexed="81"/>
            <rFont val="Tahoma"/>
            <family val="2"/>
          </rPr>
          <t xml:space="preserve">
y
Además en la sección </t>
        </r>
        <r>
          <rPr>
            <b/>
            <sz val="9"/>
            <color indexed="81"/>
            <rFont val="Tahoma"/>
            <family val="2"/>
          </rPr>
          <t xml:space="preserve">Ayudas Técnicas </t>
        </r>
        <r>
          <rPr>
            <sz val="9"/>
            <color indexed="81"/>
            <rFont val="Tahoma"/>
            <family val="2"/>
          </rPr>
          <t xml:space="preserve">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313" authorId="3" shapeId="0" xr:uid="{7D5EF3F9-82E7-427B-A892-03CC1702EB44}">
      <text>
        <r>
          <rPr>
            <sz val="9"/>
            <color indexed="81"/>
            <rFont val="Tahoma"/>
            <family val="2"/>
          </rPr>
          <t>Este dato aparecerá  luego de que en la atención  registrada en</t>
        </r>
        <r>
          <rPr>
            <b/>
            <sz val="9"/>
            <color indexed="81"/>
            <rFont val="Tahoma"/>
            <family val="2"/>
          </rPr>
          <t xml:space="preserve">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sección</t>
        </r>
        <r>
          <rPr>
            <b/>
            <sz val="9"/>
            <color indexed="81"/>
            <rFont val="Tahoma"/>
            <family val="2"/>
          </rPr>
          <t xml:space="preserve"> Problemas de Salud</t>
        </r>
        <r>
          <rPr>
            <sz val="9"/>
            <color indexed="81"/>
            <rFont val="Tahoma"/>
            <family val="2"/>
          </rPr>
          <t xml:space="preserve"> el campo de  </t>
        </r>
        <r>
          <rPr>
            <b/>
            <sz val="9"/>
            <color indexed="81"/>
            <rFont val="Tahoma"/>
            <family val="2"/>
          </rPr>
          <t xml:space="preserve">¿Presenta Otras Artoris? </t>
        </r>
        <r>
          <rPr>
            <sz val="9"/>
            <color indexed="81"/>
            <rFont val="Tahoma"/>
            <family val="2"/>
          </rPr>
          <t xml:space="preserve">
debe seleccionar "</t>
        </r>
        <r>
          <rPr>
            <b/>
            <sz val="9"/>
            <color indexed="81"/>
            <rFont val="Tahoma"/>
            <family val="2"/>
          </rPr>
          <t>Si".</t>
        </r>
        <r>
          <rPr>
            <sz val="9"/>
            <color indexed="81"/>
            <rFont val="Tahoma"/>
            <family val="2"/>
          </rPr>
          <t xml:space="preserve">
y
Además en la sección</t>
        </r>
        <r>
          <rPr>
            <b/>
            <sz val="9"/>
            <color indexed="81"/>
            <rFont val="Tahoma"/>
            <family val="2"/>
          </rPr>
          <t xml:space="preserve"> 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r>
          <rPr>
            <b/>
            <sz val="9"/>
            <color indexed="81"/>
            <rFont val="Tahoma"/>
            <family val="2"/>
          </rPr>
          <t>.</t>
        </r>
      </text>
    </comment>
    <comment ref="A314" authorId="3" shapeId="0" xr:uid="{3433FC64-8637-4D09-95EC-104FA504CDA8}">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 xml:space="preserve">Problemas de Salud </t>
        </r>
        <r>
          <rPr>
            <sz val="9"/>
            <color indexed="81"/>
            <rFont val="Tahoma"/>
            <family val="2"/>
          </rPr>
          <t xml:space="preserve">En el campo de </t>
        </r>
        <r>
          <rPr>
            <b/>
            <sz val="9"/>
            <color indexed="81"/>
            <rFont val="Tahoma"/>
            <family val="2"/>
          </rPr>
          <t>"¿Padece Diabetes Mellitus?</t>
        </r>
        <r>
          <rPr>
            <sz val="9"/>
            <color indexed="81"/>
            <rFont val="Tahoma"/>
            <family val="2"/>
          </rPr>
          <t xml:space="preserve"> " debe seleccionar </t>
        </r>
        <r>
          <rPr>
            <b/>
            <sz val="9"/>
            <color indexed="81"/>
            <rFont val="Tahoma"/>
            <family val="2"/>
          </rPr>
          <t xml:space="preserve">"Si", </t>
        </r>
        <r>
          <rPr>
            <sz val="9"/>
            <color indexed="81"/>
            <rFont val="Tahoma"/>
            <family val="2"/>
          </rPr>
          <t xml:space="preserve">  Además en la sección</t>
        </r>
        <r>
          <rPr>
            <b/>
            <sz val="9"/>
            <color indexed="81"/>
            <rFont val="Tahoma"/>
            <family val="2"/>
          </rPr>
          <t xml:space="preserve"> 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Tipo de Establecimiento
Cesfam,Cgu,Cgr,Crs,Cdt,Psr,Cosam, Cecosf y Hospitales comunitarios.</t>
        </r>
      </text>
    </comment>
    <comment ref="A315" authorId="3" shapeId="0" xr:uid="{3F58AD8D-F4FB-4492-B3CE-7901C511FA6E}">
      <text>
        <r>
          <rPr>
            <sz val="9"/>
            <color indexed="81"/>
            <rFont val="Tahoma"/>
            <family val="2"/>
          </rPr>
          <t>Este dato aparecerá  luego de que en la atención  registrada en</t>
        </r>
        <r>
          <rPr>
            <b/>
            <sz val="9"/>
            <color indexed="81"/>
            <rFont val="Tahoma"/>
            <family val="2"/>
          </rPr>
          <t xml:space="preserve">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t>
        </r>
        <r>
          <rPr>
            <b/>
            <sz val="9"/>
            <color indexed="81"/>
            <rFont val="Tahoma"/>
            <family val="2"/>
          </rPr>
          <t xml:space="preserve"> Amputación Por Diabetes</t>
        </r>
        <r>
          <rPr>
            <sz val="9"/>
            <color indexed="81"/>
            <rFont val="Tahoma"/>
            <family val="2"/>
          </rPr>
          <t xml:space="preserve">
En el campo </t>
        </r>
        <r>
          <rPr>
            <b/>
            <sz val="9"/>
            <color indexed="81"/>
            <rFont val="Tahoma"/>
            <family val="2"/>
          </rPr>
          <t xml:space="preserve"> "¿Presenta Amputación por Diabetes? " </t>
        </r>
        <r>
          <rPr>
            <sz val="9"/>
            <color indexed="81"/>
            <rFont val="Tahoma"/>
            <family val="2"/>
          </rPr>
          <t xml:space="preserve">debe seleccionar </t>
        </r>
        <r>
          <rPr>
            <b/>
            <sz val="9"/>
            <color indexed="81"/>
            <rFont val="Tahoma"/>
            <family val="2"/>
          </rPr>
          <t>"Si",</t>
        </r>
        <r>
          <rPr>
            <sz val="9"/>
            <color indexed="81"/>
            <rFont val="Tahoma"/>
            <family val="2"/>
          </rPr>
          <t xml:space="preserve">  
y
Además en la sección </t>
        </r>
        <r>
          <rPr>
            <b/>
            <sz val="9"/>
            <color indexed="81"/>
            <rFont val="Tahoma"/>
            <family val="2"/>
          </rPr>
          <t xml:space="preserve">Ayudas Técnicas </t>
        </r>
        <r>
          <rPr>
            <sz val="9"/>
            <color indexed="81"/>
            <rFont val="Tahoma"/>
            <family val="2"/>
          </rPr>
          <t xml:space="preserve">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16" authorId="3" shapeId="0" xr:uid="{DABE39B9-BF51-4FC0-ADDE-2B14EAE027F1}">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Amputación Por Otras Causas</t>
        </r>
        <r>
          <rPr>
            <sz val="9"/>
            <color indexed="81"/>
            <rFont val="Tahoma"/>
            <family val="2"/>
          </rPr>
          <t xml:space="preserve">
En el campo  </t>
        </r>
        <r>
          <rPr>
            <b/>
            <sz val="9"/>
            <color indexed="81"/>
            <rFont val="Tahoma"/>
            <family val="2"/>
          </rPr>
          <t>"¿ Presenta Amputación Por Otras Causas? "</t>
        </r>
        <r>
          <rPr>
            <sz val="9"/>
            <color indexed="81"/>
            <rFont val="Tahoma"/>
            <family val="2"/>
          </rPr>
          <t xml:space="preserve"> debe seleccionar</t>
        </r>
        <r>
          <rPr>
            <b/>
            <sz val="9"/>
            <color indexed="81"/>
            <rFont val="Tahoma"/>
            <family val="2"/>
          </rPr>
          <t xml:space="preserve"> "Si" </t>
        </r>
        <r>
          <rPr>
            <sz val="9"/>
            <color indexed="81"/>
            <rFont val="Tahoma"/>
            <family val="2"/>
          </rPr>
          <t xml:space="preserve">
y
Además en la sección</t>
        </r>
        <r>
          <rPr>
            <b/>
            <sz val="9"/>
            <color indexed="81"/>
            <rFont val="Tahoma"/>
            <family val="2"/>
          </rPr>
          <t xml:space="preserve"> Ayudas Técnicas </t>
        </r>
        <r>
          <rPr>
            <sz val="9"/>
            <color indexed="81"/>
            <rFont val="Tahoma"/>
            <family val="2"/>
          </rPr>
          <t xml:space="preserve">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317" authorId="3" shapeId="0" xr:uid="{0EE3DD62-B9FB-4F9C-98B4-5DF07943AB73}">
      <text>
        <r>
          <rPr>
            <sz val="9"/>
            <color indexed="81"/>
            <rFont val="Tahoma"/>
            <family val="2"/>
          </rPr>
          <t xml:space="preserve">Este dato aparecerá  luego de que en la atención  registrada </t>
        </r>
        <r>
          <rPr>
            <b/>
            <sz val="9"/>
            <color indexed="81"/>
            <rFont val="Tahoma"/>
            <family val="2"/>
          </rPr>
          <t>en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Oncológicos</t>
        </r>
        <r>
          <rPr>
            <sz val="9"/>
            <color indexed="81"/>
            <rFont val="Tahoma"/>
            <family val="2"/>
          </rPr>
          <t xml:space="preserve">
En el campo </t>
        </r>
        <r>
          <rPr>
            <b/>
            <sz val="9"/>
            <color indexed="81"/>
            <rFont val="Tahoma"/>
            <family val="2"/>
          </rPr>
          <t xml:space="preserve"> "¿Presenta una Patologia Oncológica?</t>
        </r>
        <r>
          <rPr>
            <sz val="9"/>
            <color indexed="81"/>
            <rFont val="Tahoma"/>
            <family val="2"/>
          </rPr>
          <t xml:space="preserve"> " debe seleccionar </t>
        </r>
        <r>
          <rPr>
            <b/>
            <sz val="9"/>
            <color indexed="81"/>
            <rFont val="Tahoma"/>
            <family val="2"/>
          </rPr>
          <t xml:space="preserve">"Si" </t>
        </r>
        <r>
          <rPr>
            <sz val="9"/>
            <color indexed="81"/>
            <rFont val="Tahoma"/>
            <family val="2"/>
          </rPr>
          <t xml:space="preserve">
y
Además en la sección </t>
        </r>
        <r>
          <rPr>
            <b/>
            <sz val="9"/>
            <color indexed="81"/>
            <rFont val="Tahoma"/>
            <family val="2"/>
          </rPr>
          <t xml:space="preserve">Ayudas Técnicas </t>
        </r>
        <r>
          <rPr>
            <sz val="9"/>
            <color indexed="81"/>
            <rFont val="Tahoma"/>
            <family val="2"/>
          </rPr>
          <t xml:space="preserve">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18" authorId="3" shapeId="0" xr:uid="{7B264356-19BB-4D94-8C72-DE0C12788DE6}">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t>
        </r>
        <r>
          <rPr>
            <b/>
            <sz val="9"/>
            <color indexed="81"/>
            <rFont val="Tahoma"/>
            <family val="2"/>
          </rPr>
          <t xml:space="preserve"> Cuidados Paliativos</t>
        </r>
        <r>
          <rPr>
            <sz val="9"/>
            <color indexed="81"/>
            <rFont val="Tahoma"/>
            <family val="2"/>
          </rPr>
          <t xml:space="preserve">
En el campo  </t>
        </r>
        <r>
          <rPr>
            <b/>
            <sz val="9"/>
            <color indexed="81"/>
            <rFont val="Tahoma"/>
            <family val="2"/>
          </rPr>
          <t>"¿Cuidados Paliativos? "</t>
        </r>
        <r>
          <rPr>
            <sz val="9"/>
            <color indexed="81"/>
            <rFont val="Tahoma"/>
            <family val="2"/>
          </rPr>
          <t xml:space="preserve"> selecionar el Valor</t>
        </r>
        <r>
          <rPr>
            <b/>
            <sz val="9"/>
            <color indexed="81"/>
            <rFont val="Tahoma"/>
            <family val="2"/>
          </rPr>
          <t xml:space="preserve"> Si </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19" authorId="3" shapeId="0" xr:uid="{9303B44D-2195-4A9A-A1EC-08C999E2CFE6}">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la sección</t>
        </r>
        <r>
          <rPr>
            <b/>
            <sz val="9"/>
            <color indexed="81"/>
            <rFont val="Tahoma"/>
            <family val="2"/>
          </rPr>
          <t xml:space="preserve"> Problemas de Salud </t>
        </r>
        <r>
          <rPr>
            <sz val="9"/>
            <color indexed="81"/>
            <rFont val="Tahoma"/>
            <family val="2"/>
          </rPr>
          <t xml:space="preserve">En el campo de </t>
        </r>
        <r>
          <rPr>
            <b/>
            <sz val="9"/>
            <color indexed="81"/>
            <rFont val="Tahoma"/>
            <family val="2"/>
          </rPr>
          <t xml:space="preserve">"¿Presenta Secuelas de Quemaduras? " </t>
        </r>
        <r>
          <rPr>
            <sz val="9"/>
            <color indexed="81"/>
            <rFont val="Tahoma"/>
            <family val="2"/>
          </rPr>
          <t xml:space="preserve">debe seleccionar </t>
        </r>
        <r>
          <rPr>
            <b/>
            <sz val="9"/>
            <color indexed="81"/>
            <rFont val="Tahoma"/>
            <family val="2"/>
          </rPr>
          <t xml:space="preserve">"Si", </t>
        </r>
        <r>
          <rPr>
            <sz val="9"/>
            <color indexed="81"/>
            <rFont val="Tahoma"/>
            <family val="2"/>
          </rPr>
          <t xml:space="preserve"> y en </t>
        </r>
        <r>
          <rPr>
            <b/>
            <sz val="9"/>
            <color indexed="81"/>
            <rFont val="Tahoma"/>
            <family val="2"/>
          </rPr>
          <t>Tipo de Qumadura</t>
        </r>
        <r>
          <rPr>
            <sz val="9"/>
            <color indexed="81"/>
            <rFont val="Tahoma"/>
            <family val="2"/>
          </rPr>
          <t xml:space="preserve"> Selecionar</t>
        </r>
        <r>
          <rPr>
            <b/>
            <sz val="9"/>
            <color indexed="81"/>
            <rFont val="Tahoma"/>
            <family val="2"/>
          </rPr>
          <t xml:space="preserve"> Quemado (No GES)</t>
        </r>
        <r>
          <rPr>
            <sz val="9"/>
            <color indexed="81"/>
            <rFont val="Tahoma"/>
            <family val="2"/>
          </rPr>
          <t xml:space="preserve">
y
Además en la sección</t>
        </r>
        <r>
          <rPr>
            <b/>
            <sz val="9"/>
            <color indexed="81"/>
            <rFont val="Tahoma"/>
            <family val="2"/>
          </rPr>
          <t xml:space="preserve"> 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Tipo de Establecimiento
Cesfam,Cgu,Cgr,Crs,Cdt,Psr,Cosam, Cecosf y Hospitales comunitarios.</t>
        </r>
      </text>
    </comment>
    <comment ref="A320" authorId="3" shapeId="0" xr:uid="{3A736B4A-1949-473C-BD67-F2C8FA0FBC75}">
      <text>
        <r>
          <rPr>
            <sz val="9"/>
            <color indexed="81"/>
            <rFont val="Tahoma"/>
            <family val="2"/>
          </rPr>
          <t xml:space="preserve">Este dato aparecerá  luego de que en la atención  registrada en Módulo Box, Pacientes Citados o desde Agregar documentos a una atención, el profesional registre lo siguiente 
En el  Formulario </t>
        </r>
        <r>
          <rPr>
            <b/>
            <sz val="9"/>
            <color indexed="81"/>
            <rFont val="Tahoma"/>
            <family val="2"/>
          </rPr>
          <t>Control en Sala de Rehabilitación Física e Integral</t>
        </r>
        <r>
          <rPr>
            <sz val="9"/>
            <color indexed="81"/>
            <rFont val="Tahoma"/>
            <family val="2"/>
          </rPr>
          <t xml:space="preserve">
En la sección </t>
        </r>
        <r>
          <rPr>
            <b/>
            <sz val="9"/>
            <color indexed="81"/>
            <rFont val="Tahoma"/>
            <family val="2"/>
          </rPr>
          <t xml:space="preserve">Problemas de Salud </t>
        </r>
        <r>
          <rPr>
            <sz val="9"/>
            <color indexed="81"/>
            <rFont val="Tahoma"/>
            <family val="2"/>
          </rPr>
          <t xml:space="preserve">En el campo de </t>
        </r>
        <r>
          <rPr>
            <b/>
            <sz val="9"/>
            <color indexed="81"/>
            <rFont val="Tahoma"/>
            <family val="2"/>
          </rPr>
          <t>"¿Presenta Secuelas de Quemaduras? "</t>
        </r>
        <r>
          <rPr>
            <sz val="9"/>
            <color indexed="81"/>
            <rFont val="Tahoma"/>
            <family val="2"/>
          </rPr>
          <t xml:space="preserve"> debe seleccionar </t>
        </r>
        <r>
          <rPr>
            <b/>
            <sz val="9"/>
            <color indexed="81"/>
            <rFont val="Tahoma"/>
            <family val="2"/>
          </rPr>
          <t>"Si"</t>
        </r>
        <r>
          <rPr>
            <sz val="9"/>
            <color indexed="81"/>
            <rFont val="Tahoma"/>
            <family val="2"/>
          </rPr>
          <t xml:space="preserve">,  y en </t>
        </r>
        <r>
          <rPr>
            <b/>
            <sz val="9"/>
            <color indexed="81"/>
            <rFont val="Tahoma"/>
            <family val="2"/>
          </rPr>
          <t>Tipo de Qumadura</t>
        </r>
        <r>
          <rPr>
            <sz val="9"/>
            <color indexed="81"/>
            <rFont val="Tahoma"/>
            <family val="2"/>
          </rPr>
          <t xml:space="preserve"> Selecionar</t>
        </r>
        <r>
          <rPr>
            <b/>
            <sz val="9"/>
            <color indexed="81"/>
            <rFont val="Tahoma"/>
            <family val="2"/>
          </rPr>
          <t xml:space="preserve"> Quemado (GES)</t>
        </r>
        <r>
          <rPr>
            <sz val="9"/>
            <color indexed="81"/>
            <rFont val="Tahoma"/>
            <family val="2"/>
          </rPr>
          <t xml:space="preserve">
y
Además en la sección</t>
        </r>
        <r>
          <rPr>
            <b/>
            <sz val="9"/>
            <color indexed="81"/>
            <rFont val="Tahoma"/>
            <family val="2"/>
          </rPr>
          <t xml:space="preserve"> Ayudas Técnicas </t>
        </r>
        <r>
          <rPr>
            <sz val="9"/>
            <color indexed="81"/>
            <rFont val="Tahoma"/>
            <family val="2"/>
          </rPr>
          <t xml:space="preserve">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Tipo de Establecimiento
Cesfam,Cgu,Cgr,Crs,Cdt,Psr,Cosam, Cecosf y Hospitales comunitarios.</t>
        </r>
      </text>
    </comment>
    <comment ref="A321" authorId="3" shapeId="0" xr:uid="{FE0B1557-3E0E-40C9-A2FD-FB29EEDB8E25}">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Condición Sensorial Auditivo</t>
        </r>
        <r>
          <rPr>
            <sz val="9"/>
            <color indexed="81"/>
            <rFont val="Tahoma"/>
            <family val="2"/>
          </rPr>
          <t xml:space="preserve">
En el campo de </t>
        </r>
        <r>
          <rPr>
            <b/>
            <sz val="9"/>
            <color indexed="81"/>
            <rFont val="Tahoma"/>
            <family val="2"/>
          </rPr>
          <t>"¿ Presenta problemas sensoriales Auditivos?"</t>
        </r>
        <r>
          <rPr>
            <sz val="9"/>
            <color indexed="81"/>
            <rFont val="Tahoma"/>
            <family val="2"/>
          </rPr>
          <t xml:space="preserve">
y
Además en la sección</t>
        </r>
        <r>
          <rPr>
            <b/>
            <sz val="9"/>
            <color indexed="81"/>
            <rFont val="Tahoma"/>
            <family val="2"/>
          </rPr>
          <t xml:space="preserve"> Ayudas Técnicas </t>
        </r>
        <r>
          <rPr>
            <sz val="9"/>
            <color indexed="81"/>
            <rFont val="Tahoma"/>
            <family val="2"/>
          </rPr>
          <t xml:space="preserve">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 xml:space="preserve">
Tipo de Establecimiento</t>
        </r>
        <r>
          <rPr>
            <sz val="9"/>
            <color indexed="81"/>
            <rFont val="Tahoma"/>
            <family val="2"/>
          </rPr>
          <t xml:space="preserve">
Cesfam,Cgu,Cgr,Crs,Cdt,Psr,Cosam, Cecosf y Hospitales comunitarios.</t>
        </r>
      </text>
    </comment>
    <comment ref="A322" authorId="3" shapeId="0" xr:uid="{C53D64F7-8CC0-410A-BAE4-7692EAE45559}">
      <text>
        <r>
          <rPr>
            <sz val="9"/>
            <color indexed="81"/>
            <rFont val="Tahoma"/>
            <family val="2"/>
          </rPr>
          <t>Este dato aparecerá  luego de que en la atención  registrada en</t>
        </r>
        <r>
          <rPr>
            <b/>
            <sz val="9"/>
            <color indexed="81"/>
            <rFont val="Tahoma"/>
            <family val="2"/>
          </rPr>
          <t xml:space="preserve">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Condición Sensorial Visual</t>
        </r>
        <r>
          <rPr>
            <sz val="9"/>
            <color indexed="81"/>
            <rFont val="Tahoma"/>
            <family val="2"/>
          </rPr>
          <t xml:space="preserve">
En el campo de </t>
        </r>
        <r>
          <rPr>
            <b/>
            <sz val="9"/>
            <color indexed="81"/>
            <rFont val="Tahoma"/>
            <family val="2"/>
          </rPr>
          <t xml:space="preserve">"¿ Presenta problemas sensoriales Visuales ?" </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"Tipo de Ayudas Tecnicas"</t>
        </r>
        <r>
          <rPr>
            <sz val="9"/>
            <color indexed="81"/>
            <rFont val="Tahoma"/>
            <family val="2"/>
          </rPr>
          <t xml:space="preserve"> 
debe selecionar La(s) Ayuda(s) Técnica(s) entregada(s) al paciente 
</t>
        </r>
        <r>
          <rPr>
            <b/>
            <sz val="9"/>
            <color indexed="81"/>
            <rFont val="Tahoma"/>
            <family val="2"/>
          </rPr>
          <t>Esta sección Contabiliza La Persona con Condicion de Salud que recibe Ayudas Técnicas y se desglosa segun Problema de Salud</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323" authorId="3" shapeId="0" xr:uid="{02EDDE56-2A17-4043-AF71-08B15E2C2779}">
      <text>
        <r>
          <rPr>
            <sz val="9"/>
            <color indexed="81"/>
            <rFont val="Tahoma"/>
            <family val="2"/>
          </rPr>
          <t>Este dato aparecerá  luego de que en la atención  registrada en</t>
        </r>
        <r>
          <rPr>
            <b/>
            <sz val="9"/>
            <color indexed="81"/>
            <rFont val="Tahoma"/>
            <family val="2"/>
          </rPr>
          <t xml:space="preserve"> 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Titulo</t>
        </r>
        <r>
          <rPr>
            <b/>
            <sz val="9"/>
            <color indexed="81"/>
            <rFont val="Tahoma"/>
            <family val="2"/>
          </rPr>
          <t xml:space="preserve"> Otros</t>
        </r>
        <r>
          <rPr>
            <sz val="9"/>
            <color indexed="81"/>
            <rFont val="Tahoma"/>
            <family val="2"/>
          </rPr>
          <t xml:space="preserve"> en el campo de </t>
        </r>
        <r>
          <rPr>
            <b/>
            <sz val="9"/>
            <color indexed="81"/>
            <rFont val="Tahoma"/>
            <family val="2"/>
          </rPr>
          <t>"¿Otras condiciones?"</t>
        </r>
        <r>
          <rPr>
            <sz val="9"/>
            <color indexed="81"/>
            <rFont val="Tahoma"/>
            <family val="2"/>
          </rPr>
          <t xml:space="preserve"> debe seleccionar </t>
        </r>
        <r>
          <rPr>
            <b/>
            <sz val="9"/>
            <color indexed="81"/>
            <rFont val="Tahoma"/>
            <family val="2"/>
          </rPr>
          <t>"Si"</t>
        </r>
        <r>
          <rPr>
            <sz val="9"/>
            <color indexed="81"/>
            <rFont val="Tahoma"/>
            <family val="2"/>
          </rPr>
          <t xml:space="preserve">
y
Además en la sección </t>
        </r>
        <r>
          <rPr>
            <b/>
            <sz val="9"/>
            <color indexed="81"/>
            <rFont val="Tahoma"/>
            <family val="2"/>
          </rPr>
          <t>Ayudas Técnicas</t>
        </r>
        <r>
          <rPr>
            <sz val="9"/>
            <color indexed="81"/>
            <rFont val="Tahoma"/>
            <family val="2"/>
          </rPr>
          <t xml:space="preserve"> en el campo de </t>
        </r>
        <r>
          <rPr>
            <b/>
            <sz val="9"/>
            <color indexed="81"/>
            <rFont val="Tahoma"/>
            <family val="2"/>
          </rPr>
          <t xml:space="preserve">"Tipo de Ayudas Tecnicas" </t>
        </r>
        <r>
          <rPr>
            <sz val="9"/>
            <color indexed="81"/>
            <rFont val="Tahoma"/>
            <family val="2"/>
          </rPr>
          <t xml:space="preserve">
debe selecionar La(s) Ayuda(s) Técnica(s) entregada(s) al paciente 
</t>
        </r>
        <r>
          <rPr>
            <b/>
            <sz val="9"/>
            <color indexed="81"/>
            <rFont val="Tahoma"/>
            <family val="2"/>
          </rPr>
          <t xml:space="preserve">
Esta sección Contabiliza La Persona con Condicion de Salud que recibe Ayudas Técnicas y se desglosa segun Problema de Salud</t>
        </r>
        <r>
          <rPr>
            <sz val="9"/>
            <color indexed="81"/>
            <rFont val="Tahoma"/>
            <family val="2"/>
          </rPr>
          <t xml:space="preserve">
</t>
        </r>
        <r>
          <rPr>
            <b/>
            <sz val="9"/>
            <color indexed="81"/>
            <rFont val="Tahoma"/>
            <family val="2"/>
          </rPr>
          <t xml:space="preserve">
Tipo de Establecimiento</t>
        </r>
        <r>
          <rPr>
            <sz val="9"/>
            <color indexed="81"/>
            <rFont val="Tahoma"/>
            <family val="2"/>
          </rPr>
          <t xml:space="preserve">
Cesfam,Cgu,Cgr,Crs,Cdt,Psr,Cosam, Cecosf y Hospitales comunitarios</t>
        </r>
        <r>
          <rPr>
            <b/>
            <sz val="9"/>
            <color indexed="81"/>
            <rFont val="Tahoma"/>
            <family val="2"/>
          </rPr>
          <t>.</t>
        </r>
      </text>
    </comment>
    <comment ref="AR326" authorId="7" shapeId="0" xr:uid="{C2D2238B-7085-4038-A321-0374539F9A15}">
      <text>
        <r>
          <rPr>
            <sz val="9"/>
            <color indexed="81"/>
            <rFont val="Tahoma"/>
            <family val="2"/>
          </rPr>
          <t xml:space="preserve">Todo usuario registrado como </t>
        </r>
        <r>
          <rPr>
            <b/>
            <sz val="9"/>
            <color indexed="81"/>
            <rFont val="Tahoma"/>
            <family val="2"/>
          </rPr>
          <t xml:space="preserve">FONASA </t>
        </r>
        <r>
          <rPr>
            <sz val="9"/>
            <color indexed="81"/>
            <rFont val="Tahoma"/>
            <family val="2"/>
          </rPr>
          <t xml:space="preserve">en el campo prevision de la inscripción en </t>
        </r>
        <r>
          <rPr>
            <b/>
            <sz val="9"/>
            <color indexed="81"/>
            <rFont val="Tahoma"/>
            <family val="2"/>
          </rPr>
          <t>RAYEN</t>
        </r>
        <r>
          <rPr>
            <sz val="9"/>
            <color indexed="81"/>
            <rFont val="Tahoma"/>
            <family val="2"/>
          </rPr>
          <t xml:space="preserve">
</t>
        </r>
      </text>
    </comment>
    <comment ref="B329" authorId="8" shapeId="0" xr:uid="{B6981E22-40D7-4B22-AC77-B3CD6F003CBF}">
      <text>
        <r>
          <rPr>
            <sz val="9"/>
            <color indexed="81"/>
            <rFont val="Tahoma"/>
            <family val="2"/>
          </rPr>
          <t xml:space="preserve">Este dato aparecerá  luego de que en la atención cerrada (estado completada) registrada en módulo  Box,  Pacientes Citados  ó  en Atención, Registro Atención Individual, el Medico registre la acvidad:
</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Cesfam,Cgu,Cgr,Crs,Cdt,Psr,Cosam, Cecosf
</t>
        </r>
      </text>
    </comment>
    <comment ref="B330" authorId="8" shapeId="0" xr:uid="{26CC3AE5-2B4E-4E25-A43B-BAA9D533CD32}">
      <text>
        <r>
          <rPr>
            <sz val="9"/>
            <color indexed="81"/>
            <rFont val="Tahoma"/>
            <family val="2"/>
          </rPr>
          <t xml:space="preserve">Este dato aparecerá  luego de que en la atención cerrada (estado completada) registrada en módulo  Box,  Pacientes Citados  ó  en Atención, Registro Atención Individual, el Kinesiologo registre la acvidad:
</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Cesfam,Cgu,Cgr,Crs,Cdt,Psr,Cosam, Cecosf</t>
        </r>
      </text>
    </comment>
    <comment ref="B331" authorId="8" shapeId="0" xr:uid="{AA6AE1AB-8FBB-4AF0-90E4-C2ED8BB83847}">
      <text>
        <r>
          <rPr>
            <sz val="9"/>
            <color indexed="81"/>
            <rFont val="Tahoma"/>
            <family val="2"/>
          </rPr>
          <t>Este dato aparecerá  luego de que en la atención cerrada (estado completada) registrada en módulo  Box,  Pacientes Citados  ó  en Atención, Registro Atención Individual, el Terapeuta Ocupacional registre la acvidad:</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Cesfam,Cgu,Cgr,Crs,Cdt,Psr,Cosam, Cecosf</t>
        </r>
      </text>
    </comment>
    <comment ref="B332" authorId="8" shapeId="0" xr:uid="{3F8771B5-63BC-43A0-BE95-BACF45584D26}">
      <text>
        <r>
          <rPr>
            <sz val="9"/>
            <color indexed="81"/>
            <rFont val="Tahoma"/>
            <family val="2"/>
          </rPr>
          <t>Este dato aparecerá  luego de que en la atención cerrada (estado completada) registrada en módulo  Box,  Pacientes Citados  ó  en Atención, Registro Atención Individual, el Fonoaudiologo registre la acvidad:</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Cesfam,Cgu,Cgr,Crs,Cdt,Psr,Cosam, Cecosf</t>
        </r>
      </text>
    </comment>
    <comment ref="B333" authorId="8" shapeId="0" xr:uid="{02560AF3-A679-4427-8A0B-B8DFAB08EBCD}">
      <text>
        <r>
          <rPr>
            <sz val="9"/>
            <color indexed="81"/>
            <rFont val="Tahoma"/>
            <family val="2"/>
          </rPr>
          <t>Este dato aparecerá  luego de que en la atención cerrada (estado completada) registrada en módulo  Box,  Pacientes Citados  ó  en Atención, Registro Atención Individual, el Medico registre la acvidad:</t>
        </r>
        <r>
          <rPr>
            <b/>
            <sz val="9"/>
            <color indexed="81"/>
            <rFont val="Tahoma"/>
            <family val="2"/>
          </rPr>
          <t xml:space="preserve">
Sesion de Rehabilitacion (telerehabilitacion)
</t>
        </r>
        <r>
          <rPr>
            <sz val="9"/>
            <color indexed="81"/>
            <rFont val="Tahoma"/>
            <family val="2"/>
          </rPr>
          <t>Tipo de Establecimiento</t>
        </r>
        <r>
          <rPr>
            <b/>
            <sz val="9"/>
            <color indexed="81"/>
            <rFont val="Tahoma"/>
            <family val="2"/>
          </rPr>
          <t xml:space="preserve">
Cesfam,Cgu,Cgr,Crs,Cdt,Psr,Cosam, Cecosf</t>
        </r>
      </text>
    </comment>
    <comment ref="B334" authorId="8" shapeId="0" xr:uid="{EA6ED587-D5A2-4B97-9AD9-1D16B98D52E4}">
      <text>
        <r>
          <rPr>
            <sz val="9"/>
            <color indexed="81"/>
            <rFont val="Tahoma"/>
            <family val="2"/>
          </rPr>
          <t>Este dato aparecerá  luego de que en la atención cerrada (estado completada) registrada en módulo  Box,  Pacientes Citados  ó  en Atención, Registro Atención Individual, el Kinesiologo registre la acvidad:</t>
        </r>
        <r>
          <rPr>
            <b/>
            <sz val="9"/>
            <color indexed="81"/>
            <rFont val="Tahoma"/>
            <family val="2"/>
          </rPr>
          <t xml:space="preserve">
Sesion de Rehabilitacion (telerehabilitacion)
</t>
        </r>
        <r>
          <rPr>
            <sz val="9"/>
            <color indexed="81"/>
            <rFont val="Tahoma"/>
            <family val="2"/>
          </rPr>
          <t>Tipo de Establecimiento</t>
        </r>
        <r>
          <rPr>
            <b/>
            <sz val="9"/>
            <color indexed="81"/>
            <rFont val="Tahoma"/>
            <family val="2"/>
          </rPr>
          <t xml:space="preserve">
Cesfam,Cgu,Cgr,Crs,Cdt,Psr,Cosam, Cecosf</t>
        </r>
      </text>
    </comment>
    <comment ref="B335" authorId="8" shapeId="0" xr:uid="{B76AB41B-D7CC-4ABD-8B5E-CF60EE414CAD}">
      <text>
        <r>
          <rPr>
            <sz val="9"/>
            <color indexed="81"/>
            <rFont val="Tahoma"/>
            <family val="2"/>
          </rPr>
          <t>Este dato aparecerá  luego de que en la atención cerrada (estado completada) registrada en módulo  Box,  Pacientes Citados  ó  en Atención, Registro Atención Individual, el Terapeuta Ocupacional registre la actividad:</t>
        </r>
        <r>
          <rPr>
            <b/>
            <sz val="9"/>
            <color indexed="81"/>
            <rFont val="Tahoma"/>
            <family val="2"/>
          </rPr>
          <t xml:space="preserve">
Sesion de Rehabilitacion (telerehabilitacion)
</t>
        </r>
        <r>
          <rPr>
            <sz val="9"/>
            <color indexed="81"/>
            <rFont val="Tahoma"/>
            <family val="2"/>
          </rPr>
          <t xml:space="preserve">
Tipo de Establecimiento</t>
        </r>
        <r>
          <rPr>
            <b/>
            <sz val="9"/>
            <color indexed="81"/>
            <rFont val="Tahoma"/>
            <family val="2"/>
          </rPr>
          <t xml:space="preserve">
Cesfam,Cgu,Cgr,Crs,Cdt,Psr,Cosam, Cecosf</t>
        </r>
      </text>
    </comment>
    <comment ref="B336" authorId="8" shapeId="0" xr:uid="{991D4364-5DB3-4DB9-9526-8F1D92745A65}">
      <text>
        <r>
          <rPr>
            <sz val="9"/>
            <color indexed="81"/>
            <rFont val="Tahoma"/>
            <family val="2"/>
          </rPr>
          <t>Este dato aparecerá  luego de que en la atención cerrada (estado completada) registrada en módulo  Box,  Pacientes Citados  ó  en Atención, Registro Atención Individual, el Fonoaudiologo registre la actividad:</t>
        </r>
        <r>
          <rPr>
            <b/>
            <sz val="9"/>
            <color indexed="81"/>
            <rFont val="Tahoma"/>
            <family val="2"/>
          </rPr>
          <t xml:space="preserve">
Sesion de Rehabilitacion (telerehabilitacion)
</t>
        </r>
        <r>
          <rPr>
            <sz val="9"/>
            <color indexed="81"/>
            <rFont val="Tahoma"/>
            <family val="2"/>
          </rPr>
          <t xml:space="preserve">
Tipo de Establecimiento</t>
        </r>
        <r>
          <rPr>
            <b/>
            <sz val="9"/>
            <color indexed="81"/>
            <rFont val="Tahoma"/>
            <family val="2"/>
          </rPr>
          <t xml:space="preserve">
Cesfam,Cgu,Cgr,Crs,Cdt,Psr,Cosam, Cecosf</t>
        </r>
        <r>
          <rPr>
            <sz val="9"/>
            <color indexed="81"/>
            <rFont val="Tahoma"/>
            <family val="2"/>
          </rPr>
          <t xml:space="preserve">
</t>
        </r>
      </text>
    </comment>
    <comment ref="B337" authorId="8" shapeId="0" xr:uid="{588A95A9-A3F4-465A-9721-895068D092B2}">
      <text>
        <r>
          <rPr>
            <sz val="9"/>
            <color indexed="81"/>
            <rFont val="Tahoma"/>
            <family val="2"/>
          </rPr>
          <t>Este dato aparecerá  luego de que en la atención cerrada (estado completada) registrada en módulo  Box,  Pacientes Citados  ó  en Atención, Registro Atención Individual, el Medico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Cesfam,Cgu,Cgr,Crs,Cdt,Psr,Cosam, Cecosf </t>
        </r>
      </text>
    </comment>
    <comment ref="B338" authorId="8" shapeId="0" xr:uid="{193A6AA3-C351-4651-B43E-74BF86D2021A}">
      <text>
        <r>
          <rPr>
            <sz val="9"/>
            <color indexed="81"/>
            <rFont val="Tahoma"/>
            <family val="2"/>
          </rPr>
          <t>Este dato aparecerá  luego de que en la atención cerrada (estado completada) registrada en módulo  Box,  Pacientes Citados  ó  en Atención, Registro Atención Individual, el Medico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Cesfam,Cgu,Cgr,Crs,Cdt,Psr,Cosam, Cecosf</t>
        </r>
      </text>
    </comment>
    <comment ref="B339" authorId="8" shapeId="0" xr:uid="{193B3F8E-C527-45EF-9F29-0E99EFDB7AAB}">
      <text>
        <r>
          <rPr>
            <sz val="9"/>
            <color indexed="81"/>
            <rFont val="Tahoma"/>
            <family val="2"/>
          </rPr>
          <t>Este dato aparecerá  luego de que en la atención cerrada (estado completada) registrada en módulo  Box,  Pacientes Citados  ó  en Atención, Registro Atención Individual, el Terapeuta Ocupacional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Cesfam,Cgu,Cgr,Crs,Cdt,Psr,Cosam, Cecosf
</t>
        </r>
      </text>
    </comment>
    <comment ref="B340" authorId="8" shapeId="0" xr:uid="{D80E5179-6BAE-4E41-BF0F-A03334E103C4}">
      <text>
        <r>
          <rPr>
            <sz val="9"/>
            <color indexed="81"/>
            <rFont val="Tahoma"/>
            <family val="2"/>
          </rPr>
          <t>Este dato aparecerá  luego de que en la atención cerrada (estado completada) registrada en módulo  Box,  Pacientes Citados  ó  en Atención, Registro Atención Individual, el Fonoaudiologo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Cesfam,Cgu,Cgr,Crs,Cdt,Psr,Cosam, Cecosf</t>
        </r>
        <r>
          <rPr>
            <sz val="9"/>
            <color indexed="81"/>
            <rFont val="Tahoma"/>
            <family val="2"/>
          </rPr>
          <t xml:space="preserve">
</t>
        </r>
      </text>
    </comment>
    <comment ref="B342" authorId="8" shapeId="0" xr:uid="{B0B76D25-23EE-42E7-9BC0-F4C784EABA52}">
      <text>
        <r>
          <rPr>
            <b/>
            <sz val="9"/>
            <color indexed="81"/>
            <rFont val="Tahoma"/>
            <family val="2"/>
          </rPr>
          <t xml:space="preserve">No corresponde a APS 
</t>
        </r>
      </text>
    </comment>
    <comment ref="AR342" authorId="7" shapeId="0" xr:uid="{9FDF635F-C246-42E0-8931-A26711F7ADF0}">
      <text>
        <r>
          <rPr>
            <sz val="9"/>
            <color indexed="81"/>
            <rFont val="Tahoma"/>
            <family val="2"/>
          </rPr>
          <t xml:space="preserve">Todo usuario registrado como </t>
        </r>
        <r>
          <rPr>
            <b/>
            <sz val="9"/>
            <color indexed="81"/>
            <rFont val="Tahoma"/>
            <family val="2"/>
          </rPr>
          <t xml:space="preserve">FONASA </t>
        </r>
        <r>
          <rPr>
            <sz val="9"/>
            <color indexed="81"/>
            <rFont val="Tahoma"/>
            <family val="2"/>
          </rPr>
          <t xml:space="preserve">en el campo prevision de la inscripción en </t>
        </r>
        <r>
          <rPr>
            <b/>
            <sz val="9"/>
            <color indexed="81"/>
            <rFont val="Tahoma"/>
            <family val="2"/>
          </rPr>
          <t>RAYEN</t>
        </r>
        <r>
          <rPr>
            <sz val="9"/>
            <color indexed="81"/>
            <rFont val="Tahoma"/>
            <family val="2"/>
          </rPr>
          <t xml:space="preserve">
</t>
        </r>
      </text>
    </comment>
    <comment ref="B345" authorId="8" shapeId="0" xr:uid="{8CA84CEF-30BA-4E16-AC8D-5A1936C2E60F}">
      <text>
        <r>
          <rPr>
            <sz val="9"/>
            <color indexed="81"/>
            <rFont val="Tahoma"/>
            <family val="2"/>
          </rPr>
          <t xml:space="preserve">Este dato aparecerá  luego de que en la atención cerrada (estado completada) registrada en módulo  Box,  Pacientes Citados  ó  en Atención, Registro Atención Individual, el Medico registre la acvidad:
</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HT4
</t>
        </r>
      </text>
    </comment>
    <comment ref="B346" authorId="8" shapeId="0" xr:uid="{AE8EFF07-81DF-439D-A47C-7280E3402789}">
      <text>
        <r>
          <rPr>
            <sz val="9"/>
            <color indexed="81"/>
            <rFont val="Tahoma"/>
            <family val="2"/>
          </rPr>
          <t xml:space="preserve">Este dato aparecerá  luego de que en la atención cerrada (estado completada) registrada en módulo  Box,  Pacientes Citados  ó  en Atención, Registro Atención Individual, el Kinesiologo registre la acvidad:
</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HT4
</t>
        </r>
      </text>
    </comment>
    <comment ref="B347" authorId="8" shapeId="0" xr:uid="{B971C631-40DC-49A3-BD2E-E173C3ED03BF}">
      <text>
        <r>
          <rPr>
            <sz val="9"/>
            <color indexed="81"/>
            <rFont val="Tahoma"/>
            <family val="2"/>
          </rPr>
          <t>Este dato aparecerá  luego de que en la atención cerrada (estado completada) registrada en módulo  Box,  Pacientes Citados  ó  en Atención, Registro Atención Individual, el Terapeuta Ocupacional registre la acvidad:</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HT4
</t>
        </r>
      </text>
    </comment>
    <comment ref="B348" authorId="8" shapeId="0" xr:uid="{4823E45B-892F-49F3-9623-22F2E04F46FD}">
      <text>
        <r>
          <rPr>
            <sz val="9"/>
            <color indexed="81"/>
            <rFont val="Tahoma"/>
            <family val="2"/>
          </rPr>
          <t>Este dato aparecerá  luego de que en la atención cerrada (estado completada) registrada en módulo  Box,  Pacientes Citados  ó  en Atención, Registro Atención Individual, el Fonoaudiologo registre la acvidad:</t>
        </r>
        <r>
          <rPr>
            <b/>
            <sz val="9"/>
            <color indexed="81"/>
            <rFont val="Tahoma"/>
            <family val="2"/>
          </rPr>
          <t xml:space="preserve">
Evaluación intermedia remota (telesalud)
</t>
        </r>
        <r>
          <rPr>
            <sz val="9"/>
            <color indexed="81"/>
            <rFont val="Tahoma"/>
            <family val="2"/>
          </rPr>
          <t>Tipo de Establecimiento</t>
        </r>
        <r>
          <rPr>
            <b/>
            <sz val="9"/>
            <color indexed="81"/>
            <rFont val="Tahoma"/>
            <family val="2"/>
          </rPr>
          <t xml:space="preserve">
HT4
</t>
        </r>
      </text>
    </comment>
    <comment ref="B349" authorId="8" shapeId="0" xr:uid="{D380A9B4-4378-4018-8C0A-C4D2C8EA5FF8}">
      <text>
        <r>
          <rPr>
            <sz val="9"/>
            <color indexed="81"/>
            <rFont val="Tahoma"/>
            <family val="2"/>
          </rPr>
          <t>Este dato aparecerá  luego de que en la atención cerrada (estado completada) registrada en módulo  Box,  Pacientes Citados  ó  en Atención, Registro Atención Individual, el Medico registre la acvidad:</t>
        </r>
        <r>
          <rPr>
            <b/>
            <sz val="9"/>
            <color indexed="81"/>
            <rFont val="Tahoma"/>
            <family val="2"/>
          </rPr>
          <t xml:space="preserve">
Sesion de Rehabilitacion (telerehabilitacion)
</t>
        </r>
        <r>
          <rPr>
            <sz val="9"/>
            <color indexed="81"/>
            <rFont val="Tahoma"/>
            <family val="2"/>
          </rPr>
          <t>Tipo de Establecimiento</t>
        </r>
        <r>
          <rPr>
            <b/>
            <sz val="9"/>
            <color indexed="81"/>
            <rFont val="Tahoma"/>
            <family val="2"/>
          </rPr>
          <t xml:space="preserve">
HT4
</t>
        </r>
      </text>
    </comment>
    <comment ref="B350" authorId="8" shapeId="0" xr:uid="{30001D1E-B5A1-41E3-BBA2-0B6A0CF8C6DF}">
      <text>
        <r>
          <rPr>
            <sz val="9"/>
            <color indexed="81"/>
            <rFont val="Tahoma"/>
            <family val="2"/>
          </rPr>
          <t>Este dato aparecerá  luego de que en la atención cerrada (estado completada) registrada en módulo  Box,  Pacientes Citados  ó  en Atención, Registro Atención Individual, el Kinesiologo registre la acvidad:</t>
        </r>
        <r>
          <rPr>
            <b/>
            <sz val="9"/>
            <color indexed="81"/>
            <rFont val="Tahoma"/>
            <family val="2"/>
          </rPr>
          <t xml:space="preserve">
Sesion de Rehabilitacion (telerehabilitacion)
</t>
        </r>
        <r>
          <rPr>
            <sz val="9"/>
            <color indexed="81"/>
            <rFont val="Tahoma"/>
            <family val="2"/>
          </rPr>
          <t>Tipo de Establecimiento</t>
        </r>
        <r>
          <rPr>
            <b/>
            <sz val="9"/>
            <color indexed="81"/>
            <rFont val="Tahoma"/>
            <family val="2"/>
          </rPr>
          <t xml:space="preserve">
HT4
</t>
        </r>
      </text>
    </comment>
    <comment ref="B351" authorId="8" shapeId="0" xr:uid="{F75DE814-BB5F-4064-8167-9940D2D4CB8E}">
      <text>
        <r>
          <rPr>
            <sz val="9"/>
            <color indexed="81"/>
            <rFont val="Tahoma"/>
            <family val="2"/>
          </rPr>
          <t>Este dato aparecerá  luego de que en la atención cerrada (estado completada) registrada en módulo  Box,  Pacientes Citados  ó  en Atención, Registro Atención Individual, el Terapeuta Ocupacional registre la actividad:</t>
        </r>
        <r>
          <rPr>
            <b/>
            <sz val="9"/>
            <color indexed="81"/>
            <rFont val="Tahoma"/>
            <family val="2"/>
          </rPr>
          <t xml:space="preserve">
Sesion de Rehabilitacion (telerehabilitacion)
</t>
        </r>
        <r>
          <rPr>
            <sz val="9"/>
            <color indexed="81"/>
            <rFont val="Tahoma"/>
            <family val="2"/>
          </rPr>
          <t xml:space="preserve">
Tipo de Establecimiento</t>
        </r>
        <r>
          <rPr>
            <b/>
            <sz val="9"/>
            <color indexed="81"/>
            <rFont val="Tahoma"/>
            <family val="2"/>
          </rPr>
          <t xml:space="preserve">
HT4
</t>
        </r>
      </text>
    </comment>
    <comment ref="B352" authorId="8" shapeId="0" xr:uid="{CEB1D185-F6CA-4BD9-A34E-8306CB5BB9F7}">
      <text>
        <r>
          <rPr>
            <sz val="9"/>
            <color indexed="81"/>
            <rFont val="Tahoma"/>
            <family val="2"/>
          </rPr>
          <t>Este dato aparecerá  luego de que en la atención cerrada (estado completada) registrada en módulo  Box,  Pacientes Citados  ó  en Atención, Registro Atención Individual, el Fonoaudiologo registre la actividad:</t>
        </r>
        <r>
          <rPr>
            <b/>
            <sz val="9"/>
            <color indexed="81"/>
            <rFont val="Tahoma"/>
            <family val="2"/>
          </rPr>
          <t xml:space="preserve">
Sesion de Rehabilitacion (telerehabilitacion)
</t>
        </r>
        <r>
          <rPr>
            <sz val="9"/>
            <color indexed="81"/>
            <rFont val="Tahoma"/>
            <family val="2"/>
          </rPr>
          <t xml:space="preserve">
Tipo de Establecimiento</t>
        </r>
        <r>
          <rPr>
            <b/>
            <sz val="9"/>
            <color indexed="81"/>
            <rFont val="Tahoma"/>
            <family val="2"/>
          </rPr>
          <t xml:space="preserve">
HT4
</t>
        </r>
        <r>
          <rPr>
            <sz val="9"/>
            <color indexed="81"/>
            <rFont val="Tahoma"/>
            <family val="2"/>
          </rPr>
          <t xml:space="preserve">
</t>
        </r>
      </text>
    </comment>
    <comment ref="B353" authorId="8" shapeId="0" xr:uid="{0482A16B-97B7-4161-9B0D-A153030B665E}">
      <text>
        <r>
          <rPr>
            <sz val="9"/>
            <color indexed="81"/>
            <rFont val="Tahoma"/>
            <family val="2"/>
          </rPr>
          <t>Este dato aparecerá  luego de que en la atención cerrada (estado completada) registrada en módulo  Box,  Pacientes Citados  ó  en Atención, Registro Atención Individual, el Medico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HT4
</t>
        </r>
      </text>
    </comment>
    <comment ref="B354" authorId="8" shapeId="0" xr:uid="{A8E82528-3973-4A53-9AFB-B94F90C90B31}">
      <text>
        <r>
          <rPr>
            <sz val="9"/>
            <color indexed="81"/>
            <rFont val="Tahoma"/>
            <family val="2"/>
          </rPr>
          <t>Este dato aparecerá  luego de que en la atención cerrada (estado completada) registrada en módulo  Box,  Pacientes Citados  ó  en Atención, Registro Atención Individual, el Medico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HT4
</t>
        </r>
      </text>
    </comment>
    <comment ref="B355" authorId="8" shapeId="0" xr:uid="{736DF463-F5EE-4270-A4F3-B05B80BE0691}">
      <text>
        <r>
          <rPr>
            <sz val="9"/>
            <color indexed="81"/>
            <rFont val="Tahoma"/>
            <family val="2"/>
          </rPr>
          <t>Este dato aparecerá  luego de que en la atención cerrada (estado completada) registrada en módulo  Box,  Pacientes Citados  ó  en Atención, Registro Atención Individual, el Terapeuta Ocupacional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HT4
</t>
        </r>
      </text>
    </comment>
    <comment ref="B356" authorId="8" shapeId="0" xr:uid="{06A38CAE-7973-416B-BCB2-723FFA44A811}">
      <text>
        <r>
          <rPr>
            <sz val="9"/>
            <color indexed="81"/>
            <rFont val="Tahoma"/>
            <family val="2"/>
          </rPr>
          <t>Este dato aparecerá  luego de que en la atención cerrada (estado completada) registrada en módulo  Box,  Pacientes Citados  ó  en Atención, Registro Atención Individual, el Fonoaudiologo registre la actividad</t>
        </r>
        <r>
          <rPr>
            <b/>
            <sz val="9"/>
            <color indexed="81"/>
            <rFont val="Tahoma"/>
            <family val="2"/>
          </rPr>
          <t xml:space="preserve">:
Educacion Remota Usuario o cuidador (telesalud)
</t>
        </r>
        <r>
          <rPr>
            <sz val="9"/>
            <color indexed="81"/>
            <rFont val="Tahoma"/>
            <family val="2"/>
          </rPr>
          <t>Tipo de Establecimiento</t>
        </r>
        <r>
          <rPr>
            <b/>
            <sz val="9"/>
            <color indexed="81"/>
            <rFont val="Tahoma"/>
            <family val="2"/>
          </rPr>
          <t xml:space="preserve">
HT4
</t>
        </r>
        <r>
          <rPr>
            <sz val="9"/>
            <color indexed="81"/>
            <rFont val="Tahoma"/>
            <family val="2"/>
          </rPr>
          <t xml:space="preserve">
</t>
        </r>
      </text>
    </comment>
    <comment ref="AR358" authorId="7" shapeId="0" xr:uid="{53A78471-550D-48D9-AE04-7DF3C9FBBF42}">
      <text>
        <r>
          <rPr>
            <sz val="9"/>
            <color indexed="81"/>
            <rFont val="Tahoma"/>
            <family val="2"/>
          </rPr>
          <t xml:space="preserve">Todo usuario registrado como </t>
        </r>
        <r>
          <rPr>
            <b/>
            <sz val="9"/>
            <color indexed="81"/>
            <rFont val="Tahoma"/>
            <family val="2"/>
          </rPr>
          <t xml:space="preserve">FONASA </t>
        </r>
        <r>
          <rPr>
            <sz val="9"/>
            <color indexed="81"/>
            <rFont val="Tahoma"/>
            <family val="2"/>
          </rPr>
          <t xml:space="preserve">en el campo prevision de la inscripción en </t>
        </r>
        <r>
          <rPr>
            <b/>
            <sz val="9"/>
            <color indexed="81"/>
            <rFont val="Tahoma"/>
            <family val="2"/>
          </rPr>
          <t>RAYEN</t>
        </r>
        <r>
          <rPr>
            <sz val="9"/>
            <color indexed="81"/>
            <rFont val="Tahoma"/>
            <family val="2"/>
          </rPr>
          <t xml:space="preserve">
</t>
        </r>
      </text>
    </comment>
    <comment ref="B361" authorId="8" shapeId="0" xr:uid="{24674EA8-B8D5-4C08-AFE3-06B41B7D0658}">
      <text>
        <r>
          <rPr>
            <sz val="9"/>
            <color indexed="81"/>
            <rFont val="Tahoma"/>
            <family val="2"/>
          </rPr>
          <t xml:space="preserve">Este dato aparecerá  luego de que en la atención cerrada (estado completada) registrada en módulo  Box,  Pacientes Citados  ó  en Atención, Registro Atención Individual, el Medico registre la actividad:
</t>
        </r>
        <r>
          <rPr>
            <b/>
            <sz val="9"/>
            <color indexed="81"/>
            <rFont val="Tahoma"/>
            <family val="2"/>
          </rPr>
          <t xml:space="preserve">
Rehabilitación domiciliaria (Hospitalaria)
</t>
        </r>
        <r>
          <rPr>
            <sz val="9"/>
            <color indexed="81"/>
            <rFont val="Tahoma"/>
            <family val="2"/>
          </rPr>
          <t>Tipo de Establecimiento</t>
        </r>
        <r>
          <rPr>
            <b/>
            <sz val="9"/>
            <color indexed="81"/>
            <rFont val="Tahoma"/>
            <family val="2"/>
          </rPr>
          <t xml:space="preserve">
HT4
</t>
        </r>
      </text>
    </comment>
    <comment ref="B362" authorId="8" shapeId="0" xr:uid="{C8A3B1AB-9A20-481C-95AA-783F129985DA}">
      <text>
        <r>
          <rPr>
            <sz val="9"/>
            <color indexed="81"/>
            <rFont val="Tahoma"/>
            <family val="2"/>
          </rPr>
          <t>Este dato aparecerá  luego de que en la atención cerrada (estado completada) registrada en módulo  Box,  Pacientes Citados  ó  en Atención, Registro Atención Individual, el Medico registre la actividad:</t>
        </r>
        <r>
          <rPr>
            <b/>
            <sz val="9"/>
            <color indexed="81"/>
            <rFont val="Tahoma"/>
            <family val="2"/>
          </rPr>
          <t xml:space="preserve">
Rehabilitación domiciliaria (Hospitalaria)
</t>
        </r>
        <r>
          <rPr>
            <sz val="9"/>
            <color indexed="81"/>
            <rFont val="Tahoma"/>
            <family val="2"/>
          </rPr>
          <t>Tipo de Establecimiento</t>
        </r>
        <r>
          <rPr>
            <b/>
            <sz val="9"/>
            <color indexed="81"/>
            <rFont val="Tahoma"/>
            <family val="2"/>
          </rPr>
          <t xml:space="preserve">
HT4
</t>
        </r>
      </text>
    </comment>
    <comment ref="B363" authorId="8" shapeId="0" xr:uid="{F242F6DA-2E0A-4C7F-A6BA-A55F6CCCAC78}">
      <text>
        <r>
          <rPr>
            <sz val="9"/>
            <color indexed="81"/>
            <rFont val="Tahoma"/>
            <family val="2"/>
          </rPr>
          <t>Este dato aparecerá  luego de que en la atención cerrada (estado completada) registrada en módulo  Box,  Pacientes Citados  ó  en Atención, Registro Atención Individual, el Terapeuta Ocupacional registre la actividad:</t>
        </r>
        <r>
          <rPr>
            <b/>
            <sz val="9"/>
            <color indexed="81"/>
            <rFont val="Tahoma"/>
            <family val="2"/>
          </rPr>
          <t xml:space="preserve">
Rehabilitación domiciliaria (Hospitalaria)
</t>
        </r>
        <r>
          <rPr>
            <sz val="9"/>
            <color indexed="81"/>
            <rFont val="Tahoma"/>
            <family val="2"/>
          </rPr>
          <t>Tipo de Establecimiento</t>
        </r>
        <r>
          <rPr>
            <b/>
            <sz val="9"/>
            <color indexed="81"/>
            <rFont val="Tahoma"/>
            <family val="2"/>
          </rPr>
          <t xml:space="preserve">
HT4
</t>
        </r>
      </text>
    </comment>
    <comment ref="B364" authorId="8" shapeId="0" xr:uid="{151B55A0-8110-4799-B966-A52BAB07F532}">
      <text>
        <r>
          <rPr>
            <sz val="9"/>
            <color indexed="81"/>
            <rFont val="Tahoma"/>
            <family val="2"/>
          </rPr>
          <t>Este dato aparecerá  luego de que en la atención cerrada (estado completada) registrada en módulo  Box,  Pacientes Citados  ó  en Atención, Registro Atención Individual, el Fonoaudiologo registre la actividad</t>
        </r>
        <r>
          <rPr>
            <b/>
            <sz val="9"/>
            <color indexed="81"/>
            <rFont val="Tahoma"/>
            <family val="2"/>
          </rPr>
          <t xml:space="preserve">:
Rehabilitación domiciliaria (Hospitalaria))
</t>
        </r>
        <r>
          <rPr>
            <sz val="9"/>
            <color indexed="81"/>
            <rFont val="Tahoma"/>
            <family val="2"/>
          </rPr>
          <t>Tipo de Establecimiento</t>
        </r>
        <r>
          <rPr>
            <b/>
            <sz val="9"/>
            <color indexed="81"/>
            <rFont val="Tahoma"/>
            <family val="2"/>
          </rPr>
          <t xml:space="preserve">
HT4
</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Autor</author>
    <author>Miguel Angel Rozas Bustamante</author>
    <author>Nicole Cisternas</author>
  </authors>
  <commentList>
    <comment ref="N9" authorId="0" shapeId="0" xr:uid="{D1DE9217-A1F5-478B-9D90-635993F17C38}">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instrumento medico, </t>
        </r>
        <r>
          <rPr>
            <b/>
            <sz val="9"/>
            <color indexed="81"/>
            <rFont val="Tahoma"/>
            <family val="2"/>
          </rPr>
          <t>hacia la especialidad Oftalmologia u segun corresponda al mapa de derivacion,</t>
        </r>
        <r>
          <rPr>
            <sz val="9"/>
            <color indexed="81"/>
            <rFont val="Tahoma"/>
            <family val="2"/>
          </rPr>
          <t xml:space="preserve">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P9" authorId="0" shapeId="0" xr:uid="{38CF213D-A546-4D4A-92F7-2B67A09AAA0B}">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t>
        </r>
        <r>
          <rPr>
            <b/>
            <sz val="9"/>
            <color indexed="81"/>
            <rFont val="Tahoma"/>
            <family val="2"/>
          </rPr>
          <t>instrumento medico</t>
        </r>
        <r>
          <rPr>
            <sz val="9"/>
            <color indexed="81"/>
            <rFont val="Tahoma"/>
            <family val="2"/>
          </rPr>
          <t>, hacia la</t>
        </r>
        <r>
          <rPr>
            <b/>
            <sz val="9"/>
            <color indexed="81"/>
            <rFont val="Tahoma"/>
            <family val="2"/>
          </rPr>
          <t xml:space="preserve"> especialidad Otorrinolaringologia </t>
        </r>
        <r>
          <rPr>
            <sz val="9"/>
            <color indexed="81"/>
            <rFont val="Tahoma"/>
            <family val="2"/>
          </rPr>
          <t xml:space="preserve">segun corresponda al mapa de derivacion,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A12" authorId="0" shapeId="0" xr:uid="{BCA3229C-C167-40F1-B552-EDA53C461409}">
      <text>
        <r>
          <rPr>
            <sz val="9"/>
            <color indexed="81"/>
            <rFont val="Tahoma"/>
            <family val="2"/>
          </rPr>
          <t xml:space="preserve">Este dato aparecerá  luego de que en la atención esté Registrada en el box, en estado </t>
        </r>
        <r>
          <rPr>
            <b/>
            <sz val="9"/>
            <color indexed="81"/>
            <rFont val="Tahoma"/>
            <family val="2"/>
          </rPr>
          <t>completada o en Atención / Registro Atención Individual.</t>
        </r>
        <r>
          <rPr>
            <sz val="9"/>
            <color indexed="81"/>
            <rFont val="Tahoma"/>
            <family val="2"/>
          </rPr>
          <t xml:space="preserve"> 
</t>
        </r>
        <r>
          <rPr>
            <b/>
            <sz val="9"/>
            <color indexed="81"/>
            <rFont val="Tahoma"/>
            <family val="2"/>
          </rPr>
          <t xml:space="preserve">Se Registre la actividad: 
"Consulta en Oftalmología/UAPO" </t>
        </r>
      </text>
    </comment>
    <comment ref="A13" authorId="0" shapeId="0" xr:uid="{9182801E-C8EC-4DB9-8F40-77E63CEED01C}">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la actividad: 
"</t>
        </r>
        <r>
          <rPr>
            <b/>
            <sz val="9"/>
            <color indexed="81"/>
            <rFont val="Tahoma"/>
            <family val="2"/>
          </rPr>
          <t>Consulta en Otorrinolaringología/UAPORRINO"</t>
        </r>
        <r>
          <rPr>
            <sz val="9"/>
            <color indexed="81"/>
            <rFont val="Tahoma"/>
            <family val="2"/>
          </rPr>
          <t xml:space="preserve"> </t>
        </r>
      </text>
    </comment>
    <comment ref="A14" authorId="1" shapeId="0" xr:uid="{9ED35053-F037-4522-8484-F96C65C93102}">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 actividad: 
"Canasta Integral Oftalmologica"
</t>
        </r>
      </text>
    </comment>
    <comment ref="A15" authorId="1" shapeId="0" xr:uid="{BA0393FB-6822-4558-BCEA-54A415DFCE2F}">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 actividad: 
"Canasta Integral Otorrinolaringologica"
</t>
        </r>
      </text>
    </comment>
    <comment ref="A16" authorId="1" shapeId="0" xr:uid="{42CBE7CE-41AC-4555-9A81-4C3D69387C34}">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 actividad: 
"Canasta Integral Climaterio"
</t>
        </r>
      </text>
    </comment>
    <comment ref="A18" authorId="0" shapeId="0" xr:uid="{2F770473-4579-41DC-9FAA-6B22E3352814}">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Consulta Vicio Refracción (UAPO)"</t>
        </r>
        <r>
          <rPr>
            <sz val="9"/>
            <color indexed="81"/>
            <rFont val="Tahoma"/>
            <family val="2"/>
          </rPr>
          <t xml:space="preserve"> y este realizada por un </t>
        </r>
        <r>
          <rPr>
            <b/>
            <sz val="9"/>
            <color indexed="81"/>
            <rFont val="Tahoma"/>
            <family val="2"/>
          </rPr>
          <t xml:space="preserve">Instrumento de Tipo Tecnólogo Medico. </t>
        </r>
      </text>
    </comment>
    <comment ref="B19" authorId="0" shapeId="0" xr:uid="{2DF190EB-8D3E-4AC9-B11D-902A2E3AA014}">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 xml:space="preserve">
"Otras Consultas (UAPO)"</t>
        </r>
        <r>
          <rPr>
            <sz val="9"/>
            <color indexed="81"/>
            <rFont val="Tahoma"/>
            <family val="2"/>
          </rPr>
          <t xml:space="preserve"> y este realizada por un </t>
        </r>
        <r>
          <rPr>
            <b/>
            <sz val="9"/>
            <color indexed="81"/>
            <rFont val="Tahoma"/>
            <family val="2"/>
          </rPr>
          <t>Instrumento de Tipo Tecnólogo Medico</t>
        </r>
      </text>
    </comment>
    <comment ref="B20" authorId="0" shapeId="0" xr:uid="{227D0854-B0B2-445C-BDBC-5D757F31FAF8}">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t>
        </r>
        <r>
          <rPr>
            <b/>
            <sz val="9"/>
            <color indexed="81"/>
            <rFont val="Tahoma"/>
            <family val="2"/>
          </rPr>
          <t xml:space="preserve"> estado completada</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 xml:space="preserve">
Se Registre la actividad: 
"</t>
        </r>
        <r>
          <rPr>
            <b/>
            <sz val="9"/>
            <color indexed="81"/>
            <rFont val="Tahoma"/>
            <family val="2"/>
          </rPr>
          <t>Consulta por Hipoacusia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 Medico o Fonoaudiólogo</t>
        </r>
        <r>
          <rPr>
            <sz val="9"/>
            <color indexed="81"/>
            <rFont val="Tahoma"/>
            <family val="2"/>
          </rPr>
          <t xml:space="preserve"> en establecimeinto UAPO o UAPORRINO</t>
        </r>
      </text>
    </comment>
    <comment ref="B21" authorId="0" shapeId="0" xr:uid="{3CEB43B0-CBBF-449D-B236-B80FAF04ED0F}">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Otras Consultas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Medico o Fonoaudiólogo</t>
        </r>
        <r>
          <rPr>
            <sz val="9"/>
            <color indexed="81"/>
            <rFont val="Tahoma"/>
            <family val="2"/>
          </rPr>
          <t xml:space="preserve"> en centros UAPO o UAPORRINO</t>
        </r>
      </text>
    </comment>
    <comment ref="B22" authorId="0" shapeId="0" xr:uid="{894C71D4-E439-4E53-83A0-1CA98C258649}">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de Calificación de urgencia (UAPO)"</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 xml:space="preserve">Medico </t>
        </r>
        <r>
          <rPr>
            <sz val="9"/>
            <color indexed="81"/>
            <rFont val="Tahoma"/>
            <family val="2"/>
          </rPr>
          <t>en centros UAPO</t>
        </r>
      </text>
    </comment>
    <comment ref="B23" authorId="0" shapeId="0" xr:uid="{E2946ADA-F7CB-47B4-9C6A-E5258460D363}">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Terapeuta Ocupacional (UAPO)"</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 xml:space="preserve">Terapeuta Ocupacional </t>
        </r>
        <r>
          <rPr>
            <sz val="9"/>
            <color indexed="81"/>
            <rFont val="Tahoma"/>
            <family val="2"/>
          </rPr>
          <t>en centros UAPO</t>
        </r>
      </text>
    </comment>
    <comment ref="B25" authorId="0" shapeId="0" xr:uid="{9041CA77-1333-49F3-B44E-99599221C36B}">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Se Registre la actividad: 
"</t>
        </r>
        <r>
          <rPr>
            <b/>
            <sz val="9"/>
            <color indexed="81"/>
            <rFont val="Tahoma"/>
            <family val="2"/>
          </rPr>
          <t xml:space="preserve">Ingreso Glaucoma UAPO"
</t>
        </r>
      </text>
    </comment>
    <comment ref="B26" authorId="0" shapeId="0" xr:uid="{44553AA6-3711-4CA5-B8BA-65E61380989C}">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Egreso Glaucoma UAPO"</t>
        </r>
        <r>
          <rPr>
            <sz val="9"/>
            <color indexed="81"/>
            <rFont val="Tahoma"/>
            <family val="2"/>
          </rPr>
          <t xml:space="preserve">
</t>
        </r>
      </text>
    </comment>
    <comment ref="A28" authorId="0" shapeId="0" xr:uid="{4076F69A-EFB0-45DB-B4C5-14543B89C0FB}">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
"Control Glaucoma UAPO" </t>
        </r>
        <r>
          <rPr>
            <sz val="9"/>
            <color indexed="81"/>
            <rFont val="Tahoma"/>
            <family val="2"/>
          </rPr>
          <t xml:space="preserve">
y este realizada por instrumento</t>
        </r>
        <r>
          <rPr>
            <b/>
            <sz val="9"/>
            <color indexed="81"/>
            <rFont val="Tahoma"/>
            <family val="2"/>
          </rPr>
          <t xml:space="preserve"> Médico. 
</t>
        </r>
        <r>
          <rPr>
            <sz val="9"/>
            <color indexed="81"/>
            <rFont val="Tahoma"/>
            <family val="2"/>
          </rPr>
          <t xml:space="preserve">
</t>
        </r>
      </text>
    </comment>
    <comment ref="A29" authorId="0" shapeId="0" xr:uid="{5882871D-8A05-47AF-AF9C-857A5F87A325}">
      <text>
        <r>
          <rPr>
            <sz val="9"/>
            <color indexed="81"/>
            <rFont val="Tahoma"/>
            <family val="2"/>
          </rPr>
          <t xml:space="preserve">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"Consulta descarte Glaucoma UAPO" </t>
        </r>
        <r>
          <rPr>
            <sz val="9"/>
            <color indexed="81"/>
            <rFont val="Tahoma"/>
            <family val="2"/>
          </rPr>
          <t xml:space="preserve">
y este realizada por instrumento </t>
        </r>
        <r>
          <rPr>
            <b/>
            <sz val="9"/>
            <color indexed="81"/>
            <rFont val="Tahoma"/>
            <family val="2"/>
          </rPr>
          <t xml:space="preserve">Médico. </t>
        </r>
        <r>
          <rPr>
            <sz val="9"/>
            <color indexed="81"/>
            <rFont val="Tahoma"/>
            <family val="2"/>
          </rPr>
          <t xml:space="preserve">
</t>
        </r>
      </text>
    </comment>
    <comment ref="M32" authorId="0" shapeId="0" xr:uid="{4452E4B7-186A-420F-BD23-C43B45FFD189}">
      <text>
        <r>
          <rPr>
            <sz val="9"/>
            <color indexed="81"/>
            <rFont val="Tahoma"/>
            <family val="2"/>
          </rPr>
          <t xml:space="preserve">
Se condisedararán las acitividades y/o procedimientos que no se identifiquen como compra al sistema o extrasistema
</t>
        </r>
      </text>
    </comment>
    <comment ref="N32" authorId="0" shapeId="0" xr:uid="{AD39278A-2793-4C3D-8901-ACBCFB5C390C}">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al 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
</t>
        </r>
      </text>
    </comment>
    <comment ref="O32" authorId="0" shapeId="0" xr:uid="{0096B5A7-2220-4744-AD65-9CB9297B7C12}">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Individual,</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Extrasistema"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t>
        </r>
      </text>
    </comment>
    <comment ref="B33" authorId="0" shapeId="0" xr:uid="{27AB4580-715B-4E8A-82EB-8D88832B2F2B}">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"Solicitud Mamografía"
</t>
        </r>
        <r>
          <rPr>
            <sz val="9"/>
            <color indexed="81"/>
            <rFont val="Tahoma"/>
            <family val="2"/>
          </rPr>
          <t xml:space="preserve">y en el </t>
        </r>
        <r>
          <rPr>
            <b/>
            <sz val="9"/>
            <color indexed="81"/>
            <rFont val="Tahoma"/>
            <family val="2"/>
          </rPr>
          <t>Formulario</t>
        </r>
        <r>
          <rPr>
            <sz val="9"/>
            <color indexed="81"/>
            <rFont val="Tahoma"/>
            <family val="2"/>
          </rPr>
          <t xml:space="preserve"> </t>
        </r>
        <r>
          <rPr>
            <b/>
            <sz val="9"/>
            <color indexed="81"/>
            <rFont val="Tahoma"/>
            <family val="2"/>
          </rPr>
          <t>Clínico Seguimiento Examen PAP/MAMAS,  en la seccion "Seguimiento Mamografía" completar el campo  "Fecha de Solicitud de la Mamografía".</t>
        </r>
        <r>
          <rPr>
            <sz val="9"/>
            <color indexed="81"/>
            <rFont val="Tahoma"/>
            <family val="2"/>
          </rPr>
          <t xml:space="preserve">
</t>
        </r>
      </text>
    </comment>
    <comment ref="B34" authorId="0" shapeId="0" xr:uid="{9150ACE7-77F7-48B0-813B-7D990EE070DE}">
      <text>
        <r>
          <rPr>
            <b/>
            <sz val="9"/>
            <color indexed="81"/>
            <rFont val="Tahoma"/>
            <family val="2"/>
          </rPr>
          <t xml:space="preserve">
</t>
        </r>
        <r>
          <rPr>
            <sz val="9"/>
            <color indexed="81"/>
            <rFont val="Tahoma"/>
            <family val="2"/>
          </rPr>
          <t>Este dato aparecerá  luego que en la</t>
        </r>
        <r>
          <rPr>
            <b/>
            <sz val="9"/>
            <color indexed="81"/>
            <rFont val="Tahoma"/>
            <family val="2"/>
          </rPr>
          <t xml:space="preserve"> atención 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y en el</t>
        </r>
        <r>
          <rPr>
            <b/>
            <sz val="9"/>
            <color indexed="81"/>
            <rFont val="Tahoma"/>
            <family val="2"/>
          </rPr>
          <t xml:space="preserve"> Formulario Clínico</t>
        </r>
        <r>
          <rPr>
            <sz val="9"/>
            <color indexed="81"/>
            <rFont val="Tahoma"/>
            <family val="2"/>
          </rPr>
          <t xml:space="preserve"> </t>
        </r>
        <r>
          <rPr>
            <b/>
            <sz val="9"/>
            <color indexed="81"/>
            <rFont val="Tahoma"/>
            <family val="2"/>
          </rPr>
          <t>Seguimiento Examen PAP/MAMAS,</t>
        </r>
        <r>
          <rPr>
            <sz val="9"/>
            <color indexed="81"/>
            <rFont val="Tahoma"/>
            <family val="2"/>
          </rPr>
          <t xml:space="preserve">  en la seccion</t>
        </r>
        <r>
          <rPr>
            <b/>
            <sz val="9"/>
            <color indexed="81"/>
            <rFont val="Tahoma"/>
            <family val="2"/>
          </rPr>
          <t xml:space="preserve"> "Seguimiento Mamografía" </t>
        </r>
        <r>
          <rPr>
            <sz val="9"/>
            <color indexed="81"/>
            <rFont val="Tahoma"/>
            <family val="2"/>
          </rPr>
          <t xml:space="preserve">completar el campo </t>
        </r>
        <r>
          <rPr>
            <b/>
            <sz val="9"/>
            <color indexed="81"/>
            <rFont val="Tahoma"/>
            <family val="2"/>
          </rPr>
          <t xml:space="preserve"> "Informe Birads" </t>
        </r>
      </text>
    </comment>
    <comment ref="B35" authorId="0" shapeId="0" xr:uid="{57FD164C-5F8E-49BD-80CF-279A68606990}">
      <text>
        <r>
          <rPr>
            <b/>
            <sz val="9"/>
            <color indexed="81"/>
            <rFont val="Tahoma"/>
            <family val="2"/>
          </rPr>
          <t xml:space="preserve">
</t>
        </r>
        <r>
          <rPr>
            <sz val="9"/>
            <color indexed="81"/>
            <rFont val="Tahoma"/>
            <family val="2"/>
          </rPr>
          <t>Este dato aparecerá  luego que en la atención</t>
        </r>
        <r>
          <rPr>
            <b/>
            <sz val="9"/>
            <color indexed="81"/>
            <rFont val="Tahoma"/>
            <family val="2"/>
          </rPr>
          <t xml:space="preserve"> registrada </t>
        </r>
        <r>
          <rPr>
            <sz val="9"/>
            <color indexed="81"/>
            <rFont val="Tahoma"/>
            <family val="2"/>
          </rPr>
          <t xml:space="preserve">en el </t>
        </r>
        <r>
          <rPr>
            <b/>
            <sz val="9"/>
            <color indexed="81"/>
            <rFont val="Tahoma"/>
            <family val="2"/>
          </rPr>
          <t xml:space="preserve">box, </t>
        </r>
        <r>
          <rPr>
            <sz val="9"/>
            <color indexed="81"/>
            <rFont val="Tahoma"/>
            <family val="2"/>
          </rPr>
          <t>en estado</t>
        </r>
        <r>
          <rPr>
            <b/>
            <sz val="9"/>
            <color indexed="81"/>
            <rFont val="Tahoma"/>
            <family val="2"/>
          </rPr>
          <t xml:space="preserve"> completada </t>
        </r>
        <r>
          <rPr>
            <sz val="9"/>
            <color indexed="81"/>
            <rFont val="Tahoma"/>
            <family val="2"/>
          </rPr>
          <t>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 xml:space="preserve">y en el Formulario Clínico </t>
        </r>
        <r>
          <rPr>
            <b/>
            <sz val="9"/>
            <color indexed="81"/>
            <rFont val="Tahoma"/>
            <family val="2"/>
          </rPr>
          <t>Seguimiento Examen PAP/MAMAS</t>
        </r>
        <r>
          <rPr>
            <sz val="9"/>
            <color indexed="81"/>
            <rFont val="Tahoma"/>
            <family val="2"/>
          </rPr>
          <t>,  en la seccion "</t>
        </r>
        <r>
          <rPr>
            <b/>
            <sz val="9"/>
            <color indexed="81"/>
            <rFont val="Tahoma"/>
            <family val="2"/>
          </rPr>
          <t>Seguimiento Mamografía</t>
        </r>
        <r>
          <rPr>
            <sz val="9"/>
            <color indexed="81"/>
            <rFont val="Tahoma"/>
            <family val="2"/>
          </rPr>
          <t>"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"Birads 0". 
</t>
        </r>
      </text>
    </comment>
    <comment ref="B36" authorId="0" shapeId="0" xr:uid="{37A04244-23DF-4C9C-9A8A-18B5C64A7A62}">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1" o "Birads 2"</t>
        </r>
        <r>
          <rPr>
            <sz val="9"/>
            <color indexed="81"/>
            <rFont val="Tahoma"/>
            <family val="2"/>
          </rPr>
          <t xml:space="preserve">. </t>
        </r>
      </text>
    </comment>
    <comment ref="B37" authorId="0" shapeId="0" xr:uid="{518B0D9E-AEA4-4161-8E83-58E6655FF9D0}">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 xml:space="preserve">"Seguimiento Mamografía" </t>
        </r>
        <r>
          <rPr>
            <sz val="9"/>
            <color indexed="81"/>
            <rFont val="Tahoma"/>
            <family val="2"/>
          </rPr>
          <t xml:space="preserve">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3" .</t>
        </r>
      </text>
    </comment>
    <comment ref="B38" authorId="0" shapeId="0" xr:uid="{76475660-C0CF-4B74-BFB6-910E83900866}">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t>
        </r>
        <r>
          <rPr>
            <b/>
            <sz val="9"/>
            <color indexed="81"/>
            <rFont val="Tahoma"/>
            <family val="2"/>
          </rPr>
          <t xml:space="preserve"> Formulario Clínico Seguimiento Examen PAP/MAMAS</t>
        </r>
        <r>
          <rPr>
            <sz val="9"/>
            <color indexed="81"/>
            <rFont val="Tahoma"/>
            <family val="2"/>
          </rPr>
          <t>,  en la seccion</t>
        </r>
        <r>
          <rPr>
            <b/>
            <sz val="9"/>
            <color indexed="81"/>
            <rFont val="Tahoma"/>
            <family val="2"/>
          </rPr>
          <t xml:space="preserve"> "Seguimiento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4"</t>
        </r>
        <r>
          <rPr>
            <sz val="9"/>
            <color indexed="81"/>
            <rFont val="Tahoma"/>
            <family val="2"/>
          </rPr>
          <t xml:space="preserve">  o </t>
        </r>
        <r>
          <rPr>
            <b/>
            <sz val="9"/>
            <color indexed="81"/>
            <rFont val="Tahoma"/>
            <family val="2"/>
          </rPr>
          <t>"Birads 5"</t>
        </r>
        <r>
          <rPr>
            <sz val="9"/>
            <color indexed="81"/>
            <rFont val="Tahoma"/>
            <family val="2"/>
          </rPr>
          <t xml:space="preserve"> o </t>
        </r>
        <r>
          <rPr>
            <b/>
            <sz val="9"/>
            <color indexed="81"/>
            <rFont val="Tahoma"/>
            <family val="2"/>
          </rPr>
          <t>"Birads 6"</t>
        </r>
        <r>
          <rPr>
            <sz val="9"/>
            <color indexed="81"/>
            <rFont val="Tahoma"/>
            <family val="2"/>
          </rPr>
          <t>.</t>
        </r>
      </text>
    </comment>
    <comment ref="B39" authorId="0" shapeId="0" xr:uid="{C03887D0-C2EC-4006-AD48-63D4A9D95A81}">
      <text>
        <r>
          <rPr>
            <sz val="9"/>
            <color indexed="81"/>
            <rFont val="Tahoma"/>
            <family val="2"/>
          </rPr>
          <t xml:space="preserve">Este dato aparecerá  luego que en la </t>
        </r>
        <r>
          <rPr>
            <b/>
            <sz val="9"/>
            <color indexed="81"/>
            <rFont val="Tahoma"/>
            <family val="2"/>
          </rPr>
          <t xml:space="preserve">atención </t>
        </r>
        <r>
          <rPr>
            <sz val="9"/>
            <color indexed="81"/>
            <rFont val="Tahoma"/>
            <family val="2"/>
          </rPr>
          <t>registrada en el</t>
        </r>
        <r>
          <rPr>
            <b/>
            <sz val="9"/>
            <color indexed="81"/>
            <rFont val="Tahoma"/>
            <family val="2"/>
          </rPr>
          <t xml:space="preserve"> box, </t>
        </r>
        <r>
          <rPr>
            <sz val="9"/>
            <color indexed="81"/>
            <rFont val="Tahoma"/>
            <family val="2"/>
          </rPr>
          <t>en estado</t>
        </r>
        <r>
          <rPr>
            <b/>
            <sz val="9"/>
            <color indexed="81"/>
            <rFont val="Tahoma"/>
            <family val="2"/>
          </rPr>
          <t xml:space="preserve"> completada </t>
        </r>
        <r>
          <rPr>
            <sz val="9"/>
            <color indexed="81"/>
            <rFont val="Tahoma"/>
            <family val="2"/>
          </rPr>
          <t xml:space="preserve">se registre la siguiente </t>
        </r>
        <r>
          <rPr>
            <b/>
            <sz val="9"/>
            <color indexed="81"/>
            <rFont val="Tahoma"/>
            <family val="2"/>
          </rPr>
          <t xml:space="preserve">actividad: 
</t>
        </r>
        <r>
          <rPr>
            <sz val="9"/>
            <color indexed="81"/>
            <rFont val="Tahoma"/>
            <family val="2"/>
          </rPr>
          <t xml:space="preserve">
</t>
        </r>
        <r>
          <rPr>
            <b/>
            <sz val="9"/>
            <color indexed="81"/>
            <rFont val="Tahoma"/>
            <family val="2"/>
          </rPr>
          <t xml:space="preserve">"Ingreso resultados mamografías"
</t>
        </r>
        <r>
          <rPr>
            <sz val="9"/>
            <color indexed="81"/>
            <rFont val="Tahoma"/>
            <family val="2"/>
          </rPr>
          <t>ó</t>
        </r>
        <r>
          <rPr>
            <b/>
            <sz val="9"/>
            <color indexed="81"/>
            <rFont val="Tahoma"/>
            <family val="2"/>
          </rPr>
          <t xml:space="preserve">
"Ingreso resultados mamografía proyección complementaria"
</t>
        </r>
        <r>
          <rPr>
            <sz val="9"/>
            <color indexed="81"/>
            <rFont val="Tahoma"/>
            <family val="2"/>
          </rPr>
          <t xml:space="preserve">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 "Sin Informe". </t>
        </r>
      </text>
    </comment>
    <comment ref="B40" authorId="0" shapeId="0" xr:uid="{7391B911-6224-42BA-9B14-E17B207861DC}">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 xml:space="preserve">
"Ingreso resultados mamografía proyección complementaria"
</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"Tipo de Cáncer"</t>
        </r>
        <r>
          <rPr>
            <sz val="9"/>
            <color indexed="81"/>
            <rFont val="Tahoma"/>
            <family val="2"/>
          </rPr>
          <t xml:space="preserve"> </t>
        </r>
      </text>
    </comment>
    <comment ref="B41" authorId="0" shapeId="0" xr:uid="{6FF590E3-307B-4145-885A-23781BB3D01F}">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Ecotomografía Mamaria</t>
        </r>
        <r>
          <rPr>
            <sz val="9"/>
            <color indexed="81"/>
            <rFont val="Tahoma"/>
            <family val="2"/>
          </rPr>
          <t>" completar el campo "</t>
        </r>
        <r>
          <rPr>
            <b/>
            <sz val="9"/>
            <color indexed="81"/>
            <rFont val="Tahoma"/>
            <family val="2"/>
          </rPr>
          <t>Fecha de solicitud Ecotomografía Mamaria</t>
        </r>
        <r>
          <rPr>
            <sz val="9"/>
            <color indexed="81"/>
            <rFont val="Tahoma"/>
            <family val="2"/>
          </rPr>
          <t>"  ingresando una fecha</t>
        </r>
      </text>
    </comment>
    <comment ref="B42" authorId="0" shapeId="0" xr:uid="{E2A9F9B1-59E7-441E-9917-B303861131EF}">
      <text>
        <r>
          <rPr>
            <sz val="9"/>
            <color indexed="81"/>
            <rFont val="Tahoma"/>
            <family val="2"/>
          </rPr>
          <t xml:space="preserve">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"Ingreso resultados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 xml:space="preserve">"Resultado Ecotomografía" </t>
        </r>
        <r>
          <rPr>
            <sz val="9"/>
            <color indexed="81"/>
            <rFont val="Tahoma"/>
            <family val="2"/>
          </rPr>
          <t xml:space="preserve"> seleccionando un valor
</t>
        </r>
      </text>
    </comment>
    <comment ref="B43" authorId="0" shapeId="0" xr:uid="{9A267A9A-B15E-40A4-9F1B-DC0E1DFC23EC}">
      <text>
        <r>
          <rPr>
            <sz val="9"/>
            <color indexed="81"/>
            <rFont val="Tahoma"/>
            <family val="2"/>
          </rPr>
          <t xml:space="preserve">
Este dato aparecerá  luego que en la </t>
        </r>
        <r>
          <rPr>
            <b/>
            <sz val="9"/>
            <color indexed="81"/>
            <rFont val="Tahoma"/>
            <family val="2"/>
          </rPr>
          <t>atención registrada en el box</t>
        </r>
        <r>
          <rPr>
            <sz val="9"/>
            <color indexed="81"/>
            <rFont val="Tahoma"/>
            <family val="2"/>
          </rPr>
          <t xml:space="preserve">, en </t>
        </r>
        <r>
          <rPr>
            <b/>
            <sz val="9"/>
            <color indexed="81"/>
            <rFont val="Tahoma"/>
            <family val="2"/>
          </rPr>
          <t>estado completada</t>
        </r>
        <r>
          <rPr>
            <sz val="9"/>
            <color indexed="81"/>
            <rFont val="Tahoma"/>
            <family val="2"/>
          </rPr>
          <t xml:space="preserve"> se registre la siguiente actividad: 
</t>
        </r>
        <r>
          <rPr>
            <b/>
            <sz val="9"/>
            <color indexed="81"/>
            <rFont val="Tahoma"/>
            <family val="2"/>
          </rPr>
          <t>"Ingreso resultados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"Resultado Ecotomografía"</t>
        </r>
        <r>
          <rPr>
            <sz val="9"/>
            <color indexed="81"/>
            <rFont val="Tahoma"/>
            <family val="2"/>
          </rPr>
          <t xml:space="preserve">  seleccionando  alguna  de las siguientes alternativas:
- </t>
        </r>
        <r>
          <rPr>
            <b/>
            <sz val="9"/>
            <color indexed="81"/>
            <rFont val="Tahoma"/>
            <family val="2"/>
          </rPr>
          <t>Sospecha Clínica (Palpable)</t>
        </r>
        <r>
          <rPr>
            <sz val="9"/>
            <color indexed="81"/>
            <rFont val="Tahoma"/>
            <family val="2"/>
          </rPr>
          <t xml:space="preserve">
- </t>
        </r>
        <r>
          <rPr>
            <b/>
            <sz val="9"/>
            <color indexed="81"/>
            <rFont val="Tahoma"/>
            <family val="2"/>
          </rPr>
          <t>Sospecha por imagenes (No palpable)</t>
        </r>
      </text>
    </comment>
    <comment ref="B44" authorId="0" shapeId="0" xr:uid="{F9D72910-2DE3-4418-84FA-02474D1A1F2E}">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Abdominal"</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"Fecha de Ecografía Abdominal" </t>
        </r>
        <r>
          <rPr>
            <sz val="9"/>
            <color indexed="81"/>
            <rFont val="Tahoma"/>
            <family val="2"/>
          </rPr>
          <t xml:space="preserve">
</t>
        </r>
      </text>
    </comment>
    <comment ref="B45" authorId="0" shapeId="0" xr:uid="{50118EB1-01EB-4682-A81E-5919596A1201}">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resultados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"Ecografia Abdominal Resultado " </t>
        </r>
        <r>
          <rPr>
            <sz val="9"/>
            <color indexed="81"/>
            <rFont val="Tahoma"/>
            <family val="2"/>
          </rPr>
          <t xml:space="preserve">
</t>
        </r>
      </text>
    </comment>
    <comment ref="B46" authorId="0" shapeId="0" xr:uid="{FE8674D8-2DCE-4FD9-9FB1-E0203B1DED65}">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resultados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"Ecografia Abdominal Resultado " </t>
        </r>
        <r>
          <rPr>
            <sz val="9"/>
            <color indexed="81"/>
            <rFont val="Tahoma"/>
            <family val="2"/>
          </rPr>
          <t xml:space="preserve">el valor </t>
        </r>
        <r>
          <rPr>
            <b/>
            <sz val="9"/>
            <color indexed="81"/>
            <rFont val="Tahoma"/>
            <family val="2"/>
          </rPr>
          <t xml:space="preserve">"Litiasis Biliar" </t>
        </r>
      </text>
    </comment>
    <comment ref="B47" authorId="0" shapeId="0" xr:uid="{FFB85665-B82B-4A2D-8EF5-AC4359431DA7}">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Ecografia Trasnvaginal o Rectal"</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"Fecha de Ecotomogrfía Transvaginal"</t>
        </r>
        <r>
          <rPr>
            <sz val="9"/>
            <color indexed="81"/>
            <rFont val="Tahoma"/>
            <family val="2"/>
          </rPr>
          <t xml:space="preserve"> 
ó el campo </t>
        </r>
        <r>
          <rPr>
            <b/>
            <sz val="9"/>
            <color indexed="81"/>
            <rFont val="Tahoma"/>
            <family val="2"/>
          </rPr>
          <t>"Fecha Ecotomografía Rectal"</t>
        </r>
        <r>
          <rPr>
            <sz val="9"/>
            <color indexed="81"/>
            <rFont val="Tahoma"/>
            <family val="2"/>
          </rPr>
          <t xml:space="preserve">
</t>
        </r>
      </text>
    </comment>
    <comment ref="B48" authorId="0" shapeId="0" xr:uid="{4D3356D5-B73A-4EAE-9046-BAD73FB9E02D}">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Ecografia Transvaginal o Rectal"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los campos
</t>
        </r>
        <r>
          <rPr>
            <b/>
            <sz val="9"/>
            <color indexed="81"/>
            <rFont val="Tahoma"/>
            <family val="2"/>
          </rPr>
          <t xml:space="preserve">"Ecotomografía Transvaginal"
 o
 "Ecotomografía Rectal" </t>
        </r>
        <r>
          <rPr>
            <sz val="9"/>
            <color indexed="81"/>
            <rFont val="Tahoma"/>
            <family val="2"/>
          </rPr>
          <t xml:space="preserve">
</t>
        </r>
      </text>
    </comment>
    <comment ref="B49" authorId="0" shapeId="0" xr:uid="{F77AAACC-07D5-4ACE-94A6-37A8FB5C9894}">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Ecografia Transvaginal o Rectal"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"Con Informe de Sospecha de Patologia Maligna" </t>
        </r>
        <r>
          <rPr>
            <sz val="9"/>
            <color indexed="81"/>
            <rFont val="Tahoma"/>
            <family val="2"/>
          </rPr>
          <t xml:space="preserve">
</t>
        </r>
      </text>
    </comment>
    <comment ref="B50" authorId="0" shapeId="0" xr:uid="{4046DEB1-7CB8-46B0-9B44-30B2D73D02BD}">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Endoscopia Digestiva Alta"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"Fecha Solicitud Endoscopía Digestiva Alta"</t>
        </r>
        <r>
          <rPr>
            <sz val="9"/>
            <color indexed="81"/>
            <rFont val="Tahoma"/>
            <family val="2"/>
          </rPr>
          <t xml:space="preserve">
</t>
        </r>
      </text>
    </comment>
    <comment ref="B51" authorId="0" shapeId="0" xr:uid="{BA38542F-6B9A-423A-889F-EB52A7F4A5D9}">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resultados Endoscopia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"Endoscopía digestiva alta "</t>
        </r>
      </text>
    </comment>
    <comment ref="B52" authorId="0" shapeId="0" xr:uid="{E144CC0B-F15E-4B78-B88E-4BC57746D10D}">
      <text>
        <r>
          <rPr>
            <sz val="9"/>
            <color indexed="81"/>
            <rFont val="Tahoma"/>
            <family val="2"/>
          </rPr>
          <t xml:space="preserve">
Este dato aparecerá  luego de que en la atención </t>
        </r>
        <r>
          <rPr>
            <b/>
            <sz val="9"/>
            <color indexed="81"/>
            <rFont val="Tahoma"/>
            <family val="2"/>
          </rPr>
          <t>Registrada en el box, o en el modulo de Atención, en el Registro de atencion individual</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el procedimiento: 
</t>
        </r>
        <r>
          <rPr>
            <b/>
            <sz val="9"/>
            <color indexed="81"/>
            <rFont val="Tahoma"/>
            <family val="2"/>
          </rPr>
          <t xml:space="preserve">"Toma de Biopsia Endoscopia Digestiva Alta"
</t>
        </r>
        <r>
          <rPr>
            <sz val="9"/>
            <color indexed="81"/>
            <rFont val="Tahoma"/>
            <family val="2"/>
          </rPr>
          <t xml:space="preserve">
y en el Formulario Clínico</t>
        </r>
        <r>
          <rPr>
            <b/>
            <sz val="9"/>
            <color indexed="81"/>
            <rFont val="Tahoma"/>
            <family val="2"/>
          </rPr>
          <t xml:space="preserve"> "Ingreso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Endoscopia Digestiva Alta</t>
        </r>
        <r>
          <rPr>
            <sz val="9"/>
            <color indexed="81"/>
            <rFont val="Tahoma"/>
            <family val="2"/>
          </rPr>
          <t xml:space="preserve">"  se registren el campo </t>
        </r>
        <r>
          <rPr>
            <b/>
            <sz val="9"/>
            <color indexed="81"/>
            <rFont val="Tahoma"/>
            <family val="2"/>
          </rPr>
          <t>"Fecha Biopsia"</t>
        </r>
      </text>
    </comment>
    <comment ref="B53" authorId="0" shapeId="0" xr:uid="{10285F44-11A6-4DD6-A77E-CE1279F915FF}">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resultados Endoscopia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"Endoscopia Digestiva Alta" </t>
        </r>
        <r>
          <rPr>
            <sz val="9"/>
            <color indexed="81"/>
            <rFont val="Tahoma"/>
            <family val="2"/>
          </rPr>
          <t xml:space="preserve">y se seleccione en la seccion </t>
        </r>
        <r>
          <rPr>
            <b/>
            <sz val="9"/>
            <color indexed="81"/>
            <rFont val="Tahoma"/>
            <family val="2"/>
          </rPr>
          <t>"Con Informe sospecha Malignidad"</t>
        </r>
        <r>
          <rPr>
            <sz val="9"/>
            <color indexed="81"/>
            <rFont val="Tahoma"/>
            <family val="2"/>
          </rPr>
          <t>, la opción</t>
        </r>
        <r>
          <rPr>
            <b/>
            <sz val="9"/>
            <color indexed="81"/>
            <rFont val="Tahoma"/>
            <family val="2"/>
          </rPr>
          <t xml:space="preserve">  "Si" </t>
        </r>
      </text>
    </comment>
    <comment ref="B54" authorId="0" shapeId="0" xr:uid="{455E19A4-8FE4-41AC-B0ED-00D8735F4D3E}">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Test de Ureasa"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"Fecha de Endoscopia Digestiva Alta"
</t>
        </r>
        <r>
          <rPr>
            <sz val="9"/>
            <color indexed="81"/>
            <rFont val="Tahoma"/>
            <family val="2"/>
          </rPr>
          <t xml:space="preserve">
</t>
        </r>
      </text>
    </comment>
    <comment ref="B55" authorId="0" shapeId="0" xr:uid="{8DBE423D-C226-43A9-B612-85B80DC324BA}">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resultados Endoscopia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"Test de ureasa positivas (+) H. Pylori",</t>
        </r>
        <r>
          <rPr>
            <sz val="9"/>
            <color indexed="81"/>
            <rFont val="Tahoma"/>
            <family val="2"/>
          </rPr>
          <t xml:space="preserve"> la opción </t>
        </r>
        <r>
          <rPr>
            <b/>
            <sz val="9"/>
            <color indexed="81"/>
            <rFont val="Tahoma"/>
            <family val="2"/>
          </rPr>
          <t xml:space="preserve">"SI"
</t>
        </r>
      </text>
    </comment>
    <comment ref="B56" authorId="0" shapeId="0" xr:uid="{F1193AF0-F56B-4F8F-ACFF-067EA3BD5F40}">
      <text>
        <r>
          <rPr>
            <sz val="9"/>
            <color indexed="81"/>
            <rFont val="Tahoma"/>
            <family val="2"/>
          </rPr>
          <t xml:space="preserve">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de procedimiento de Cirugia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"Cirugia Menor"</t>
        </r>
        <r>
          <rPr>
            <sz val="9"/>
            <color indexed="81"/>
            <rFont val="Tahoma"/>
            <family val="2"/>
          </rPr>
          <t xml:space="preserve"> y ingrese en el campo </t>
        </r>
        <r>
          <rPr>
            <b/>
            <sz val="9"/>
            <color indexed="81"/>
            <rFont val="Tahoma"/>
            <family val="2"/>
          </rPr>
          <t>"Fecha Solicitud".</t>
        </r>
        <r>
          <rPr>
            <sz val="9"/>
            <color indexed="81"/>
            <rFont val="Tahoma"/>
            <family val="2"/>
          </rPr>
          <t xml:space="preserve">
</t>
        </r>
      </text>
    </comment>
    <comment ref="B57" authorId="0" shapeId="0" xr:uid="{DF47BA0E-5275-49B3-A7A0-4B10E370530A}">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cualquiera de los siguientes procedimientos: 
</t>
        </r>
        <r>
          <rPr>
            <b/>
            <sz val="9"/>
            <color indexed="81"/>
            <rFont val="Tahoma"/>
            <family val="2"/>
          </rPr>
          <t>"Biopsia de piel y/o mucosa por curetaje o sección tangencial c/s x 1 lesión"
 "Extirpación, reparación o biopsia, total o parcial, de lesiones benignas cutaneas por excisión -Cabeza, cuello, genitales hasta 3 lesiones"
 "Extirpación, reparación o biopsia, total o parcial, de lesiones benignas cutaneas por excisión - resto del cuerpo hasta 3 lesiones"
 "Extirpación, reparación o biopsia, total o parcial, de lesiones benignas cutaneas por excisión -Cabeza, cuello, genitales desde 4 y hasta 6 lesiones"
 "Extirpación, reparación o biopsia, total o parcial, de lesiones benignas cutaneas por excisión - resto del cuerpo desde 4 y hasta 6 lesiones"
 "Herida cortante o contusa no complicada, reparación y sutura (una o multiples de mas de 5 cm de largo y/o que comprometa solo piel)"
 "Extirpación de lesión benigna subepidermica, incluye tumor sólido, quiste epidermico y lipoma po lesión - resto del cuerpo"
 "Vaciamiento y curetaje quirurgico de lesiones quisticas o abscesos"
 "Onicectomia total o parcial simple"
 "Cirugia reparadora ungueal por proceso inflamatorio"</t>
        </r>
        <r>
          <rPr>
            <sz val="9"/>
            <color indexed="81"/>
            <rFont val="Tahoma"/>
            <family val="2"/>
          </rPr>
          <t xml:space="preserve">
</t>
        </r>
        <r>
          <rPr>
            <b/>
            <sz val="9"/>
            <color indexed="81"/>
            <rFont val="Tahoma"/>
            <family val="2"/>
          </rPr>
          <t xml:space="preserve"> "Extirpación de lesión benigna subepidermica, incluye tumor sólido, quiste epidermico y lipoma por lesión (cara, cuello, genitales)"
</t>
        </r>
        <r>
          <rPr>
            <sz val="9"/>
            <color indexed="81"/>
            <rFont val="Tahoma"/>
            <family val="2"/>
          </rPr>
          <t xml:space="preserve">y en el Formulario Clínico </t>
        </r>
        <r>
          <rPr>
            <b/>
            <sz val="9"/>
            <color indexed="81"/>
            <rFont val="Tahoma"/>
            <family val="2"/>
          </rPr>
          <t>"Ingreso de Resultados de Examenes"</t>
        </r>
        <r>
          <rPr>
            <sz val="9"/>
            <color indexed="81"/>
            <rFont val="Tahoma"/>
            <family val="2"/>
          </rPr>
          <t>, en la seccion</t>
        </r>
        <r>
          <rPr>
            <b/>
            <sz val="9"/>
            <color indexed="81"/>
            <rFont val="Tahoma"/>
            <family val="2"/>
          </rPr>
          <t xml:space="preserve"> 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ingrese en en el campo </t>
        </r>
        <r>
          <rPr>
            <b/>
            <sz val="9"/>
            <color indexed="81"/>
            <rFont val="Tahoma"/>
            <family val="2"/>
          </rPr>
          <t>"Observación".</t>
        </r>
      </text>
    </comment>
    <comment ref="B58" authorId="0" shapeId="0" xr:uid="{5B8D361F-EF98-4CE0-9908-A2C646A500E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"Ingreso resultados Biopsia Cirugia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en el campo </t>
        </r>
        <r>
          <rPr>
            <b/>
            <sz val="9"/>
            <color indexed="81"/>
            <rFont val="Tahoma"/>
            <family val="2"/>
          </rPr>
          <t xml:space="preserve">"Biopsia enviada a Anatomía Patológica" </t>
        </r>
        <r>
          <rPr>
            <sz val="9"/>
            <color indexed="81"/>
            <rFont val="Tahoma"/>
            <family val="2"/>
          </rPr>
          <t xml:space="preserve">se marque la opción </t>
        </r>
        <r>
          <rPr>
            <b/>
            <sz val="9"/>
            <color indexed="81"/>
            <rFont val="Tahoma"/>
            <family val="2"/>
          </rPr>
          <t>"Si" .</t>
        </r>
      </text>
    </comment>
    <comment ref="B59" authorId="0" shapeId="0" xr:uid="{D4999CFD-6ACF-431D-95BA-8FC86FA1978C}">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"Ingreso resultados Biopsia Cirugia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t>
        </r>
        <r>
          <rPr>
            <b/>
            <sz val="9"/>
            <color indexed="81"/>
            <rFont val="Tahoma"/>
            <family val="2"/>
          </rPr>
          <t xml:space="preserve"> "Cirugia Menor"</t>
        </r>
        <r>
          <rPr>
            <sz val="9"/>
            <color indexed="81"/>
            <rFont val="Tahoma"/>
            <family val="2"/>
          </rPr>
          <t xml:space="preserve"> y en el campo </t>
        </r>
        <r>
          <rPr>
            <b/>
            <sz val="9"/>
            <color indexed="81"/>
            <rFont val="Tahoma"/>
            <family val="2"/>
          </rPr>
          <t>"Con Informe sospecha Malignidad"</t>
        </r>
        <r>
          <rPr>
            <sz val="9"/>
            <color indexed="81"/>
            <rFont val="Tahoma"/>
            <family val="2"/>
          </rPr>
          <t xml:space="preserve"> se marque la opción </t>
        </r>
        <r>
          <rPr>
            <b/>
            <sz val="9"/>
            <color indexed="81"/>
            <rFont val="Tahoma"/>
            <family val="2"/>
          </rPr>
          <t>"Si"</t>
        </r>
        <r>
          <rPr>
            <sz val="9"/>
            <color indexed="81"/>
            <rFont val="Tahoma"/>
            <family val="2"/>
          </rPr>
          <t xml:space="preserve"> .
</t>
        </r>
      </text>
    </comment>
    <comment ref="B60" authorId="0" shapeId="0" xr:uid="{842BE59B-0FD0-4060-9694-135B8F4640D2}">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torax por sospecha neumonía (incluída en Ex. Radiológicos)"
</t>
        </r>
        <r>
          <rPr>
            <sz val="9"/>
            <color indexed="81"/>
            <rFont val="Tahoma"/>
            <family val="2"/>
          </rPr>
          <t>ó</t>
        </r>
        <r>
          <rPr>
            <b/>
            <sz val="9"/>
            <color indexed="81"/>
            <rFont val="Tahoma"/>
            <family val="2"/>
          </rPr>
          <t xml:space="preserve">
"Solicitud Radiografía torax por sospecha otra patología crónica”</t>
        </r>
        <r>
          <rPr>
            <sz val="9"/>
            <color indexed="81"/>
            <rFont val="Tahoma"/>
            <family val="2"/>
          </rPr>
          <t xml:space="preserve">
</t>
        </r>
      </text>
    </comment>
    <comment ref="B61" authorId="0" shapeId="0" xr:uid="{E188736B-DDFF-44CE-A537-859AC1116FEB}">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algun de los siguientes procedimientos:</t>
        </r>
        <r>
          <rPr>
            <b/>
            <sz val="9"/>
            <color indexed="81"/>
            <rFont val="Tahoma"/>
            <family val="2"/>
          </rPr>
          <t xml:space="preserve">
"Radiografía torax por sospecha neumonía (incluída en Ex. Radiológicos) antero posterior (frontal)"
</t>
        </r>
        <r>
          <rPr>
            <sz val="9"/>
            <color indexed="81"/>
            <rFont val="Tahoma"/>
            <family val="2"/>
          </rPr>
          <t>ó</t>
        </r>
        <r>
          <rPr>
            <b/>
            <sz val="9"/>
            <color indexed="81"/>
            <rFont val="Tahoma"/>
            <family val="2"/>
          </rPr>
          <t xml:space="preserve">
"Radiografía torax por sospecha otra patología crónica antero posterior (frontal)"
</t>
        </r>
        <r>
          <rPr>
            <sz val="9"/>
            <color indexed="81"/>
            <rFont val="Tahoma"/>
            <family val="2"/>
          </rPr>
          <t>ó</t>
        </r>
        <r>
          <rPr>
            <b/>
            <sz val="9"/>
            <color indexed="81"/>
            <rFont val="Tahoma"/>
            <family val="2"/>
          </rPr>
          <t xml:space="preserve">
"Radiografía torax por sospecha neumonía (incluída en Ex. Radiológicos) antero posterior y lateral"
</t>
        </r>
        <r>
          <rPr>
            <sz val="9"/>
            <color indexed="81"/>
            <rFont val="Tahoma"/>
            <family val="2"/>
          </rPr>
          <t>ó</t>
        </r>
        <r>
          <rPr>
            <b/>
            <sz val="9"/>
            <color indexed="81"/>
            <rFont val="Tahoma"/>
            <family val="2"/>
          </rPr>
          <t xml:space="preserve">
"Radiografía torax por sospecha otra patología crónica antero posterior y lateral"
</t>
        </r>
        <r>
          <rPr>
            <sz val="9"/>
            <color indexed="81"/>
            <rFont val="Tahoma"/>
            <family val="2"/>
          </rPr>
          <t xml:space="preserve">
</t>
        </r>
      </text>
    </comment>
    <comment ref="B62" authorId="0" shapeId="0" xr:uid="{BB0100B2-8D9A-4423-AD6A-82D69C9193A3}">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siguinetes procedimientos:
</t>
        </r>
        <r>
          <rPr>
            <b/>
            <sz val="9"/>
            <color indexed="81"/>
            <rFont val="Tahoma"/>
            <family val="2"/>
          </rPr>
          <t xml:space="preserve">"Radiografía torax por sospecha neumonía (incluída en Ex. Radiológicos) antero posterior (frontal)"
ó
"Radiografía torax por sospecha otra patología crónica antero posterior (frontal)"
</t>
        </r>
        <r>
          <rPr>
            <sz val="9"/>
            <color indexed="81"/>
            <rFont val="Tahoma"/>
            <family val="2"/>
          </rPr>
          <t xml:space="preserve">
</t>
        </r>
      </text>
    </comment>
    <comment ref="B63" authorId="0" shapeId="0" xr:uid="{B5968CA9-F63B-474E-A2F1-66A266055E5D}">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siguientes procedimientos: 
</t>
        </r>
        <r>
          <rPr>
            <b/>
            <sz val="9"/>
            <color indexed="81"/>
            <rFont val="Tahoma"/>
            <family val="2"/>
          </rPr>
          <t xml:space="preserve">
"Radiografía torax por sospecha neumonía (incluída en Ex. Radiológicos) antero posterior y lateral"
ó
"Radiografía torax por sospecha otra patología crónica antero posterior y lateral"
</t>
        </r>
        <r>
          <rPr>
            <sz val="9"/>
            <color indexed="81"/>
            <rFont val="Tahoma"/>
            <family val="2"/>
          </rPr>
          <t xml:space="preserve">
</t>
        </r>
      </text>
    </comment>
    <comment ref="B64" authorId="0" shapeId="0" xr:uid="{CD9939DC-696D-4789-9B43-25CF75AA6E4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de pelvis, cadera o coxofemoral de 1er screening  (entre 3 -6 meses)”</t>
        </r>
        <r>
          <rPr>
            <sz val="9"/>
            <color indexed="81"/>
            <rFont val="Tahoma"/>
            <family val="2"/>
          </rPr>
          <t xml:space="preserve">
</t>
        </r>
      </text>
    </comment>
    <comment ref="B65" authorId="0" shapeId="0" xr:uid="{7E5483A4-54AC-42EE-ACF3-4B08845D7707}">
      <text>
        <r>
          <rPr>
            <sz val="9"/>
            <color indexed="81"/>
            <rFont val="Tahoma"/>
            <family val="2"/>
          </rPr>
          <t xml:space="preserve">
Este dato aparecerá  luego de que en la atención esté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“Informe Radiografía de pelvis, cadera o coxofemoral de 1er screening  (entre 3 -6 meses)”</t>
        </r>
      </text>
    </comment>
    <comment ref="A69" authorId="2" shapeId="0" xr:uid="{0EAA5DCD-0D6E-455A-B372-672706464ECA}">
      <text>
        <r>
          <rPr>
            <b/>
            <sz val="9"/>
            <color indexed="81"/>
            <rFont val="Tahoma"/>
            <family val="2"/>
          </rPr>
          <t>El usuario que registra, debe tener identificado en RAYEN la especialidad: 
- Oftalmologia
- Ofatlmología en UAPO</t>
        </r>
      </text>
    </comment>
    <comment ref="D69" authorId="0" shapeId="0" xr:uid="{D4B3C773-F4A5-4130-8CC6-6843185F8FCA}">
      <text>
        <r>
          <rPr>
            <sz val="9"/>
            <color indexed="81"/>
            <rFont val="Tahoma"/>
            <family val="2"/>
          </rPr>
          <t xml:space="preserve">
Este dato aparecerá  luego de que en la atención esté Registrada en el box, en estado completada o en Atención / Registro Atención Individual. 
Se Registre el </t>
        </r>
        <r>
          <rPr>
            <b/>
            <sz val="9"/>
            <color indexed="81"/>
            <rFont val="Tahoma"/>
            <family val="2"/>
          </rPr>
          <t>procedimiento:</t>
        </r>
        <r>
          <rPr>
            <sz val="9"/>
            <color indexed="81"/>
            <rFont val="Tahoma"/>
            <family val="2"/>
          </rPr>
          <t xml:space="preserve"> 
"</t>
        </r>
        <r>
          <rPr>
            <b/>
            <sz val="9"/>
            <color indexed="81"/>
            <rFont val="Tahoma"/>
            <family val="2"/>
          </rPr>
          <t>Cuantificacion de lagrimacion (test de schirmer), uno o ambos ojos"</t>
        </r>
      </text>
    </comment>
    <comment ref="D70" authorId="0" shapeId="0" xr:uid="{B744B1A4-F262-4FB1-B197-6746CB8B1220}">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Curva de tension aplanatica (por cada dia), c/ojo"</t>
        </r>
      </text>
    </comment>
    <comment ref="D71" authorId="0" shapeId="0" xr:uid="{57C37684-10BB-4398-8C49-0574FFE830B1}">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Diploscopia cuantitativa, ambos ojos"</t>
        </r>
      </text>
    </comment>
    <comment ref="D72" authorId="0" shapeId="0" xr:uid="{54F8DE47-126E-48DD-8E75-40562A27D6F7}">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 xml:space="preserve">
"Exploracion sensoriomotora: estrabismo, estudio completo"</t>
        </r>
      </text>
    </comment>
    <comment ref="D73" authorId="0" shapeId="0" xr:uid="{B798453A-1121-413B-8E90-7E2469F63FD7}">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Retinografia, ambos ojos"</t>
        </r>
      </text>
    </comment>
    <comment ref="D74" authorId="0" shapeId="0" xr:uid="{7D83E7D5-66A3-4BA5-99A4-159E05A10D3B}">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Tonometria ocular, cualquier tecnica, c/ojo"</t>
        </r>
        <r>
          <rPr>
            <sz val="9"/>
            <color indexed="81"/>
            <rFont val="Tahoma"/>
            <family val="2"/>
          </rPr>
          <t xml:space="preserve">
</t>
        </r>
      </text>
    </comment>
    <comment ref="D75" authorId="0" shapeId="0" xr:uid="{AF415182-E950-41A8-A916-65F66970D01E}">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Tratamiento ortoptico y/ o pleoptico (por sesion)"</t>
        </r>
      </text>
    </comment>
    <comment ref="D76" authorId="0" shapeId="0" xr:uid="{15DD6B46-CB9A-4413-8313-AE1F2083D083}">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Exploracion vitreorretinal, ambos ojos (fondo de ojo)"</t>
        </r>
      </text>
    </comment>
    <comment ref="D77" authorId="0" shapeId="0" xr:uid="{F2572999-6D86-47E7-8E27-456BFC01A873}">
      <text>
        <r>
          <rPr>
            <b/>
            <sz val="9"/>
            <color indexed="81"/>
            <rFont val="Tahoma"/>
            <family val="2"/>
          </rPr>
          <t xml:space="preserve">
</t>
        </r>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 xml:space="preserve">
Se Registre el procedimiento:
"</t>
        </r>
        <r>
          <rPr>
            <b/>
            <sz val="9"/>
            <color indexed="81"/>
            <rFont val="Tahoma"/>
            <family val="2"/>
          </rPr>
          <t>Cuerpo extrano conjuntival y/o corneal en adultos"</t>
        </r>
      </text>
    </comment>
    <comment ref="D78" authorId="0" shapeId="0" xr:uid="{9FD7EFE6-7D93-49AE-8B81-E8773F06D2EB}">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Campimetría computarizada, c/ojo (en UAPO)"</t>
        </r>
      </text>
    </comment>
    <comment ref="D79" authorId="0" shapeId="0" xr:uid="{41359AC4-6F70-4859-90EB-143A40B60C9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Tomografia Coherente Óptica, c/ojo"</t>
        </r>
      </text>
    </comment>
    <comment ref="D80" authorId="0" shapeId="0" xr:uid="{61E9349B-2543-4279-A5C4-E4D37BF39D25}">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"Agudeza Visual Aislada cada ojo"</t>
        </r>
      </text>
    </comment>
    <comment ref="D81" authorId="0" shapeId="0" xr:uid="{02C51DC5-070B-4C11-BEAF-41EE3D90B461}">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 xml:space="preserve">
Se Registre el procedimiento:</t>
        </r>
        <r>
          <rPr>
            <b/>
            <sz val="9"/>
            <color indexed="81"/>
            <rFont val="Tahoma"/>
            <family val="2"/>
          </rPr>
          <t xml:space="preserve">
"Paquimetría"
</t>
        </r>
      </text>
    </comment>
    <comment ref="D82" authorId="0" shapeId="0" xr:uid="{A245A6CA-B1F2-438A-A3B0-BAAFAC85470D}">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"Autorefractomia"
</t>
        </r>
      </text>
    </comment>
    <comment ref="D83" authorId="0" shapeId="0" xr:uid="{3E664D9C-0836-4A06-9CD9-9385FCF9690F}">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"Lensometría"
</t>
        </r>
      </text>
    </comment>
    <comment ref="D84" authorId="0" shapeId="0" xr:uid="{892ADCAF-6D81-454E-8552-31123FFF0E2E}">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“Extracción Cuerpo Extraño Ojo"</t>
        </r>
      </text>
    </comment>
    <comment ref="D85" authorId="0" shapeId="0" xr:uid="{7904C4B3-E7BD-470A-B22D-D4FE7FB79696}">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"Hemoglucotest previo a consulta vicio refraccion en paciente diabetico"
</t>
        </r>
      </text>
    </comment>
    <comment ref="D86" authorId="0" shapeId="0" xr:uid="{84310D2F-CC59-4C70-ADBE-738FE6D034AE}">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"Autorefracción bajo cicloplejia"
</t>
        </r>
      </text>
    </comment>
    <comment ref="D87" authorId="0" shapeId="0" xr:uid="{EE145708-FA9B-40A2-A2BC-B7BCF33562C6}">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"Irrigacion de la vía lagrimal"
</t>
        </r>
      </text>
    </comment>
    <comment ref="D88" authorId="0" shapeId="0" xr:uid="{443144D3-1F6A-49A3-9214-EE64F1D6B64E}">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"Prueba de provocacion oscuridad más pronación"</t>
        </r>
      </text>
    </comment>
    <comment ref="A89" authorId="2" shapeId="0" xr:uid="{6944E32F-F289-4068-B665-E671680B347D}">
      <text>
        <r>
          <rPr>
            <b/>
            <sz val="9"/>
            <color indexed="81"/>
            <rFont val="Tahoma"/>
            <family val="2"/>
          </rPr>
          <t>El usuario que registra, debe tener identificado en RAYEN la especialidad: 
- Otorrinolaringología</t>
        </r>
        <r>
          <rPr>
            <sz val="9"/>
            <color indexed="81"/>
            <rFont val="Tahoma"/>
            <family val="2"/>
          </rPr>
          <t xml:space="preserve">
</t>
        </r>
      </text>
    </comment>
    <comment ref="D89" authorId="0" shapeId="0" xr:uid="{379DEEAE-B30D-435D-BD02-C3F502B2FDAA}">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Audimetrías (realizadas)"</t>
        </r>
      </text>
    </comment>
    <comment ref="D90" authorId="0" shapeId="0" xr:uid="{9C7A90C0-C56B-4889-97FF-7DBECB10292B}">
      <text>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Se Registre el procedimiento:
"</t>
        </r>
        <r>
          <rPr>
            <b/>
            <sz val="9"/>
            <color indexed="81"/>
            <rFont val="Tahoma"/>
            <family val="2"/>
          </rPr>
          <t>Impedanciometria"</t>
        </r>
      </text>
    </comment>
    <comment ref="D91" authorId="0" shapeId="0" xr:uid="{87DDB265-A059-484D-AF5F-D9451D868D7F}">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"Emisiones Otoacusticas"
</t>
        </r>
      </text>
    </comment>
    <comment ref="D92" authorId="0" shapeId="0" xr:uid="{77C5271D-3037-4F97-B396-34591A96ECFC}">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"Calibración Audifonos"</t>
        </r>
      </text>
    </comment>
    <comment ref="D93" authorId="0" shapeId="0" xr:uid="{42E73348-EFAC-4483-A861-CB6520C5C40F}">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Se Registre el procedimiento:
"</t>
        </r>
        <r>
          <rPr>
            <b/>
            <sz val="9"/>
            <color indexed="81"/>
            <rFont val="Tahoma"/>
            <family val="2"/>
          </rPr>
          <t>Examen Funcional VIII PAR."</t>
        </r>
      </text>
    </comment>
    <comment ref="D94" authorId="1" shapeId="0" xr:uid="{CA36AA3E-BC97-4D1A-957F-96A66AC290BC}">
      <text>
        <r>
          <rPr>
            <b/>
            <sz val="9"/>
            <color indexed="81"/>
            <rFont val="Tahoma"/>
            <family val="2"/>
          </rPr>
          <t>Este dato aparecerá  luego de que en la atención esté Registrada en el box, en estado completada o en Atención / Registro Atención Individual. 
Se Registre el procedimiento:
"Otros Procedimientos Otorrino"</t>
        </r>
      </text>
    </comment>
    <comment ref="C99" authorId="0" shapeId="0" xr:uid="{6802FB29-9315-4078-BA28-D4A89FA6208A}">
      <text>
        <r>
          <rPr>
            <sz val="11"/>
            <color theme="1"/>
            <rFont val="Calibri"/>
            <family val="2"/>
            <scheme val="minor"/>
          </rPr>
          <t xml:space="preserve">Este dato aparecerá  luego de que en la atención esté Registrada en el </t>
        </r>
        <r>
          <rPr>
            <b/>
            <sz val="11"/>
            <color theme="1"/>
            <rFont val="Calibri"/>
            <family val="2"/>
            <scheme val="minor"/>
          </rPr>
          <t>box</t>
        </r>
        <r>
          <rPr>
            <sz val="11"/>
            <color theme="1"/>
            <rFont val="Calibri"/>
            <family val="2"/>
            <scheme val="minor"/>
          </rPr>
          <t>, en estado completada o en</t>
        </r>
        <r>
          <rPr>
            <b/>
            <sz val="11"/>
            <color theme="1"/>
            <rFont val="Calibri"/>
            <family val="2"/>
            <scheme val="minor"/>
          </rPr>
          <t xml:space="preserve"> Atención / Registro Atención Individual.</t>
        </r>
        <r>
          <rPr>
            <sz val="11"/>
            <color theme="1"/>
            <rFont val="Calibri"/>
            <family val="2"/>
            <scheme val="minor"/>
          </rPr>
          <t xml:space="preserve"> 
Se Registre actividad: </t>
        </r>
        <r>
          <rPr>
            <b/>
            <sz val="11"/>
            <color theme="1"/>
            <rFont val="Calibri"/>
            <family val="2"/>
            <scheme val="minor"/>
          </rPr>
          <t>" Entrega de ayudas Técnicas - Lentes (Entregados) "</t>
        </r>
        <r>
          <rPr>
            <sz val="11"/>
            <color theme="1"/>
            <rFont val="Calibri"/>
            <family val="2"/>
            <scheme val="minor"/>
          </rPr>
          <t xml:space="preserve">
</t>
        </r>
      </text>
    </comment>
    <comment ref="C100" authorId="0" shapeId="0" xr:uid="{FF09F44F-D90B-41FC-B844-61AD3323A425}">
      <text>
        <r>
          <rPr>
            <sz val="11"/>
            <color theme="1"/>
            <rFont val="Calibri"/>
            <family val="2"/>
            <scheme val="minor"/>
          </rPr>
          <t xml:space="preserve">Este dato aparecerá  luego de que en la atención esté Registrada en el </t>
        </r>
        <r>
          <rPr>
            <b/>
            <sz val="11"/>
            <color theme="1"/>
            <rFont val="Calibri"/>
            <family val="2"/>
            <scheme val="minor"/>
          </rPr>
          <t>box, en estado completada</t>
        </r>
        <r>
          <rPr>
            <sz val="11"/>
            <color theme="1"/>
            <rFont val="Calibri"/>
            <family val="2"/>
            <scheme val="minor"/>
          </rPr>
          <t xml:space="preserve"> o en </t>
        </r>
        <r>
          <rPr>
            <b/>
            <sz val="11"/>
            <color theme="1"/>
            <rFont val="Calibri"/>
            <family val="2"/>
            <scheme val="minor"/>
          </rPr>
          <t xml:space="preserve">Atención / Registro Atención Individual. </t>
        </r>
        <r>
          <rPr>
            <sz val="11"/>
            <color theme="1"/>
            <rFont val="Calibri"/>
            <family val="2"/>
            <scheme val="minor"/>
          </rPr>
          <t xml:space="preserve">
Se Registre actividad: </t>
        </r>
        <r>
          <rPr>
            <b/>
            <sz val="11"/>
            <color theme="1"/>
            <rFont val="Calibri"/>
            <family val="2"/>
            <scheme val="minor"/>
          </rPr>
          <t>"Entrega de ayudas Técnicas - Audifonos (Entregados)"</t>
        </r>
        <r>
          <rPr>
            <sz val="11"/>
            <color theme="1"/>
            <rFont val="Calibri"/>
            <family val="2"/>
            <scheme val="minor"/>
          </rPr>
          <t xml:space="preserve">
</t>
        </r>
      </text>
    </comment>
    <comment ref="B105" authorId="1" shapeId="0" xr:uid="{E977CC13-769E-4023-A12C-29E4CE6E391A}">
      <text>
        <r>
          <rPr>
            <b/>
            <sz val="9"/>
            <color indexed="81"/>
            <rFont val="Tahoma"/>
            <family val="2"/>
          </rPr>
          <t>Este dato aparecerá  luego de que en la atención esté Registrada en el box, en estado completada o en Atención / Registro Atención Individual. 
Se Registre La Actvidad
"Informe Examen Hormona Foliculoestumulante en Sangre"</t>
        </r>
      </text>
    </comment>
    <comment ref="B108" authorId="1" shapeId="0" xr:uid="{8CC0C3DE-7EFE-407F-BD08-C35621FCE338}">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"INTUBACIÓN LAGRIMAL"</t>
        </r>
      </text>
    </comment>
    <comment ref="B109" authorId="1" shapeId="0" xr:uid="{86736BB6-BCE9-4C94-87D6-F201FAF11A2A}">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"PLASTÍA DE PUNTOS LAGRIMALES"</t>
        </r>
        <r>
          <rPr>
            <sz val="9"/>
            <color indexed="81"/>
            <rFont val="Tahoma"/>
            <family val="2"/>
          </rPr>
          <t xml:space="preserve">
</t>
        </r>
      </text>
    </comment>
    <comment ref="B110" authorId="1" shapeId="0" xr:uid="{36C26486-BDA9-4DE6-A11C-FB30D10A3A2D}">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VACIAMIENTO Y/O DRENAJE DE"</t>
        </r>
      </text>
    </comment>
    <comment ref="B111" authorId="1" shapeId="0" xr:uid="{A72D98E2-F44E-43DC-B08A-380C25163CF1}">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TRAT. QUIR. PÁRPADO O CEJA"</t>
        </r>
      </text>
    </comment>
    <comment ref="B112" authorId="1" shapeId="0" xr:uid="{7998D48D-76D6-479D-B687-DE7E4DADC0B5}">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"BIOPSIA DE PÁRPADO Y/O ANEXOS (PROC. AUT.)"</t>
        </r>
      </text>
    </comment>
    <comment ref="B113" authorId="1" shapeId="0" xr:uid="{61A00014-0729-4ACB-866D-8C93235768FE}">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"BLEFARORRAFIA CON BLEFAROTOMÍA POSTERIOR"</t>
        </r>
      </text>
    </comment>
    <comment ref="B114" authorId="1" shapeId="0" xr:uid="{1C09EB34-8F5B-4FBB-A967-939BDAF0E26E}">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"CANTOPLASTÍA"</t>
        </r>
      </text>
    </comment>
    <comment ref="B115" authorId="1" shapeId="0" xr:uid="{14E3CEC6-20AD-4356-B33B-6CD06C632D46}">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"CHALAZIÓN Y OTROS TUMORES BENIGNOS  "</t>
        </r>
      </text>
    </comment>
    <comment ref="B116" authorId="1" shapeId="0" xr:uid="{DD518470-459A-4EE9-ABB9-2FFA87E4E3A3}">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"XANTELASMA, TRAT. QUIR."</t>
        </r>
      </text>
    </comment>
    <comment ref="B117" authorId="1" shapeId="0" xr:uid="{F9663ABE-232A-4DEB-B662-6AC13CEC25AD}">
      <text>
        <r>
          <rPr>
            <sz val="9"/>
            <color indexed="81"/>
            <rFont val="Tahoma"/>
            <family val="2"/>
          </rPr>
          <t>Este dato aparecerá  luego de que en la atención esté Registrada en el box, en estado completada o en Atención / Registro Atención Individual. 
Se Registre el procedimiento:</t>
        </r>
        <r>
          <rPr>
            <b/>
            <sz val="9"/>
            <color indexed="81"/>
            <rFont val="Tahoma"/>
            <family val="2"/>
          </rPr>
          <t xml:space="preserve">
"HERIDA O DEHISCENCIA DE SUTURA DE PÁRPADO, REPARACIÓN"</t>
        </r>
      </text>
    </comment>
    <comment ref="B118" authorId="1" shapeId="0" xr:uid="{5298D7E0-F4AB-4986-A38D-742D181D4B6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"SUTURA DE HERIDA O DEHISCENCIA DE LA CONJUNTIVA"</t>
        </r>
      </text>
    </comment>
    <comment ref="B119" authorId="1" shapeId="0" xr:uid="{E44E5695-3D31-436C-A564-71BFF7124691}">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"PTERIGIÓN Y/O PSEUDOPTERIGIÓN O SU RECIDIVA, EXTIRPACIÓN"</t>
        </r>
      </text>
    </comment>
    <comment ref="B120" authorId="1" shapeId="0" xr:uid="{B32821B7-A5D9-499D-8F88-580CAB89A8C5}">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"EXTIRPACIÓN DE TUMOR BENIGNO DE LA CONJUNTIVA"</t>
        </r>
      </text>
    </comment>
    <comment ref="B121" authorId="1" shapeId="0" xr:uid="{478A34F0-70A0-49A2-914E-349F9F413F17}">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"CRIOTERAPIA Y RECESIÓN CONJUNTIVAL"</t>
        </r>
      </text>
    </comment>
    <comment ref="B122" authorId="1" shapeId="0" xr:uid="{8A5BD80A-5367-4A18-8CCF-4F256BD3DA42}">
      <text>
        <r>
          <rPr>
            <sz val="9"/>
            <color indexed="81"/>
            <rFont val="Tahoma"/>
            <family val="2"/>
          </rPr>
          <t>Este dato aparecerá  luego de que en la atención esté Registrada en el box, en estado completada o en Atención / Registro Atención Individual.</t>
        </r>
        <r>
          <rPr>
            <b/>
            <sz val="9"/>
            <color indexed="81"/>
            <rFont val="Tahoma"/>
            <family val="2"/>
          </rPr>
          <t xml:space="preserve"> 
Se Registre el procedimiento:
"EXTRACCIÓN QUIR. DE CUERPO EXTRAÑO EN CORNEA Y/O ESCLERA"</t>
        </r>
      </text>
    </comment>
    <comment ref="B123" authorId="1" shapeId="0" xr:uid="{52A53CF4-6590-40DC-BB5F-571AD73D7B09}">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"IRIDOTOMÍA"</t>
        </r>
        <r>
          <rPr>
            <sz val="9"/>
            <color indexed="81"/>
            <rFont val="Tahoma"/>
            <family val="2"/>
          </rPr>
          <t xml:space="preserve">
</t>
        </r>
      </text>
    </comment>
    <comment ref="B124" authorId="1" shapeId="0" xr:uid="{AB410831-4E16-444B-A464-C6702AA4EC99}">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"TRABECULOPLASTÍA O IRIDOPLASTÍA"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Ines Kohnenkamp</author>
    <author>Andres Fuenzalida</author>
  </authors>
  <commentList>
    <comment ref="B12" authorId="0" shapeId="0" xr:uid="{057B9CF5-1011-4641-8ABD-CF89B08A5C35}">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3" authorId="0" shapeId="0" xr:uid="{423BF5DA-6A07-464C-93ED-6E0850E59B04}">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4" authorId="0" shapeId="0" xr:uid="{54DD7133-CB21-465E-AF96-9A45EB98CE85}">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5" authorId="0" shapeId="0" xr:uid="{A5EBFE81-BC59-43E6-A165-CBA1311D6BC9}">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6" authorId="0" shapeId="0" xr:uid="{6A4F977B-4D2A-4E33-A102-A58E62F3C965}">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7" authorId="0" shapeId="0" xr:uid="{EBF08AAE-3C68-45C1-AA60-A559E02A4003}">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21" authorId="1" shapeId="0" xr:uid="{12A3250D-8381-4DD4-B4B0-78E56A34542B}">
      <text>
        <r>
          <rPr>
            <b/>
            <sz val="9"/>
            <color indexed="81"/>
            <rFont val="Tahoma"/>
            <family val="2"/>
          </rPr>
          <t>La suma de los EMP por estado nutricional de la sección B debe ser igual al total de los EMP realizados por profesional de la sección A.</t>
        </r>
      </text>
    </comment>
    <comment ref="B22" authorId="0" shapeId="0" xr:uid="{85A10CAA-DA37-4032-9E37-CDDC12216C12}">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Normal,</t>
        </r>
        <r>
          <rPr>
            <sz val="9"/>
            <color indexed="81"/>
            <rFont val="Tahoma"/>
            <family val="2"/>
          </rPr>
          <t xml:space="preserv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3" authorId="0" shapeId="0" xr:uid="{B56D865E-F27B-44FD-916D-B49C5F0AF50F}">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bajo 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4" authorId="0" shapeId="0" xr:uid="{130C990A-F6E4-4178-9223-ABFC33920D08}">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sobrepeso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5" authorId="0" shapeId="0" xr:uid="{A59F1811-9D91-4A23-99AA-27BF17EA796E}">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obesos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9" authorId="0" shapeId="0" xr:uid="{0A7079D9-57C3-4670-B390-65B18EB9275D}">
      <text>
        <r>
          <rPr>
            <sz val="9"/>
            <color indexed="81"/>
            <rFont val="Tahoma"/>
            <family val="2"/>
          </rPr>
          <t xml:space="preserve">
Este dato aparecerá luego que en la atención registrada en el</t>
        </r>
        <r>
          <rPr>
            <b/>
            <sz val="9"/>
            <color indexed="81"/>
            <rFont val="Tahoma"/>
            <family val="2"/>
          </rPr>
          <t xml:space="preserve"> Módulo BOX - Pacientes Citados o en Agregar Documentos a una atención</t>
        </r>
        <r>
          <rPr>
            <sz val="9"/>
            <color indexed="81"/>
            <rFont val="Tahoma"/>
            <family val="2"/>
          </rPr>
          <t xml:space="preserve">, Registrada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 xml:space="preserve">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 xml:space="preserve">Fecha de Vigencia y fecha próximo control.
</t>
        </r>
        <r>
          <rPr>
            <sz val="9"/>
            <color indexed="81"/>
            <rFont val="Tahoma"/>
            <family val="2"/>
          </rPr>
          <t xml:space="preserve"> 
 Registrar  el campo </t>
        </r>
        <r>
          <rPr>
            <b/>
            <sz val="9"/>
            <color indexed="81"/>
            <rFont val="Tahoma"/>
            <family val="2"/>
          </rPr>
          <t>EMPA- ¿Usted fuma?</t>
        </r>
        <r>
          <rPr>
            <sz val="9"/>
            <color indexed="81"/>
            <rFont val="Tahoma"/>
            <family val="2"/>
          </rPr>
          <t xml:space="preserve"> ingrese el Valor </t>
        </r>
        <r>
          <rPr>
            <b/>
            <sz val="9"/>
            <color indexed="81"/>
            <rFont val="Tahoma"/>
            <family val="2"/>
          </rPr>
          <t>Si.</t>
        </r>
        <r>
          <rPr>
            <sz val="9"/>
            <color indexed="81"/>
            <rFont val="Tahoma"/>
            <family val="2"/>
          </rPr>
          <t xml:space="preserve"> 
</t>
        </r>
      </text>
    </comment>
    <comment ref="B30" authorId="0" shapeId="0" xr:uid="{65735A6D-B2F9-4BD3-B451-9E44C0DA0C0D}">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En el Formulario</t>
        </r>
        <r>
          <rPr>
            <b/>
            <sz val="9"/>
            <color indexed="81"/>
            <rFont val="Tahoma"/>
            <family val="2"/>
          </rPr>
          <t xml:space="preserve"> </t>
        </r>
        <r>
          <rPr>
            <sz val="9"/>
            <color indexed="81"/>
            <rFont val="Tahoma"/>
            <family val="2"/>
          </rPr>
          <t>clinico "</t>
        </r>
        <r>
          <rPr>
            <b/>
            <sz val="9"/>
            <color indexed="81"/>
            <rFont val="Tahoma"/>
            <family val="2"/>
          </rPr>
          <t xml:space="preserve">EMP - Examen de Medicina Preventiva" </t>
        </r>
        <r>
          <rPr>
            <sz val="9"/>
            <color indexed="81"/>
            <rFont val="Tahoma"/>
            <family val="2"/>
          </rPr>
          <t xml:space="preserve"> se registre en el campo Estado del examen,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Presion Arterial (mmHg</t>
        </r>
        <r>
          <rPr>
            <sz val="9"/>
            <color indexed="81"/>
            <rFont val="Tahoma"/>
            <family val="2"/>
          </rPr>
          <t>) el valor medido en la Toma de Presión (Dependiendo de los valores registrados, las preguntas:</t>
        </r>
        <r>
          <rPr>
            <b/>
            <sz val="9"/>
            <color indexed="81"/>
            <rFont val="Tahoma"/>
            <family val="2"/>
          </rPr>
          <t xml:space="preserve"> "Presión Arterial Sistólica ¿Es mayor o igual a 140 mmHG?</t>
        </r>
        <r>
          <rPr>
            <sz val="9"/>
            <color indexed="81"/>
            <rFont val="Tahoma"/>
            <family val="2"/>
          </rPr>
          <t>" y "</t>
        </r>
        <r>
          <rPr>
            <b/>
            <sz val="9"/>
            <color indexed="81"/>
            <rFont val="Tahoma"/>
            <family val="2"/>
          </rPr>
          <t>Presión Arterial Diastólica ¿Es mayor o igual a 90 mmHg</t>
        </r>
        <r>
          <rPr>
            <sz val="9"/>
            <color indexed="81"/>
            <rFont val="Tahoma"/>
            <family val="2"/>
          </rPr>
          <t xml:space="preserve">?" se contestarán automáticamente).
</t>
        </r>
      </text>
    </comment>
    <comment ref="B34" authorId="0" shapeId="0" xr:uid="{E9FEB501-8120-4328-A7D7-A580B6884678}">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 xml:space="preserve">"EMP - Examen de Medicina Preventiva" </t>
        </r>
        <r>
          <rPr>
            <sz val="9"/>
            <color indexed="81"/>
            <rFont val="Tahoma"/>
            <family val="2"/>
          </rPr>
          <t xml:space="preserve"> se registre en el campo</t>
        </r>
        <r>
          <rPr>
            <b/>
            <sz val="9"/>
            <color indexed="81"/>
            <rFont val="Tahoma"/>
            <family val="2"/>
          </rPr>
          <t xml:space="preserve"> Estado del examen, el valor:
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 debe contar con la</t>
        </r>
        <r>
          <rPr>
            <b/>
            <sz val="9"/>
            <color indexed="81"/>
            <rFont val="Tahoma"/>
            <family val="2"/>
          </rPr>
          <t xml:space="preserve"> Calificación Nutricional Según IMC, </t>
        </r>
        <r>
          <rPr>
            <sz val="9"/>
            <color indexed="81"/>
            <rFont val="Tahoma"/>
            <family val="2"/>
          </rPr>
          <t xml:space="preserve">debe tener registrada la </t>
        </r>
        <r>
          <rPr>
            <b/>
            <sz val="9"/>
            <color indexed="81"/>
            <rFont val="Tahoma"/>
            <family val="2"/>
          </rPr>
          <t>Fecha de Vigencia y fecha próximo control.</t>
        </r>
        <r>
          <rPr>
            <sz val="9"/>
            <color indexed="81"/>
            <rFont val="Tahoma"/>
            <family val="2"/>
          </rPr>
          <t xml:space="preserve">
Se debe registrar en el campo </t>
        </r>
        <r>
          <rPr>
            <b/>
            <sz val="9"/>
            <color indexed="81"/>
            <rFont val="Tahoma"/>
            <family val="2"/>
          </rPr>
          <t xml:space="preserve">Resultado de glicemia (mg/dl) </t>
        </r>
        <r>
          <rPr>
            <sz val="9"/>
            <color indexed="81"/>
            <rFont val="Tahoma"/>
            <family val="2"/>
          </rPr>
          <t>el valor medido en la toma de glicemia (Dependiendo de los valores registrados, las preguntas: "</t>
        </r>
        <r>
          <rPr>
            <b/>
            <sz val="9"/>
            <color indexed="81"/>
            <rFont val="Tahoma"/>
            <family val="2"/>
          </rPr>
          <t>Glicemia en ayunas entre 100 y 125 mg/dl"</t>
        </r>
        <r>
          <rPr>
            <sz val="9"/>
            <color indexed="81"/>
            <rFont val="Tahoma"/>
            <family val="2"/>
          </rPr>
          <t xml:space="preserve"> y </t>
        </r>
        <r>
          <rPr>
            <b/>
            <sz val="9"/>
            <color indexed="81"/>
            <rFont val="Tahoma"/>
            <family val="2"/>
          </rPr>
          <t>"Glicemia en ayunas mayor o = a 126 mg/dl"</t>
        </r>
        <r>
          <rPr>
            <sz val="9"/>
            <color indexed="81"/>
            <rFont val="Tahoma"/>
            <family val="2"/>
          </rPr>
          <t xml:space="preserve"> se contestarán automáticamente).
</t>
        </r>
        <r>
          <rPr>
            <b/>
            <sz val="9"/>
            <color indexed="81"/>
            <rFont val="Tahoma"/>
            <family val="2"/>
          </rPr>
          <t xml:space="preserve">
NOTA: Corresponde a las personas que presentan una Glicemia en ayuno entre 100 y 199 mg/dl, según el examen de laboratorio realizado</t>
        </r>
      </text>
    </comment>
    <comment ref="B35" authorId="0" shapeId="0" xr:uid="{0910FB2B-0CB8-4339-AAB2-29E1F6A844A0}">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campo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t>
        </r>
        <r>
          <rPr>
            <sz val="9"/>
            <color indexed="81"/>
            <rFont val="Tahoma"/>
            <family val="2"/>
          </rPr>
          <t xml:space="preserve">o-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Colesterol Total (mg/dl)</t>
        </r>
        <r>
          <rPr>
            <sz val="9"/>
            <color indexed="81"/>
            <rFont val="Tahoma"/>
            <family val="2"/>
          </rPr>
          <t xml:space="preserve"> el valor medido en la toma de colesterol (Dependiendo de los valores registrados, las preguntas: "</t>
        </r>
        <r>
          <rPr>
            <b/>
            <sz val="9"/>
            <color indexed="81"/>
            <rFont val="Tahoma"/>
            <family val="2"/>
          </rPr>
          <t>Esta entre 200-239 mg/dl"</t>
        </r>
        <r>
          <rPr>
            <sz val="9"/>
            <color indexed="81"/>
            <rFont val="Tahoma"/>
            <family val="2"/>
          </rPr>
          <t xml:space="preserve"> y</t>
        </r>
        <r>
          <rPr>
            <b/>
            <sz val="9"/>
            <color indexed="81"/>
            <rFont val="Tahoma"/>
            <family val="2"/>
          </rPr>
          <t xml:space="preserve"> "Es mayor o = 240 mg/dl"</t>
        </r>
        <r>
          <rPr>
            <sz val="9"/>
            <color indexed="81"/>
            <rFont val="Tahoma"/>
            <family val="2"/>
          </rPr>
          <t xml:space="preserve"> se contestarán automáticamente).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Autor</author>
    <author>Nicole Cisternas</author>
    <author>Miguel Angel Rozas Bustamante</author>
  </authors>
  <commentList>
    <comment ref="A10" authorId="0" shapeId="0" xr:uid="{95F9767F-88E2-41CA-9B6C-60C58384D627}">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Se contabilizara, según</t>
        </r>
        <r>
          <rPr>
            <b/>
            <sz val="9"/>
            <color indexed="81"/>
            <rFont val="Tahoma"/>
            <family val="2"/>
          </rPr>
          <t xml:space="preserve"> Especialidad</t>
        </r>
        <r>
          <rPr>
            <sz val="9"/>
            <color indexed="81"/>
            <rFont val="Tahoma"/>
            <family val="2"/>
          </rPr>
          <t xml:space="preserve"> identificada de cada perfil del</t>
        </r>
        <r>
          <rPr>
            <b/>
            <sz val="9"/>
            <color indexed="81"/>
            <rFont val="Tahoma"/>
            <family val="2"/>
          </rPr>
          <t xml:space="preserve"> Instrumento Médico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F10" authorId="0" shapeId="0" xr:uid="{A7E4C200-CBB9-451E-A1A9-F5C0339FA80D}">
      <text>
        <r>
          <rPr>
            <b/>
            <sz val="9"/>
            <color indexed="81"/>
            <rFont val="Tahoma"/>
            <family val="2"/>
          </rPr>
          <t xml:space="preserve">Item No disponible.
</t>
        </r>
      </text>
    </comment>
    <comment ref="K10" authorId="1" shapeId="0" xr:uid="{95B52F0C-9114-43DC-B722-6F86E290BF6D}">
      <text>
        <r>
          <rPr>
            <b/>
            <sz val="9"/>
            <color indexed="81"/>
            <rFont val="Tahoma"/>
            <family val="2"/>
          </rPr>
          <t>Item No Disponible</t>
        </r>
        <r>
          <rPr>
            <sz val="9"/>
            <color indexed="81"/>
            <rFont val="Tahoma"/>
            <family val="2"/>
          </rPr>
          <t xml:space="preserve">
</t>
        </r>
      </text>
    </comment>
    <comment ref="O10" authorId="0" shapeId="0" xr:uid="{65FF495E-7213-465E-927D-79771AAA9364}">
      <text>
        <r>
          <rPr>
            <b/>
            <sz val="9"/>
            <color indexed="81"/>
            <rFont val="Tahoma"/>
            <family val="2"/>
          </rPr>
          <t xml:space="preserve">Item No Disponible 
</t>
        </r>
      </text>
    </comment>
    <comment ref="R10" authorId="1" shapeId="0" xr:uid="{C6DC3519-0FF6-4BAC-8088-262604F8A22B}">
      <text>
        <r>
          <rPr>
            <b/>
            <sz val="9"/>
            <color indexed="81"/>
            <rFont val="Tahoma"/>
            <family val="2"/>
          </rPr>
          <t xml:space="preserve">Item No Disponible </t>
        </r>
        <r>
          <rPr>
            <sz val="9"/>
            <color indexed="81"/>
            <rFont val="Tahoma"/>
            <family val="2"/>
          </rPr>
          <t xml:space="preserve">
</t>
        </r>
      </text>
    </comment>
    <comment ref="V10" authorId="0" shapeId="0" xr:uid="{618E1B6F-CA14-4D1B-B7B8-BF434705CE1E}">
      <text>
        <r>
          <rPr>
            <b/>
            <sz val="9"/>
            <color indexed="81"/>
            <rFont val="Tahoma"/>
            <family val="2"/>
          </rPr>
          <t xml:space="preserve">Item No Disponible 
</t>
        </r>
      </text>
    </comment>
    <comment ref="Y10" authorId="0" shapeId="0" xr:uid="{AB99EA7A-5D55-4D51-BDF5-413EC7F1775D}">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Telemedicina Especialidad - Solicitada Desde APS o Nivel Secundario</t>
        </r>
        <r>
          <rPr>
            <sz val="9"/>
            <color indexed="81"/>
            <rFont val="Tahoma"/>
            <family val="2"/>
          </rPr>
          <t xml:space="preserve">
Además el Médico Tratante del centro de salud de origen, debe registrar su </t>
        </r>
        <r>
          <rPr>
            <b/>
            <sz val="9"/>
            <color indexed="81"/>
            <rFont val="Tahoma"/>
            <family val="2"/>
          </rPr>
          <t>Actividad</t>
        </r>
        <r>
          <rPr>
            <sz val="9"/>
            <color indexed="81"/>
            <rFont val="Tahoma"/>
            <family val="2"/>
          </rPr>
          <t xml:space="preserve"> correspondiente a su producción del REM A04 o A07
</t>
        </r>
      </text>
    </comment>
    <comment ref="A14" authorId="0" shapeId="0" xr:uid="{66DFE832-6711-427B-B766-43E2779C683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Y14" authorId="0" shapeId="0" xr:uid="{4E332A9D-F090-4471-B7EB-A518AAEFA52E}">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Pedriatría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15" authorId="0" shapeId="0" xr:uid="{069ACC7C-3D0E-4C4F-B034-0E9801900F9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t>
        </r>
      </text>
    </comment>
    <comment ref="Y15" authorId="0" shapeId="0" xr:uid="{03327118-2EE9-40E7-957A-9718D2E0454F}">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Medicina Interna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16" authorId="0" shapeId="0" xr:uid="{7DF42C6B-CCDE-4A5E-8BE6-7372CFB6052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t>
        </r>
      </text>
    </comment>
    <comment ref="Y16" authorId="0" shapeId="0" xr:uid="{C01C07BB-8445-4391-9DEE-D53A44297A51}">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Neonatología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17" authorId="0" shapeId="0" xr:uid="{794B62F0-6570-47A2-BC6C-D7CEBE49BDD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Broncopulmonar Infantil</t>
        </r>
        <r>
          <rPr>
            <sz val="9"/>
            <color indexed="81"/>
            <rFont val="Tahoma"/>
            <family val="2"/>
          </rPr>
          <t xml:space="preserve">
</t>
        </r>
      </text>
    </comment>
    <comment ref="Y17" authorId="0" shapeId="0" xr:uid="{C11154E8-02C4-4DAD-8363-4C5F7CA9141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Broncopulmonar Infantil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18" authorId="0" shapeId="0" xr:uid="{70142BC8-BF35-43D8-9775-783D1CCDA0E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Broncopulmonar  ó Broncopulmonar adulto</t>
        </r>
        <r>
          <rPr>
            <sz val="9"/>
            <color indexed="81"/>
            <rFont val="Tahoma"/>
            <family val="2"/>
          </rPr>
          <t xml:space="preserve">
</t>
        </r>
      </text>
    </comment>
    <comment ref="Y18" authorId="0" shapeId="0" xr:uid="{7A271452-AB68-4847-BD00-59BD0E698092}">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Broncopulmonar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19" authorId="0" shapeId="0" xr:uid="{78526CAB-CA5F-40E1-A301-05ED366F58E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Cardiología Infantil</t>
        </r>
        <r>
          <rPr>
            <sz val="9"/>
            <color indexed="81"/>
            <rFont val="Tahoma"/>
            <family val="2"/>
          </rPr>
          <t xml:space="preserve">
</t>
        </r>
      </text>
    </comment>
    <comment ref="Y19" authorId="0" shapeId="0" xr:uid="{89942E20-A490-460C-8364-428E7B19EF8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Cardiología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0" authorId="0" shapeId="0" xr:uid="{0BD10AFF-D187-450E-8AE8-DA7E909A4A07}">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Cardiología ó Cardiología Adulto</t>
        </r>
        <r>
          <rPr>
            <sz val="9"/>
            <color indexed="81"/>
            <rFont val="Tahoma"/>
            <family val="2"/>
          </rPr>
          <t xml:space="preserve">
</t>
        </r>
      </text>
    </comment>
    <comment ref="Y20" authorId="0" shapeId="0" xr:uid="{7DE20AEC-761C-43B3-8818-A7F463E67A13}">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Cardiología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1" authorId="0" shapeId="0" xr:uid="{B5767EC4-D1AA-4874-AE9E-2947EA919F1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Endocrinología Infantil</t>
        </r>
        <r>
          <rPr>
            <sz val="9"/>
            <color indexed="81"/>
            <rFont val="Tahoma"/>
            <family val="2"/>
          </rPr>
          <t xml:space="preserve">
</t>
        </r>
      </text>
    </comment>
    <comment ref="Y21" authorId="0" shapeId="0" xr:uid="{AF376945-AEC9-4551-AE15-7C5928F7AF9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Endocrinología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2" authorId="0" shapeId="0" xr:uid="{18FA0245-4463-4D24-957E-FA95F1275393}">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Endocrinología ó Endocrinología Adulto</t>
        </r>
        <r>
          <rPr>
            <sz val="9"/>
            <color indexed="81"/>
            <rFont val="Tahoma"/>
            <family val="2"/>
          </rPr>
          <t xml:space="preserve">
</t>
        </r>
      </text>
    </comment>
    <comment ref="Y22" authorId="0" shapeId="0" xr:uid="{C2A9F5AF-85B0-418B-8C97-573BC687829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Endocrinología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3" authorId="0" shapeId="0" xr:uid="{D08260E3-7CC0-4C87-A5C2-386AAA19B8D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Infantil</t>
        </r>
        <r>
          <rPr>
            <sz val="9"/>
            <color indexed="81"/>
            <rFont val="Tahoma"/>
            <family val="2"/>
          </rPr>
          <t xml:space="preserve">
</t>
        </r>
      </text>
    </comment>
    <comment ref="Y23" authorId="0" shapeId="0" xr:uid="{89C10678-C6CC-430A-8900-201C67C18A2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Gastroenterología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4" authorId="0" shapeId="0" xr:uid="{AC1D564A-AA04-4400-82A7-54E5C0025DD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ó Gastroenterología Adulto</t>
        </r>
        <r>
          <rPr>
            <sz val="9"/>
            <color indexed="81"/>
            <rFont val="Tahoma"/>
            <family val="2"/>
          </rPr>
          <t xml:space="preserve">
</t>
        </r>
      </text>
    </comment>
    <comment ref="Y24" authorId="0" shapeId="0" xr:uid="{49A2BD95-DBE0-4FCA-9168-2A3432C64BE3}">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Gastroenterología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5" authorId="0" shapeId="0" xr:uid="{6A780DB1-1346-42B5-937C-0EF4DDCF8B87}">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Genética</t>
        </r>
        <r>
          <rPr>
            <sz val="9"/>
            <color indexed="81"/>
            <rFont val="Tahoma"/>
            <family val="2"/>
          </rPr>
          <t xml:space="preserve">
</t>
        </r>
      </text>
    </comment>
    <comment ref="Y25" authorId="0" shapeId="0" xr:uid="{539EA3A8-C388-4CFD-B1B3-1C08BB7FBA8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Genética Clínica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6" authorId="0" shapeId="0" xr:uid="{C8457495-1259-4D25-8151-46DFEBF1F44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Hematología Oncológica</t>
        </r>
        <r>
          <rPr>
            <sz val="9"/>
            <color indexed="81"/>
            <rFont val="Tahoma"/>
            <family val="2"/>
          </rPr>
          <t xml:space="preserve">
</t>
        </r>
      </text>
    </comment>
    <comment ref="Y26" authorId="0" shapeId="0" xr:uid="{1E992501-CFBE-46C3-AC66-F5C67B93A8F3}">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Hemato - Oncología Infantil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7" authorId="0" shapeId="0" xr:uid="{91334C6F-1FC6-4BBB-A08D-6C7CED03D14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Hematología ó Hematología Adulto</t>
        </r>
        <r>
          <rPr>
            <sz val="9"/>
            <color indexed="81"/>
            <rFont val="Tahoma"/>
            <family val="2"/>
          </rPr>
          <t xml:space="preserve">
</t>
        </r>
      </text>
    </comment>
    <comment ref="Y27" authorId="0" shapeId="0" xr:uid="{08F50FAD-B7BF-4AD1-99FB-330F44BF4900}">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Hematología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8" authorId="0" shapeId="0" xr:uid="{83D8A6AE-98E1-45DA-B77B-11292887E69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Nefrología Infantil</t>
        </r>
        <r>
          <rPr>
            <sz val="9"/>
            <color indexed="81"/>
            <rFont val="Tahoma"/>
            <family val="2"/>
          </rPr>
          <t xml:space="preserve">
</t>
        </r>
      </text>
    </comment>
    <comment ref="Y28" authorId="0" shapeId="0" xr:uid="{75DC0B90-D3DD-4ACB-8D68-F9CBA10D77AF}">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Nefrología Pediática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29" authorId="0" shapeId="0" xr:uid="{932555C6-D724-4446-8F6D-0B5DD0D4C5E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Nefrología ó Nefrología Adulto</t>
        </r>
        <r>
          <rPr>
            <sz val="9"/>
            <color indexed="81"/>
            <rFont val="Tahoma"/>
            <family val="2"/>
          </rPr>
          <t xml:space="preserve">
</t>
        </r>
      </text>
    </comment>
    <comment ref="Y29" authorId="0" shapeId="0" xr:uid="{0E1B4719-0CA1-4581-8203-9A773A9E680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Nefrología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0" authorId="0" shapeId="0" xr:uid="{6D42E2B4-6822-44A1-B87C-271CFE6523AA}">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Nutrición</t>
        </r>
        <r>
          <rPr>
            <sz val="9"/>
            <color indexed="81"/>
            <rFont val="Tahoma"/>
            <family val="2"/>
          </rPr>
          <t xml:space="preserve"> </t>
        </r>
        <r>
          <rPr>
            <b/>
            <sz val="9"/>
            <color indexed="81"/>
            <rFont val="Tahoma"/>
            <family val="2"/>
          </rPr>
          <t>Infantil</t>
        </r>
        <r>
          <rPr>
            <sz val="9"/>
            <color indexed="81"/>
            <rFont val="Tahoma"/>
            <family val="2"/>
          </rPr>
          <t xml:space="preserve">
</t>
        </r>
      </text>
    </comment>
    <comment ref="Y30" authorId="0" shapeId="0" xr:uid="{96303DB0-50F8-4330-88D8-EEA13E00119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Nutriólogo Pediátrico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1" authorId="0" shapeId="0" xr:uid="{4D9F51AD-E663-45B0-818F-217B15CAC3A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Nutrición ó Nutrición Adulto</t>
        </r>
        <r>
          <rPr>
            <sz val="9"/>
            <color indexed="81"/>
            <rFont val="Tahoma"/>
            <family val="2"/>
          </rPr>
          <t xml:space="preserve">
</t>
        </r>
      </text>
    </comment>
    <comment ref="Y31" authorId="0" shapeId="0" xr:uid="{65FA9E06-27BE-4589-A13C-4E191057A460}">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Nutriólogo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2" authorId="0" shapeId="0" xr:uid="{83AFA8B1-6152-4F25-955D-F65F5E83C208}">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Y32" authorId="0" shapeId="0" xr:uid="{1848E48D-05E0-4024-AF6C-94CD0BD1C65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Reumatología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3" authorId="0" shapeId="0" xr:uid="{06011DA4-7624-4D0D-8E6A-3106A0F6599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Y33" authorId="0" shapeId="0" xr:uid="{E147DD92-E430-4F53-A4E3-BF53F60378E3}">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Reumatología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4" authorId="0" shapeId="0" xr:uid="{0B2A0A04-1A58-4FB0-BB9E-6641B59244C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t>
        </r>
      </text>
    </comment>
    <comment ref="Y34" authorId="0" shapeId="0" xr:uid="{7E243BBC-D054-42C6-AD59-5C3D04F2AC7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Dermatología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5" authorId="0" shapeId="0" xr:uid="{E930FF18-A07E-452E-9399-F2947CC0ECF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Infectología Infantil</t>
        </r>
        <r>
          <rPr>
            <sz val="9"/>
            <color indexed="81"/>
            <rFont val="Tahoma"/>
            <family val="2"/>
          </rPr>
          <t xml:space="preserve">
</t>
        </r>
      </text>
    </comment>
    <comment ref="Y35" authorId="0" shapeId="0" xr:uid="{AB770AEC-CFC0-4158-BAAD-B1C87B7E69F0}">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Infectología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6" authorId="0" shapeId="0" xr:uid="{016E6E04-98FD-42FA-8682-7FB820EAD10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Infectología ó Infectología Adulto</t>
        </r>
        <r>
          <rPr>
            <sz val="9"/>
            <color indexed="81"/>
            <rFont val="Tahoma"/>
            <family val="2"/>
          </rPr>
          <t xml:space="preserve">
</t>
        </r>
      </text>
    </comment>
    <comment ref="Y36" authorId="0" shapeId="0" xr:uid="{2530D598-E179-49A8-B440-BF01835C7707}">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Infectología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7" authorId="0" shapeId="0" xr:uid="{15EE6C8E-839C-4294-8CC4-97F0DB586CAA}">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t>
        </r>
      </text>
    </comment>
    <comment ref="Y37" authorId="0" shapeId="0" xr:uid="{A613451C-EDF0-4EF9-A19A-8B04571BBDD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Inmunología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8" authorId="0" shapeId="0" xr:uid="{5B0B6AF7-6DE7-4E0F-912C-E5C67CABCBD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t>
        </r>
      </text>
    </comment>
    <comment ref="Y38" authorId="0" shapeId="0" xr:uid="{AAA004A4-8DB9-4D29-B771-283FE199E8E2}">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Geriatría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39" authorId="0" shapeId="0" xr:uid="{A39D43FE-CA59-48C7-AB22-980C3EA419B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Infantil</t>
        </r>
        <r>
          <rPr>
            <sz val="9"/>
            <color indexed="81"/>
            <rFont val="Tahoma"/>
            <family val="2"/>
          </rPr>
          <t xml:space="preserve">
</t>
        </r>
      </text>
    </comment>
    <comment ref="Y39" authorId="0" shapeId="0" xr:uid="{8A1E707E-70C0-4014-8AFC-7033499E432A}">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Fisiatría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0" authorId="0" shapeId="0" xr:uid="{4E84E72F-7120-406F-B3BD-409E473CEC6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ó Medicina Física Y Rehabilitación Adulto</t>
        </r>
        <r>
          <rPr>
            <sz val="9"/>
            <color indexed="81"/>
            <rFont val="Tahoma"/>
            <family val="2"/>
          </rPr>
          <t xml:space="preserve">
</t>
        </r>
      </text>
    </comment>
    <comment ref="Y40" authorId="0" shapeId="0" xr:uid="{D69ACE29-392D-461D-AE4A-4EE3B118B2C3}">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Fisiatría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1" authorId="0" shapeId="0" xr:uid="{966819D2-D578-4CC2-9A25-617F09BF62A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Neurología Infantil</t>
        </r>
        <r>
          <rPr>
            <sz val="9"/>
            <color indexed="81"/>
            <rFont val="Tahoma"/>
            <family val="2"/>
          </rPr>
          <t xml:space="preserve">
</t>
        </r>
      </text>
    </comment>
    <comment ref="Y41" authorId="0" shapeId="0" xr:uid="{FB7F4844-5749-4AEE-B48D-B762BE7059EB}">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Neurología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2" authorId="0" shapeId="0" xr:uid="{47DDA913-AA67-4370-9867-E89D10344527}">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Neurología ó Neurología Adulto</t>
        </r>
        <r>
          <rPr>
            <sz val="9"/>
            <color indexed="81"/>
            <rFont val="Tahoma"/>
            <family val="2"/>
          </rPr>
          <t xml:space="preserve">
</t>
        </r>
      </text>
    </comment>
    <comment ref="Y42" authorId="0" shapeId="0" xr:uid="{B3D285E8-5D04-4C52-BF5D-FEBA1773B283}">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Neurología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3" authorId="0" shapeId="0" xr:uid="{E39C265C-0BC4-4BA7-9AE1-73FA926524C8}">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Oncología</t>
        </r>
      </text>
    </comment>
    <comment ref="Y43" authorId="0" shapeId="0" xr:uid="{2D2BD911-6F62-4C6E-A1AC-2C4380206946}">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Oncología Médica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4" authorId="0" shapeId="0" xr:uid="{520942EB-414B-4ECB-89D0-056ADD90EFB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Psiquiatría Infantil</t>
        </r>
        <r>
          <rPr>
            <sz val="9"/>
            <color indexed="81"/>
            <rFont val="Tahoma"/>
            <family val="2"/>
          </rPr>
          <t xml:space="preserve">
</t>
        </r>
      </text>
    </comment>
    <comment ref="Y44" authorId="0" shapeId="0" xr:uid="{D941EE44-041F-4E60-A884-AB190BBA7C09}">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Psiquiatría Pediátrica y de la Adolescencia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5" authorId="0" shapeId="0" xr:uid="{FC159528-CB81-4012-81DC-329BB022A8A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Psiquiatría ó Psiquiatría Adulto</t>
        </r>
        <r>
          <rPr>
            <sz val="9"/>
            <color indexed="81"/>
            <rFont val="Tahoma"/>
            <family val="2"/>
          </rPr>
          <t xml:space="preserve">
</t>
        </r>
      </text>
    </comment>
    <comment ref="Y45" authorId="0" shapeId="0" xr:uid="{0CEB5950-08E5-4A9D-B284-DA7AB997172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Psiquiatría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6" authorId="0" shapeId="0" xr:uid="{CFAFF532-1099-42B8-A5AC-4418DFBFC076}">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Infantil</t>
        </r>
        <r>
          <rPr>
            <sz val="9"/>
            <color indexed="81"/>
            <rFont val="Tahoma"/>
            <family val="2"/>
          </rPr>
          <t xml:space="preserve">
</t>
        </r>
      </text>
    </comment>
    <comment ref="Y46" authorId="0" shapeId="0" xr:uid="{8FF79196-0FD9-42BA-B6C5-F540B21FA8A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7" authorId="0" shapeId="0" xr:uid="{3F11529E-99CF-479D-9FAF-A81A979D85C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ó Cirugía Adulto</t>
        </r>
        <r>
          <rPr>
            <sz val="9"/>
            <color indexed="81"/>
            <rFont val="Tahoma"/>
            <family val="2"/>
          </rPr>
          <t xml:space="preserve">
</t>
        </r>
      </text>
    </comment>
    <comment ref="Y47" authorId="0" shapeId="0" xr:uid="{394769ED-CC87-48F7-95D7-5AFACA7056A3}">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General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8" authorId="0" shapeId="0" xr:uid="{40790EBB-FCAE-4D1A-B60B-A2423CD8D19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t>
        </r>
        <r>
          <rPr>
            <sz val="9"/>
            <color indexed="81"/>
            <rFont val="Tahoma"/>
            <family val="2"/>
          </rPr>
          <t xml:space="preserve">
</t>
        </r>
      </text>
    </comment>
    <comment ref="Y48" authorId="0" shapeId="0" xr:uid="{A1812267-B7F8-4655-BD26-D01139EA93AC}">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Digestiva (Alta)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49" authorId="0" shapeId="0" xr:uid="{38D79907-B451-495E-8A75-ED84D490C53A}">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Cabeza Y Cuello </t>
        </r>
        <r>
          <rPr>
            <sz val="9"/>
            <color indexed="81"/>
            <rFont val="Tahoma"/>
            <family val="2"/>
          </rPr>
          <t xml:space="preserve">y/o </t>
        </r>
        <r>
          <rPr>
            <b/>
            <sz val="9"/>
            <color indexed="81"/>
            <rFont val="Tahoma"/>
            <family val="2"/>
          </rPr>
          <t>Cirugía Maxilo Facial</t>
        </r>
        <r>
          <rPr>
            <sz val="9"/>
            <color indexed="81"/>
            <rFont val="Tahoma"/>
            <family val="2"/>
          </rPr>
          <t xml:space="preserve">
</t>
        </r>
      </text>
    </comment>
    <comment ref="Y49" authorId="0" shapeId="0" xr:uid="{3FB3CEAF-AFDD-4A1D-BD4F-9CE3EA252E82}">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De Cabeza, Cuello y Maxilofacial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0" authorId="0" shapeId="0" xr:uid="{DF7DFF4D-D146-402A-9453-C5B2221FEFA3}">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Infantil</t>
        </r>
        <r>
          <rPr>
            <sz val="9"/>
            <color indexed="81"/>
            <rFont val="Tahoma"/>
            <family val="2"/>
          </rPr>
          <t xml:space="preserve">
</t>
        </r>
      </text>
    </comment>
    <comment ref="Y50" authorId="0" shapeId="0" xr:uid="{2724F8E3-6785-4DA1-B158-723F0864D22C}">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Plástica y Reparadora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1" authorId="0" shapeId="0" xr:uid="{105355DB-A500-4E3E-A7E4-FE10D9DD635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Adulto</t>
        </r>
        <r>
          <rPr>
            <sz val="9"/>
            <color indexed="81"/>
            <rFont val="Tahoma"/>
            <family val="2"/>
          </rPr>
          <t xml:space="preserve">
</t>
        </r>
      </text>
    </comment>
    <comment ref="Y51" authorId="0" shapeId="0" xr:uid="{076343C3-46F7-4C24-9591-0040EDB4C08E}">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Plástica y Reparadora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2" authorId="0" shapeId="0" xr:uid="{1ABDB4DA-C011-4229-B1C0-CF061327E766}">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Y52" authorId="0" shapeId="0" xr:uid="{9DA0E2CE-114E-4D85-8972-F3262EBD7A75}">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Coloproctología (Cirugía Digestiva Baja)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3" authorId="0" shapeId="0" xr:uid="{20FFDC34-CABD-4A64-A98C-85A3F4D2722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t>
        </r>
      </text>
    </comment>
    <comment ref="Y53" authorId="0" shapeId="0" xr:uid="{198F5DF9-18B6-4201-8CA6-9BC69F42366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Tórax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4" authorId="0" shapeId="0" xr:uid="{AEF816B6-BBCB-4963-B3B8-7F87D744468A}">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t>
        </r>
      </text>
    </comment>
    <comment ref="Y54" authorId="0" shapeId="0" xr:uid="{F3A0EAA9-7FBA-48D9-B635-0746D8E618A7}">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Vascular Periférica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5" authorId="0" shapeId="0" xr:uid="{B80497AF-3FB1-4CFC-911F-CFA0A3F376CF}">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t>
        </r>
      </text>
    </comment>
    <comment ref="Y55" authorId="0" shapeId="0" xr:uid="{E47C9403-1944-4750-94C6-19F01C012480}">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Neurocirugía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6" authorId="0" shapeId="0" xr:uid="{AC3E0E81-86A4-480D-81F8-AEABF5392148}">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t>
        </r>
      </text>
    </comment>
    <comment ref="Y56" authorId="0" shapeId="0" xr:uid="{3B4EFAF2-7FD0-4D14-A720-8A3ED86ACB5F}">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Cirugía Cardiovascular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7" authorId="0" shapeId="0" xr:uid="{344CD7F1-5DFA-40B8-9A7C-5BCE7DE3E9C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t>
        </r>
      </text>
    </comment>
    <comment ref="Y57" authorId="0" shapeId="0" xr:uid="{2689689E-3D71-40C1-BF0B-49777F0EE1DA}">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Anestesiología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8" authorId="0" shapeId="0" xr:uid="{79EBA097-7BC5-4F7F-BF60-06F9948A9E9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t>
        </r>
      </text>
    </comment>
    <comment ref="Y58" authorId="0" shapeId="0" xr:uid="{C2402208-C0EF-42AA-B6BB-03662DA9E3C5}">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Obstetricia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59" authorId="0" shapeId="0" xr:uid="{E98676E8-D885-4ECD-AC17-3B8A5997CBD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Ginecología Infantil</t>
        </r>
        <r>
          <rPr>
            <sz val="9"/>
            <color indexed="81"/>
            <rFont val="Tahoma"/>
            <family val="2"/>
          </rPr>
          <t xml:space="preserve">
</t>
        </r>
      </text>
    </comment>
    <comment ref="Y59" authorId="0" shapeId="0" xr:uid="{503EF97C-F7AE-4A0B-B469-E04BA0C9DA3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Ginecología Pediátrica y de la Adolescencia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0" authorId="0" shapeId="0" xr:uid="{AFBC133B-E9EB-46B2-9949-F08EEBDE40C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Ginecología ó Ginecología Adulto</t>
        </r>
        <r>
          <rPr>
            <sz val="9"/>
            <color indexed="81"/>
            <rFont val="Tahoma"/>
            <family val="2"/>
          </rPr>
          <t xml:space="preserve">
</t>
        </r>
      </text>
    </comment>
    <comment ref="Y60" authorId="0" shapeId="0" xr:uid="{7150B9DF-4403-42DC-8DB9-A3D3455AD9D5}">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Ginecología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1" authorId="0" shapeId="0" xr:uid="{0CD25E8E-4E40-425E-894F-71CC7778BE7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t>
        </r>
      </text>
    </comment>
    <comment ref="Y61" authorId="0" shapeId="0" xr:uid="{B96316C2-4305-404C-B432-30A55080ECD9}">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Oftalmología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2" authorId="0" shapeId="0" xr:uid="{D7548632-FEFC-4704-9319-6300177D9A2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t>
        </r>
      </text>
    </comment>
    <comment ref="Y62" authorId="0" shapeId="0" xr:uid="{8E022E89-9C42-4EBC-9F00-44AECBC168CD}">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Otorrinolaringología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3" authorId="0" shapeId="0" xr:uid="{C2BEFE9F-B2A1-4CB0-8F6C-8B992F18494F}">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Infantil</t>
        </r>
        <r>
          <rPr>
            <sz val="9"/>
            <color indexed="81"/>
            <rFont val="Tahoma"/>
            <family val="2"/>
          </rPr>
          <t xml:space="preserve">
</t>
        </r>
      </text>
    </comment>
    <comment ref="Y63" authorId="0" shapeId="0" xr:uid="{509D3632-D3AB-45E2-AD7B-6E7292F07A2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Traumatología y Ortopedia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4" authorId="0" shapeId="0" xr:uid="{7F6BD253-1F84-47DD-AADC-23BAB5EFE61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ó Traumatología y Ortopedia Adulto</t>
        </r>
        <r>
          <rPr>
            <sz val="9"/>
            <color indexed="81"/>
            <rFont val="Tahoma"/>
            <family val="2"/>
          </rPr>
          <t xml:space="preserve">
</t>
        </r>
      </text>
    </comment>
    <comment ref="Y64" authorId="0" shapeId="0" xr:uid="{5DC15283-527C-475B-8A24-FC220127414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Traumatología y Ortopedia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5" authorId="0" shapeId="0" xr:uid="{F486CEFA-C3E9-4105-AFF9-087DEBED43F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Urología Infantil</t>
        </r>
        <r>
          <rPr>
            <sz val="9"/>
            <color indexed="81"/>
            <rFont val="Tahoma"/>
            <family val="2"/>
          </rPr>
          <t xml:space="preserve">
</t>
        </r>
      </text>
    </comment>
    <comment ref="Y65" authorId="0" shapeId="0" xr:uid="{7817122D-1E12-4F2A-917E-19554639DF91}">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Urología Pediátrica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6" authorId="0" shapeId="0" xr:uid="{C0109CED-6D09-4231-B35A-B26815250D7F}">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Urología ó Urología Adulto</t>
        </r>
        <r>
          <rPr>
            <sz val="9"/>
            <color indexed="81"/>
            <rFont val="Tahoma"/>
            <family val="2"/>
          </rPr>
          <t xml:space="preserve">
</t>
        </r>
      </text>
    </comment>
    <comment ref="Y66" authorId="0" shapeId="0" xr:uid="{EF410C5E-C3DE-4CF2-ACD9-E7A4C1FBDAD8}">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Urología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7" authorId="0" shapeId="0" xr:uid="{B39040E8-17F8-4CF8-92BD-BD032A94D75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Infantil</t>
        </r>
        <r>
          <rPr>
            <sz val="9"/>
            <color indexed="81"/>
            <rFont val="Tahoma"/>
            <family val="2"/>
          </rPr>
          <t xml:space="preserve">
</t>
        </r>
      </text>
    </comment>
    <comment ref="Y67" authorId="0" shapeId="0" xr:uid="{C4C31BBC-C697-4B14-AB48-6C1A525F1347}">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Medicina Familiar del Niño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8" authorId="0" shapeId="0" xr:uid="{977D48FD-B053-41E8-BC9F-786C23C47C5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t>
        </r>
      </text>
    </comment>
    <comment ref="Y68" authorId="0" shapeId="0" xr:uid="{677FFF9B-334F-4578-8F91-8BCD21CCCD65}">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Medicina Familiar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69" authorId="0" shapeId="0" xr:uid="{5E54E281-2128-4BA4-9CF9-527A760136C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t>
        </r>
      </text>
    </comment>
    <comment ref="Y69" authorId="0" shapeId="0" xr:uid="{304B627A-EF12-4450-96C8-33DBD256E46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Medicina Familiar Adulto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70" authorId="0" shapeId="0" xr:uid="{297D3D19-F02B-449C-8244-A40258EBA26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Diabetes</t>
        </r>
        <r>
          <rPr>
            <sz val="9"/>
            <color indexed="81"/>
            <rFont val="Tahoma"/>
            <family val="2"/>
          </rPr>
          <t xml:space="preserve">
</t>
        </r>
      </text>
    </comment>
    <comment ref="Y70" authorId="0" shapeId="0" xr:uid="{1DC3DCEB-4B5A-4AA0-8337-A08F8A389CAC}">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Diabetología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71" authorId="0" shapeId="0" xr:uid="{33368168-5EE9-4CFE-8426-E3698E27D13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t>
        </r>
      </text>
    </comment>
    <comment ref="Y71" authorId="0" shapeId="0" xr:uid="{9C4B030C-B4F1-4FB2-A721-E6EB8055059E}">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Medicina Intensiva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72" authorId="0" shapeId="0" xr:uid="{492E4AFC-3677-4196-B8C9-832B0C85589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t>
        </r>
      </text>
    </comment>
    <comment ref="Y72" authorId="0" shapeId="0" xr:uid="{EFAB3470-55FB-4AB4-9CFB-CFB5386FC774}">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Imagenología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73" authorId="0" shapeId="0" xr:uid="{5F9C950D-CF32-44DA-9E75-44759C583548}">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t>
        </r>
      </text>
    </comment>
    <comment ref="Y73" authorId="0" shapeId="0" xr:uid="{14993A22-7487-4E6E-BD71-6811FD5E2285}">
      <text>
        <r>
          <rPr>
            <sz val="9"/>
            <color indexed="81"/>
            <rFont val="Tahoma"/>
            <family val="2"/>
          </rPr>
          <t>Este dato aparecerá  luego de que en la atención  registrada en</t>
        </r>
        <r>
          <rPr>
            <b/>
            <sz val="9"/>
            <color indexed="81"/>
            <rFont val="Tahoma"/>
            <family val="2"/>
          </rPr>
          <t xml:space="preserve"> 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t>
        </r>
        <r>
          <rPr>
            <b/>
            <sz val="9"/>
            <color indexed="81"/>
            <rFont val="Tahoma"/>
            <family val="2"/>
          </rPr>
          <t xml:space="preserve">
</t>
        </r>
        <r>
          <rPr>
            <sz val="9"/>
            <color indexed="81"/>
            <rFont val="Tahoma"/>
            <family val="2"/>
          </rPr>
          <t xml:space="preserve">Se registre la </t>
        </r>
        <r>
          <rPr>
            <b/>
            <sz val="9"/>
            <color indexed="81"/>
            <rFont val="Tahoma"/>
            <family val="2"/>
          </rPr>
          <t xml:space="preserve">Actividad:
Teleconsulta Radioterapia Oncológica - Solicitada Desde APS o Nivel Secundario
</t>
        </r>
        <r>
          <rPr>
            <sz val="9"/>
            <color indexed="81"/>
            <rFont val="Tahoma"/>
            <family val="2"/>
          </rPr>
          <t>Además el Médico Tratante del centro de salud de origen, debe registrar su actividad correspondiente a su producción del REM A04 o A07</t>
        </r>
        <r>
          <rPr>
            <b/>
            <sz val="9"/>
            <color indexed="81"/>
            <rFont val="Tahoma"/>
            <family val="2"/>
          </rPr>
          <t xml:space="preserve">
</t>
        </r>
      </text>
    </comment>
    <comment ref="A75" authorId="0" shapeId="0" xr:uid="{22F142C6-071B-46A1-88A9-ABF0146DBC78}">
      <text>
        <r>
          <rPr>
            <b/>
            <sz val="9"/>
            <color indexed="81"/>
            <rFont val="Tahoma"/>
            <family val="2"/>
          </rPr>
          <t>Seccion No Disponible
 - No Aplica registro en APS</t>
        </r>
      </text>
    </comment>
    <comment ref="A87" authorId="0" shapeId="0" xr:uid="{21A85DBE-C7AE-4428-B0B1-2BDDE8741879}">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Teleinforme Ecografía Obstetrica
</t>
        </r>
        <r>
          <rPr>
            <b/>
            <sz val="9"/>
            <color indexed="81"/>
            <rFont val="Tahoma"/>
            <family val="2"/>
          </rPr>
          <t xml:space="preserve">
</t>
        </r>
        <r>
          <rPr>
            <sz val="9"/>
            <color indexed="81"/>
            <rFont val="Tahoma"/>
            <family val="2"/>
          </rPr>
          <t xml:space="preserve">
Tipo de Establecimiento
Cesfam,Cgu,Cgr,Crs,Cdt,Psr,Cosam, Cecosf, Hospital Comunitario</t>
        </r>
        <r>
          <rPr>
            <b/>
            <sz val="9"/>
            <color indexed="81"/>
            <rFont val="Tahoma"/>
            <family val="2"/>
          </rPr>
          <t xml:space="preserve">
</t>
        </r>
      </text>
    </comment>
    <comment ref="A88" authorId="0" shapeId="0" xr:uid="{0D33F72F-F986-4610-ACA9-EA18EE0E12B6}">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Electrocardiograma
</t>
        </r>
        <r>
          <rPr>
            <sz val="9"/>
            <color indexed="81"/>
            <rFont val="Tahoma"/>
            <family val="2"/>
          </rPr>
          <t xml:space="preserve">
Tipo de Establecimiento
Cesfam,Cgu,Cgr,Crs,Cdt,Psr,Cosam, Cecosf, Hospital Comunitario</t>
        </r>
      </text>
    </comment>
    <comment ref="A89" authorId="0" shapeId="0" xr:uid="{30839D3A-C731-4BE9-B289-3542123C830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Electroencefalograma</t>
        </r>
        <r>
          <rPr>
            <sz val="9"/>
            <color indexed="81"/>
            <rFont val="Tahoma"/>
            <family val="2"/>
          </rPr>
          <t xml:space="preserve">
Tipo de Establecimiento
Cesfam,Cgu,Cgr,Crs,Cdt,Psr,Cosam, Cecosf, Hospital Comunitario</t>
        </r>
      </text>
    </comment>
    <comment ref="A90" authorId="0" shapeId="0" xr:uid="{F28A3359-9729-4D63-8571-8AA799BC3B6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Espirometría</t>
        </r>
        <r>
          <rPr>
            <sz val="9"/>
            <color indexed="81"/>
            <rFont val="Tahoma"/>
            <family val="2"/>
          </rPr>
          <t xml:space="preserve">
Tipo de Establecimiento
Cesfam,Cgu,Cgr,Crs,Cdt,Psr,Cosam, Cecosf, Hospital Comunitario</t>
        </r>
      </text>
    </comment>
    <comment ref="A91" authorId="0" shapeId="0" xr:uid="{DC301499-1483-46A9-B778-4297AC31AFBF}">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Fondo de Ojo</t>
        </r>
        <r>
          <rPr>
            <sz val="9"/>
            <color indexed="81"/>
            <rFont val="Tahoma"/>
            <family val="2"/>
          </rPr>
          <t xml:space="preserve">
Tipo de Establecimiento
Cesfam,Cgu,Cgr,Crs,Cdt,Psr,Cosam, Cecosf, Hospital Comunitario</t>
        </r>
      </text>
    </comment>
    <comment ref="A92" authorId="0" shapeId="0" xr:uid="{4BDB76AF-BFE4-450A-8F57-8B574EFAA1FD}">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Holter de Presión Arterial</t>
        </r>
        <r>
          <rPr>
            <sz val="9"/>
            <color indexed="81"/>
            <rFont val="Tahoma"/>
            <family val="2"/>
          </rPr>
          <t xml:space="preserve">
Tipo de Establecimiento
Cesfam,Cgu,Cgr,Crs,Cdt,Psr,Cosam, Cecosf, Hospital Comunitario</t>
        </r>
      </text>
    </comment>
    <comment ref="A93" authorId="0" shapeId="0" xr:uid="{476F1E99-8250-47D8-9707-E439D28C6B9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Test de Esfuerzo
</t>
        </r>
        <r>
          <rPr>
            <sz val="9"/>
            <color indexed="81"/>
            <rFont val="Tahoma"/>
            <family val="2"/>
          </rPr>
          <t xml:space="preserve">
Tipo de Establecimiento
Cesfam,Cgu,Cgr,Crs,Cdt,Psr,Cosam, Cecosf, Hospital Comunitario</t>
        </r>
      </text>
    </comment>
    <comment ref="A94" authorId="0" shapeId="0" xr:uid="{4317507F-ADCB-49E8-BF8E-CB33ED40588E}">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Radiografía Simple
</t>
        </r>
        <r>
          <rPr>
            <sz val="9"/>
            <color indexed="81"/>
            <rFont val="Tahoma"/>
            <family val="2"/>
          </rPr>
          <t xml:space="preserve">
Tipo de Establecimiento
Cesfam,Cgu,Cgr,Crs,Cdt,Psr,Cosam, Cecosf, Hospital Comunitario</t>
        </r>
      </text>
    </comment>
    <comment ref="A95" authorId="0" shapeId="0" xr:uid="{19D9A58E-314D-4CE4-B047-B76C8A79A1AF}">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Radiografía Dental</t>
        </r>
        <r>
          <rPr>
            <sz val="9"/>
            <color indexed="81"/>
            <rFont val="Tahoma"/>
            <family val="2"/>
          </rPr>
          <t xml:space="preserve">
Tipo de Establecimiento
Cesfam,Cgu,Cgr,Crs,Cdt,Psr,Cosam, Cecosf, Hospital Comunitario</t>
        </r>
      </text>
    </comment>
    <comment ref="A98" authorId="0" shapeId="0" xr:uid="{857D3F4B-26A5-4E9C-B0D0-A523AA1D1BB6}">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Ecografía Abdominal
</t>
        </r>
        <r>
          <rPr>
            <sz val="9"/>
            <color indexed="81"/>
            <rFont val="Tahoma"/>
            <family val="2"/>
          </rPr>
          <t xml:space="preserve">
Tipo de Establecimiento
Cesfam,Cgu,Cgr,Crs,Cdt,Psr,Cosam, Cecosf, Hospital Comunitario</t>
        </r>
      </text>
    </comment>
    <comment ref="A99" authorId="0" shapeId="0" xr:uid="{77DFE0B7-6A39-4A89-B42D-94C1B385CA7D}">
      <text>
        <r>
          <rPr>
            <sz val="9"/>
            <color indexed="81"/>
            <rFont val="Tahoma"/>
            <family val="2"/>
          </rPr>
          <t xml:space="preserve">
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Mamografía
</t>
        </r>
        <r>
          <rPr>
            <sz val="9"/>
            <color indexed="81"/>
            <rFont val="Tahoma"/>
            <family val="2"/>
          </rPr>
          <t xml:space="preserve">
Tipo de Establecimiento
Cesfam,Cgu,Cgr,Crs,Cdt,Psr,Cosam, Cecosf, Hospital Comunitario</t>
        </r>
      </text>
    </comment>
    <comment ref="A101" authorId="0" shapeId="0" xr:uid="{D86E2A83-729C-4837-8E77-14A0BDACF17F}">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Se contabilizara, según</t>
        </r>
        <r>
          <rPr>
            <b/>
            <sz val="9"/>
            <color indexed="81"/>
            <rFont val="Tahoma"/>
            <family val="2"/>
          </rPr>
          <t xml:space="preserve"> Especialidad</t>
        </r>
        <r>
          <rPr>
            <sz val="9"/>
            <color indexed="81"/>
            <rFont val="Tahoma"/>
            <family val="2"/>
          </rPr>
          <t xml:space="preserve"> identificada de cada perfil del</t>
        </r>
        <r>
          <rPr>
            <b/>
            <sz val="9"/>
            <color indexed="81"/>
            <rFont val="Tahoma"/>
            <family val="2"/>
          </rPr>
          <t xml:space="preserve"> Instrumento Médico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N101" authorId="2" shapeId="0" xr:uid="{4D8AEC12-A3E5-4AFE-B2D6-FB46081956AC}">
      <text>
        <r>
          <rPr>
            <b/>
            <sz val="9"/>
            <color indexed="81"/>
            <rFont val="Tahoma"/>
            <family val="2"/>
          </rPr>
          <t xml:space="preserve">No contabilizable </t>
        </r>
      </text>
    </comment>
    <comment ref="Q101" authorId="0" shapeId="0" xr:uid="{F646DED3-ADDD-4F1F-8F32-8EC359B8AA50}">
      <text>
        <r>
          <rPr>
            <sz val="9"/>
            <color indexed="81"/>
            <rFont val="Tahoma"/>
            <family val="2"/>
          </rPr>
          <t xml:space="preserve">Este dato aparecerá  luego de que en la atención  registrada en módulo Box, Pacientes Citados o en modulo Atención - Atención Individual el profesional registre lo siguiente:
</t>
        </r>
        <r>
          <rPr>
            <b/>
            <sz val="9"/>
            <color indexed="81"/>
            <rFont val="Tahoma"/>
            <family val="2"/>
          </rPr>
          <t xml:space="preserve">
Se registre una Actividad de Teleconsulta de Especialidad Odontologica </t>
        </r>
        <r>
          <rPr>
            <sz val="9"/>
            <color indexed="81"/>
            <rFont val="Tahoma"/>
            <family val="2"/>
          </rPr>
          <t xml:space="preserve">
Tipo de Establecimiento
Cesfam,Cgu,Cgr,Crs,Cdt,Psr,Cosam, Cecosf, Hospital Comunitario</t>
        </r>
      </text>
    </comment>
    <comment ref="A105" authorId="0" shapeId="0" xr:uid="{9750ECA0-0685-4E22-8E67-F5B6AD0C94B2}">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Bucal</t>
        </r>
        <r>
          <rPr>
            <sz val="9"/>
            <color indexed="81"/>
            <rFont val="Tahoma"/>
            <family val="2"/>
          </rPr>
          <t xml:space="preserve">
Tipo de Establecimiento
Cesfam,Cgu,Cgr,Crs,Cdt,Psr,Cosam, Cecosf, Hospital Comunitario</t>
        </r>
      </text>
    </comment>
    <comment ref="A106" authorId="0" shapeId="0" xr:uid="{5BB2A22D-3CAE-47DE-B155-9829B8D5EE93}">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y Traumatología Maxilofacial</t>
        </r>
        <r>
          <rPr>
            <sz val="9"/>
            <color indexed="81"/>
            <rFont val="Tahoma"/>
            <family val="2"/>
          </rPr>
          <t xml:space="preserve">
Tipo de Establecimiento
Cesfam,Cgu,Cgr,Crs,Cdt,Psr,Cosam, Cecosf, Hospital Comunitario</t>
        </r>
      </text>
    </comment>
    <comment ref="A107" authorId="0" shapeId="0" xr:uid="{1159F8FE-136E-4139-9E69-A1C953036E82}">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Endodoncia</t>
        </r>
        <r>
          <rPr>
            <sz val="9"/>
            <color indexed="81"/>
            <rFont val="Tahoma"/>
            <family val="2"/>
          </rPr>
          <t xml:space="preserve">
Tipo de Establecimiento
Cesfam,Cgu,Cgr,Crs,Cdt,Psr,Cosam, Cecosf, Hospital Comunitario</t>
        </r>
      </text>
    </comment>
    <comment ref="A108" authorId="0" shapeId="0" xr:uid="{FCECFD4E-ED4D-4406-89CB-B94208260AB6}">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Odontopediatría</t>
        </r>
        <r>
          <rPr>
            <sz val="9"/>
            <color indexed="81"/>
            <rFont val="Tahoma"/>
            <family val="2"/>
          </rPr>
          <t xml:space="preserve">
Tipo de Establecimiento
Cesfam,Cgu,Cgr,Crs,Cdt,Psr,Cosam, Cecosf, Hospital Comunitario</t>
        </r>
      </text>
    </comment>
    <comment ref="A109" authorId="0" shapeId="0" xr:uid="{4D9F26A9-C662-4791-AC01-8505E674F87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Ortodoncia y Ortopedia Dento Maxilofacial</t>
        </r>
        <r>
          <rPr>
            <sz val="9"/>
            <color indexed="81"/>
            <rFont val="Tahoma"/>
            <family val="2"/>
          </rPr>
          <t xml:space="preserve">
Tipo de Establecimiento
Cesfam,Cgu,Cgr,Crs,Cdt,Psr,Cosam, Cecosf, Hospital Comunitario</t>
        </r>
      </text>
    </comment>
    <comment ref="A110" authorId="0" shapeId="0" xr:uid="{9CC3AFEE-A9A6-47AB-9B52-C93355F14E32}">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Periodoncia</t>
        </r>
        <r>
          <rPr>
            <sz val="9"/>
            <color indexed="81"/>
            <rFont val="Tahoma"/>
            <family val="2"/>
          </rPr>
          <t xml:space="preserve">
Tipo de Establecimiento
Cesfam,Cgu,Cgr,Crs,Cdt,Psr,Cosam, Cecosf, Hospital Comunitario</t>
        </r>
      </text>
    </comment>
    <comment ref="A111" authorId="0" shapeId="0" xr:uid="{876A32C6-A522-475B-AC45-21305936AA89}">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Fija</t>
        </r>
        <r>
          <rPr>
            <sz val="9"/>
            <color indexed="81"/>
            <rFont val="Tahoma"/>
            <family val="2"/>
          </rPr>
          <t xml:space="preserve">
Tipo de Establecimiento
Cesfam,Cgu,Cgr,Crs,Cdt,Psr,Cosam, Cecosf, Hospital Comunitario</t>
        </r>
      </text>
    </comment>
    <comment ref="A112" authorId="0" shapeId="0" xr:uid="{36C18AE0-6CE8-4857-9A1A-AE40A69B420D}">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Removible</t>
        </r>
        <r>
          <rPr>
            <sz val="9"/>
            <color indexed="81"/>
            <rFont val="Tahoma"/>
            <family val="2"/>
          </rPr>
          <t xml:space="preserve">
Tipo de Establecimiento
Cesfam,Cgu,Cgr,Crs,Cdt,Psr,Cosam, Cecosf, Hospital Comunitario</t>
        </r>
      </text>
    </comment>
    <comment ref="A113" authorId="0" shapeId="0" xr:uid="{677654E5-CB3B-43D8-B3AB-8F0481DAE64D}">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Implantología Buco Maxilofacial</t>
        </r>
        <r>
          <rPr>
            <sz val="9"/>
            <color indexed="81"/>
            <rFont val="Tahoma"/>
            <family val="2"/>
          </rPr>
          <t xml:space="preserve">
Tipo de Establecimiento
Cesfam,Cgu,Cgr,Crs,Cdt,Psr,Cosam, Cecosf, Hospital Comunitario</t>
        </r>
      </text>
    </comment>
    <comment ref="A114" authorId="0" shapeId="0" xr:uid="{8CC16057-6403-424D-88DC-84F88162D62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Patología Oral</t>
        </r>
        <r>
          <rPr>
            <sz val="9"/>
            <color indexed="81"/>
            <rFont val="Tahoma"/>
            <family val="2"/>
          </rPr>
          <t xml:space="preserve">
Tipo de Establecimiento
Cesfam,Cgu,Cgr,Crs,Cdt,Psr,Cosam, Cecosf, Hospital Comunitario</t>
        </r>
      </text>
    </comment>
    <comment ref="A115" authorId="0" shapeId="0" xr:uid="{2845714D-1CE4-4240-A211-A193D7EB3EF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Trastornos Temporomandibulares y Dolor Orofacial</t>
        </r>
        <r>
          <rPr>
            <sz val="9"/>
            <color indexed="81"/>
            <rFont val="Tahoma"/>
            <family val="2"/>
          </rPr>
          <t xml:space="preserve">
Tipo de Establecimiento
Cesfam,Cgu,Cgr,Crs,Cdt,Psr,Cosam, Cecosf, Hospital Comunitario</t>
        </r>
      </text>
    </comment>
    <comment ref="A117" authorId="0" shapeId="0" xr:uid="{C683A2E5-9262-4404-AB37-55B105AFCDBB}">
      <text>
        <r>
          <rPr>
            <b/>
            <sz val="9"/>
            <color indexed="81"/>
            <rFont val="Tahoma"/>
            <family val="2"/>
          </rPr>
          <t>No Disponible</t>
        </r>
      </text>
    </comment>
    <comment ref="F118" authorId="2" shapeId="0" xr:uid="{8B4E8BC1-5BF8-45D2-A2FC-99A9D628B21B}">
      <text>
        <r>
          <rPr>
            <b/>
            <sz val="9"/>
            <color indexed="81"/>
            <rFont val="Tahoma"/>
            <family val="2"/>
          </rPr>
          <t xml:space="preserve">No contabilizable </t>
        </r>
      </text>
    </comment>
    <comment ref="A130" authorId="0" shapeId="0" xr:uid="{B8124BF3-9FCF-4518-AF5D-2B2C4389044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Teleconuslta Abreviada - Tratamiento Anticoagulante Oral - Institucional
Teleconuslta Abreviada - Tratamiento Anticoagulante Oral - Compra de Servicio - Sistema
Teleconuslta Abreviada - Tratamiento Anticoagulante Oral - Compra de Servicio - Extrasistema</t>
        </r>
        <r>
          <rPr>
            <sz val="9"/>
            <color indexed="81"/>
            <rFont val="Tahoma"/>
            <family val="2"/>
          </rPr>
          <t xml:space="preserve">
Tipo de Establecimiento
Cesfam,Cgu,Cgr,Crs,Cdt,Psr,Cosam, Cecosf, Hospital Comunitario
</t>
        </r>
      </text>
    </comment>
    <comment ref="A131" authorId="0" shapeId="0" xr:uid="{C6FDAC99-0574-4058-A2D2-323F12DA5F5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Teleconuslta Abreviada - Otros - Institucional
Teleconuslta Abreviada - Otros - Compra de Servicio - Sistema
Teleconuslta Abreviada - Otros - Compra de Servicio - Extrasistema</t>
        </r>
        <r>
          <rPr>
            <sz val="9"/>
            <color indexed="81"/>
            <rFont val="Tahoma"/>
            <family val="2"/>
          </rPr>
          <t xml:space="preserve">
Tipo de Establecimiento
Cesfam,Cgu,Cgr,Crs,Cdt,Psr,Cosam, Cecosf, Hospital Comunitario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N10" authorId="0" shapeId="0" xr:uid="{FB30F3AE-4218-4EA0-817B-9C931156BF08}">
      <text>
        <r>
          <rPr>
            <sz val="9"/>
            <color indexed="81"/>
            <rFont val="Tahoma"/>
            <family val="2"/>
          </rPr>
          <t xml:space="preserve">
Se contabilizará cuando el 
Profesional o Técnico: 
adicional a su consulta pertiente, registre algun Tipo de medicina complementaria o práctica de bienestar de la salud, idetificados en esta seccion</t>
        </r>
      </text>
    </comment>
    <comment ref="AO10" authorId="0" shapeId="0" xr:uid="{5863181D-8C83-4500-949B-64D6657730D8}">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AP10" authorId="0" shapeId="0" xr:uid="{635349F8-20C3-4ED1-9CAA-EE0679D8194C}">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AQ10" authorId="0" shapeId="0" xr:uid="{04AE7432-33A1-4949-BD3E-65F0CA4E9587}">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AR10" authorId="0" shapeId="0" xr:uid="{1BE4FAC8-293E-4491-B988-823C94702105}">
      <text>
        <r>
          <rPr>
            <sz val="9"/>
            <color indexed="81"/>
            <rFont val="Tahoma"/>
            <family val="2"/>
          </rPr>
          <t>Este dato aparecerá, 
luego que en el</t>
        </r>
        <r>
          <rPr>
            <b/>
            <sz val="9"/>
            <color indexed="81"/>
            <rFont val="Tahoma"/>
            <family val="2"/>
          </rPr>
          <t xml:space="preserve"> Modulo Incripcion de la Admision, </t>
        </r>
        <r>
          <rPr>
            <sz val="9"/>
            <color indexed="81"/>
            <rFont val="Tahoma"/>
            <family val="2"/>
          </rPr>
          <t xml:space="preserve">se le registre al usuario cualquiera de las </t>
        </r>
        <r>
          <rPr>
            <b/>
            <sz val="9"/>
            <color indexed="81"/>
            <rFont val="Tahoma"/>
            <family val="2"/>
          </rPr>
          <t xml:space="preserve">Alertas Administrativas "Programa SENAME", </t>
        </r>
        <r>
          <rPr>
            <sz val="9"/>
            <color indexed="81"/>
            <rFont val="Tahoma"/>
            <family val="2"/>
          </rPr>
          <t xml:space="preserve">se considera a pacientes de hasta 19 años 11 meses 29 dias.
</t>
        </r>
      </text>
    </comment>
    <comment ref="AS10" authorId="0" shapeId="0" xr:uid="{CCB0AEAB-EFC6-4945-9CB9-B75E4EBC4BD0}">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siguentes actividades: </t>
        </r>
        <r>
          <rPr>
            <b/>
            <sz val="9"/>
            <color indexed="81"/>
            <rFont val="Tahoma"/>
            <family val="2"/>
          </rPr>
          <t xml:space="preserve">
"Ingreso Tipo de medicina complementaria o práctica de bienestar de la salud Pacientes"
</t>
        </r>
        <r>
          <rPr>
            <sz val="9"/>
            <color indexed="81"/>
            <rFont val="Tahoma"/>
            <family val="2"/>
          </rPr>
          <t xml:space="preserve">
</t>
        </r>
        <r>
          <rPr>
            <b/>
            <sz val="9"/>
            <color indexed="81"/>
            <rFont val="Tahoma"/>
            <family val="2"/>
          </rPr>
          <t>"Ingreso Tipo de medicina complementaria o práctica de bienestar de la salud Familiares / Cuidadores de los pacientes"
"Ingreso Tipo de medicina complementaria o práctica de bienestar de la salud Funcionarios"</t>
        </r>
      </text>
    </comment>
    <comment ref="AT10" authorId="0" shapeId="0" xr:uid="{F3A08F2F-4CDB-426B-A864-95173EFAB5A8}">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siguentes actividades:</t>
        </r>
        <r>
          <rPr>
            <b/>
            <sz val="9"/>
            <color indexed="81"/>
            <rFont val="Tahoma"/>
            <family val="2"/>
          </rPr>
          <t xml:space="preserve">
"Control Tipo de medicina complementaria o práctica de bienestar de la salud Pacientes"
"Control Tipo de medicina complementaria o práctica de bienestar de la salud Familiares / Cuidadores de los pacientes"
"Control Tipo de medicina complementaria o práctica de bienestar de la salud Funcionarios"
</t>
        </r>
      </text>
    </comment>
    <comment ref="AU10" authorId="0" shapeId="0" xr:uid="{00363DC3-0EF9-4448-8AA6-0AADE4D42204}">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AV10" authorId="0" shapeId="0" xr:uid="{8AF87517-ECBD-4650-A9CD-B3D6B1501E41}">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AW10" authorId="0" shapeId="0" xr:uid="{7E84AE69-A5CE-432C-92C0-522C068DCB51}">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C13" authorId="0" shapeId="0" xr:uid="{595A964B-00C4-4251-89E0-8DF5B573A014}">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t>
        </r>
        <r>
          <rPr>
            <b/>
            <sz val="9"/>
            <color indexed="81"/>
            <rFont val="Tahoma"/>
            <family val="2"/>
          </rPr>
          <t xml:space="preserve">
</t>
        </r>
        <r>
          <rPr>
            <sz val="9"/>
            <color indexed="81"/>
            <rFont val="Tahoma"/>
            <family val="2"/>
          </rPr>
          <t>la</t>
        </r>
        <r>
          <rPr>
            <b/>
            <sz val="9"/>
            <color indexed="81"/>
            <rFont val="Tahoma"/>
            <family val="2"/>
          </rPr>
          <t xml:space="preserve"> actividad: "Acupuntura"</t>
        </r>
      </text>
    </comment>
    <comment ref="C14" authorId="0" shapeId="0" xr:uid="{610FA18C-67A3-4067-BC2C-3A74ED62AF3C}">
      <text>
        <r>
          <rPr>
            <sz val="9"/>
            <color indexed="81"/>
            <rFont val="Tahoma"/>
            <family val="2"/>
          </rPr>
          <t>Este dato aparecerá  luego que el</t>
        </r>
        <r>
          <rPr>
            <b/>
            <sz val="9"/>
            <color indexed="81"/>
            <rFont val="Tahoma"/>
            <family val="2"/>
          </rPr>
          <t xml:space="preserve"> Profesional o Técnico </t>
        </r>
        <r>
          <rPr>
            <sz val="9"/>
            <color indexed="81"/>
            <rFont val="Tahoma"/>
            <family val="2"/>
          </rPr>
          <t xml:space="preserve">
registre en box o en atención individual 
la actividad: "</t>
        </r>
        <r>
          <rPr>
            <b/>
            <sz val="9"/>
            <color indexed="81"/>
            <rFont val="Tahoma"/>
            <family val="2"/>
          </rPr>
          <t>Homeopatia"</t>
        </r>
      </text>
    </comment>
    <comment ref="C15" authorId="0" shapeId="0" xr:uid="{67C82DD9-F303-4AA7-B794-ACD2A46EFE9D}">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la actividad: "</t>
        </r>
        <r>
          <rPr>
            <b/>
            <sz val="9"/>
            <color indexed="81"/>
            <rFont val="Tahoma"/>
            <family val="2"/>
          </rPr>
          <t>Naturopatia"</t>
        </r>
        <r>
          <rPr>
            <sz val="9"/>
            <color indexed="81"/>
            <rFont val="Tahoma"/>
            <family val="2"/>
          </rPr>
          <t xml:space="preserve">
</t>
        </r>
      </text>
    </comment>
    <comment ref="C16" authorId="0" shapeId="0" xr:uid="{6D90DE65-2855-4DD3-BE5B-4F751D490476}">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"Apiterapia"</t>
        </r>
        <r>
          <rPr>
            <sz val="9"/>
            <color indexed="81"/>
            <rFont val="Tahoma"/>
            <family val="2"/>
          </rPr>
          <t xml:space="preserve">
</t>
        </r>
      </text>
    </comment>
    <comment ref="C17" authorId="0" shapeId="0" xr:uid="{DF992943-EB62-41DC-85B4-DEDF7EDACCFD}">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"Aurículoterapia"</t>
        </r>
        <r>
          <rPr>
            <sz val="9"/>
            <color indexed="81"/>
            <rFont val="Tahoma"/>
            <family val="2"/>
          </rPr>
          <t xml:space="preserve">
</t>
        </r>
      </text>
    </comment>
    <comment ref="C18" authorId="0" shapeId="0" xr:uid="{8EB48C22-B2A6-433B-9E6E-55BD4A4E1AC8}">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"Biomagnetismo"</t>
        </r>
        <r>
          <rPr>
            <sz val="9"/>
            <color indexed="81"/>
            <rFont val="Tahoma"/>
            <family val="2"/>
          </rPr>
          <t xml:space="preserve">
</t>
        </r>
      </text>
    </comment>
    <comment ref="C19" authorId="0" shapeId="0" xr:uid="{ADFCF64D-79FA-4D22-A192-83BBC1AA5BD8}">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"Fitoterapia"</t>
        </r>
        <r>
          <rPr>
            <sz val="9"/>
            <color indexed="81"/>
            <rFont val="Tahoma"/>
            <family val="2"/>
          </rPr>
          <t xml:space="preserve">
</t>
        </r>
      </text>
    </comment>
    <comment ref="C20" authorId="0" shapeId="0" xr:uid="{83FA2D6C-D909-458F-AC73-F295EFD6398D}">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"Masoterapia"</t>
        </r>
        <r>
          <rPr>
            <sz val="9"/>
            <color indexed="81"/>
            <rFont val="Tahoma"/>
            <family val="2"/>
          </rPr>
          <t xml:space="preserve">
</t>
        </r>
      </text>
    </comment>
    <comment ref="C21" authorId="0" shapeId="0" xr:uid="{48069232-CF45-45BD-ADE1-0568104EFB03}">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"Medicina Antroposófica"</t>
        </r>
        <r>
          <rPr>
            <sz val="9"/>
            <color indexed="81"/>
            <rFont val="Tahoma"/>
            <family val="2"/>
          </rPr>
          <t xml:space="preserve">
</t>
        </r>
      </text>
    </comment>
    <comment ref="C22" authorId="0" shapeId="0" xr:uid="{65C07156-4562-419C-A225-F498698EEB09}">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"Quiropraxia"</t>
        </r>
        <r>
          <rPr>
            <sz val="9"/>
            <color indexed="81"/>
            <rFont val="Tahoma"/>
            <family val="2"/>
          </rPr>
          <t xml:space="preserve">
</t>
        </r>
      </text>
    </comment>
    <comment ref="C23" authorId="0" shapeId="0" xr:uid="{F1A03409-76C2-4CED-81DF-1200371164F1}">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"Reiki"</t>
        </r>
        <r>
          <rPr>
            <sz val="9"/>
            <color indexed="81"/>
            <rFont val="Tahoma"/>
            <family val="2"/>
          </rPr>
          <t xml:space="preserve">
</t>
        </r>
      </text>
    </comment>
    <comment ref="C24" authorId="0" shapeId="0" xr:uid="{B9FED61B-E5AA-4500-9EE2-67B6CA46C32A}">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"Sanación Pránica"</t>
        </r>
        <r>
          <rPr>
            <sz val="9"/>
            <color indexed="81"/>
            <rFont val="Tahoma"/>
            <family val="2"/>
          </rPr>
          <t xml:space="preserve">
</t>
        </r>
      </text>
    </comment>
    <comment ref="C25" authorId="0" shapeId="0" xr:uid="{A5DE4CBF-0569-49D0-B744-537850DED667}">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"Sintergética"</t>
        </r>
        <r>
          <rPr>
            <sz val="9"/>
            <color indexed="81"/>
            <rFont val="Tahoma"/>
            <family val="2"/>
          </rPr>
          <t xml:space="preserve">
</t>
        </r>
      </text>
    </comment>
    <comment ref="C26" authorId="0" shapeId="0" xr:uid="{A326EDDD-47C8-42F7-AD77-A6522C6F429E}">
      <text>
        <r>
          <rPr>
            <sz val="9"/>
            <color indexed="81"/>
            <rFont val="Tahoma"/>
            <family val="2"/>
          </rPr>
          <t xml:space="preserve">Este dato aparecerá  luego de que en la atención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Floral"</t>
        </r>
        <r>
          <rPr>
            <sz val="9"/>
            <color indexed="81"/>
            <rFont val="Tahoma"/>
            <family val="2"/>
          </rPr>
          <t xml:space="preserve">
</t>
        </r>
      </text>
    </comment>
    <comment ref="C27" authorId="0" shapeId="0" xr:uid="{47412FB6-ADA3-4953-833A-2F880133DA29}">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Neural"</t>
        </r>
        <r>
          <rPr>
            <sz val="9"/>
            <color indexed="81"/>
            <rFont val="Tahoma"/>
            <family val="2"/>
          </rPr>
          <t xml:space="preserve">
</t>
        </r>
      </text>
    </comment>
    <comment ref="C28" authorId="0" shapeId="0" xr:uid="{096D243D-0007-441D-A233-57795EAA534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"Otras</t>
        </r>
        <r>
          <rPr>
            <sz val="9"/>
            <color indexed="81"/>
            <rFont val="Tahoma"/>
            <family val="2"/>
          </rPr>
          <t xml:space="preserve"> </t>
        </r>
        <r>
          <rPr>
            <b/>
            <sz val="9"/>
            <color indexed="81"/>
            <rFont val="Tahoma"/>
            <family val="2"/>
          </rPr>
          <t>Terapias Iindividuales"</t>
        </r>
        <r>
          <rPr>
            <sz val="9"/>
            <color indexed="81"/>
            <rFont val="Tahoma"/>
            <family val="2"/>
          </rPr>
          <t xml:space="preserve">
</t>
        </r>
      </text>
    </comment>
    <comment ref="C31" authorId="0" shapeId="0" xr:uid="{A015CD4D-557E-4CD1-9A60-71F5122498A7}">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"Acupuntura"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D31" authorId="0" shapeId="0" xr:uid="{56470497-E076-46DC-BF43-8112034A2FBF}">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"Homeopatía"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E31" authorId="0" shapeId="0" xr:uid="{C4CD2A79-3ADD-4D6B-AF8F-DA907EAC60D3}">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"Neuropatía"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F32" authorId="0" shapeId="0" xr:uid="{FD195B3A-D54C-4B8C-809C-0C32272E3B8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"Apiterapia"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G32" authorId="0" shapeId="0" xr:uid="{D5D8753B-4435-4E45-B4A0-526B6B9606DE}">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"Arte 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H32" authorId="0" shapeId="0" xr:uid="{9A46F154-DB72-4C40-9BB1-A28D9689060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"Aurículoterapia"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I32" authorId="0" shapeId="0" xr:uid="{DACFFBE2-5EDE-4BD5-B58A-C24AC2A62D41}">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"Biodanza"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J32" authorId="0" shapeId="0" xr:uid="{05AB6089-DE67-4382-8EC1-92AC87D3B76E}">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"Biomagnetismo"</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K32" authorId="0" shapeId="0" xr:uid="{FB210257-CFAE-42FD-A0A0-C54E40F38993}">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"Qi Gong"</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L32" authorId="0" shapeId="0" xr:uid="{15AE9D9F-10EE-4FE7-AAE2-F41AE9DAB938}">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n se registre la actividad: </t>
        </r>
        <r>
          <rPr>
            <b/>
            <sz val="9"/>
            <color indexed="81"/>
            <rFont val="Tahoma"/>
            <family val="2"/>
          </rPr>
          <t>"Fitoterapia"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M32" authorId="0" shapeId="0" xr:uid="{DD304AC8-5DBD-4AD0-B6C4-7338CE892694}">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"Huertos</t>
        </r>
        <r>
          <rPr>
            <sz val="9"/>
            <color indexed="81"/>
            <rFont val="Tahoma"/>
            <family val="2"/>
          </rPr>
          <t xml:space="preserve"> </t>
        </r>
        <r>
          <rPr>
            <b/>
            <sz val="9"/>
            <color indexed="81"/>
            <rFont val="Tahoma"/>
            <family val="2"/>
          </rPr>
          <t>Medicinales</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Alimenticio/Medicinales"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N32" authorId="0" shapeId="0" xr:uid="{A6548E4E-06A1-498C-B797-EA5664974F37}">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"Masoterapia"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O32" authorId="0" shapeId="0" xr:uid="{A5F9750D-0FC8-4D3D-883D-DB7602BE52B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"Medicina</t>
        </r>
        <r>
          <rPr>
            <sz val="9"/>
            <color indexed="81"/>
            <rFont val="Tahoma"/>
            <family val="2"/>
          </rPr>
          <t xml:space="preserve"> </t>
        </r>
        <r>
          <rPr>
            <b/>
            <sz val="9"/>
            <color indexed="81"/>
            <rFont val="Tahoma"/>
            <family val="2"/>
          </rPr>
          <t>Antroposófica"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P32" authorId="0" shapeId="0" xr:uid="{A65D90C8-297E-47A0-81A8-127F58362158}">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"Meditación"</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Q32" authorId="0" shapeId="0" xr:uid="{584F9896-124D-4982-BB8B-AAADE605E5EE}">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"Quiropraxia"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R32" authorId="0" shapeId="0" xr:uid="{EFD9DC4D-927B-48EB-836D-2D91D9F4399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"Reiki"</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S32" authorId="0" shapeId="0" xr:uid="{321BECEE-19D0-4ACE-BF6A-E5FDA66CE715}">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"Sanación</t>
        </r>
        <r>
          <rPr>
            <sz val="9"/>
            <color indexed="81"/>
            <rFont val="Tahoma"/>
            <family val="2"/>
          </rPr>
          <t xml:space="preserve"> </t>
        </r>
        <r>
          <rPr>
            <b/>
            <sz val="9"/>
            <color indexed="81"/>
            <rFont val="Tahoma"/>
            <family val="2"/>
          </rPr>
          <t>Pránica"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T32" authorId="0" shapeId="0" xr:uid="{F99D69E7-C969-4C95-A22F-711799B7F6AE}">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"Sintergética"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U32" authorId="0" shapeId="0" xr:uid="{E583A8DF-7962-410C-8257-0A6DC9954DB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"Sonoterapia"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V32" authorId="0" shapeId="0" xr:uid="{ADAB4013-63F0-4F05-A2FA-F4D73F98E497}">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"Tai Chi"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registre la actividad</t>
        </r>
      </text>
    </comment>
    <comment ref="W32" authorId="0" shapeId="0" xr:uid="{BB1DC86E-2372-4CA7-8901-0A088E1ED9EE}">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Floral"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text>
    </comment>
    <comment ref="X32" authorId="0" shapeId="0" xr:uid="{406A0CEE-F894-41E2-8704-D2C3423809D6}">
      <text>
        <r>
          <rPr>
            <sz val="9"/>
            <color indexed="81"/>
            <rFont val="Tahoma"/>
            <family val="2"/>
          </rPr>
          <t>Este dato aparecerá  luego que en</t>
        </r>
        <r>
          <rPr>
            <b/>
            <sz val="9"/>
            <color indexed="81"/>
            <rFont val="Tahoma"/>
            <family val="2"/>
          </rPr>
          <t xml:space="preserve"> box </t>
        </r>
        <r>
          <rPr>
            <sz val="9"/>
            <color indexed="81"/>
            <rFont val="Tahoma"/>
            <family val="2"/>
          </rPr>
          <t>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Neural"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r>
          <rPr>
            <sz val="9"/>
            <color indexed="81"/>
            <rFont val="Tahoma"/>
            <family val="2"/>
          </rPr>
          <t xml:space="preserve">
</t>
        </r>
      </text>
    </comment>
    <comment ref="Y32" authorId="0" shapeId="0" xr:uid="{D229FA35-4F36-4137-ADD1-6CCE02372ADE}">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 xml:space="preserve">atención individual </t>
        </r>
        <r>
          <rPr>
            <sz val="9"/>
            <color indexed="81"/>
            <rFont val="Tahoma"/>
            <family val="2"/>
          </rPr>
          <t xml:space="preserve">se registre la actividad: </t>
        </r>
        <r>
          <rPr>
            <b/>
            <sz val="9"/>
            <color indexed="81"/>
            <rFont val="Tahoma"/>
            <family val="2"/>
          </rPr>
          <t>"Yoga"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Z32" authorId="0" shapeId="0" xr:uid="{E929FE5A-A3F0-4031-B9AD-A38BE2B9446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"Constelaciones</t>
        </r>
        <r>
          <rPr>
            <sz val="9"/>
            <color indexed="81"/>
            <rFont val="Tahoma"/>
            <family val="2"/>
          </rPr>
          <t xml:space="preserve"> </t>
        </r>
        <r>
          <rPr>
            <b/>
            <sz val="9"/>
            <color indexed="81"/>
            <rFont val="Tahoma"/>
            <family val="2"/>
          </rPr>
          <t>Familiares"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A32" authorId="0" shapeId="0" xr:uid="{472803EB-71B1-464E-9EE3-9E83139A389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"Circulos de escucha"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AB32" authorId="0" shapeId="0" xr:uid="{94210882-7895-4489-9D19-D78E336E2E44}">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"Musicoterapia"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C32" authorId="0" shapeId="0" xr:uid="{D1D800D8-1880-499B-8977-ECA19BCF02FC}">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"Danzaterapia"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D32" authorId="0" shapeId="0" xr:uid="{5D785840-0B20-4B3E-9E89-F11BF7279FD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"Dramaterapia"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E32" authorId="0" shapeId="0" xr:uid="{F776EAB9-F127-4FD8-847A-18466D8365D5}">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se registre la actividad: </t>
        </r>
        <r>
          <rPr>
            <b/>
            <sz val="9"/>
            <color indexed="81"/>
            <rFont val="Tahoma"/>
            <family val="2"/>
          </rPr>
          <t>"Otras Terapias Individuales"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AF32" authorId="0" shapeId="0" xr:uid="{8D77F673-B1E2-454E-AF52-9D85A002C89F}">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grupal</t>
        </r>
        <r>
          <rPr>
            <sz val="9"/>
            <color indexed="81"/>
            <rFont val="Tahoma"/>
            <family val="2"/>
          </rPr>
          <t xml:space="preserve"> se registre la actividad: </t>
        </r>
        <r>
          <rPr>
            <b/>
            <sz val="9"/>
            <color indexed="81"/>
            <rFont val="Tahoma"/>
            <family val="2"/>
          </rPr>
          <t>"Otras Terapias Grupales"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C51" authorId="0" shapeId="0" xr:uid="{F337EE09-9E0F-45BC-833C-0010F577D15D}">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Consulta Espontánea"</t>
        </r>
        <r>
          <rPr>
            <sz val="9"/>
            <color indexed="81"/>
            <rFont val="Tahoma"/>
            <family val="2"/>
          </rPr>
          <t xml:space="preserve">, la actividad </t>
        </r>
        <r>
          <rPr>
            <b/>
            <sz val="9"/>
            <color indexed="81"/>
            <rFont val="Tahoma"/>
            <family val="2"/>
          </rPr>
          <t>debe</t>
        </r>
        <r>
          <rPr>
            <sz val="9"/>
            <color indexed="81"/>
            <rFont val="Tahoma"/>
            <family val="2"/>
          </rPr>
          <t xml:space="preserve"> </t>
        </r>
        <r>
          <rPr>
            <b/>
            <sz val="9"/>
            <color indexed="81"/>
            <rFont val="Tahoma"/>
            <family val="2"/>
          </rPr>
          <t>ser</t>
        </r>
        <r>
          <rPr>
            <sz val="9"/>
            <color indexed="81"/>
            <rFont val="Tahoma"/>
            <family val="2"/>
          </rPr>
          <t xml:space="preserve"> </t>
        </r>
        <r>
          <rPr>
            <b/>
            <sz val="9"/>
            <color indexed="81"/>
            <rFont val="Tahoma"/>
            <family val="2"/>
          </rPr>
          <t>registrada</t>
        </r>
        <r>
          <rPr>
            <sz val="9"/>
            <color indexed="81"/>
            <rFont val="Tahoma"/>
            <family val="2"/>
          </rPr>
          <t xml:space="preserve"> </t>
        </r>
        <r>
          <rPr>
            <b/>
            <sz val="9"/>
            <color indexed="81"/>
            <rFont val="Tahoma"/>
            <family val="2"/>
          </rPr>
          <t>junto</t>
        </r>
        <r>
          <rPr>
            <sz val="9"/>
            <color indexed="81"/>
            <rFont val="Tahoma"/>
            <family val="2"/>
          </rPr>
          <t xml:space="preserve"> con alguna de las </t>
        </r>
        <r>
          <rPr>
            <b/>
            <sz val="9"/>
            <color indexed="81"/>
            <rFont val="Tahoma"/>
            <family val="2"/>
          </rPr>
          <t>prácticas de bienestar de la salud y medicina complementaria,</t>
        </r>
        <r>
          <rPr>
            <sz val="9"/>
            <color indexed="81"/>
            <rFont val="Tahoma"/>
            <family val="2"/>
          </rPr>
          <t xml:space="preserve"> según corresponda</t>
        </r>
      </text>
    </comment>
    <comment ref="C52" authorId="0" shapeId="0" xr:uid="{DAB9846A-93C8-4E59-8F2D-53FA31678F7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Morbilidad",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3" authorId="0" shapeId="0" xr:uid="{3E556F6B-EE60-4759-8082-10129EF7BFDD}">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Especialidad",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4" authorId="0" shapeId="0" xr:uid="{C6405E73-E268-48D2-9F51-7D46B56F88FE}">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"Paciente Hospitalizado",</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5" authorId="0" shapeId="0" xr:uid="{A6CFFC1D-DF4C-4EFB-ADDE-7871AE0FFD2C}">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Crónicos Cardiovascular",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de Salud Cardiovascular"</t>
        </r>
      </text>
    </comment>
    <comment ref="C56" authorId="0" shapeId="0" xr:uid="{3731BDE4-BA7B-4860-A52D-9471A93517FB}">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programas de crónicos",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Otros Problemas de Salud (No Cardiovasculares)"</t>
        </r>
      </text>
    </comment>
    <comment ref="C57" authorId="0" shapeId="0" xr:uid="{A463EC99-948A-4D8F-840D-D8D4697E9A45}">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Salud Mental",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dentro de los</t>
        </r>
        <r>
          <rPr>
            <b/>
            <sz val="9"/>
            <color indexed="81"/>
            <rFont val="Tahoma"/>
            <family val="2"/>
          </rPr>
          <t xml:space="preserve"> últimos 12 meses debe tener </t>
        </r>
        <r>
          <rPr>
            <sz val="9"/>
            <color indexed="81"/>
            <rFont val="Tahoma"/>
            <family val="2"/>
          </rPr>
          <t>el registro de la actividad</t>
        </r>
        <r>
          <rPr>
            <b/>
            <sz val="9"/>
            <color indexed="81"/>
            <rFont val="Tahoma"/>
            <family val="2"/>
          </rPr>
          <t xml:space="preserve"> "CONTROLES SALUD MENTAL"</t>
        </r>
      </text>
    </comment>
    <comment ref="C58" authorId="0" shapeId="0" xr:uid="{5E987179-D656-4C30-B50D-56F747788BBD}">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Oral",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9" authorId="0" shapeId="0" xr:uid="{F6B9C97D-CC81-499A-B9F2-7F617C7ED5F1}">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sexual y reproductiva",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t>
        </r>
        <r>
          <rPr>
            <b/>
            <sz val="9"/>
            <color indexed="81"/>
            <rFont val="Tahoma"/>
            <family val="2"/>
          </rPr>
          <t xml:space="preserve"> Formulario Regulación Fecundidad (Paternidad Responsable) </t>
        </r>
        <r>
          <rPr>
            <sz val="9"/>
            <color indexed="81"/>
            <rFont val="Tahoma"/>
            <family val="2"/>
          </rPr>
          <t xml:space="preserve">tenga registrado el </t>
        </r>
        <r>
          <rPr>
            <b/>
            <sz val="9"/>
            <color indexed="81"/>
            <rFont val="Tahoma"/>
            <family val="2"/>
          </rPr>
          <t>"Estado de Control" con alguno de los valores ingreso, reingreso o Seguimiento</t>
        </r>
        <r>
          <rPr>
            <sz val="9"/>
            <color indexed="81"/>
            <rFont val="Tahoma"/>
            <family val="2"/>
          </rPr>
          <t xml:space="preserve"> y tener registrada la </t>
        </r>
        <r>
          <rPr>
            <b/>
            <sz val="9"/>
            <color indexed="81"/>
            <rFont val="Tahoma"/>
            <family val="2"/>
          </rPr>
          <t xml:space="preserve">fecha de próximo control </t>
        </r>
        <r>
          <rPr>
            <sz val="9"/>
            <color indexed="81"/>
            <rFont val="Tahoma"/>
            <family val="2"/>
          </rPr>
          <t>con un plazo máximo de inasistencia a su cita de 11 meses y 29 días a la fecha del corte.</t>
        </r>
        <r>
          <rPr>
            <b/>
            <sz val="9"/>
            <color indexed="81"/>
            <rFont val="Tahoma"/>
            <family val="2"/>
          </rPr>
          <t xml:space="preserve">
O
</t>
        </r>
        <r>
          <rPr>
            <sz val="9"/>
            <color indexed="81"/>
            <rFont val="Tahoma"/>
            <family val="2"/>
          </rPr>
          <t xml:space="preserve">En el </t>
        </r>
        <r>
          <rPr>
            <b/>
            <sz val="9"/>
            <color indexed="81"/>
            <rFont val="Tahoma"/>
            <family val="2"/>
          </rPr>
          <t xml:space="preserve">Formulario Gestante y Puérpera </t>
        </r>
        <r>
          <rPr>
            <sz val="9"/>
            <color indexed="81"/>
            <rFont val="Tahoma"/>
            <family val="2"/>
          </rPr>
          <t xml:space="preserve">se registre la </t>
        </r>
        <r>
          <rPr>
            <b/>
            <sz val="9"/>
            <color indexed="81"/>
            <rFont val="Tahoma"/>
            <family val="2"/>
          </rPr>
          <t xml:space="preserve">fecha de próximo control </t>
        </r>
        <r>
          <rPr>
            <sz val="9"/>
            <color indexed="81"/>
            <rFont val="Tahoma"/>
            <family val="2"/>
          </rPr>
          <t>y que esta no supere el tiempo de inasistencia de 29 días.</t>
        </r>
        <r>
          <rPr>
            <b/>
            <sz val="9"/>
            <color indexed="81"/>
            <rFont val="Tahoma"/>
            <family val="2"/>
          </rPr>
          <t xml:space="preserve">
O
</t>
        </r>
        <r>
          <rPr>
            <sz val="9"/>
            <color indexed="81"/>
            <rFont val="Tahoma"/>
            <family val="2"/>
          </rPr>
          <t xml:space="preserve">En el </t>
        </r>
        <r>
          <rPr>
            <b/>
            <sz val="9"/>
            <color indexed="81"/>
            <rFont val="Tahoma"/>
            <family val="2"/>
          </rPr>
          <t xml:space="preserve">Formulario Seguimiento Examen PAP/MAMAS:
</t>
        </r>
        <r>
          <rPr>
            <sz val="9"/>
            <color indexed="81"/>
            <rFont val="Tahoma"/>
            <family val="2"/>
          </rPr>
          <t>- Fecha Examen PAP
- Vigencia PAP
Segun grupo de edad a la fecha de corte</t>
        </r>
        <r>
          <rPr>
            <b/>
            <sz val="9"/>
            <color indexed="81"/>
            <rFont val="Tahoma"/>
            <family val="2"/>
          </rPr>
          <t xml:space="preserve">
</t>
        </r>
      </text>
    </comment>
    <comment ref="C60" authorId="0" shapeId="0" xr:uid="{455FB534-7668-40C9-A963-B4D96375F045}">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Chile Crece Contigo/Programa Infantil",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en el</t>
        </r>
        <r>
          <rPr>
            <b/>
            <sz val="9"/>
            <color indexed="81"/>
            <rFont val="Tahoma"/>
            <family val="2"/>
          </rPr>
          <t xml:space="preserve"> Modulo Inscripción/Admisión, </t>
        </r>
        <r>
          <rPr>
            <sz val="9"/>
            <color indexed="81"/>
            <rFont val="Tahoma"/>
            <family val="2"/>
          </rPr>
          <t>el usuario</t>
        </r>
        <r>
          <rPr>
            <b/>
            <sz val="9"/>
            <color indexed="81"/>
            <rFont val="Tahoma"/>
            <family val="2"/>
          </rPr>
          <t xml:space="preserve"> debe </t>
        </r>
        <r>
          <rPr>
            <sz val="9"/>
            <color indexed="81"/>
            <rFont val="Tahoma"/>
            <family val="2"/>
          </rPr>
          <t xml:space="preserve">tener registrada la </t>
        </r>
        <r>
          <rPr>
            <b/>
            <sz val="9"/>
            <color indexed="81"/>
            <rFont val="Tahoma"/>
            <family val="2"/>
          </rPr>
          <t>Alerta</t>
        </r>
        <r>
          <rPr>
            <sz val="9"/>
            <color indexed="81"/>
            <rFont val="Tahoma"/>
            <family val="2"/>
          </rPr>
          <t xml:space="preserve"> Administrativa </t>
        </r>
        <r>
          <rPr>
            <b/>
            <sz val="9"/>
            <color indexed="81"/>
            <rFont val="Tahoma"/>
            <family val="2"/>
          </rPr>
          <t>"Chile Crece Contigo",</t>
        </r>
        <r>
          <rPr>
            <sz val="9"/>
            <color indexed="81"/>
            <rFont val="Tahoma"/>
            <family val="2"/>
          </rPr>
          <t xml:space="preserve"> se considera a pacientes de</t>
        </r>
        <r>
          <rPr>
            <b/>
            <sz val="9"/>
            <color indexed="81"/>
            <rFont val="Tahoma"/>
            <family val="2"/>
          </rPr>
          <t xml:space="preserve"> hasta 5 años 11 meses 29 días
y/o
además</t>
        </r>
        <r>
          <rPr>
            <sz val="9"/>
            <color indexed="81"/>
            <rFont val="Tahoma"/>
            <family val="2"/>
          </rPr>
          <t xml:space="preserve"> se considera a los(as) de niños(as)</t>
        </r>
        <r>
          <rPr>
            <b/>
            <sz val="9"/>
            <color indexed="81"/>
            <rFont val="Tahoma"/>
            <family val="2"/>
          </rPr>
          <t xml:space="preserve"> menores de un mes hasta los 59 meses y 29 días </t>
        </r>
        <r>
          <rPr>
            <sz val="9"/>
            <color indexed="81"/>
            <rFont val="Tahoma"/>
            <family val="2"/>
          </rPr>
          <t>que se encuentren bajo control en establecimientos de atención primaria, los que</t>
        </r>
        <r>
          <rPr>
            <b/>
            <sz val="9"/>
            <color indexed="81"/>
            <rFont val="Tahoma"/>
            <family val="2"/>
          </rPr>
          <t xml:space="preserve"> Adicionalmente deben tener un Indicador y Estado Nutricional </t>
        </r>
        <r>
          <rPr>
            <sz val="9"/>
            <color indexed="81"/>
            <rFont val="Tahoma"/>
            <family val="2"/>
          </rPr>
          <t>registrado en el</t>
        </r>
        <r>
          <rPr>
            <b/>
            <sz val="9"/>
            <color indexed="81"/>
            <rFont val="Tahoma"/>
            <family val="2"/>
          </rPr>
          <t xml:space="preserve"> Formulario Control de Crecimiento y Desarrollo (Control Sano)
</t>
        </r>
      </text>
    </comment>
    <comment ref="C61" authorId="0" shapeId="0" xr:uid="{4FFD6031-0379-48BC-818F-B39F9EF4FE8E}">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Cáncer (QT/RT)",</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2" authorId="0" shapeId="0" xr:uid="{D52E56A9-2361-4F8F-95FA-514494DC7D25}">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Dependencia  severa",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"Indice de Barthel" </t>
        </r>
        <r>
          <rPr>
            <sz val="9"/>
            <color indexed="81"/>
            <rFont val="Tahoma"/>
            <family val="2"/>
          </rPr>
          <t>tenga como resultado</t>
        </r>
        <r>
          <rPr>
            <b/>
            <sz val="9"/>
            <color indexed="81"/>
            <rFont val="Tahoma"/>
            <family val="2"/>
          </rPr>
          <t xml:space="preserve"> "Dependencia Grave o Total" 
 Y 
</t>
        </r>
        <r>
          <rPr>
            <sz val="9"/>
            <color indexed="81"/>
            <rFont val="Tahoma"/>
            <family val="2"/>
          </rPr>
          <t xml:space="preserve">que en Formulario Clinico </t>
        </r>
        <r>
          <rPr>
            <b/>
            <sz val="9"/>
            <color indexed="81"/>
            <rFont val="Tahoma"/>
            <family val="2"/>
          </rPr>
          <t xml:space="preserve">"Atención Pacientes Postrados" , </t>
        </r>
        <r>
          <rPr>
            <sz val="9"/>
            <color indexed="81"/>
            <rFont val="Tahoma"/>
            <family val="2"/>
          </rPr>
          <t xml:space="preserve">en el campo </t>
        </r>
        <r>
          <rPr>
            <b/>
            <sz val="9"/>
            <color indexed="81"/>
            <rFont val="Tahoma"/>
            <family val="2"/>
          </rPr>
          <t xml:space="preserve">"Tipo Postrado" </t>
        </r>
        <r>
          <rPr>
            <sz val="9"/>
            <color indexed="81"/>
            <rFont val="Tahoma"/>
            <family val="2"/>
          </rPr>
          <t>se registre el valor</t>
        </r>
        <r>
          <rPr>
            <b/>
            <sz val="9"/>
            <color indexed="81"/>
            <rFont val="Tahoma"/>
            <family val="2"/>
          </rPr>
          <t xml:space="preserve"> "Severo", </t>
        </r>
        <r>
          <rPr>
            <sz val="9"/>
            <color indexed="81"/>
            <rFont val="Tahoma"/>
            <family val="2"/>
          </rPr>
          <t>la fecha de Proximo control, no debe superar el tiempo de inasistencia.</t>
        </r>
      </text>
    </comment>
    <comment ref="C63" authorId="0" shapeId="0" xr:uid="{D4F80A53-F474-498E-BAF6-FED2EEC88039}">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Hospitalización Domiciliaria",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4" authorId="0" shapeId="0" xr:uid="{0A2E439E-8F12-4022-90C9-F563A9780742}">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Rehabilitación física",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"Control en Sala de Rehabilitacion Fisica e Integral"</t>
        </r>
        <r>
          <rPr>
            <sz val="9"/>
            <color indexed="81"/>
            <rFont val="Tahoma"/>
            <family val="2"/>
          </rPr>
          <t xml:space="preserve">, en alguno de los problemas de Salud declarados tenga registrada la opción </t>
        </r>
        <r>
          <rPr>
            <b/>
            <sz val="9"/>
            <color indexed="81"/>
            <rFont val="Tahoma"/>
            <family val="2"/>
          </rPr>
          <t xml:space="preserve">"Si" </t>
        </r>
        <r>
          <rPr>
            <sz val="9"/>
            <color indexed="81"/>
            <rFont val="Tahoma"/>
            <family val="2"/>
          </rPr>
          <t>y en el campo estado, el valor</t>
        </r>
        <r>
          <rPr>
            <b/>
            <sz val="9"/>
            <color indexed="81"/>
            <rFont val="Tahoma"/>
            <family val="2"/>
          </rPr>
          <t xml:space="preserve"> "Ingreso o Seguimiento"  
 Y
</t>
        </r>
        <r>
          <rPr>
            <sz val="9"/>
            <color indexed="81"/>
            <rFont val="Tahoma"/>
            <family val="2"/>
          </rPr>
          <t>la fecha de Proximo control, no debe superar el tiempo de inasistencia.</t>
        </r>
        <r>
          <rPr>
            <b/>
            <sz val="9"/>
            <color indexed="81"/>
            <rFont val="Tahoma"/>
            <family val="2"/>
          </rPr>
          <t xml:space="preserve">
</t>
        </r>
      </text>
    </comment>
    <comment ref="C65" authorId="0" shapeId="0" xr:uid="{7FA2E633-4123-4092-A0D7-8DE142B24C17}">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Cuidados Paliativos y Manejo del Dolor",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 xml:space="preserve">en el Formulario Clínico: </t>
        </r>
        <r>
          <rPr>
            <b/>
            <sz val="9"/>
            <color indexed="81"/>
            <rFont val="Tahoma"/>
            <family val="2"/>
          </rPr>
          <t>"Formulario de Control de Otros Programas de Salud",</t>
        </r>
        <r>
          <rPr>
            <sz val="9"/>
            <color indexed="81"/>
            <rFont val="Tahoma"/>
            <family val="2"/>
          </rPr>
          <t xml:space="preserve"> en la sección</t>
        </r>
        <r>
          <rPr>
            <b/>
            <sz val="9"/>
            <color indexed="81"/>
            <rFont val="Tahoma"/>
            <family val="2"/>
          </rPr>
          <t xml:space="preserve"> "Alivio del Dolor" </t>
        </r>
        <r>
          <rPr>
            <sz val="9"/>
            <color indexed="81"/>
            <rFont val="Tahoma"/>
            <family val="2"/>
          </rPr>
          <t xml:space="preserve">tenga registrada la opción </t>
        </r>
        <r>
          <rPr>
            <b/>
            <sz val="9"/>
            <color indexed="81"/>
            <rFont val="Tahoma"/>
            <family val="2"/>
          </rPr>
          <t>"Si"</t>
        </r>
        <r>
          <rPr>
            <sz val="9"/>
            <color indexed="81"/>
            <rFont val="Tahoma"/>
            <family val="2"/>
          </rPr>
          <t xml:space="preserve"> y en campo estado, el valor</t>
        </r>
        <r>
          <rPr>
            <b/>
            <sz val="9"/>
            <color indexed="81"/>
            <rFont val="Tahoma"/>
            <family val="2"/>
          </rPr>
          <t xml:space="preserve"> "Ingreso o Seguimiento"
</t>
        </r>
        <r>
          <rPr>
            <sz val="9"/>
            <color indexed="81"/>
            <rFont val="Tahoma"/>
            <family val="2"/>
          </rPr>
          <t xml:space="preserve"> y la fecha de Proximo control, no debe superar el tiempo de inasistencia.
</t>
        </r>
      </text>
    </comment>
    <comment ref="C66" authorId="0" shapeId="0" xr:uid="{1E2FDF22-CA15-4B62-BE30-4AC3F64DF99F}">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Porgramas",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O69" authorId="0" shapeId="0" xr:uid="{00B7888B-6137-402C-A4B4-EFAD0E540498}">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P69" authorId="0" shapeId="0" xr:uid="{864AF32B-77A0-46A1-881A-8A52454FB5E9}">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Q69" authorId="0" shapeId="0" xr:uid="{397FB812-6686-4FE0-999F-56605CFBBE65}">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R69" authorId="0" shapeId="0" xr:uid="{25EEEBF5-E795-4F6B-AFAF-728349B8889A}">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S69" authorId="0" shapeId="0" xr:uid="{09C912D1-BA69-414D-9FB6-1052F55EC2B0}">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T69" authorId="0" shapeId="0" xr:uid="{BDF6EB60-093D-49E5-BBD8-CF0C837CCC62}">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U69" authorId="0" shapeId="0" xr:uid="{BB709857-BF0A-4976-B8C4-ADFA86C883E5}">
      <text>
        <r>
          <rPr>
            <sz val="9"/>
            <color indexed="81"/>
            <rFont val="Tahoma"/>
            <family val="2"/>
          </rPr>
          <t>Este dato aparecerá, 
luego que en el</t>
        </r>
        <r>
          <rPr>
            <b/>
            <sz val="9"/>
            <color indexed="81"/>
            <rFont val="Tahoma"/>
            <family val="2"/>
          </rPr>
          <t xml:space="preserve"> Modulo Incripcion de la Admision, </t>
        </r>
        <r>
          <rPr>
            <sz val="9"/>
            <color indexed="81"/>
            <rFont val="Tahoma"/>
            <family val="2"/>
          </rPr>
          <t xml:space="preserve">se le registre al usuario cualquiera de las </t>
        </r>
        <r>
          <rPr>
            <b/>
            <sz val="9"/>
            <color indexed="81"/>
            <rFont val="Tahoma"/>
            <family val="2"/>
          </rPr>
          <t xml:space="preserve">Alertas Administrativas "Programa SENAME", </t>
        </r>
        <r>
          <rPr>
            <sz val="9"/>
            <color indexed="81"/>
            <rFont val="Tahoma"/>
            <family val="2"/>
          </rPr>
          <t xml:space="preserve">se considera a pacientes de hasta 19 años 11 meses 29 dias.
</t>
        </r>
      </text>
    </comment>
    <comment ref="C72" authorId="0" shapeId="0" xr:uid="{DEE1BFAC-C9E1-4D87-99E7-C01DDE630781}">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Arte 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t>
        </r>
        <r>
          <rPr>
            <b/>
            <sz val="9"/>
            <color indexed="81"/>
            <rFont val="Tahoma"/>
            <family val="2"/>
          </rPr>
          <t xml:space="preserve">
"Actividad comunitaria de Arte terapia"</t>
        </r>
        <r>
          <rPr>
            <sz val="9"/>
            <color indexed="81"/>
            <rFont val="Tahoma"/>
            <family val="2"/>
          </rPr>
          <t xml:space="preserve">
</t>
        </r>
      </text>
    </comment>
    <comment ref="C73" authorId="0" shapeId="0" xr:uid="{45E9494B-119C-42F8-8109-E4B584E85C82}">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Biodanza"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Biodanza</t>
        </r>
        <r>
          <rPr>
            <sz val="9"/>
            <color indexed="81"/>
            <rFont val="Tahoma"/>
            <family val="2"/>
          </rPr>
          <t xml:space="preserve">
</t>
        </r>
      </text>
    </comment>
    <comment ref="C74" authorId="0" shapeId="0" xr:uid="{CACBC574-4804-4D0D-AF08-4E5D4B30263B}">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Huertos Medicinales o Alimenticio/Medicinales"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Huertos Medicinales o Alimenticio/Medicinales"</t>
        </r>
        <r>
          <rPr>
            <sz val="9"/>
            <color indexed="81"/>
            <rFont val="Tahoma"/>
            <family val="2"/>
          </rPr>
          <t xml:space="preserve">
</t>
        </r>
      </text>
    </comment>
    <comment ref="C75" authorId="0" shapeId="0" xr:uid="{AA35090D-181E-49ED-B1D2-7590F9D93F7E}">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Meditación"</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Meditación"</t>
        </r>
        <r>
          <rPr>
            <sz val="9"/>
            <color indexed="81"/>
            <rFont val="Tahoma"/>
            <family val="2"/>
          </rPr>
          <t xml:space="preserve">
</t>
        </r>
      </text>
    </comment>
    <comment ref="C76" authorId="0" shapeId="0" xr:uid="{B4958DAA-D1D8-4242-B3F5-22178E1C8B44}">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Sonoterapia"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Sonoterapia"</t>
        </r>
        <r>
          <rPr>
            <sz val="9"/>
            <color indexed="81"/>
            <rFont val="Tahoma"/>
            <family val="2"/>
          </rPr>
          <t xml:space="preserve">
</t>
        </r>
      </text>
    </comment>
    <comment ref="C77" authorId="0" shapeId="0" xr:uid="{F3DF9960-4449-480A-A369-594981328134}">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Tai Chi"</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Tai Chi"</t>
        </r>
        <r>
          <rPr>
            <sz val="9"/>
            <color indexed="81"/>
            <rFont val="Tahoma"/>
            <family val="2"/>
          </rPr>
          <t xml:space="preserve">
</t>
        </r>
      </text>
    </comment>
    <comment ref="C78" authorId="0" shapeId="0" xr:uid="{EF4A825D-E4AC-499E-9D6B-92521AE2C74B}">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Yoga"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Yoga"</t>
        </r>
        <r>
          <rPr>
            <sz val="9"/>
            <color indexed="81"/>
            <rFont val="Tahoma"/>
            <family val="2"/>
          </rPr>
          <t xml:space="preserve">
</t>
        </r>
      </text>
    </comment>
    <comment ref="C79" authorId="0" shapeId="0" xr:uid="{9492092C-1AC5-4D36-AD92-0A7E536F6BE7}">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Constelaciones familliares"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Constelaciones familiares"</t>
        </r>
        <r>
          <rPr>
            <sz val="9"/>
            <color indexed="81"/>
            <rFont val="Tahoma"/>
            <family val="2"/>
          </rPr>
          <t xml:space="preserve">
</t>
        </r>
      </text>
    </comment>
    <comment ref="C80" authorId="0" shapeId="0" xr:uid="{0449A7E3-9DC2-4D74-A731-8F144574819F}">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Círculos de Escucha"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Círculos de Escucha"</t>
        </r>
        <r>
          <rPr>
            <sz val="9"/>
            <color indexed="81"/>
            <rFont val="Tahoma"/>
            <family val="2"/>
          </rPr>
          <t xml:space="preserve">
</t>
        </r>
      </text>
    </comment>
    <comment ref="C81" authorId="0" shapeId="0" xr:uid="{95A0AC44-5D8C-4A2A-855C-099BAB5BC733}">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Qi Gong"</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Qi Gong"</t>
        </r>
        <r>
          <rPr>
            <sz val="9"/>
            <color indexed="81"/>
            <rFont val="Tahoma"/>
            <family val="2"/>
          </rPr>
          <t xml:space="preserve">
</t>
        </r>
      </text>
    </comment>
    <comment ref="C82" authorId="0" shapeId="0" xr:uid="{2B83CED5-5F93-4DA5-9F1F-F80F22B55844}">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Danzaterapia"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Danzaterapia"</t>
        </r>
        <r>
          <rPr>
            <sz val="9"/>
            <color indexed="81"/>
            <rFont val="Tahoma"/>
            <family val="2"/>
          </rPr>
          <t xml:space="preserve">
</t>
        </r>
      </text>
    </comment>
    <comment ref="C83" authorId="0" shapeId="0" xr:uid="{39411021-0C3C-480A-8CEE-43C65246B6E6}">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Musicoterapia"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Musicoterapia"</t>
        </r>
        <r>
          <rPr>
            <sz val="9"/>
            <color indexed="81"/>
            <rFont val="Tahoma"/>
            <family val="2"/>
          </rPr>
          <t xml:space="preserve">
</t>
        </r>
      </text>
    </comment>
    <comment ref="C84" authorId="0" shapeId="0" xr:uid="{8338D0A5-0BF9-4C04-B53C-30903C6100C1}">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Dramaterapia"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Dramaterapia"</t>
        </r>
        <r>
          <rPr>
            <sz val="9"/>
            <color indexed="81"/>
            <rFont val="Tahoma"/>
            <family val="2"/>
          </rPr>
          <t xml:space="preserve">
</t>
        </r>
      </text>
    </comment>
    <comment ref="C85" authorId="0" shapeId="0" xr:uid="{0995BC10-275F-4381-B23E-FF30AB644B5F}">
      <text>
        <r>
          <rPr>
            <b/>
            <sz val="9"/>
            <color indexed="81"/>
            <rFont val="Tahoma"/>
            <family val="2"/>
          </rPr>
          <t xml:space="preserve">
</t>
        </r>
        <r>
          <rPr>
            <sz val="9"/>
            <color indexed="81"/>
            <rFont val="Tahoma"/>
            <family val="2"/>
          </rPr>
          <t xml:space="preserve">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Otras Tipo de Medicina Complementaria o Práctica de Bienestar de la Salud"</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Otras Tipo de Medicina Complementaria o Práctica de Bienestar de la Salud"</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Nicole Cisternas</author>
    <author>John San Martin Retamal</author>
  </authors>
  <commentList>
    <comment ref="W12" authorId="0" shapeId="0" xr:uid="{450351D8-03F5-4A96-B902-55C43AAC623E}">
      <text>
        <r>
          <rPr>
            <sz val="9"/>
            <color indexed="81"/>
            <rFont val="Tahoma"/>
            <family val="2"/>
          </rPr>
          <t xml:space="preserve">Se contabilizara a los pacientes que tengan en  </t>
        </r>
        <r>
          <rPr>
            <b/>
            <sz val="9"/>
            <color indexed="81"/>
            <rFont val="Tahoma"/>
            <family val="2"/>
          </rPr>
          <t>Antecedentes del usuario APS / Pestaña</t>
        </r>
        <r>
          <rPr>
            <sz val="9"/>
            <color indexed="81"/>
            <rFont val="Tahoma"/>
            <family val="2"/>
          </rPr>
          <t xml:space="preserve"> </t>
        </r>
        <r>
          <rPr>
            <b/>
            <sz val="9"/>
            <color indexed="81"/>
            <rFont val="Tahoma"/>
            <family val="2"/>
          </rPr>
          <t>"Identificacion"  Item  Alertas Adm: 
"Programa SENAME - Ambulatorios"
ó
"Programa SENAME - Residenciales"
ó
"Programa SENAME - CIP/CRC"</t>
        </r>
        <r>
          <rPr>
            <sz val="9"/>
            <color indexed="81"/>
            <rFont val="Tahoma"/>
            <family val="2"/>
          </rPr>
          <t xml:space="preserve">
</t>
        </r>
      </text>
    </comment>
    <comment ref="B14" authorId="0" shapeId="0" xr:uid="{944725AB-30C9-4DDD-9127-2CB7CA9F9DCD}">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Medico</t>
        </r>
        <r>
          <rPr>
            <sz val="9"/>
            <color indexed="81"/>
            <rFont val="Tahoma"/>
            <family val="2"/>
          </rPr>
          <t xml:space="preserve"> la actividad: 
- </t>
        </r>
        <r>
          <rPr>
            <b/>
            <sz val="9"/>
            <color indexed="81"/>
            <rFont val="Tahoma"/>
            <family val="2"/>
          </rPr>
          <t>Control de salud por llamada telefonica - COVID 19</t>
        </r>
        <r>
          <rPr>
            <sz val="9"/>
            <color indexed="81"/>
            <rFont val="Tahoma"/>
            <family val="2"/>
          </rPr>
          <t xml:space="preserve">
</t>
        </r>
      </text>
    </comment>
    <comment ref="B15" authorId="0" shapeId="0" xr:uid="{788ABE62-B425-4D0B-AE61-91EC7EC1FFEC}">
      <text>
        <r>
          <rPr>
            <sz val="9"/>
            <color indexed="81"/>
            <rFont val="Tahoma"/>
            <family val="2"/>
          </rPr>
          <t xml:space="preserve">Este dato aparecerá  luego de que la atención registrada en </t>
        </r>
        <r>
          <rPr>
            <b/>
            <sz val="9"/>
            <color indexed="81"/>
            <rFont val="Tahoma"/>
            <family val="2"/>
          </rPr>
          <t>Módulo</t>
        </r>
        <r>
          <rPr>
            <sz val="9"/>
            <color indexed="81"/>
            <rFont val="Tahoma"/>
            <family val="2"/>
          </rPr>
          <t xml:space="preserve"> de</t>
        </r>
        <r>
          <rPr>
            <b/>
            <sz val="9"/>
            <color indexed="81"/>
            <rFont val="Tahoma"/>
            <family val="2"/>
          </rPr>
          <t xml:space="preserve"> Box/Pacientes citados</t>
        </r>
        <r>
          <rPr>
            <sz val="9"/>
            <color indexed="81"/>
            <rFont val="Tahoma"/>
            <family val="2"/>
          </rPr>
          <t xml:space="preserve">, o en </t>
        </r>
        <r>
          <rPr>
            <b/>
            <sz val="9"/>
            <color indexed="81"/>
            <rFont val="Tahoma"/>
            <family val="2"/>
          </rPr>
          <t xml:space="preserve">Atención/Registro Atención Individual, </t>
        </r>
        <r>
          <rPr>
            <sz val="9"/>
            <color indexed="81"/>
            <rFont val="Tahoma"/>
            <family val="2"/>
          </rPr>
          <t xml:space="preserve">se registre por estamento </t>
        </r>
        <r>
          <rPr>
            <b/>
            <sz val="9"/>
            <color indexed="81"/>
            <rFont val="Tahoma"/>
            <family val="2"/>
          </rPr>
          <t xml:space="preserve">Enfermera/o </t>
        </r>
        <r>
          <rPr>
            <sz val="9"/>
            <color indexed="81"/>
            <rFont val="Tahoma"/>
            <family val="2"/>
          </rPr>
          <t xml:space="preserve"> la actividad: 
-</t>
        </r>
        <r>
          <rPr>
            <b/>
            <sz val="9"/>
            <color indexed="81"/>
            <rFont val="Tahoma"/>
            <family val="2"/>
          </rPr>
          <t xml:space="preserve"> Control de salud por llamada telefonica - COVID 19
</t>
        </r>
      </text>
    </comment>
    <comment ref="B16" authorId="0" shapeId="0" xr:uid="{E65BBAAA-9DA5-46AC-B4C7-3E5D2F1647DD}">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por estamento </t>
        </r>
        <r>
          <rPr>
            <b/>
            <sz val="9"/>
            <color indexed="81"/>
            <rFont val="Tahoma"/>
            <family val="2"/>
          </rPr>
          <t>Matron/a</t>
        </r>
        <r>
          <rPr>
            <sz val="9"/>
            <color indexed="81"/>
            <rFont val="Tahoma"/>
            <family val="2"/>
          </rPr>
          <t xml:space="preserve"> la actividad: 
-</t>
        </r>
        <r>
          <rPr>
            <b/>
            <sz val="9"/>
            <color indexed="81"/>
            <rFont val="Tahoma"/>
            <family val="2"/>
          </rPr>
          <t xml:space="preserve"> Control de salud por llamada telefonica_Gestantes - COVID 19</t>
        </r>
        <r>
          <rPr>
            <sz val="9"/>
            <color indexed="81"/>
            <rFont val="Tahoma"/>
            <family val="2"/>
          </rPr>
          <t xml:space="preserve">
</t>
        </r>
      </text>
    </comment>
    <comment ref="B17" authorId="0" shapeId="0" xr:uid="{54A9DC4A-394D-4EF8-930A-86E96BF31F12}">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t>
        </r>
        <r>
          <rPr>
            <b/>
            <sz val="9"/>
            <color indexed="81"/>
            <rFont val="Tahoma"/>
            <family val="2"/>
          </rPr>
          <t xml:space="preserve"> Matron/a</t>
        </r>
        <r>
          <rPr>
            <sz val="9"/>
            <color indexed="81"/>
            <rFont val="Tahoma"/>
            <family val="2"/>
          </rPr>
          <t xml:space="preserve"> la actividad: </t>
        </r>
        <r>
          <rPr>
            <b/>
            <sz val="9"/>
            <color indexed="81"/>
            <rFont val="Tahoma"/>
            <family val="2"/>
          </rPr>
          <t xml:space="preserve">
- Control de salud por llamada telefonica_Regulacion de Fertilidad - COVID 19</t>
        </r>
        <r>
          <rPr>
            <sz val="9"/>
            <color indexed="81"/>
            <rFont val="Tahoma"/>
            <family val="2"/>
          </rPr>
          <t xml:space="preserve">
</t>
        </r>
      </text>
    </comment>
    <comment ref="B18" authorId="0" shapeId="0" xr:uid="{AB17823E-E652-450B-BDAD-97A1CB2FF131}">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t>
        </r>
        <r>
          <rPr>
            <sz val="9"/>
            <color indexed="81"/>
            <rFont val="Tahoma"/>
            <family val="2"/>
          </rPr>
          <t xml:space="preserve">l, se registre por estamento </t>
        </r>
        <r>
          <rPr>
            <b/>
            <sz val="9"/>
            <color indexed="81"/>
            <rFont val="Tahoma"/>
            <family val="2"/>
          </rPr>
          <t xml:space="preserve">Matron/a </t>
        </r>
        <r>
          <rPr>
            <sz val="9"/>
            <color indexed="81"/>
            <rFont val="Tahoma"/>
            <family val="2"/>
          </rPr>
          <t>la actividad: 
-</t>
        </r>
        <r>
          <rPr>
            <b/>
            <sz val="9"/>
            <color indexed="81"/>
            <rFont val="Tahoma"/>
            <family val="2"/>
          </rPr>
          <t xml:space="preserve"> Control de salud por llamada telefonica_Otros - COVID 19
</t>
        </r>
        <r>
          <rPr>
            <sz val="9"/>
            <color indexed="81"/>
            <rFont val="Tahoma"/>
            <family val="2"/>
          </rPr>
          <t xml:space="preserve">
</t>
        </r>
      </text>
    </comment>
    <comment ref="B19" authorId="0" shapeId="0" xr:uid="{D666EE49-58DF-4038-ACEC-93CEBA11B4B1}">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t>
        </r>
        <r>
          <rPr>
            <b/>
            <sz val="9"/>
            <color indexed="81"/>
            <rFont val="Tahoma"/>
            <family val="2"/>
          </rPr>
          <t>cualquier otro estamento</t>
        </r>
        <r>
          <rPr>
            <sz val="9"/>
            <color indexed="81"/>
            <rFont val="Tahoma"/>
            <family val="2"/>
          </rPr>
          <t xml:space="preserve">, la actividad: 
- </t>
        </r>
        <r>
          <rPr>
            <b/>
            <sz val="9"/>
            <color indexed="81"/>
            <rFont val="Tahoma"/>
            <family val="2"/>
          </rPr>
          <t>Control de salud por llamada telefonica - COVID 19</t>
        </r>
        <r>
          <rPr>
            <sz val="9"/>
            <color indexed="81"/>
            <rFont val="Tahoma"/>
            <family val="2"/>
          </rPr>
          <t xml:space="preserve">
</t>
        </r>
      </text>
    </comment>
    <comment ref="A24" authorId="0" shapeId="0" xr:uid="{90005077-2B3F-44EF-8ED1-CB197097AB5A}">
      <text>
        <r>
          <rPr>
            <sz val="9"/>
            <color indexed="81"/>
            <rFont val="Tahoma"/>
            <family val="2"/>
          </rPr>
          <t xml:space="preserve">Este dato aparecerá  luego de que la atención registrada en </t>
        </r>
        <r>
          <rPr>
            <b/>
            <sz val="9"/>
            <color indexed="81"/>
            <rFont val="Tahoma"/>
            <family val="2"/>
          </rPr>
          <t>Módulo de Box/Pacientes citado</t>
        </r>
        <r>
          <rPr>
            <sz val="9"/>
            <color indexed="81"/>
            <rFont val="Tahoma"/>
            <family val="2"/>
          </rPr>
          <t xml:space="preserve">s,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Consulta medica por llamada telefonica - COVID 19</t>
        </r>
      </text>
    </comment>
    <comment ref="X27" authorId="0" shapeId="0" xr:uid="{5AEF4846-CDFA-492A-BF4A-72379C9EB80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Atencion Remota de especialidad_Alta de Consulta Ambulatoria </t>
        </r>
        <r>
          <rPr>
            <sz val="9"/>
            <color indexed="81"/>
            <rFont val="Tahoma"/>
            <family val="2"/>
          </rPr>
          <t xml:space="preserve">
El Registro debe ser registrado por un profesional de </t>
        </r>
        <r>
          <rPr>
            <b/>
            <sz val="9"/>
            <color indexed="81"/>
            <rFont val="Tahoma"/>
            <family val="2"/>
          </rPr>
          <t xml:space="preserve">Instrumento Médico con la Especialidad correspondiente segun el item (fila) de seccion. </t>
        </r>
      </text>
    </comment>
    <comment ref="AJ27" authorId="0" shapeId="0" xr:uid="{A2AE03BB-97E9-4613-9A70-AF79AF8943FF}">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Atencion telefonica de especialidad_Entrega de resultados o procedimiento - COVID 19
</t>
        </r>
        <r>
          <rPr>
            <sz val="9"/>
            <color indexed="81"/>
            <rFont val="Tahoma"/>
            <family val="2"/>
          </rPr>
          <t>Y/O</t>
        </r>
        <r>
          <rPr>
            <b/>
            <sz val="9"/>
            <color indexed="81"/>
            <rFont val="Tahoma"/>
            <family val="2"/>
          </rPr>
          <t xml:space="preserve">
- Atencion telefonica de especialidad_Confeccion de Recetas o Lectura de examenes - COVID 19 
</t>
        </r>
        <r>
          <rPr>
            <sz val="9"/>
            <color indexed="81"/>
            <rFont val="Tahoma"/>
            <family val="2"/>
          </rPr>
          <t xml:space="preserve">
El Registro debe ser registrado por un profesional de </t>
        </r>
        <r>
          <rPr>
            <b/>
            <sz val="9"/>
            <color indexed="81"/>
            <rFont val="Tahoma"/>
            <family val="2"/>
          </rPr>
          <t>Instrumento Médico</t>
        </r>
        <r>
          <rPr>
            <sz val="9"/>
            <color indexed="81"/>
            <rFont val="Tahoma"/>
            <family val="2"/>
          </rPr>
          <t xml:space="preserve"> </t>
        </r>
        <r>
          <rPr>
            <b/>
            <sz val="9"/>
            <color indexed="81"/>
            <rFont val="Tahoma"/>
            <family val="2"/>
          </rPr>
          <t xml:space="preserve">con la Especialidad correspondiente segun el item (fila) de seccion. </t>
        </r>
        <r>
          <rPr>
            <sz val="9"/>
            <color indexed="81"/>
            <rFont val="Tahoma"/>
            <family val="2"/>
          </rPr>
          <t xml:space="preserve">
</t>
        </r>
      </text>
    </comment>
    <comment ref="AK27" authorId="0" shapeId="0" xr:uid="{FDDAF19D-363B-4036-9E12-E87422547D6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Atencion Remota de especialidad_Consultorias Resueltas</t>
        </r>
        <r>
          <rPr>
            <sz val="9"/>
            <color indexed="81"/>
            <rFont val="Tahoma"/>
            <family val="2"/>
          </rPr>
          <t xml:space="preserve">
El Registro debe ser registrado por un profesional de </t>
        </r>
        <r>
          <rPr>
            <b/>
            <sz val="9"/>
            <color indexed="81"/>
            <rFont val="Tahoma"/>
            <family val="2"/>
          </rPr>
          <t xml:space="preserve">Instrumento Médico con la Especialidad correspondiente segun el item (fila) de seccion. </t>
        </r>
      </text>
    </comment>
    <comment ref="V29" authorId="0" shapeId="0" xr:uid="{E44AB97D-A399-42A1-884B-1D6B40BA243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Atencion Remota de especialidad_No Contesta/Nueva </t>
        </r>
        <r>
          <rPr>
            <sz val="9"/>
            <color indexed="81"/>
            <rFont val="Tahoma"/>
            <family val="2"/>
          </rPr>
          <t xml:space="preserve"> 
El Registro debe ser registrado por un profesional de </t>
        </r>
        <r>
          <rPr>
            <b/>
            <sz val="9"/>
            <color indexed="81"/>
            <rFont val="Tahoma"/>
            <family val="2"/>
          </rPr>
          <t>Instrumento Médico con la Especialidad correspondiente segun el item (fila) de seccion.</t>
        </r>
      </text>
    </comment>
    <comment ref="W29" authorId="0" shapeId="0" xr:uid="{E0BF3F48-F165-47E6-91C8-F58E3514E00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Atencion Remota de especialidad_No Contesta/Controles</t>
        </r>
        <r>
          <rPr>
            <sz val="9"/>
            <color indexed="81"/>
            <rFont val="Tahoma"/>
            <family val="2"/>
          </rPr>
          <t xml:space="preserve">
El Registro debe ser registrado por un profesional de </t>
        </r>
        <r>
          <rPr>
            <b/>
            <sz val="9"/>
            <color indexed="81"/>
            <rFont val="Tahoma"/>
            <family val="2"/>
          </rPr>
          <t>Instrumento Médico con la Especialidad correspondiente segun el item (fila) de seccion.</t>
        </r>
      </text>
    </comment>
    <comment ref="AA29" authorId="0" shapeId="0" xr:uid="{E4B694BA-1DCE-473A-9CDA-F1632D699CB3}">
      <text>
        <r>
          <rPr>
            <sz val="9"/>
            <color indexed="81"/>
            <rFont val="Tahoma"/>
            <family val="2"/>
          </rPr>
          <t xml:space="preserve">Se contabilizaran los registros realizados en los tipos de NODO
</t>
        </r>
      </text>
    </comment>
    <comment ref="AB29" authorId="0" shapeId="0" xr:uid="{CDE0F510-4CE0-4356-997E-1867E7CB3EB9}">
      <text>
        <r>
          <rPr>
            <sz val="9"/>
            <color indexed="81"/>
            <rFont val="Tahoma"/>
            <family val="2"/>
          </rPr>
          <t xml:space="preserve">Se contabilizaran los registros realizados en los tipos de NODO
</t>
        </r>
      </text>
    </comment>
    <comment ref="AC29" authorId="0" shapeId="0" xr:uid="{438F9747-A52D-4AEE-8E20-87EA89CD6502}">
      <text>
        <r>
          <rPr>
            <b/>
            <sz val="9"/>
            <color indexed="81"/>
            <rFont val="Tahoma"/>
            <family val="2"/>
          </rPr>
          <t>No Disponible - Sin Obtencion de ddatos</t>
        </r>
      </text>
    </comment>
    <comment ref="AF29" authorId="0" shapeId="0" xr:uid="{78F9378E-07AC-4ECC-AFA8-0FE82998BED7}">
      <text>
        <r>
          <rPr>
            <sz val="9"/>
            <color indexed="81"/>
            <rFont val="Tahoma"/>
            <family val="2"/>
          </rPr>
          <t xml:space="preserve">Se contabilizaran los registros realizados en los tipos de NODO
</t>
        </r>
      </text>
    </comment>
    <comment ref="AG29" authorId="0" shapeId="0" xr:uid="{31DA1CC1-64BC-4D96-A202-D56F843D4733}">
      <text>
        <r>
          <rPr>
            <sz val="9"/>
            <color indexed="81"/>
            <rFont val="Tahoma"/>
            <family val="2"/>
          </rPr>
          <t xml:space="preserve">Se contabilizaran los registros realizados en los tipos de NODO
</t>
        </r>
      </text>
    </comment>
    <comment ref="AH29" authorId="0" shapeId="0" xr:uid="{1AD969C1-47F6-4A61-8E71-F966E010CF91}">
      <text>
        <r>
          <rPr>
            <b/>
            <sz val="9"/>
            <color indexed="81"/>
            <rFont val="Tahoma"/>
            <family val="2"/>
          </rPr>
          <t>No Disponible - Sin Obtencion de ddatos</t>
        </r>
      </text>
    </comment>
    <comment ref="B30" authorId="0" shapeId="0" xr:uid="{77B85ABD-503D-4705-BEF2-83D5394426EE}">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Atencion telefonica de especialidad_Pediatria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Pediatria</t>
        </r>
        <r>
          <rPr>
            <sz val="9"/>
            <color indexed="81"/>
            <rFont val="Tahoma"/>
            <family val="2"/>
          </rPr>
          <t xml:space="preserve">
</t>
        </r>
      </text>
    </comment>
    <comment ref="B31" authorId="0" shapeId="0" xr:uid="{B5B821FF-EE3F-4683-970E-323F8024B3AA}">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Atencion telefonica de especialidad_Medicina Interna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t>
        </r>
      </text>
    </comment>
    <comment ref="B32" authorId="0" shapeId="0" xr:uid="{EC99BAB2-8378-441A-9134-D1CE63A60993}">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Atencion telefonica de especialidad_Cirugía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 Cirugía General </t>
        </r>
        <r>
          <rPr>
            <sz val="9"/>
            <color indexed="81"/>
            <rFont val="Tahoma"/>
            <family val="2"/>
          </rPr>
          <t xml:space="preserve">
</t>
        </r>
      </text>
    </comment>
    <comment ref="B33" authorId="0" shapeId="0" xr:uid="{AD5E7079-BBE2-4596-9CE7-76925D17B12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Atencion telefonica de especialidad_Broncopulmonar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Broncopulmonar</t>
        </r>
        <r>
          <rPr>
            <sz val="9"/>
            <color indexed="81"/>
            <rFont val="Tahoma"/>
            <family val="2"/>
          </rPr>
          <t xml:space="preserve">
</t>
        </r>
      </text>
    </comment>
    <comment ref="B34" authorId="0" shapeId="0" xr:uid="{332CF155-E761-4DF5-A775-751649FFCD0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 se registre la actividad:</t>
        </r>
        <r>
          <rPr>
            <sz val="9"/>
            <color indexed="81"/>
            <rFont val="Tahoma"/>
            <family val="2"/>
          </rPr>
          <t xml:space="preserve">
- </t>
        </r>
        <r>
          <rPr>
            <b/>
            <sz val="9"/>
            <color indexed="81"/>
            <rFont val="Tahoma"/>
            <family val="2"/>
          </rPr>
          <t>Atencion telefonica de especialidad_Cardiología Adulto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t>
        </r>
        <r>
          <rPr>
            <sz val="9"/>
            <color indexed="81"/>
            <rFont val="Tahoma"/>
            <family val="2"/>
          </rPr>
          <t xml:space="preserve"> / </t>
        </r>
        <r>
          <rPr>
            <b/>
            <sz val="9"/>
            <color indexed="81"/>
            <rFont val="Tahoma"/>
            <family val="2"/>
          </rPr>
          <t>Cardiología Adulto</t>
        </r>
        <r>
          <rPr>
            <sz val="9"/>
            <color indexed="81"/>
            <rFont val="Tahoma"/>
            <family val="2"/>
          </rPr>
          <t xml:space="preserve">
</t>
        </r>
      </text>
    </comment>
    <comment ref="B35" authorId="0" shapeId="0" xr:uid="{18D3DC3A-4168-4D78-A301-C079D31FE964}">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Atencion telefonica de especialidad_Endocrinología Adulto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t>
        </r>
        <r>
          <rPr>
            <sz val="9"/>
            <color indexed="81"/>
            <rFont val="Tahoma"/>
            <family val="2"/>
          </rPr>
          <t xml:space="preserve"> / </t>
        </r>
        <r>
          <rPr>
            <b/>
            <sz val="9"/>
            <color indexed="81"/>
            <rFont val="Tahoma"/>
            <family val="2"/>
          </rPr>
          <t>Endocrinología Adulto</t>
        </r>
        <r>
          <rPr>
            <sz val="9"/>
            <color indexed="81"/>
            <rFont val="Tahoma"/>
            <family val="2"/>
          </rPr>
          <t xml:space="preserve">
</t>
        </r>
      </text>
    </comment>
    <comment ref="B36" authorId="0" shapeId="0" xr:uid="{B03A60B2-05F6-4B1D-A181-CF9161DB58BA}">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Atencion telefonica de especialidad_Reumatología Adulto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t>
        </r>
        <r>
          <rPr>
            <sz val="9"/>
            <color indexed="81"/>
            <rFont val="Tahoma"/>
            <family val="2"/>
          </rPr>
          <t xml:space="preserve">
</t>
        </r>
      </text>
    </comment>
    <comment ref="B37" authorId="0" shapeId="0" xr:uid="{1CF18207-A94E-42B2-BD07-7465C4F1087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se registre la actividad:
-</t>
        </r>
        <r>
          <rPr>
            <b/>
            <sz val="9"/>
            <color indexed="81"/>
            <rFont val="Tahoma"/>
            <family val="2"/>
          </rPr>
          <t xml:space="preserve"> Atencion telefonica de especialidad_Infectología Adulto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Infectología / Infectología Adulto</t>
        </r>
        <r>
          <rPr>
            <sz val="9"/>
            <color indexed="81"/>
            <rFont val="Tahoma"/>
            <family val="2"/>
          </rPr>
          <t xml:space="preserve">
</t>
        </r>
      </text>
    </comment>
    <comment ref="B38" authorId="0" shapeId="0" xr:uid="{38CC52C2-3081-4565-8A33-288188B94FFF}">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Atencion telefonica de especialidad_Infectología Adulto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Diabetología</t>
        </r>
        <r>
          <rPr>
            <sz val="9"/>
            <color indexed="81"/>
            <rFont val="Tahoma"/>
            <family val="2"/>
          </rPr>
          <t xml:space="preserve">
</t>
        </r>
      </text>
    </comment>
    <comment ref="B39" authorId="0" shapeId="0" xr:uid="{8C90D2D6-65AD-407A-BE23-4A9DF457B103}">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Atencion telefonica de especialidad_Psiquiatría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Psiquiatria</t>
        </r>
        <r>
          <rPr>
            <sz val="9"/>
            <color indexed="81"/>
            <rFont val="Tahoma"/>
            <family val="2"/>
          </rPr>
          <t xml:space="preserve">
</t>
        </r>
      </text>
    </comment>
    <comment ref="B40" authorId="0" shapeId="0" xr:uid="{974555A8-4A5E-46F2-A238-D7AF3C42EF23}">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Atencion telefonica de especialidad_Oftalmología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Oftalmología</t>
        </r>
        <r>
          <rPr>
            <sz val="9"/>
            <color indexed="81"/>
            <rFont val="Tahoma"/>
            <family val="2"/>
          </rPr>
          <t xml:space="preserve">
</t>
        </r>
      </text>
    </comment>
    <comment ref="B41" authorId="0" shapeId="0" xr:uid="{D6406AED-7A04-424D-8D59-87BFCE488D6B}">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Atencion telefonica de especialidad_Otorrinolaringología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t>
        </r>
      </text>
    </comment>
    <comment ref="B42" authorId="0" shapeId="0" xr:uid="{F52F84C9-4D16-4089-97EA-F31D001ECA9A}">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Atencion telefonica de especialidad_Obstetricia y Ginecología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 y Ginecología</t>
        </r>
        <r>
          <rPr>
            <sz val="9"/>
            <color indexed="81"/>
            <rFont val="Tahoma"/>
            <family val="2"/>
          </rPr>
          <t xml:space="preserve">
</t>
        </r>
      </text>
    </comment>
    <comment ref="B43" authorId="0" shapeId="0" xr:uid="{1C79EA34-5F0D-4A34-AE17-3623F647574D}">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Atencion telefonica de especialidad_Traumatología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Adulto</t>
        </r>
        <r>
          <rPr>
            <sz val="9"/>
            <color indexed="81"/>
            <rFont val="Tahoma"/>
            <family val="2"/>
          </rPr>
          <t xml:space="preserve">
</t>
        </r>
      </text>
    </comment>
    <comment ref="B44" authorId="0" shapeId="0" xr:uid="{29B1CD6C-63B4-4ED4-B475-9F0365D4F5A4}">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Atencion telefonica de especialidad_Otras Especialidades Adulto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que cuente con otra especialidad (General o Adulto) </t>
        </r>
        <r>
          <rPr>
            <b/>
            <sz val="9"/>
            <color indexed="81"/>
            <rFont val="Tahoma"/>
            <family val="2"/>
          </rPr>
          <t>no</t>
        </r>
        <r>
          <rPr>
            <sz val="9"/>
            <color indexed="81"/>
            <rFont val="Tahoma"/>
            <family val="2"/>
          </rPr>
          <t xml:space="preserve"> considerado en los conceptos de la seccion.-
</t>
        </r>
      </text>
    </comment>
    <comment ref="B50" authorId="0" shapeId="0" xr:uid="{263AAF5A-3C37-49B8-B1A1-D68BC81ED86B}">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Control de especialidad por visita domiciliaria_Pediatria - COVID 19</t>
        </r>
        <r>
          <rPr>
            <sz val="9"/>
            <color indexed="81"/>
            <rFont val="Tahoma"/>
            <family val="2"/>
          </rPr>
          <t xml:space="preserve">
El Registro debe ser registrado por un profesional de Instrumento </t>
        </r>
        <r>
          <rPr>
            <b/>
            <sz val="9"/>
            <color indexed="81"/>
            <rFont val="Tahoma"/>
            <family val="2"/>
          </rPr>
          <t xml:space="preserve">Médico </t>
        </r>
        <r>
          <rPr>
            <sz val="9"/>
            <color indexed="81"/>
            <rFont val="Tahoma"/>
            <family val="2"/>
          </rPr>
          <t xml:space="preserve">con especialidad </t>
        </r>
        <r>
          <rPr>
            <b/>
            <sz val="9"/>
            <color indexed="81"/>
            <rFont val="Tahoma"/>
            <family val="2"/>
          </rPr>
          <t>Pediatria</t>
        </r>
        <r>
          <rPr>
            <sz val="9"/>
            <color indexed="81"/>
            <rFont val="Tahoma"/>
            <family val="2"/>
          </rPr>
          <t xml:space="preserve">
</t>
        </r>
      </text>
    </comment>
    <comment ref="B51" authorId="0" shapeId="0" xr:uid="{34530663-B7C1-4650-A880-4236A75FE44E}">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Control de especialidad por visita domiciliaria_Medicina Interna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text>
    </comment>
    <comment ref="B52" authorId="0" shapeId="0" xr:uid="{511D25A1-302F-4676-A6CD-B47FAEEEFC59}">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 xml:space="preserve">Atención/Registro Atención Individual, </t>
        </r>
        <r>
          <rPr>
            <sz val="9"/>
            <color indexed="81"/>
            <rFont val="Tahoma"/>
            <family val="2"/>
          </rPr>
          <t xml:space="preserve">se registre la actividad:
</t>
        </r>
        <r>
          <rPr>
            <b/>
            <sz val="9"/>
            <color indexed="81"/>
            <rFont val="Tahoma"/>
            <family val="2"/>
          </rPr>
          <t xml:space="preserve">
- Control de especialidad por visita domiciliaria_Cirugía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 xml:space="preserve">Cirugía / Cirugía General </t>
        </r>
        <r>
          <rPr>
            <sz val="9"/>
            <color indexed="81"/>
            <rFont val="Tahoma"/>
            <family val="2"/>
          </rPr>
          <t xml:space="preserve">
</t>
        </r>
      </text>
    </comment>
    <comment ref="B53" authorId="0" shapeId="0" xr:uid="{B852F855-9585-4BF4-A1DD-86577E8DBC1E}">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t>
        </r>
        <r>
          <rPr>
            <b/>
            <sz val="9"/>
            <color indexed="81"/>
            <rFont val="Tahoma"/>
            <family val="2"/>
          </rPr>
          <t xml:space="preserve"> Atención/Registro Atención Individual, </t>
        </r>
        <r>
          <rPr>
            <sz val="9"/>
            <color indexed="81"/>
            <rFont val="Tahoma"/>
            <family val="2"/>
          </rPr>
          <t xml:space="preserve">se registre la actividad:
</t>
        </r>
        <r>
          <rPr>
            <b/>
            <sz val="9"/>
            <color indexed="81"/>
            <rFont val="Tahoma"/>
            <family val="2"/>
          </rPr>
          <t>- Control de especialidad por visita domiciliaria_Broncopulmonar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Broncopulmonar / Enfermedad Respiratoria Adulto.</t>
        </r>
        <r>
          <rPr>
            <sz val="9"/>
            <color indexed="81"/>
            <rFont val="Tahoma"/>
            <family val="2"/>
          </rPr>
          <t xml:space="preserve">
 </t>
        </r>
      </text>
    </comment>
    <comment ref="B54" authorId="0" shapeId="0" xr:uid="{71F986CA-564E-43AC-899A-BA4AC79767FF}">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Control de especialidad por visita domiciliaria_Cardiología Adulto - COVID 19</t>
        </r>
        <r>
          <rPr>
            <sz val="9"/>
            <color indexed="81"/>
            <rFont val="Tahoma"/>
            <family val="2"/>
          </rPr>
          <t xml:space="preserve">
El Registro debe ser registrado por un profesional de Instrumento </t>
        </r>
        <r>
          <rPr>
            <b/>
            <sz val="9"/>
            <color indexed="81"/>
            <rFont val="Tahoma"/>
            <family val="2"/>
          </rPr>
          <t xml:space="preserve">Médico </t>
        </r>
        <r>
          <rPr>
            <sz val="9"/>
            <color indexed="81"/>
            <rFont val="Tahoma"/>
            <family val="2"/>
          </rPr>
          <t xml:space="preserve">con especialidad </t>
        </r>
        <r>
          <rPr>
            <b/>
            <sz val="9"/>
            <color indexed="81"/>
            <rFont val="Tahoma"/>
            <family val="2"/>
          </rPr>
          <t>Cardiología / Cardiología Adulto</t>
        </r>
        <r>
          <rPr>
            <sz val="9"/>
            <color indexed="81"/>
            <rFont val="Tahoma"/>
            <family val="2"/>
          </rPr>
          <t xml:space="preserve">
</t>
        </r>
      </text>
    </comment>
    <comment ref="B55" authorId="0" shapeId="0" xr:uid="{E4193EF8-057D-407C-9159-DF3DD03F00F8}">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Control de especialidad por visita domiciliaria_Endocrinología Adulto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 Endocrinología Adulto</t>
        </r>
        <r>
          <rPr>
            <sz val="9"/>
            <color indexed="81"/>
            <rFont val="Tahoma"/>
            <family val="2"/>
          </rPr>
          <t xml:space="preserve">
</t>
        </r>
      </text>
    </comment>
    <comment ref="B56" authorId="0" shapeId="0" xr:uid="{DBBF4395-F0FF-4072-AF4E-08B70883EA94}">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Control de especialidad por visita domiciliaria_Reumatología Adulto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t>
        </r>
        <r>
          <rPr>
            <sz val="9"/>
            <color indexed="81"/>
            <rFont val="Tahoma"/>
            <family val="2"/>
          </rPr>
          <t xml:space="preserve">
</t>
        </r>
      </text>
    </comment>
    <comment ref="B57" authorId="0" shapeId="0" xr:uid="{7008CFB0-5D91-466A-96FA-64E39CF516D9}">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Control de especialidad por visita domiciliaria_Infectología Adulto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 Infectología Adulto</t>
        </r>
        <r>
          <rPr>
            <sz val="9"/>
            <color indexed="81"/>
            <rFont val="Tahoma"/>
            <family val="2"/>
          </rPr>
          <t xml:space="preserve">
</t>
        </r>
      </text>
    </comment>
    <comment ref="B58" authorId="0" shapeId="0" xr:uid="{4753EADA-B603-443A-A069-EDB52FD80E45}">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t>
        </r>
        <r>
          <rPr>
            <sz val="9"/>
            <color indexed="81"/>
            <rFont val="Tahoma"/>
            <family val="2"/>
          </rPr>
          <t xml:space="preserve">l, se registre la actividad:
</t>
        </r>
        <r>
          <rPr>
            <b/>
            <sz val="9"/>
            <color indexed="81"/>
            <rFont val="Tahoma"/>
            <family val="2"/>
          </rPr>
          <t>- Control de especialidad por visita domiciliaria_Diabetología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Diabetología</t>
        </r>
        <r>
          <rPr>
            <sz val="9"/>
            <color indexed="81"/>
            <rFont val="Tahoma"/>
            <family val="2"/>
          </rPr>
          <t xml:space="preserve">
</t>
        </r>
      </text>
    </comment>
    <comment ref="B59" authorId="0" shapeId="0" xr:uid="{CFC71E9D-3D79-4FD6-AB01-0EF964F61B09}">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Control de especialidad por visita domiciliaria_Psiquiatría - COVID 19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Psiquiatria
</t>
        </r>
      </text>
    </comment>
    <comment ref="B60" authorId="0" shapeId="0" xr:uid="{F92ACECE-CC6F-4310-8C9A-CD7B7F3E0C68}">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Control de especialidad por visita domiciliaria_Oftalmología - COVID 19</t>
        </r>
        <r>
          <rPr>
            <sz val="9"/>
            <color indexed="81"/>
            <rFont val="Tahoma"/>
            <family val="2"/>
          </rPr>
          <t xml:space="preserve">
El Registro debe ser registrado por un profesional de Instrumento </t>
        </r>
        <r>
          <rPr>
            <b/>
            <sz val="9"/>
            <color indexed="81"/>
            <rFont val="Tahoma"/>
            <family val="2"/>
          </rPr>
          <t xml:space="preserve">Médico </t>
        </r>
        <r>
          <rPr>
            <sz val="9"/>
            <color indexed="81"/>
            <rFont val="Tahoma"/>
            <family val="2"/>
          </rPr>
          <t xml:space="preserve">con especialidad </t>
        </r>
        <r>
          <rPr>
            <b/>
            <sz val="9"/>
            <color indexed="81"/>
            <rFont val="Tahoma"/>
            <family val="2"/>
          </rPr>
          <t>Oftalmología</t>
        </r>
        <r>
          <rPr>
            <sz val="9"/>
            <color indexed="81"/>
            <rFont val="Tahoma"/>
            <family val="2"/>
          </rPr>
          <t xml:space="preserve">
</t>
        </r>
      </text>
    </comment>
    <comment ref="B61" authorId="0" shapeId="0" xr:uid="{71333457-C967-43A6-848F-D61F2F1DF98B}">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Control de especialidad por visita domiciliaria_Otorrinolaringología - COVID 19</t>
        </r>
        <r>
          <rPr>
            <sz val="9"/>
            <color indexed="81"/>
            <rFont val="Tahoma"/>
            <family val="2"/>
          </rPr>
          <t xml:space="preserve">
El Registro debe ser registrado por un profesional de Instrumento</t>
        </r>
        <r>
          <rPr>
            <b/>
            <sz val="9"/>
            <color indexed="81"/>
            <rFont val="Tahoma"/>
            <family val="2"/>
          </rPr>
          <t xml:space="preserve"> 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t>
        </r>
      </text>
    </comment>
    <comment ref="B62" authorId="0" shapeId="0" xr:uid="{D3B37F5E-C81A-4796-9008-708DA209E3DA}">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se registre la actividad:
-</t>
        </r>
        <r>
          <rPr>
            <b/>
            <sz val="9"/>
            <color indexed="81"/>
            <rFont val="Tahoma"/>
            <family val="2"/>
          </rPr>
          <t xml:space="preserve"> Control de especialidad por visita domiciliaria_Obstetricia y Ginecología - COVID 19</t>
        </r>
        <r>
          <rPr>
            <sz val="9"/>
            <color indexed="81"/>
            <rFont val="Tahoma"/>
            <family val="2"/>
          </rPr>
          <t xml:space="preserve">
El Registro debe ser registrado por un profesional de Instrumento </t>
        </r>
        <r>
          <rPr>
            <b/>
            <sz val="9"/>
            <color indexed="81"/>
            <rFont val="Tahoma"/>
            <family val="2"/>
          </rPr>
          <t xml:space="preserve">Médico </t>
        </r>
        <r>
          <rPr>
            <sz val="9"/>
            <color indexed="81"/>
            <rFont val="Tahoma"/>
            <family val="2"/>
          </rPr>
          <t xml:space="preserve">con especialidad </t>
        </r>
        <r>
          <rPr>
            <b/>
            <sz val="9"/>
            <color indexed="81"/>
            <rFont val="Tahoma"/>
            <family val="2"/>
          </rPr>
          <t xml:space="preserve">Obstetricia y Ginecología
</t>
        </r>
      </text>
    </comment>
    <comment ref="B63" authorId="0" shapeId="0" xr:uid="{2D0CFF2E-6093-47C9-902C-71B7A101FE3A}">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Control de especialidad por visita domiciliaria_Traumatología - COVID 19</t>
        </r>
        <r>
          <rPr>
            <sz val="9"/>
            <color indexed="81"/>
            <rFont val="Tahoma"/>
            <family val="2"/>
          </rPr>
          <t xml:space="preserve">
El Registro debe ser registrado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Adulto</t>
        </r>
        <r>
          <rPr>
            <sz val="9"/>
            <color indexed="81"/>
            <rFont val="Tahoma"/>
            <family val="2"/>
          </rPr>
          <t xml:space="preserve">
</t>
        </r>
      </text>
    </comment>
    <comment ref="B64" authorId="0" shapeId="0" xr:uid="{319C6576-D725-40A7-86DF-CE3F2E0529DC}">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Control de especialidad por visita domiciliaria_Otras Especialidades Adulto - COVID 19</t>
        </r>
        <r>
          <rPr>
            <sz val="9"/>
            <color indexed="81"/>
            <rFont val="Tahoma"/>
            <family val="2"/>
          </rPr>
          <t xml:space="preserve">
Debe ser registrado por un profesional de Instrumento </t>
        </r>
        <r>
          <rPr>
            <b/>
            <sz val="9"/>
            <color indexed="81"/>
            <rFont val="Tahoma"/>
            <family val="2"/>
          </rPr>
          <t xml:space="preserve">Médico </t>
        </r>
        <r>
          <rPr>
            <sz val="9"/>
            <color indexed="81"/>
            <rFont val="Tahoma"/>
            <family val="2"/>
          </rPr>
          <t xml:space="preserve">que cuente con otra especialidad (General o Adulto) </t>
        </r>
        <r>
          <rPr>
            <b/>
            <sz val="9"/>
            <color indexed="81"/>
            <rFont val="Tahoma"/>
            <family val="2"/>
          </rPr>
          <t>no</t>
        </r>
        <r>
          <rPr>
            <sz val="9"/>
            <color indexed="81"/>
            <rFont val="Tahoma"/>
            <family val="2"/>
          </rPr>
          <t xml:space="preserve"> considerado en los conceptos de la seccion.-
</t>
        </r>
      </text>
    </comment>
    <comment ref="A67" authorId="0" shapeId="0" xr:uid="{C5015C68-CAA8-45A5-94B4-F0D6D12CD1B0}">
      <text>
        <r>
          <rPr>
            <b/>
            <sz val="9"/>
            <color indexed="81"/>
            <rFont val="Tahoma"/>
            <family val="2"/>
          </rPr>
          <t xml:space="preserve">Seccion No Disponible </t>
        </r>
        <r>
          <rPr>
            <sz val="9"/>
            <color indexed="81"/>
            <rFont val="Tahoma"/>
            <family val="2"/>
          </rPr>
          <t xml:space="preserve">
</t>
        </r>
      </text>
    </comment>
    <comment ref="Q82" authorId="0" shapeId="0" xr:uid="{8670999D-A7EC-4702-8927-A5BDE1A91E66}">
      <text>
        <r>
          <rPr>
            <sz val="9"/>
            <color indexed="81"/>
            <rFont val="Tahoma"/>
            <family val="2"/>
          </rPr>
          <t xml:space="preserve">Se contabiliza usuarios cuyo registro en </t>
        </r>
        <r>
          <rPr>
            <b/>
            <sz val="9"/>
            <color indexed="81"/>
            <rFont val="Tahoma"/>
            <family val="2"/>
          </rPr>
          <t>Anamnesis - Ciclo Vital Femenino</t>
        </r>
        <r>
          <rPr>
            <sz val="9"/>
            <color indexed="81"/>
            <rFont val="Tahoma"/>
            <family val="2"/>
          </rPr>
          <t xml:space="preserve"> se identifique:   </t>
        </r>
        <r>
          <rPr>
            <b/>
            <sz val="9"/>
            <color indexed="81"/>
            <rFont val="Tahoma"/>
            <family val="2"/>
          </rPr>
          <t xml:space="preserve">
- Embarazada
 o 
-Embarazada Primigesta
</t>
        </r>
        <r>
          <rPr>
            <sz val="9"/>
            <color indexed="81"/>
            <rFont val="Tahoma"/>
            <family val="2"/>
          </rPr>
          <t xml:space="preserve">
</t>
        </r>
      </text>
    </comment>
    <comment ref="R82" authorId="0" shapeId="0" xr:uid="{FC88BAE5-461C-4E01-80FB-7DD0716850D3}">
      <text>
        <r>
          <rPr>
            <sz val="9"/>
            <color indexed="81"/>
            <rFont val="Tahoma"/>
            <family val="2"/>
          </rPr>
          <t>Se contabiliza usuarios que al momento del registo tengan</t>
        </r>
        <r>
          <rPr>
            <b/>
            <sz val="9"/>
            <color indexed="81"/>
            <rFont val="Tahoma"/>
            <family val="2"/>
          </rPr>
          <t xml:space="preserve"> 60 años 11 meses 29 dias de edad </t>
        </r>
      </text>
    </comment>
    <comment ref="S82" authorId="0" shapeId="0" xr:uid="{48AA890F-8F17-4ED1-B27D-D1E1F8A55484}">
      <text>
        <r>
          <rPr>
            <b/>
            <sz val="9"/>
            <color indexed="81"/>
            <rFont val="Tahoma"/>
            <family val="2"/>
          </rPr>
          <t xml:space="preserve">
Contabilizará usuarios con alguna Discapacidad registrada desde el Módulo Admisión/Inscripcion 
</t>
        </r>
        <r>
          <rPr>
            <sz val="9"/>
            <color indexed="81"/>
            <rFont val="Tahoma"/>
            <family val="2"/>
          </rPr>
          <t>Tipos de discapacidad:</t>
        </r>
        <r>
          <rPr>
            <b/>
            <sz val="9"/>
            <color indexed="81"/>
            <rFont val="Tahoma"/>
            <family val="2"/>
          </rPr>
          <t xml:space="preserve">
</t>
        </r>
        <r>
          <rPr>
            <sz val="9"/>
            <color indexed="81"/>
            <rFont val="Tahoma"/>
            <family val="2"/>
          </rPr>
          <t xml:space="preserve">- Fisica 
- Visual 
- Visceral 
- Intelectual
- Auditiva
- Psíquica  
</t>
        </r>
      </text>
    </comment>
    <comment ref="T82" authorId="0" shapeId="0" xr:uid="{D32FC440-4835-4BBE-A6F8-36392C1118BE}">
      <text>
        <r>
          <rPr>
            <sz val="9"/>
            <color indexed="81"/>
            <rFont val="Tahoma"/>
            <family val="2"/>
          </rPr>
          <t xml:space="preserve">Se contabilizara a los pacientes que tengan en </t>
        </r>
        <r>
          <rPr>
            <b/>
            <sz val="9"/>
            <color indexed="81"/>
            <rFont val="Tahoma"/>
            <family val="2"/>
          </rPr>
          <t xml:space="preserve"> Antecedentes del usuario APS / Pestaña "Identificacion"  Item  Alertas Adm: 
"Programa SENAME - Ambulatorios"
ó
"Programa SENAME - Residenciales"
ó
"Programa SENAME - CIP/CRC"
</t>
        </r>
      </text>
    </comment>
    <comment ref="U82" authorId="0" shapeId="0" xr:uid="{FD7B96A3-1F6D-41A7-A636-23A4F61DA070}">
      <text>
        <r>
          <rPr>
            <sz val="9"/>
            <color indexed="81"/>
            <rFont val="Tahoma"/>
            <family val="2"/>
          </rPr>
          <t>Se contabilizara a los pacientes que tengan en  Antecedentes del usuario APS / Pestaña "Identificacion"  Item  Alertas Adm</t>
        </r>
        <r>
          <rPr>
            <b/>
            <sz val="9"/>
            <color indexed="81"/>
            <rFont val="Tahoma"/>
            <family val="2"/>
          </rPr>
          <t>.  "MIGRANTE"</t>
        </r>
      </text>
    </comment>
    <comment ref="B84" authorId="0" shapeId="0" xr:uid="{49C19276-0B4A-4352-8D3F-CCC85AD73562}">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por estamento </t>
        </r>
        <r>
          <rPr>
            <b/>
            <sz val="9"/>
            <color indexed="81"/>
            <rFont val="Tahoma"/>
            <family val="2"/>
          </rPr>
          <t xml:space="preserve">Odontologo/a </t>
        </r>
        <r>
          <rPr>
            <sz val="9"/>
            <color indexed="81"/>
            <rFont val="Tahoma"/>
            <family val="2"/>
          </rPr>
          <t xml:space="preserve">la actividad: 
</t>
        </r>
        <r>
          <rPr>
            <b/>
            <sz val="9"/>
            <color indexed="81"/>
            <rFont val="Tahoma"/>
            <family val="2"/>
          </rPr>
          <t xml:space="preserve">
- Atencion Odontologica_Contactabilidad de Pacientes - COVID 19</t>
        </r>
        <r>
          <rPr>
            <sz val="9"/>
            <color indexed="81"/>
            <rFont val="Tahoma"/>
            <family val="2"/>
          </rPr>
          <t xml:space="preserve">
</t>
        </r>
      </text>
    </comment>
    <comment ref="B85" authorId="0" shapeId="0" xr:uid="{5D289654-0B8B-471D-AA70-0C94D5FD5943}">
      <text>
        <r>
          <rPr>
            <sz val="9"/>
            <color indexed="81"/>
            <rFont val="Tahoma"/>
            <family val="2"/>
          </rPr>
          <t xml:space="preserve">Este dato aparecerá  luego de que la atención registrada en </t>
        </r>
        <r>
          <rPr>
            <b/>
            <sz val="9"/>
            <color indexed="81"/>
            <rFont val="Tahoma"/>
            <family val="2"/>
          </rPr>
          <t xml:space="preserve">Módulo de Box/Pacientes citados, </t>
        </r>
        <r>
          <rPr>
            <sz val="9"/>
            <color indexed="81"/>
            <rFont val="Tahoma"/>
            <family val="2"/>
          </rPr>
          <t>o en</t>
        </r>
        <r>
          <rPr>
            <b/>
            <sz val="9"/>
            <color indexed="81"/>
            <rFont val="Tahoma"/>
            <family val="2"/>
          </rPr>
          <t xml:space="preserve"> Atención/Registro Atención Individual,</t>
        </r>
        <r>
          <rPr>
            <sz val="9"/>
            <color indexed="81"/>
            <rFont val="Tahoma"/>
            <family val="2"/>
          </rPr>
          <t xml:space="preserve"> se registre por estamento </t>
        </r>
        <r>
          <rPr>
            <b/>
            <sz val="9"/>
            <color indexed="81"/>
            <rFont val="Tahoma"/>
            <family val="2"/>
          </rPr>
          <t>Odontologo/a</t>
        </r>
        <r>
          <rPr>
            <sz val="9"/>
            <color indexed="81"/>
            <rFont val="Tahoma"/>
            <family val="2"/>
          </rPr>
          <t xml:space="preserve"> la actividad:
- </t>
        </r>
        <r>
          <rPr>
            <b/>
            <sz val="9"/>
            <color indexed="81"/>
            <rFont val="Tahoma"/>
            <family val="2"/>
          </rPr>
          <t>Atencion Odontologica_Seguimiento Clinico Remoto de Pacientes - COVID 19</t>
        </r>
        <r>
          <rPr>
            <sz val="9"/>
            <color indexed="81"/>
            <rFont val="Tahoma"/>
            <family val="2"/>
          </rPr>
          <t xml:space="preserve">
</t>
        </r>
      </text>
    </comment>
    <comment ref="B86" authorId="0" shapeId="0" xr:uid="{E39B5A39-C894-4356-928A-58F15F0542D8}">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t>
        </r>
        <r>
          <rPr>
            <b/>
            <sz val="9"/>
            <color indexed="81"/>
            <rFont val="Tahoma"/>
            <family val="2"/>
          </rPr>
          <t xml:space="preserve"> Atención/Registro Atención Individual</t>
        </r>
        <r>
          <rPr>
            <sz val="9"/>
            <color indexed="81"/>
            <rFont val="Tahoma"/>
            <family val="2"/>
          </rPr>
          <t xml:space="preserve">, se registre por estamento </t>
        </r>
        <r>
          <rPr>
            <b/>
            <sz val="9"/>
            <color indexed="81"/>
            <rFont val="Tahoma"/>
            <family val="2"/>
          </rPr>
          <t xml:space="preserve">Odontologo/a </t>
        </r>
        <r>
          <rPr>
            <sz val="9"/>
            <color indexed="81"/>
            <rFont val="Tahoma"/>
            <family val="2"/>
          </rPr>
          <t xml:space="preserve">la actividad:
</t>
        </r>
        <r>
          <rPr>
            <b/>
            <sz val="9"/>
            <color indexed="81"/>
            <rFont val="Tahoma"/>
            <family val="2"/>
          </rPr>
          <t xml:space="preserve">
- Atencion Odontologica_Educación/Promocion Remota en S.Bucal - COVID 19</t>
        </r>
        <r>
          <rPr>
            <sz val="9"/>
            <color indexed="81"/>
            <rFont val="Tahoma"/>
            <family val="2"/>
          </rPr>
          <t xml:space="preserve">
</t>
        </r>
      </text>
    </comment>
    <comment ref="B87" authorId="0" shapeId="0" xr:uid="{3CF47EAA-9AEE-4FA1-A7E9-7E0232F31E2C}">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 xml:space="preserve">Odontologo/a </t>
        </r>
        <r>
          <rPr>
            <sz val="9"/>
            <color indexed="81"/>
            <rFont val="Tahoma"/>
            <family val="2"/>
          </rPr>
          <t xml:space="preserve">la actividad:
</t>
        </r>
        <r>
          <rPr>
            <b/>
            <sz val="9"/>
            <color indexed="81"/>
            <rFont val="Tahoma"/>
            <family val="2"/>
          </rPr>
          <t>- Atencion Odontologica_Domiciliaria - COVID 19</t>
        </r>
        <r>
          <rPr>
            <sz val="9"/>
            <color indexed="81"/>
            <rFont val="Tahoma"/>
            <family val="2"/>
          </rPr>
          <t xml:space="preserve">
</t>
        </r>
      </text>
    </comment>
    <comment ref="B88" authorId="0" shapeId="0" xr:uid="{CF41068E-BAA8-4C95-950D-11E7A3D04192}">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Odontologo/a</t>
        </r>
        <r>
          <rPr>
            <sz val="9"/>
            <color indexed="81"/>
            <rFont val="Tahoma"/>
            <family val="2"/>
          </rPr>
          <t xml:space="preserve"> la actividad:
- </t>
        </r>
        <r>
          <rPr>
            <b/>
            <sz val="9"/>
            <color indexed="81"/>
            <rFont val="Tahoma"/>
            <family val="2"/>
          </rPr>
          <t>Atencion Odontologica_Visita Domiciliaria Integral - COVID 19</t>
        </r>
        <r>
          <rPr>
            <sz val="9"/>
            <color indexed="81"/>
            <rFont val="Tahoma"/>
            <family val="2"/>
          </rPr>
          <t xml:space="preserve">
</t>
        </r>
      </text>
    </comment>
    <comment ref="B89" authorId="0" shapeId="0" xr:uid="{092C87D3-E363-4D8F-B488-81B8CE6258AD}">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Odontologo/a</t>
        </r>
        <r>
          <rPr>
            <sz val="9"/>
            <color indexed="81"/>
            <rFont val="Tahoma"/>
            <family val="2"/>
          </rPr>
          <t xml:space="preserve"> la actividad:
- </t>
        </r>
        <r>
          <rPr>
            <b/>
            <sz val="9"/>
            <color indexed="81"/>
            <rFont val="Tahoma"/>
            <family val="2"/>
          </rPr>
          <t xml:space="preserve">Atencion Odontologica_Pauta CERO Remota - COVID 19
Y
En la misma atencion, debe ser aplicado el Formulario clinico: 
"Población en Control con Enfoque de Riesgo Odontológico (Cero) 
 </t>
        </r>
        <r>
          <rPr>
            <sz val="9"/>
            <color indexed="81"/>
            <rFont val="Tahoma"/>
            <family val="2"/>
          </rPr>
          <t>Obteniendo su respctivo resultado</t>
        </r>
        <r>
          <rPr>
            <b/>
            <sz val="9"/>
            <color indexed="81"/>
            <rFont val="Tahoma"/>
            <family val="2"/>
          </rPr>
          <t xml:space="preserve"> en campo ""Resultado Evaluacion de Riesgo"</t>
        </r>
        <r>
          <rPr>
            <sz val="9"/>
            <color indexed="81"/>
            <rFont val="Tahoma"/>
            <family val="2"/>
          </rPr>
          <t xml:space="preserve">
</t>
        </r>
      </text>
    </comment>
    <comment ref="A92" authorId="0" shapeId="0" xr:uid="{6C0D0298-E09B-470E-B2A7-180F9C130456}">
      <text>
        <r>
          <rPr>
            <sz val="9"/>
            <color indexed="81"/>
            <rFont val="Tahoma"/>
            <family val="2"/>
          </rPr>
          <t xml:space="preserve">Los registros serán según el tipo de Nodo.-
</t>
        </r>
      </text>
    </comment>
    <comment ref="M92" authorId="0" shapeId="0" xr:uid="{5666413D-F34F-4240-A7CE-600B873505BD}">
      <text>
        <r>
          <rPr>
            <b/>
            <sz val="9"/>
            <color indexed="81"/>
            <rFont val="Tahoma"/>
            <family val="2"/>
          </rPr>
          <t>No Disponible</t>
        </r>
        <r>
          <rPr>
            <sz val="9"/>
            <color indexed="81"/>
            <rFont val="Tahoma"/>
            <family val="2"/>
          </rPr>
          <t xml:space="preserve">
</t>
        </r>
      </text>
    </comment>
    <comment ref="N92" authorId="0" shapeId="0" xr:uid="{3CF38997-E068-4734-B015-5D105174C75E}">
      <text>
        <r>
          <rPr>
            <sz val="9"/>
            <color indexed="81"/>
            <rFont val="Tahoma"/>
            <family val="2"/>
          </rPr>
          <t xml:space="preserve">Se contabiliza usuarios cuyo registro en </t>
        </r>
        <r>
          <rPr>
            <b/>
            <sz val="9"/>
            <color indexed="81"/>
            <rFont val="Tahoma"/>
            <family val="2"/>
          </rPr>
          <t xml:space="preserve">Anamnesis - Ciclo Vital Femenino </t>
        </r>
        <r>
          <rPr>
            <sz val="9"/>
            <color indexed="81"/>
            <rFont val="Tahoma"/>
            <family val="2"/>
          </rPr>
          <t xml:space="preserve">se identifique:   
</t>
        </r>
        <r>
          <rPr>
            <b/>
            <sz val="9"/>
            <color indexed="81"/>
            <rFont val="Tahoma"/>
            <family val="2"/>
          </rPr>
          <t>- Embarazada
 o 
-Embarazada Primigesta</t>
        </r>
        <r>
          <rPr>
            <sz val="9"/>
            <color indexed="81"/>
            <rFont val="Tahoma"/>
            <family val="2"/>
          </rPr>
          <t xml:space="preserve">
</t>
        </r>
      </text>
    </comment>
    <comment ref="O92" authorId="0" shapeId="0" xr:uid="{477AF23C-B500-45A3-9339-402C8CF5969A}">
      <text>
        <r>
          <rPr>
            <sz val="9"/>
            <color indexed="81"/>
            <rFont val="Tahoma"/>
            <family val="2"/>
          </rPr>
          <t xml:space="preserve">Se contabilizará usuarios que tengan en </t>
        </r>
        <r>
          <rPr>
            <b/>
            <sz val="9"/>
            <color indexed="81"/>
            <rFont val="Tahoma"/>
            <family val="2"/>
          </rPr>
          <t xml:space="preserve">Modulo Admision - Inscripcion; </t>
        </r>
        <r>
          <rPr>
            <sz val="9"/>
            <color indexed="81"/>
            <rFont val="Tahoma"/>
            <family val="2"/>
          </rPr>
          <t>en campo</t>
        </r>
        <r>
          <rPr>
            <b/>
            <sz val="9"/>
            <color indexed="81"/>
            <rFont val="Tahoma"/>
            <family val="2"/>
          </rPr>
          <t xml:space="preserve"> Prevision: FONASA 
</t>
        </r>
        <r>
          <rPr>
            <sz val="9"/>
            <color indexed="81"/>
            <rFont val="Tahoma"/>
            <family val="2"/>
          </rPr>
          <t xml:space="preserve">
</t>
        </r>
      </text>
    </comment>
    <comment ref="P92" authorId="0" shapeId="0" xr:uid="{E6F1320B-9C8E-4B46-81CA-C764B047393B}">
      <text>
        <r>
          <rPr>
            <sz val="9"/>
            <color indexed="81"/>
            <rFont val="Tahoma"/>
            <family val="2"/>
          </rPr>
          <t>Se contabiliza usuarios que al momento del registo tengan</t>
        </r>
        <r>
          <rPr>
            <b/>
            <sz val="9"/>
            <color indexed="81"/>
            <rFont val="Tahoma"/>
            <family val="2"/>
          </rPr>
          <t xml:space="preserve"> 60 años 11 meses 29 dias de edad </t>
        </r>
        <r>
          <rPr>
            <sz val="9"/>
            <color indexed="81"/>
            <rFont val="Tahoma"/>
            <family val="2"/>
          </rPr>
          <t xml:space="preserve">
</t>
        </r>
      </text>
    </comment>
    <comment ref="Q92" authorId="0" shapeId="0" xr:uid="{B891E8C1-1DA2-4CC1-BAB1-D0DB2025BD01}">
      <text>
        <r>
          <rPr>
            <b/>
            <sz val="9"/>
            <color indexed="81"/>
            <rFont val="Tahoma"/>
            <family val="2"/>
          </rPr>
          <t xml:space="preserve">
Contabilizará usuarios con alguna Discapacidad registrada desde el Módulo Admisión/Inscripcion 
</t>
        </r>
        <r>
          <rPr>
            <sz val="9"/>
            <color indexed="81"/>
            <rFont val="Tahoma"/>
            <family val="2"/>
          </rPr>
          <t xml:space="preserve">
Tipos de discapacidad:
- Fisica 
- Visual 
- Visceral 
- Intelectual
- Auditiva
- Psíquica </t>
        </r>
        <r>
          <rPr>
            <b/>
            <sz val="9"/>
            <color indexed="81"/>
            <rFont val="Tahoma"/>
            <family val="2"/>
          </rPr>
          <t xml:space="preserve"> </t>
        </r>
        <r>
          <rPr>
            <sz val="9"/>
            <color indexed="81"/>
            <rFont val="Tahoma"/>
            <family val="2"/>
          </rPr>
          <t xml:space="preserve">
</t>
        </r>
      </text>
    </comment>
    <comment ref="R92" authorId="0" shapeId="0" xr:uid="{3344FD6E-D5ED-4BEC-A35B-D8422DDBAE4A}">
      <text>
        <r>
          <rPr>
            <sz val="9"/>
            <color indexed="81"/>
            <rFont val="Tahoma"/>
            <family val="2"/>
          </rPr>
          <t xml:space="preserve">Se contabilizara a los pacientes que tengan en </t>
        </r>
        <r>
          <rPr>
            <b/>
            <sz val="9"/>
            <color indexed="81"/>
            <rFont val="Tahoma"/>
            <family val="2"/>
          </rPr>
          <t xml:space="preserve"> Antecedentes del usuario APS / Pestaña "Identificacion"  Item  Alertas Adm: 
"Programa SENAME - Ambulatorios"
ó
"Programa SENAME - Residenciales"
ó
"Programa SENAME - CIP/CRC"</t>
        </r>
        <r>
          <rPr>
            <sz val="9"/>
            <color indexed="81"/>
            <rFont val="Tahoma"/>
            <family val="2"/>
          </rPr>
          <t xml:space="preserve">
</t>
        </r>
      </text>
    </comment>
    <comment ref="S92" authorId="0" shapeId="0" xr:uid="{8898BBF8-6BCB-4540-82FC-898B13F48A21}">
      <text>
        <r>
          <rPr>
            <sz val="9"/>
            <color indexed="81"/>
            <rFont val="Tahoma"/>
            <family val="2"/>
          </rPr>
          <t>Se contabilizara a los pacientes que tengan en  Antecedentes del usuario APS / Pestaña "Identificacion"  Item  Alertas</t>
        </r>
        <r>
          <rPr>
            <b/>
            <sz val="9"/>
            <color indexed="81"/>
            <rFont val="Tahoma"/>
            <family val="2"/>
          </rPr>
          <t xml:space="preserve"> </t>
        </r>
        <r>
          <rPr>
            <sz val="9"/>
            <color indexed="81"/>
            <rFont val="Tahoma"/>
            <family val="2"/>
          </rPr>
          <t>Adm.</t>
        </r>
        <r>
          <rPr>
            <b/>
            <sz val="9"/>
            <color indexed="81"/>
            <rFont val="Tahoma"/>
            <family val="2"/>
          </rPr>
          <t xml:space="preserve">  "MIGRANTE"</t>
        </r>
        <r>
          <rPr>
            <sz val="9"/>
            <color indexed="81"/>
            <rFont val="Tahoma"/>
            <family val="2"/>
          </rPr>
          <t xml:space="preserve">
</t>
        </r>
      </text>
    </comment>
    <comment ref="B95" authorId="0" shapeId="0" xr:uid="{C1F97091-3B1F-44E4-AA47-6F70681D57EF}">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 xml:space="preserve">Odontologo/a </t>
        </r>
        <r>
          <rPr>
            <sz val="9"/>
            <color indexed="81"/>
            <rFont val="Tahoma"/>
            <family val="2"/>
          </rPr>
          <t xml:space="preserve">la actividad: 
</t>
        </r>
        <r>
          <rPr>
            <b/>
            <sz val="9"/>
            <color indexed="81"/>
            <rFont val="Tahoma"/>
            <family val="2"/>
          </rPr>
          <t>- Atencion Odontologica Establecimientos Hospitalarios_Contactabilidad de Pacientes - COVID 19</t>
        </r>
        <r>
          <rPr>
            <sz val="9"/>
            <color indexed="81"/>
            <rFont val="Tahoma"/>
            <family val="2"/>
          </rPr>
          <t xml:space="preserve">
</t>
        </r>
      </text>
    </comment>
    <comment ref="B96" authorId="0" shapeId="0" xr:uid="{0161994B-12F8-4F08-8219-9B00D9D773CA}">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Odontologo/a</t>
        </r>
        <r>
          <rPr>
            <sz val="9"/>
            <color indexed="81"/>
            <rFont val="Tahoma"/>
            <family val="2"/>
          </rPr>
          <t xml:space="preserve"> la actividad: 
- </t>
        </r>
        <r>
          <rPr>
            <b/>
            <sz val="9"/>
            <color indexed="81"/>
            <rFont val="Tahoma"/>
            <family val="2"/>
          </rPr>
          <t xml:space="preserve">Atencion Odontologica Establecimientos Hospitalarios_Consulta Nueva de EO - COVID 19 </t>
        </r>
        <r>
          <rPr>
            <sz val="9"/>
            <color indexed="81"/>
            <rFont val="Tahoma"/>
            <family val="2"/>
          </rPr>
          <t xml:space="preserve">
</t>
        </r>
      </text>
    </comment>
    <comment ref="B97" authorId="0" shapeId="0" xr:uid="{1D65B818-1625-41FF-9B7E-E9AA08AD47A1}">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Odontologo/a</t>
        </r>
        <r>
          <rPr>
            <sz val="9"/>
            <color indexed="81"/>
            <rFont val="Tahoma"/>
            <family val="2"/>
          </rPr>
          <t xml:space="preserve"> la actividad: 
</t>
        </r>
        <r>
          <rPr>
            <b/>
            <sz val="9"/>
            <color indexed="81"/>
            <rFont val="Tahoma"/>
            <family val="2"/>
          </rPr>
          <t xml:space="preserve">-Atencion Odontologica Establecimientos Hospitalarios_Control de Especialidad Odontologica - COVID 19 </t>
        </r>
        <r>
          <rPr>
            <sz val="9"/>
            <color indexed="81"/>
            <rFont val="Tahoma"/>
            <family val="2"/>
          </rPr>
          <t xml:space="preserve">
</t>
        </r>
      </text>
    </comment>
    <comment ref="B98" authorId="0" shapeId="0" xr:uid="{54AC2840-A8AB-491D-AE91-1A84B6108AF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Odontologo/a</t>
        </r>
        <r>
          <rPr>
            <sz val="9"/>
            <color indexed="81"/>
            <rFont val="Tahoma"/>
            <family val="2"/>
          </rPr>
          <t xml:space="preserve"> la actividad: 
</t>
        </r>
        <r>
          <rPr>
            <b/>
            <sz val="9"/>
            <color indexed="81"/>
            <rFont val="Tahoma"/>
            <family val="2"/>
          </rPr>
          <t xml:space="preserve">- Atencion Odontologica Establecimientos Hospitalarios_Alta de Especialidad Odontologica - COVID 19 </t>
        </r>
        <r>
          <rPr>
            <sz val="9"/>
            <color indexed="81"/>
            <rFont val="Tahoma"/>
            <family val="2"/>
          </rPr>
          <t xml:space="preserve">
</t>
        </r>
      </text>
    </comment>
    <comment ref="B99" authorId="0" shapeId="0" xr:uid="{3321CF52-EA34-48B2-A327-EB48FA2465D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por estamento </t>
        </r>
        <r>
          <rPr>
            <b/>
            <sz val="9"/>
            <color indexed="81"/>
            <rFont val="Tahoma"/>
            <family val="2"/>
          </rPr>
          <t>Odontologo/a</t>
        </r>
        <r>
          <rPr>
            <sz val="9"/>
            <color indexed="81"/>
            <rFont val="Tahoma"/>
            <family val="2"/>
          </rPr>
          <t xml:space="preserve"> la actividad: 
</t>
        </r>
        <r>
          <rPr>
            <b/>
            <sz val="9"/>
            <color indexed="81"/>
            <rFont val="Tahoma"/>
            <family val="2"/>
          </rPr>
          <t xml:space="preserve">- Atencion Odontologica Establecimientos Hospitalarios_Alta Administrativa - COVID 19 </t>
        </r>
        <r>
          <rPr>
            <sz val="9"/>
            <color indexed="81"/>
            <rFont val="Tahoma"/>
            <family val="2"/>
          </rPr>
          <t xml:space="preserve">
</t>
        </r>
      </text>
    </comment>
    <comment ref="V103" authorId="0" shapeId="0" xr:uid="{CA71A497-9F76-46DC-B576-7A5BB3DD8520}">
      <text>
        <r>
          <rPr>
            <sz val="9"/>
            <color indexed="81"/>
            <rFont val="Tahoma"/>
            <family val="2"/>
          </rPr>
          <t xml:space="preserve">Se contabilizara a los pacientes que tengan en </t>
        </r>
        <r>
          <rPr>
            <b/>
            <sz val="9"/>
            <color indexed="81"/>
            <rFont val="Tahoma"/>
            <family val="2"/>
          </rPr>
          <t xml:space="preserve"> Antecedentes del usuario APS / Pestaña "Identificacion"  Item  Alertas Adm: 
"Programa SENAME - Ambulatorios"
ó
"Programa SENAME - Residenciales"
ó
"Programa SENAME - CIP/CRC"</t>
        </r>
        <r>
          <rPr>
            <sz val="9"/>
            <color indexed="81"/>
            <rFont val="Tahoma"/>
            <family val="2"/>
          </rPr>
          <t xml:space="preserve">
</t>
        </r>
      </text>
    </comment>
    <comment ref="W103" authorId="0" shapeId="0" xr:uid="{7FF181D7-A70A-4885-8688-F6DBA5F6964C}">
      <text>
        <r>
          <rPr>
            <sz val="9"/>
            <color indexed="81"/>
            <rFont val="Tahoma"/>
            <family val="2"/>
          </rPr>
          <t xml:space="preserve">Se contabilizara usuarios que en </t>
        </r>
        <r>
          <rPr>
            <b/>
            <sz val="9"/>
            <color indexed="81"/>
            <rFont val="Tahoma"/>
            <family val="2"/>
          </rPr>
          <t xml:space="preserve">Módulo Admisión - Inscripcion </t>
        </r>
        <r>
          <rPr>
            <sz val="9"/>
            <color indexed="81"/>
            <rFont val="Tahoma"/>
            <family val="2"/>
          </rPr>
          <t xml:space="preserve">se identifique un </t>
        </r>
        <r>
          <rPr>
            <b/>
            <sz val="9"/>
            <color indexed="81"/>
            <rFont val="Tahoma"/>
            <family val="2"/>
          </rPr>
          <t>"Pueblo Originarío"</t>
        </r>
        <r>
          <rPr>
            <sz val="9"/>
            <color indexed="81"/>
            <rFont val="Tahoma"/>
            <family val="2"/>
          </rPr>
          <t xml:space="preserve">
</t>
        </r>
      </text>
    </comment>
    <comment ref="X103" authorId="0" shapeId="0" xr:uid="{0F458DEB-13F4-450F-AC47-2C9295BC3061}">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Y103" authorId="0" shapeId="0" xr:uid="{8E2EA8B4-3D49-4652-BB17-440A4B5F4AF8}">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se</t>
        </r>
        <r>
          <rPr>
            <b/>
            <sz val="9"/>
            <color indexed="81"/>
            <rFont val="Tahoma"/>
            <family val="2"/>
          </rPr>
          <t xml:space="preserve"> </t>
        </r>
        <r>
          <rPr>
            <sz val="9"/>
            <color indexed="81"/>
            <rFont val="Tahoma"/>
            <family val="2"/>
          </rPr>
          <t>registre la actividad</t>
        </r>
        <r>
          <rPr>
            <b/>
            <sz val="9"/>
            <color indexed="81"/>
            <rFont val="Tahoma"/>
            <family val="2"/>
          </rPr>
          <t xml:space="preserve">: 
- Accion de Salud Mental_Llamadas Telefonicas - COVID 19 
o
- Accion de Salud Mental_Video Llamadas - COVID 19
o
- Accion de Salud Mental_Mensajería de Texto - COVID 19
</t>
        </r>
        <r>
          <rPr>
            <sz val="9"/>
            <color indexed="81"/>
            <rFont val="Tahoma"/>
            <family val="2"/>
          </rPr>
          <t xml:space="preserve">Y </t>
        </r>
        <r>
          <rPr>
            <b/>
            <sz val="9"/>
            <color indexed="81"/>
            <rFont val="Tahoma"/>
            <family val="2"/>
          </rPr>
          <t xml:space="preserve">
</t>
        </r>
        <r>
          <rPr>
            <sz val="9"/>
            <color indexed="81"/>
            <rFont val="Tahoma"/>
            <family val="2"/>
          </rPr>
          <t>En campo</t>
        </r>
        <r>
          <rPr>
            <b/>
            <sz val="9"/>
            <color indexed="81"/>
            <rFont val="Tahoma"/>
            <family val="2"/>
          </rPr>
          <t xml:space="preserve"> Diagnostico, </t>
        </r>
        <r>
          <rPr>
            <sz val="9"/>
            <color indexed="81"/>
            <rFont val="Tahoma"/>
            <family val="2"/>
          </rPr>
          <t xml:space="preserve">ingrese uno de los siguientes: </t>
        </r>
        <r>
          <rPr>
            <b/>
            <sz val="9"/>
            <color indexed="81"/>
            <rFont val="Tahoma"/>
            <family val="2"/>
          </rPr>
          <t xml:space="preserve">
</t>
        </r>
        <r>
          <rPr>
            <sz val="9"/>
            <color indexed="81"/>
            <rFont val="Tahoma"/>
            <family val="2"/>
          </rPr>
          <t>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B106" authorId="0" shapeId="0" xr:uid="{B437CDCF-F1E8-43A9-A423-8E13DB0493D8}">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xml:space="preserve">
- Accion de Salud Mental_Llamadas Telefonicas - COVID 19 
Y
</t>
        </r>
        <r>
          <rPr>
            <sz val="9"/>
            <color indexed="81"/>
            <rFont val="Tahoma"/>
            <family val="2"/>
          </rPr>
          <t>El usuario debe contar con el registro en Formulario clinico</t>
        </r>
        <r>
          <rPr>
            <b/>
            <sz val="9"/>
            <color indexed="81"/>
            <rFont val="Tahoma"/>
            <family val="2"/>
          </rPr>
          <t xml:space="preserve"> "Control de Salud Mental"</t>
        </r>
        <r>
          <rPr>
            <sz val="9"/>
            <color indexed="81"/>
            <rFont val="Tahoma"/>
            <family val="2"/>
          </rPr>
          <t xml:space="preserve"> -  En caso que un paciente se encuentre en una o más  condiciones se contabilizara un sólo paciente :</t>
        </r>
        <r>
          <rPr>
            <b/>
            <sz val="9"/>
            <color indexed="81"/>
            <rFont val="Tahoma"/>
            <family val="2"/>
          </rPr>
          <t xml:space="preserve"> Referencia: Rem P6 Seccion A1: FACTORES DE RIESGO Y CONDICIONANTES DE LA SALUD MENTAL)</t>
        </r>
      </text>
    </comment>
    <comment ref="B107" authorId="0" shapeId="0" xr:uid="{FC3B2748-913E-40A8-BF29-ACB174D0CC4C}">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xml:space="preserve">
- Accion de Salud Mental_Video Llamadas - COVID 19 
Y
</t>
        </r>
        <r>
          <rPr>
            <sz val="9"/>
            <color indexed="81"/>
            <rFont val="Tahoma"/>
            <family val="2"/>
          </rPr>
          <t>El usuario debe contar con el registro en Formulario clinico</t>
        </r>
        <r>
          <rPr>
            <b/>
            <sz val="9"/>
            <color indexed="81"/>
            <rFont val="Tahoma"/>
            <family val="2"/>
          </rPr>
          <t xml:space="preserve"> "Control de Salud Mental"</t>
        </r>
        <r>
          <rPr>
            <sz val="9"/>
            <color indexed="81"/>
            <rFont val="Tahoma"/>
            <family val="2"/>
          </rPr>
          <t xml:space="preserve"> -  En caso que un paciente se encuentre en una o más  condiciones se contabilizara un sólo paciente :</t>
        </r>
        <r>
          <rPr>
            <b/>
            <sz val="9"/>
            <color indexed="81"/>
            <rFont val="Tahoma"/>
            <family val="2"/>
          </rPr>
          <t xml:space="preserve"> Referencia: Rem P6 Seccion A1: FACTORES DE RIESGO Y CONDICIONANTES DE LA SALUD MENTAL)</t>
        </r>
      </text>
    </comment>
    <comment ref="B108" authorId="0" shapeId="0" xr:uid="{5A9321BC-CD4C-40DB-A007-1E87F375B3E4}">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xml:space="preserve">
-Accion de Salud Mental_Mensajería de Texto - COVID 19  
Y
</t>
        </r>
        <r>
          <rPr>
            <sz val="9"/>
            <color indexed="81"/>
            <rFont val="Tahoma"/>
            <family val="2"/>
          </rPr>
          <t>El usuario debe contar con el registro en Formulario clinico</t>
        </r>
        <r>
          <rPr>
            <b/>
            <sz val="9"/>
            <color indexed="81"/>
            <rFont val="Tahoma"/>
            <family val="2"/>
          </rPr>
          <t xml:space="preserve"> "Control de Salud Mental"</t>
        </r>
        <r>
          <rPr>
            <sz val="9"/>
            <color indexed="81"/>
            <rFont val="Tahoma"/>
            <family val="2"/>
          </rPr>
          <t xml:space="preserve"> -  En caso que un paciente se encuentre en una o más  condiciones se contabilizara un sólo paciente :</t>
        </r>
        <r>
          <rPr>
            <b/>
            <sz val="9"/>
            <color indexed="81"/>
            <rFont val="Tahoma"/>
            <family val="2"/>
          </rPr>
          <t xml:space="preserve"> Referencia: Rem P6 Seccion A1: FACTORES DE RIESGO Y CONDICIONANTES DE LA SALUD MENTAL)</t>
        </r>
      </text>
    </comment>
    <comment ref="AN110" authorId="0" shapeId="0" xr:uid="{F0C91A82-C596-4282-8CFD-9675C1A34173}">
      <text>
        <r>
          <rPr>
            <sz val="9"/>
            <color indexed="81"/>
            <rFont val="Tahoma"/>
            <family val="2"/>
          </rPr>
          <t xml:space="preserve">Se contabilizara a los pacientes que tengan en </t>
        </r>
        <r>
          <rPr>
            <b/>
            <sz val="9"/>
            <color indexed="81"/>
            <rFont val="Tahoma"/>
            <family val="2"/>
          </rPr>
          <t xml:space="preserve"> Antecedentes del usuario APS / Pestaña "Identificacion"  Item  Alertas Adm: 
"Programa SENAME - Ambulatorios"
ó
"Programa SENAME - Residenciales"
ó
"Programa SENAME - CIP/CRC"</t>
        </r>
        <r>
          <rPr>
            <sz val="9"/>
            <color indexed="81"/>
            <rFont val="Tahoma"/>
            <family val="2"/>
          </rPr>
          <t xml:space="preserve">
</t>
        </r>
      </text>
    </comment>
    <comment ref="AO110" authorId="0" shapeId="0" xr:uid="{827B1716-0401-437D-9CBF-707E65EAB5E8}">
      <text>
        <r>
          <rPr>
            <sz val="9"/>
            <color indexed="81"/>
            <rFont val="Tahoma"/>
            <family val="2"/>
          </rPr>
          <t xml:space="preserve">Se contabilizara usuarios que en </t>
        </r>
        <r>
          <rPr>
            <b/>
            <sz val="9"/>
            <color indexed="81"/>
            <rFont val="Tahoma"/>
            <family val="2"/>
          </rPr>
          <t xml:space="preserve">Módulo Admisión - Inscripcion </t>
        </r>
        <r>
          <rPr>
            <sz val="9"/>
            <color indexed="81"/>
            <rFont val="Tahoma"/>
            <family val="2"/>
          </rPr>
          <t xml:space="preserve">se identifique un </t>
        </r>
        <r>
          <rPr>
            <b/>
            <sz val="9"/>
            <color indexed="81"/>
            <rFont val="Tahoma"/>
            <family val="2"/>
          </rPr>
          <t>"Pueblo Originarío"</t>
        </r>
        <r>
          <rPr>
            <sz val="9"/>
            <color indexed="81"/>
            <rFont val="Tahoma"/>
            <family val="2"/>
          </rPr>
          <t xml:space="preserve">
</t>
        </r>
      </text>
    </comment>
    <comment ref="AP110" authorId="0" shapeId="0" xr:uid="{4DE81CB9-466B-458C-8DB6-7008DF43F12A}">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Q110" authorId="0" shapeId="0" xr:uid="{55DAAA4F-6EAD-448D-A08A-62B63CE93CF8}">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Segun estamento registre la actividad</t>
        </r>
        <r>
          <rPr>
            <b/>
            <sz val="9"/>
            <color indexed="81"/>
            <rFont val="Tahoma"/>
            <family val="2"/>
          </rPr>
          <t xml:space="preserve">: 
- Control de Salud Mental Remoto_Llamadas Telefonicas - COVID 19
o
- Control de Salud Mental Remoto_Video Llamadas - COVID 19 
</t>
        </r>
        <r>
          <rPr>
            <sz val="9"/>
            <color indexed="81"/>
            <rFont val="Tahoma"/>
            <family val="2"/>
          </rPr>
          <t xml:space="preserve">Y </t>
        </r>
        <r>
          <rPr>
            <b/>
            <sz val="9"/>
            <color indexed="81"/>
            <rFont val="Tahoma"/>
            <family val="2"/>
          </rPr>
          <t xml:space="preserve">
</t>
        </r>
        <r>
          <rPr>
            <sz val="9"/>
            <color indexed="81"/>
            <rFont val="Tahoma"/>
            <family val="2"/>
          </rPr>
          <t>En campo</t>
        </r>
        <r>
          <rPr>
            <b/>
            <sz val="9"/>
            <color indexed="81"/>
            <rFont val="Tahoma"/>
            <family val="2"/>
          </rPr>
          <t xml:space="preserve"> Diagnostico, </t>
        </r>
        <r>
          <rPr>
            <sz val="9"/>
            <color indexed="81"/>
            <rFont val="Tahoma"/>
            <family val="2"/>
          </rPr>
          <t xml:space="preserve">ingrese uno de los siguientes: </t>
        </r>
        <r>
          <rPr>
            <b/>
            <sz val="9"/>
            <color indexed="81"/>
            <rFont val="Tahoma"/>
            <family val="2"/>
          </rPr>
          <t xml:space="preserve">
</t>
        </r>
        <r>
          <rPr>
            <sz val="9"/>
            <color indexed="81"/>
            <rFont val="Tahoma"/>
            <family val="2"/>
          </rPr>
          <t>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A113" authorId="0" shapeId="0" xr:uid="{51CDF3A8-A4BF-484B-8823-0C138154286B}">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xml:space="preserve">
- Control de Salud Mental Remoto_Llamadas Telefonicas - COVID 19 
Y
</t>
        </r>
        <r>
          <rPr>
            <sz val="9"/>
            <color indexed="81"/>
            <rFont val="Tahoma"/>
            <family val="2"/>
          </rPr>
          <t>El usuario debe contar con el registro en Formulario clinico</t>
        </r>
        <r>
          <rPr>
            <b/>
            <sz val="9"/>
            <color indexed="81"/>
            <rFont val="Tahoma"/>
            <family val="2"/>
          </rPr>
          <t xml:space="preserve"> "Control de Salud Mental" </t>
        </r>
        <r>
          <rPr>
            <sz val="9"/>
            <color indexed="81"/>
            <rFont val="Tahoma"/>
            <family val="2"/>
          </rPr>
          <t>-  En caso que un paciente se encuentre en una o más  condiciones se contabilizara un sólo paciente :</t>
        </r>
        <r>
          <rPr>
            <b/>
            <sz val="9"/>
            <color indexed="81"/>
            <rFont val="Tahoma"/>
            <family val="2"/>
          </rPr>
          <t xml:space="preserve"> Referencia: Rem P6 Seccion A1: FACTORES DE RIESGO Y CONDICIONANTES DE LA SALUD MENTAL)
</t>
        </r>
        <r>
          <rPr>
            <b/>
            <u/>
            <sz val="9"/>
            <color indexed="81"/>
            <rFont val="Tahoma"/>
            <family val="2"/>
          </rPr>
          <t>:: Registro se desglosa segun estamento/profesional</t>
        </r>
        <r>
          <rPr>
            <sz val="9"/>
            <color indexed="81"/>
            <rFont val="Tahoma"/>
            <family val="2"/>
          </rPr>
          <t xml:space="preserve">
</t>
        </r>
      </text>
    </comment>
    <comment ref="B113" authorId="0" shapeId="0" xr:uid="{6971CC64-3DEA-4E9C-B376-7AC69ECB17C0}">
      <text>
        <r>
          <rPr>
            <sz val="9"/>
            <color indexed="81"/>
            <rFont val="Tahoma"/>
            <family val="2"/>
          </rPr>
          <t>Registre estamento:</t>
        </r>
        <r>
          <rPr>
            <b/>
            <sz val="9"/>
            <color indexed="81"/>
            <rFont val="Tahoma"/>
            <family val="2"/>
          </rPr>
          <t xml:space="preserve"> Medico</t>
        </r>
      </text>
    </comment>
    <comment ref="B114" authorId="0" shapeId="0" xr:uid="{A80CCF42-62CF-46FE-A3EA-073733C01E14}">
      <text>
        <r>
          <rPr>
            <sz val="9"/>
            <color indexed="81"/>
            <rFont val="Tahoma"/>
            <family val="2"/>
          </rPr>
          <t>Registre estamento:</t>
        </r>
        <r>
          <rPr>
            <b/>
            <sz val="9"/>
            <color indexed="81"/>
            <rFont val="Tahoma"/>
            <family val="2"/>
          </rPr>
          <t xml:space="preserve"> Psicologo/a</t>
        </r>
        <r>
          <rPr>
            <sz val="9"/>
            <color indexed="81"/>
            <rFont val="Tahoma"/>
            <family val="2"/>
          </rPr>
          <t xml:space="preserve">
</t>
        </r>
      </text>
    </comment>
    <comment ref="B115" authorId="0" shapeId="0" xr:uid="{175D1215-4600-4699-BC70-A2764F1C7824}">
      <text>
        <r>
          <rPr>
            <sz val="9"/>
            <color indexed="81"/>
            <rFont val="Tahoma"/>
            <family val="2"/>
          </rPr>
          <t xml:space="preserve">Registre estamento: </t>
        </r>
        <r>
          <rPr>
            <b/>
            <sz val="9"/>
            <color indexed="81"/>
            <rFont val="Tahoma"/>
            <family val="2"/>
          </rPr>
          <t>Enfermero/a</t>
        </r>
      </text>
    </comment>
    <comment ref="B116" authorId="0" shapeId="0" xr:uid="{7AB3FA24-4523-415C-8529-1072BE2806F4}">
      <text>
        <r>
          <rPr>
            <sz val="9"/>
            <color indexed="81"/>
            <rFont val="Tahoma"/>
            <family val="2"/>
          </rPr>
          <t>Registre estamento:</t>
        </r>
        <r>
          <rPr>
            <b/>
            <sz val="9"/>
            <color indexed="81"/>
            <rFont val="Tahoma"/>
            <family val="2"/>
          </rPr>
          <t xml:space="preserve"> Matron/a</t>
        </r>
        <r>
          <rPr>
            <sz val="9"/>
            <color indexed="81"/>
            <rFont val="Tahoma"/>
            <family val="2"/>
          </rPr>
          <t xml:space="preserve">
</t>
        </r>
      </text>
    </comment>
    <comment ref="B117" authorId="0" shapeId="0" xr:uid="{0879430C-2183-46EB-9DBA-00AB6E409D5C}">
      <text>
        <r>
          <rPr>
            <sz val="9"/>
            <color indexed="81"/>
            <rFont val="Tahoma"/>
            <family val="2"/>
          </rPr>
          <t>Registre estamento:</t>
        </r>
        <r>
          <rPr>
            <b/>
            <sz val="9"/>
            <color indexed="81"/>
            <rFont val="Tahoma"/>
            <family val="2"/>
          </rPr>
          <t xml:space="preserve"> Asistente Social
</t>
        </r>
      </text>
    </comment>
    <comment ref="B118" authorId="0" shapeId="0" xr:uid="{8610E421-BF4E-4964-A39C-9EF9E11AE4BD}">
      <text>
        <r>
          <rPr>
            <sz val="9"/>
            <color indexed="81"/>
            <rFont val="Tahoma"/>
            <family val="2"/>
          </rPr>
          <t xml:space="preserve">
Registre cualquier otro estamento/profesional </t>
        </r>
        <r>
          <rPr>
            <b/>
            <sz val="9"/>
            <color indexed="81"/>
            <rFont val="Tahoma"/>
            <family val="2"/>
          </rPr>
          <t>no</t>
        </r>
        <r>
          <rPr>
            <sz val="9"/>
            <color indexed="81"/>
            <rFont val="Tahoma"/>
            <family val="2"/>
          </rPr>
          <t xml:space="preserve"> considerado en la seccion.-</t>
        </r>
      </text>
    </comment>
    <comment ref="B119" authorId="0" shapeId="0" xr:uid="{ADFB741E-4811-44C9-9286-BCA73FD8A3E1}">
      <text>
        <r>
          <rPr>
            <sz val="9"/>
            <color indexed="81"/>
            <rFont val="Tahoma"/>
            <family val="2"/>
          </rPr>
          <t>Registre estamento:</t>
        </r>
        <r>
          <rPr>
            <b/>
            <sz val="9"/>
            <color indexed="81"/>
            <rFont val="Tahoma"/>
            <family val="2"/>
          </rPr>
          <t xml:space="preserve"> Terapeuta Ocupacional</t>
        </r>
        <r>
          <rPr>
            <sz val="9"/>
            <color indexed="81"/>
            <rFont val="Tahoma"/>
            <family val="2"/>
          </rPr>
          <t xml:space="preserve">
</t>
        </r>
      </text>
    </comment>
    <comment ref="B120" authorId="0" shapeId="0" xr:uid="{327EC32C-1887-4E79-BE88-1872AD31D31E}">
      <text>
        <r>
          <rPr>
            <sz val="9"/>
            <color indexed="81"/>
            <rFont val="Tahoma"/>
            <family val="2"/>
          </rPr>
          <t>Registre estamento</t>
        </r>
        <r>
          <rPr>
            <b/>
            <sz val="9"/>
            <color indexed="81"/>
            <rFont val="Tahoma"/>
            <family val="2"/>
          </rPr>
          <t>: Técnico Paramédico</t>
        </r>
        <r>
          <rPr>
            <sz val="9"/>
            <color indexed="81"/>
            <rFont val="Tahoma"/>
            <family val="2"/>
          </rPr>
          <t xml:space="preserve">
</t>
        </r>
      </text>
    </comment>
    <comment ref="B121" authorId="0" shapeId="0" xr:uid="{302E342C-7697-46D0-9AA4-581ACE0A251F}">
      <text>
        <r>
          <rPr>
            <sz val="9"/>
            <color indexed="81"/>
            <rFont val="Tahoma"/>
            <family val="2"/>
          </rPr>
          <t>Registre estamento</t>
        </r>
        <r>
          <rPr>
            <b/>
            <sz val="9"/>
            <color indexed="81"/>
            <rFont val="Tahoma"/>
            <family val="2"/>
          </rPr>
          <t>: Gestor Comunitario</t>
        </r>
        <r>
          <rPr>
            <sz val="9"/>
            <color indexed="81"/>
            <rFont val="Tahoma"/>
            <family val="2"/>
          </rPr>
          <t xml:space="preserve">
</t>
        </r>
      </text>
    </comment>
    <comment ref="B122" authorId="0" shapeId="0" xr:uid="{ACCB6FB3-251F-41C9-9A04-7E24AFC4D903}">
      <text>
        <r>
          <rPr>
            <sz val="9"/>
            <color indexed="81"/>
            <rFont val="Tahoma"/>
            <family val="2"/>
          </rPr>
          <t xml:space="preserve">Registre estamento:
</t>
        </r>
        <r>
          <rPr>
            <b/>
            <sz val="9"/>
            <color indexed="81"/>
            <rFont val="Tahoma"/>
            <family val="2"/>
          </rPr>
          <t>Técnico Rehabilitación Alcohol y Drogas</t>
        </r>
      </text>
    </comment>
    <comment ref="B123" authorId="0" shapeId="0" xr:uid="{88748FF1-C6C6-481A-BFF7-ABEE45D8E23C}">
      <text>
        <r>
          <rPr>
            <sz val="9"/>
            <color indexed="81"/>
            <rFont val="Tahoma"/>
            <family val="2"/>
          </rPr>
          <t>Registre Estamento:</t>
        </r>
        <r>
          <rPr>
            <b/>
            <sz val="9"/>
            <color indexed="81"/>
            <rFont val="Tahoma"/>
            <family val="2"/>
          </rPr>
          <t xml:space="preserve"> Medico - 
Especialidad; Psiquiata </t>
        </r>
        <r>
          <rPr>
            <sz val="9"/>
            <color indexed="81"/>
            <rFont val="Tahoma"/>
            <family val="2"/>
          </rPr>
          <t xml:space="preserve">
</t>
        </r>
      </text>
    </comment>
    <comment ref="A125" authorId="0" shapeId="0" xr:uid="{2A8E00F1-A927-4CE2-8137-6BCEB1777F66}">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Control de Salud Mental Remoto_Video Llamadas - COVID 19 
Y
</t>
        </r>
        <r>
          <rPr>
            <sz val="9"/>
            <color indexed="81"/>
            <rFont val="Tahoma"/>
            <family val="2"/>
          </rPr>
          <t xml:space="preserve">
El usuario debe contar con el registro en Formulario clinico "Control de Salud Mental" -  En caso que un paciente se encuentre en una o más  condiciones se contabilizara un sólo paciente </t>
        </r>
        <r>
          <rPr>
            <b/>
            <sz val="9"/>
            <color indexed="81"/>
            <rFont val="Tahoma"/>
            <family val="2"/>
          </rPr>
          <t xml:space="preserve">: Referencia: Rem P6 Seccion A1: FACTORES DE RIESGO Y CONDICIONANTES DE LA SALUD MENTAL)
</t>
        </r>
        <r>
          <rPr>
            <b/>
            <u/>
            <sz val="9"/>
            <color indexed="81"/>
            <rFont val="Tahoma"/>
            <family val="2"/>
          </rPr>
          <t xml:space="preserve">:: Registro se desglosa segun estamento/profesional
</t>
        </r>
        <r>
          <rPr>
            <sz val="9"/>
            <color indexed="81"/>
            <rFont val="Tahoma"/>
            <family val="2"/>
          </rPr>
          <t xml:space="preserve">
</t>
        </r>
      </text>
    </comment>
    <comment ref="B125" authorId="0" shapeId="0" xr:uid="{89E906E4-FDD4-4AE1-9ABA-A86A74B05CCC}">
      <text>
        <r>
          <rPr>
            <sz val="9"/>
            <color indexed="81"/>
            <rFont val="Tahoma"/>
            <family val="2"/>
          </rPr>
          <t>Registre estamento:</t>
        </r>
        <r>
          <rPr>
            <b/>
            <sz val="9"/>
            <color indexed="81"/>
            <rFont val="Tahoma"/>
            <family val="2"/>
          </rPr>
          <t xml:space="preserve"> Medico</t>
        </r>
      </text>
    </comment>
    <comment ref="B126" authorId="0" shapeId="0" xr:uid="{A41C7F07-708E-4084-B9C2-1C3D309A1625}">
      <text>
        <r>
          <rPr>
            <sz val="9"/>
            <color indexed="81"/>
            <rFont val="Tahoma"/>
            <family val="2"/>
          </rPr>
          <t>Registre estamento:</t>
        </r>
        <r>
          <rPr>
            <b/>
            <sz val="9"/>
            <color indexed="81"/>
            <rFont val="Tahoma"/>
            <family val="2"/>
          </rPr>
          <t xml:space="preserve"> Psicologo/a</t>
        </r>
        <r>
          <rPr>
            <sz val="9"/>
            <color indexed="81"/>
            <rFont val="Tahoma"/>
            <family val="2"/>
          </rPr>
          <t xml:space="preserve">
</t>
        </r>
      </text>
    </comment>
    <comment ref="B127" authorId="0" shapeId="0" xr:uid="{11DBC693-C6D1-49F8-A5ED-E0E3686BBD79}">
      <text>
        <r>
          <rPr>
            <sz val="9"/>
            <color indexed="81"/>
            <rFont val="Tahoma"/>
            <family val="2"/>
          </rPr>
          <t xml:space="preserve">Registre estamento: </t>
        </r>
        <r>
          <rPr>
            <b/>
            <sz val="9"/>
            <color indexed="81"/>
            <rFont val="Tahoma"/>
            <family val="2"/>
          </rPr>
          <t>Enfermero/a</t>
        </r>
      </text>
    </comment>
    <comment ref="B128" authorId="0" shapeId="0" xr:uid="{21BCA6F5-24F7-4664-8908-2DA0205E3805}">
      <text>
        <r>
          <rPr>
            <sz val="9"/>
            <color indexed="81"/>
            <rFont val="Tahoma"/>
            <family val="2"/>
          </rPr>
          <t>Registre estamento:</t>
        </r>
        <r>
          <rPr>
            <b/>
            <sz val="9"/>
            <color indexed="81"/>
            <rFont val="Tahoma"/>
            <family val="2"/>
          </rPr>
          <t xml:space="preserve"> Matron/a</t>
        </r>
        <r>
          <rPr>
            <sz val="9"/>
            <color indexed="81"/>
            <rFont val="Tahoma"/>
            <family val="2"/>
          </rPr>
          <t xml:space="preserve">
</t>
        </r>
      </text>
    </comment>
    <comment ref="B129" authorId="0" shapeId="0" xr:uid="{9F99C0FE-C4BB-44E0-B825-3A2C8D3C0EDF}">
      <text>
        <r>
          <rPr>
            <sz val="9"/>
            <color indexed="81"/>
            <rFont val="Tahoma"/>
            <family val="2"/>
          </rPr>
          <t>Registre estamento:</t>
        </r>
        <r>
          <rPr>
            <b/>
            <sz val="9"/>
            <color indexed="81"/>
            <rFont val="Tahoma"/>
            <family val="2"/>
          </rPr>
          <t xml:space="preserve"> Asistente Social
</t>
        </r>
      </text>
    </comment>
    <comment ref="B130" authorId="0" shapeId="0" xr:uid="{ADB85E4D-A5EB-4E09-AD91-B60AA46BC401}">
      <text>
        <r>
          <rPr>
            <sz val="9"/>
            <color indexed="81"/>
            <rFont val="Tahoma"/>
            <family val="2"/>
          </rPr>
          <t xml:space="preserve">
Registre cualquier otro estamento/profesional </t>
        </r>
        <r>
          <rPr>
            <b/>
            <sz val="9"/>
            <color indexed="81"/>
            <rFont val="Tahoma"/>
            <family val="2"/>
          </rPr>
          <t>no</t>
        </r>
        <r>
          <rPr>
            <sz val="9"/>
            <color indexed="81"/>
            <rFont val="Tahoma"/>
            <family val="2"/>
          </rPr>
          <t xml:space="preserve"> considerado en la seccion.-</t>
        </r>
      </text>
    </comment>
    <comment ref="B131" authorId="0" shapeId="0" xr:uid="{98169049-ADD7-43AB-ABE5-E440A6683B50}">
      <text>
        <r>
          <rPr>
            <sz val="9"/>
            <color indexed="81"/>
            <rFont val="Tahoma"/>
            <family val="2"/>
          </rPr>
          <t>Registre estamento:</t>
        </r>
        <r>
          <rPr>
            <b/>
            <sz val="9"/>
            <color indexed="81"/>
            <rFont val="Tahoma"/>
            <family val="2"/>
          </rPr>
          <t xml:space="preserve"> Terapeuta Ocupacional</t>
        </r>
        <r>
          <rPr>
            <sz val="9"/>
            <color indexed="81"/>
            <rFont val="Tahoma"/>
            <family val="2"/>
          </rPr>
          <t xml:space="preserve">
</t>
        </r>
      </text>
    </comment>
    <comment ref="B132" authorId="0" shapeId="0" xr:uid="{017AA154-6097-40BB-8E77-DE878F122D94}">
      <text>
        <r>
          <rPr>
            <sz val="9"/>
            <color indexed="81"/>
            <rFont val="Tahoma"/>
            <family val="2"/>
          </rPr>
          <t>Registre estamento</t>
        </r>
        <r>
          <rPr>
            <b/>
            <sz val="9"/>
            <color indexed="81"/>
            <rFont val="Tahoma"/>
            <family val="2"/>
          </rPr>
          <t>: Técnico Paramédico</t>
        </r>
        <r>
          <rPr>
            <sz val="9"/>
            <color indexed="81"/>
            <rFont val="Tahoma"/>
            <family val="2"/>
          </rPr>
          <t xml:space="preserve">
</t>
        </r>
      </text>
    </comment>
    <comment ref="B133" authorId="0" shapeId="0" xr:uid="{12588CFF-D218-41D5-AC12-02F5B5975D6A}">
      <text>
        <r>
          <rPr>
            <sz val="9"/>
            <color indexed="81"/>
            <rFont val="Tahoma"/>
            <family val="2"/>
          </rPr>
          <t>Registre estamento</t>
        </r>
        <r>
          <rPr>
            <b/>
            <sz val="9"/>
            <color indexed="81"/>
            <rFont val="Tahoma"/>
            <family val="2"/>
          </rPr>
          <t>: Gestor Comunitario</t>
        </r>
        <r>
          <rPr>
            <sz val="9"/>
            <color indexed="81"/>
            <rFont val="Tahoma"/>
            <family val="2"/>
          </rPr>
          <t xml:space="preserve">
</t>
        </r>
      </text>
    </comment>
    <comment ref="B134" authorId="0" shapeId="0" xr:uid="{58B69711-A7B3-4F5F-B312-A70E71298FE7}">
      <text>
        <r>
          <rPr>
            <sz val="9"/>
            <color indexed="81"/>
            <rFont val="Tahoma"/>
            <family val="2"/>
          </rPr>
          <t xml:space="preserve">Registre estamento:
</t>
        </r>
        <r>
          <rPr>
            <b/>
            <sz val="9"/>
            <color indexed="81"/>
            <rFont val="Tahoma"/>
            <family val="2"/>
          </rPr>
          <t>Técnico Rehabilitación Alcohol y Drogas</t>
        </r>
      </text>
    </comment>
    <comment ref="B135" authorId="0" shapeId="0" xr:uid="{F951613B-6842-496D-9517-A490C785468C}">
      <text>
        <r>
          <rPr>
            <sz val="9"/>
            <color indexed="81"/>
            <rFont val="Tahoma"/>
            <family val="2"/>
          </rPr>
          <t>Registre Estamento:</t>
        </r>
        <r>
          <rPr>
            <b/>
            <sz val="9"/>
            <color indexed="81"/>
            <rFont val="Tahoma"/>
            <family val="2"/>
          </rPr>
          <t xml:space="preserve"> Medico - 
Especialidad; Psiquiata </t>
        </r>
        <r>
          <rPr>
            <sz val="9"/>
            <color indexed="81"/>
            <rFont val="Tahoma"/>
            <family val="2"/>
          </rPr>
          <t xml:space="preserve">
</t>
        </r>
      </text>
    </comment>
    <comment ref="AH138" authorId="0" shapeId="0" xr:uid="{CB13AA79-F942-424D-841A-E22DC02D464B}">
      <text>
        <r>
          <rPr>
            <sz val="9"/>
            <color indexed="81"/>
            <rFont val="Tahoma"/>
            <family val="2"/>
          </rPr>
          <t xml:space="preserve">Se contabilizará usuarios que tengan en Modulo Admision - Inscripcion; en campo Prevision: </t>
        </r>
        <r>
          <rPr>
            <b/>
            <sz val="9"/>
            <color indexed="81"/>
            <rFont val="Tahoma"/>
            <family val="2"/>
          </rPr>
          <t xml:space="preserve">FONASA </t>
        </r>
      </text>
    </comment>
    <comment ref="A141" authorId="0" shapeId="0" xr:uid="{80BF1F80-B614-4365-A4D2-B102C8A90663}">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el/los estamentos "</t>
        </r>
        <r>
          <rPr>
            <b/>
            <sz val="9"/>
            <color indexed="81"/>
            <rFont val="Tahoma"/>
            <family val="2"/>
          </rPr>
          <t xml:space="preserve">Medico" - "Enfermera" - Nutricionista" - "Tecnico Paramedico" </t>
        </r>
        <r>
          <rPr>
            <sz val="9"/>
            <color indexed="81"/>
            <rFont val="Tahoma"/>
            <family val="2"/>
          </rPr>
          <t>registren la actividad: 
-</t>
        </r>
        <r>
          <rPr>
            <b/>
            <sz val="9"/>
            <color indexed="81"/>
            <rFont val="Tahoma"/>
            <family val="2"/>
          </rPr>
          <t xml:space="preserve"> Programa de Salud Cardiovascular_Llamadas telefonicas o Video Llamadas - COVID 19</t>
        </r>
        <r>
          <rPr>
            <sz val="9"/>
            <color indexed="81"/>
            <rFont val="Tahoma"/>
            <family val="2"/>
          </rPr>
          <t xml:space="preserve">
Y
El paciente </t>
        </r>
        <r>
          <rPr>
            <b/>
            <sz val="9"/>
            <color indexed="81"/>
            <rFont val="Tahoma"/>
            <family val="2"/>
          </rPr>
          <t xml:space="preserve">debe contar </t>
        </r>
        <r>
          <rPr>
            <sz val="9"/>
            <color indexed="81"/>
            <rFont val="Tahoma"/>
            <family val="2"/>
          </rPr>
          <t xml:space="preserve">con el Formulario Clínico </t>
        </r>
        <r>
          <rPr>
            <b/>
            <sz val="9"/>
            <color indexed="81"/>
            <rFont val="Tahoma"/>
            <family val="2"/>
          </rPr>
          <t>"Control Cardiovascular"</t>
        </r>
        <r>
          <rPr>
            <sz val="9"/>
            <color indexed="81"/>
            <rFont val="Tahoma"/>
            <family val="2"/>
          </rPr>
          <t xml:space="preserve"> o </t>
        </r>
        <r>
          <rPr>
            <b/>
            <sz val="9"/>
            <color indexed="81"/>
            <rFont val="Tahoma"/>
            <family val="2"/>
          </rPr>
          <t>"Nuevo Control Cardiovascular"</t>
        </r>
        <r>
          <rPr>
            <sz val="9"/>
            <color indexed="81"/>
            <rFont val="Tahoma"/>
            <family val="2"/>
          </rPr>
          <t xml:space="preserve"> ; en el campo:
 - Es </t>
        </r>
        <r>
          <rPr>
            <b/>
            <sz val="9"/>
            <color indexed="81"/>
            <rFont val="Tahoma"/>
            <family val="2"/>
          </rPr>
          <t>HTA</t>
        </r>
        <r>
          <rPr>
            <sz val="9"/>
            <color indexed="81"/>
            <rFont val="Tahoma"/>
            <family val="2"/>
          </rPr>
          <t xml:space="preserve"> valor</t>
        </r>
        <r>
          <rPr>
            <b/>
            <sz val="9"/>
            <color indexed="81"/>
            <rFont val="Tahoma"/>
            <family val="2"/>
          </rPr>
          <t xml:space="preserve"> SI</t>
        </r>
        <r>
          <rPr>
            <sz val="9"/>
            <color indexed="81"/>
            <rFont val="Tahoma"/>
            <family val="2"/>
          </rPr>
          <t xml:space="preserve">
 - Campo Estado valor</t>
        </r>
        <r>
          <rPr>
            <b/>
            <sz val="9"/>
            <color indexed="81"/>
            <rFont val="Tahoma"/>
            <family val="2"/>
          </rPr>
          <t xml:space="preserve"> Ingreso o Seguimiento </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Estado valor </t>
        </r>
        <r>
          <rPr>
            <b/>
            <sz val="9"/>
            <color indexed="81"/>
            <rFont val="Tahoma"/>
            <family val="2"/>
          </rPr>
          <t>Ingreso o Seguimiento</t>
        </r>
        <r>
          <rPr>
            <sz val="9"/>
            <color indexed="81"/>
            <rFont val="Tahoma"/>
            <family val="2"/>
          </rPr>
          <t xml:space="preserve">
y/ó
 - Es </t>
        </r>
        <r>
          <rPr>
            <b/>
            <sz val="9"/>
            <color indexed="81"/>
            <rFont val="Tahoma"/>
            <family val="2"/>
          </rPr>
          <t>Dislipidémico</t>
        </r>
        <r>
          <rPr>
            <sz val="9"/>
            <color indexed="81"/>
            <rFont val="Tahoma"/>
            <family val="2"/>
          </rPr>
          <t xml:space="preserve"> valor</t>
        </r>
        <r>
          <rPr>
            <b/>
            <sz val="9"/>
            <color indexed="81"/>
            <rFont val="Tahoma"/>
            <family val="2"/>
          </rPr>
          <t xml:space="preserve"> SI</t>
        </r>
        <r>
          <rPr>
            <sz val="9"/>
            <color indexed="81"/>
            <rFont val="Tahoma"/>
            <family val="2"/>
          </rPr>
          <t xml:space="preserve">
 - Campo Estado valor</t>
        </r>
        <r>
          <rPr>
            <b/>
            <sz val="9"/>
            <color indexed="81"/>
            <rFont val="Tahoma"/>
            <family val="2"/>
          </rPr>
          <t xml:space="preserve"> Ingreso o Seguimiento</t>
        </r>
        <r>
          <rPr>
            <sz val="9"/>
            <color indexed="81"/>
            <rFont val="Tahoma"/>
            <family val="2"/>
          </rPr>
          <t xml:space="preserve">
Y que en el campo </t>
        </r>
        <r>
          <rPr>
            <b/>
            <sz val="9"/>
            <color indexed="81"/>
            <rFont val="Tahoma"/>
            <family val="2"/>
          </rPr>
          <t>"Fecha Proximo Control",</t>
        </r>
        <r>
          <rPr>
            <sz val="9"/>
            <color indexed="81"/>
            <rFont val="Tahoma"/>
            <family val="2"/>
          </rPr>
          <t xml:space="preserve"> sea con un plazo máximo de inasistencia de 11 meses y 29 días, desde la última citación a la fecha de corte.
</t>
        </r>
      </text>
    </comment>
    <comment ref="A145" authorId="0" shapeId="0" xr:uid="{2DE9A009-A003-44D1-ABA7-9D41F1AEBE89}">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t>
        </r>
        <r>
          <rPr>
            <sz val="9"/>
            <color indexed="81"/>
            <rFont val="Tahoma"/>
            <family val="2"/>
          </rPr>
          <t>l, el/los estamentos</t>
        </r>
        <r>
          <rPr>
            <b/>
            <sz val="9"/>
            <color indexed="81"/>
            <rFont val="Tahoma"/>
            <family val="2"/>
          </rPr>
          <t xml:space="preserve"> "Medico" - "Enfermera" - Nutricionista" - "Tecnico Paramedico"</t>
        </r>
        <r>
          <rPr>
            <sz val="9"/>
            <color indexed="81"/>
            <rFont val="Tahoma"/>
            <family val="2"/>
          </rPr>
          <t xml:space="preserve"> registren la actividad: 
</t>
        </r>
        <r>
          <rPr>
            <b/>
            <sz val="9"/>
            <color indexed="81"/>
            <rFont val="Tahoma"/>
            <family val="2"/>
          </rPr>
          <t>- Programa de Salud Cardiovascular_Mensajes de Texto - COVID 19</t>
        </r>
        <r>
          <rPr>
            <sz val="9"/>
            <color indexed="81"/>
            <rFont val="Tahoma"/>
            <family val="2"/>
          </rPr>
          <t xml:space="preserve">
Y
El paciente</t>
        </r>
        <r>
          <rPr>
            <b/>
            <sz val="9"/>
            <color indexed="81"/>
            <rFont val="Tahoma"/>
            <family val="2"/>
          </rPr>
          <t xml:space="preserve"> debe contar </t>
        </r>
        <r>
          <rPr>
            <sz val="9"/>
            <color indexed="81"/>
            <rFont val="Tahoma"/>
            <family val="2"/>
          </rPr>
          <t xml:space="preserve">con el Formulario Clínico </t>
        </r>
        <r>
          <rPr>
            <b/>
            <sz val="9"/>
            <color indexed="81"/>
            <rFont val="Tahoma"/>
            <family val="2"/>
          </rPr>
          <t xml:space="preserve">"Control Cardiovascular" </t>
        </r>
        <r>
          <rPr>
            <sz val="9"/>
            <color indexed="81"/>
            <rFont val="Tahoma"/>
            <family val="2"/>
          </rPr>
          <t xml:space="preserve">o </t>
        </r>
        <r>
          <rPr>
            <b/>
            <sz val="9"/>
            <color indexed="81"/>
            <rFont val="Tahoma"/>
            <family val="2"/>
          </rPr>
          <t>"Nuevo Control Cardiovascular</t>
        </r>
        <r>
          <rPr>
            <sz val="9"/>
            <color indexed="81"/>
            <rFont val="Tahoma"/>
            <family val="2"/>
          </rPr>
          <t xml:space="preserve">" ;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Estado valor </t>
        </r>
        <r>
          <rPr>
            <b/>
            <sz val="9"/>
            <color indexed="81"/>
            <rFont val="Tahoma"/>
            <family val="2"/>
          </rPr>
          <t xml:space="preserve">Ingreso o Seguimiento </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Estado valor </t>
        </r>
        <r>
          <rPr>
            <b/>
            <sz val="9"/>
            <color indexed="81"/>
            <rFont val="Tahoma"/>
            <family val="2"/>
          </rPr>
          <t>Ingreso o 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Estado valor</t>
        </r>
        <r>
          <rPr>
            <b/>
            <sz val="9"/>
            <color indexed="81"/>
            <rFont val="Tahoma"/>
            <family val="2"/>
          </rPr>
          <t xml:space="preserve"> Ingreso o Seguimiento</t>
        </r>
        <r>
          <rPr>
            <sz val="9"/>
            <color indexed="81"/>
            <rFont val="Tahoma"/>
            <family val="2"/>
          </rPr>
          <t xml:space="preserve">
Y que en el campo </t>
        </r>
        <r>
          <rPr>
            <b/>
            <sz val="9"/>
            <color indexed="81"/>
            <rFont val="Tahoma"/>
            <family val="2"/>
          </rPr>
          <t xml:space="preserve">"Fecha Proximo Control", </t>
        </r>
        <r>
          <rPr>
            <sz val="9"/>
            <color indexed="81"/>
            <rFont val="Tahoma"/>
            <family val="2"/>
          </rPr>
          <t xml:space="preserve">sea con un plazo máximo de inasistencia de 11 meses y 29 días, desde la última citación a la fecha de corte.
</t>
        </r>
      </text>
    </comment>
    <comment ref="A152" authorId="0" shapeId="0" xr:uid="{600E5897-CDBB-4D8C-B734-1A44EFB93A45}">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xml:space="preserve">
- Ingreso_Hospitalizacion Domiciliaria - COVID 19</t>
        </r>
      </text>
    </comment>
    <comment ref="A153" authorId="0" shapeId="0" xr:uid="{06697831-6A84-4977-89EF-1B8E13CD327A}">
      <text>
        <r>
          <rPr>
            <u/>
            <sz val="9"/>
            <color indexed="81"/>
            <rFont val="Tahoma"/>
            <family val="2"/>
          </rPr>
          <t>Corresponde a los pacientes atentidos bajo la modalidad Hospitalizacion en domicilio.</t>
        </r>
        <r>
          <rPr>
            <sz val="9"/>
            <color indexed="81"/>
            <rFont val="Tahoma"/>
            <family val="2"/>
          </rPr>
          <t xml:space="preserve">-
El valor corresponde a: 
Usuarios que tengan en su registro la Actividad </t>
        </r>
        <r>
          <rPr>
            <b/>
            <sz val="9"/>
            <color indexed="81"/>
            <rFont val="Tahoma"/>
            <family val="2"/>
          </rPr>
          <t xml:space="preserve">" Ingreso_Hospitalizacion Domiciliaria - COVID 19" </t>
        </r>
        <r>
          <rPr>
            <sz val="9"/>
            <color indexed="81"/>
            <rFont val="Tahoma"/>
            <family val="2"/>
          </rPr>
          <t>durante el primer y ultimo dia del mes  Y  los usuarios que</t>
        </r>
        <r>
          <rPr>
            <b/>
            <sz val="9"/>
            <color indexed="81"/>
            <rFont val="Tahoma"/>
            <family val="2"/>
          </rPr>
          <t xml:space="preserve"> NO</t>
        </r>
        <r>
          <rPr>
            <sz val="9"/>
            <color indexed="81"/>
            <rFont val="Tahoma"/>
            <family val="2"/>
          </rPr>
          <t xml:space="preserve"> tengan la Actividad</t>
        </r>
        <r>
          <rPr>
            <b/>
            <sz val="9"/>
            <color indexed="81"/>
            <rFont val="Tahoma"/>
            <family val="2"/>
          </rPr>
          <t xml:space="preserve"> " Egreso por Alta_Hospitalizacion Domiciliaria - COVID 19"</t>
        </r>
        <r>
          <rPr>
            <sz val="9"/>
            <color indexed="81"/>
            <rFont val="Tahoma"/>
            <family val="2"/>
          </rPr>
          <t xml:space="preserve"> registrada en el mes anterior. 
</t>
        </r>
      </text>
    </comment>
    <comment ref="A154" authorId="0" shapeId="0" xr:uid="{8665A9D0-817E-4F8C-97F7-B1E9F6DA46C5}">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Visitas_Hospitalizacion Domiciliaria - COVID 19
</t>
        </r>
        <r>
          <rPr>
            <u/>
            <sz val="9"/>
            <color indexed="81"/>
            <rFont val="Tahoma"/>
            <family val="2"/>
          </rPr>
          <t>:: Si una visita es realizada por 2 integrantes, corresponde registrar 2 visitas</t>
        </r>
        <r>
          <rPr>
            <sz val="9"/>
            <color indexed="81"/>
            <rFont val="Tahoma"/>
            <family val="2"/>
          </rPr>
          <t xml:space="preserve"> (Para este caso, utilizar registro de Multiprofesional)</t>
        </r>
      </text>
    </comment>
    <comment ref="A155" authorId="0" shapeId="0" xr:uid="{ADB56F53-6A8C-4D72-ACB6-55EE1264392D}">
      <text>
        <r>
          <rPr>
            <b/>
            <sz val="9"/>
            <color indexed="81"/>
            <rFont val="Tahoma"/>
            <family val="2"/>
          </rPr>
          <t xml:space="preserve">No disponible en RAYEN -  
</t>
        </r>
        <r>
          <rPr>
            <u/>
            <sz val="9"/>
            <color indexed="81"/>
            <rFont val="Tahoma"/>
            <family val="2"/>
          </rPr>
          <t xml:space="preserve">Definicion Manual: </t>
        </r>
        <r>
          <rPr>
            <sz val="9"/>
            <color indexed="81"/>
            <rFont val="Tahoma"/>
            <family val="2"/>
          </rPr>
          <t xml:space="preserve">
Corresponde al numero de día cama utilizados en total por los pacientes atendidos en el mes. 
Ejemplo: 10 personas estuvieron 5 dias, 7 personas estuvieron 10 dias
Total de dias persona:  50 + 70 = 120 dias cama.</t>
        </r>
      </text>
    </comment>
    <comment ref="A156" authorId="0" shapeId="0" xr:uid="{E75F2288-4421-4CD9-AB60-FB82387DAE7A}">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Derivacion a hospital por agravamiento_Hospitalizacion Domiciliaria - COVID 19</t>
        </r>
      </text>
    </comment>
    <comment ref="A157" authorId="0" shapeId="0" xr:uid="{4E06AE7F-83F6-4B2F-89D1-DD10D82306CC}">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Egreso por Alta_Hospitalizacion Domiciliaria - COVID 19</t>
        </r>
      </text>
    </comment>
    <comment ref="A158" authorId="0" shapeId="0" xr:uid="{269B01CD-6C01-41A6-80FF-68F68DA57A9F}">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 </t>
        </r>
        <r>
          <rPr>
            <b/>
            <sz val="9"/>
            <color indexed="81"/>
            <rFont val="Tahoma"/>
            <family val="2"/>
          </rPr>
          <t>Fallecimiento_Hospitalizacion Domiciliaria - COVID 19</t>
        </r>
        <r>
          <rPr>
            <sz val="9"/>
            <color indexed="81"/>
            <rFont val="Tahoma"/>
            <family val="2"/>
          </rPr>
          <t xml:space="preserve">
</t>
        </r>
      </text>
    </comment>
    <comment ref="A161" authorId="0" shapeId="0" xr:uid="{8398DB3B-B803-4B16-B2D7-61675B55DA15}">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Visita_Atencion Domiciliaria - COVID 19</t>
        </r>
        <r>
          <rPr>
            <sz val="9"/>
            <color indexed="81"/>
            <rFont val="Tahoma"/>
            <family val="2"/>
          </rPr>
          <t xml:space="preserve">
</t>
        </r>
      </text>
    </comment>
    <comment ref="A162" authorId="0" shapeId="0" xr:uid="{F842C901-90D8-4151-B97E-8B803FCE7BE4}">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xml:space="preserve">
- Procedimiento_Atencion Domiciliaria - COVID 19</t>
        </r>
        <r>
          <rPr>
            <sz val="9"/>
            <color indexed="81"/>
            <rFont val="Tahoma"/>
            <family val="2"/>
          </rPr>
          <t xml:space="preserve">
</t>
        </r>
      </text>
    </comment>
    <comment ref="A163" authorId="0" shapeId="0" xr:uid="{1CCC042D-F8DA-42C6-B065-C34B3C9E0E55}">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Llamada_Atencion Domiciliaria - COVID 19</t>
        </r>
        <r>
          <rPr>
            <sz val="9"/>
            <color indexed="81"/>
            <rFont val="Tahoma"/>
            <family val="2"/>
          </rPr>
          <t xml:space="preserve">
</t>
        </r>
      </text>
    </comment>
    <comment ref="AH165" authorId="0" shapeId="0" xr:uid="{72062184-B265-4C29-B54F-6EE89D06944A}">
      <text>
        <r>
          <rPr>
            <sz val="9"/>
            <color indexed="81"/>
            <rFont val="Tahoma"/>
            <family val="2"/>
          </rPr>
          <t xml:space="preserve">Se contabilizará usuarios que tengan en Modulo Admision - Inscripcion; en campo Prevision: </t>
        </r>
        <r>
          <rPr>
            <b/>
            <sz val="9"/>
            <color indexed="81"/>
            <rFont val="Tahoma"/>
            <family val="2"/>
          </rPr>
          <t xml:space="preserve">FONASA </t>
        </r>
      </text>
    </comment>
    <comment ref="A168" authorId="0" shapeId="0" xr:uid="{0F89554A-2645-4F0F-9265-3887653C1C9D}">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Llamada Telefonica_Programa MAS Adulto Mayor Autovalente - COVID 19
o
Módulo de Atencion/Registro Atención Grupal </t>
        </r>
        <r>
          <rPr>
            <sz val="9"/>
            <color indexed="81"/>
            <rFont val="Tahoma"/>
            <family val="2"/>
          </rPr>
          <t xml:space="preserve">se registre la actividad:
- </t>
        </r>
        <r>
          <rPr>
            <b/>
            <sz val="9"/>
            <color indexed="81"/>
            <rFont val="Tahoma"/>
            <family val="2"/>
          </rPr>
          <t xml:space="preserve">GRP_Llamada Telefonica_Programa MAS Adulto Mayor Autovalente - COVID 19  
</t>
        </r>
        <r>
          <rPr>
            <sz val="9"/>
            <color indexed="81"/>
            <rFont val="Tahoma"/>
            <family val="2"/>
          </rPr>
          <t xml:space="preserve">Además, el ticket </t>
        </r>
        <r>
          <rPr>
            <b/>
            <sz val="9"/>
            <color indexed="81"/>
            <rFont val="Tahoma"/>
            <family val="2"/>
          </rPr>
          <t xml:space="preserve">"Asiste" 
</t>
        </r>
      </text>
    </comment>
    <comment ref="A169" authorId="0" shapeId="0" xr:uid="{CA6C7188-0CA8-4143-9DE6-1AE69C7073BF}">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Video Llamadas_Programa MAS Adulto Mayor Autovalente - COVID 19
o
Módulo de Atencion/Registro Atención Grupal </t>
        </r>
        <r>
          <rPr>
            <sz val="9"/>
            <color indexed="81"/>
            <rFont val="Tahoma"/>
            <family val="2"/>
          </rPr>
          <t>se registre la actividad:</t>
        </r>
        <r>
          <rPr>
            <b/>
            <sz val="9"/>
            <color indexed="81"/>
            <rFont val="Tahoma"/>
            <family val="2"/>
          </rPr>
          <t xml:space="preserve">
- GRP_Video Llamadas_Programa MAS Adulto Mayor Autovalente - COVID 19  
</t>
        </r>
        <r>
          <rPr>
            <sz val="9"/>
            <color indexed="81"/>
            <rFont val="Tahoma"/>
            <family val="2"/>
          </rPr>
          <t>Además, el ticket</t>
        </r>
        <r>
          <rPr>
            <b/>
            <sz val="9"/>
            <color indexed="81"/>
            <rFont val="Tahoma"/>
            <family val="2"/>
          </rPr>
          <t xml:space="preserve"> "Asiste" </t>
        </r>
        <r>
          <rPr>
            <sz val="9"/>
            <color indexed="81"/>
            <rFont val="Tahoma"/>
            <family val="2"/>
          </rPr>
          <t xml:space="preserve">
</t>
        </r>
      </text>
    </comment>
    <comment ref="A170" authorId="0" shapeId="0" xr:uid="{5AE9D8AD-CB6F-4F4E-B527-C60613485945}">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t>
        </r>
        <r>
          <rPr>
            <b/>
            <sz val="9"/>
            <color indexed="81"/>
            <rFont val="Tahoma"/>
            <family val="2"/>
          </rPr>
          <t xml:space="preserve"> 
- Contacto por Redes Sociales_Programa MAS Adulto Mayor Autovalente - COVID 19
</t>
        </r>
      </text>
    </comment>
    <comment ref="AG171" authorId="0" shapeId="0" xr:uid="{E5CB6EDA-B4A6-4FF9-BCCE-C04A1446CCAC}">
      <text>
        <r>
          <rPr>
            <sz val="9"/>
            <color indexed="81"/>
            <rFont val="Tahoma"/>
            <family val="2"/>
          </rPr>
          <t xml:space="preserve">Este dato aparecerá  luego de que la atención registrada en </t>
        </r>
        <r>
          <rPr>
            <b/>
            <sz val="9"/>
            <color indexed="81"/>
            <rFont val="Tahoma"/>
            <family val="2"/>
          </rPr>
          <t>Módulo Atención/Registro Atención Grupal,</t>
        </r>
        <r>
          <rPr>
            <sz val="9"/>
            <color indexed="81"/>
            <rFont val="Tahoma"/>
            <family val="2"/>
          </rPr>
          <t xml:space="preserve"> se registre la actividad: </t>
        </r>
        <r>
          <rPr>
            <b/>
            <sz val="9"/>
            <color indexed="81"/>
            <rFont val="Tahoma"/>
            <family val="2"/>
          </rPr>
          <t xml:space="preserve">
- GRP_Contacto por Redes Sociales_Programa MAS Adulto Mayor Autovalente - COVID 19
</t>
        </r>
        <r>
          <rPr>
            <sz val="9"/>
            <color indexed="81"/>
            <rFont val="Tahoma"/>
            <family val="2"/>
          </rPr>
          <t>Además, el ticket</t>
        </r>
        <r>
          <rPr>
            <b/>
            <sz val="9"/>
            <color indexed="81"/>
            <rFont val="Tahoma"/>
            <family val="2"/>
          </rPr>
          <t xml:space="preserve"> "Asiste" </t>
        </r>
        <r>
          <rPr>
            <sz val="9"/>
            <color indexed="81"/>
            <rFont val="Tahoma"/>
            <family val="2"/>
          </rPr>
          <t xml:space="preserve">
</t>
        </r>
      </text>
    </comment>
    <comment ref="A175" authorId="0" shapeId="0" xr:uid="{DBFCBB01-4A6A-4C5F-8CD0-FA77782D0403}">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Control de salud Integral Adolescente_Equipo Espacio Amigable - COVID 19 
Y
</t>
        </r>
        <r>
          <rPr>
            <sz val="9"/>
            <color indexed="81"/>
            <rFont val="Tahoma"/>
            <family val="2"/>
          </rPr>
          <t>En el Formulario Clinico</t>
        </r>
        <r>
          <rPr>
            <b/>
            <sz val="9"/>
            <color indexed="81"/>
            <rFont val="Tahoma"/>
            <family val="2"/>
          </rPr>
          <t xml:space="preserve"> "Ficha Salud Integral Adolescente (Clap Modificada)"  </t>
        </r>
        <r>
          <rPr>
            <sz val="9"/>
            <color indexed="81"/>
            <rFont val="Tahoma"/>
            <family val="2"/>
          </rPr>
          <t xml:space="preserve">cuente con un valor registrado en la misma atención, además en Formulario Clínico: </t>
        </r>
        <r>
          <rPr>
            <b/>
            <sz val="9"/>
            <color indexed="81"/>
            <rFont val="Tahoma"/>
            <family val="2"/>
          </rPr>
          <t>"Entrevista de Diagnóstico CRAFFT"</t>
        </r>
        <r>
          <rPr>
            <sz val="9"/>
            <color indexed="81"/>
            <rFont val="Tahoma"/>
            <family val="2"/>
          </rPr>
          <t xml:space="preserve">,  al completar todas las preguntas en campo </t>
        </r>
        <r>
          <rPr>
            <b/>
            <sz val="9"/>
            <color indexed="81"/>
            <rFont val="Tahoma"/>
            <family val="2"/>
          </rPr>
          <t xml:space="preserve">"Puntaje CRAFFT" </t>
        </r>
        <r>
          <rPr>
            <sz val="9"/>
            <color indexed="81"/>
            <rFont val="Tahoma"/>
            <family val="2"/>
          </rPr>
          <t xml:space="preserve">obtenga un resultado.
</t>
        </r>
      </text>
    </comment>
    <comment ref="A176" authorId="0" shapeId="0" xr:uid="{46AA7EC5-ED0A-426A-A695-D7786C58D2A1}">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 </t>
        </r>
        <r>
          <rPr>
            <b/>
            <sz val="9"/>
            <color indexed="81"/>
            <rFont val="Tahoma"/>
            <family val="2"/>
          </rPr>
          <t xml:space="preserve">Control de salud Integral Adolescente_Otro Equipo de Salud - COVID 19 </t>
        </r>
        <r>
          <rPr>
            <sz val="9"/>
            <color indexed="81"/>
            <rFont val="Tahoma"/>
            <family val="2"/>
          </rPr>
          <t xml:space="preserve">
Y
En el Formulario Clinico</t>
        </r>
        <r>
          <rPr>
            <b/>
            <sz val="9"/>
            <color indexed="81"/>
            <rFont val="Tahoma"/>
            <family val="2"/>
          </rPr>
          <t xml:space="preserve"> "Ficha Salud Integral Adolescente (Clap Modificada)"</t>
        </r>
        <r>
          <rPr>
            <sz val="9"/>
            <color indexed="81"/>
            <rFont val="Tahoma"/>
            <family val="2"/>
          </rPr>
          <t xml:space="preserve">  cuente con un valor registrado en la misma atención, además en Formulario Clínico: </t>
        </r>
        <r>
          <rPr>
            <b/>
            <sz val="9"/>
            <color indexed="81"/>
            <rFont val="Tahoma"/>
            <family val="2"/>
          </rPr>
          <t>"Entrevista de Diagnóstico CRAFFT",</t>
        </r>
        <r>
          <rPr>
            <sz val="9"/>
            <color indexed="81"/>
            <rFont val="Tahoma"/>
            <family val="2"/>
          </rPr>
          <t xml:space="preserve">  al completar todas las preguntas en campo </t>
        </r>
        <r>
          <rPr>
            <b/>
            <sz val="9"/>
            <color indexed="81"/>
            <rFont val="Tahoma"/>
            <family val="2"/>
          </rPr>
          <t>"Puntaje CRAFFT"</t>
        </r>
        <r>
          <rPr>
            <sz val="9"/>
            <color indexed="81"/>
            <rFont val="Tahoma"/>
            <family val="2"/>
          </rPr>
          <t xml:space="preserve"> obtenga un resultado.
</t>
        </r>
      </text>
    </comment>
    <comment ref="A180" authorId="0" shapeId="0" xr:uid="{3336CF57-4AE4-4BFB-9B5D-E2F1F1602E1D}">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 </t>
        </r>
        <r>
          <rPr>
            <b/>
            <sz val="9"/>
            <color indexed="81"/>
            <rFont val="Tahoma"/>
            <family val="2"/>
          </rPr>
          <t>Medicina o Practica Complementaria_Paciente - COVID 19</t>
        </r>
        <r>
          <rPr>
            <sz val="9"/>
            <color indexed="81"/>
            <rFont val="Tahoma"/>
            <family val="2"/>
          </rPr>
          <t xml:space="preserve">
</t>
        </r>
      </text>
    </comment>
    <comment ref="A181" authorId="0" shapeId="0" xr:uid="{200777B9-38C0-44A6-8F36-0D22B9C58919}">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Medicina o Practica Complementaria_Familiar o Cuidador - COVID 19</t>
        </r>
        <r>
          <rPr>
            <sz val="9"/>
            <color indexed="81"/>
            <rFont val="Tahoma"/>
            <family val="2"/>
          </rPr>
          <t xml:space="preserve">
</t>
        </r>
      </text>
    </comment>
    <comment ref="A182" authorId="0" shapeId="0" xr:uid="{F21EEAF2-AF2F-47C0-9B4F-88AB0448F946}">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Medicina o Practica Complementaria_Funcionarios - COVID 19</t>
        </r>
        <r>
          <rPr>
            <sz val="9"/>
            <color indexed="81"/>
            <rFont val="Tahoma"/>
            <family val="2"/>
          </rPr>
          <t xml:space="preserve">
</t>
        </r>
      </text>
    </comment>
    <comment ref="AO184" authorId="0" shapeId="0" xr:uid="{65D8B67A-6338-4200-9183-DA2BA837D13E}">
      <text>
        <r>
          <rPr>
            <sz val="9"/>
            <color indexed="81"/>
            <rFont val="Tahoma"/>
            <family val="2"/>
          </rPr>
          <t xml:space="preserve">Se contabilizará usuarios que tengan en Modulo Admision - Inscripcion; en campo Prevision: </t>
        </r>
        <r>
          <rPr>
            <b/>
            <sz val="9"/>
            <color indexed="81"/>
            <rFont val="Tahoma"/>
            <family val="2"/>
          </rPr>
          <t xml:space="preserve">FONASA </t>
        </r>
      </text>
    </comment>
    <comment ref="AP184" authorId="0" shapeId="0" xr:uid="{15D445E5-CF9F-4E91-888F-F5D6740EB220}">
      <text>
        <r>
          <rPr>
            <sz val="9"/>
            <color indexed="81"/>
            <rFont val="Tahoma"/>
            <family val="2"/>
          </rPr>
          <t xml:space="preserve">Se contabilizara usuarios que en </t>
        </r>
        <r>
          <rPr>
            <b/>
            <sz val="9"/>
            <color indexed="81"/>
            <rFont val="Tahoma"/>
            <family val="2"/>
          </rPr>
          <t xml:space="preserve">Módulo Admisión - Inscripcion </t>
        </r>
        <r>
          <rPr>
            <sz val="9"/>
            <color indexed="81"/>
            <rFont val="Tahoma"/>
            <family val="2"/>
          </rPr>
          <t xml:space="preserve">se identifique un </t>
        </r>
        <r>
          <rPr>
            <b/>
            <sz val="9"/>
            <color indexed="81"/>
            <rFont val="Tahoma"/>
            <family val="2"/>
          </rPr>
          <t>"Pueblo Originarío"</t>
        </r>
        <r>
          <rPr>
            <sz val="9"/>
            <color indexed="81"/>
            <rFont val="Tahoma"/>
            <family val="2"/>
          </rPr>
          <t xml:space="preserve">
</t>
        </r>
      </text>
    </comment>
    <comment ref="AQ184" authorId="0" shapeId="0" xr:uid="{3B28BA16-919E-4B89-9C1B-8831D3C3EF9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R184" authorId="0" shapeId="0" xr:uid="{9E5B76E7-2BD0-476C-B0A4-E3ABAC6E7101}">
      <text>
        <r>
          <rPr>
            <sz val="9"/>
            <color indexed="81"/>
            <rFont val="Tahoma"/>
            <family val="2"/>
          </rPr>
          <t xml:space="preserve">Se contabilizara a los pacientes que tengan en </t>
        </r>
        <r>
          <rPr>
            <b/>
            <sz val="9"/>
            <color indexed="81"/>
            <rFont val="Tahoma"/>
            <family val="2"/>
          </rPr>
          <t xml:space="preserve"> Antecedentes del usuario APS / Pestaña "Identificacion"  Item  Alertas Adm: 
"Programa SENAME - Ambulatorios"
ó
"Programa SENAME - Residenciales"
ó
"Programa SENAME - CIP/CRC"</t>
        </r>
        <r>
          <rPr>
            <sz val="9"/>
            <color indexed="81"/>
            <rFont val="Tahoma"/>
            <family val="2"/>
          </rPr>
          <t xml:space="preserve">
</t>
        </r>
      </text>
    </comment>
    <comment ref="A187" authorId="0" shapeId="0" xr:uid="{938F4099-B7EC-423D-BAE2-6489F3CB3CFA}">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Seguimiento Nutricional_Otras Consultas - COVID 19</t>
        </r>
      </text>
    </comment>
    <comment ref="A188" authorId="0" shapeId="0" xr:uid="{7AB38FEA-C919-4331-BF8A-409D1608B1AC}">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Seguimiento_Malnutricion por Exceso - COVID 19</t>
        </r>
      </text>
    </comment>
    <comment ref="A189" authorId="0" shapeId="0" xr:uid="{3724DDF5-B245-4415-93DC-9104ACB7A534}">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se registre la actividad:</t>
        </r>
        <r>
          <rPr>
            <b/>
            <sz val="9"/>
            <color indexed="81"/>
            <rFont val="Tahoma"/>
            <family val="2"/>
          </rPr>
          <t xml:space="preserve"> 
- Seguimiento_Malnutricion por Deficit - COVID 19</t>
        </r>
      </text>
    </comment>
    <comment ref="U191" authorId="0" shapeId="0" xr:uid="{1B0F2B07-E481-499B-B247-639B5E1BC825}">
      <text>
        <r>
          <rPr>
            <b/>
            <sz val="9"/>
            <color indexed="81"/>
            <rFont val="Tahoma"/>
            <family val="2"/>
          </rPr>
          <t>No Disponible</t>
        </r>
        <r>
          <rPr>
            <sz val="9"/>
            <color indexed="81"/>
            <rFont val="Tahoma"/>
            <family val="2"/>
          </rPr>
          <t xml:space="preserve">
</t>
        </r>
      </text>
    </comment>
    <comment ref="C192" authorId="0" shapeId="0" xr:uid="{D400FB59-62B1-427F-B0B7-2B5374C3C739}">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Seguimiento Salud Infantil por Llamado Telefónico - COVID 19
</t>
        </r>
        <r>
          <rPr>
            <u/>
            <sz val="9"/>
            <color indexed="81"/>
            <rFont val="Tahoma"/>
            <family val="2"/>
          </rPr>
          <t>:: El deslglose se realizá segun estamento de usuario que registra</t>
        </r>
      </text>
    </comment>
    <comment ref="D192" authorId="0" shapeId="0" xr:uid="{39299102-DF00-4708-AE28-360EAB6D24C2}">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Seguimiento Salud Infantil por Videollamada - COVID 19
</t>
        </r>
        <r>
          <rPr>
            <sz val="9"/>
            <color indexed="81"/>
            <rFont val="Tahoma"/>
            <family val="2"/>
          </rPr>
          <t xml:space="preserve">
</t>
        </r>
        <r>
          <rPr>
            <u/>
            <sz val="9"/>
            <color indexed="81"/>
            <rFont val="Tahoma"/>
            <family val="2"/>
          </rPr>
          <t>:: El deslglose se realizá segun estamento de usuario que registra</t>
        </r>
      </text>
    </comment>
    <comment ref="R198" authorId="0" shapeId="0" xr:uid="{7C5D4858-EDEF-4D72-90B0-A043E8F6BA2F}">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Seguimiento en Riesgo Psicosocial NANEAS por Llamado Telefónico - COVID 19
o
- Seguimiento en Riesgo Psicosocial NANEAS por Video Llamadas - COVID 19
o
- Seguimiento en Riesgo Psicosocial NANEAS por Mensaje de Texto - COVID 19
</t>
        </r>
        <r>
          <rPr>
            <sz val="9"/>
            <color indexed="81"/>
            <rFont val="Tahoma"/>
            <family val="2"/>
          </rPr>
          <t xml:space="preserve">
</t>
        </r>
        <r>
          <rPr>
            <u/>
            <sz val="9"/>
            <color indexed="81"/>
            <rFont val="Tahoma"/>
            <family val="2"/>
          </rPr>
          <t>:: El deslglose se realizá segun estamento de usuario que registra</t>
        </r>
        <r>
          <rPr>
            <sz val="9"/>
            <color indexed="81"/>
            <rFont val="Tahoma"/>
            <family val="2"/>
          </rPr>
          <t xml:space="preserve">
</t>
        </r>
      </text>
    </comment>
    <comment ref="G199" authorId="0" shapeId="0" xr:uid="{D84D9E6B-EFFF-4C98-9EA9-FABBA309E60B}">
      <text>
        <r>
          <rPr>
            <sz val="9"/>
            <color indexed="81"/>
            <rFont val="Tahoma"/>
            <family val="2"/>
          </rPr>
          <t>Se contabilizaran los resgistros realizados usuarios que dentro del Item "</t>
        </r>
        <r>
          <rPr>
            <b/>
            <sz val="9"/>
            <color indexed="81"/>
            <rFont val="Tahoma"/>
            <family val="2"/>
          </rPr>
          <t xml:space="preserve">Ciclo Vital Femenino" </t>
        </r>
        <r>
          <rPr>
            <sz val="9"/>
            <color indexed="81"/>
            <rFont val="Tahoma"/>
            <family val="2"/>
          </rPr>
          <t xml:space="preserve">en Anamnesis tengan el valor:
- Embarazada 
- Embarazada Primigesta.
</t>
        </r>
      </text>
    </comment>
    <comment ref="C200" authorId="0" shapeId="0" xr:uid="{3A52DB65-5450-4B2F-AB3C-E47A1380536B}">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Seguimiento en Riesgo Psicosocial por Llamado Telefónico - COVID 19</t>
        </r>
        <r>
          <rPr>
            <sz val="9"/>
            <color indexed="81"/>
            <rFont val="Tahoma"/>
            <family val="2"/>
          </rPr>
          <t xml:space="preserve">
</t>
        </r>
        <r>
          <rPr>
            <u/>
            <sz val="9"/>
            <color indexed="81"/>
            <rFont val="Tahoma"/>
            <family val="2"/>
          </rPr>
          <t>:: El deslglose se realizá segun estamento de usuario que registra</t>
        </r>
        <r>
          <rPr>
            <sz val="9"/>
            <color indexed="81"/>
            <rFont val="Tahoma"/>
            <family val="2"/>
          </rPr>
          <t xml:space="preserve">
</t>
        </r>
      </text>
    </comment>
    <comment ref="D200" authorId="0" shapeId="0" xr:uid="{8B4CC2B6-FE47-4A3A-9E51-C3AAE93879B3}">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Seguimiento en Riesgo Psicosocial por Video Llamadas - COVID 19</t>
        </r>
        <r>
          <rPr>
            <sz val="9"/>
            <color indexed="81"/>
            <rFont val="Tahoma"/>
            <family val="2"/>
          </rPr>
          <t xml:space="preserve">
</t>
        </r>
        <r>
          <rPr>
            <u/>
            <sz val="9"/>
            <color indexed="81"/>
            <rFont val="Tahoma"/>
            <family val="2"/>
          </rPr>
          <t xml:space="preserve">
:: El deslglose se realizá segun estamento de usuario que registra</t>
        </r>
      </text>
    </comment>
    <comment ref="E200" authorId="0" shapeId="0" xr:uid="{5D78DC0A-AFD1-4E5F-8E41-3C97DEF5EA91}">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Seguimiento en Riesgo Psicosocial por Mensaje de Texto - COVID 19
</t>
        </r>
        <r>
          <rPr>
            <u/>
            <sz val="9"/>
            <color indexed="81"/>
            <rFont val="Tahoma"/>
            <family val="2"/>
          </rPr>
          <t xml:space="preserve">
:: El deslglose se realizá segun estamento de usuario que registra</t>
        </r>
      </text>
    </comment>
    <comment ref="C212" authorId="0" shapeId="0" xr:uid="{DF54EA3E-017A-4403-9ABE-B77F0A17052C}">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MADIS_Intenvencion de seguimiento efectivo_Vía Telefonica - COVID 19</t>
        </r>
      </text>
    </comment>
    <comment ref="D212" authorId="0" shapeId="0" xr:uid="{20EC1018-AEC0-482B-ADFF-310EF3B15A78}">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MADIS_Intervencion de seguimiento efectivo_Video Llamada - COVID 19</t>
        </r>
        <r>
          <rPr>
            <sz val="9"/>
            <color indexed="81"/>
            <rFont val="Tahoma"/>
            <family val="2"/>
          </rPr>
          <t xml:space="preserve">
o 
</t>
        </r>
        <r>
          <rPr>
            <b/>
            <sz val="9"/>
            <color indexed="81"/>
            <rFont val="Tahoma"/>
            <family val="2"/>
          </rPr>
          <t>Módulo Atención/Registro Atención Grupal</t>
        </r>
        <r>
          <rPr>
            <sz val="9"/>
            <color indexed="81"/>
            <rFont val="Tahoma"/>
            <family val="2"/>
          </rPr>
          <t xml:space="preserve">, se registre la actividad: 
- </t>
        </r>
        <r>
          <rPr>
            <b/>
            <sz val="9"/>
            <color indexed="81"/>
            <rFont val="Tahoma"/>
            <family val="2"/>
          </rPr>
          <t>GRP_MADIS_Intervencion de seguimiento efectivo_Video Llamada - COVID 19</t>
        </r>
        <r>
          <rPr>
            <sz val="9"/>
            <color indexed="81"/>
            <rFont val="Tahoma"/>
            <family val="2"/>
          </rPr>
          <t xml:space="preserve">
Además, el ticket</t>
        </r>
        <r>
          <rPr>
            <b/>
            <sz val="9"/>
            <color indexed="81"/>
            <rFont val="Tahoma"/>
            <family val="2"/>
          </rPr>
          <t xml:space="preserve"> "Asiste" </t>
        </r>
      </text>
    </comment>
    <comment ref="C213" authorId="0" shapeId="0" xr:uid="{3366D41F-82F1-4BC5-A406-60AF5BAF17D7}">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MADIS_Intervencion de otro tipo_Vía Telefonica - COVID 19</t>
        </r>
        <r>
          <rPr>
            <sz val="9"/>
            <color indexed="81"/>
            <rFont val="Tahoma"/>
            <family val="2"/>
          </rPr>
          <t xml:space="preserve">
</t>
        </r>
      </text>
    </comment>
    <comment ref="D213" authorId="0" shapeId="0" xr:uid="{22BBB46C-6A5B-44AA-AD16-70D45F018CF5}">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 xml:space="preserve">MADIS_Internvencion de otro tipo_Video Llamada - COVID 19
o 
Módulo Atención/Registro Atención Grupal, </t>
        </r>
        <r>
          <rPr>
            <sz val="9"/>
            <color indexed="81"/>
            <rFont val="Tahoma"/>
            <family val="2"/>
          </rPr>
          <t xml:space="preserve">se registre la actividad: </t>
        </r>
        <r>
          <rPr>
            <b/>
            <sz val="9"/>
            <color indexed="81"/>
            <rFont val="Tahoma"/>
            <family val="2"/>
          </rPr>
          <t xml:space="preserve">
- GRP_MADIS_Intervencion de otro tipo_Video Llamada - COVID 19</t>
        </r>
        <r>
          <rPr>
            <sz val="9"/>
            <color indexed="81"/>
            <rFont val="Tahoma"/>
            <family val="2"/>
          </rPr>
          <t xml:space="preserve">
Además, el ticket </t>
        </r>
        <r>
          <rPr>
            <b/>
            <sz val="9"/>
            <color indexed="81"/>
            <rFont val="Tahoma"/>
            <family val="2"/>
          </rPr>
          <t xml:space="preserve">"Asiste" </t>
        </r>
      </text>
    </comment>
    <comment ref="E213" authorId="0" shapeId="0" xr:uid="{0B586B10-8891-4942-B922-C7B22E3040D9}">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MADIS_Intervencion de otro tipo_Mensajería - COVID 19</t>
        </r>
        <r>
          <rPr>
            <sz val="9"/>
            <color indexed="81"/>
            <rFont val="Tahoma"/>
            <family val="2"/>
          </rPr>
          <t xml:space="preserve">
</t>
        </r>
      </text>
    </comment>
    <comment ref="C214" authorId="0" shapeId="0" xr:uid="{344FFD0E-AE11-44EB-AD07-B7EFDF43B126}">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MADIS_Contacto con familia fallidos_Vía Telefonica - COVID 19</t>
        </r>
        <r>
          <rPr>
            <sz val="9"/>
            <color indexed="81"/>
            <rFont val="Tahoma"/>
            <family val="2"/>
          </rPr>
          <t xml:space="preserve">
</t>
        </r>
      </text>
    </comment>
    <comment ref="D214" authorId="0" shapeId="0" xr:uid="{CADA177A-7CA7-4062-B3F5-1A4B621ACAC7}">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MADIS_Contacto con familia fallidos_Video Llamada - COVID 19</t>
        </r>
        <r>
          <rPr>
            <sz val="9"/>
            <color indexed="81"/>
            <rFont val="Tahoma"/>
            <family val="2"/>
          </rPr>
          <t xml:space="preserve">
o 
</t>
        </r>
        <r>
          <rPr>
            <b/>
            <sz val="9"/>
            <color indexed="81"/>
            <rFont val="Tahoma"/>
            <family val="2"/>
          </rPr>
          <t>Módulo Atención/Registro Atención Grupal</t>
        </r>
        <r>
          <rPr>
            <sz val="9"/>
            <color indexed="81"/>
            <rFont val="Tahoma"/>
            <family val="2"/>
          </rPr>
          <t xml:space="preserve">, se registre la actividad:
- </t>
        </r>
        <r>
          <rPr>
            <b/>
            <sz val="9"/>
            <color indexed="81"/>
            <rFont val="Tahoma"/>
            <family val="2"/>
          </rPr>
          <t xml:space="preserve">GRP_MADIS_Contacto con familia fallidos_Video Llamada - COVID 19
</t>
        </r>
        <r>
          <rPr>
            <sz val="9"/>
            <color indexed="81"/>
            <rFont val="Tahoma"/>
            <family val="2"/>
          </rPr>
          <t xml:space="preserve">Además, el ticket </t>
        </r>
        <r>
          <rPr>
            <b/>
            <sz val="9"/>
            <color indexed="81"/>
            <rFont val="Tahoma"/>
            <family val="2"/>
          </rPr>
          <t xml:space="preserve">"Asiste" </t>
        </r>
      </text>
    </comment>
    <comment ref="E214" authorId="0" shapeId="0" xr:uid="{3B26308E-D545-4C23-B341-964C3FB46335}">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MADIS_Contacto con familia fallidos_Mensajería - COVID 19</t>
        </r>
        <r>
          <rPr>
            <sz val="9"/>
            <color indexed="81"/>
            <rFont val="Tahoma"/>
            <family val="2"/>
          </rPr>
          <t xml:space="preserve">
</t>
        </r>
      </text>
    </comment>
    <comment ref="C215" authorId="0" shapeId="0" xr:uid="{B5CA2EFE-D1F0-4C04-944E-F26954B24183}">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MADIS_Ultima sesion - Termino de Tratamiento_Vía Telefonica - COVID 19</t>
        </r>
        <r>
          <rPr>
            <sz val="9"/>
            <color indexed="81"/>
            <rFont val="Tahoma"/>
            <family val="2"/>
          </rPr>
          <t xml:space="preserve">
</t>
        </r>
      </text>
    </comment>
    <comment ref="D215" authorId="0" shapeId="0" xr:uid="{B283136E-9046-4683-ABF4-65748B9ADF45}">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 </t>
        </r>
        <r>
          <rPr>
            <b/>
            <sz val="9"/>
            <color indexed="81"/>
            <rFont val="Tahoma"/>
            <family val="2"/>
          </rPr>
          <t>MADIS_Ultima sesion - Termino de Tratamiento_Video Llamada - COVID 19</t>
        </r>
        <r>
          <rPr>
            <sz val="9"/>
            <color indexed="81"/>
            <rFont val="Tahoma"/>
            <family val="2"/>
          </rPr>
          <t xml:space="preserve">
o 
</t>
        </r>
        <r>
          <rPr>
            <b/>
            <sz val="9"/>
            <color indexed="81"/>
            <rFont val="Tahoma"/>
            <family val="2"/>
          </rPr>
          <t>Módulo Atención/Registro Atención Grupal,</t>
        </r>
        <r>
          <rPr>
            <sz val="9"/>
            <color indexed="81"/>
            <rFont val="Tahoma"/>
            <family val="2"/>
          </rPr>
          <t xml:space="preserve"> se registre la actividad:
- </t>
        </r>
        <r>
          <rPr>
            <b/>
            <sz val="9"/>
            <color indexed="81"/>
            <rFont val="Tahoma"/>
            <family val="2"/>
          </rPr>
          <t xml:space="preserve">GRP_MADIS_Ultima sesion - Termino de Tratamiento_Video Llamada - COVID 19
</t>
        </r>
        <r>
          <rPr>
            <sz val="9"/>
            <color indexed="81"/>
            <rFont val="Tahoma"/>
            <family val="2"/>
          </rPr>
          <t xml:space="preserve">Además, el ticket </t>
        </r>
        <r>
          <rPr>
            <b/>
            <sz val="9"/>
            <color indexed="81"/>
            <rFont val="Tahoma"/>
            <family val="2"/>
          </rPr>
          <t xml:space="preserve">"Asiste" </t>
        </r>
      </text>
    </comment>
    <comment ref="I218" authorId="0" shapeId="0" xr:uid="{CAA0D230-45C8-46C8-B585-FE8AE2D2297A}">
      <text>
        <r>
          <rPr>
            <sz val="9"/>
            <color indexed="81"/>
            <rFont val="Tahoma"/>
            <family val="2"/>
          </rPr>
          <t xml:space="preserve">En </t>
        </r>
        <r>
          <rPr>
            <b/>
            <sz val="9"/>
            <color indexed="81"/>
            <rFont val="Tahoma"/>
            <family val="2"/>
          </rPr>
          <t xml:space="preserve">Modulo Atencion/Registro Atencion Grupal, </t>
        </r>
        <r>
          <rPr>
            <sz val="9"/>
            <color indexed="81"/>
            <rFont val="Tahoma"/>
            <family val="2"/>
          </rPr>
          <t xml:space="preserve"> en Item </t>
        </r>
        <r>
          <rPr>
            <b/>
            <sz val="9"/>
            <color indexed="81"/>
            <rFont val="Tahoma"/>
            <family val="2"/>
          </rPr>
          <t>"Riesgo"</t>
        </r>
        <r>
          <rPr>
            <sz val="9"/>
            <color indexed="81"/>
            <rFont val="Tahoma"/>
            <family val="2"/>
          </rPr>
          <t xml:space="preserve"> seleccionar </t>
        </r>
        <r>
          <rPr>
            <b/>
            <sz val="9"/>
            <color indexed="81"/>
            <rFont val="Tahoma"/>
            <family val="2"/>
          </rPr>
          <t xml:space="preserve">Gestantes o Gestantes Alto Riesgo Obstetrico 
</t>
        </r>
        <r>
          <rPr>
            <sz val="9"/>
            <color indexed="81"/>
            <rFont val="Tahoma"/>
            <family val="2"/>
          </rPr>
          <t xml:space="preserve">
</t>
        </r>
      </text>
    </comment>
    <comment ref="J218" authorId="0" shapeId="0" xr:uid="{F1832010-50BF-40E8-884C-536ADF1F8969}">
      <text>
        <r>
          <rPr>
            <b/>
            <u/>
            <sz val="9"/>
            <color indexed="81"/>
            <rFont val="Tahoma"/>
            <family val="2"/>
          </rPr>
          <t>Registro No disponible en RAYEN</t>
        </r>
        <r>
          <rPr>
            <sz val="9"/>
            <color indexed="81"/>
            <rFont val="Tahoma"/>
            <family val="2"/>
          </rPr>
          <t xml:space="preserve">  - Pendiente de incorporar en Modulo Atencion/Registro Atención Grupal. 
</t>
        </r>
      </text>
    </comment>
    <comment ref="K218" authorId="0" shapeId="0" xr:uid="{472FFE92-8FDC-4DA9-8B29-EF967E2667A1}">
      <text>
        <r>
          <rPr>
            <sz val="9"/>
            <color indexed="81"/>
            <rFont val="Tahoma"/>
            <family val="2"/>
          </rPr>
          <t>En</t>
        </r>
        <r>
          <rPr>
            <b/>
            <sz val="9"/>
            <color indexed="81"/>
            <rFont val="Tahoma"/>
            <family val="2"/>
          </rPr>
          <t xml:space="preserve"> Modulo Atencion/Registro Atencion Grupal, </t>
        </r>
        <r>
          <rPr>
            <sz val="9"/>
            <color indexed="81"/>
            <rFont val="Tahoma"/>
            <family val="2"/>
          </rPr>
          <t xml:space="preserve">seleccionar en </t>
        </r>
        <r>
          <rPr>
            <b/>
            <sz val="9"/>
            <color indexed="81"/>
            <rFont val="Tahoma"/>
            <family val="2"/>
          </rPr>
          <t xml:space="preserve">"Tipo de Participante" : </t>
        </r>
        <r>
          <rPr>
            <sz val="9"/>
            <color indexed="81"/>
            <rFont val="Tahoma"/>
            <family val="2"/>
          </rPr>
          <t xml:space="preserve">
</t>
        </r>
        <r>
          <rPr>
            <b/>
            <sz val="9"/>
            <color indexed="81"/>
            <rFont val="Tahoma"/>
            <family val="2"/>
          </rPr>
          <t>"Madre, Padre o Cuidador de menores de 1 año"</t>
        </r>
        <r>
          <rPr>
            <sz val="9"/>
            <color indexed="81"/>
            <rFont val="Tahoma"/>
            <family val="2"/>
          </rPr>
          <t xml:space="preserve">
</t>
        </r>
      </text>
    </comment>
    <comment ref="L218" authorId="0" shapeId="0" xr:uid="{0F9CADBC-DB5D-4C35-B53F-E2F7CFC967E9}">
      <text>
        <r>
          <rPr>
            <sz val="9"/>
            <color indexed="81"/>
            <rFont val="Tahoma"/>
            <family val="2"/>
          </rPr>
          <t xml:space="preserve">En </t>
        </r>
        <r>
          <rPr>
            <b/>
            <sz val="9"/>
            <color indexed="81"/>
            <rFont val="Tahoma"/>
            <family val="2"/>
          </rPr>
          <t>Modulo Atencion/Registro Atencion Grupal</t>
        </r>
        <r>
          <rPr>
            <sz val="9"/>
            <color indexed="81"/>
            <rFont val="Tahoma"/>
            <family val="2"/>
          </rPr>
          <t xml:space="preserve">, seleccionar en </t>
        </r>
        <r>
          <rPr>
            <b/>
            <sz val="9"/>
            <color indexed="81"/>
            <rFont val="Tahoma"/>
            <family val="2"/>
          </rPr>
          <t xml:space="preserve">"Tipo de Participante" </t>
        </r>
        <r>
          <rPr>
            <sz val="9"/>
            <color indexed="81"/>
            <rFont val="Tahoma"/>
            <family val="2"/>
          </rPr>
          <t xml:space="preserve">: 
</t>
        </r>
        <r>
          <rPr>
            <b/>
            <sz val="9"/>
            <color indexed="81"/>
            <rFont val="Tahoma"/>
            <family val="2"/>
          </rPr>
          <t xml:space="preserve">
"Madre, Padre o cuidador de menores de 12 a 23 meses"
</t>
        </r>
      </text>
    </comment>
    <comment ref="M218" authorId="0" shapeId="0" xr:uid="{3F355ACB-2A9A-4B19-87BD-74193BCBBD1B}">
      <text>
        <r>
          <rPr>
            <sz val="9"/>
            <color indexed="81"/>
            <rFont val="Tahoma"/>
            <family val="2"/>
          </rPr>
          <t>En</t>
        </r>
        <r>
          <rPr>
            <b/>
            <sz val="9"/>
            <color indexed="81"/>
            <rFont val="Tahoma"/>
            <family val="2"/>
          </rPr>
          <t xml:space="preserve"> Modulo Atencion/Registro Atencion Grupal, </t>
        </r>
        <r>
          <rPr>
            <sz val="9"/>
            <color indexed="81"/>
            <rFont val="Tahoma"/>
            <family val="2"/>
          </rPr>
          <t xml:space="preserve">seleccionar en </t>
        </r>
        <r>
          <rPr>
            <b/>
            <sz val="9"/>
            <color indexed="81"/>
            <rFont val="Tahoma"/>
            <family val="2"/>
          </rPr>
          <t>"Tipo de Participante" : 
"Madre, Padre o cuidador de menores de 2 a 5 años"</t>
        </r>
      </text>
    </comment>
    <comment ref="N218" authorId="0" shapeId="0" xr:uid="{CC320D4A-EF58-48EE-B893-0C8B99E6D23E}">
      <text>
        <r>
          <rPr>
            <sz val="9"/>
            <color indexed="81"/>
            <rFont val="Tahoma"/>
            <family val="2"/>
          </rPr>
          <t>En</t>
        </r>
        <r>
          <rPr>
            <b/>
            <sz val="9"/>
            <color indexed="81"/>
            <rFont val="Tahoma"/>
            <family val="2"/>
          </rPr>
          <t xml:space="preserve"> Modulo Atencion/Registro Atencion Grupal, </t>
        </r>
        <r>
          <rPr>
            <sz val="9"/>
            <color indexed="81"/>
            <rFont val="Tahoma"/>
            <family val="2"/>
          </rPr>
          <t>seleccionar en</t>
        </r>
        <r>
          <rPr>
            <b/>
            <sz val="9"/>
            <color indexed="81"/>
            <rFont val="Tahoma"/>
            <family val="2"/>
          </rPr>
          <t xml:space="preserve"> "Tipo de Participante" : 
"Madre, Padre o cuidador de menores de 6 a 9 años"</t>
        </r>
        <r>
          <rPr>
            <sz val="9"/>
            <color indexed="81"/>
            <rFont val="Tahoma"/>
            <family val="2"/>
          </rPr>
          <t xml:space="preserve">
</t>
        </r>
      </text>
    </comment>
    <comment ref="E219" authorId="0" shapeId="0" xr:uid="{E51BB42A-6BF6-4D5C-8ECC-FB0E4FDBAE43}">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Remoto A - Video Llamada Grupal - COVID 19</t>
        </r>
        <r>
          <rPr>
            <sz val="9"/>
            <color indexed="81"/>
            <rFont val="Tahoma"/>
            <family val="2"/>
          </rPr>
          <t xml:space="preserve">
Además, el ticket</t>
        </r>
        <r>
          <rPr>
            <b/>
            <sz val="9"/>
            <color indexed="81"/>
            <rFont val="Tahoma"/>
            <family val="2"/>
          </rPr>
          <t xml:space="preserve"> "Asiste" </t>
        </r>
      </text>
    </comment>
    <comment ref="G219" authorId="0" shapeId="0" xr:uid="{7174AA8B-E1B9-40AE-B226-46621DB29FE7}">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Remoto A - Plataforma Digital - COVID 19</t>
        </r>
        <r>
          <rPr>
            <sz val="9"/>
            <color indexed="81"/>
            <rFont val="Tahoma"/>
            <family val="2"/>
          </rPr>
          <t xml:space="preserve">
Además, el ticket</t>
        </r>
        <r>
          <rPr>
            <b/>
            <sz val="9"/>
            <color indexed="81"/>
            <rFont val="Tahoma"/>
            <family val="2"/>
          </rPr>
          <t xml:space="preserve"> "Asiste" </t>
        </r>
      </text>
    </comment>
    <comment ref="D220" authorId="0" shapeId="0" xr:uid="{27650750-96AC-45B2-973D-FCE095E9154F}">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Remoto B - Llamada Telefonico - COVID 19</t>
        </r>
        <r>
          <rPr>
            <sz val="9"/>
            <color indexed="81"/>
            <rFont val="Tahoma"/>
            <family val="2"/>
          </rPr>
          <t xml:space="preserve">
Además, el ticket</t>
        </r>
        <r>
          <rPr>
            <b/>
            <sz val="9"/>
            <color indexed="81"/>
            <rFont val="Tahoma"/>
            <family val="2"/>
          </rPr>
          <t xml:space="preserve"> "Asiste" </t>
        </r>
      </text>
    </comment>
    <comment ref="E220" authorId="0" shapeId="0" xr:uid="{D8D3F0E4-60AD-43C6-90A3-64313042E999}">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Remoto B - Video Llamada Grupal - COVID 19</t>
        </r>
        <r>
          <rPr>
            <sz val="9"/>
            <color indexed="81"/>
            <rFont val="Tahoma"/>
            <family val="2"/>
          </rPr>
          <t xml:space="preserve">
Además, el ticket</t>
        </r>
        <r>
          <rPr>
            <b/>
            <sz val="9"/>
            <color indexed="81"/>
            <rFont val="Tahoma"/>
            <family val="2"/>
          </rPr>
          <t xml:space="preserve"> "Asiste" </t>
        </r>
      </text>
    </comment>
    <comment ref="G220" authorId="0" shapeId="0" xr:uid="{7F38810F-E6A7-4915-B476-D0F9044AF49A}">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Remoto B - Plataforma Digital - COVID 19</t>
        </r>
        <r>
          <rPr>
            <sz val="9"/>
            <color indexed="81"/>
            <rFont val="Tahoma"/>
            <family val="2"/>
          </rPr>
          <t xml:space="preserve">
Además, el ticket</t>
        </r>
        <r>
          <rPr>
            <b/>
            <sz val="9"/>
            <color indexed="81"/>
            <rFont val="Tahoma"/>
            <family val="2"/>
          </rPr>
          <t xml:space="preserve"> "Asiste" </t>
        </r>
      </text>
    </comment>
    <comment ref="F221" authorId="0" shapeId="0" xr:uid="{81DF6769-6F2D-4DD1-AF52-0BA95D3C0AC5}">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Semirario - Semirario Radio - COVID 19</t>
        </r>
        <r>
          <rPr>
            <sz val="9"/>
            <color indexed="81"/>
            <rFont val="Tahoma"/>
            <family val="2"/>
          </rPr>
          <t xml:space="preserve">
Además, el ticket</t>
        </r>
        <r>
          <rPr>
            <b/>
            <sz val="9"/>
            <color indexed="81"/>
            <rFont val="Tahoma"/>
            <family val="2"/>
          </rPr>
          <t xml:space="preserve"> "Asiste" </t>
        </r>
      </text>
    </comment>
    <comment ref="G221" authorId="0" shapeId="0" xr:uid="{D5ACD1B0-A51F-4192-9FF2-73E0195B5996}">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Semirario - Plataforma Digital - COVID 19</t>
        </r>
        <r>
          <rPr>
            <sz val="9"/>
            <color indexed="81"/>
            <rFont val="Tahoma"/>
            <family val="2"/>
          </rPr>
          <t xml:space="preserve">
Además, el ticket</t>
        </r>
        <r>
          <rPr>
            <b/>
            <sz val="9"/>
            <color indexed="81"/>
            <rFont val="Tahoma"/>
            <family val="2"/>
          </rPr>
          <t xml:space="preserve"> "Asiste" </t>
        </r>
      </text>
    </comment>
    <comment ref="D222" authorId="0" shapeId="0" xr:uid="{7689673A-AA3D-4544-AC61-184FD8AF08D2}">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PASMI - Llamada Telefonico - COVID 19</t>
        </r>
        <r>
          <rPr>
            <sz val="9"/>
            <color indexed="81"/>
            <rFont val="Tahoma"/>
            <family val="2"/>
          </rPr>
          <t xml:space="preserve">
Además, el ticket</t>
        </r>
        <r>
          <rPr>
            <b/>
            <sz val="9"/>
            <color indexed="81"/>
            <rFont val="Tahoma"/>
            <family val="2"/>
          </rPr>
          <t xml:space="preserve"> "Asiste" </t>
        </r>
      </text>
    </comment>
    <comment ref="E222" authorId="0" shapeId="0" xr:uid="{B81C18C6-E545-49B0-9F99-4C8BE3428BD7}">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PASMI - Video Llamada Grupal - COVID 19</t>
        </r>
        <r>
          <rPr>
            <sz val="9"/>
            <color indexed="81"/>
            <rFont val="Tahoma"/>
            <family val="2"/>
          </rPr>
          <t xml:space="preserve">
Además, el ticket</t>
        </r>
        <r>
          <rPr>
            <b/>
            <sz val="9"/>
            <color indexed="81"/>
            <rFont val="Tahoma"/>
            <family val="2"/>
          </rPr>
          <t xml:space="preserve"> "Asiste" </t>
        </r>
      </text>
    </comment>
    <comment ref="F222" authorId="0" shapeId="0" xr:uid="{FD143002-D840-414F-A629-7DEFAFA37C1C}">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PASMI - Semirario Radio - COVID 19</t>
        </r>
        <r>
          <rPr>
            <sz val="9"/>
            <color indexed="81"/>
            <rFont val="Tahoma"/>
            <family val="2"/>
          </rPr>
          <t xml:space="preserve">
Además, el ticket</t>
        </r>
        <r>
          <rPr>
            <b/>
            <sz val="9"/>
            <color indexed="81"/>
            <rFont val="Tahoma"/>
            <family val="2"/>
          </rPr>
          <t xml:space="preserve"> "Asiste" </t>
        </r>
      </text>
    </comment>
    <comment ref="G222" authorId="0" shapeId="0" xr:uid="{E7515E97-7F8D-4932-A63A-960E60E00E25}">
      <text>
        <r>
          <rPr>
            <sz val="9"/>
            <color indexed="81"/>
            <rFont val="Tahoma"/>
            <family val="2"/>
          </rPr>
          <t>Este dato aparecerá  luego de que la atención registrada en</t>
        </r>
        <r>
          <rPr>
            <b/>
            <sz val="9"/>
            <color indexed="81"/>
            <rFont val="Tahoma"/>
            <family val="2"/>
          </rPr>
          <t xml:space="preserve"> Módulo Atención/Registro Atención Grupal,</t>
        </r>
        <r>
          <rPr>
            <sz val="9"/>
            <color indexed="81"/>
            <rFont val="Tahoma"/>
            <family val="2"/>
          </rPr>
          <t xml:space="preserve"> se registre la actividad: 
 - </t>
        </r>
        <r>
          <rPr>
            <b/>
            <sz val="9"/>
            <color indexed="81"/>
            <rFont val="Tahoma"/>
            <family val="2"/>
          </rPr>
          <t>GRP_Educación Grupal - NEP PASMI - Plataforma Digital - COVID 19</t>
        </r>
        <r>
          <rPr>
            <sz val="9"/>
            <color indexed="81"/>
            <rFont val="Tahoma"/>
            <family val="2"/>
          </rPr>
          <t xml:space="preserve">
Además, el ticket</t>
        </r>
        <r>
          <rPr>
            <b/>
            <sz val="9"/>
            <color indexed="81"/>
            <rFont val="Tahoma"/>
            <family val="2"/>
          </rPr>
          <t xml:space="preserve"> "Asiste" </t>
        </r>
      </text>
    </comment>
    <comment ref="B226" authorId="1" shapeId="0" xr:uid="{AF6B4311-275A-42F7-B9D3-8BFECFD1F5F4}">
      <text>
        <r>
          <rPr>
            <b/>
            <sz val="9"/>
            <color indexed="81"/>
            <rFont val="Tahoma"/>
            <family val="2"/>
          </rPr>
          <t xml:space="preserve">Receta Despacho Total:  </t>
        </r>
        <r>
          <rPr>
            <sz val="9"/>
            <color indexed="81"/>
            <rFont val="Tahoma"/>
            <family val="2"/>
          </rPr>
          <t xml:space="preserve">
Corresponde a aquellas recetas despachadas en la unidad de Farmacia durante el mes informado. 
En la columna</t>
        </r>
        <r>
          <rPr>
            <b/>
            <sz val="9"/>
            <color indexed="81"/>
            <rFont val="Tahoma"/>
            <family val="2"/>
          </rPr>
          <t xml:space="preserve"> "Despacho total" </t>
        </r>
        <r>
          <rPr>
            <sz val="9"/>
            <color indexed="81"/>
            <rFont val="Tahoma"/>
            <family val="2"/>
          </rPr>
          <t xml:space="preserve">se registran el total de recetas despachadas en su Totalidad, clasificadas segun los tipos de recetas:
Para;
</t>
        </r>
        <r>
          <rPr>
            <b/>
            <sz val="9"/>
            <color indexed="81"/>
            <rFont val="Tahoma"/>
            <family val="2"/>
          </rPr>
          <t>Método de Regulación de Fecundidad;</t>
        </r>
        <r>
          <rPr>
            <sz val="9"/>
            <color indexed="81"/>
            <rFont val="Tahoma"/>
            <family val="2"/>
          </rPr>
          <t xml:space="preserve"> Se debe usar el Tipo de Receta;
(Morbilidad)
</t>
        </r>
        <r>
          <rPr>
            <b/>
            <sz val="9"/>
            <color indexed="81"/>
            <rFont val="Tahoma"/>
            <family val="2"/>
          </rPr>
          <t>- Paternidad Responsable (SDP)</t>
        </r>
        <r>
          <rPr>
            <sz val="9"/>
            <color indexed="81"/>
            <rFont val="Tahoma"/>
            <family val="2"/>
          </rPr>
          <t xml:space="preserve">
(Cronicas)</t>
        </r>
        <r>
          <rPr>
            <b/>
            <sz val="9"/>
            <color indexed="81"/>
            <rFont val="Tahoma"/>
            <family val="2"/>
          </rPr>
          <t xml:space="preserve">
- Regulación de Fertilidad (Disp.Prolongada)
-  Paternidad Responsable</t>
        </r>
        <r>
          <rPr>
            <sz val="9"/>
            <color indexed="81"/>
            <rFont val="Tahoma"/>
            <family val="2"/>
          </rPr>
          <t xml:space="preserve">
</t>
        </r>
        <r>
          <rPr>
            <b/>
            <sz val="9"/>
            <color indexed="81"/>
            <rFont val="Tahoma"/>
            <family val="2"/>
          </rPr>
          <t xml:space="preserve">Terapia Hormonal de la Menopausia;  </t>
        </r>
        <r>
          <rPr>
            <sz val="9"/>
            <color indexed="81"/>
            <rFont val="Tahoma"/>
            <family val="2"/>
          </rPr>
          <t xml:space="preserve">Se debe usar el Tipo de Receta:
(Cronicas)
</t>
        </r>
        <r>
          <rPr>
            <b/>
            <sz val="9"/>
            <color indexed="81"/>
            <rFont val="Tahoma"/>
            <family val="2"/>
          </rPr>
          <t>- Climaterio
- Terapia Hormonal de la Menopausia(Disp.Prolongada)</t>
        </r>
        <r>
          <rPr>
            <sz val="9"/>
            <color indexed="81"/>
            <rFont val="Tahoma"/>
            <family val="2"/>
          </rPr>
          <t xml:space="preserve">
</t>
        </r>
        <r>
          <rPr>
            <b/>
            <sz val="9"/>
            <color indexed="81"/>
            <rFont val="Tahoma"/>
            <family val="2"/>
          </rPr>
          <t>Otros:</t>
        </r>
        <r>
          <rPr>
            <sz val="9"/>
            <color indexed="81"/>
            <rFont val="Tahoma"/>
            <family val="2"/>
          </rPr>
          <t xml:space="preserve"> Se debe usar el Tipo de Receta;
(Morbilidad)
</t>
        </r>
        <r>
          <rPr>
            <b/>
            <sz val="9"/>
            <color indexed="81"/>
            <rFont val="Tahoma"/>
            <family val="2"/>
          </rPr>
          <t>- Obstétrica
- Ginecológica</t>
        </r>
        <r>
          <rPr>
            <sz val="9"/>
            <color indexed="81"/>
            <rFont val="Tahoma"/>
            <family val="2"/>
          </rPr>
          <t xml:space="preserve">
(Cronicas)
</t>
        </r>
        <r>
          <rPr>
            <b/>
            <sz val="9"/>
            <color indexed="81"/>
            <rFont val="Tahoma"/>
            <family val="2"/>
          </rPr>
          <t>- Gineco-Obstetrica  (Disp.Prolongada)
- Ginecológica (Disp. Prolongada)
- Obstétrica (Disp. Prolongada)</t>
        </r>
        <r>
          <rPr>
            <sz val="9"/>
            <color indexed="81"/>
            <rFont val="Tahoma"/>
            <family val="2"/>
          </rPr>
          <t xml:space="preserve">
</t>
        </r>
        <r>
          <rPr>
            <b/>
            <sz val="9"/>
            <color indexed="81"/>
            <rFont val="Tahoma"/>
            <family val="2"/>
          </rPr>
          <t xml:space="preserve">
Regla de consistencia REM 32 Sección Q: 
R.1: Este registro debe estar contenido en el REM A04 sección J.
</t>
        </r>
      </text>
    </comment>
    <comment ref="C226" authorId="1" shapeId="0" xr:uid="{296B14EB-88A7-41D3-8ACD-19A867649521}">
      <text>
        <r>
          <rPr>
            <b/>
            <sz val="9"/>
            <color indexed="81"/>
            <rFont val="Tahoma"/>
            <family val="2"/>
          </rPr>
          <t xml:space="preserve">Receta Despacho Extraordinario:  </t>
        </r>
        <r>
          <rPr>
            <sz val="9"/>
            <color indexed="81"/>
            <rFont val="Tahoma"/>
            <family val="2"/>
          </rPr>
          <t xml:space="preserve">
Corresponde a aquellas recetas despachadas en la unidad de Farmacia durante el mes informado. 
En la columna </t>
        </r>
        <r>
          <rPr>
            <b/>
            <sz val="9"/>
            <color indexed="81"/>
            <rFont val="Tahoma"/>
            <family val="2"/>
          </rPr>
          <t>"Despacho Extraordinario"</t>
        </r>
        <r>
          <rPr>
            <sz val="9"/>
            <color indexed="81"/>
            <rFont val="Tahoma"/>
            <family val="2"/>
          </rPr>
          <t xml:space="preserve"> se registran las  recetas despachadas con una cantidad mayor a la programada, adelantando el tratamiento de forma extraordinaria, clasificadas segun los tipos de recetas:
</t>
        </r>
        <r>
          <rPr>
            <b/>
            <sz val="9"/>
            <color indexed="81"/>
            <rFont val="Tahoma"/>
            <family val="2"/>
          </rPr>
          <t xml:space="preserve">
Método de Regulación de Fecundidad; </t>
        </r>
        <r>
          <rPr>
            <sz val="9"/>
            <color indexed="81"/>
            <rFont val="Tahoma"/>
            <family val="2"/>
          </rPr>
          <t>Se debe usar el Tipo de Receta;
(Morbilidad)</t>
        </r>
        <r>
          <rPr>
            <b/>
            <sz val="9"/>
            <color indexed="81"/>
            <rFont val="Tahoma"/>
            <family val="2"/>
          </rPr>
          <t xml:space="preserve">
- Paternidad Responsable (SDP)
</t>
        </r>
        <r>
          <rPr>
            <sz val="9"/>
            <color indexed="81"/>
            <rFont val="Tahoma"/>
            <family val="2"/>
          </rPr>
          <t>(Cronicas)</t>
        </r>
        <r>
          <rPr>
            <b/>
            <sz val="9"/>
            <color indexed="81"/>
            <rFont val="Tahoma"/>
            <family val="2"/>
          </rPr>
          <t xml:space="preserve">
- Regulación de Fertilidad (Disp.Prolongada)
-  Paternidad Responsable
Terapia Hormonal de la Menopausia; </t>
        </r>
        <r>
          <rPr>
            <sz val="9"/>
            <color indexed="81"/>
            <rFont val="Tahoma"/>
            <family val="2"/>
          </rPr>
          <t xml:space="preserve"> Se debe usar el Tipo de Receta:
(Cronicas)</t>
        </r>
        <r>
          <rPr>
            <b/>
            <sz val="9"/>
            <color indexed="81"/>
            <rFont val="Tahoma"/>
            <family val="2"/>
          </rPr>
          <t xml:space="preserve">
- Climaterio
- Terapia Hormonal de la Menopausia(Disp.Prolongada)
Otros:</t>
        </r>
        <r>
          <rPr>
            <sz val="9"/>
            <color indexed="81"/>
            <rFont val="Tahoma"/>
            <family val="2"/>
          </rPr>
          <t xml:space="preserve"> Se debe usar el Tipo de Receta;
(Morbilidad)</t>
        </r>
        <r>
          <rPr>
            <b/>
            <sz val="9"/>
            <color indexed="81"/>
            <rFont val="Tahoma"/>
            <family val="2"/>
          </rPr>
          <t xml:space="preserve">
- Obstétrica
- Ginecológica
</t>
        </r>
        <r>
          <rPr>
            <sz val="9"/>
            <color indexed="81"/>
            <rFont val="Tahoma"/>
            <family val="2"/>
          </rPr>
          <t>(Cronicas)</t>
        </r>
        <r>
          <rPr>
            <b/>
            <sz val="9"/>
            <color indexed="81"/>
            <rFont val="Tahoma"/>
            <family val="2"/>
          </rPr>
          <t xml:space="preserve">
- Gineco-Obstetrica  (Disp.Prolongada)
- Ginecológica (Disp. Prolongada) ó Obstétrica (Disp. Prolongada)</t>
        </r>
        <r>
          <rPr>
            <sz val="9"/>
            <color indexed="81"/>
            <rFont val="Tahoma"/>
            <family val="2"/>
          </rPr>
          <t xml:space="preserve">
</t>
        </r>
      </text>
    </comment>
    <comment ref="D226" authorId="1" shapeId="0" xr:uid="{0A9FC686-6F9F-4901-B684-5D0D4E2034A8}">
      <text>
        <r>
          <rPr>
            <b/>
            <sz val="9"/>
            <color indexed="81"/>
            <rFont val="Tahoma"/>
            <family val="2"/>
          </rPr>
          <t xml:space="preserve">Despachos en Establecimientos de Salud:  </t>
        </r>
        <r>
          <rPr>
            <sz val="9"/>
            <color indexed="81"/>
            <rFont val="Tahoma"/>
            <family val="2"/>
          </rPr>
          <t xml:space="preserve">
Corresponde a la suma de aquellas recetas despachadas en la unidad de Farmacia </t>
        </r>
        <r>
          <rPr>
            <b/>
            <sz val="9"/>
            <color indexed="81"/>
            <rFont val="Tahoma"/>
            <family val="2"/>
          </rPr>
          <t>en el Establecimiento de Salud</t>
        </r>
        <r>
          <rPr>
            <sz val="9"/>
            <color indexed="81"/>
            <rFont val="Tahoma"/>
            <family val="2"/>
          </rPr>
          <t xml:space="preserve"> durante el mes informado. 
En la columna</t>
        </r>
        <r>
          <rPr>
            <b/>
            <sz val="9"/>
            <color indexed="81"/>
            <rFont val="Tahoma"/>
            <family val="2"/>
          </rPr>
          <t xml:space="preserve"> "Despacho total"</t>
        </r>
        <r>
          <rPr>
            <sz val="9"/>
            <color indexed="81"/>
            <rFont val="Tahoma"/>
            <family val="2"/>
          </rPr>
          <t xml:space="preserve"> se registran el total de recetas despachadas en su Totalidad + "</t>
        </r>
        <r>
          <rPr>
            <b/>
            <sz val="9"/>
            <color indexed="81"/>
            <rFont val="Tahoma"/>
            <family val="2"/>
          </rPr>
          <t>Despacho Extraordinario"</t>
        </r>
        <r>
          <rPr>
            <sz val="9"/>
            <color indexed="81"/>
            <rFont val="Tahoma"/>
            <family val="2"/>
          </rPr>
          <t xml:space="preserve">, clasificadas segun los tipos de recetas:
Para;
</t>
        </r>
        <r>
          <rPr>
            <b/>
            <sz val="9"/>
            <color indexed="81"/>
            <rFont val="Tahoma"/>
            <family val="2"/>
          </rPr>
          <t>Método de Regulación de Fecundidad;</t>
        </r>
        <r>
          <rPr>
            <sz val="9"/>
            <color indexed="81"/>
            <rFont val="Tahoma"/>
            <family val="2"/>
          </rPr>
          <t xml:space="preserve"> Se debe usar el Tipo de Receta;
(Morbilidad)
</t>
        </r>
        <r>
          <rPr>
            <b/>
            <sz val="9"/>
            <color indexed="81"/>
            <rFont val="Tahoma"/>
            <family val="2"/>
          </rPr>
          <t>- Paternidad Responsable (SDP)</t>
        </r>
        <r>
          <rPr>
            <sz val="9"/>
            <color indexed="81"/>
            <rFont val="Tahoma"/>
            <family val="2"/>
          </rPr>
          <t xml:space="preserve">
(Cronicas)
</t>
        </r>
        <r>
          <rPr>
            <b/>
            <sz val="9"/>
            <color indexed="81"/>
            <rFont val="Tahoma"/>
            <family val="2"/>
          </rPr>
          <t>- Regulación de Fertilidad (Disp.Prolongada)
-  Paternidad Responsable</t>
        </r>
        <r>
          <rPr>
            <sz val="9"/>
            <color indexed="81"/>
            <rFont val="Tahoma"/>
            <family val="2"/>
          </rPr>
          <t xml:space="preserve">
</t>
        </r>
        <r>
          <rPr>
            <b/>
            <sz val="9"/>
            <color indexed="81"/>
            <rFont val="Tahoma"/>
            <family val="2"/>
          </rPr>
          <t xml:space="preserve">
Terapia Hormonal de la Menopausia; </t>
        </r>
        <r>
          <rPr>
            <sz val="9"/>
            <color indexed="81"/>
            <rFont val="Tahoma"/>
            <family val="2"/>
          </rPr>
          <t xml:space="preserve"> Se debe usar el Tipo de Receta:
</t>
        </r>
        <r>
          <rPr>
            <b/>
            <sz val="9"/>
            <color indexed="81"/>
            <rFont val="Tahoma"/>
            <family val="2"/>
          </rPr>
          <t>(Cronicas)</t>
        </r>
        <r>
          <rPr>
            <sz val="9"/>
            <color indexed="81"/>
            <rFont val="Tahoma"/>
            <family val="2"/>
          </rPr>
          <t xml:space="preserve">
</t>
        </r>
        <r>
          <rPr>
            <b/>
            <sz val="9"/>
            <color indexed="81"/>
            <rFont val="Tahoma"/>
            <family val="2"/>
          </rPr>
          <t>- Climaterio
- Terapia Hormonal de la Menopausia(Disp.Prolongada)</t>
        </r>
        <r>
          <rPr>
            <sz val="9"/>
            <color indexed="81"/>
            <rFont val="Tahoma"/>
            <family val="2"/>
          </rPr>
          <t xml:space="preserve">
</t>
        </r>
        <r>
          <rPr>
            <b/>
            <sz val="9"/>
            <color indexed="81"/>
            <rFont val="Tahoma"/>
            <family val="2"/>
          </rPr>
          <t xml:space="preserve">Otros: </t>
        </r>
        <r>
          <rPr>
            <sz val="9"/>
            <color indexed="81"/>
            <rFont val="Tahoma"/>
            <family val="2"/>
          </rPr>
          <t xml:space="preserve">Se debe usar el Tipo de Receta;
(Morbilidad)
</t>
        </r>
        <r>
          <rPr>
            <b/>
            <sz val="9"/>
            <color indexed="81"/>
            <rFont val="Tahoma"/>
            <family val="2"/>
          </rPr>
          <t xml:space="preserve">- Obstétrica
- Ginecológica
</t>
        </r>
        <r>
          <rPr>
            <sz val="9"/>
            <color indexed="81"/>
            <rFont val="Tahoma"/>
            <family val="2"/>
          </rPr>
          <t xml:space="preserve">
(Cronicas)
</t>
        </r>
        <r>
          <rPr>
            <b/>
            <sz val="9"/>
            <color indexed="81"/>
            <rFont val="Tahoma"/>
            <family val="2"/>
          </rPr>
          <t>- Gineco-Obstetrica  (Disp.Prolongada)
- Ginecológica (Disp. Prolongada) ó Obstétrica (Disp. Prolongada)</t>
        </r>
        <r>
          <rPr>
            <sz val="9"/>
            <color indexed="81"/>
            <rFont val="Tahoma"/>
            <family val="2"/>
          </rPr>
          <t xml:space="preserve">
</t>
        </r>
        <r>
          <rPr>
            <b/>
            <sz val="9"/>
            <color indexed="81"/>
            <rFont val="Tahoma"/>
            <family val="2"/>
          </rPr>
          <t>Regla de consistencia: 
R.1: Este registro debe estar contenido en el REM A04 sección J.</t>
        </r>
      </text>
    </comment>
    <comment ref="E226" authorId="1" shapeId="0" xr:uid="{664DC1D5-13CF-42E0-B5AC-B4D53596BEBD}">
      <text>
        <r>
          <rPr>
            <b/>
            <sz val="9"/>
            <color indexed="81"/>
            <rFont val="Tahoma"/>
            <family val="2"/>
          </rPr>
          <t xml:space="preserve">Despachos en Domicilio:  </t>
        </r>
        <r>
          <rPr>
            <sz val="9"/>
            <color indexed="81"/>
            <rFont val="Tahoma"/>
            <family val="2"/>
          </rPr>
          <t xml:space="preserve">
Corresponde a la suma de aquellas recetas despachadas en la unidad de Farmacia </t>
        </r>
        <r>
          <rPr>
            <b/>
            <sz val="9"/>
            <color indexed="81"/>
            <rFont val="Tahoma"/>
            <family val="2"/>
          </rPr>
          <t>en Domicilio</t>
        </r>
        <r>
          <rPr>
            <sz val="9"/>
            <color indexed="81"/>
            <rFont val="Tahoma"/>
            <family val="2"/>
          </rPr>
          <t xml:space="preserve"> durante el mes informado. 
En la columna </t>
        </r>
        <r>
          <rPr>
            <b/>
            <sz val="9"/>
            <color indexed="81"/>
            <rFont val="Tahoma"/>
            <family val="2"/>
          </rPr>
          <t>"Despacho total"</t>
        </r>
        <r>
          <rPr>
            <sz val="9"/>
            <color indexed="81"/>
            <rFont val="Tahoma"/>
            <family val="2"/>
          </rPr>
          <t xml:space="preserve"> se registran el total de recetas despachadas en su Totalidad + </t>
        </r>
        <r>
          <rPr>
            <b/>
            <sz val="9"/>
            <color indexed="81"/>
            <rFont val="Tahoma"/>
            <family val="2"/>
          </rPr>
          <t>Despacho Extraordinario"</t>
        </r>
        <r>
          <rPr>
            <sz val="9"/>
            <color indexed="81"/>
            <rFont val="Tahoma"/>
            <family val="2"/>
          </rPr>
          <t xml:space="preserve">, clasificadas segun los tipos de recetas:
Para;
</t>
        </r>
        <r>
          <rPr>
            <b/>
            <sz val="9"/>
            <color indexed="81"/>
            <rFont val="Tahoma"/>
            <family val="2"/>
          </rPr>
          <t>Método de Regulación de Fecundidad;</t>
        </r>
        <r>
          <rPr>
            <sz val="9"/>
            <color indexed="81"/>
            <rFont val="Tahoma"/>
            <family val="2"/>
          </rPr>
          <t xml:space="preserve"> Se debe usar el Tipo de Receta;
(Morbilidad)
</t>
        </r>
        <r>
          <rPr>
            <b/>
            <sz val="9"/>
            <color indexed="81"/>
            <rFont val="Tahoma"/>
            <family val="2"/>
          </rPr>
          <t>- Paternidad Responsable (SDP)</t>
        </r>
        <r>
          <rPr>
            <sz val="9"/>
            <color indexed="81"/>
            <rFont val="Tahoma"/>
            <family val="2"/>
          </rPr>
          <t xml:space="preserve">
(Cronicas)
</t>
        </r>
        <r>
          <rPr>
            <b/>
            <sz val="9"/>
            <color indexed="81"/>
            <rFont val="Tahoma"/>
            <family val="2"/>
          </rPr>
          <t>- Regulación de Fertilidad (Disp.Prolongada)
-  Paternidad Responsable</t>
        </r>
        <r>
          <rPr>
            <sz val="9"/>
            <color indexed="81"/>
            <rFont val="Tahoma"/>
            <family val="2"/>
          </rPr>
          <t xml:space="preserve">
</t>
        </r>
        <r>
          <rPr>
            <b/>
            <sz val="9"/>
            <color indexed="81"/>
            <rFont val="Tahoma"/>
            <family val="2"/>
          </rPr>
          <t>Terapia Hormonal de la Menopausia</t>
        </r>
        <r>
          <rPr>
            <sz val="9"/>
            <color indexed="81"/>
            <rFont val="Tahoma"/>
            <family val="2"/>
          </rPr>
          <t xml:space="preserve">;  Se debe usar el Tipo de Receta:
(Cronicas)
</t>
        </r>
        <r>
          <rPr>
            <b/>
            <sz val="9"/>
            <color indexed="81"/>
            <rFont val="Tahoma"/>
            <family val="2"/>
          </rPr>
          <t>- Climaterio
- Terapia Hormonal de la Menopausia(Disp.Prolongada)</t>
        </r>
        <r>
          <rPr>
            <sz val="9"/>
            <color indexed="81"/>
            <rFont val="Tahoma"/>
            <family val="2"/>
          </rPr>
          <t xml:space="preserve">
</t>
        </r>
        <r>
          <rPr>
            <b/>
            <sz val="9"/>
            <color indexed="81"/>
            <rFont val="Tahoma"/>
            <family val="2"/>
          </rPr>
          <t>Otros</t>
        </r>
        <r>
          <rPr>
            <sz val="9"/>
            <color indexed="81"/>
            <rFont val="Tahoma"/>
            <family val="2"/>
          </rPr>
          <t xml:space="preserve">: Se debe usar el Tipo de Receta;
(Morbilidad)
</t>
        </r>
        <r>
          <rPr>
            <b/>
            <sz val="9"/>
            <color indexed="81"/>
            <rFont val="Tahoma"/>
            <family val="2"/>
          </rPr>
          <t>- Obstétrica
- Ginecológica</t>
        </r>
        <r>
          <rPr>
            <sz val="9"/>
            <color indexed="81"/>
            <rFont val="Tahoma"/>
            <family val="2"/>
          </rPr>
          <t xml:space="preserve">
(Cronicas)
</t>
        </r>
        <r>
          <rPr>
            <b/>
            <sz val="9"/>
            <color indexed="81"/>
            <rFont val="Tahoma"/>
            <family val="2"/>
          </rPr>
          <t>- Gineco-Obstetrica  (Disp.Prolongada)
- Ginecológica (Disp. Prolongada) ó Obstétrica (Disp. Prolongada)</t>
        </r>
        <r>
          <rPr>
            <sz val="9"/>
            <color indexed="81"/>
            <rFont val="Tahoma"/>
            <family val="2"/>
          </rPr>
          <t xml:space="preserve">
</t>
        </r>
        <r>
          <rPr>
            <b/>
            <sz val="9"/>
            <color indexed="81"/>
            <rFont val="Tahoma"/>
            <family val="2"/>
          </rPr>
          <t xml:space="preserve">
</t>
        </r>
        <r>
          <rPr>
            <sz val="9"/>
            <color indexed="81"/>
            <rFont val="Tahoma"/>
            <family val="2"/>
          </rPr>
          <t>Y Además antes de despachar, Selecionar  el items</t>
        </r>
        <r>
          <rPr>
            <b/>
            <sz val="9"/>
            <color indexed="81"/>
            <rFont val="Tahoma"/>
            <family val="2"/>
          </rPr>
          <t xml:space="preserve"> Despacho en Domicilio </t>
        </r>
        <r>
          <rPr>
            <sz val="9"/>
            <color indexed="81"/>
            <rFont val="Tahoma"/>
            <family val="2"/>
          </rPr>
          <t xml:space="preserve">
</t>
        </r>
        <r>
          <rPr>
            <b/>
            <sz val="9"/>
            <color indexed="81"/>
            <rFont val="Tahoma"/>
            <family val="2"/>
          </rPr>
          <t>Regla de consistencia: 
R.1: Este registro debe estar contenido en el REM A04 sección J.</t>
        </r>
      </text>
    </comment>
    <comment ref="T233" authorId="0" shapeId="0" xr:uid="{8140A6AC-6A3E-4D7B-BE80-0811C5955ED5}">
      <text>
        <r>
          <rPr>
            <sz val="9"/>
            <color indexed="81"/>
            <rFont val="Tahoma"/>
            <family val="2"/>
          </rPr>
          <t xml:space="preserve">En </t>
        </r>
        <r>
          <rPr>
            <b/>
            <sz val="9"/>
            <color indexed="81"/>
            <rFont val="Tahoma"/>
            <family val="2"/>
          </rPr>
          <t>Modulo Atencion/Registro Atencion Grupal</t>
        </r>
        <r>
          <rPr>
            <sz val="9"/>
            <color indexed="81"/>
            <rFont val="Tahoma"/>
            <family val="2"/>
          </rPr>
          <t xml:space="preserve">,  en Item </t>
        </r>
        <r>
          <rPr>
            <b/>
            <sz val="9"/>
            <color indexed="81"/>
            <rFont val="Tahoma"/>
            <family val="2"/>
          </rPr>
          <t>"Riesgo"</t>
        </r>
        <r>
          <rPr>
            <sz val="9"/>
            <color indexed="81"/>
            <rFont val="Tahoma"/>
            <family val="2"/>
          </rPr>
          <t xml:space="preserve"> seleccionar </t>
        </r>
        <r>
          <rPr>
            <b/>
            <sz val="9"/>
            <color indexed="81"/>
            <rFont val="Tahoma"/>
            <family val="2"/>
          </rPr>
          <t xml:space="preserve">Gestantes o Gestantes Alto Riesgo Obstetrico </t>
        </r>
        <r>
          <rPr>
            <sz val="9"/>
            <color indexed="81"/>
            <rFont val="Tahoma"/>
            <family val="2"/>
          </rPr>
          <t xml:space="preserve">
</t>
        </r>
      </text>
    </comment>
    <comment ref="U233" authorId="0" shapeId="0" xr:uid="{1DCF916A-D7BD-4B4B-9BDB-2A56FBDF5E50}">
      <text>
        <r>
          <rPr>
            <b/>
            <u/>
            <sz val="9"/>
            <color indexed="81"/>
            <rFont val="Tahoma"/>
            <family val="2"/>
          </rPr>
          <t xml:space="preserve">Registro No disponible en RAYEN </t>
        </r>
        <r>
          <rPr>
            <b/>
            <sz val="9"/>
            <color indexed="81"/>
            <rFont val="Tahoma"/>
            <family val="2"/>
          </rPr>
          <t xml:space="preserve"> -</t>
        </r>
        <r>
          <rPr>
            <sz val="9"/>
            <color indexed="81"/>
            <rFont val="Tahoma"/>
            <family val="2"/>
          </rPr>
          <t xml:space="preserve"> Pendiente de incorporar en Modulo Atencion/Registro Atención Grupal
</t>
        </r>
      </text>
    </comment>
    <comment ref="A235" authorId="0" shapeId="0" xr:uid="{444EB400-6BDF-4891-8B21-350EE5A32283}">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Programa VIDA Sana_Inf. Act. Física enviada por Teléfono - COVID 19 
o 
- Programa VIDA Sana_Inf. Act. Física enviada por Teléfono_MPC menor de 1 año - COVID 19
o
- Programa VIDA Sana_Inf. Act. Física enviada por Teléfono_MPC niños 12 a 23 meses - COVID 19</t>
        </r>
        <r>
          <rPr>
            <sz val="9"/>
            <color indexed="81"/>
            <rFont val="Tahoma"/>
            <family val="2"/>
          </rPr>
          <t xml:space="preserve">
</t>
        </r>
      </text>
    </comment>
    <comment ref="D235" authorId="0" shapeId="0" xr:uid="{D0159384-31CB-4E07-914A-CD6CE44A9DB4}">
      <text>
        <r>
          <rPr>
            <sz val="9"/>
            <color indexed="81"/>
            <rFont val="Tahoma"/>
            <family val="2"/>
          </rPr>
          <t>Se contabilizará la Actividad:</t>
        </r>
        <r>
          <rPr>
            <b/>
            <sz val="9"/>
            <color indexed="81"/>
            <rFont val="Tahoma"/>
            <family val="2"/>
          </rPr>
          <t xml:space="preserve">
- Programa VIDA Sana_Inf. Act. Física enviada por Teléfono_MPC menor de 1 año - COVID 19</t>
        </r>
      </text>
    </comment>
    <comment ref="E235" authorId="0" shapeId="0" xr:uid="{3A37FDC8-6B26-47E9-84D4-F91EF2C40CD3}">
      <text>
        <r>
          <rPr>
            <sz val="9"/>
            <color indexed="81"/>
            <rFont val="Tahoma"/>
            <family val="2"/>
          </rPr>
          <t>Se contabilizará la Actividad:</t>
        </r>
        <r>
          <rPr>
            <b/>
            <sz val="9"/>
            <color indexed="81"/>
            <rFont val="Tahoma"/>
            <family val="2"/>
          </rPr>
          <t xml:space="preserve">
-Programa VIDA Sana_Inf. Act. Física enviada por Teléfono_MPC niños 12 a 23 meses - COVID 19</t>
        </r>
      </text>
    </comment>
    <comment ref="A236" authorId="0" shapeId="0" xr:uid="{A3F6644F-84BB-45C8-B464-CFBEBB2E0B28}">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actividad: </t>
        </r>
        <r>
          <rPr>
            <b/>
            <sz val="9"/>
            <color indexed="81"/>
            <rFont val="Tahoma"/>
            <family val="2"/>
          </rPr>
          <t xml:space="preserve">
 - Programa VIDA Sana_Inf. Nutricion enviada por Teléfono - COVID 19 
o 
- Programa VIDA Sana_Inf. Nutricion enviada por Teléfono_MPC menor de 1 año - COVID 19
o
- Programa VIDA Sana_Inf. Nutricion enviada por Teléfono_MPC niños 12 a 23 meses - COVID 19</t>
        </r>
      </text>
    </comment>
    <comment ref="D236" authorId="0" shapeId="0" xr:uid="{CDBF7F85-1B34-47EB-818F-E77EF010FB85}">
      <text>
        <r>
          <rPr>
            <sz val="9"/>
            <color indexed="81"/>
            <rFont val="Tahoma"/>
            <family val="2"/>
          </rPr>
          <t xml:space="preserve">Se contabilizará la Actividad:
</t>
        </r>
        <r>
          <rPr>
            <b/>
            <sz val="9"/>
            <color indexed="81"/>
            <rFont val="Tahoma"/>
            <family val="2"/>
          </rPr>
          <t>- Programa VIDA Sana_Inf. Nutricion enviada por Teléfono_MPC menor de 1 año - COVID 19</t>
        </r>
      </text>
    </comment>
    <comment ref="E236" authorId="0" shapeId="0" xr:uid="{C917C122-4619-4934-A40F-400D540BD827}">
      <text>
        <r>
          <rPr>
            <sz val="9"/>
            <color indexed="81"/>
            <rFont val="Tahoma"/>
            <family val="2"/>
          </rPr>
          <t xml:space="preserve">Se contabilizará la Actividad: </t>
        </r>
        <r>
          <rPr>
            <b/>
            <sz val="9"/>
            <color indexed="81"/>
            <rFont val="Tahoma"/>
            <family val="2"/>
          </rPr>
          <t xml:space="preserve">
- Programa VIDA Sana_Inf. Nutricion enviada por Teléfono_MPC niños 12 a 23 meses - COVID 19</t>
        </r>
        <r>
          <rPr>
            <sz val="9"/>
            <color indexed="81"/>
            <rFont val="Tahoma"/>
            <family val="2"/>
          </rPr>
          <t xml:space="preserve">
</t>
        </r>
      </text>
    </comment>
    <comment ref="A237" authorId="0" shapeId="0" xr:uid="{D05831E9-391C-415E-80CC-CF8BBE843CD5}">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se registre la actividad: </t>
        </r>
        <r>
          <rPr>
            <b/>
            <sz val="9"/>
            <color indexed="81"/>
            <rFont val="Tahoma"/>
            <family val="2"/>
          </rPr>
          <t xml:space="preserve">
 - Programa VIDA Sana_Inf. Psicologos enviada por Teléfono - COVID 19 
o 
- Programa VIDA Sana_Inf. Psicologos enviada por Teléfono_MPC menor de 1 año - COVID 19
o
- Programa VIDA Sana_Inf. Psicologos enviada por Teléfono_MPC niños 12 a 23 meses - COVID 19</t>
        </r>
      </text>
    </comment>
    <comment ref="D237" authorId="0" shapeId="0" xr:uid="{095EB3D0-3E5A-4C76-BD9B-75D588AB2EAC}">
      <text>
        <r>
          <rPr>
            <sz val="9"/>
            <color indexed="81"/>
            <rFont val="Tahoma"/>
            <family val="2"/>
          </rPr>
          <t xml:space="preserve">Se contabilizara la Actividad:
</t>
        </r>
        <r>
          <rPr>
            <b/>
            <sz val="9"/>
            <color indexed="81"/>
            <rFont val="Tahoma"/>
            <family val="2"/>
          </rPr>
          <t>- Programa VIDA Sana_Inf. Psicologos enviada por Teléfono_MPC menor de 1 año - COVID 19</t>
        </r>
        <r>
          <rPr>
            <sz val="9"/>
            <color indexed="81"/>
            <rFont val="Tahoma"/>
            <family val="2"/>
          </rPr>
          <t xml:space="preserve">
</t>
        </r>
      </text>
    </comment>
    <comment ref="E237" authorId="0" shapeId="0" xr:uid="{9BB5FA15-FA01-40BF-AA29-9F97401D3F81}">
      <text>
        <r>
          <rPr>
            <sz val="9"/>
            <color indexed="81"/>
            <rFont val="Tahoma"/>
            <family val="2"/>
          </rPr>
          <t>Se contabilizará la Actividad:</t>
        </r>
        <r>
          <rPr>
            <b/>
            <sz val="9"/>
            <color indexed="81"/>
            <rFont val="Tahoma"/>
            <family val="2"/>
          </rPr>
          <t xml:space="preserve">
- Programa VIDA Sana_Inf. Psicologos enviada por Teléfono_MPC niños 12 a 23 meses - COVID 19</t>
        </r>
      </text>
    </comment>
    <comment ref="K239" authorId="0" shapeId="0" xr:uid="{5D7349AD-CA7D-4B0D-B514-4F9643E6A141}">
      <text>
        <r>
          <rPr>
            <sz val="9"/>
            <color indexed="81"/>
            <rFont val="Tahoma"/>
            <family val="2"/>
          </rPr>
          <t xml:space="preserve">En </t>
        </r>
        <r>
          <rPr>
            <b/>
            <sz val="9"/>
            <color indexed="81"/>
            <rFont val="Tahoma"/>
            <family val="2"/>
          </rPr>
          <t>Modulo Atencion/Registro Atencion Grupal</t>
        </r>
        <r>
          <rPr>
            <sz val="9"/>
            <color indexed="81"/>
            <rFont val="Tahoma"/>
            <family val="2"/>
          </rPr>
          <t xml:space="preserve">,  en Item </t>
        </r>
        <r>
          <rPr>
            <b/>
            <sz val="9"/>
            <color indexed="81"/>
            <rFont val="Tahoma"/>
            <family val="2"/>
          </rPr>
          <t>"Riesgo"</t>
        </r>
        <r>
          <rPr>
            <sz val="9"/>
            <color indexed="81"/>
            <rFont val="Tahoma"/>
            <family val="2"/>
          </rPr>
          <t xml:space="preserve"> seleccionar </t>
        </r>
        <r>
          <rPr>
            <b/>
            <sz val="9"/>
            <color indexed="81"/>
            <rFont val="Tahoma"/>
            <family val="2"/>
          </rPr>
          <t xml:space="preserve">Gestantes o Gestantes Alto Riesgo Obstetrico </t>
        </r>
        <r>
          <rPr>
            <sz val="9"/>
            <color indexed="81"/>
            <rFont val="Tahoma"/>
            <family val="2"/>
          </rPr>
          <t xml:space="preserve">
</t>
        </r>
      </text>
    </comment>
    <comment ref="L239" authorId="0" shapeId="0" xr:uid="{0CEC1198-DD50-4065-B539-C7EB0D03001D}">
      <text>
        <r>
          <rPr>
            <b/>
            <u/>
            <sz val="9"/>
            <color indexed="81"/>
            <rFont val="Tahoma"/>
            <family val="2"/>
          </rPr>
          <t xml:space="preserve">Registro No disponible en RAYEN </t>
        </r>
        <r>
          <rPr>
            <b/>
            <sz val="9"/>
            <color indexed="81"/>
            <rFont val="Tahoma"/>
            <family val="2"/>
          </rPr>
          <t xml:space="preserve"> -</t>
        </r>
        <r>
          <rPr>
            <sz val="9"/>
            <color indexed="81"/>
            <rFont val="Tahoma"/>
            <family val="2"/>
          </rPr>
          <t xml:space="preserve"> Pendiente de incorporar en Modulo Atencion/Registro Atención Grupal
</t>
        </r>
      </text>
    </comment>
    <comment ref="C240" authorId="0" shapeId="0" xr:uid="{BFF1BF00-A0AF-40F3-8C62-247CB44FA339}">
      <text>
        <r>
          <rPr>
            <sz val="9"/>
            <color indexed="81"/>
            <rFont val="Tahoma"/>
            <family val="2"/>
          </rPr>
          <t>En</t>
        </r>
        <r>
          <rPr>
            <b/>
            <sz val="9"/>
            <color indexed="81"/>
            <rFont val="Tahoma"/>
            <family val="2"/>
          </rPr>
          <t xml:space="preserve"> Modulo Atencion/Registro Atencion Grupal, </t>
        </r>
        <r>
          <rPr>
            <sz val="9"/>
            <color indexed="81"/>
            <rFont val="Tahoma"/>
            <family val="2"/>
          </rPr>
          <t>seleccionar en</t>
        </r>
        <r>
          <rPr>
            <b/>
            <sz val="9"/>
            <color indexed="81"/>
            <rFont val="Tahoma"/>
            <family val="2"/>
          </rPr>
          <t xml:space="preserve"> "Tipo de Participante" : 
"Madre, Padre o Cuidador de menores de 1 año"</t>
        </r>
        <r>
          <rPr>
            <sz val="9"/>
            <color indexed="81"/>
            <rFont val="Tahoma"/>
            <family val="2"/>
          </rPr>
          <t xml:space="preserve">
</t>
        </r>
      </text>
    </comment>
    <comment ref="D240" authorId="0" shapeId="0" xr:uid="{1CF2252E-5632-4D4C-823C-8D8F601D3398}">
      <text>
        <r>
          <rPr>
            <sz val="9"/>
            <color indexed="81"/>
            <rFont val="Tahoma"/>
            <family val="2"/>
          </rPr>
          <t xml:space="preserve">En </t>
        </r>
        <r>
          <rPr>
            <b/>
            <sz val="9"/>
            <color indexed="81"/>
            <rFont val="Tahoma"/>
            <family val="2"/>
          </rPr>
          <t>Modulo Atencion/Registro Atencion Grupal,</t>
        </r>
        <r>
          <rPr>
            <sz val="9"/>
            <color indexed="81"/>
            <rFont val="Tahoma"/>
            <family val="2"/>
          </rPr>
          <t xml:space="preserve"> seleccionar</t>
        </r>
        <r>
          <rPr>
            <b/>
            <sz val="9"/>
            <color indexed="81"/>
            <rFont val="Tahoma"/>
            <family val="2"/>
          </rPr>
          <t xml:space="preserve"> </t>
        </r>
        <r>
          <rPr>
            <sz val="9"/>
            <color indexed="81"/>
            <rFont val="Tahoma"/>
            <family val="2"/>
          </rPr>
          <t xml:space="preserve">en </t>
        </r>
        <r>
          <rPr>
            <b/>
            <sz val="9"/>
            <color indexed="81"/>
            <rFont val="Tahoma"/>
            <family val="2"/>
          </rPr>
          <t xml:space="preserve">"Tipo de Participante" : </t>
        </r>
        <r>
          <rPr>
            <sz val="9"/>
            <color indexed="81"/>
            <rFont val="Tahoma"/>
            <family val="2"/>
          </rPr>
          <t xml:space="preserve">
</t>
        </r>
        <r>
          <rPr>
            <b/>
            <sz val="9"/>
            <color indexed="81"/>
            <rFont val="Tahoma"/>
            <family val="2"/>
          </rPr>
          <t>"Madre, Padre o cuidador de menores de 12 a 23 meses"</t>
        </r>
        <r>
          <rPr>
            <sz val="9"/>
            <color indexed="81"/>
            <rFont val="Tahoma"/>
            <family val="2"/>
          </rPr>
          <t xml:space="preserve">
</t>
        </r>
      </text>
    </comment>
    <comment ref="A241" authorId="0" shapeId="0" xr:uid="{B9BA04A9-98B7-4024-9E14-31E9B054FB34}">
      <text>
        <r>
          <rPr>
            <sz val="9"/>
            <color indexed="81"/>
            <rFont val="Tahoma"/>
            <family val="2"/>
          </rPr>
          <t xml:space="preserve">Este dato aparecerá  luego de que la atención registrada en </t>
        </r>
        <r>
          <rPr>
            <b/>
            <sz val="9"/>
            <color indexed="81"/>
            <rFont val="Tahoma"/>
            <family val="2"/>
          </rPr>
          <t>Módulo de Atención/Registro Atención Grupal</t>
        </r>
        <r>
          <rPr>
            <sz val="9"/>
            <color indexed="81"/>
            <rFont val="Tahoma"/>
            <family val="2"/>
          </rPr>
          <t xml:space="preserve">, se registre la actividad: </t>
        </r>
        <r>
          <rPr>
            <b/>
            <sz val="9"/>
            <color indexed="81"/>
            <rFont val="Tahoma"/>
            <family val="2"/>
          </rPr>
          <t xml:space="preserve">
</t>
        </r>
        <r>
          <rPr>
            <sz val="9"/>
            <color indexed="81"/>
            <rFont val="Tahoma"/>
            <family val="2"/>
          </rPr>
          <t xml:space="preserve">
- </t>
        </r>
        <r>
          <rPr>
            <b/>
            <sz val="9"/>
            <color indexed="81"/>
            <rFont val="Tahoma"/>
            <family val="2"/>
          </rPr>
          <t xml:space="preserve">GRP_Programa VIDA Sana_Video Act. Física subido a Redes Sociales - COVID 19
</t>
        </r>
        <r>
          <rPr>
            <sz val="9"/>
            <color indexed="81"/>
            <rFont val="Tahoma"/>
            <family val="2"/>
          </rPr>
          <t>Además,</t>
        </r>
        <r>
          <rPr>
            <b/>
            <sz val="9"/>
            <color indexed="81"/>
            <rFont val="Tahoma"/>
            <family val="2"/>
          </rPr>
          <t xml:space="preserve"> el ticket "Asiste" </t>
        </r>
      </text>
    </comment>
    <comment ref="A242" authorId="0" shapeId="0" xr:uid="{C3AED575-A6B0-45B7-AACE-6A2C198709BE}">
      <text>
        <r>
          <rPr>
            <sz val="9"/>
            <color indexed="81"/>
            <rFont val="Tahoma"/>
            <family val="2"/>
          </rPr>
          <t xml:space="preserve">Este dato aparecerá  luego de que la atención registrada en </t>
        </r>
        <r>
          <rPr>
            <b/>
            <sz val="9"/>
            <color indexed="81"/>
            <rFont val="Tahoma"/>
            <family val="2"/>
          </rPr>
          <t>Módulo de Atención/Registro Atención Grupal</t>
        </r>
        <r>
          <rPr>
            <sz val="9"/>
            <color indexed="81"/>
            <rFont val="Tahoma"/>
            <family val="2"/>
          </rPr>
          <t xml:space="preserve">, se registre la actividad: </t>
        </r>
        <r>
          <rPr>
            <b/>
            <sz val="9"/>
            <color indexed="81"/>
            <rFont val="Tahoma"/>
            <family val="2"/>
          </rPr>
          <t xml:space="preserve">
- GRP_Programa VIDA Sana_Video Vida Sana subido a Redes Sociales - COVID 19</t>
        </r>
        <r>
          <rPr>
            <sz val="9"/>
            <color indexed="81"/>
            <rFont val="Tahoma"/>
            <family val="2"/>
          </rPr>
          <t xml:space="preserve">
</t>
        </r>
        <r>
          <rPr>
            <b/>
            <sz val="9"/>
            <color indexed="81"/>
            <rFont val="Tahoma"/>
            <family val="2"/>
          </rPr>
          <t>Además,</t>
        </r>
        <r>
          <rPr>
            <sz val="9"/>
            <color indexed="81"/>
            <rFont val="Tahoma"/>
            <family val="2"/>
          </rPr>
          <t xml:space="preserve"> el ticket "Asiste"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Arancibia</author>
    <author>Carolina Cortes Acevedo</author>
    <author>Nicole Cisternas</author>
    <author>Ines Kohnenkamp</author>
    <author>Carolina Velasquez Ordonez</author>
    <author>fmenares</author>
    <author>-</author>
  </authors>
  <commentList>
    <comment ref="C12" authorId="0" shapeId="0" xr:uid="{A39D6072-23BF-4AF6-A96F-62AC2BA4AC13}">
      <text>
        <r>
          <rPr>
            <sz val="9"/>
            <color indexed="81"/>
            <rFont val="Tahoma"/>
            <family val="2"/>
          </rPr>
          <t xml:space="preserve">Numero de Pauta Breves aplicadas, con sus resultados, que pueden ser </t>
        </r>
        <r>
          <rPr>
            <u/>
            <sz val="9"/>
            <color indexed="81"/>
            <rFont val="Tahoma"/>
            <family val="2"/>
          </rPr>
          <t>" Pauta Breve Normal"</t>
        </r>
        <r>
          <rPr>
            <sz val="9"/>
            <color indexed="81"/>
            <rFont val="Tahoma"/>
            <family val="2"/>
          </rPr>
          <t xml:space="preserve"> y </t>
        </r>
        <r>
          <rPr>
            <u/>
            <sz val="9"/>
            <color indexed="81"/>
            <rFont val="Tahoma"/>
            <family val="2"/>
          </rPr>
          <t>"Pauta Breve Alterado"</t>
        </r>
        <r>
          <rPr>
            <sz val="9"/>
            <color indexed="81"/>
            <rFont val="Tahoma"/>
            <family val="2"/>
          </rPr>
          <t>, según los grupos de edad y sexo</t>
        </r>
        <r>
          <rPr>
            <b/>
            <sz val="9"/>
            <color indexed="81"/>
            <rFont val="Tahoma"/>
            <family val="2"/>
          </rPr>
          <t xml:space="preserve"> </t>
        </r>
      </text>
    </comment>
    <comment ref="C13" authorId="1" shapeId="0" xr:uid="{D30DAC82-B66B-44D4-86F4-179F2332B103}">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PAUTA BREVE (EEDP)</t>
        </r>
        <r>
          <rPr>
            <sz val="9"/>
            <color indexed="81"/>
            <rFont val="Tahoma"/>
            <family val="2"/>
          </rPr>
          <t xml:space="preserve">, en campo </t>
        </r>
        <r>
          <rPr>
            <b/>
            <sz val="9"/>
            <color indexed="81"/>
            <rFont val="Tahoma"/>
            <family val="2"/>
          </rPr>
          <t>Resultado Pauta Breve,</t>
        </r>
        <r>
          <rPr>
            <sz val="9"/>
            <color indexed="81"/>
            <rFont val="Tahoma"/>
            <family val="2"/>
          </rPr>
          <t xml:space="preserve"> valor:</t>
        </r>
        <r>
          <rPr>
            <b/>
            <sz val="9"/>
            <color indexed="81"/>
            <rFont val="Tahoma"/>
            <family val="2"/>
          </rPr>
          <t xml:space="preserve"> Pauta Breve Normal</t>
        </r>
        <r>
          <rPr>
            <sz val="9"/>
            <color indexed="81"/>
            <rFont val="Tahoma"/>
            <family val="2"/>
          </rPr>
          <t xml:space="preserve">
</t>
        </r>
      </text>
    </comment>
    <comment ref="C14" authorId="1" shapeId="0" xr:uid="{6F6E999A-6321-4688-8D11-275C5F7F43B9}">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 xml:space="preserve">Formulario Clínico: PAUTA BREVE (EEDP), </t>
        </r>
        <r>
          <rPr>
            <sz val="9"/>
            <color indexed="81"/>
            <rFont val="Tahoma"/>
            <family val="2"/>
          </rPr>
          <t>en campo</t>
        </r>
        <r>
          <rPr>
            <b/>
            <sz val="9"/>
            <color indexed="81"/>
            <rFont val="Tahoma"/>
            <family val="2"/>
          </rPr>
          <t xml:space="preserve"> Resultado Pauta Breve</t>
        </r>
        <r>
          <rPr>
            <sz val="9"/>
            <color indexed="81"/>
            <rFont val="Tahoma"/>
            <family val="2"/>
          </rPr>
          <t>, valor:</t>
        </r>
        <r>
          <rPr>
            <b/>
            <sz val="9"/>
            <color indexed="81"/>
            <rFont val="Tahoma"/>
            <family val="2"/>
          </rPr>
          <t xml:space="preserve"> Pauta Breve Alterada.</t>
        </r>
        <r>
          <rPr>
            <sz val="9"/>
            <color indexed="81"/>
            <rFont val="Tahoma"/>
            <family val="2"/>
          </rPr>
          <t xml:space="preserve">
</t>
        </r>
      </text>
    </comment>
    <comment ref="R17" authorId="2" shapeId="0" xr:uid="{4696A56B-C19F-4DC9-AC93-7427CEAA2C32}">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C20" authorId="0" shapeId="0" xr:uid="{A14C3214-5F2E-46A0-A53C-D4DD068044EB}">
      <text>
        <r>
          <rPr>
            <b/>
            <sz val="9"/>
            <color indexed="81"/>
            <rFont val="Tahoma"/>
            <family val="2"/>
          </rPr>
          <t xml:space="preserve">Se contabilizará según los resultados de las aplicaciones realizadas en Primera Evaluacion y Reevaluacion según edad y sexo.  </t>
        </r>
        <r>
          <rPr>
            <sz val="9"/>
            <color indexed="81"/>
            <rFont val="Tahoma"/>
            <family val="2"/>
          </rPr>
          <t xml:space="preserve">
</t>
        </r>
        <r>
          <rPr>
            <b/>
            <sz val="9"/>
            <color indexed="81"/>
            <rFont val="Tahoma"/>
            <family val="2"/>
          </rPr>
          <t>Ejemplo: Formulario Clinico más Actividad</t>
        </r>
        <r>
          <rPr>
            <sz val="9"/>
            <color indexed="81"/>
            <rFont val="Tahoma"/>
            <family val="2"/>
          </rPr>
          <t xml:space="preserve">
</t>
        </r>
        <r>
          <rPr>
            <b/>
            <sz val="9"/>
            <color indexed="81"/>
            <rFont val="Tahoma"/>
            <family val="2"/>
          </rPr>
          <t xml:space="preserve">
</t>
        </r>
      </text>
    </comment>
    <comment ref="C21" authorId="3" shapeId="0" xr:uid="{E4DB1227-A345-4AB9-94A9-37518A2495FA}">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t>
        </r>
        <r>
          <rPr>
            <sz val="9"/>
            <color indexed="81"/>
            <rFont val="Tahoma"/>
            <family val="2"/>
          </rPr>
          <t xml:space="preserve">
 </t>
        </r>
        <r>
          <rPr>
            <b/>
            <sz val="9"/>
            <color indexed="81"/>
            <rFont val="Tahoma"/>
            <family val="2"/>
          </rPr>
          <t>Y</t>
        </r>
        <r>
          <rPr>
            <sz val="9"/>
            <color indexed="81"/>
            <rFont val="Tahoma"/>
            <family val="2"/>
          </rPr>
          <t xml:space="preserve">
Para niños (as) de 1 mes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Normal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"Normal"</t>
        </r>
        <r>
          <rPr>
            <sz val="9"/>
            <color indexed="81"/>
            <rFont val="Tahoma"/>
            <family val="2"/>
          </rPr>
          <t xml:space="preserve"> 
*Formularios Clínicos tambien se pueden agregar desde Modulo Box/Agregar documentos a una atencion*</t>
        </r>
      </text>
    </comment>
    <comment ref="C22" authorId="3" shapeId="0" xr:uid="{307973B8-3FA4-4F94-B2AD-5FE826F3ADD4}">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t>
        </r>
        <r>
          <rPr>
            <sz val="9"/>
            <color indexed="81"/>
            <rFont val="Tahoma"/>
            <family val="2"/>
          </rPr>
          <t xml:space="preserve"> </t>
        </r>
        <r>
          <rPr>
            <b/>
            <sz val="9"/>
            <color indexed="81"/>
            <rFont val="Tahoma"/>
            <family val="2"/>
          </rPr>
          <t>Test Total</t>
        </r>
        <r>
          <rPr>
            <sz val="9"/>
            <color indexed="81"/>
            <rFont val="Tahoma"/>
            <family val="2"/>
          </rPr>
          <t xml:space="preserve"> 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23" authorId="3" shapeId="0" xr:uid="{CDBF2523-23C1-451D-9F70-C3477BC165DE}">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 tenga el campo </t>
        </r>
        <r>
          <rPr>
            <b/>
            <sz val="9"/>
            <color indexed="81"/>
            <rFont val="Tahoma"/>
            <family val="2"/>
          </rPr>
          <t xml:space="preserve"> Resultado del Desarrollo Psicomotor </t>
        </r>
        <r>
          <rPr>
            <sz val="9"/>
            <color indexed="81"/>
            <rFont val="Tahoma"/>
            <family val="2"/>
          </rPr>
          <t xml:space="preserve">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24" authorId="3" shapeId="0" xr:uid="{AB08E026-CD3F-424D-B93B-1CB0997349DA}">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
o</t>
        </r>
        <r>
          <rPr>
            <sz val="9"/>
            <color indexed="81"/>
            <rFont val="Tahoma"/>
            <family val="2"/>
          </rPr>
          <t xml:space="preserve">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25" authorId="2" shapeId="0" xr:uid="{9EB248D1-6699-46E5-9C77-6F36C7BE317A}">
      <text>
        <r>
          <rPr>
            <sz val="9"/>
            <color indexed="81"/>
            <rFont val="Tahoma"/>
            <family val="2"/>
          </rPr>
          <t xml:space="preserve">
Este dato aparecerá  luego de que la atención registrada en Módulo de Box/Pacientes citados, se registre la actividad: 
</t>
        </r>
        <r>
          <rPr>
            <b/>
            <sz val="9"/>
            <color indexed="81"/>
            <rFont val="Tahoma"/>
            <family val="2"/>
          </rPr>
          <t>- Control de salud con Reevaluacion Normal  (desde normal con rezago)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t>
        </r>
        <r>
          <rPr>
            <b/>
            <sz val="9"/>
            <color indexed="81"/>
            <rFont val="Tahoma"/>
            <family val="2"/>
          </rPr>
          <t xml:space="preserve"> Resultado del Desarrollo Psicomoto</t>
        </r>
        <r>
          <rPr>
            <sz val="9"/>
            <color indexed="81"/>
            <rFont val="Tahoma"/>
            <family val="2"/>
          </rPr>
          <t>r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t>
        </r>
        <r>
          <rPr>
            <sz val="9"/>
            <color indexed="81"/>
            <rFont val="Tahoma"/>
            <family val="2"/>
          </rPr>
          <t xml:space="preserve">l 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t>
        </r>
      </text>
    </comment>
    <comment ref="C26" authorId="2" shapeId="0" xr:uid="{FD3720DE-3BDE-4EA4-8635-B9CFB8D1F9D8}">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7" authorId="2" shapeId="0" xr:uid="{78DAEF20-CEA8-4AA6-9B48-B6E5B407BA1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8" authorId="2" shapeId="0" xr:uid="{2F0A4AD6-4468-437E-A5C7-A612B327E703}">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con Rezago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"Normal"</t>
        </r>
        <r>
          <rPr>
            <sz val="9"/>
            <color indexed="81"/>
            <rFont val="Tahoma"/>
            <family val="2"/>
          </rPr>
          <t xml:space="preserve">  
o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9" authorId="2" shapeId="0" xr:uid="{336C9668-7F5B-4421-8332-7AA6B09D4084}">
      <text>
        <r>
          <rPr>
            <sz val="9"/>
            <color indexed="81"/>
            <rFont val="Tahoma"/>
            <family val="2"/>
          </rPr>
          <t>Este dato aparecerá  luego de que la atención registrada en Módulo de Box/Pacientes citados, se registre la actividad: 
-</t>
        </r>
        <r>
          <rPr>
            <b/>
            <sz val="9"/>
            <color indexed="81"/>
            <rFont val="Tahoma"/>
            <family val="2"/>
          </rPr>
          <t xml:space="preserve"> Control de salud con Reevaluacion Normal con Rezago (desde retraso)</t>
        </r>
        <r>
          <rPr>
            <sz val="9"/>
            <color indexed="81"/>
            <rFont val="Tahoma"/>
            <family val="2"/>
          </rPr>
          <t xml:space="preserve">
Y
Para niños (as) de 1 a 24 meses en Formulario Clínico </t>
        </r>
        <r>
          <rPr>
            <b/>
            <sz val="9"/>
            <color indexed="81"/>
            <rFont val="Tahoma"/>
            <family val="2"/>
          </rPr>
          <t>ESCALA DE EVALUACIÓN DEL DESARROLLO PSICOMOTOR</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t>
        </r>
        <r>
          <rPr>
            <sz val="9"/>
            <color indexed="81"/>
            <rFont val="Tahoma"/>
            <family val="2"/>
          </rPr>
          <t xml:space="preserve">S,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text>
    </comment>
    <comment ref="C30" authorId="2" shapeId="0" xr:uid="{872D798F-735E-4F3A-A641-8519205DEE2A}">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Riesgo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tenga en el campo</t>
        </r>
        <r>
          <rPr>
            <b/>
            <sz val="9"/>
            <color indexed="81"/>
            <rFont val="Tahoma"/>
            <family val="2"/>
          </rPr>
          <t xml:space="preserve"> 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1" authorId="3" shapeId="0" xr:uid="{9E1C0CF2-F34A-44C7-A099-ECC52BB6FEBD}">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Normal con Rezago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tenga el campo </t>
        </r>
        <r>
          <rPr>
            <b/>
            <sz val="9"/>
            <color indexed="81"/>
            <rFont val="Tahoma"/>
            <family val="2"/>
          </rPr>
          <t>Resultado del Desarrollo Psicomotor</t>
        </r>
        <r>
          <rPr>
            <sz val="9"/>
            <color indexed="81"/>
            <rFont val="Tahoma"/>
            <family val="2"/>
          </rPr>
          <t xml:space="preserve"> con el valor</t>
        </r>
        <r>
          <rPr>
            <b/>
            <sz val="9"/>
            <color indexed="81"/>
            <rFont val="Tahoma"/>
            <family val="2"/>
          </rPr>
          <t xml:space="preserve"> "Normal"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32" authorId="3" shapeId="0" xr:uid="{A5C782A5-3017-465C-8809-867E2AEF83D3}">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Riesgo (desde riesgo)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Categoría Test Total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3" authorId="4" shapeId="0" xr:uid="{84454FE6-59C7-48C1-83B5-67A2ECACC120}">
      <text>
        <r>
          <rPr>
            <sz val="9"/>
            <color indexed="81"/>
            <rFont val="Tahoma"/>
            <family val="2"/>
          </rPr>
          <t>Este dato aparecerá  luego de que la atención registrada en Módulo de</t>
        </r>
        <r>
          <rPr>
            <b/>
            <sz val="9"/>
            <color indexed="81"/>
            <rFont val="Tahoma"/>
            <family val="2"/>
          </rPr>
          <t xml:space="preserve"> </t>
        </r>
        <r>
          <rPr>
            <sz val="9"/>
            <color indexed="81"/>
            <rFont val="Tahoma"/>
            <family val="2"/>
          </rPr>
          <t>Box/Pacientes citados, se registre la actividad: 
-</t>
        </r>
        <r>
          <rPr>
            <b/>
            <sz val="9"/>
            <color indexed="81"/>
            <rFont val="Tahoma"/>
            <family val="2"/>
          </rPr>
          <t xml:space="preserve"> Control de Salud con Reevaluación con Riesgo (desde normal con rezago)</t>
        </r>
        <r>
          <rPr>
            <sz val="9"/>
            <color indexed="81"/>
            <rFont val="Tahoma"/>
            <family val="2"/>
          </rPr>
          <t xml:space="preserve">
</t>
        </r>
        <r>
          <rPr>
            <b/>
            <sz val="9"/>
            <color indexed="81"/>
            <rFont val="Tahoma"/>
            <family val="2"/>
          </rPr>
          <t xml:space="preserve">Y </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4" authorId="3" shapeId="0" xr:uid="{78460E67-1C6B-4E79-9777-9C3FDA2E8F0F}">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 "Retraso"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5" authorId="4" shapeId="0" xr:uid="{BEB5115C-AF9C-4F8F-B3F9-2A75470257D7}">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"Retraso"</t>
        </r>
        <r>
          <rPr>
            <sz val="9"/>
            <color indexed="81"/>
            <rFont val="Tahoma"/>
            <family val="2"/>
          </rPr>
          <t xml:space="preserve"> 
*Formularios Clínicos tambien se pueden agregar desde Modulo Box/Agregar documentos a una atencion*</t>
        </r>
      </text>
    </comment>
    <comment ref="C36" authorId="4" shapeId="0" xr:uid="{6EBE5F17-6D16-4EC0-8900-9850ACD3AF65}">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"Retraso" </t>
        </r>
        <r>
          <rPr>
            <sz val="9"/>
            <color indexed="81"/>
            <rFont val="Tahoma"/>
            <family val="2"/>
          </rPr>
          <t xml:space="preserve">
*Formularios Clínicos tambien se pueden agregar desde Modulo Box/Agregar documentos a una atencion*
</t>
        </r>
      </text>
    </comment>
    <comment ref="C37" authorId="3" shapeId="0" xr:uid="{4B105EF3-FB70-4B13-BFC1-10173BA457E5}">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987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"Riesgo"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8" authorId="3" shapeId="0" xr:uid="{43DAE002-8A3E-4B68-B8FF-6925615FBC0A}">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"Retraso" </t>
        </r>
        <r>
          <rPr>
            <sz val="9"/>
            <color indexed="81"/>
            <rFont val="Tahoma"/>
            <family val="2"/>
          </rPr>
          <t xml:space="preserve">   
</t>
        </r>
        <r>
          <rPr>
            <b/>
            <sz val="9"/>
            <color indexed="81"/>
            <rFont val="Tahoma"/>
            <family val="2"/>
          </rPr>
          <t xml:space="preserve">o
</t>
        </r>
        <r>
          <rPr>
            <sz val="9"/>
            <color indexed="81"/>
            <rFont val="Tahoma"/>
            <family val="2"/>
          </rPr>
          <t>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9" authorId="3" shapeId="0" xr:uid="{6D7511CF-D502-4740-9BA9-9D91790F010C}">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r>
          <rPr>
            <b/>
            <sz val="9"/>
            <color indexed="81"/>
            <rFont val="Tahoma"/>
            <family val="2"/>
          </rPr>
          <t xml:space="preserve">
</t>
        </r>
        <r>
          <rPr>
            <sz val="9"/>
            <color indexed="81"/>
            <rFont val="Tahoma"/>
            <family val="2"/>
          </rPr>
          <t xml:space="preserve">
</t>
        </r>
      </text>
    </comment>
    <comment ref="C40" authorId="3" shapeId="0" xr:uid="{529AEAC3-906F-4F0E-AE4B-40A2B4832C7A}">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"Riesgo"</t>
        </r>
        <r>
          <rPr>
            <sz val="9"/>
            <color indexed="81"/>
            <rFont val="Tahoma"/>
            <family val="2"/>
          </rPr>
          <t xml:space="preserve">
*Formularios Clínicos tambien se pueden agregar desde Modulo Box/Agregar documentos a una atencion*
</t>
        </r>
      </text>
    </comment>
    <comment ref="C41" authorId="3" shapeId="0" xr:uid="{1D4766D3-DABE-4814-8847-44E17847B6C5}">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47" authorId="3" shapeId="0" xr:uid="{1D6230F3-49C0-425C-9A31-CB69180FCD19}">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normal con rezago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"Normal"</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 xml:space="preserve">Categoría Test Total </t>
        </r>
        <r>
          <rPr>
            <sz val="9"/>
            <color indexed="81"/>
            <rFont val="Tahoma"/>
            <family val="2"/>
          </rPr>
          <t xml:space="preserve">valor </t>
        </r>
        <r>
          <rPr>
            <b/>
            <sz val="9"/>
            <color indexed="81"/>
            <rFont val="Tahoma"/>
            <family val="2"/>
          </rPr>
          <t>"Normal"</t>
        </r>
        <r>
          <rPr>
            <sz val="9"/>
            <color indexed="81"/>
            <rFont val="Tahoma"/>
            <family val="2"/>
          </rPr>
          <t xml:space="preserve"> 
Además, en Formulario Clínico </t>
        </r>
        <r>
          <rPr>
            <b/>
            <sz val="9"/>
            <color indexed="81"/>
            <rFont val="Tahoma"/>
            <family val="2"/>
          </rPr>
          <t>Control de Crecimiento y Desarrollo (Control Sano)</t>
        </r>
        <r>
          <rPr>
            <sz val="9"/>
            <color indexed="81"/>
            <rFont val="Tahoma"/>
            <family val="2"/>
          </rPr>
          <t xml:space="preserve">, sección </t>
        </r>
        <r>
          <rPr>
            <u/>
            <sz val="9"/>
            <color indexed="81"/>
            <rFont val="Tahoma"/>
            <family val="2"/>
          </rPr>
          <t>Desarrollo Psicomotor</t>
        </r>
        <r>
          <rPr>
            <sz val="9"/>
            <color indexed="81"/>
            <rFont val="Tahoma"/>
            <family val="2"/>
          </rPr>
          <t xml:space="preserve">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8" authorId="3" shapeId="0" xr:uid="{3751FA35-543F-436D-B4D0-D06C8F9A3169}">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riesgo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y en Formulario Clínico </t>
        </r>
        <r>
          <rPr>
            <b/>
            <sz val="9"/>
            <color indexed="81"/>
            <rFont val="Tahoma"/>
            <family val="2"/>
          </rPr>
          <t>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9" authorId="3" shapeId="0" xr:uid="{1D2DD489-9F72-46F9-B31C-E5A4057E1AD2}">
      <text>
        <r>
          <rPr>
            <sz val="9"/>
            <color indexed="81"/>
            <rFont val="Tahoma"/>
            <family val="2"/>
          </rPr>
          <t xml:space="preserve">Este dato aparecerá  luego de que la atención registrada en Módulo de Box/Pacientes citados, se registre la actividad: 
</t>
        </r>
        <r>
          <rPr>
            <b/>
            <sz val="9"/>
            <color indexed="81"/>
            <rFont val="Tahoma"/>
            <family val="2"/>
          </rPr>
          <t>-Control de salud con Primera Evaluación Retraso</t>
        </r>
        <r>
          <rPr>
            <sz val="9"/>
            <color indexed="81"/>
            <rFont val="Tahoma"/>
            <family val="2"/>
          </rPr>
          <t xml:space="preserve"> 
y en  Formulario Clínico </t>
        </r>
        <r>
          <rPr>
            <b/>
            <sz val="9"/>
            <color indexed="81"/>
            <rFont val="Tahoma"/>
            <family val="2"/>
          </rPr>
          <t xml:space="preserve">ESCALA DE EVALUACIÓN DEL DESARROLLO PSICOMOTOR </t>
        </r>
        <r>
          <rPr>
            <sz val="9"/>
            <color indexed="81"/>
            <rFont val="Tahoma"/>
            <family val="2"/>
          </rPr>
          <t xml:space="preserve">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y en Formulario </t>
        </r>
        <r>
          <rPr>
            <b/>
            <sz val="9"/>
            <color indexed="81"/>
            <rFont val="Tahoma"/>
            <family val="2"/>
          </rPr>
          <t>Clínico 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50" authorId="3" shapeId="0" xr:uid="{32604044-A406-4781-84EB-6AD08F8C7C76}">
      <text>
        <r>
          <rPr>
            <sz val="9"/>
            <color indexed="81"/>
            <rFont val="Tahoma"/>
            <family val="2"/>
          </rPr>
          <t xml:space="preserve">Este dato aparecerá  luego de que la atención registrada en Módulo de Box/Pacientes citados, se registre la actividad: 
</t>
        </r>
        <r>
          <rPr>
            <b/>
            <sz val="9"/>
            <color indexed="81"/>
            <rFont val="Tahoma"/>
            <family val="2"/>
          </rPr>
          <t>-Control de salud con Primera Evaluación Normal</t>
        </r>
        <r>
          <rPr>
            <sz val="9"/>
            <color indexed="81"/>
            <rFont val="Tahoma"/>
            <family val="2"/>
          </rPr>
          <t xml:space="preserve">
y en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"Otras Vulnerabilidades"</t>
        </r>
        <r>
          <rPr>
            <sz val="9"/>
            <color indexed="81"/>
            <rFont val="Tahoma"/>
            <family val="2"/>
          </rPr>
          <t xml:space="preserve"> en valor </t>
        </r>
        <r>
          <rPr>
            <b/>
            <sz val="9"/>
            <color indexed="81"/>
            <rFont val="Tahoma"/>
            <family val="2"/>
          </rPr>
          <t>"SI"</t>
        </r>
        <r>
          <rPr>
            <sz val="9"/>
            <color indexed="81"/>
            <rFont val="Tahoma"/>
            <family val="2"/>
          </rPr>
          <t xml:space="preserve"> y en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56" authorId="0" shapeId="0" xr:uid="{8B675A40-0401-429B-9267-D11B32B6506D}">
      <text>
        <r>
          <rPr>
            <sz val="9"/>
            <color indexed="81"/>
            <rFont val="Tahoma"/>
            <family val="2"/>
          </rPr>
          <t xml:space="preserve">Regla de consistencia: La suma de los resultados registrados en Protocolo Neurosensorial debe ser coincidente con el total de aplicaciónes según edad.  
</t>
        </r>
      </text>
    </comment>
    <comment ref="C57" authorId="1" shapeId="0" xr:uid="{B1525C04-756C-4908-986C-536A34477EB3}">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"Normal"</t>
        </r>
        <r>
          <rPr>
            <sz val="9"/>
            <color indexed="81"/>
            <rFont val="Tahoma"/>
            <family val="2"/>
          </rPr>
          <t xml:space="preserve">. 
</t>
        </r>
      </text>
    </comment>
    <comment ref="C58" authorId="1" shapeId="0" xr:uid="{760817E1-202F-4A6E-B777-334E564D805E}">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"Anormal"</t>
        </r>
        <r>
          <rPr>
            <sz val="9"/>
            <color indexed="81"/>
            <rFont val="Tahoma"/>
            <family val="2"/>
          </rPr>
          <t xml:space="preserve">. 
</t>
        </r>
      </text>
    </comment>
    <comment ref="C59" authorId="1" shapeId="0" xr:uid="{D1BFF164-ED5F-4B1E-93EF-694397F5BCA1}">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"Muy Normal"</t>
        </r>
        <r>
          <rPr>
            <sz val="9"/>
            <color indexed="81"/>
            <rFont val="Tahoma"/>
            <family val="2"/>
          </rPr>
          <t xml:space="preserve">. </t>
        </r>
      </text>
    </comment>
    <comment ref="P61" authorId="4" shapeId="0" xr:uid="{B70BA1B7-6AEE-4246-A6C2-E18C758F42E3}">
      <text>
        <r>
          <rPr>
            <sz val="9"/>
            <color indexed="81"/>
            <rFont val="Tahoma"/>
            <family val="2"/>
          </rPr>
          <t xml:space="preserve">Este dato aparecerá, luego que en Modulo </t>
        </r>
        <r>
          <rPr>
            <b/>
            <sz val="9"/>
            <color indexed="81"/>
            <rFont val="Tahoma"/>
            <family val="2"/>
          </rPr>
          <t xml:space="preserve">Admision, </t>
        </r>
        <r>
          <rPr>
            <sz val="9"/>
            <color indexed="81"/>
            <rFont val="Tahoma"/>
            <family val="2"/>
          </rPr>
          <t xml:space="preserve">el paciente indique un </t>
        </r>
        <r>
          <rPr>
            <b/>
            <sz val="9"/>
            <color indexed="81"/>
            <rFont val="Tahoma"/>
            <family val="2"/>
          </rPr>
          <t>Pueblo Originario</t>
        </r>
        <r>
          <rPr>
            <sz val="9"/>
            <color indexed="81"/>
            <rFont val="Tahoma"/>
            <family val="2"/>
          </rPr>
          <t xml:space="preserve">
</t>
        </r>
      </text>
    </comment>
    <comment ref="Q61" authorId="4" shapeId="0" xr:uid="{21233917-43C5-4B87-BC24-DD6493838D9F}">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F62" authorId="5" shapeId="0" xr:uid="{B3E21E83-0303-4AA6-9A12-8CCAA319A38D}">
      <text>
        <r>
          <rPr>
            <sz val="9"/>
            <color indexed="81"/>
            <rFont val="Tahoma"/>
            <family val="2"/>
          </rPr>
          <t xml:space="preserve">Numeros de niños y niñas controlados entre los </t>
        </r>
        <r>
          <rPr>
            <b/>
            <sz val="9"/>
            <color indexed="81"/>
            <rFont val="Tahoma"/>
            <family val="2"/>
          </rPr>
          <t>16 dias y 1 mes con 15 dias de vida</t>
        </r>
        <r>
          <rPr>
            <sz val="9"/>
            <color indexed="81"/>
            <rFont val="Tahoma"/>
            <family val="2"/>
          </rPr>
          <t xml:space="preserve"> (o edad corregida en el caso de prematuros)</t>
        </r>
      </text>
    </comment>
    <comment ref="H62" authorId="5" shapeId="0" xr:uid="{19D2972A-66B5-45AB-9872-A1AF0F53CC97}">
      <text>
        <r>
          <rPr>
            <sz val="9"/>
            <color indexed="81"/>
            <rFont val="Tahoma"/>
            <family val="2"/>
          </rPr>
          <t xml:space="preserve">Numeros de niños y niñas controlados entre los </t>
        </r>
        <r>
          <rPr>
            <b/>
            <sz val="9"/>
            <color indexed="81"/>
            <rFont val="Tahoma"/>
            <family val="2"/>
          </rPr>
          <t>2 meses y 16 días y 3 meses con 15 días de vida</t>
        </r>
        <r>
          <rPr>
            <sz val="9"/>
            <color indexed="81"/>
            <rFont val="Tahoma"/>
            <family val="2"/>
          </rPr>
          <t xml:space="preserve"> (o edad corregida en el caso de prematuros)
</t>
        </r>
      </text>
    </comment>
    <comment ref="J62" authorId="5" shapeId="0" xr:uid="{8E2D1108-D431-455B-9E47-3555428C6F0F}">
      <text>
        <r>
          <rPr>
            <sz val="9"/>
            <color indexed="81"/>
            <rFont val="Tahoma"/>
            <family val="2"/>
          </rPr>
          <t>Numeros de niños y niñas controlados entre los</t>
        </r>
        <r>
          <rPr>
            <b/>
            <sz val="9"/>
            <color indexed="81"/>
            <rFont val="Tahoma"/>
            <family val="2"/>
          </rPr>
          <t xml:space="preserve"> 5 meses y 16 dias y 6 meses con 15 dias de vida</t>
        </r>
        <r>
          <rPr>
            <sz val="9"/>
            <color indexed="81"/>
            <rFont val="Tahoma"/>
            <family val="2"/>
          </rPr>
          <t xml:space="preserve"> (o edad corregida en el caso de prematuros)
</t>
        </r>
      </text>
    </comment>
    <comment ref="L62" authorId="5" shapeId="0" xr:uid="{6135E5DB-F46A-4550-9624-3E4475296059}">
      <text>
        <r>
          <rPr>
            <sz val="9"/>
            <color indexed="81"/>
            <rFont val="Tahoma"/>
            <family val="2"/>
          </rPr>
          <t xml:space="preserve">Numeros de niñas y niños controlados entre los </t>
        </r>
        <r>
          <rPr>
            <b/>
            <sz val="9"/>
            <color indexed="81"/>
            <rFont val="Tahoma"/>
            <family val="2"/>
          </rPr>
          <t>23 meses y 16 dias y 24 meses con 15 dias de vida</t>
        </r>
        <r>
          <rPr>
            <sz val="9"/>
            <color indexed="81"/>
            <rFont val="Tahoma"/>
            <family val="2"/>
          </rPr>
          <t xml:space="preserve"> (o edad corregida en el caso de prematuros)
</t>
        </r>
      </text>
    </comment>
    <comment ref="N62" authorId="5" shapeId="0" xr:uid="{C3921455-ADB1-45DF-82A1-5393B19D7796}">
      <text>
        <r>
          <rPr>
            <sz val="9"/>
            <color indexed="81"/>
            <rFont val="Tahoma"/>
            <family val="2"/>
          </rPr>
          <t xml:space="preserve">Numeros de niñas y niños controlados entre los </t>
        </r>
        <r>
          <rPr>
            <b/>
            <sz val="9"/>
            <color indexed="81"/>
            <rFont val="Tahoma"/>
            <family val="2"/>
          </rPr>
          <t>23 meses y 16 dias y 24 meses con 15 dias de vida</t>
        </r>
        <r>
          <rPr>
            <sz val="9"/>
            <color indexed="81"/>
            <rFont val="Tahoma"/>
            <family val="2"/>
          </rPr>
          <t xml:space="preserve"> (o edad corregida en el caso de prematuros)
</t>
        </r>
      </text>
    </comment>
    <comment ref="C64" authorId="3" shapeId="0" xr:uid="{2EC58940-FCB6-48BF-AF7F-CC928972ABA8}">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u/>
            <sz val="9"/>
            <color indexed="81"/>
            <rFont val="Tahoma"/>
            <family val="2"/>
          </rPr>
          <t xml:space="preserve"> tenga seleccionado algún dato.  
</t>
        </r>
        <r>
          <rPr>
            <sz val="9"/>
            <color indexed="81"/>
            <rFont val="Tahoma"/>
            <family val="2"/>
          </rPr>
          <t xml:space="preserve">
</t>
        </r>
        <r>
          <rPr>
            <sz val="9"/>
            <color indexed="81"/>
            <rFont val="Tahoma"/>
            <family val="2"/>
          </rPr>
          <t xml:space="preserve">
</t>
        </r>
      </text>
    </comment>
    <comment ref="C65" authorId="3" shapeId="0" xr:uid="{99221D4A-78A8-43B2-84B6-E560DCDC723A}">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"L.M.E."</t>
        </r>
        <r>
          <rPr>
            <sz val="9"/>
            <color indexed="81"/>
            <rFont val="Tahoma"/>
            <family val="2"/>
          </rPr>
          <t xml:space="preserve">
</t>
        </r>
      </text>
    </comment>
    <comment ref="C66" authorId="1" shapeId="0" xr:uid="{94D2E2D2-904C-4A0F-BCB1-C7684AD1398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t>
        </r>
        <r>
          <rPr>
            <sz val="9"/>
            <color indexed="81"/>
            <rFont val="Tahoma"/>
            <family val="2"/>
          </rPr>
          <t xml:space="preserve"> y </t>
        </r>
        <r>
          <rPr>
            <b/>
            <sz val="9"/>
            <color indexed="81"/>
            <rFont val="Tahoma"/>
            <family val="2"/>
          </rPr>
          <t>"F.L."</t>
        </r>
        <r>
          <rPr>
            <sz val="9"/>
            <color indexed="81"/>
            <rFont val="Tahoma"/>
            <family val="2"/>
          </rPr>
          <t xml:space="preserve">
</t>
        </r>
      </text>
    </comment>
    <comment ref="C67" authorId="1" shapeId="0" xr:uid="{14A686DC-EB02-4350-8275-B29E334AF71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t>
        </r>
        <r>
          <rPr>
            <sz val="9"/>
            <color indexed="81"/>
            <rFont val="Tahoma"/>
            <family val="2"/>
          </rPr>
          <t xml:space="preserve">
</t>
        </r>
      </text>
    </comment>
    <comment ref="C68" authorId="3" shapeId="0" xr:uid="{40DDF586-79DA-4744-9BED-009692219F26}">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 + Otros"</t>
        </r>
        <r>
          <rPr>
            <sz val="9"/>
            <color indexed="81"/>
            <rFont val="Tahoma"/>
            <family val="2"/>
          </rPr>
          <t xml:space="preserve">
</t>
        </r>
      </text>
    </comment>
    <comment ref="C69" authorId="4" shapeId="0" xr:uid="{EEBA7749-40BF-436C-9C2A-FC68FF784DE6}">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 y "F.L. + Otros"</t>
        </r>
        <r>
          <rPr>
            <sz val="9"/>
            <color indexed="81"/>
            <rFont val="Tahoma"/>
            <family val="2"/>
          </rPr>
          <t xml:space="preserve">
</t>
        </r>
      </text>
    </comment>
    <comment ref="C70" authorId="4" shapeId="0" xr:uid="{513D36AB-F52D-4067-A78E-3DD3279AAF9E}">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 + Otros"</t>
        </r>
        <r>
          <rPr>
            <sz val="9"/>
            <color indexed="81"/>
            <rFont val="Tahoma"/>
            <family val="2"/>
          </rPr>
          <t xml:space="preserve">
</t>
        </r>
      </text>
    </comment>
    <comment ref="C76" authorId="3" shapeId="0" xr:uid="{0226AECD-B052-48CE-92D1-4D5D24455757}">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 + Un estado nutricional ( Obesa - Sobrepeso - Normal - 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77" authorId="3" shapeId="0" xr:uid="{E9E0C310-034E-4636-A37F-6091D818AA4E}">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"Obesidad"</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78" authorId="3" shapeId="0" xr:uid="{4E17C292-4EBB-418A-B143-2C572B9B42A4}">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 </t>
        </r>
        <r>
          <rPr>
            <b/>
            <sz val="9"/>
            <color indexed="81"/>
            <rFont val="Tahoma"/>
            <family val="2"/>
          </rPr>
          <t>"Sobrepeso"</t>
        </r>
        <r>
          <rPr>
            <sz val="9"/>
            <color indexed="81"/>
            <rFont val="Tahoma"/>
            <family val="2"/>
          </rPr>
          <t xml:space="preserve">.
Se contabilizará evaluación realizado por estamento </t>
        </r>
        <r>
          <rPr>
            <u/>
            <sz val="9"/>
            <color indexed="81"/>
            <rFont val="Tahoma"/>
            <family val="2"/>
          </rPr>
          <t>Matrona - Nutricionista o Enfermera</t>
        </r>
        <r>
          <rPr>
            <sz val="9"/>
            <color indexed="81"/>
            <rFont val="Tahoma"/>
            <family val="2"/>
          </rPr>
          <t xml:space="preserve"> 
</t>
        </r>
      </text>
    </comment>
    <comment ref="C79" authorId="3" shapeId="0" xr:uid="{2B16CE90-E529-4AD4-A79E-F47A7424955C}">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t>
        </r>
        <r>
          <rPr>
            <b/>
            <sz val="9"/>
            <color indexed="81"/>
            <rFont val="Tahoma"/>
            <family val="2"/>
          </rPr>
          <t xml:space="preserve"> "Normal"</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80" authorId="3" shapeId="0" xr:uid="{9CE08A74-7CC4-4B00-B868-187FCC058FBE}">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 xml:space="preserve">"Seguimiento Nutricional Postparto" </t>
        </r>
        <r>
          <rPr>
            <sz val="9"/>
            <color indexed="81"/>
            <rFont val="Tahoma"/>
            <family val="2"/>
          </rPr>
          <t xml:space="preserve">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83" authorId="3" shapeId="0" xr:uid="{E9694079-08A9-4CFA-AA41-7CC07F98C31F}">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t>
        </r>
      </text>
    </comment>
    <comment ref="D83" authorId="3" shapeId="0" xr:uid="{CFC13777-B854-4A7B-8E2E-7815BED5AECA}">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y en el campo </t>
        </r>
        <r>
          <rPr>
            <b/>
            <sz val="9"/>
            <color indexed="81"/>
            <rFont val="Tahoma"/>
            <family val="2"/>
          </rPr>
          <t xml:space="preserve">"Riesgo Psicosocial" </t>
        </r>
        <r>
          <rPr>
            <sz val="9"/>
            <color indexed="81"/>
            <rFont val="Tahoma"/>
            <family val="2"/>
          </rPr>
          <t xml:space="preserve">en valor </t>
        </r>
        <r>
          <rPr>
            <b/>
            <sz val="9"/>
            <color indexed="81"/>
            <rFont val="Tahoma"/>
            <family val="2"/>
          </rPr>
          <t>"SI"</t>
        </r>
        <r>
          <rPr>
            <sz val="9"/>
            <color indexed="81"/>
            <rFont val="Tahoma"/>
            <family val="2"/>
          </rPr>
          <t xml:space="preserve"> 
</t>
        </r>
      </text>
    </comment>
    <comment ref="E83" authorId="3" shapeId="0" xr:uid="{2F55EC7A-3FBB-40F4-9C84-F2119B87C6CD}">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 en el campo </t>
        </r>
        <r>
          <rPr>
            <b/>
            <sz val="9"/>
            <color indexed="81"/>
            <rFont val="Tahoma"/>
            <family val="2"/>
          </rPr>
          <t>"Riesgo Psicosocial"</t>
        </r>
        <r>
          <rPr>
            <sz val="9"/>
            <color indexed="81"/>
            <rFont val="Tahoma"/>
            <family val="2"/>
          </rPr>
          <t xml:space="preserve"> en valor</t>
        </r>
        <r>
          <rPr>
            <b/>
            <sz val="9"/>
            <color indexed="81"/>
            <rFont val="Tahoma"/>
            <family val="2"/>
          </rPr>
          <t xml:space="preserve"> "SI"</t>
        </r>
        <r>
          <rPr>
            <sz val="9"/>
            <color indexed="81"/>
            <rFont val="Tahoma"/>
            <family val="2"/>
          </rPr>
          <t xml:space="preserve"> y en el campo </t>
        </r>
        <r>
          <rPr>
            <b/>
            <sz val="9"/>
            <color indexed="81"/>
            <rFont val="Tahoma"/>
            <family val="2"/>
          </rPr>
          <t>"Referida a equipo de cabecera"</t>
        </r>
        <r>
          <rPr>
            <sz val="9"/>
            <color indexed="81"/>
            <rFont val="Tahoma"/>
            <family val="2"/>
          </rPr>
          <t xml:space="preserve"> el valor </t>
        </r>
        <r>
          <rPr>
            <b/>
            <sz val="9"/>
            <color indexed="81"/>
            <rFont val="Tahoma"/>
            <family val="2"/>
          </rPr>
          <t>"SI"</t>
        </r>
        <r>
          <rPr>
            <sz val="9"/>
            <color indexed="81"/>
            <rFont val="Tahoma"/>
            <family val="2"/>
          </rPr>
          <t xml:space="preserve">  
</t>
        </r>
      </text>
    </comment>
    <comment ref="F83" authorId="4" shapeId="0" xr:uid="{A5FA2E2B-9853-4CEB-A1B3-828FED7AD7F8}">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Ingreso</t>
        </r>
        <r>
          <rPr>
            <sz val="9"/>
            <color indexed="81"/>
            <rFont val="Tahoma"/>
            <family val="2"/>
          </rPr>
          <t>"; 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 xml:space="preserve">en el campo </t>
        </r>
        <r>
          <rPr>
            <b/>
            <sz val="9"/>
            <color indexed="81"/>
            <rFont val="Tahoma"/>
            <family val="2"/>
          </rPr>
          <t xml:space="preserve">"Referida a equipo de cabecera" </t>
        </r>
        <r>
          <rPr>
            <sz val="9"/>
            <color indexed="81"/>
            <rFont val="Tahoma"/>
            <family val="2"/>
          </rPr>
          <t>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84" authorId="4" shapeId="0" xr:uid="{398B6936-183D-4DBE-9A20-DFD69FCFA135}">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 xml:space="preserve">se registre el valor </t>
        </r>
        <r>
          <rPr>
            <b/>
            <sz val="9"/>
            <color indexed="81"/>
            <rFont val="Tahoma"/>
            <family val="2"/>
          </rPr>
          <t xml:space="preserve">"Evaluacion Tercer Trimestre" </t>
        </r>
        <r>
          <rPr>
            <sz val="9"/>
            <color indexed="81"/>
            <rFont val="Tahoma"/>
            <family val="2"/>
          </rPr>
          <t xml:space="preserve">
</t>
        </r>
      </text>
    </comment>
    <comment ref="D84" authorId="4" shapeId="0" xr:uid="{5E4368B1-FB92-4FD8-8BF4-A393EE218967}">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Tercer Trimestre" </t>
        </r>
        <r>
          <rPr>
            <sz val="9"/>
            <color indexed="81"/>
            <rFont val="Tahoma"/>
            <family val="2"/>
          </rPr>
          <t>y en el campo</t>
        </r>
        <r>
          <rPr>
            <b/>
            <sz val="9"/>
            <color indexed="81"/>
            <rFont val="Tahoma"/>
            <family val="2"/>
          </rPr>
          <t xml:space="preserve"> "Riesgo Psicosocial"</t>
        </r>
        <r>
          <rPr>
            <sz val="9"/>
            <color indexed="81"/>
            <rFont val="Tahoma"/>
            <family val="2"/>
          </rPr>
          <t xml:space="preserve"> en valor</t>
        </r>
        <r>
          <rPr>
            <b/>
            <sz val="9"/>
            <color indexed="81"/>
            <rFont val="Tahoma"/>
            <family val="2"/>
          </rPr>
          <t xml:space="preserve"> "SI" </t>
        </r>
        <r>
          <rPr>
            <sz val="9"/>
            <color indexed="81"/>
            <rFont val="Tahoma"/>
            <family val="2"/>
          </rPr>
          <t xml:space="preserve">
</t>
        </r>
      </text>
    </comment>
    <comment ref="E84" authorId="4" shapeId="0" xr:uid="{66B2E7B3-8984-4C51-9DE4-E7DF6D50C6D2}">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 </t>
        </r>
        <r>
          <rPr>
            <b/>
            <sz val="9"/>
            <color indexed="81"/>
            <rFont val="Tahoma"/>
            <family val="2"/>
          </rPr>
          <t>"Evaluacion al Tercer Trimestre"</t>
        </r>
        <r>
          <rPr>
            <sz val="9"/>
            <color indexed="81"/>
            <rFont val="Tahoma"/>
            <family val="2"/>
          </rPr>
          <t xml:space="preserve"> ; en el campo </t>
        </r>
        <r>
          <rPr>
            <b/>
            <sz val="9"/>
            <color indexed="81"/>
            <rFont val="Tahoma"/>
            <family val="2"/>
          </rPr>
          <t>"Riesgo Psicosocial"</t>
        </r>
        <r>
          <rPr>
            <sz val="9"/>
            <color indexed="81"/>
            <rFont val="Tahoma"/>
            <family val="2"/>
          </rPr>
          <t xml:space="preserve"> en valor </t>
        </r>
        <r>
          <rPr>
            <b/>
            <sz val="9"/>
            <color indexed="81"/>
            <rFont val="Tahoma"/>
            <family val="2"/>
          </rPr>
          <t>"SI"</t>
        </r>
        <r>
          <rPr>
            <sz val="9"/>
            <color indexed="81"/>
            <rFont val="Tahoma"/>
            <family val="2"/>
          </rPr>
          <t xml:space="preserve"> y en el campo</t>
        </r>
        <r>
          <rPr>
            <b/>
            <sz val="9"/>
            <color indexed="81"/>
            <rFont val="Tahoma"/>
            <family val="2"/>
          </rPr>
          <t xml:space="preserve"> "Referida a equipo de cabecera"</t>
        </r>
        <r>
          <rPr>
            <sz val="9"/>
            <color indexed="81"/>
            <rFont val="Tahoma"/>
            <family val="2"/>
          </rPr>
          <t xml:space="preserve"> el valor </t>
        </r>
        <r>
          <rPr>
            <b/>
            <sz val="9"/>
            <color indexed="81"/>
            <rFont val="Tahoma"/>
            <family val="2"/>
          </rPr>
          <t xml:space="preserve">"SI" </t>
        </r>
        <r>
          <rPr>
            <sz val="9"/>
            <color indexed="81"/>
            <rFont val="Tahoma"/>
            <family val="2"/>
          </rPr>
          <t xml:space="preserve">
</t>
        </r>
      </text>
    </comment>
    <comment ref="F84" authorId="4" shapeId="0" xr:uid="{6DF16CB6-CF23-478B-B39A-CA5591F4C421}">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t>
        </r>
        <r>
          <rPr>
            <b/>
            <sz val="9"/>
            <color indexed="81"/>
            <rFont val="Tahoma"/>
            <family val="2"/>
          </rPr>
          <t xml:space="preserve"> "Evaluacion al Tercer Trimestre"; </t>
        </r>
        <r>
          <rPr>
            <sz val="9"/>
            <color indexed="81"/>
            <rFont val="Tahoma"/>
            <family val="2"/>
          </rPr>
          <t>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en el campo</t>
        </r>
        <r>
          <rPr>
            <b/>
            <sz val="9"/>
            <color indexed="81"/>
            <rFont val="Tahoma"/>
            <family val="2"/>
          </rPr>
          <t xml:space="preserve"> "Referida a equipo de cabecera"</t>
        </r>
        <r>
          <rPr>
            <sz val="9"/>
            <color indexed="81"/>
            <rFont val="Tahoma"/>
            <family val="2"/>
          </rPr>
          <t xml:space="preserve"> 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88" authorId="3" shapeId="0" xr:uid="{3C4774B5-084B-4A20-9797-ACBE44388611}">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Primera Evaluación" </t>
        </r>
        <r>
          <rPr>
            <sz val="9"/>
            <color indexed="81"/>
            <rFont val="Tahoma"/>
            <family val="2"/>
          </rPr>
          <t xml:space="preserve">
</t>
        </r>
      </text>
    </comment>
    <comment ref="E88" authorId="3" shapeId="0" xr:uid="{7EF209A6-D818-4399-BB94-F57C8CB1FD69}">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Primera 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&gt;12 puntos "</t>
        </r>
        <r>
          <rPr>
            <sz val="9"/>
            <color indexed="81"/>
            <rFont val="Tahoma"/>
            <family val="2"/>
          </rPr>
          <t xml:space="preserve">
</t>
        </r>
      </text>
    </comment>
    <comment ref="F88" authorId="2" shapeId="0" xr:uid="{9046EE52-A211-4F37-BEC4-4B05C7F828BB}">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t>
        </r>
        <r>
          <rPr>
            <b/>
            <sz val="9"/>
            <color indexed="81"/>
            <rFont val="Tahoma"/>
            <family val="2"/>
          </rPr>
          <t>la actividad:</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t>
        </r>
        <r>
          <rPr>
            <b/>
            <sz val="9"/>
            <color indexed="81"/>
            <rFont val="Tahoma"/>
            <family val="2"/>
          </rPr>
          <t xml:space="preserve"> "Escala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"Gestante Primera Evaluación"</t>
        </r>
        <r>
          <rPr>
            <sz val="9"/>
            <color indexed="81"/>
            <rFont val="Tahoma"/>
            <family val="2"/>
          </rPr>
          <t xml:space="preserve"> y el campo </t>
        </r>
        <r>
          <rPr>
            <b/>
            <sz val="9"/>
            <color indexed="81"/>
            <rFont val="Tahoma"/>
            <family val="2"/>
          </rPr>
          <t xml:space="preserve">"Puntaje Total" </t>
        </r>
        <r>
          <rPr>
            <sz val="9"/>
            <color indexed="81"/>
            <rFont val="Tahoma"/>
            <family val="2"/>
          </rPr>
          <t xml:space="preserve">tenga un valor " </t>
        </r>
        <r>
          <rPr>
            <b/>
            <sz val="9"/>
            <color indexed="81"/>
            <rFont val="Tahoma"/>
            <family val="2"/>
          </rPr>
          <t>&gt;12 puntos "</t>
        </r>
        <r>
          <rPr>
            <sz val="9"/>
            <color indexed="81"/>
            <rFont val="Tahoma"/>
            <family val="2"/>
          </rPr>
          <t xml:space="preserve">
</t>
        </r>
        <r>
          <rPr>
            <b/>
            <sz val="9"/>
            <color indexed="81"/>
            <rFont val="Tahoma"/>
            <family val="2"/>
          </rPr>
          <t xml:space="preserve">
</t>
        </r>
      </text>
    </comment>
    <comment ref="C89" authorId="3" shapeId="0" xr:uid="{99FE40E1-407A-4594-AB6C-9A816DFEA685}">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Reevaluación" </t>
        </r>
        <r>
          <rPr>
            <sz val="9"/>
            <color indexed="81"/>
            <rFont val="Tahoma"/>
            <family val="2"/>
          </rPr>
          <t xml:space="preserve"> 
</t>
        </r>
      </text>
    </comment>
    <comment ref="E89" authorId="3" shapeId="0" xr:uid="{86039A6A-2FD6-4121-AF6C-A2B662682475}">
      <text>
        <r>
          <rPr>
            <sz val="9"/>
            <color indexed="81"/>
            <rFont val="Tahoma"/>
            <family val="2"/>
          </rPr>
          <t xml:space="preserve">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Reevaluación"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&gt;12 puntos "</t>
        </r>
        <r>
          <rPr>
            <sz val="9"/>
            <color indexed="81"/>
            <rFont val="Tahoma"/>
            <family val="2"/>
          </rPr>
          <t xml:space="preserve">
</t>
        </r>
      </text>
    </comment>
    <comment ref="F89" authorId="2" shapeId="0" xr:uid="{CF9B148A-CB27-4C0B-A0D8-9FDC9F75FB3A}">
      <text>
        <r>
          <rPr>
            <sz val="9"/>
            <color indexed="81"/>
            <rFont val="Tahoma"/>
            <family val="2"/>
          </rPr>
          <t>Este dato aparecerá  luego de que la atención registrada en</t>
        </r>
        <r>
          <rPr>
            <b/>
            <sz val="9"/>
            <color indexed="81"/>
            <rFont val="Tahoma"/>
            <family val="2"/>
          </rPr>
          <t xml:space="preserve"> Módulo de Box/Pacientes citados, </t>
        </r>
        <r>
          <rPr>
            <sz val="9"/>
            <color indexed="81"/>
            <rFont val="Tahoma"/>
            <family val="2"/>
          </rPr>
          <t xml:space="preserve">se registre </t>
        </r>
        <r>
          <rPr>
            <b/>
            <sz val="9"/>
            <color indexed="81"/>
            <rFont val="Tahoma"/>
            <family val="2"/>
          </rPr>
          <t xml:space="preserve">la actividad: 
-  Derivacion a Programa de Salud Mental
</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 xml:space="preserve">"Aplicacion de la escala" </t>
        </r>
        <r>
          <rPr>
            <sz val="9"/>
            <color indexed="81"/>
            <rFont val="Tahoma"/>
            <family val="2"/>
          </rPr>
          <t>se registre el valor</t>
        </r>
        <r>
          <rPr>
            <b/>
            <sz val="9"/>
            <color indexed="81"/>
            <rFont val="Tahoma"/>
            <family val="2"/>
          </rPr>
          <t xml:space="preserve"> "Gestante Reevaluación" </t>
        </r>
        <r>
          <rPr>
            <sz val="9"/>
            <color indexed="81"/>
            <rFont val="Tahoma"/>
            <family val="2"/>
          </rPr>
          <t xml:space="preserve">y el campo </t>
        </r>
        <r>
          <rPr>
            <b/>
            <sz val="9"/>
            <color indexed="81"/>
            <rFont val="Tahoma"/>
            <family val="2"/>
          </rPr>
          <t>"Puntaje Total"</t>
        </r>
        <r>
          <rPr>
            <sz val="9"/>
            <color indexed="81"/>
            <rFont val="Tahoma"/>
            <family val="2"/>
          </rPr>
          <t xml:space="preserve"> tenga un valor </t>
        </r>
        <r>
          <rPr>
            <b/>
            <sz val="9"/>
            <color indexed="81"/>
            <rFont val="Tahoma"/>
            <family val="2"/>
          </rPr>
          <t>" &gt;12 puntos "</t>
        </r>
      </text>
    </comment>
    <comment ref="C90" authorId="3" shapeId="0" xr:uid="{B9C5197C-F1C2-46F0-A8E5-FF3D581A9FCF}">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"Post Parto a los 2 meses"</t>
        </r>
        <r>
          <rPr>
            <sz val="9"/>
            <color indexed="81"/>
            <rFont val="Tahoma"/>
            <family val="2"/>
          </rPr>
          <t xml:space="preserve">  
</t>
        </r>
      </text>
    </comment>
    <comment ref="D90" authorId="3" shapeId="0" xr:uid="{5F8C2256-8D44-4FD9-8EF7-ECFD6C4F28A8}">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&gt;9 puntos "</t>
        </r>
        <r>
          <rPr>
            <sz val="9"/>
            <color indexed="81"/>
            <rFont val="Tahoma"/>
            <family val="2"/>
          </rPr>
          <t xml:space="preserve">
</t>
        </r>
      </text>
    </comment>
    <comment ref="F90" authorId="3" shapeId="0" xr:uid="{FFF0BCF8-1E8A-4A9D-9834-FB9607E1CE48}">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&gt;9 puntos "</t>
        </r>
        <r>
          <rPr>
            <sz val="9"/>
            <color indexed="81"/>
            <rFont val="Tahoma"/>
            <family val="2"/>
          </rPr>
          <t xml:space="preserve">
</t>
        </r>
      </text>
    </comment>
    <comment ref="C91" authorId="3" shapeId="0" xr:uid="{43A41C7A-5A38-451C-8C52-EEB25F229DB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"Post Parto a los 6 meses" </t>
        </r>
        <r>
          <rPr>
            <sz val="9"/>
            <color indexed="81"/>
            <rFont val="Tahoma"/>
            <family val="2"/>
          </rPr>
          <t xml:space="preserve"> 
</t>
        </r>
      </text>
    </comment>
    <comment ref="D91" authorId="3" shapeId="0" xr:uid="{4E4B9557-80B8-4F0C-97CB-2ABB924EE35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&gt;9 puntos "</t>
        </r>
        <r>
          <rPr>
            <sz val="9"/>
            <color indexed="81"/>
            <rFont val="Tahoma"/>
            <family val="2"/>
          </rPr>
          <t xml:space="preserve">
</t>
        </r>
      </text>
    </comment>
    <comment ref="F91" authorId="3" shapeId="0" xr:uid="{EA2D2A84-6CD1-41FF-8DCA-4EEE7DD84814}">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se registre</t>
        </r>
        <r>
          <rPr>
            <b/>
            <sz val="9"/>
            <color indexed="81"/>
            <rFont val="Tahoma"/>
            <family val="2"/>
          </rPr>
          <t xml:space="preserve"> </t>
        </r>
        <r>
          <rPr>
            <sz val="9"/>
            <color indexed="81"/>
            <rFont val="Tahoma"/>
            <family val="2"/>
          </rPr>
          <t>la</t>
        </r>
        <r>
          <rPr>
            <b/>
            <sz val="9"/>
            <color indexed="81"/>
            <rFont val="Tahoma"/>
            <family val="2"/>
          </rPr>
          <t xml:space="preserve"> actividad</t>
        </r>
        <r>
          <rPr>
            <sz val="9"/>
            <color indexed="81"/>
            <rFont val="Tahoma"/>
            <family val="2"/>
          </rPr>
          <t>: 
-</t>
        </r>
        <r>
          <rPr>
            <b/>
            <sz val="9"/>
            <color indexed="81"/>
            <rFont val="Tahoma"/>
            <family val="2"/>
          </rPr>
          <t xml:space="preserve">  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&gt;9 puntos "</t>
        </r>
        <r>
          <rPr>
            <sz val="9"/>
            <color indexed="81"/>
            <rFont val="Tahoma"/>
            <family val="2"/>
          </rPr>
          <t xml:space="preserve">
</t>
        </r>
      </text>
    </comment>
    <comment ref="A96" authorId="2" shapeId="0" xr:uid="{78F1EB60-E243-4D55-969C-D12981DD748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 </t>
        </r>
        <r>
          <rPr>
            <sz val="9"/>
            <color indexed="81"/>
            <rFont val="Tahoma"/>
            <family val="2"/>
          </rPr>
          <t>se registre el valor</t>
        </r>
        <r>
          <rPr>
            <b/>
            <sz val="9"/>
            <color indexed="81"/>
            <rFont val="Tahoma"/>
            <family val="2"/>
          </rPr>
          <t xml:space="preserve"> "Normal o Eutrofia"  </t>
        </r>
        <r>
          <rPr>
            <sz val="9"/>
            <color indexed="81"/>
            <rFont val="Tahoma"/>
            <family val="2"/>
          </rPr>
          <t xml:space="preserve">
</t>
        </r>
      </text>
    </comment>
    <comment ref="A97" authorId="2" shapeId="0" xr:uid="{B607B98C-58A7-467B-9811-786174542444}">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"Deficit Ponderal Bajo"</t>
        </r>
        <r>
          <rPr>
            <sz val="9"/>
            <color indexed="81"/>
            <rFont val="Tahoma"/>
            <family val="2"/>
          </rPr>
          <t xml:space="preserve"> o </t>
        </r>
        <r>
          <rPr>
            <b/>
            <sz val="9"/>
            <color indexed="81"/>
            <rFont val="Tahoma"/>
            <family val="2"/>
          </rPr>
          <t>"Desnutrido"</t>
        </r>
        <r>
          <rPr>
            <sz val="9"/>
            <color indexed="81"/>
            <rFont val="Tahoma"/>
            <family val="2"/>
          </rPr>
          <t xml:space="preserve"> o</t>
        </r>
        <r>
          <rPr>
            <b/>
            <sz val="9"/>
            <color indexed="81"/>
            <rFont val="Tahoma"/>
            <family val="2"/>
          </rPr>
          <t xml:space="preserve"> "Desnutrición Secundaria"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98" authorId="2" shapeId="0" xr:uid="{B8B1D43E-A563-4B35-9121-E25663FD1216}">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 xml:space="preserve">"Sobrepeso / Riesgo Obesidad"   
</t>
        </r>
      </text>
    </comment>
    <comment ref="A99" authorId="2" shapeId="0" xr:uid="{918FD3F3-7905-4C24-89D8-0FFD11BD7F4A}">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t>
        </r>
        <r>
          <rPr>
            <b/>
            <sz val="9"/>
            <color indexed="81"/>
            <rFont val="Tahoma"/>
            <family val="2"/>
          </rPr>
          <t xml:space="preserve"> "Obeso"  
</t>
        </r>
        <r>
          <rPr>
            <sz val="9"/>
            <color indexed="81"/>
            <rFont val="Tahoma"/>
            <family val="2"/>
          </rPr>
          <t xml:space="preserve">
</t>
        </r>
      </text>
    </comment>
    <comment ref="A100" authorId="2" shapeId="0" xr:uid="{0568B146-DCFF-455E-A01F-4678E87292EA}">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xml:space="preserve">", en el campo </t>
        </r>
        <r>
          <rPr>
            <b/>
            <sz val="9"/>
            <color indexed="81"/>
            <rFont val="Tahoma"/>
            <family val="2"/>
          </rPr>
          <t>"Diagnostico Nutricional Integrado"</t>
        </r>
        <r>
          <rPr>
            <sz val="9"/>
            <color indexed="81"/>
            <rFont val="Tahoma"/>
            <family val="2"/>
          </rPr>
          <t xml:space="preserve"> se registre el valor</t>
        </r>
        <r>
          <rPr>
            <b/>
            <sz val="9"/>
            <color indexed="81"/>
            <rFont val="Tahoma"/>
            <family val="2"/>
          </rPr>
          <t xml:space="preserve"> "Obeso Severo"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07" authorId="2" shapeId="0" xr:uid="{50807E4F-7B9C-43F1-A3D6-66B8A731373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 xml:space="preserve">Formulario Clínico: "AUDIT" </t>
        </r>
        <r>
          <rPr>
            <sz val="9"/>
            <color indexed="81"/>
            <rFont val="Tahoma"/>
            <family val="2"/>
          </rPr>
          <t>al completar preguntas, se obtenga en campo</t>
        </r>
        <r>
          <rPr>
            <b/>
            <sz val="9"/>
            <color indexed="81"/>
            <rFont val="Tahoma"/>
            <family val="2"/>
          </rPr>
          <t xml:space="preserve"> "Resultado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Y
En el</t>
        </r>
        <r>
          <rPr>
            <b/>
            <sz val="9"/>
            <color indexed="81"/>
            <rFont val="Tahoma"/>
            <family val="2"/>
          </rPr>
          <t xml:space="preserve"> Formulario "EMP - Examen de Medicina Preventiva" </t>
        </r>
        <r>
          <rPr>
            <sz val="9"/>
            <color indexed="81"/>
            <rFont val="Tahoma"/>
            <family val="2"/>
          </rPr>
          <t>se registre en el campo</t>
        </r>
        <r>
          <rPr>
            <b/>
            <sz val="9"/>
            <color indexed="81"/>
            <rFont val="Tahoma"/>
            <family val="2"/>
          </rPr>
          <t xml:space="preserve"> Estado del examen,</t>
        </r>
        <r>
          <rPr>
            <sz val="9"/>
            <color indexed="81"/>
            <rFont val="Tahoma"/>
            <family val="2"/>
          </rPr>
          <t xml:space="preserve"> el valor</t>
        </r>
        <r>
          <rPr>
            <b/>
            <sz val="9"/>
            <color indexed="81"/>
            <rFont val="Tahoma"/>
            <family val="2"/>
          </rPr>
          <t xml:space="preserve">: EMP Vigente Informado, </t>
        </r>
        <r>
          <rPr>
            <sz val="9"/>
            <color indexed="81"/>
            <rFont val="Tahoma"/>
            <family val="2"/>
          </rPr>
          <t>debe contar con la</t>
        </r>
        <r>
          <rPr>
            <b/>
            <sz val="9"/>
            <color indexed="81"/>
            <rFont val="Tahoma"/>
            <family val="2"/>
          </rPr>
          <t xml:space="preserve"> Calificacion Nutricional Según IMC </t>
        </r>
        <r>
          <rPr>
            <sz val="9"/>
            <color indexed="81"/>
            <rFont val="Tahoma"/>
            <family val="2"/>
          </rPr>
          <t>y debe tener registrada la</t>
        </r>
        <r>
          <rPr>
            <b/>
            <sz val="9"/>
            <color indexed="81"/>
            <rFont val="Tahoma"/>
            <family val="2"/>
          </rPr>
          <t xml:space="preserve"> Fecha de Vigencia </t>
        </r>
        <r>
          <rPr>
            <sz val="9"/>
            <color indexed="81"/>
            <rFont val="Tahoma"/>
            <family val="2"/>
          </rPr>
          <t xml:space="preserve">y </t>
        </r>
        <r>
          <rPr>
            <b/>
            <sz val="9"/>
            <color indexed="81"/>
            <rFont val="Tahoma"/>
            <family val="2"/>
          </rPr>
          <t xml:space="preserve">fecha próximo control
Regla de consistencia: </t>
        </r>
        <r>
          <rPr>
            <sz val="9"/>
            <color indexed="81"/>
            <rFont val="Tahoma"/>
            <family val="2"/>
          </rPr>
          <t xml:space="preserve">El número total de AUDIT aplicados en EMP diferenciado por grupo de edad y sexo, debe ser consistente con el numero total de EMP realizados por grupo de edad y sexo, registrados e REM A02, Seccion A
</t>
        </r>
      </text>
    </comment>
    <comment ref="A108" authorId="2" shapeId="0" xr:uid="{6A0C90A5-C7BE-4B06-83E0-20E93A9DD63B}">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 "AUDIT"</t>
        </r>
        <r>
          <rPr>
            <sz val="9"/>
            <color indexed="81"/>
            <rFont val="Tahoma"/>
            <family val="2"/>
          </rPr>
          <t xml:space="preserve">, se obtenga en campo </t>
        </r>
        <r>
          <rPr>
            <b/>
            <sz val="9"/>
            <color indexed="81"/>
            <rFont val="Tahoma"/>
            <family val="2"/>
          </rPr>
          <t>"Resultado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AUDIT aplicados en otras prestaciones regulares de salud no deben estar incluidos los AUDIT realizados en EMP/EMPAM, ya que son instancias de aplicación distintas y por tanto, son registros excluyentes</t>
        </r>
        <r>
          <rPr>
            <i/>
            <sz val="9"/>
            <color indexed="81"/>
            <rFont val="Tahoma"/>
            <family val="2"/>
          </rPr>
          <t>.</t>
        </r>
        <r>
          <rPr>
            <sz val="9"/>
            <color indexed="81"/>
            <rFont val="Tahoma"/>
            <family val="2"/>
          </rPr>
          <t xml:space="preserve">
</t>
        </r>
      </text>
    </comment>
    <comment ref="A109" authorId="2" shapeId="0" xr:uid="{3C3A1EA8-766E-427F-870E-655A6975BC1C}">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
</t>
        </r>
        <r>
          <rPr>
            <sz val="9"/>
            <color indexed="81"/>
            <rFont val="Tahoma"/>
            <family val="2"/>
          </rPr>
          <t>En el Formulario Clínico</t>
        </r>
        <r>
          <rPr>
            <b/>
            <sz val="9"/>
            <color indexed="81"/>
            <rFont val="Tahoma"/>
            <family val="2"/>
          </rPr>
          <t xml:space="preserve"> "ASSIST" realizar algún registro en las diferentes secciones (preguntas) 
Y</t>
        </r>
        <r>
          <rPr>
            <sz val="9"/>
            <color indexed="81"/>
            <rFont val="Tahoma"/>
            <family val="2"/>
          </rPr>
          <t xml:space="preserve">
En el </t>
        </r>
        <r>
          <rPr>
            <b/>
            <sz val="9"/>
            <color indexed="81"/>
            <rFont val="Tahoma"/>
            <family val="2"/>
          </rPr>
          <t>Formulario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 xml:space="preserve">EMP Vigente Informado, </t>
        </r>
        <r>
          <rPr>
            <sz val="9"/>
            <color indexed="81"/>
            <rFont val="Tahoma"/>
            <family val="2"/>
          </rPr>
          <t xml:space="preserve">debe contar con la </t>
        </r>
        <r>
          <rPr>
            <b/>
            <sz val="9"/>
            <color indexed="81"/>
            <rFont val="Tahoma"/>
            <family val="2"/>
          </rPr>
          <t>Calificacion Nutricional Según IMC</t>
        </r>
        <r>
          <rPr>
            <sz val="9"/>
            <color indexed="81"/>
            <rFont val="Tahoma"/>
            <family val="2"/>
          </rPr>
          <t xml:space="preserve"> 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A110" authorId="2" shapeId="0" xr:uid="{41008489-36B1-4353-B450-02D8A0FE838A}">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 </t>
        </r>
        <r>
          <rPr>
            <b/>
            <sz val="9"/>
            <color indexed="81"/>
            <rFont val="Tahoma"/>
            <family val="2"/>
          </rPr>
          <t>Módulo Box/Agregar documento a una atención</t>
        </r>
        <r>
          <rPr>
            <sz val="9"/>
            <color indexed="81"/>
            <rFont val="Tahoma"/>
            <family val="2"/>
          </rPr>
          <t xml:space="preserve">; 
En el Formulario Clínico </t>
        </r>
        <r>
          <rPr>
            <b/>
            <sz val="9"/>
            <color indexed="81"/>
            <rFont val="Tahoma"/>
            <family val="2"/>
          </rPr>
          <t xml:space="preserve">"ASSIST" realizar algún registro en las diferentes secciones (preguntas) </t>
        </r>
        <r>
          <rPr>
            <sz val="9"/>
            <color indexed="81"/>
            <rFont val="Tahoma"/>
            <family val="2"/>
          </rPr>
          <t xml:space="preserve">
*Su clasificacion será de acuerdo a Sexo y Edad*
</t>
        </r>
        <r>
          <rPr>
            <b/>
            <sz val="9"/>
            <color indexed="81"/>
            <rFont val="Tahoma"/>
            <family val="2"/>
          </rPr>
          <t>Regla de consistencia</t>
        </r>
        <r>
          <rPr>
            <sz val="9"/>
            <color indexed="81"/>
            <rFont val="Tahoma"/>
            <family val="2"/>
          </rPr>
          <t>: El número total de ASSIST aplicados en otras prestaciones regulares de salud no deben estar incluidos los ASSIST realizados en EMP/EMPAM, ya que son instancias de aplicación distintas y por tanto, son registros excluyentes.</t>
        </r>
      </text>
    </comment>
    <comment ref="A111" authorId="2" shapeId="0" xr:uid="{79F4BAA8-1794-4F0B-923B-4D57F5F71251}">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t>
        </r>
        <r>
          <rPr>
            <b/>
            <sz val="9"/>
            <color indexed="81"/>
            <rFont val="Tahoma"/>
            <family val="2"/>
          </rPr>
          <t xml:space="preserve"> Módulo Box/Agregar documento a una atención 
</t>
        </r>
        <r>
          <rPr>
            <sz val="9"/>
            <color indexed="81"/>
            <rFont val="Tahoma"/>
            <family val="2"/>
          </rPr>
          <t xml:space="preserve">En 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"Puntaje CRAFFT" un resultado.
Y</t>
        </r>
        <r>
          <rPr>
            <sz val="9"/>
            <color indexed="81"/>
            <rFont val="Tahoma"/>
            <family val="2"/>
          </rPr>
          <t xml:space="preserve">
en el Formulario Clinico </t>
        </r>
        <r>
          <rPr>
            <b/>
            <sz val="9"/>
            <color indexed="81"/>
            <rFont val="Tahoma"/>
            <family val="2"/>
          </rPr>
          <t xml:space="preserve">"Ficha Salud Integral Adolescente (Clap Modificada)" </t>
        </r>
        <r>
          <rPr>
            <sz val="9"/>
            <color indexed="81"/>
            <rFont val="Tahoma"/>
            <family val="2"/>
          </rPr>
          <t xml:space="preserve"> cuente con un </t>
        </r>
        <r>
          <rPr>
            <u/>
            <sz val="9"/>
            <color indexed="81"/>
            <rFont val="Tahoma"/>
            <family val="2"/>
          </rPr>
          <t xml:space="preserve">valor registrado en la misma atención. </t>
        </r>
        <r>
          <rPr>
            <sz val="9"/>
            <color indexed="81"/>
            <rFont val="Tahoma"/>
            <family val="2"/>
          </rPr>
          <t xml:space="preserve">
</t>
        </r>
      </text>
    </comment>
    <comment ref="A112" authorId="4" shapeId="0" xr:uid="{42913DD5-0971-4A26-9D32-43894F7E63A9}">
      <text>
        <r>
          <rPr>
            <sz val="9"/>
            <color indexed="81"/>
            <rFont val="Tahoma"/>
            <family val="2"/>
          </rPr>
          <t xml:space="preserve">Este dato aparecerá  luego de que en la atención registrada en módulo </t>
        </r>
        <r>
          <rPr>
            <b/>
            <sz val="9"/>
            <color indexed="81"/>
            <rFont val="Tahoma"/>
            <family val="2"/>
          </rPr>
          <t>Box/Pacientes citados</t>
        </r>
        <r>
          <rPr>
            <sz val="9"/>
            <color indexed="81"/>
            <rFont val="Tahoma"/>
            <family val="2"/>
          </rPr>
          <t xml:space="preserve"> ó módulo </t>
        </r>
        <r>
          <rPr>
            <b/>
            <sz val="9"/>
            <color indexed="81"/>
            <rFont val="Tahoma"/>
            <family val="2"/>
          </rPr>
          <t>Box/Agregar documento a una atención</t>
        </r>
        <r>
          <rPr>
            <sz val="9"/>
            <color indexed="81"/>
            <rFont val="Tahoma"/>
            <family val="2"/>
          </rPr>
          <t xml:space="preserve">; 
</t>
        </r>
        <r>
          <rPr>
            <sz val="9"/>
            <color indexed="81"/>
            <rFont val="Tahoma"/>
            <family val="2"/>
          </rPr>
          <t xml:space="preserve">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"Puntaje CRAFFT"</t>
        </r>
        <r>
          <rPr>
            <sz val="9"/>
            <color indexed="81"/>
            <rFont val="Tahoma"/>
            <family val="2"/>
          </rPr>
          <t xml:space="preserve"> un resultado.
</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CRAFFT aplicados en otras prestaciones regulares de salud no deben estar incluidos los CRAFFT realizados en EMP/EMPAM, ya que son instancias de aplicación distintas y por tanto, son registros excluyentes.
</t>
        </r>
      </text>
    </comment>
    <comment ref="B113" authorId="6" shapeId="0" xr:uid="{27E5A956-4A64-4C17-8FE1-5E5CF530C0B7}">
      <text>
        <r>
          <rPr>
            <sz val="9"/>
            <color indexed="81"/>
            <rFont val="Tahoma"/>
            <family val="2"/>
          </rPr>
          <t xml:space="preserve">
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 xml:space="preserve">Resultado AUDIT </t>
        </r>
        <r>
          <rPr>
            <sz val="9"/>
            <color indexed="81"/>
            <rFont val="Tahoma"/>
            <family val="2"/>
          </rPr>
          <t xml:space="preserve">tenga el valor </t>
        </r>
        <r>
          <rPr>
            <b/>
            <sz val="9"/>
            <color indexed="81"/>
            <rFont val="Tahoma"/>
            <family val="2"/>
          </rPr>
          <t xml:space="preserve">Beber sin Riesgo
</t>
        </r>
        <r>
          <rPr>
            <sz val="9"/>
            <color indexed="81"/>
            <rFont val="Tahoma"/>
            <family val="2"/>
          </rPr>
          <t>En Formulario Clinico</t>
        </r>
        <r>
          <rPr>
            <b/>
            <sz val="9"/>
            <color indexed="81"/>
            <rFont val="Tahoma"/>
            <family val="2"/>
          </rPr>
          <t xml:space="preserve"> "AUDIT" (completo),</t>
        </r>
        <r>
          <rPr>
            <sz val="9"/>
            <color indexed="81"/>
            <rFont val="Tahoma"/>
            <family val="2"/>
          </rPr>
          <t xml:space="preserve"> en campo</t>
        </r>
        <r>
          <rPr>
            <b/>
            <sz val="9"/>
            <color indexed="81"/>
            <rFont val="Tahoma"/>
            <family val="2"/>
          </rPr>
          <t xml:space="preserve">  Resultado AUDIT C </t>
        </r>
        <r>
          <rPr>
            <sz val="9"/>
            <color indexed="81"/>
            <rFont val="Tahoma"/>
            <family val="2"/>
          </rPr>
          <t>tenga el valor</t>
        </r>
        <r>
          <rPr>
            <b/>
            <sz val="9"/>
            <color indexed="81"/>
            <rFont val="Tahoma"/>
            <family val="2"/>
          </rPr>
          <t xml:space="preserve"> Consumo de Bajo Riesgo
ó
</t>
        </r>
        <r>
          <rPr>
            <sz val="9"/>
            <color indexed="81"/>
            <rFont val="Tahoma"/>
            <family val="2"/>
          </rPr>
          <t>En Formulario Clinico</t>
        </r>
        <r>
          <rPr>
            <b/>
            <sz val="9"/>
            <color indexed="81"/>
            <rFont val="Tahoma"/>
            <family val="2"/>
          </rPr>
          <t xml:space="preserve"> "Entrevista de Diagnóstico CRAFFT", </t>
        </r>
        <r>
          <rPr>
            <sz val="9"/>
            <color indexed="81"/>
            <rFont val="Tahoma"/>
            <family val="2"/>
          </rPr>
          <t>en campo</t>
        </r>
        <r>
          <rPr>
            <b/>
            <sz val="9"/>
            <color indexed="81"/>
            <rFont val="Tahoma"/>
            <family val="2"/>
          </rPr>
          <t xml:space="preserve"> "Puntaje CRAFFT, </t>
        </r>
        <r>
          <rPr>
            <sz val="9"/>
            <color indexed="81"/>
            <rFont val="Tahoma"/>
            <family val="2"/>
          </rPr>
          <t xml:space="preserve"> 
contenga el </t>
        </r>
        <r>
          <rPr>
            <b/>
            <sz val="9"/>
            <color indexed="81"/>
            <rFont val="Tahoma"/>
            <family val="2"/>
          </rPr>
          <t xml:space="preserve">valor "0" para edades de 10 a 13 años ó </t>
        </r>
        <r>
          <rPr>
            <sz val="9"/>
            <color indexed="81"/>
            <rFont val="Tahoma"/>
            <family val="2"/>
          </rPr>
          <t>contenga</t>
        </r>
        <r>
          <rPr>
            <b/>
            <sz val="9"/>
            <color indexed="81"/>
            <rFont val="Tahoma"/>
            <family val="2"/>
          </rPr>
          <t xml:space="preserve"> el valor "0" para edades de 14 a 19 años. 
ó
</t>
        </r>
        <r>
          <rPr>
            <sz val="9"/>
            <color indexed="81"/>
            <rFont val="Tahoma"/>
            <family val="2"/>
          </rPr>
          <t>En Formulario Clínico "</t>
        </r>
        <r>
          <rPr>
            <b/>
            <sz val="9"/>
            <color indexed="81"/>
            <rFont val="Tahoma"/>
            <family val="2"/>
          </rPr>
          <t>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Resultado de Evaluacion"</t>
        </r>
        <r>
          <rPr>
            <sz val="9"/>
            <color indexed="81"/>
            <rFont val="Tahoma"/>
            <family val="2"/>
          </rPr>
          <t xml:space="preserve"> seleccione "</t>
        </r>
        <r>
          <rPr>
            <b/>
            <sz val="9"/>
            <color indexed="81"/>
            <rFont val="Tahoma"/>
            <family val="2"/>
          </rPr>
          <t>Bajo Riesgo</t>
        </r>
        <r>
          <rPr>
            <sz val="9"/>
            <color indexed="81"/>
            <rFont val="Tahoma"/>
            <family val="2"/>
          </rPr>
          <t xml:space="preserve">" 
</t>
        </r>
        <r>
          <rPr>
            <b/>
            <sz val="9"/>
            <color indexed="81"/>
            <rFont val="Tahoma"/>
            <family val="2"/>
          </rPr>
          <t xml:space="preserve">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t>
        </r>
      </text>
    </comment>
    <comment ref="B114" authorId="6" shapeId="0" xr:uid="{CCB55B6A-7A42-4527-A02B-30A31A6E9962}">
      <text>
        <r>
          <rPr>
            <sz val="9"/>
            <color indexed="81"/>
            <rFont val="Tahoma"/>
            <family val="2"/>
          </rPr>
          <t xml:space="preserve">Este dato aparecerá  luego de que en la atención registrada en Módulo de Box/Pacientes citados ó Módulo Box/Agregar documento a una atención; se registren las siguientes condiciones: </t>
        </r>
        <r>
          <rPr>
            <b/>
            <sz val="9"/>
            <color indexed="81"/>
            <rFont val="Tahoma"/>
            <family val="2"/>
          </rPr>
          <t xml:space="preserve">
</t>
        </r>
        <r>
          <rPr>
            <sz val="9"/>
            <color indexed="81"/>
            <rFont val="Tahoma"/>
            <family val="2"/>
          </rPr>
          <t xml:space="preserve">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valor </t>
        </r>
        <r>
          <rPr>
            <b/>
            <sz val="9"/>
            <color indexed="81"/>
            <rFont val="Tahoma"/>
            <family val="2"/>
          </rPr>
          <t>Beber en Riesgo (Beber Riesgoso)</t>
        </r>
        <r>
          <rPr>
            <sz val="9"/>
            <color indexed="81"/>
            <rFont val="Tahoma"/>
            <family val="2"/>
          </rPr>
          <t xml:space="preserve">
En Formulario Clinico </t>
        </r>
        <r>
          <rPr>
            <b/>
            <sz val="9"/>
            <color indexed="81"/>
            <rFont val="Tahoma"/>
            <family val="2"/>
          </rPr>
          <t>"AUDIT" (completo)</t>
        </r>
        <r>
          <rPr>
            <sz val="9"/>
            <color indexed="81"/>
            <rFont val="Tahoma"/>
            <family val="2"/>
          </rPr>
          <t xml:space="preserve">, en campo  </t>
        </r>
        <r>
          <rPr>
            <b/>
            <sz val="9"/>
            <color indexed="81"/>
            <rFont val="Tahoma"/>
            <family val="2"/>
          </rPr>
          <t>Resultado AUDIT C</t>
        </r>
        <r>
          <rPr>
            <sz val="9"/>
            <color indexed="81"/>
            <rFont val="Tahoma"/>
            <family val="2"/>
          </rPr>
          <t xml:space="preserve"> tenga el valor </t>
        </r>
        <r>
          <rPr>
            <b/>
            <sz val="9"/>
            <color indexed="81"/>
            <rFont val="Tahoma"/>
            <family val="2"/>
          </rPr>
          <t xml:space="preserve">Consumo de Riesgo
ó
</t>
        </r>
        <r>
          <rPr>
            <sz val="9"/>
            <color indexed="81"/>
            <rFont val="Tahoma"/>
            <family val="2"/>
          </rPr>
          <t>En Formulario Clinico</t>
        </r>
        <r>
          <rPr>
            <b/>
            <sz val="9"/>
            <color indexed="81"/>
            <rFont val="Tahoma"/>
            <family val="2"/>
          </rPr>
          <t xml:space="preserve"> "Entrevista de Diagnóstico CRAFFT", </t>
        </r>
        <r>
          <rPr>
            <sz val="9"/>
            <color indexed="81"/>
            <rFont val="Tahoma"/>
            <family val="2"/>
          </rPr>
          <t>en campo</t>
        </r>
        <r>
          <rPr>
            <b/>
            <sz val="9"/>
            <color indexed="81"/>
            <rFont val="Tahoma"/>
            <family val="2"/>
          </rPr>
          <t xml:space="preserve"> "Puntaje CRAFFT, </t>
        </r>
        <r>
          <rPr>
            <sz val="9"/>
            <color indexed="81"/>
            <rFont val="Tahoma"/>
            <family val="2"/>
          </rPr>
          <t xml:space="preserve"> contenga el valor</t>
        </r>
        <r>
          <rPr>
            <b/>
            <sz val="9"/>
            <color indexed="81"/>
            <rFont val="Tahoma"/>
            <family val="2"/>
          </rPr>
          <t xml:space="preserve"> "1 punto" solo para edades de 14 a 19 años. 
ó
</t>
        </r>
        <r>
          <rPr>
            <sz val="9"/>
            <color indexed="81"/>
            <rFont val="Tahoma"/>
            <family val="2"/>
          </rPr>
          <t>En Formulario Clínico</t>
        </r>
        <r>
          <rPr>
            <b/>
            <sz val="9"/>
            <color indexed="81"/>
            <rFont val="Tahoma"/>
            <family val="2"/>
          </rPr>
          <t xml:space="preserve"> "ASSIST",</t>
        </r>
        <r>
          <rPr>
            <sz val="9"/>
            <color indexed="81"/>
            <rFont val="Tahoma"/>
            <family val="2"/>
          </rPr>
          <t xml:space="preserve"> en campo</t>
        </r>
        <r>
          <rPr>
            <b/>
            <sz val="9"/>
            <color indexed="81"/>
            <rFont val="Tahoma"/>
            <family val="2"/>
          </rPr>
          <t xml:space="preserve"> "Sustancia Principal"</t>
        </r>
        <r>
          <rPr>
            <u/>
            <sz val="9"/>
            <color indexed="81"/>
            <rFont val="Tahoma"/>
            <family val="2"/>
          </rPr>
          <t xml:space="preserve"> seleccionar una de las opciones del listado</t>
        </r>
        <r>
          <rPr>
            <sz val="9"/>
            <color indexed="81"/>
            <rFont val="Tahoma"/>
            <family val="2"/>
          </rPr>
          <t>, y que en campo</t>
        </r>
        <r>
          <rPr>
            <b/>
            <sz val="9"/>
            <color indexed="81"/>
            <rFont val="Tahoma"/>
            <family val="2"/>
          </rPr>
          <t xml:space="preserve"> "Resultado de Evaluacion"</t>
        </r>
        <r>
          <rPr>
            <sz val="9"/>
            <color indexed="81"/>
            <rFont val="Tahoma"/>
            <family val="2"/>
          </rPr>
          <t xml:space="preserve"> seleccione </t>
        </r>
        <r>
          <rPr>
            <b/>
            <sz val="9"/>
            <color indexed="81"/>
            <rFont val="Tahoma"/>
            <family val="2"/>
          </rPr>
          <t>"Consumo Riesgoso/Intermedio"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t>
        </r>
      </text>
    </comment>
    <comment ref="B115" authorId="6" shapeId="0" xr:uid="{FCA63465-3DC2-419D-8415-A0187FF16577}">
      <text>
        <r>
          <rPr>
            <sz val="9"/>
            <color indexed="81"/>
            <rFont val="Tahoma"/>
            <family val="2"/>
          </rPr>
          <t xml:space="preserve">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unos de estos valores 
- </t>
        </r>
        <r>
          <rPr>
            <b/>
            <sz val="9"/>
            <color indexed="81"/>
            <rFont val="Tahoma"/>
            <family val="2"/>
          </rPr>
          <t>Consumo Perjudicial
- Dependencia al Alcohol
- Posible Consumo problema o dependencia
ó</t>
        </r>
        <r>
          <rPr>
            <sz val="9"/>
            <color indexed="81"/>
            <rFont val="Tahoma"/>
            <family val="2"/>
          </rPr>
          <t xml:space="preserve">
En Formulario Clinico</t>
        </r>
        <r>
          <rPr>
            <b/>
            <sz val="9"/>
            <color indexed="81"/>
            <rFont val="Tahoma"/>
            <family val="2"/>
          </rPr>
          <t xml:space="preserve"> "Entrevista de Diagnóstico CRAFFT"</t>
        </r>
        <r>
          <rPr>
            <sz val="9"/>
            <color indexed="81"/>
            <rFont val="Tahoma"/>
            <family val="2"/>
          </rPr>
          <t>, en campo</t>
        </r>
        <r>
          <rPr>
            <b/>
            <sz val="9"/>
            <color indexed="81"/>
            <rFont val="Tahoma"/>
            <family val="2"/>
          </rPr>
          <t xml:space="preserve"> "Puntaje CRAFFT"</t>
        </r>
        <r>
          <rPr>
            <sz val="9"/>
            <color indexed="81"/>
            <rFont val="Tahoma"/>
            <family val="2"/>
          </rPr>
          <t xml:space="preserve">,  contenga el valor </t>
        </r>
        <r>
          <rPr>
            <b/>
            <sz val="9"/>
            <color indexed="81"/>
            <rFont val="Tahoma"/>
            <family val="2"/>
          </rPr>
          <t>"1 punto"</t>
        </r>
        <r>
          <rPr>
            <sz val="9"/>
            <color indexed="81"/>
            <rFont val="Tahoma"/>
            <family val="2"/>
          </rPr>
          <t xml:space="preserve"> </t>
        </r>
        <r>
          <rPr>
            <u/>
            <sz val="9"/>
            <color indexed="81"/>
            <rFont val="Tahoma"/>
            <family val="2"/>
          </rPr>
          <t>solo para edades de 14 a 19 años.</t>
        </r>
        <r>
          <rPr>
            <sz val="9"/>
            <color indexed="81"/>
            <rFont val="Tahoma"/>
            <family val="2"/>
          </rPr>
          <t xml:space="preserve"> 
ó
En Formulario Clínico</t>
        </r>
        <r>
          <rPr>
            <b/>
            <sz val="9"/>
            <color indexed="81"/>
            <rFont val="Tahoma"/>
            <family val="2"/>
          </rPr>
          <t xml:space="preserve"> "ASSIST",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 xml:space="preserve">"Resultado de Evaluacion" </t>
        </r>
        <r>
          <rPr>
            <sz val="9"/>
            <color indexed="81"/>
            <rFont val="Tahoma"/>
            <family val="2"/>
          </rPr>
          <t>seleccione</t>
        </r>
        <r>
          <rPr>
            <b/>
            <sz val="9"/>
            <color indexed="81"/>
            <rFont val="Tahoma"/>
            <family val="2"/>
          </rPr>
          <t xml:space="preserve"> "Posible consumo perjudicial o dependencia" </t>
        </r>
        <r>
          <rPr>
            <sz val="9"/>
            <color indexed="81"/>
            <rFont val="Tahoma"/>
            <family val="2"/>
          </rPr>
          <t xml:space="preserve">
</t>
        </r>
        <r>
          <rPr>
            <b/>
            <sz val="9"/>
            <color indexed="81"/>
            <rFont val="Tahoma"/>
            <family val="2"/>
          </rPr>
          <t>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Consumo Perjudicial
Dependencia al Alcohol
Posible Consumo problema o dependencia</t>
        </r>
      </text>
    </comment>
    <comment ref="B120" authorId="2" shapeId="0" xr:uid="{56A6932C-D6C9-42E8-806C-26F2779AC2A2}">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Fisico" </t>
        </r>
        <r>
          <rPr>
            <sz val="9"/>
            <color indexed="81"/>
            <rFont val="Tahoma"/>
            <family val="2"/>
          </rPr>
          <t xml:space="preserve">se registre el valor </t>
        </r>
        <r>
          <rPr>
            <b/>
            <sz val="9"/>
            <color indexed="81"/>
            <rFont val="Tahoma"/>
            <family val="2"/>
          </rPr>
          <t>"Sin discapacidad"</t>
        </r>
        <r>
          <rPr>
            <sz val="9"/>
            <color indexed="81"/>
            <rFont val="Tahoma"/>
            <family val="2"/>
          </rPr>
          <t xml:space="preserve">
</t>
        </r>
      </text>
    </comment>
    <comment ref="B121" authorId="2" shapeId="0" xr:uid="{3296C52F-EE57-43A1-989D-D3FC851482B9}">
      <text>
        <r>
          <rPr>
            <sz val="9"/>
            <color indexed="81"/>
            <rFont val="Tahoma"/>
            <family val="2"/>
          </rPr>
          <t xml:space="preserve">Este dato aparecerá luego de que en la atención registrada en Módulo de </t>
        </r>
        <r>
          <rPr>
            <b/>
            <sz val="9"/>
            <color indexed="81"/>
            <rFont val="Tahoma"/>
            <family val="2"/>
          </rPr>
          <t xml:space="preserve">Box/Pacientes citados ó Módulo Box/Agregar documento a una atención; </t>
        </r>
        <r>
          <rPr>
            <sz val="9"/>
            <color indexed="81"/>
            <rFont val="Tahoma"/>
            <family val="2"/>
          </rPr>
          <t xml:space="preserve">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Leve"</t>
        </r>
        <r>
          <rPr>
            <sz val="9"/>
            <color indexed="81"/>
            <rFont val="Tahoma"/>
            <family val="2"/>
          </rPr>
          <t xml:space="preserve">
</t>
        </r>
      </text>
    </comment>
    <comment ref="B122" authorId="2" shapeId="0" xr:uid="{7313BD02-2156-4D6D-8803-1954136631CD}">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t>
        </r>
        <r>
          <rPr>
            <b/>
            <sz val="9"/>
            <color indexed="81"/>
            <rFont val="Tahoma"/>
            <family val="2"/>
          </rPr>
          <t xml:space="preserve"> "Origen Fisico"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23" authorId="2" shapeId="0" xr:uid="{DDFEEE67-A8CE-4E4A-9B19-021BDF2538C3}">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Severa"</t>
        </r>
        <r>
          <rPr>
            <sz val="9"/>
            <color indexed="81"/>
            <rFont val="Tahoma"/>
            <family val="2"/>
          </rPr>
          <t xml:space="preserve">
</t>
        </r>
      </text>
    </comment>
    <comment ref="B124" authorId="2" shapeId="0" xr:uid="{F2625691-06CF-432E-A67D-951A3B851B8C}">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Fisico"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25" authorId="2" shapeId="0" xr:uid="{CF2870D2-1A47-4D37-997D-7A58A4816154}">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26" authorId="2" shapeId="0" xr:uid="{EA4DBD7E-AA3D-4131-82E9-EF0D511CC34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27" authorId="2" shapeId="0" xr:uid="{B343F5B6-A0F2-482E-A200-84EDC3B9860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28" authorId="2" shapeId="0" xr:uid="{28465004-48B9-4B76-818A-03F44A008AA8}">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29" authorId="2" shapeId="0" xr:uid="{17286E8F-ACBE-44F1-9BCA-042AC19FB68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0" authorId="2" shapeId="0" xr:uid="{2DFB1DAB-EBE7-41F2-B9D0-AF1C2844FD5B}">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1" authorId="2" shapeId="0" xr:uid="{B8244C39-8268-4FCF-938B-22F6ABCDAB7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32" authorId="2" shapeId="0" xr:uid="{07C6469B-B6C3-46AF-BC3E-BD7E4777171F}">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33" authorId="2" shapeId="0" xr:uid="{D8D13947-A756-4160-A9A1-6506DBCA048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Sensorial Auditivo" </t>
        </r>
        <r>
          <rPr>
            <sz val="9"/>
            <color indexed="81"/>
            <rFont val="Tahoma"/>
            <family val="2"/>
          </rPr>
          <t xml:space="preserve">se registre el valor </t>
        </r>
        <r>
          <rPr>
            <b/>
            <sz val="9"/>
            <color indexed="81"/>
            <rFont val="Tahoma"/>
            <family val="2"/>
          </rPr>
          <t xml:space="preserve">"Discapacidad Severa"
</t>
        </r>
      </text>
    </comment>
    <comment ref="B134" authorId="2" shapeId="0" xr:uid="{78BC2B40-9302-486A-A258-9F2ACC9498AE}">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5" authorId="2" shapeId="0" xr:uid="{EC7DC773-D4A7-44EA-9812-863F3E8E8602}">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Psíquico"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6" authorId="2" shapeId="0" xr:uid="{1A81719D-45DA-4BF1-BB61-8DD6DDA9250A}">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37" authorId="2" shapeId="0" xr:uid="{51D422A4-F72A-41FD-904D-A66A14CD6834}">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 xml:space="preserve">"Discapacidad Moderada"
</t>
        </r>
        <r>
          <rPr>
            <sz val="9"/>
            <color indexed="81"/>
            <rFont val="Tahoma"/>
            <family val="2"/>
          </rPr>
          <t xml:space="preserve">
</t>
        </r>
      </text>
    </comment>
    <comment ref="B138" authorId="2" shapeId="0" xr:uid="{9C125356-A631-4B92-91C8-82EEB996FC92}">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39" authorId="2" shapeId="0" xr:uid="{AC2E5E5C-00B5-4CDF-BFD7-EF555AE0B4A3}">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t>
        </r>
        <r>
          <rPr>
            <b/>
            <sz val="9"/>
            <color indexed="81"/>
            <rFont val="Tahoma"/>
            <family val="2"/>
          </rPr>
          <t xml:space="preserve"> "Discapacidad Profunda"</t>
        </r>
        <r>
          <rPr>
            <sz val="9"/>
            <color indexed="81"/>
            <rFont val="Tahoma"/>
            <family val="2"/>
          </rPr>
          <t xml:space="preserve">
</t>
        </r>
      </text>
    </comment>
    <comment ref="B140" authorId="2" shapeId="0" xr:uid="{D7EB9943-D9BE-42CD-9C49-C4E3445CE609}">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"Sin Discapacidad"</t>
        </r>
      </text>
    </comment>
    <comment ref="B141" authorId="2" shapeId="0" xr:uid="{6DB34081-B875-4DEA-8143-98BB52687FA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42" authorId="2" shapeId="0" xr:uid="{EE4408C4-463A-4E3F-94B6-2034800333D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t>
        </r>
        <r>
          <rPr>
            <b/>
            <sz val="9"/>
            <color indexed="81"/>
            <rFont val="Tahoma"/>
            <family val="2"/>
          </rPr>
          <t xml:space="preserve"> "Discapacidad Moderada"</t>
        </r>
        <r>
          <rPr>
            <sz val="9"/>
            <color indexed="81"/>
            <rFont val="Tahoma"/>
            <family val="2"/>
          </rPr>
          <t xml:space="preserve">
</t>
        </r>
      </text>
    </comment>
    <comment ref="B143" authorId="2" shapeId="0" xr:uid="{30969D39-BC16-468D-BF2A-1E85FDD51152}">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 xml:space="preserve">"Discapacidad Severa"
</t>
        </r>
        <r>
          <rPr>
            <sz val="9"/>
            <color indexed="81"/>
            <rFont val="Tahoma"/>
            <family val="2"/>
          </rPr>
          <t xml:space="preserve">
</t>
        </r>
      </text>
    </comment>
    <comment ref="B144" authorId="2" shapeId="0" xr:uid="{568A6D9F-A4CC-42A0-8AD8-4B47C6EE18EB}">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 xml:space="preserve">"Discapacidad Profunda"
</t>
        </r>
      </text>
    </comment>
    <comment ref="B145" authorId="2" shapeId="0" xr:uid="{C9E0CEAE-AE86-4FA9-891B-152412484B8A}">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46" authorId="2" shapeId="0" xr:uid="{61119178-16B4-469A-B987-874A008783F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Multiple" </t>
        </r>
        <r>
          <rPr>
            <sz val="9"/>
            <color indexed="81"/>
            <rFont val="Tahoma"/>
            <family val="2"/>
          </rPr>
          <t xml:space="preserve">se registre el valor </t>
        </r>
        <r>
          <rPr>
            <b/>
            <sz val="9"/>
            <color indexed="81"/>
            <rFont val="Tahoma"/>
            <family val="2"/>
          </rPr>
          <t>"Discapacidad Leve"</t>
        </r>
      </text>
    </comment>
    <comment ref="B147" authorId="2" shapeId="0" xr:uid="{8ED4648E-8BC2-4090-B022-F865AC227C42}">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Multiple"</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48" authorId="2" shapeId="0" xr:uid="{330466E3-AE5D-46F7-8D91-79F609FF3728}">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49" authorId="2" shapeId="0" xr:uid="{11767814-755E-4D20-8706-50A0EB8A6B87}">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50" authorId="2" shapeId="0" xr:uid="{8B05D2C6-D9BA-497A-AB30-D3F12765CEAE}">
      <text>
        <r>
          <rPr>
            <b/>
            <sz val="9"/>
            <color indexed="81"/>
            <rFont val="Tahoma"/>
            <family val="2"/>
          </rPr>
          <t>Sumatoria de los IVADEC aplicados por Origen de Discapacidad</t>
        </r>
        <r>
          <rPr>
            <sz val="9"/>
            <color indexed="81"/>
            <rFont val="Tahoma"/>
            <family val="2"/>
          </rPr>
          <t xml:space="preserve">
</t>
        </r>
      </text>
    </comment>
    <comment ref="B151" authorId="2" shapeId="0" xr:uid="{CB00725A-AEFB-4DA8-9A42-02C0DD1A44E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2" authorId="2" shapeId="0" xr:uid="{F772F093-7C49-4FEC-BDBB-D8FCA39DBD87}">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 xml:space="preserve">n;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Ingreso"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53" authorId="2" shapeId="0" xr:uid="{587C85A0-4F31-432A-897E-97C093A78C0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54" authorId="2" shapeId="0" xr:uid="{4C775870-5855-4A99-9AB7-B6120B6A783A}">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55" authorId="2" shapeId="0" xr:uid="{EA8C0D50-B59D-4936-99A4-C5F08DFFAB2E}">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 xml:space="preserve">"Discapacidad Profunda"
</t>
        </r>
      </text>
    </comment>
    <comment ref="B156" authorId="2" shapeId="0" xr:uid="{55601F31-89F0-4B76-B00A-4003ED5463FA}">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7" authorId="2" shapeId="0" xr:uid="{6C67F3A9-6D93-4B32-B467-8EE171911B2B}">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58" authorId="2" shapeId="0" xr:uid="{A0F72ACA-0FDC-4ACC-A771-5BB53A2940F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59" authorId="2" shapeId="0" xr:uid="{477B5C18-813F-47C6-AA26-C2667557E92D}">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t>
        </r>
        <r>
          <rPr>
            <b/>
            <sz val="9"/>
            <color indexed="81"/>
            <rFont val="Tahoma"/>
            <family val="2"/>
          </rPr>
          <t xml:space="preserve"> "Discapacidad Severa"</t>
        </r>
        <r>
          <rPr>
            <sz val="9"/>
            <color indexed="81"/>
            <rFont val="Tahoma"/>
            <family val="2"/>
          </rPr>
          <t xml:space="preserve">
</t>
        </r>
      </text>
    </comment>
    <comment ref="B160" authorId="2" shapeId="0" xr:uid="{52CD6D31-3154-4375-A5AC-205BE87F237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Egreso"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61" authorId="2" shapeId="0" xr:uid="{0F44D5C4-FF5B-4E0B-A83E-6518B521E695}">
      <text>
        <r>
          <rPr>
            <b/>
            <sz val="9"/>
            <color indexed="81"/>
            <rFont val="Tahoma"/>
            <family val="2"/>
          </rPr>
          <t xml:space="preserve">Sumatoria de los IVADEC aplicados con Evaluacion al Ingreso y Evaluacion al Egreso </t>
        </r>
      </text>
    </comment>
    <comment ref="B167" authorId="2" shapeId="0" xr:uid="{9D8D9351-51BF-4359-A343-3C4031D19D44}">
      <text>
        <r>
          <rPr>
            <b/>
            <sz val="9"/>
            <color indexed="81"/>
            <rFont val="Tahoma"/>
            <family val="2"/>
          </rPr>
          <t xml:space="preserve">
</t>
        </r>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33 y 63 puntos</t>
        </r>
        <r>
          <rPr>
            <sz val="9"/>
            <color indexed="81"/>
            <rFont val="Tahoma"/>
            <family val="2"/>
          </rPr>
          <t xml:space="preserve"> para un</t>
        </r>
        <r>
          <rPr>
            <b/>
            <sz val="9"/>
            <color indexed="81"/>
            <rFont val="Tahoma"/>
            <family val="2"/>
          </rPr>
          <t xml:space="preserve">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0 y 4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68" authorId="2" shapeId="0" xr:uid="{F5282800-45C8-4C0D-A087-9DAC47DBFBB8}">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 xml:space="preserve">puntuación entre 64 y 69 puntos </t>
        </r>
        <r>
          <rPr>
            <sz val="9"/>
            <color indexed="81"/>
            <rFont val="Tahoma"/>
            <family val="2"/>
          </rPr>
          <t>para un</t>
        </r>
        <r>
          <rPr>
            <b/>
            <sz val="9"/>
            <color indexed="81"/>
            <rFont val="Tahoma"/>
            <family val="2"/>
          </rPr>
          <t xml:space="preserve"> rango etario de 5 y 9 años.
ó
En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64 y 69 puntos </t>
        </r>
        <r>
          <rPr>
            <sz val="9"/>
            <color indexed="81"/>
            <rFont val="Tahoma"/>
            <family val="2"/>
          </rPr>
          <t xml:space="preserve">para un </t>
        </r>
        <r>
          <rPr>
            <b/>
            <sz val="9"/>
            <color indexed="81"/>
            <rFont val="Tahoma"/>
            <family val="2"/>
          </rPr>
          <t>rango</t>
        </r>
        <r>
          <rPr>
            <sz val="9"/>
            <color indexed="81"/>
            <rFont val="Tahoma"/>
            <family val="2"/>
          </rPr>
          <t xml:space="preserve"> </t>
        </r>
        <r>
          <rPr>
            <b/>
            <sz val="9"/>
            <color indexed="81"/>
            <rFont val="Tahoma"/>
            <family val="2"/>
          </rPr>
          <t xml:space="preserve">etario de 10 y 14 años.
ó
En formulario Clínico: "Cuestionario de salud de Goldberg" , </t>
        </r>
        <r>
          <rPr>
            <sz val="9"/>
            <color indexed="81"/>
            <rFont val="Tahoma"/>
            <family val="2"/>
          </rPr>
          <t>en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5 y 6 puntos</t>
        </r>
        <r>
          <rPr>
            <sz val="9"/>
            <color indexed="81"/>
            <rFont val="Tahoma"/>
            <family val="2"/>
          </rPr>
          <t xml:space="preserve"> para un </t>
        </r>
        <r>
          <rPr>
            <b/>
            <sz val="9"/>
            <color indexed="81"/>
            <rFont val="Tahoma"/>
            <family val="2"/>
          </rPr>
          <t>rango etario de 15 y más años.</t>
        </r>
        <r>
          <rPr>
            <sz val="9"/>
            <color indexed="81"/>
            <rFont val="Tahoma"/>
            <family val="2"/>
          </rPr>
          <t xml:space="preserve">
</t>
        </r>
      </text>
    </comment>
    <comment ref="B169" authorId="2" shapeId="0" xr:uid="{2BF4ED64-A3DD-4CCD-A761-08DA8DB323B8}">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 xml:space="preserve">puntuación 70 puntos o más </t>
        </r>
        <r>
          <rPr>
            <sz val="9"/>
            <color indexed="81"/>
            <rFont val="Tahoma"/>
            <family val="2"/>
          </rPr>
          <t>para un</t>
        </r>
        <r>
          <rPr>
            <b/>
            <sz val="9"/>
            <color indexed="81"/>
            <rFont val="Tahoma"/>
            <family val="2"/>
          </rPr>
          <t xml:space="preserve"> rango etario de 5 y 9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puntuación70 puntos o más</t>
        </r>
        <r>
          <rPr>
            <sz val="9"/>
            <color indexed="81"/>
            <rFont val="Tahoma"/>
            <family val="2"/>
          </rPr>
          <t xml:space="preserve"> para un </t>
        </r>
        <r>
          <rPr>
            <b/>
            <sz val="9"/>
            <color indexed="81"/>
            <rFont val="Tahoma"/>
            <family val="2"/>
          </rPr>
          <t xml:space="preserve">rango etario de 10 y 14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puntuación entre 7 y 12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70" authorId="2" shapeId="0" xr:uid="{EC559377-445F-46C9-932D-422A7267B0CE}">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en </t>
        </r>
        <r>
          <rPr>
            <b/>
            <sz val="9"/>
            <color indexed="81"/>
            <rFont val="Tahoma"/>
            <family val="2"/>
          </rPr>
          <t xml:space="preserve">Formulario Clinico: "Cuestionario para padres PSC", </t>
        </r>
        <r>
          <rPr>
            <sz val="9"/>
            <color indexed="81"/>
            <rFont val="Tahoma"/>
            <family val="2"/>
          </rPr>
          <t xml:space="preserve">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33 y 63 puntos </t>
        </r>
        <r>
          <rPr>
            <sz val="9"/>
            <color indexed="81"/>
            <rFont val="Tahoma"/>
            <family val="2"/>
          </rPr>
          <t xml:space="preserve">para un </t>
        </r>
        <r>
          <rPr>
            <b/>
            <sz val="9"/>
            <color indexed="81"/>
            <rFont val="Tahoma"/>
            <family val="2"/>
          </rPr>
          <t xml:space="preserve">rango etario de 5 y 9 años.
ó
</t>
        </r>
        <r>
          <rPr>
            <sz val="9"/>
            <color indexed="81"/>
            <rFont val="Tahoma"/>
            <family val="2"/>
          </rPr>
          <t>En</t>
        </r>
        <r>
          <rPr>
            <b/>
            <sz val="9"/>
            <color indexed="81"/>
            <rFont val="Tahoma"/>
            <family val="2"/>
          </rPr>
          <t xml:space="preserve">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y en campo</t>
        </r>
        <r>
          <rPr>
            <b/>
            <sz val="9"/>
            <color indexed="81"/>
            <rFont val="Tahoma"/>
            <family val="2"/>
          </rPr>
          <t xml:space="preserve"> "Resultado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10 y 14 años.
ó
</t>
        </r>
        <r>
          <rPr>
            <sz val="9"/>
            <color indexed="81"/>
            <rFont val="Tahoma"/>
            <family val="2"/>
          </rPr>
          <t>En</t>
        </r>
        <r>
          <rPr>
            <b/>
            <sz val="9"/>
            <color indexed="81"/>
            <rFont val="Tahoma"/>
            <family val="2"/>
          </rPr>
          <t xml:space="preserve"> formulario Clínico: "Cuestionario de salud de Goldberg" ,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 xml:space="preserve">puntuación entre 0 y 4 puntos </t>
        </r>
        <r>
          <rPr>
            <sz val="9"/>
            <color indexed="81"/>
            <rFont val="Tahoma"/>
            <family val="2"/>
          </rPr>
          <t>para un</t>
        </r>
        <r>
          <rPr>
            <b/>
            <sz val="9"/>
            <color indexed="81"/>
            <rFont val="Tahoma"/>
            <family val="2"/>
          </rPr>
          <t xml:space="preserve"> rango etario 15 y más años.</t>
        </r>
        <r>
          <rPr>
            <sz val="9"/>
            <color indexed="81"/>
            <rFont val="Tahoma"/>
            <family val="2"/>
          </rPr>
          <t xml:space="preserve">
</t>
        </r>
      </text>
    </comment>
    <comment ref="B171" authorId="2" shapeId="0" xr:uid="{118D7A47-2123-4FED-BCE9-5BB945920179}">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10 y 14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5 y 6 puntos </t>
        </r>
        <r>
          <rPr>
            <sz val="9"/>
            <color indexed="81"/>
            <rFont val="Tahoma"/>
            <family val="2"/>
          </rPr>
          <t xml:space="preserve">para un </t>
        </r>
        <r>
          <rPr>
            <b/>
            <sz val="9"/>
            <color indexed="81"/>
            <rFont val="Tahoma"/>
            <family val="2"/>
          </rPr>
          <t>rango etario de 15 y más años.</t>
        </r>
        <r>
          <rPr>
            <sz val="9"/>
            <color indexed="81"/>
            <rFont val="Tahoma"/>
            <family val="2"/>
          </rPr>
          <t xml:space="preserve">
</t>
        </r>
      </text>
    </comment>
    <comment ref="B172" authorId="2" shapeId="0" xr:uid="{88995AEA-B113-46F2-86B2-D3C006A91BCB}">
      <text>
        <r>
          <rPr>
            <sz val="9"/>
            <color indexed="81"/>
            <rFont val="Tahoma"/>
            <family val="2"/>
          </rPr>
          <t xml:space="preserve">
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puntuación</t>
        </r>
        <r>
          <rPr>
            <b/>
            <sz val="9"/>
            <color indexed="81"/>
            <rFont val="Tahoma"/>
            <family val="2"/>
          </rPr>
          <t xml:space="preserve"> 70 puntos o más </t>
        </r>
        <r>
          <rPr>
            <sz val="9"/>
            <color indexed="81"/>
            <rFont val="Tahoma"/>
            <family val="2"/>
          </rPr>
          <t>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 </t>
        </r>
        <r>
          <rPr>
            <b/>
            <sz val="9"/>
            <color indexed="81"/>
            <rFont val="Tahoma"/>
            <family val="2"/>
          </rPr>
          <t xml:space="preserve">"Egreso"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t>
        </r>
        <r>
          <rPr>
            <sz val="9"/>
            <color indexed="81"/>
            <rFont val="Tahoma"/>
            <family val="2"/>
          </rPr>
          <t xml:space="preserve">puntuación </t>
        </r>
        <r>
          <rPr>
            <b/>
            <sz val="9"/>
            <color indexed="81"/>
            <rFont val="Tahoma"/>
            <family val="2"/>
          </rPr>
          <t>70 puntos o más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7 y 12 puntos</t>
        </r>
        <r>
          <rPr>
            <sz val="9"/>
            <color indexed="81"/>
            <rFont val="Tahoma"/>
            <family val="2"/>
          </rPr>
          <t xml:space="preserve"> para un</t>
        </r>
        <r>
          <rPr>
            <b/>
            <sz val="9"/>
            <color indexed="81"/>
            <rFont val="Tahoma"/>
            <family val="2"/>
          </rPr>
          <t xml:space="preserve"> rango etario 15 y más años.</t>
        </r>
      </text>
    </comment>
    <comment ref="B177" authorId="6" shapeId="0" xr:uid="{A489D7B2-79F8-4872-8AFC-3EB9657E6609}">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"Mejora" </t>
        </r>
        <r>
          <rPr>
            <sz val="9"/>
            <color indexed="81"/>
            <rFont val="Tahoma"/>
            <family val="2"/>
          </rPr>
          <t xml:space="preserve">
</t>
        </r>
      </text>
    </comment>
    <comment ref="B178" authorId="6" shapeId="0" xr:uid="{413C7589-36C7-45DD-B903-2586A0646C0B}">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xml:space="preserve"> en el campo </t>
        </r>
        <r>
          <rPr>
            <b/>
            <sz val="9"/>
            <color indexed="81"/>
            <rFont val="Tahoma"/>
            <family val="2"/>
          </rPr>
          <t>"Time Up and Go (Seg)"</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79" authorId="6" shapeId="0" xr:uid="{603467BD-2007-4FE0-9936-8B358D0BCF5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"Dismuye" </t>
        </r>
        <r>
          <rPr>
            <sz val="9"/>
            <color indexed="81"/>
            <rFont val="Tahoma"/>
            <family val="2"/>
          </rPr>
          <t xml:space="preserve">
</t>
        </r>
      </text>
    </comment>
    <comment ref="B180" authorId="6" shapeId="0" xr:uid="{BECB43BE-36F6-409E-88BD-1AAFE08B124D}">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 xml:space="preserve">"Resultado" </t>
        </r>
        <r>
          <rPr>
            <sz val="9"/>
            <color indexed="81"/>
            <rFont val="Tahoma"/>
            <family val="2"/>
          </rPr>
          <t xml:space="preserve">se registre el valor </t>
        </r>
        <r>
          <rPr>
            <b/>
            <sz val="9"/>
            <color indexed="81"/>
            <rFont val="Tahoma"/>
            <family val="2"/>
          </rPr>
          <t xml:space="preserve">"Mejora" </t>
        </r>
        <r>
          <rPr>
            <sz val="9"/>
            <color indexed="81"/>
            <rFont val="Tahoma"/>
            <family val="2"/>
          </rPr>
          <t xml:space="preserve">
</t>
        </r>
      </text>
    </comment>
    <comment ref="B181" authorId="6" shapeId="0" xr:uid="{A7518E34-9FA1-4859-98A8-58997CABA947}">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82" authorId="6" shapeId="0" xr:uid="{02FE6829-521E-46D8-8182-9AC8BEA007C1}">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"Disminuye"</t>
        </r>
        <r>
          <rPr>
            <sz val="9"/>
            <color indexed="81"/>
            <rFont val="Tahoma"/>
            <family val="2"/>
          </rPr>
          <t xml:space="preserve"> 
</t>
        </r>
      </text>
    </comment>
    <comment ref="A185" authorId="2" shapeId="0" xr:uid="{CD2148E7-809F-42B6-9782-2A0A39F60645}">
      <text>
        <r>
          <rPr>
            <b/>
            <sz val="9"/>
            <color indexed="81"/>
            <rFont val="Tahoma"/>
            <family val="2"/>
          </rPr>
          <t xml:space="preserve">No Disponible - No corresponde a registro en APS  -
</t>
        </r>
        <r>
          <rPr>
            <sz val="9"/>
            <color indexed="81"/>
            <rFont val="Tahoma"/>
            <family val="2"/>
          </rPr>
          <t xml:space="preserve">
</t>
        </r>
      </text>
    </comment>
    <comment ref="A198" authorId="6" shapeId="0" xr:uid="{F91D37E2-714E-4A90-95EA-31D877486EF3}">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"Zarit Abreviado" </t>
        </r>
        <r>
          <rPr>
            <sz val="9"/>
            <color indexed="81"/>
            <rFont val="Tahoma"/>
            <family val="2"/>
          </rPr>
          <t>y en campo</t>
        </r>
        <r>
          <rPr>
            <b/>
            <sz val="9"/>
            <color indexed="81"/>
            <rFont val="Tahoma"/>
            <family val="2"/>
          </rPr>
          <t xml:space="preserve"> "Estado de sobrecarga" </t>
        </r>
        <r>
          <rPr>
            <sz val="9"/>
            <color indexed="81"/>
            <rFont val="Tahoma"/>
            <family val="2"/>
          </rPr>
          <t xml:space="preserve">tenga el valor </t>
        </r>
        <r>
          <rPr>
            <b/>
            <sz val="9"/>
            <color indexed="81"/>
            <rFont val="Tahoma"/>
            <family val="2"/>
          </rPr>
          <t xml:space="preserve">"Sobrecarga Intensa"
</t>
        </r>
        <r>
          <rPr>
            <sz val="9"/>
            <color indexed="81"/>
            <rFont val="Tahoma"/>
            <family val="2"/>
          </rPr>
          <t xml:space="preserve">
* Esta valor, se completa automáticamente al contestar la seccion de "Preguntas Versión Abreviada"</t>
        </r>
        <r>
          <rPr>
            <b/>
            <sz val="9"/>
            <color indexed="81"/>
            <rFont val="Tahoma"/>
            <family val="2"/>
          </rPr>
          <t xml:space="preserve">
</t>
        </r>
      </text>
    </comment>
    <comment ref="A199" authorId="6" shapeId="0" xr:uid="{C7E14E6F-935B-4FF4-BE36-D51092231EC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"Zarit Abreviado"</t>
        </r>
        <r>
          <rPr>
            <sz val="9"/>
            <color indexed="81"/>
            <rFont val="Tahoma"/>
            <family val="2"/>
          </rPr>
          <t xml:space="preserve"> y en campo </t>
        </r>
        <r>
          <rPr>
            <b/>
            <sz val="9"/>
            <color indexed="81"/>
            <rFont val="Tahoma"/>
            <family val="2"/>
          </rPr>
          <t>"Estado de sobrecarga"</t>
        </r>
        <r>
          <rPr>
            <sz val="9"/>
            <color indexed="81"/>
            <rFont val="Tahoma"/>
            <family val="2"/>
          </rPr>
          <t xml:space="preserve"> tenga el valor </t>
        </r>
        <r>
          <rPr>
            <b/>
            <sz val="9"/>
            <color indexed="81"/>
            <rFont val="Tahoma"/>
            <family val="2"/>
          </rPr>
          <t>"Ausencia de Sobrecarga"</t>
        </r>
        <r>
          <rPr>
            <sz val="9"/>
            <color indexed="81"/>
            <rFont val="Tahoma"/>
            <family val="2"/>
          </rPr>
          <t xml:space="preserve">
* Esta valor, se completa automáticamente al contestar la seccion de "Preguntas Versión Abreviada"</t>
        </r>
      </text>
    </comment>
    <comment ref="A200" authorId="2" shapeId="0" xr:uid="{9BA20D7B-0D90-4370-B2BB-38E150C97B56}">
      <text>
        <r>
          <rPr>
            <sz val="9"/>
            <color indexed="81"/>
            <rFont val="Tahoma"/>
            <family val="2"/>
          </rPr>
          <t xml:space="preserve">Este dato corresponde a la </t>
        </r>
        <r>
          <rPr>
            <b/>
            <sz val="9"/>
            <color indexed="81"/>
            <rFont val="Tahoma"/>
            <family val="2"/>
          </rPr>
          <t xml:space="preserve">Suma total de cuidadores CON y SIN sobrecarga intensa. </t>
        </r>
      </text>
    </comment>
    <comment ref="AD203" authorId="4" shapeId="0" xr:uid="{D637814B-D508-44F6-B828-076704BB5A99}">
      <text>
        <r>
          <rPr>
            <sz val="9"/>
            <color indexed="81"/>
            <rFont val="Tahoma"/>
            <family val="2"/>
          </rPr>
          <t>Se contabilizara a los pacientes que tengan en</t>
        </r>
        <r>
          <rPr>
            <b/>
            <sz val="9"/>
            <color indexed="81"/>
            <rFont val="Tahoma"/>
            <family val="2"/>
          </rPr>
          <t xml:space="preserve"> </t>
        </r>
        <r>
          <rPr>
            <sz val="9"/>
            <color indexed="81"/>
            <rFont val="Tahoma"/>
            <family val="2"/>
          </rPr>
          <t>Antecedentes del usuario APS/Pestaña</t>
        </r>
        <r>
          <rPr>
            <b/>
            <sz val="9"/>
            <color indexed="81"/>
            <rFont val="Tahoma"/>
            <family val="2"/>
          </rPr>
          <t xml:space="preserve"> "Identificacion"  Item  Alertas Adm: 
"Programa SENAME - Ambulatorios"
ó
"Programa SENAME - Residenciales"
ó
"Programa SENAME - CIP/CRC"</t>
        </r>
        <r>
          <rPr>
            <sz val="9"/>
            <color indexed="81"/>
            <rFont val="Tahoma"/>
            <family val="2"/>
          </rPr>
          <t xml:space="preserve">
</t>
        </r>
      </text>
    </comment>
    <comment ref="B206" authorId="4" shapeId="0" xr:uid="{C69AEBDC-A488-43B3-BBE0-B4ABD55364F6}">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el Formulario Clínico: </t>
        </r>
        <r>
          <rPr>
            <b/>
            <sz val="9"/>
            <color indexed="81"/>
            <rFont val="Tahoma"/>
            <family val="2"/>
          </rPr>
          <t xml:space="preserve">
"Población en Control con Enfoque de Riesgo Odontológico (Cero)" </t>
        </r>
        <r>
          <rPr>
            <sz val="9"/>
            <color indexed="81"/>
            <rFont val="Tahoma"/>
            <family val="2"/>
          </rPr>
          <t>desde los 0 días,  hasta los 19 años 11 meses y 29 días.</t>
        </r>
        <r>
          <rPr>
            <b/>
            <sz val="9"/>
            <color indexed="81"/>
            <rFont val="Tahoma"/>
            <family val="2"/>
          </rPr>
          <t xml:space="preserve"> 
</t>
        </r>
        <r>
          <rPr>
            <sz val="9"/>
            <color indexed="81"/>
            <rFont val="Tahoma"/>
            <family val="2"/>
          </rPr>
          <t>Y tenga en el campo</t>
        </r>
        <r>
          <rPr>
            <b/>
            <sz val="9"/>
            <color indexed="81"/>
            <rFont val="Tahoma"/>
            <family val="2"/>
          </rPr>
          <t xml:space="preserve"> "Resultado Evaluacion de Riesgo" - "Bajo Riesgo" </t>
        </r>
        <r>
          <rPr>
            <sz val="9"/>
            <color indexed="81"/>
            <rFont val="Tahoma"/>
            <family val="2"/>
          </rPr>
          <t xml:space="preserve">
*Regla de consistencia: El total de pautas aplicadas a niños, niñas y adolescentes de 0 a 19 años deben coincidir con el total de Ingresos a Control con enfoque de riesgo odontológico del REM A09 sección C.</t>
        </r>
      </text>
    </comment>
    <comment ref="B207" authorId="4" shapeId="0" xr:uid="{471D6A53-28DB-4661-85E6-84D51519D529}">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 xml:space="preserve">
"Población en Control con Enfoque de Riesgo Odontológico (Cero)" </t>
        </r>
        <r>
          <rPr>
            <sz val="9"/>
            <color indexed="81"/>
            <rFont val="Tahoma"/>
            <family val="2"/>
          </rPr>
          <t>desde los 0 días,  hasta los 19 años 11 meses y 29 días. 
Y tenga en el campo</t>
        </r>
        <r>
          <rPr>
            <b/>
            <sz val="9"/>
            <color indexed="81"/>
            <rFont val="Tahoma"/>
            <family val="2"/>
          </rPr>
          <t xml:space="preserve"> "Resultado Evaluacion de Riesgo" - "Bajo Riesgo" </t>
        </r>
        <r>
          <rPr>
            <sz val="9"/>
            <color indexed="81"/>
            <rFont val="Tahoma"/>
            <family val="2"/>
          </rPr>
          <t xml:space="preserve">
*Regla de consistencia: El total de pautas aplicadas a niños, niñas y adolescentes de 0 a 19 años deben coincidir con el total de Ingresos a Control con enfoque de riesgo odontológico del REM A09 sección C.</t>
        </r>
      </text>
    </comment>
    <comment ref="P210" authorId="2" shapeId="0" xr:uid="{AEB67EFD-8943-4E45-95B5-154E41F36FFE}">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R210" authorId="2" shapeId="0" xr:uid="{8403EC7A-8273-4789-97D9-15809950B912}">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text>
    </comment>
    <comment ref="T211" authorId="2" shapeId="0" xr:uid="{C02488EA-A8F8-4873-9B48-399E5C25112C}">
      <text>
        <r>
          <rPr>
            <sz val="9"/>
            <color indexed="81"/>
            <rFont val="Tahoma"/>
            <family val="2"/>
          </rPr>
          <t xml:space="preserve">Este dato aparecerá  luego de que la atención registrada en Módulo de Box/Pacientes citados, se registre la actividad: 
- </t>
        </r>
        <r>
          <rPr>
            <b/>
            <sz val="9"/>
            <color indexed="81"/>
            <rFont val="Tahoma"/>
            <family val="2"/>
          </rPr>
          <t>Riesgo Psicosocial - Derivacion Riesgo</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contenga algún dato 
</t>
        </r>
      </text>
    </comment>
    <comment ref="U211" authorId="2" shapeId="0" xr:uid="{AAD2649A-1D73-4A8D-A44B-02D315F01520}">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equipos de cabecera </t>
        </r>
        <r>
          <rPr>
            <sz val="9"/>
            <color indexed="81"/>
            <rFont val="Tahoma"/>
            <family val="2"/>
          </rPr>
          <t xml:space="preserve">
</t>
        </r>
        <r>
          <rPr>
            <b/>
            <sz val="9"/>
            <color indexed="81"/>
            <rFont val="Tahoma"/>
            <family val="2"/>
          </rPr>
          <t>Y</t>
        </r>
        <r>
          <rPr>
            <sz val="9"/>
            <color indexed="81"/>
            <rFont val="Tahoma"/>
            <family val="2"/>
          </rPr>
          <t xml:space="preserve">
El Formulario Clínico:</t>
        </r>
        <r>
          <rPr>
            <b/>
            <sz val="9"/>
            <color indexed="81"/>
            <rFont val="Tahoma"/>
            <family val="2"/>
          </rPr>
          <t xml:space="preserve"> "Pauta de deteccion de riesgo Biopsicosocial (PRB) para ingreso de modalidades de apoyo al desarrollo Infantil" </t>
        </r>
        <r>
          <rPr>
            <sz val="9"/>
            <color indexed="81"/>
            <rFont val="Tahoma"/>
            <family val="2"/>
          </rPr>
          <t>contenga algun dato.</t>
        </r>
        <r>
          <rPr>
            <b/>
            <sz val="9"/>
            <color indexed="81"/>
            <rFont val="Tahoma"/>
            <family val="2"/>
          </rPr>
          <t xml:space="preserve">
</t>
        </r>
        <r>
          <rPr>
            <sz val="9"/>
            <color indexed="81"/>
            <rFont val="Tahoma"/>
            <family val="2"/>
          </rPr>
          <t xml:space="preserve">
</t>
        </r>
      </text>
    </comment>
    <comment ref="V211" authorId="2" shapeId="0" xr:uid="{376F605C-A3CA-4599-9D4C-1029EF2D399E}">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a MADI 0-4 años </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contenga algun dato.
</t>
        </r>
      </text>
    </comment>
    <comment ref="W211" authorId="2" shapeId="0" xr:uid="{CE5879B2-57F9-49FC-A829-35C72D9024E2}">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a Salud Mental 5- 9 años  </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 xml:space="preserve">contenga algun dato.
</t>
        </r>
      </text>
    </comment>
    <comment ref="A213" authorId="2" shapeId="0" xr:uid="{AF0AD691-9C26-414F-B58F-8F1678B44E17}">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Se contabilizará la cantidad de formularios aplicados y se clasificarán por Sexo y Rango etareo.</t>
        </r>
      </text>
    </comment>
    <comment ref="A217" authorId="2" shapeId="0" xr:uid="{0C488401-5D46-421A-8540-3666FA1E66E9}">
      <text>
        <r>
          <rPr>
            <sz val="9"/>
            <color indexed="81"/>
            <rFont val="Tahoma"/>
            <family val="2"/>
          </rPr>
          <t xml:space="preserve">Se mostrará el total según los resultados de las aplicaciones realizadas en Primera Evaluacion y Reevaluacion según edad y sexo correspondiente a Seccion A.2
Para control a los 18 meses, solo se contabilizará los registros del Formulario Clinico </t>
        </r>
        <r>
          <rPr>
            <b/>
            <sz val="9"/>
            <color indexed="81"/>
            <rFont val="Tahoma"/>
            <family val="2"/>
          </rPr>
          <t xml:space="preserve">"ESCALA DE EVALUACIÓN DEL DESARROLLO PSICOMOTOR" aplicado a usuarios entre los 18 y 23 meses de edad. 
</t>
        </r>
      </text>
    </comment>
    <comment ref="A218" authorId="2" shapeId="0" xr:uid="{1A3393DF-4098-4808-8C6B-5E18BDF5A411}">
      <text>
        <r>
          <rPr>
            <sz val="9"/>
            <color indexed="81"/>
            <rFont val="Tahoma"/>
            <family val="2"/>
          </rPr>
          <t xml:space="preserve">Se mostrará el total según los resultados de las aplicaciones realizadas en Primera Evaluacion y Reevaluacion según edad y sexo correspondiente a Seccion A.2 que </t>
        </r>
        <r>
          <rPr>
            <b/>
            <sz val="9"/>
            <color indexed="81"/>
            <rFont val="Tahoma"/>
            <family val="2"/>
          </rPr>
          <t>NO cuenten con resultado Normal.-</t>
        </r>
        <r>
          <rPr>
            <sz val="9"/>
            <color indexed="81"/>
            <rFont val="Tahoma"/>
            <family val="2"/>
          </rPr>
          <t xml:space="preserve">
Para control a los 18 meses, solo se contabilizará los registros del Formulario Clinico </t>
        </r>
        <r>
          <rPr>
            <b/>
            <sz val="9"/>
            <color indexed="81"/>
            <rFont val="Tahoma"/>
            <family val="2"/>
          </rPr>
          <t xml:space="preserve">"ESCALA DE EVALUACIÓN DEL DESARROLLO PSICOMOTOR" aplicado a usuarios entre los 18 y 23 meses de edad. </t>
        </r>
        <r>
          <rPr>
            <sz val="9"/>
            <color indexed="81"/>
            <rFont val="Tahoma"/>
            <family val="2"/>
          </rPr>
          <t xml:space="preserve">
</t>
        </r>
      </text>
    </comment>
    <comment ref="A219" authorId="2" shapeId="0" xr:uid="{AD303358-F67C-411B-B98E-69143F77BCED}">
      <text>
        <r>
          <rPr>
            <sz val="9"/>
            <color indexed="81"/>
            <rFont val="Tahoma"/>
            <family val="2"/>
          </rPr>
          <t xml:space="preserve">Se mostrará el total según los resultados de las aplicaciones realizadas en Primera Evaluacion y Reevaluacion según edad y sexo correspondiente a Seccion A.2 que </t>
        </r>
        <r>
          <rPr>
            <b/>
            <sz val="9"/>
            <color indexed="81"/>
            <rFont val="Tahoma"/>
            <family val="2"/>
          </rPr>
          <t xml:space="preserve">NO cuenten con resultado Normal. </t>
        </r>
        <r>
          <rPr>
            <sz val="9"/>
            <color indexed="81"/>
            <rFont val="Tahoma"/>
            <family val="2"/>
          </rPr>
          <t xml:space="preserve">
Para control a los 18 meses, solo se contabilizará los registros del Formulario Clinico </t>
        </r>
        <r>
          <rPr>
            <b/>
            <sz val="9"/>
            <color indexed="81"/>
            <rFont val="Tahoma"/>
            <family val="2"/>
          </rPr>
          <t xml:space="preserve">"ESCALA DE EVALUACIÓN DEL DESARROLLO PSICOMOTOR" aplicado a usuarios entre los 18 y 23 meses de edad. </t>
        </r>
        <r>
          <rPr>
            <sz val="9"/>
            <color indexed="81"/>
            <rFont val="Tahoma"/>
            <family val="2"/>
          </rPr>
          <t xml:space="preserve">
Además, se debe tener aplicado el Formulario Clinico </t>
        </r>
        <r>
          <rPr>
            <b/>
            <sz val="9"/>
            <color indexed="81"/>
            <rFont val="Tahoma"/>
            <family val="2"/>
          </rPr>
          <t xml:space="preserve">" Cuestionario M-CHAT" </t>
        </r>
        <r>
          <rPr>
            <sz val="9"/>
            <color indexed="81"/>
            <rFont val="Tahoma"/>
            <family val="2"/>
          </rPr>
          <t xml:space="preserve"> en la misma atención.</t>
        </r>
      </text>
    </comment>
    <comment ref="A220" authorId="2" shapeId="0" xr:uid="{5497E1D6-6D3E-48FB-BCC4-326351022A7C}">
      <text>
        <r>
          <rPr>
            <sz val="9"/>
            <color indexed="81"/>
            <rFont val="Tahoma"/>
            <family val="2"/>
          </rPr>
          <t xml:space="preserve">Se mostrará el total según los resultados de las aplicaciones realizadas en Primera Evaluacion y Reevaluacion según edad y sexo correspondiente a Seccion A.2 que </t>
        </r>
        <r>
          <rPr>
            <b/>
            <sz val="9"/>
            <color indexed="81"/>
            <rFont val="Tahoma"/>
            <family val="2"/>
          </rPr>
          <t xml:space="preserve">NO cuenten con resultado Normal. </t>
        </r>
        <r>
          <rPr>
            <sz val="9"/>
            <color indexed="81"/>
            <rFont val="Tahoma"/>
            <family val="2"/>
          </rPr>
          <t xml:space="preserve">
Para control a los 18 meses, solo se contabilizará los registros del Formulario Clinico </t>
        </r>
        <r>
          <rPr>
            <b/>
            <sz val="9"/>
            <color indexed="81"/>
            <rFont val="Tahoma"/>
            <family val="2"/>
          </rPr>
          <t xml:space="preserve">"ESCALA DE EVALUACIÓN DEL DESARROLLO PSICOMOTOR" aplicado a usuarios entre los 18 y 23 meses de edad. </t>
        </r>
        <r>
          <rPr>
            <sz val="9"/>
            <color indexed="81"/>
            <rFont val="Tahoma"/>
            <family val="2"/>
          </rPr>
          <t xml:space="preserve">
Y  
En  Formulario Clinico </t>
        </r>
        <r>
          <rPr>
            <b/>
            <sz val="9"/>
            <color indexed="81"/>
            <rFont val="Tahoma"/>
            <family val="2"/>
          </rPr>
          <t>" Cuestionario M-CHAT"</t>
        </r>
        <r>
          <rPr>
            <sz val="9"/>
            <color indexed="81"/>
            <rFont val="Tahoma"/>
            <family val="2"/>
          </rPr>
          <t xml:space="preserve"> en el campo </t>
        </r>
        <r>
          <rPr>
            <b/>
            <sz val="9"/>
            <color indexed="81"/>
            <rFont val="Tahoma"/>
            <family val="2"/>
          </rPr>
          <t xml:space="preserve">"Resultado" </t>
        </r>
        <r>
          <rPr>
            <sz val="9"/>
            <color indexed="81"/>
            <rFont val="Tahoma"/>
            <family val="2"/>
          </rPr>
          <t xml:space="preserve">tener el valor </t>
        </r>
        <r>
          <rPr>
            <b/>
            <sz val="9"/>
            <color indexed="81"/>
            <rFont val="Tahoma"/>
            <family val="2"/>
          </rPr>
          <t>"Ato riesgo"</t>
        </r>
        <r>
          <rPr>
            <sz val="9"/>
            <color indexed="81"/>
            <rFont val="Tahoma"/>
            <family val="2"/>
          </rPr>
          <t xml:space="preserve">
</t>
        </r>
      </text>
    </comment>
    <comment ref="C226" authorId="4" shapeId="0" xr:uid="{D947D862-018A-4058-B855-1F20DBBD3A32}">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 xml:space="preserve">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Ingreso
</t>
        </r>
      </text>
    </comment>
    <comment ref="D226" authorId="4" shapeId="0" xr:uid="{5A4644CE-50E9-4313-9D07-941AF48783A2}">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t>
        </r>
        <r>
          <rPr>
            <sz val="9"/>
            <color indexed="81"/>
            <rFont val="Tahoma"/>
            <family val="2"/>
          </rPr>
          <t xml:space="preserve"> debe registrar el valor </t>
        </r>
        <r>
          <rPr>
            <b/>
            <sz val="9"/>
            <color indexed="81"/>
            <rFont val="Tahoma"/>
            <family val="2"/>
          </rPr>
          <t>Control 
y</t>
        </r>
        <r>
          <rPr>
            <sz val="9"/>
            <color indexed="81"/>
            <rFont val="Tahoma"/>
            <family val="2"/>
          </rPr>
          <t xml:space="preserve">
En el campo</t>
        </r>
        <r>
          <rPr>
            <b/>
            <sz val="9"/>
            <color indexed="81"/>
            <rFont val="Tahoma"/>
            <family val="2"/>
          </rPr>
          <t xml:space="preserve"> Terapia Hormonal de la Menopausia (THM) </t>
        </r>
        <r>
          <rPr>
            <sz val="9"/>
            <color indexed="81"/>
            <rFont val="Tahoma"/>
            <family val="2"/>
          </rPr>
          <t>debe registrar el</t>
        </r>
        <r>
          <rPr>
            <b/>
            <sz val="9"/>
            <color indexed="81"/>
            <rFont val="Tahoma"/>
            <family val="2"/>
          </rPr>
          <t xml:space="preserve"> </t>
        </r>
        <r>
          <rPr>
            <sz val="9"/>
            <color indexed="81"/>
            <rFont val="Tahoma"/>
            <family val="2"/>
          </rPr>
          <t>valor</t>
        </r>
        <r>
          <rPr>
            <b/>
            <sz val="9"/>
            <color indexed="81"/>
            <rFont val="Tahoma"/>
            <family val="2"/>
          </rPr>
          <t xml:space="preserve"> "NO"</t>
        </r>
        <r>
          <rPr>
            <sz val="9"/>
            <color indexed="81"/>
            <rFont val="Tahoma"/>
            <family val="2"/>
          </rPr>
          <t xml:space="preserve">
</t>
        </r>
      </text>
    </comment>
    <comment ref="E226" authorId="4" shapeId="0" xr:uid="{EDB87AB6-EA7E-4DC2-8A28-31D2A4872A05}">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 xml:space="preserve">en el campo </t>
        </r>
        <r>
          <rPr>
            <b/>
            <sz val="9"/>
            <color indexed="81"/>
            <rFont val="Tahoma"/>
            <family val="2"/>
          </rPr>
          <t xml:space="preserve">Motivo </t>
        </r>
        <r>
          <rPr>
            <sz val="9"/>
            <color indexed="81"/>
            <rFont val="Tahoma"/>
            <family val="2"/>
          </rPr>
          <t xml:space="preserve">debe registrar el valor </t>
        </r>
        <r>
          <rPr>
            <b/>
            <sz val="9"/>
            <color indexed="81"/>
            <rFont val="Tahoma"/>
            <family val="2"/>
          </rPr>
          <t xml:space="preserve">Control
Y
</t>
        </r>
        <r>
          <rPr>
            <sz val="9"/>
            <color indexed="81"/>
            <rFont val="Tahoma"/>
            <family val="2"/>
          </rPr>
          <t>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"SI"</t>
        </r>
        <r>
          <rPr>
            <sz val="9"/>
            <color indexed="81"/>
            <rFont val="Tahoma"/>
            <family val="2"/>
          </rPr>
          <t xml:space="preserve">
</t>
        </r>
      </text>
    </comment>
    <comment ref="C227" authorId="4" shapeId="0" xr:uid="{5BDF183E-31AA-41B0-90DA-10E53444726E}">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Ingreso
</t>
        </r>
        <r>
          <rPr>
            <b/>
            <sz val="9"/>
            <color indexed="81"/>
            <rFont val="Tahoma"/>
            <family val="2"/>
          </rPr>
          <t xml:space="preserve">
Y
- </t>
        </r>
        <r>
          <rPr>
            <sz val="9"/>
            <color indexed="81"/>
            <rFont val="Tahoma"/>
            <family val="2"/>
          </rPr>
          <t>que</t>
        </r>
        <r>
          <rPr>
            <b/>
            <sz val="9"/>
            <color indexed="81"/>
            <rFont val="Tahoma"/>
            <family val="2"/>
          </rPr>
          <t xml:space="preserve"> </t>
        </r>
        <r>
          <rPr>
            <sz val="9"/>
            <color indexed="81"/>
            <rFont val="Tahoma"/>
            <family val="2"/>
          </rPr>
          <t xml:space="preserve">el </t>
        </r>
        <r>
          <rPr>
            <b/>
            <sz val="9"/>
            <color indexed="81"/>
            <rFont val="Tahoma"/>
            <family val="2"/>
          </rPr>
          <t>Resultado</t>
        </r>
        <r>
          <rPr>
            <sz val="9"/>
            <color indexed="81"/>
            <rFont val="Tahoma"/>
            <family val="2"/>
          </rPr>
          <t xml:space="preserve"> sea de </t>
        </r>
        <r>
          <rPr>
            <b/>
            <sz val="9"/>
            <color indexed="81"/>
            <rFont val="Tahoma"/>
            <family val="2"/>
          </rPr>
          <t>15 o más</t>
        </r>
        <r>
          <rPr>
            <sz val="9"/>
            <color indexed="81"/>
            <rFont val="Tahoma"/>
            <family val="2"/>
          </rPr>
          <t xml:space="preserve"> puntos en el puntaje total (MRS)</t>
        </r>
        <r>
          <rPr>
            <b/>
            <sz val="9"/>
            <color indexed="81"/>
            <rFont val="Tahoma"/>
            <family val="2"/>
          </rPr>
          <t xml:space="preserve">
</t>
        </r>
        <r>
          <rPr>
            <sz val="9"/>
            <color indexed="81"/>
            <rFont val="Tahoma"/>
            <family val="2"/>
          </rPr>
          <t xml:space="preserve">
</t>
        </r>
      </text>
    </comment>
    <comment ref="D227" authorId="4" shapeId="0" xr:uid="{561EB307-D8AD-466E-9A2C-A62C9765842E}">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Control,</t>
        </r>
        <r>
          <rPr>
            <sz val="9"/>
            <color indexed="81"/>
            <rFont val="Tahoma"/>
            <family val="2"/>
          </rPr>
          <t xml:space="preserve"> 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
Y
</t>
        </r>
        <r>
          <rPr>
            <sz val="9"/>
            <color indexed="81"/>
            <rFont val="Tahoma"/>
            <family val="2"/>
          </rPr>
          <t xml:space="preserve">Además que el </t>
        </r>
        <r>
          <rPr>
            <b/>
            <sz val="9"/>
            <color indexed="81"/>
            <rFont val="Tahoma"/>
            <family val="2"/>
          </rPr>
          <t>Resultado</t>
        </r>
        <r>
          <rPr>
            <sz val="9"/>
            <color indexed="81"/>
            <rFont val="Tahoma"/>
            <family val="2"/>
          </rPr>
          <t xml:space="preserve"> sea de </t>
        </r>
        <r>
          <rPr>
            <b/>
            <sz val="9"/>
            <color indexed="81"/>
            <rFont val="Tahoma"/>
            <family val="2"/>
          </rPr>
          <t xml:space="preserve">15 o más </t>
        </r>
        <r>
          <rPr>
            <sz val="9"/>
            <color indexed="81"/>
            <rFont val="Tahoma"/>
            <family val="2"/>
          </rPr>
          <t xml:space="preserve">puntos en el puntaje total (MRS)
</t>
        </r>
      </text>
    </comment>
    <comment ref="E227" authorId="4" shapeId="0" xr:uid="{9528A6D3-8267-438E-9DA8-42FAFB5331F2}">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
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t>
        </r>
        <r>
          <rPr>
            <b/>
            <sz val="9"/>
            <color indexed="81"/>
            <rFont val="Tahoma"/>
            <family val="2"/>
          </rPr>
          <t xml:space="preserve"> "SI"
Y
</t>
        </r>
        <r>
          <rPr>
            <sz val="9"/>
            <color indexed="81"/>
            <rFont val="Tahoma"/>
            <family val="2"/>
          </rPr>
          <t>Además que el</t>
        </r>
        <r>
          <rPr>
            <b/>
            <sz val="9"/>
            <color indexed="81"/>
            <rFont val="Tahoma"/>
            <family val="2"/>
          </rPr>
          <t xml:space="preserve"> Resultado</t>
        </r>
        <r>
          <rPr>
            <sz val="9"/>
            <color indexed="81"/>
            <rFont val="Tahoma"/>
            <family val="2"/>
          </rPr>
          <t xml:space="preserve"> sea de</t>
        </r>
        <r>
          <rPr>
            <b/>
            <sz val="9"/>
            <color indexed="81"/>
            <rFont val="Tahoma"/>
            <family val="2"/>
          </rPr>
          <t xml:space="preserve"> 15 o más </t>
        </r>
        <r>
          <rPr>
            <sz val="9"/>
            <color indexed="81"/>
            <rFont val="Tahoma"/>
            <family val="2"/>
          </rPr>
          <t xml:space="preserve">puntos en el puntaje total (MRS)
</t>
        </r>
      </text>
    </comment>
    <comment ref="C228" authorId="4" shapeId="0" xr:uid="{F87055F2-F8D5-4523-A063-9582DB71FFF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D228" authorId="4" shapeId="0" xr:uid="{E1CF401C-54D7-4F33-BEA4-AFDED4242563}">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 xml:space="preserve">Control, </t>
        </r>
        <r>
          <rPr>
            <sz val="9"/>
            <color indexed="81"/>
            <rFont val="Tahoma"/>
            <family val="2"/>
          </rPr>
          <t xml:space="preserve">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 xml:space="preserve">la suma de puntos obtenidos en las preguntas 1 a la 4 iguala o supera los 8 puntos.
</t>
        </r>
        <r>
          <rPr>
            <b/>
            <sz val="9"/>
            <color indexed="81"/>
            <rFont val="Tahoma"/>
            <family val="2"/>
          </rPr>
          <t xml:space="preserve">
</t>
        </r>
      </text>
    </comment>
    <comment ref="E228" authorId="4" shapeId="0" xr:uid="{83C1E695-3931-44BF-8ECB-5BD026849C6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 </t>
        </r>
        <r>
          <rPr>
            <b/>
            <sz val="9"/>
            <color indexed="81"/>
            <rFont val="Tahoma"/>
            <family val="2"/>
          </rPr>
          <t>"SI"</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C229" authorId="4" shapeId="0" xr:uid="{A42E45CC-0C53-44A8-A83D-917116C7E5E9}">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D229" authorId="4" shapeId="0" xr:uid="{C825A130-4BCD-4912-9651-8D0A7AC1ACF6}">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E229" authorId="4" shapeId="0" xr:uid="{3F7BF835-2A11-4412-B824-91AAEF3F3043}">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C230" authorId="4" shapeId="0" xr:uid="{BAC7AC7D-B246-4A80-99B1-2256F666F1F1}">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D230" authorId="4" shapeId="0" xr:uid="{68E773B7-ADBF-4463-A185-1B029D4F11C6}">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E230" authorId="4" shapeId="0" xr:uid="{3DFD31C3-DF12-440B-A134-0635E3243DFA}">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Nicole Cisternas</author>
    <author>Consuelo Vidaurre Paredes</author>
    <author>Ines Kohnenkamp</author>
    <author>Carolina Cortes Acevedo</author>
    <author>Carolina Velasquez Ordonez</author>
    <author>John San Martin Retamal</author>
    <author>Lorena Jimenez</author>
    <author>fmenares</author>
  </authors>
  <commentList>
    <comment ref="AO9" authorId="0" shapeId="0" xr:uid="{9D7A939C-242A-4A03-8779-9E52F5A8D263}">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P9" authorId="0" shapeId="0" xr:uid="{16D4879D-2681-4F41-9CC1-995E5463B653}">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9" authorId="0" shapeId="0" xr:uid="{ACD47A08-6B41-4FAE-9A4D-423D54B5AE9B}">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R9" authorId="1" shapeId="0" xr:uid="{F01D494F-FF78-464D-B2EE-34601C8C01ED}">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B13" authorId="2" shapeId="0" xr:uid="{9E640F49-EC9E-4491-8FEF-F9DBEA61AF6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Ira Alta
 </t>
        </r>
      </text>
    </comment>
    <comment ref="AS13" authorId="2" shapeId="0" xr:uid="{524F0BBD-88F2-46AE-8C35-574EE0833C8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Ira Alta
 Y
 - Campaña de Invierno</t>
        </r>
      </text>
    </comment>
    <comment ref="B14" authorId="2" shapeId="0" xr:uid="{6481E7FC-5D36-4933-A27F-40192B34930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S.B.O
 </t>
        </r>
      </text>
    </comment>
    <comment ref="AS14" authorId="2" shapeId="0" xr:uid="{8D8BAB39-5E14-4110-BF93-AEB6C08F225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las actividades. 
 </t>
        </r>
        <r>
          <rPr>
            <b/>
            <sz val="9"/>
            <color indexed="81"/>
            <rFont val="Tahoma"/>
            <family val="2"/>
          </rPr>
          <t xml:space="preserve">- Consulta S.B.O
Y
 - Campaña de Invierno 
 </t>
        </r>
      </text>
    </comment>
    <comment ref="B15" authorId="2" shapeId="0" xr:uid="{CC9651BF-9024-426B-A960-5FA6896715F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 </t>
        </r>
        <r>
          <rPr>
            <b/>
            <sz val="9"/>
            <color indexed="81"/>
            <rFont val="Tahoma"/>
            <family val="2"/>
          </rPr>
          <t xml:space="preserve">Consulta Neumonía
</t>
        </r>
      </text>
    </comment>
    <comment ref="AS15" authorId="2" shapeId="0" xr:uid="{46BF6DCD-729E-45DB-90AD-CBB4E916839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 </t>
        </r>
        <r>
          <rPr>
            <b/>
            <sz val="9"/>
            <color indexed="81"/>
            <rFont val="Tahoma"/>
            <family val="2"/>
          </rPr>
          <t xml:space="preserve">Consulta Neumonía
Y
 - Campaña de Invierno 
</t>
        </r>
      </text>
    </comment>
    <comment ref="B16" authorId="2" shapeId="0" xr:uid="{B0E6E454-3B5C-43C7-9759-AB410BBC56B5}">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Asma
 </t>
        </r>
      </text>
    </comment>
    <comment ref="AS16" authorId="2" shapeId="0" xr:uid="{C70310BD-4EFF-49C5-9B33-27939E1F275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xml:space="preserve">- Consulta Asma
 Y
 - Campaña de Invierno
 </t>
        </r>
      </text>
    </comment>
    <comment ref="B17" authorId="2" shapeId="0" xr:uid="{644BC7C1-A5FB-4B8D-B11C-06E81138843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
 -</t>
        </r>
        <r>
          <rPr>
            <b/>
            <sz val="9"/>
            <color indexed="81"/>
            <rFont val="Tahoma"/>
            <family val="2"/>
          </rPr>
          <t xml:space="preserve"> Consulta Epoc
</t>
        </r>
      </text>
    </comment>
    <comment ref="AS17" authorId="2" shapeId="0" xr:uid="{F54FA319-476C-41ED-8C36-B858707D844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Epoc
Y
 - Campaña de Invierno 
</t>
        </r>
      </text>
    </comment>
    <comment ref="B18" authorId="2" shapeId="0" xr:uid="{475AA0A8-35DA-4F28-841D-074B6AF31291}">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Otras Respiratorias .</t>
        </r>
        <r>
          <rPr>
            <sz val="9"/>
            <color indexed="81"/>
            <rFont val="Tahoma"/>
            <family val="2"/>
          </rPr>
          <t xml:space="preserve">
</t>
        </r>
      </text>
    </comment>
    <comment ref="AS18" authorId="2" shapeId="0" xr:uid="{3E8458BB-E8B0-4941-921A-BB0039B0819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Otras Respiratorias
Y
- Campaña de Invierno</t>
        </r>
        <r>
          <rPr>
            <sz val="9"/>
            <color indexed="81"/>
            <rFont val="Tahoma"/>
            <family val="2"/>
          </rPr>
          <t xml:space="preserve">
</t>
        </r>
      </text>
    </comment>
    <comment ref="B19" authorId="2" shapeId="0" xr:uid="{8205BA24-3A42-42FF-A565-D82FC7580FD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 Consulta Morbilidad Obstétrica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AS19" authorId="2" shapeId="0" xr:uid="{01E9755E-A8EB-4EC0-950A-6AE559D2C4C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 Consulta Morbilidad Obstétrica
Y
 - Campaña de Invierno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B20" authorId="2" shapeId="0" xr:uid="{386011F1-A6FA-4BAC-8813-780AD0BB256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Ginecológica ó
- Consulta Anticoncepción de Emergencia con entrega de PAE ó
- Consulta Anticoncepción de Emergencia sin entrega de PAE ó
- Consulta Médica Ginecología (excluye Patología Cervical) ó
- Consulta Médica Ginecología con Patología Cervical
 </t>
        </r>
      </text>
    </comment>
    <comment ref="AS20" authorId="2" shapeId="0" xr:uid="{CE3993DD-E6ED-42D8-8E86-F5DDCF1B607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Ginecológica ó
- Consulta Anticoncepción de Emergencia con entrega de PAE ó
- Consulta Anticoncepción de Emergencia sin entrega de PAE ó
- Consulta Médica Ginecología (excluye Patología Cervical) ó
- Consulta Médica Ginecología con Patología Cervical
Y
- Camapaña de Invierno.</t>
        </r>
      </text>
    </comment>
    <comment ref="B21" authorId="2" shapeId="0" xr:uid="{5D91AFD1-4A07-48C0-8B93-8B5611F26CF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 ginecologica por infertilidad 
 </t>
        </r>
      </text>
    </comment>
    <comment ref="AS21" authorId="2" shapeId="0" xr:uid="{E2ECAF61-3B36-415F-BBE6-8C61DBC755B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t>
        </r>
        <r>
          <rPr>
            <b/>
            <sz val="9"/>
            <color indexed="81"/>
            <rFont val="Tahoma"/>
            <family val="2"/>
          </rPr>
          <t xml:space="preserve">
- Consulta ginecologica por infertilidad
Y
 - Campaña de Invierno  
 </t>
        </r>
      </text>
    </comment>
    <comment ref="B22" authorId="2" shapeId="0" xr:uid="{1220157B-E138-40F4-B2F5-956B8C6066C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Infección Transmisión Sexual
</t>
        </r>
      </text>
    </comment>
    <comment ref="AS22" authorId="2" shapeId="0" xr:uid="{06B90037-FB1E-4274-9CD0-15EC1E6D440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Infección Transmisión Sexual
Y
- Campaña de Invierno
</t>
        </r>
      </text>
    </comment>
    <comment ref="B23" authorId="2" shapeId="0" xr:uid="{10586FE6-BE5B-4EFF-98AE-E16C6B0C827A}">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VIH/SIDA
</t>
        </r>
        <r>
          <rPr>
            <sz val="9"/>
            <color indexed="81"/>
            <rFont val="Tahoma"/>
            <family val="2"/>
          </rPr>
          <t xml:space="preserve">
</t>
        </r>
      </text>
    </comment>
    <comment ref="AS23" authorId="2" shapeId="0" xr:uid="{A2CA37A4-677C-45EB-A9F4-39B6CE3C3991}">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Consulta VIH/SIDA
Y
- Campaña de Invierno</t>
        </r>
        <r>
          <rPr>
            <sz val="9"/>
            <color indexed="81"/>
            <rFont val="Tahoma"/>
            <family val="2"/>
          </rPr>
          <t xml:space="preserve">
</t>
        </r>
      </text>
    </comment>
    <comment ref="B24" authorId="2" shapeId="0" xr:uid="{B112A708-0FF9-4312-AB7E-EAAB7EE1991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De Salud Mental
</t>
        </r>
      </text>
    </comment>
    <comment ref="AS24" authorId="2" shapeId="0" xr:uid="{ED78859A-4437-42AA-B5AE-143197E4F4C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De Salud Mental
Y
- Capaña de Invierno
</t>
        </r>
      </text>
    </comment>
    <comment ref="B25" authorId="1" shapeId="0" xr:uid="{1DFC43FF-B9FA-4FBA-BFEB-65C075BEA06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Consulta cardiovascular</t>
        </r>
        <r>
          <rPr>
            <sz val="9"/>
            <color indexed="81"/>
            <rFont val="Tahoma"/>
            <family val="2"/>
          </rPr>
          <t xml:space="preserve">
</t>
        </r>
      </text>
    </comment>
    <comment ref="AS25" authorId="1" shapeId="0" xr:uid="{82AFAB47-B139-4364-8082-23D4E73B46E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cardiovascular
Y
 - Campaña de Invierno</t>
        </r>
        <r>
          <rPr>
            <sz val="9"/>
            <color indexed="81"/>
            <rFont val="Tahoma"/>
            <family val="2"/>
          </rPr>
          <t xml:space="preserve">
</t>
        </r>
      </text>
    </comment>
    <comment ref="B26" authorId="2" shapeId="0" xr:uid="{6FD66EEC-16C8-4771-8A99-F24566851B2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Otras Morbilidades
</t>
        </r>
        <r>
          <rPr>
            <sz val="9"/>
            <color indexed="81"/>
            <rFont val="Tahoma"/>
            <family val="2"/>
          </rPr>
          <t xml:space="preserve">
</t>
        </r>
      </text>
    </comment>
    <comment ref="AS26" authorId="2" shapeId="0" xr:uid="{E241129D-B431-43D6-ABE1-CE7ADF3BA2D1}">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Otras Morbilidades
Y
- Campaña de Invierno
</t>
        </r>
        <r>
          <rPr>
            <sz val="9"/>
            <color indexed="81"/>
            <rFont val="Tahoma"/>
            <family val="2"/>
          </rPr>
          <t xml:space="preserve">
</t>
        </r>
      </text>
    </comment>
    <comment ref="AO28" authorId="0" shapeId="0" xr:uid="{45C9B9D9-FDE4-412A-B04E-30360B399F53}">
      <text>
        <r>
          <rPr>
            <sz val="9"/>
            <color indexed="81"/>
            <rFont val="Tahoma"/>
            <family val="2"/>
          </rPr>
          <t>Todo usuario registrado como</t>
        </r>
        <r>
          <rPr>
            <b/>
            <sz val="9"/>
            <color indexed="81"/>
            <rFont val="Tahoma"/>
            <family val="2"/>
          </rPr>
          <t xml:space="preserve"> FONASA</t>
        </r>
        <r>
          <rPr>
            <sz val="9"/>
            <color indexed="81"/>
            <rFont val="Tahoma"/>
            <family val="2"/>
          </rPr>
          <t xml:space="preserve"> en el campo</t>
        </r>
        <r>
          <rPr>
            <b/>
            <sz val="9"/>
            <color indexed="81"/>
            <rFont val="Tahoma"/>
            <family val="2"/>
          </rPr>
          <t xml:space="preserve"> prevision</t>
        </r>
        <r>
          <rPr>
            <sz val="9"/>
            <color indexed="81"/>
            <rFont val="Tahoma"/>
            <family val="2"/>
          </rPr>
          <t xml:space="preserve"> de la inscripción en RAYEN
</t>
        </r>
      </text>
    </comment>
    <comment ref="AP28" authorId="0" shapeId="0" xr:uid="{D3C37418-A2FB-41C9-89D7-24131063DB4F}">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AQ28" authorId="0" shapeId="0" xr:uid="{6D4359A7-0048-4E17-B269-EE4F7B62B9F2}">
      <text>
        <r>
          <rPr>
            <b/>
            <sz val="9"/>
            <color indexed="81"/>
            <rFont val="Tahoma"/>
            <family val="2"/>
          </rPr>
          <t xml:space="preserve"> </t>
        </r>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S28" authorId="1" shapeId="0" xr:uid="{9455491C-1385-48D0-93D1-A338A00D692E}">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B31" authorId="2" shapeId="0" xr:uid="{E2FD019E-8048-4AF6-A784-4ADE5FF41B39}">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ó
- Consulta Mal Nutrición Por Déficit ó
- Consulta Mal Nutrición Por Exceso ó
- Consulta Estado Nutricional Normal ó
- Cosulta Lactancia Materna
</t>
        </r>
        <r>
          <rPr>
            <sz val="9"/>
            <color indexed="81"/>
            <rFont val="Tahoma"/>
            <family val="2"/>
          </rPr>
          <t xml:space="preserve">
</t>
        </r>
      </text>
    </comment>
    <comment ref="AR31" authorId="2" shapeId="0" xr:uid="{CCD2600F-5BBC-421B-A80C-F833A258452B}">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 Espacio Amigable ó
- Consulta Mal Nutrición Por Déficit  - Espacio Amigable ó
- Consulta Mal Nutrición Por Exceso - Espacio Amigable ó
- Consulta Estado Nutricional Normal - Espacio Amigable ó
- Cosulta Lactancia Materna - Espacio Amigable
</t>
        </r>
        <r>
          <rPr>
            <sz val="9"/>
            <color indexed="81"/>
            <rFont val="Tahoma"/>
            <family val="2"/>
          </rPr>
          <t xml:space="preserve">
</t>
        </r>
      </text>
    </comment>
    <comment ref="B32" authorId="2" shapeId="0" xr:uid="{4FC70F19-6CE8-4FD7-8D75-22C8CFB6E70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Matrón/a</t>
        </r>
        <r>
          <rPr>
            <sz val="9"/>
            <color indexed="81"/>
            <rFont val="Tahoma"/>
            <family val="2"/>
          </rPr>
          <t xml:space="preserve"> registre la actividad:
- </t>
        </r>
        <r>
          <rPr>
            <b/>
            <sz val="9"/>
            <color indexed="81"/>
            <rFont val="Tahoma"/>
            <family val="2"/>
          </rPr>
          <t xml:space="preserve">Consulta Morbilidad Ginecológica
</t>
        </r>
      </text>
    </comment>
    <comment ref="AR32" authorId="2" shapeId="0" xr:uid="{C0AD7C0D-F4B9-4DD2-BF2E-E5B10562805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Matrón/a</t>
        </r>
        <r>
          <rPr>
            <sz val="9"/>
            <color indexed="81"/>
            <rFont val="Tahoma"/>
            <family val="2"/>
          </rPr>
          <t xml:space="preserve"> registre la actividad:
- </t>
        </r>
        <r>
          <rPr>
            <b/>
            <sz val="9"/>
            <color indexed="81"/>
            <rFont val="Tahoma"/>
            <family val="2"/>
          </rPr>
          <t xml:space="preserve">Consulta Morbilidad Ginecológica - Espacio Amigable
</t>
        </r>
      </text>
    </comment>
    <comment ref="B33" authorId="2" shapeId="0" xr:uid="{B5391EC8-1C68-451A-8D94-264EDDFCDC19}">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t>
        </r>
        <r>
          <rPr>
            <b/>
            <sz val="9"/>
            <color indexed="81"/>
            <rFont val="Tahoma"/>
            <family val="2"/>
          </rPr>
          <t xml:space="preserve">
 - Consulta Infección de Transmisión Sexual
</t>
        </r>
        <r>
          <rPr>
            <sz val="9"/>
            <color indexed="81"/>
            <rFont val="Tahoma"/>
            <family val="2"/>
          </rPr>
          <t xml:space="preserve">
</t>
        </r>
      </text>
    </comment>
    <comment ref="AR33" authorId="2" shapeId="0" xr:uid="{8582513C-F4E9-42E7-B2B1-3BD73011A10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t>
        </r>
        <r>
          <rPr>
            <b/>
            <sz val="9"/>
            <color indexed="81"/>
            <rFont val="Tahoma"/>
            <family val="2"/>
          </rPr>
          <t xml:space="preserve">- Consulta ETS - Espacio Amigable ó
 - Consulta VIH/SIDA - Espacio Amigable ó
 - Consulta Infección de Transmisión Sexual - Espacio Amigable
</t>
        </r>
        <r>
          <rPr>
            <sz val="9"/>
            <color indexed="81"/>
            <rFont val="Tahoma"/>
            <family val="2"/>
          </rPr>
          <t xml:space="preserve">
</t>
        </r>
      </text>
    </comment>
    <comment ref="B34" authorId="2" shapeId="0" xr:uid="{ACA23592-6951-4E44-AA07-58EC8EEB0781}">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t>
        </r>
        <r>
          <rPr>
            <b/>
            <sz val="9"/>
            <color indexed="81"/>
            <rFont val="Tahoma"/>
            <family val="2"/>
          </rPr>
          <t xml:space="preserve">- Consulta ginecologica por infertilidad 
</t>
        </r>
      </text>
    </comment>
    <comment ref="AR34" authorId="2" shapeId="0" xr:uid="{46E300CF-032F-437C-BBE7-0C7D3B57B1AD}">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t>
        </r>
        <r>
          <rPr>
            <b/>
            <sz val="9"/>
            <color indexed="81"/>
            <rFont val="Tahoma"/>
            <family val="2"/>
          </rPr>
          <t xml:space="preserve">- Consulta ginecologica por infertilidad - Espacio Amigable 
</t>
        </r>
      </text>
    </comment>
    <comment ref="B35" authorId="2" shapeId="0" xr:uid="{89DBA0F5-9C83-48FD-B94B-DE7DE364460B}">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Matrna/ón</t>
        </r>
        <r>
          <rPr>
            <sz val="9"/>
            <color indexed="81"/>
            <rFont val="Tahoma"/>
            <family val="2"/>
          </rPr>
          <t xml:space="preserve"> registre la actividad:
</t>
        </r>
        <r>
          <rPr>
            <b/>
            <sz val="9"/>
            <color indexed="81"/>
            <rFont val="Tahoma"/>
            <family val="2"/>
          </rPr>
          <t xml:space="preserve">- Conuslta Matrona/ón - Otras Consultas
-Consulta Anticoncepción de Emergencia con entrega de PAE ó
-Consulta Anticoncepción de Emergencia sin entrega de PAE ó
-Consulta Morbilidad Obstétrica.
</t>
        </r>
      </text>
    </comment>
    <comment ref="AR35" authorId="2" shapeId="0" xr:uid="{EA02BD21-797D-43F0-88B2-0EFCC792E755}">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t>
        </r>
        <r>
          <rPr>
            <b/>
            <sz val="9"/>
            <color indexed="81"/>
            <rFont val="Tahoma"/>
            <family val="2"/>
          </rPr>
          <t xml:space="preserve">-Consulta Lactancia Materna - Espacio Amigable </t>
        </r>
        <r>
          <rPr>
            <sz val="9"/>
            <color indexed="81"/>
            <rFont val="Tahoma"/>
            <family val="2"/>
          </rPr>
          <t>ó</t>
        </r>
        <r>
          <rPr>
            <b/>
            <sz val="9"/>
            <color indexed="81"/>
            <rFont val="Tahoma"/>
            <family val="2"/>
          </rPr>
          <t xml:space="preserve">
-Consulta Anticoncepción de Emergencia con entrega de PAE - Espacio Amigable </t>
        </r>
        <r>
          <rPr>
            <sz val="9"/>
            <color indexed="81"/>
            <rFont val="Tahoma"/>
            <family val="2"/>
          </rPr>
          <t>ó</t>
        </r>
        <r>
          <rPr>
            <b/>
            <sz val="9"/>
            <color indexed="81"/>
            <rFont val="Tahoma"/>
            <family val="2"/>
          </rPr>
          <t xml:space="preserve">
-Consulta Anticoncepción de Emergencia sin entrega de PAE - Espacio Amigable </t>
        </r>
        <r>
          <rPr>
            <sz val="9"/>
            <color indexed="81"/>
            <rFont val="Tahoma"/>
            <family val="2"/>
          </rPr>
          <t>ó</t>
        </r>
        <r>
          <rPr>
            <b/>
            <sz val="9"/>
            <color indexed="81"/>
            <rFont val="Tahoma"/>
            <family val="2"/>
          </rPr>
          <t xml:space="preserve">
-Consulta Morbilidad Obstétrica - Espacio Amigable
</t>
        </r>
      </text>
    </comment>
    <comment ref="B36" authorId="0" shapeId="0" xr:uid="{AB8AB679-33E8-47BD-83D8-05B182412AD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Matrón/a</t>
        </r>
        <r>
          <rPr>
            <sz val="9"/>
            <color indexed="81"/>
            <rFont val="Tahoma"/>
            <family val="2"/>
          </rPr>
          <t xml:space="preserve"> registre la actividad:
 -</t>
        </r>
        <r>
          <rPr>
            <b/>
            <sz val="9"/>
            <color indexed="81"/>
            <rFont val="Tahoma"/>
            <family val="2"/>
          </rPr>
          <t xml:space="preserve"> Consulta ginecologica - Salud Sexual 
</t>
        </r>
        <r>
          <rPr>
            <sz val="9"/>
            <color indexed="81"/>
            <rFont val="Tahoma"/>
            <family val="2"/>
          </rPr>
          <t xml:space="preserve">
</t>
        </r>
      </text>
    </comment>
    <comment ref="AR36" authorId="0" shapeId="0" xr:uid="{16C3BD13-6314-471E-AF77-EABD8264FF6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Matrón/a</t>
        </r>
        <r>
          <rPr>
            <sz val="9"/>
            <color indexed="81"/>
            <rFont val="Tahoma"/>
            <family val="2"/>
          </rPr>
          <t xml:space="preserve"> registre la actividad:
 -</t>
        </r>
        <r>
          <rPr>
            <b/>
            <sz val="9"/>
            <color indexed="81"/>
            <rFont val="Tahoma"/>
            <family val="2"/>
          </rPr>
          <t xml:space="preserve"> Consulta ginecologica - Salud Sexual - Espacio Amigable
</t>
        </r>
        <r>
          <rPr>
            <sz val="9"/>
            <color indexed="81"/>
            <rFont val="Tahoma"/>
            <family val="2"/>
          </rPr>
          <t xml:space="preserve">
</t>
        </r>
      </text>
    </comment>
    <comment ref="B37" authorId="0" shapeId="0" xr:uid="{603FBA55-99DD-4510-A67D-D39B5DE8B6CF}">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t>
        </r>
        <r>
          <rPr>
            <sz val="9"/>
            <color indexed="81"/>
            <rFont val="Tahoma"/>
            <family val="2"/>
          </rPr>
          <t xml:space="preserve">
</t>
        </r>
      </text>
    </comment>
    <comment ref="AR37" authorId="0" shapeId="0" xr:uid="{81D8A583-4ACD-409F-83AF-CC1458909033}">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 Espacio Amigable
</t>
        </r>
        <r>
          <rPr>
            <sz val="9"/>
            <color indexed="81"/>
            <rFont val="Tahoma"/>
            <family val="2"/>
          </rPr>
          <t xml:space="preserve">
</t>
        </r>
      </text>
    </comment>
    <comment ref="B38" authorId="0" shapeId="0" xr:uid="{79C89F16-57F9-4240-9EE8-7ED4C8F7029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t>
        </r>
        <r>
          <rPr>
            <sz val="9"/>
            <color indexed="81"/>
            <rFont val="Tahoma"/>
            <family val="2"/>
          </rPr>
          <t xml:space="preserve">
</t>
        </r>
      </text>
    </comment>
    <comment ref="AR38" authorId="0" shapeId="0" xr:uid="{53B4626C-6181-4FAD-9CD8-EF68898F4B8C}">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 Espacio Amigable
</t>
        </r>
        <r>
          <rPr>
            <sz val="9"/>
            <color indexed="81"/>
            <rFont val="Tahoma"/>
            <family val="2"/>
          </rPr>
          <t xml:space="preserve">
</t>
        </r>
      </text>
    </comment>
    <comment ref="B39" authorId="0" shapeId="0" xr:uid="{5C5C5EB0-5C30-4E06-A69D-5EF276F0D56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t>
        </r>
      </text>
    </comment>
    <comment ref="AR39" authorId="0" shapeId="0" xr:uid="{9727DFEE-4472-4CF9-B409-DC730F3C7AB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 - Espacio Amigable</t>
        </r>
      </text>
    </comment>
    <comment ref="B40" authorId="2" shapeId="0" xr:uid="{BD584727-7703-4968-880D-D6C95F322BE7}">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t>
        </r>
      </text>
    </comment>
    <comment ref="AR40" authorId="2" shapeId="0" xr:uid="{E4471E8D-8D6F-46A2-AAB2-50F6E1C9B186}">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 Espacio Amigable
</t>
        </r>
      </text>
    </comment>
    <comment ref="B41" authorId="2" shapeId="0" xr:uid="{6A3549AE-7304-4EBD-B212-B0C986AB63B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ó
- Consulta Déficit Desarrollo Psicomotor ó
- Consulta De Rehabilitación 
</t>
        </r>
        <r>
          <rPr>
            <sz val="9"/>
            <color indexed="81"/>
            <rFont val="Tahoma"/>
            <family val="2"/>
          </rPr>
          <t xml:space="preserve">
</t>
        </r>
      </text>
    </comment>
    <comment ref="AR41" authorId="2" shapeId="0" xr:uid="{7673404B-53AF-46BD-A193-5C72B1034B1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 Espacio Amigable ó
- Consulta Déficit Desarrollo Psicomotor - Espacio Amigable ó
- Consulta De Rehabilitación - Espacio Amigable ó
- Consulta De Rehabilitación en Sala - Espacio Amigable
</t>
        </r>
        <r>
          <rPr>
            <sz val="9"/>
            <color indexed="81"/>
            <rFont val="Tahoma"/>
            <family val="2"/>
          </rPr>
          <t xml:space="preserve">
</t>
        </r>
      </text>
    </comment>
    <comment ref="B42" authorId="2" shapeId="0" xr:uid="{1B7D00BE-842D-4858-88BD-6203CE016D1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-Consulta Déficit Desarrollo Psicomotor ó
-Consulta De Rehabilitación 
</t>
        </r>
      </text>
    </comment>
    <comment ref="AR42" authorId="2" shapeId="0" xr:uid="{963B8539-DA55-463D-802E-DF058504B1F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-Consulta Déficit Desarrollo Psicomotor - Espacio Amigable ó
-Consulta De Rehabilitación - Espacio Amigable 
</t>
        </r>
      </text>
    </comment>
    <comment ref="B43" authorId="2" shapeId="0" xr:uid="{09EE3E73-4B74-41B3-8434-34EA7B7F565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 Médico</t>
        </r>
        <r>
          <rPr>
            <sz val="9"/>
            <color indexed="81"/>
            <rFont val="Tahoma"/>
            <family val="2"/>
          </rPr>
          <t xml:space="preserve"> registre la actividad:
-</t>
        </r>
        <r>
          <rPr>
            <b/>
            <sz val="9"/>
            <color indexed="81"/>
            <rFont val="Tahoma"/>
            <family val="2"/>
          </rPr>
          <t xml:space="preserve"> Consulta en Oftalmología (Excluye UAPO) ó
- Consulta Vicio Refracción (Excluye UAPO) 
</t>
        </r>
        <r>
          <rPr>
            <sz val="9"/>
            <color indexed="81"/>
            <rFont val="Tahoma"/>
            <family val="2"/>
          </rPr>
          <t xml:space="preserve">
</t>
        </r>
      </text>
    </comment>
    <comment ref="AR43" authorId="2" shapeId="0" xr:uid="{53CAAADF-2BB6-4BB3-A8AF-4EAD1F895EF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 Médico</t>
        </r>
        <r>
          <rPr>
            <sz val="9"/>
            <color indexed="81"/>
            <rFont val="Tahoma"/>
            <family val="2"/>
          </rPr>
          <t xml:space="preserve"> registre la actividad:
-</t>
        </r>
        <r>
          <rPr>
            <b/>
            <sz val="9"/>
            <color indexed="81"/>
            <rFont val="Tahoma"/>
            <family val="2"/>
          </rPr>
          <t xml:space="preserve"> Consulta en Oftalmología (Excluye UAPO) - Espacio Amigable ó
- Consulta Vicio Refracción (Excluye UAPO) - Espacio Amigable
</t>
        </r>
        <r>
          <rPr>
            <sz val="9"/>
            <color indexed="81"/>
            <rFont val="Tahoma"/>
            <family val="2"/>
          </rPr>
          <t xml:space="preserve">
</t>
        </r>
      </text>
    </comment>
    <comment ref="B44" authorId="2" shapeId="0" xr:uid="{B41D6BEC-3D63-48E1-BF39-5C06AD5C00F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t>
        </r>
      </text>
    </comment>
    <comment ref="AR44" authorId="2" shapeId="0" xr:uid="{481CCB91-3E9E-44F0-9C74-AB51D5DA147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 Espacio Amigable
</t>
        </r>
      </text>
    </comment>
    <comment ref="B48" authorId="2" shapeId="0" xr:uid="{D7D5A144-989D-4CE0-B947-1776A5B950B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Anticoncepción de Emergencia con entrega de PAE ó
- Consulta Anticoncepción de Emergencia sin entrega de PAE</t>
        </r>
        <r>
          <rPr>
            <sz val="9"/>
            <color indexed="81"/>
            <rFont val="Tahoma"/>
            <family val="2"/>
          </rPr>
          <t xml:space="preserve">
</t>
        </r>
      </text>
    </comment>
    <comment ref="B49" authorId="2" shapeId="0" xr:uid="{8D8818A2-549E-4595-9D52-F161DEE8823B}">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 </t>
        </r>
        <r>
          <rPr>
            <b/>
            <sz val="9"/>
            <color indexed="81"/>
            <rFont val="Tahoma"/>
            <family val="2"/>
          </rPr>
          <t xml:space="preserve">Consulta Anticoncepción de Emergencia con entrega de PAE ó
- Consulta Anticoncepción de Emergencia sin entrega de PAE
</t>
        </r>
      </text>
    </comment>
    <comment ref="W51" authorId="0" shapeId="0" xr:uid="{368D0FAB-9EF0-4A6D-89EA-0058D2A68145}">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prevision de la inscripción en RAYEN</t>
        </r>
        <r>
          <rPr>
            <sz val="9"/>
            <color indexed="81"/>
            <rFont val="Tahoma"/>
            <family val="2"/>
          </rPr>
          <t xml:space="preserve">
</t>
        </r>
      </text>
    </comment>
    <comment ref="B54" authorId="2" shapeId="0" xr:uid="{73D8EAAA-EC3E-4B22-A5DB-4AE40B369236}">
      <text>
        <r>
          <rPr>
            <sz val="9"/>
            <color indexed="81"/>
            <rFont val="Tahoma"/>
            <family val="2"/>
          </rPr>
          <t xml:space="preserve">Todas aquellas consultas efectuadas (después del horario normal) a partir de las 17:00 hrs y hasta las 20:00 Hrs. De lunes a viernes.
(Estas consultas deben estar incluidas en la seccion A y B del REM)
</t>
        </r>
      </text>
    </comment>
    <comment ref="B57" authorId="2" shapeId="0" xr:uid="{FFDABE43-B2A5-405D-B505-3A441FB1523C}">
      <text>
        <r>
          <rPr>
            <sz val="9"/>
            <color indexed="81"/>
            <rFont val="Tahoma"/>
            <family val="2"/>
          </rPr>
          <t xml:space="preserve">
Todas aquellas consultas efectuadas Sabados, Domingos y Festivos
(estas consultas deben estar incluidas en la seccion A y B del REM)</t>
        </r>
      </text>
    </comment>
    <comment ref="B62" authorId="2" shapeId="0" xr:uid="{EF889E23-D624-4CE6-9AC2-CEB64854C113}">
      <text>
        <r>
          <rPr>
            <sz val="9"/>
            <color indexed="81"/>
            <rFont val="Tahoma"/>
            <family val="2"/>
          </rPr>
          <t xml:space="preserve">Total de consultas de morbilidad solicitadas para menores de 5 años.  
(Tipos de atencion)
</t>
        </r>
      </text>
    </comment>
    <comment ref="C62" authorId="2" shapeId="0" xr:uid="{5CCCEA28-1608-4C9D-8AA8-AD9CD382DB5A}">
      <text>
        <r>
          <rPr>
            <sz val="9"/>
            <color indexed="81"/>
            <rFont val="Tahoma"/>
            <family val="2"/>
          </rPr>
          <t xml:space="preserve">Total de consultas de morbilidad RECHAZADAS 
para menores de 5 años
(Tipos de atencion)
</t>
        </r>
      </text>
    </comment>
    <comment ref="D62" authorId="2" shapeId="0" xr:uid="{3D099623-F6C0-499C-A032-9EACAC3010F9}">
      <text>
        <r>
          <rPr>
            <sz val="9"/>
            <color indexed="81"/>
            <rFont val="Tahoma"/>
            <family val="2"/>
          </rPr>
          <t>Total de consultas de morbilidad  Solicitadas para mayores de 65 años
(Tipos de atencion)</t>
        </r>
      </text>
    </comment>
    <comment ref="E62" authorId="2" shapeId="0" xr:uid="{D1D62592-F774-40D7-9A64-EADDACEACE1A}">
      <text>
        <r>
          <rPr>
            <sz val="9"/>
            <color indexed="81"/>
            <rFont val="Tahoma"/>
            <family val="2"/>
          </rPr>
          <t xml:space="preserve">Total de consultas de morbilidad  RECHAZADAS 
para mayores de 65 años
(Tipos de atencion)
</t>
        </r>
      </text>
    </comment>
    <comment ref="F62" authorId="3" shapeId="0" xr:uid="{042418D7-98B3-4E9A-A36A-B8DE470E873B}">
      <text>
        <r>
          <rPr>
            <sz val="9"/>
            <color indexed="81"/>
            <rFont val="Tahoma"/>
            <family val="2"/>
          </rPr>
          <t xml:space="preserve">Total de consultas solicitadas a embarazadas. 
Marcar en modulo de Citas check box de "Embarazada" </t>
        </r>
      </text>
    </comment>
    <comment ref="G62" authorId="3" shapeId="0" xr:uid="{D99E1405-1B16-4731-8A59-6B96D0D0B4E6}">
      <text>
        <r>
          <rPr>
            <sz val="9"/>
            <color indexed="81"/>
            <rFont val="Tahoma"/>
            <family val="2"/>
          </rPr>
          <t>Total de consultas rechazadas a embarazadas
Marcar Check box de " Embarazada" en accion de Rechazo.</t>
        </r>
      </text>
    </comment>
    <comment ref="B67" authorId="4" shapeId="0" xr:uid="{8DF9B0A5-8A53-42D8-92D1-1516C0171F30}">
      <text>
        <r>
          <rPr>
            <sz val="9"/>
            <color indexed="81"/>
            <rFont val="Tahoma"/>
            <family val="2"/>
          </rPr>
          <t>Total de Ingresos a Regulación de Fertilidad SOLICITADAS para menores de 19 años.  
(Tipos de atencion)</t>
        </r>
        <r>
          <rPr>
            <b/>
            <sz val="9"/>
            <color indexed="81"/>
            <rFont val="Tahoma"/>
            <family val="2"/>
          </rPr>
          <t xml:space="preserve">
</t>
        </r>
        <r>
          <rPr>
            <sz val="9"/>
            <color indexed="81"/>
            <rFont val="Tahoma"/>
            <family val="2"/>
          </rPr>
          <t xml:space="preserve">
</t>
        </r>
      </text>
    </comment>
    <comment ref="C67" authorId="4" shapeId="0" xr:uid="{8ABAE685-189D-44BF-AEFF-8F39EDAC6284}">
      <text>
        <r>
          <rPr>
            <sz val="9"/>
            <color indexed="81"/>
            <rFont val="Tahoma"/>
            <family val="2"/>
          </rPr>
          <t xml:space="preserve">Total de Ingresos a Regulación de Fertilidad RECHAZOS para menores de 19 años.  
(Tipos de atencion)
</t>
        </r>
      </text>
    </comment>
    <comment ref="D67" authorId="4" shapeId="0" xr:uid="{65AA21F3-FEA7-4A75-88FC-58D4C9EAF0F1}">
      <text>
        <r>
          <rPr>
            <sz val="9"/>
            <color indexed="81"/>
            <rFont val="Tahoma"/>
            <family val="2"/>
          </rPr>
          <t xml:space="preserve">Total de Ingresos a Regulación de Fertilidad SOLICITADAS para 20 años y más.  
(Tipos de atencion)
</t>
        </r>
      </text>
    </comment>
    <comment ref="E67" authorId="4" shapeId="0" xr:uid="{FB9DD1B9-DD05-4C4C-9187-951727057BF2}">
      <text>
        <r>
          <rPr>
            <sz val="9"/>
            <color indexed="81"/>
            <rFont val="Tahoma"/>
            <family val="2"/>
          </rPr>
          <t xml:space="preserve">Total de Ingresos a Regulación de Fertilidad RECHAZOS para 20 años y más.  
(Tipos de atencion)
</t>
        </r>
      </text>
    </comment>
    <comment ref="B72" authorId="2" shapeId="0" xr:uid="{F1DF629A-2982-40B6-A076-20ACFDE4318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Consulta Abreviada</t>
        </r>
        <r>
          <rPr>
            <sz val="9"/>
            <color indexed="81"/>
            <rFont val="Tahoma"/>
            <family val="2"/>
          </rPr>
          <t xml:space="preserve">
</t>
        </r>
      </text>
    </comment>
    <comment ref="B73" authorId="2" shapeId="0" xr:uid="{FEB114AA-91DF-421D-A77B-7E617EF546B5}">
      <text>
        <r>
          <rPr>
            <sz val="9"/>
            <color indexed="81"/>
            <rFont val="Tahoma"/>
            <family val="2"/>
          </rPr>
          <t xml:space="preserve">Este dato aparecerá luego que en la atención registrada en módulo Box/Pacientes citados ó Modulo Atención/Registro Atención Individual. 
Estamento Matrón/a registre la actividad:
</t>
        </r>
        <r>
          <rPr>
            <b/>
            <sz val="9"/>
            <color indexed="81"/>
            <rFont val="Tahoma"/>
            <family val="2"/>
          </rPr>
          <t>- Consulta Abreviada</t>
        </r>
        <r>
          <rPr>
            <sz val="9"/>
            <color indexed="81"/>
            <rFont val="Tahoma"/>
            <family val="2"/>
          </rPr>
          <t xml:space="preserve">
</t>
        </r>
      </text>
    </comment>
    <comment ref="C77" authorId="2" shapeId="0" xr:uid="{845E3B27-F7DE-4435-AC1D-CE1AC6813A4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 </t>
        </r>
        <r>
          <rPr>
            <b/>
            <sz val="9"/>
            <color indexed="81"/>
            <rFont val="Tahoma"/>
            <family val="2"/>
          </rPr>
          <t>Atención a pueblo Originario</t>
        </r>
        <r>
          <rPr>
            <sz val="9"/>
            <color indexed="81"/>
            <rFont val="Tahoma"/>
            <family val="2"/>
          </rPr>
          <t xml:space="preserve">
</t>
        </r>
      </text>
    </comment>
    <comment ref="D77" authorId="2" shapeId="0" xr:uid="{17BD4B7E-3362-4946-8B15-7F9CC217E991}">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t>
        </r>
        <r>
          <rPr>
            <b/>
            <sz val="9"/>
            <color indexed="81"/>
            <rFont val="Tahoma"/>
            <family val="2"/>
          </rPr>
          <t>- Atención a pueblo No Originario</t>
        </r>
        <r>
          <rPr>
            <sz val="9"/>
            <color indexed="81"/>
            <rFont val="Tahoma"/>
            <family val="2"/>
          </rPr>
          <t xml:space="preserve">
</t>
        </r>
      </text>
    </comment>
    <comment ref="AJ79" authorId="0" shapeId="0" xr:uid="{93DB87CB-1FA8-4C24-A869-2E3602218957}">
      <text>
        <r>
          <rPr>
            <sz val="9"/>
            <color indexed="81"/>
            <rFont val="Tahoma"/>
            <family val="2"/>
          </rPr>
          <t xml:space="preserve">El usuario debe tener en Anamnesis - Ciclo Vital Femenino: </t>
        </r>
        <r>
          <rPr>
            <b/>
            <sz val="9"/>
            <color indexed="81"/>
            <rFont val="Tahoma"/>
            <family val="2"/>
          </rPr>
          <t xml:space="preserve">"Embarazada Primigesta" o "Embarazada"
</t>
        </r>
        <r>
          <rPr>
            <sz val="9"/>
            <color indexed="81"/>
            <rFont val="Tahoma"/>
            <family val="2"/>
          </rPr>
          <t xml:space="preserve">
</t>
        </r>
      </text>
    </comment>
    <comment ref="AK79" authorId="0" shapeId="0" xr:uid="{9C398C0D-7B8B-4FC5-9B6D-D77FEDFCB1E3}">
      <text>
        <r>
          <rPr>
            <sz val="9"/>
            <color indexed="81"/>
            <rFont val="Tahoma"/>
            <family val="2"/>
          </rPr>
          <t xml:space="preserve">El usuario debe tener en Anamnesis - Ciclo Vital Femenino: </t>
        </r>
        <r>
          <rPr>
            <b/>
            <sz val="9"/>
            <color indexed="81"/>
            <rFont val="Tahoma"/>
            <family val="2"/>
          </rPr>
          <t xml:space="preserve">"Puerpera"
</t>
        </r>
        <r>
          <rPr>
            <sz val="9"/>
            <color indexed="81"/>
            <rFont val="Tahoma"/>
            <family val="2"/>
          </rPr>
          <t xml:space="preserve">
</t>
        </r>
      </text>
    </comment>
    <comment ref="C82" authorId="3" shapeId="0" xr:uid="{11F4228D-181A-4B53-9577-24B8D82D2DC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en Actividad Fisica en Salud - Profesor de Educacion Fisica - Kinesiologo</t>
        </r>
        <r>
          <rPr>
            <sz val="9"/>
            <color indexed="81"/>
            <rFont val="Tahoma"/>
            <family val="2"/>
          </rPr>
          <t xml:space="preserve">; registre la actividad:
</t>
        </r>
        <r>
          <rPr>
            <b/>
            <sz val="9"/>
            <color indexed="81"/>
            <rFont val="Tahoma"/>
            <family val="2"/>
          </rPr>
          <t>- Evaluacion Vida Sana</t>
        </r>
        <r>
          <rPr>
            <sz val="9"/>
            <color indexed="81"/>
            <rFont val="Tahoma"/>
            <family val="2"/>
          </rPr>
          <t xml:space="preserve">
</t>
        </r>
      </text>
    </comment>
    <comment ref="C83" authorId="3" shapeId="0" xr:uid="{F1DEEE62-B444-4783-B413-5DAEE8AFC74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 </t>
        </r>
        <r>
          <rPr>
            <b/>
            <sz val="9"/>
            <color indexed="81"/>
            <rFont val="Tahoma"/>
            <family val="2"/>
          </rPr>
          <t>Consulta Nutricional - Vida Sana</t>
        </r>
      </text>
    </comment>
    <comment ref="C84" authorId="3" shapeId="0" xr:uid="{0968A519-97F8-4BFC-BE2D-FB7DA4FAF05E}">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 </t>
        </r>
        <r>
          <rPr>
            <b/>
            <sz val="9"/>
            <color indexed="81"/>
            <rFont val="Tahoma"/>
            <family val="2"/>
          </rPr>
          <t>Consulta Nutricional de Seguimiento Vida Sana</t>
        </r>
      </text>
    </comment>
    <comment ref="C85" authorId="3" shapeId="0" xr:uid="{D9EF3265-2F64-4585-8985-A83EB6D5542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Psicólogo/a</t>
        </r>
        <r>
          <rPr>
            <sz val="9"/>
            <color indexed="81"/>
            <rFont val="Tahoma"/>
            <family val="2"/>
          </rPr>
          <t xml:space="preserve"> registre la actividad: 
-</t>
        </r>
        <r>
          <rPr>
            <b/>
            <sz val="9"/>
            <color indexed="81"/>
            <rFont val="Tahoma"/>
            <family val="2"/>
          </rPr>
          <t xml:space="preserve"> Consulta de Salud Mental -  Vida Sana</t>
        </r>
      </text>
    </comment>
    <comment ref="F87" authorId="5" shapeId="0" xr:uid="{8D695BA1-7F7A-4E3B-8CE9-5213B2F9BE96}">
      <text>
        <r>
          <rPr>
            <b/>
            <sz val="9"/>
            <color indexed="81"/>
            <rFont val="Tahoma"/>
            <family val="2"/>
          </rPr>
          <t xml:space="preserve">Regla de Consistencia Manual DEIS 2022 REM A04 Sección I
</t>
        </r>
        <r>
          <rPr>
            <sz val="9"/>
            <color indexed="81"/>
            <rFont val="Tahoma"/>
            <family val="2"/>
          </rPr>
          <t xml:space="preserve">R.3: El </t>
        </r>
        <r>
          <rPr>
            <b/>
            <sz val="9"/>
            <color indexed="81"/>
            <rFont val="Tahoma"/>
            <family val="2"/>
          </rPr>
          <t>desglose de los Servicios Farmacéuticos</t>
        </r>
        <r>
          <rPr>
            <sz val="9"/>
            <color indexed="81"/>
            <rFont val="Tahoma"/>
            <family val="2"/>
          </rPr>
          <t xml:space="preserve"> que se </t>
        </r>
        <r>
          <rPr>
            <b/>
            <sz val="9"/>
            <color indexed="81"/>
            <rFont val="Tahoma"/>
            <family val="2"/>
          </rPr>
          <t>realizan en domicilio</t>
        </r>
        <r>
          <rPr>
            <sz val="9"/>
            <color indexed="81"/>
            <rFont val="Tahoma"/>
            <family val="2"/>
          </rPr>
          <t xml:space="preserve"> y son registrados en esta sección,
</t>
        </r>
        <r>
          <rPr>
            <b/>
            <sz val="9"/>
            <color indexed="81"/>
            <rFont val="Tahoma"/>
            <family val="2"/>
          </rPr>
          <t>debe coincidir con el N.º ingresado en la Sección C del REM A26</t>
        </r>
        <r>
          <rPr>
            <sz val="9"/>
            <color indexed="81"/>
            <rFont val="Tahoma"/>
            <family val="2"/>
          </rPr>
          <t>, la cual busca registrar prestaciones 
realizadas con un enfoque integral de consultas y otras atenciones de salud.</t>
        </r>
      </text>
    </comment>
    <comment ref="B90" authorId="0" shapeId="0" xr:uid="{893D2972-5C1F-43CF-892F-B273ECCA304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 Revisión de la medicacion Sin entrevista - realizados en establecimientos de salud
ó
- Revisión de la medicacion Sin entrevista - realizados en domicilio
</t>
        </r>
        <r>
          <rPr>
            <sz val="9"/>
            <color indexed="81"/>
            <rFont val="Tahoma"/>
            <family val="2"/>
          </rPr>
          <t xml:space="preserve">
</t>
        </r>
      </text>
    </comment>
    <comment ref="B91" authorId="0" shapeId="0" xr:uid="{60F887DE-2FFC-473C-86F9-D0DEABBCC2B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Revisión de la medicacion Con entrevista - Realizados en establecimientos de salud
ó
- Revisión de la medicación Con entrevista - Realizados en domicilio
</t>
        </r>
        <r>
          <rPr>
            <sz val="9"/>
            <color indexed="81"/>
            <rFont val="Tahoma"/>
            <family val="2"/>
          </rPr>
          <t xml:space="preserve">
</t>
        </r>
      </text>
    </comment>
    <comment ref="B92" authorId="0" shapeId="0" xr:uid="{0B8ED15F-6E51-4C90-8CCF-736804FFDC5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 </t>
        </r>
        <r>
          <rPr>
            <b/>
            <sz val="9"/>
            <color indexed="81"/>
            <rFont val="Tahoma"/>
            <family val="2"/>
          </rPr>
          <t xml:space="preserve">Conciliación Farmacéutica - Realizados en establecimientos de salud
ó
- Consiliación Farmacéitica - Realizados en domicilio
</t>
        </r>
        <r>
          <rPr>
            <sz val="9"/>
            <color indexed="81"/>
            <rFont val="Tahoma"/>
            <family val="2"/>
          </rPr>
          <t xml:space="preserve">
</t>
        </r>
      </text>
    </comment>
    <comment ref="B93" authorId="0" shapeId="0" xr:uid="{3C3FE541-D402-4CE9-BD8E-CA90606FE059}">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Químico Farmaceutico</t>
        </r>
        <r>
          <rPr>
            <sz val="9"/>
            <color indexed="81"/>
            <rFont val="Tahoma"/>
            <family val="2"/>
          </rPr>
          <t xml:space="preserve"> registre la actividad:
</t>
        </r>
        <r>
          <rPr>
            <b/>
            <sz val="9"/>
            <color indexed="81"/>
            <rFont val="Tahoma"/>
            <family val="2"/>
          </rPr>
          <t xml:space="preserve"> - Educación Farmacéutica - Realizados en establecimientos de salud
ó
- Educación Farmacéutica -  Realizados en domicilio
</t>
        </r>
        <r>
          <rPr>
            <sz val="9"/>
            <color indexed="81"/>
            <rFont val="Tahoma"/>
            <family val="2"/>
          </rPr>
          <t xml:space="preserve">
</t>
        </r>
      </text>
    </comment>
    <comment ref="B94" authorId="0" shapeId="0" xr:uid="{4F95C4EC-298B-42EA-BAE8-58FD197E2B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Seguimiento Farmacoterapeutico - Realizados en establecimientos de salud
ó
- Seguimineto Farmacoterapeutico - Realizado en domicilio</t>
        </r>
      </text>
    </comment>
    <comment ref="B96" authorId="6" shapeId="0" xr:uid="{E10681E0-9A5E-4E33-AF71-D7BD0EE3A2D9}">
      <text>
        <r>
          <rPr>
            <sz val="9"/>
            <color indexed="81"/>
            <rFont val="Tahoma"/>
            <family val="2"/>
          </rPr>
          <t xml:space="preserve">Este dato aparecerá luego que en la atención registrada en módulo Box/Pacientes citados ó Modulo Atención/Registro Atención Individual. 
 Los profesionales de Salud registren una de las actividades:
</t>
        </r>
        <r>
          <rPr>
            <b/>
            <sz val="9"/>
            <color indexed="81"/>
            <rFont val="Tahoma"/>
            <family val="2"/>
          </rPr>
          <t xml:space="preserve"> - Reporte reacción adversa a medicamentos - Realizados en establecimientos de salud 
</t>
        </r>
        <r>
          <rPr>
            <sz val="9"/>
            <color indexed="81"/>
            <rFont val="Tahoma"/>
            <family val="2"/>
          </rPr>
          <t xml:space="preserve">ó
</t>
        </r>
        <r>
          <rPr>
            <b/>
            <sz val="9"/>
            <color indexed="81"/>
            <rFont val="Tahoma"/>
            <family val="2"/>
          </rPr>
          <t xml:space="preserve">
-Reporte reacción adversa a medicamentos - Realizado en domicilio
</t>
        </r>
      </text>
    </comment>
    <comment ref="B97" authorId="0" shapeId="0" xr:uid="{B25680F9-E4C7-4AF6-909D-8F733EB3EF27}">
      <text>
        <r>
          <rPr>
            <sz val="9"/>
            <color indexed="81"/>
            <rFont val="Tahoma"/>
            <family val="2"/>
          </rPr>
          <t xml:space="preserve">Este dato aparecerá luego que en la atención registrada en módulo Box/Pacientes citados ó Modulo Atención/Registro Atención Individual. 
Los profesionales de salud registren la actividad:
 - </t>
        </r>
        <r>
          <rPr>
            <b/>
            <sz val="9"/>
            <color indexed="81"/>
            <rFont val="Tahoma"/>
            <family val="2"/>
          </rPr>
          <t xml:space="preserve">Reporte falla de calidad - Realizados en establecimientos de salud
</t>
        </r>
        <r>
          <rPr>
            <sz val="9"/>
            <color indexed="81"/>
            <rFont val="Tahoma"/>
            <family val="2"/>
          </rPr>
          <t>ó</t>
        </r>
        <r>
          <rPr>
            <b/>
            <sz val="9"/>
            <color indexed="81"/>
            <rFont val="Tahoma"/>
            <family val="2"/>
          </rPr>
          <t xml:space="preserve">
- Reporte falla de calidad - Realizado en domicilio</t>
        </r>
        <r>
          <rPr>
            <sz val="9"/>
            <color indexed="81"/>
            <rFont val="Tahoma"/>
            <family val="2"/>
          </rPr>
          <t xml:space="preserve">
</t>
        </r>
      </text>
    </comment>
    <comment ref="B98" authorId="0" shapeId="0" xr:uid="{AEFC57B0-E48F-449E-88B4-5B4F980F94D5}">
      <text>
        <r>
          <rPr>
            <sz val="9"/>
            <color indexed="81"/>
            <rFont val="Tahoma"/>
            <family val="2"/>
          </rPr>
          <t>Este dato aparecerá luego que en la atención registrada en módulo Box/Pacientes citados ó Modulo Atención/Registro Atención Individual. 
Lo Profesionlaes de Salud registren la actividad:
 -</t>
        </r>
        <r>
          <rPr>
            <b/>
            <sz val="9"/>
            <color indexed="81"/>
            <rFont val="Tahoma"/>
            <family val="2"/>
          </rPr>
          <t xml:space="preserve"> Reporte de eventos adversos asociados a medicamentos - Realizados en establecimientos de salud </t>
        </r>
        <r>
          <rPr>
            <sz val="9"/>
            <color indexed="81"/>
            <rFont val="Tahoma"/>
            <family val="2"/>
          </rPr>
          <t>ó</t>
        </r>
        <r>
          <rPr>
            <b/>
            <sz val="9"/>
            <color indexed="81"/>
            <rFont val="Tahoma"/>
            <family val="2"/>
          </rPr>
          <t xml:space="preserve">
- Reporte de eventos adversos asociados a medicamentos - Realizado en domicilio
</t>
        </r>
        <r>
          <rPr>
            <sz val="9"/>
            <color indexed="81"/>
            <rFont val="Tahoma"/>
            <family val="2"/>
          </rPr>
          <t xml:space="preserve">
</t>
        </r>
      </text>
    </comment>
    <comment ref="J100" authorId="4" shapeId="0" xr:uid="{24CA4D38-8272-443B-B3B9-4A1CB6CACB25}">
      <text>
        <r>
          <rPr>
            <b/>
            <sz val="9"/>
            <color indexed="81"/>
            <rFont val="Tahoma"/>
            <family val="2"/>
          </rPr>
          <t xml:space="preserve">Receta despachada de manera total y oportuna, </t>
        </r>
        <r>
          <rPr>
            <sz val="9"/>
            <color indexed="81"/>
            <rFont val="Tahoma"/>
            <family val="2"/>
          </rPr>
          <t xml:space="preserve">es toda receta que es solicitada en farmacia, 
"se entenderá como </t>
        </r>
        <r>
          <rPr>
            <b/>
            <sz val="9"/>
            <color indexed="81"/>
            <rFont val="Tahoma"/>
            <family val="2"/>
          </rPr>
          <t xml:space="preserve">receta despachada con oportunidad </t>
        </r>
        <r>
          <rPr>
            <sz val="9"/>
            <color indexed="81"/>
            <rFont val="Tahoma"/>
            <family val="2"/>
          </rPr>
          <t xml:space="preserve">
cuando esta </t>
        </r>
        <r>
          <rPr>
            <b/>
            <sz val="9"/>
            <color indexed="81"/>
            <rFont val="Tahoma"/>
            <family val="2"/>
          </rPr>
          <t>es solicitada por el paciente</t>
        </r>
        <r>
          <rPr>
            <sz val="9"/>
            <color indexed="81"/>
            <rFont val="Tahoma"/>
            <family val="2"/>
          </rPr>
          <t xml:space="preserve">, es decir, cuando se presenta el requerimiento en los botiquines y farmacia, </t>
        </r>
        <r>
          <rPr>
            <b/>
            <sz val="9"/>
            <color indexed="81"/>
            <rFont val="Tahoma"/>
            <family val="2"/>
          </rPr>
          <t>y se despachan todas las dosis y cantidades indicadas en la prescripción</t>
        </r>
        <r>
          <rPr>
            <sz val="9"/>
            <color indexed="81"/>
            <rFont val="Tahoma"/>
            <family val="2"/>
          </rPr>
          <t>"
(La Fecha de Despacho no necesariamente debe coincidir con la fecha exacta de retiro al momento que el paciente solicita su receta)</t>
        </r>
      </text>
    </comment>
    <comment ref="K100" authorId="4" shapeId="0" xr:uid="{08BE18A6-692D-4FF2-B19C-4C90142431B7}">
      <text>
        <r>
          <rPr>
            <b/>
            <sz val="9"/>
            <color indexed="81"/>
            <rFont val="Tahoma"/>
            <family val="2"/>
          </rPr>
          <t xml:space="preserve">Recetas Despachadas a pacientes del Programa de Salud Cardiovascular:
</t>
        </r>
        <r>
          <rPr>
            <sz val="9"/>
            <color indexed="81"/>
            <rFont val="Tahoma"/>
            <family val="2"/>
          </rPr>
          <t>Corresponde a aquellas recetas que pertenecen al listado de medicamentos del Programa FOFAR en la unidad de Farmacia, a personas del programa de Salud Cardiovascular (total o parcial)</t>
        </r>
        <r>
          <rPr>
            <b/>
            <sz val="9"/>
            <color indexed="81"/>
            <rFont val="Tahoma"/>
            <family val="2"/>
          </rPr>
          <t xml:space="preserve">
Regla de consistencia:
</t>
        </r>
        <r>
          <rPr>
            <sz val="9"/>
            <color indexed="81"/>
            <rFont val="Tahoma"/>
            <family val="2"/>
          </rPr>
          <t xml:space="preserve">Las recetas depachadas a pacientes del Programa Salud Cardiovascular, deben estar incluidas en la columna </t>
        </r>
        <r>
          <rPr>
            <b/>
            <sz val="9"/>
            <color indexed="81"/>
            <rFont val="Tahoma"/>
            <family val="2"/>
          </rPr>
          <t xml:space="preserve">"Recetas Despachadas con Oportunidad" </t>
        </r>
        <r>
          <rPr>
            <sz val="9"/>
            <color indexed="81"/>
            <rFont val="Tahoma"/>
            <family val="2"/>
          </rPr>
          <t xml:space="preserve">
</t>
        </r>
      </text>
    </comment>
    <comment ref="B102" authorId="4" shapeId="0" xr:uid="{67D9F2F0-50E2-4D31-AD66-1A02DBE7FBC0}">
      <text>
        <r>
          <rPr>
            <b/>
            <sz val="9"/>
            <color indexed="81"/>
            <rFont val="Tahoma"/>
            <family val="2"/>
          </rPr>
          <t>Receta Despachada Total:</t>
        </r>
        <r>
          <rPr>
            <sz val="9"/>
            <color indexed="81"/>
            <rFont val="Tahoma"/>
            <family val="2"/>
          </rPr>
          <t xml:space="preserve">  Corresponde a aquellas recibidas en la unidad de Farmacia durante el mes informado. En la columna total se registran el total de recetas recibidas, clasificadas en las variables de</t>
        </r>
        <r>
          <rPr>
            <b/>
            <sz val="9"/>
            <color indexed="81"/>
            <rFont val="Tahoma"/>
            <family val="2"/>
          </rPr>
          <t xml:space="preserve"> Crónicos, Morbilidad y Bajo Control Legal.” </t>
        </r>
        <r>
          <rPr>
            <sz val="9"/>
            <color indexed="81"/>
            <rFont val="Tahoma"/>
            <family val="2"/>
          </rPr>
          <t xml:space="preserve">Separando lo que es cada una, se registrará en esta columna recetas recibidas (con despacho completo o parcial)
</t>
        </r>
      </text>
    </comment>
    <comment ref="C102" authorId="4" shapeId="0" xr:uid="{B46E0491-DFD9-4A2D-96F4-D33162F30709}">
      <text>
        <r>
          <rPr>
            <b/>
            <sz val="9"/>
            <color indexed="81"/>
            <rFont val="Tahoma"/>
            <family val="2"/>
          </rPr>
          <t>* Receta Despacho Parcial</t>
        </r>
        <r>
          <rPr>
            <sz val="9"/>
            <color indexed="81"/>
            <rFont val="Tahoma"/>
            <family val="2"/>
          </rPr>
          <t xml:space="preserve"> : Son aquellas recetas que se despacharon algunos de los medicamentos o en menos cantidad que la prescrita.
  En el caso de las</t>
        </r>
        <r>
          <rPr>
            <b/>
            <sz val="9"/>
            <color indexed="81"/>
            <rFont val="Tahoma"/>
            <family val="2"/>
          </rPr>
          <t xml:space="preserve"> Crónicas y Bajo Control Legal</t>
        </r>
        <r>
          <rPr>
            <sz val="9"/>
            <color indexed="81"/>
            <rFont val="Tahoma"/>
            <family val="2"/>
          </rPr>
          <t xml:space="preserve"> que corresponde despacho fraccionado, sólo se considerarán aquellas que se entregue una cantidad inferior a la fracción correspondiente.
Ej Parcial: en una receta el médico indica 3 medicamentos y uno de ellos carece de existencia.
Obs:
Registro en RAYEN:  
En el recuadro "Motivo Despacho Pendiente" debe seleccionar  
</t>
        </r>
        <r>
          <rPr>
            <b/>
            <sz val="9"/>
            <color indexed="81"/>
            <rFont val="Tahoma"/>
            <family val="2"/>
          </rPr>
          <t xml:space="preserve"> - Sin Stock</t>
        </r>
      </text>
    </comment>
    <comment ref="D102" authorId="4" shapeId="0" xr:uid="{12B0A604-9E2C-460E-BD70-1166B99CCD1A}">
      <text>
        <r>
          <rPr>
            <b/>
            <sz val="9"/>
            <color indexed="81"/>
            <rFont val="Tahoma"/>
            <family val="2"/>
          </rPr>
          <t>Receta Despachada en centro de salud</t>
        </r>
        <r>
          <rPr>
            <sz val="9"/>
            <color indexed="81"/>
            <rFont val="Tahoma"/>
            <family val="2"/>
          </rPr>
          <t xml:space="preserve">:  Corresponde a aquellas recetas que han sido despachadas en la unidad de Farmacia del establecimiento de salud durante el mes informado. Se consideran todas las variables </t>
        </r>
        <r>
          <rPr>
            <b/>
            <sz val="9"/>
            <color indexed="81"/>
            <rFont val="Tahoma"/>
            <family val="2"/>
          </rPr>
          <t>Crónica, Morbilidad y Bajo Control Legal</t>
        </r>
        <r>
          <rPr>
            <sz val="9"/>
            <color indexed="81"/>
            <rFont val="Tahoma"/>
            <family val="2"/>
          </rPr>
          <t xml:space="preserve">.” 
</t>
        </r>
      </text>
    </comment>
    <comment ref="E102" authorId="4" shapeId="0" xr:uid="{E5467BCF-20DA-4EA4-B71A-C303771DA48C}">
      <text>
        <r>
          <rPr>
            <b/>
            <sz val="9"/>
            <color indexed="81"/>
            <rFont val="Tahoma"/>
            <family val="2"/>
          </rPr>
          <t xml:space="preserve">Receta Despachada en Domicilio:  </t>
        </r>
        <r>
          <rPr>
            <sz val="9"/>
            <color indexed="81"/>
            <rFont val="Tahoma"/>
            <family val="2"/>
          </rPr>
          <t xml:space="preserve">Corresponde a aquellas recetas que en el módulo </t>
        </r>
        <r>
          <rPr>
            <b/>
            <sz val="9"/>
            <color indexed="81"/>
            <rFont val="Tahoma"/>
            <family val="2"/>
          </rPr>
          <t xml:space="preserve">Farmacia/Despacho de Artículos </t>
        </r>
        <r>
          <rPr>
            <sz val="9"/>
            <color indexed="81"/>
            <rFont val="Tahoma"/>
            <family val="2"/>
          </rPr>
          <t xml:space="preserve">se registra la opción </t>
        </r>
        <r>
          <rPr>
            <b/>
            <sz val="9"/>
            <color indexed="81"/>
            <rFont val="Tahoma"/>
            <family val="2"/>
          </rPr>
          <t>¿Entrega a Domicilio?</t>
        </r>
        <r>
          <rPr>
            <sz val="9"/>
            <color indexed="81"/>
            <rFont val="Tahoma"/>
            <family val="2"/>
          </rPr>
          <t>.
Se consideran todas las variables</t>
        </r>
        <r>
          <rPr>
            <b/>
            <sz val="9"/>
            <color indexed="81"/>
            <rFont val="Tahoma"/>
            <family val="2"/>
          </rPr>
          <t xml:space="preserve"> Crónica, Morbilidad y Bajo Control Legal.” </t>
        </r>
        <r>
          <rPr>
            <sz val="9"/>
            <color indexed="81"/>
            <rFont val="Tahoma"/>
            <family val="2"/>
          </rPr>
          <t xml:space="preserve">
</t>
        </r>
      </text>
    </comment>
    <comment ref="F102" authorId="4" shapeId="0" xr:uid="{80258D3A-04BA-476F-B68C-04E3C3632420}">
      <text>
        <r>
          <rPr>
            <b/>
            <sz val="9"/>
            <color indexed="81"/>
            <rFont val="Tahoma"/>
            <family val="2"/>
          </rPr>
          <t>Prescripciones Solicitadas:</t>
        </r>
        <r>
          <rPr>
            <sz val="9"/>
            <color indexed="81"/>
            <rFont val="Tahoma"/>
            <family val="2"/>
          </rPr>
          <t xml:space="preserve"> Se contabilizará cada medicamento incluidos en la prescripción, tomados como 1 unidad por artículo, ej.: 8 unidades de paracetamol = 1 artículo,  1 frasco de viadil = 1 artículo
</t>
        </r>
      </text>
    </comment>
    <comment ref="G102" authorId="4" shapeId="0" xr:uid="{80C328E5-AED7-4908-AE47-7B9CCAA68EF9}">
      <text>
        <r>
          <rPr>
            <b/>
            <sz val="9"/>
            <color indexed="81"/>
            <rFont val="Tahoma"/>
            <family val="2"/>
          </rPr>
          <t xml:space="preserve">Prescripciones Rechazadas: </t>
        </r>
        <r>
          <rPr>
            <sz val="9"/>
            <color indexed="81"/>
            <rFont val="Tahoma"/>
            <family val="2"/>
          </rPr>
          <t>Son aquellos medicamentos prescritos en una receta, que al momento del despacho por el motivo:
--</t>
        </r>
        <r>
          <rPr>
            <b/>
            <sz val="9"/>
            <color indexed="81"/>
            <rFont val="Tahoma"/>
            <family val="2"/>
          </rPr>
          <t xml:space="preserve">Paciente Rechaza fármacos
O
</t>
        </r>
        <r>
          <rPr>
            <sz val="9"/>
            <color indexed="81"/>
            <rFont val="Tahoma"/>
            <family val="2"/>
          </rPr>
          <t>En la opción de</t>
        </r>
        <r>
          <rPr>
            <b/>
            <sz val="9"/>
            <color indexed="81"/>
            <rFont val="Tahoma"/>
            <family val="2"/>
          </rPr>
          <t xml:space="preserve"> Rechazar Receta</t>
        </r>
        <r>
          <rPr>
            <sz val="9"/>
            <color indexed="81"/>
            <rFont val="Tahoma"/>
            <family val="2"/>
          </rPr>
          <t xml:space="preserve">
</t>
        </r>
      </text>
    </comment>
    <comment ref="H102" authorId="4" shapeId="0" xr:uid="{43244197-CD29-4D54-B238-26EC616B18B3}">
      <text>
        <r>
          <rPr>
            <b/>
            <sz val="9"/>
            <color indexed="81"/>
            <rFont val="Tahoma"/>
            <family val="2"/>
          </rPr>
          <t>Prescripciones en Centro de Salud:</t>
        </r>
        <r>
          <rPr>
            <sz val="9"/>
            <color indexed="81"/>
            <rFont val="Tahoma"/>
            <family val="2"/>
          </rPr>
          <t xml:space="preserve"> Son aquellos medicamentos prescritos en una receta, que al momento del despacho se realiza en la unidad de Farmacia del establecimiento de salud. 
Se consideran todas las variables </t>
        </r>
        <r>
          <rPr>
            <b/>
            <sz val="9"/>
            <color indexed="81"/>
            <rFont val="Tahoma"/>
            <family val="2"/>
          </rPr>
          <t xml:space="preserve">"Crónica, Morbilidad y Bajo Control Legal.” </t>
        </r>
        <r>
          <rPr>
            <sz val="9"/>
            <color indexed="81"/>
            <rFont val="Tahoma"/>
            <family val="2"/>
          </rPr>
          <t xml:space="preserve">
</t>
        </r>
      </text>
    </comment>
    <comment ref="I102" authorId="4" shapeId="0" xr:uid="{2D677BD1-29F6-4C9D-BF03-3D8B6F4B9FC2}">
      <text>
        <r>
          <rPr>
            <b/>
            <sz val="9"/>
            <color indexed="81"/>
            <rFont val="Tahoma"/>
            <family val="2"/>
          </rPr>
          <t>Prescripciones en Centro de Salud</t>
        </r>
        <r>
          <rPr>
            <sz val="9"/>
            <color indexed="81"/>
            <rFont val="Tahoma"/>
            <family val="2"/>
          </rPr>
          <t xml:space="preserve">: Son aquellos medicamentos prescritos en una receta, que al momento del despacho se registra en el módulo </t>
        </r>
        <r>
          <rPr>
            <b/>
            <sz val="9"/>
            <color indexed="81"/>
            <rFont val="Tahoma"/>
            <family val="2"/>
          </rPr>
          <t>Farmacia/Despacho de Artículos</t>
        </r>
        <r>
          <rPr>
            <sz val="9"/>
            <color indexed="81"/>
            <rFont val="Tahoma"/>
            <family val="2"/>
          </rPr>
          <t xml:space="preserve"> se registra la opción </t>
        </r>
        <r>
          <rPr>
            <b/>
            <sz val="9"/>
            <color indexed="81"/>
            <rFont val="Tahoma"/>
            <family val="2"/>
          </rPr>
          <t>¿Entrega a Domicilio?</t>
        </r>
        <r>
          <rPr>
            <sz val="9"/>
            <color indexed="81"/>
            <rFont val="Tahoma"/>
            <family val="2"/>
          </rPr>
          <t>. 
Se consideran todas las variable</t>
        </r>
        <r>
          <rPr>
            <b/>
            <sz val="9"/>
            <color indexed="81"/>
            <rFont val="Tahoma"/>
            <family val="2"/>
          </rPr>
          <t xml:space="preserve">s "Crónica, Morbilidad y Bajo Control Legal.” </t>
        </r>
        <r>
          <rPr>
            <sz val="9"/>
            <color indexed="81"/>
            <rFont val="Tahoma"/>
            <family val="2"/>
          </rPr>
          <t xml:space="preserve">
</t>
        </r>
      </text>
    </comment>
    <comment ref="K102" authorId="4" shapeId="0" xr:uid="{73C1D056-B5C1-4BD6-9AFB-1A4F00380F39}">
      <text>
        <r>
          <rPr>
            <b/>
            <sz val="9"/>
            <color indexed="81"/>
            <rFont val="Tahoma"/>
            <family val="2"/>
          </rPr>
          <t xml:space="preserve">
Receta Despacho Total:  
</t>
        </r>
        <r>
          <rPr>
            <sz val="9"/>
            <color indexed="81"/>
            <rFont val="Tahoma"/>
            <family val="2"/>
          </rPr>
          <t xml:space="preserve">Corresponde a aquellas recetas despachadas en la unidad de Farmacia durante el mes informado. 
En la columna </t>
        </r>
        <r>
          <rPr>
            <b/>
            <sz val="9"/>
            <color indexed="81"/>
            <rFont val="Tahoma"/>
            <family val="2"/>
          </rPr>
          <t>"Despacho total"</t>
        </r>
        <r>
          <rPr>
            <sz val="9"/>
            <color indexed="81"/>
            <rFont val="Tahoma"/>
            <family val="2"/>
          </rPr>
          <t xml:space="preserve"> se registran el total de recetas despachadas en su Totalidad, clasificadas segun los tipos de recetas:</t>
        </r>
        <r>
          <rPr>
            <b/>
            <sz val="9"/>
            <color indexed="81"/>
            <rFont val="Tahoma"/>
            <family val="2"/>
          </rPr>
          <t xml:space="preserve">  Crónica, Morbilidad y Bajo Control Legal."</t>
        </r>
        <r>
          <rPr>
            <sz val="9"/>
            <color indexed="81"/>
            <rFont val="Tahoma"/>
            <family val="2"/>
          </rPr>
          <t xml:space="preserve"> y que incluyan Medicamentos del </t>
        </r>
        <r>
          <rPr>
            <b/>
            <sz val="9"/>
            <color indexed="81"/>
            <rFont val="Tahoma"/>
            <family val="2"/>
          </rPr>
          <t xml:space="preserve">Programa FOFAR 
</t>
        </r>
        <r>
          <rPr>
            <sz val="9"/>
            <color indexed="81"/>
            <rFont val="Tahoma"/>
            <family val="2"/>
          </rPr>
          <t>Además, el paciente debe contar con el Formulario Clínico</t>
        </r>
        <r>
          <rPr>
            <b/>
            <sz val="9"/>
            <color indexed="81"/>
            <rFont val="Tahoma"/>
            <family val="2"/>
          </rPr>
          <t xml:space="preserve"> "Control Cardiovascular" o "Nuevo Control Cardiovascular ;</t>
        </r>
        <r>
          <rPr>
            <sz val="9"/>
            <color indexed="81"/>
            <rFont val="Tahoma"/>
            <family val="2"/>
          </rPr>
          <t xml:space="preserve"> en el campo:</t>
        </r>
        <r>
          <rPr>
            <b/>
            <sz val="9"/>
            <color indexed="81"/>
            <rFont val="Tahoma"/>
            <family val="2"/>
          </rPr>
          <t xml:space="preserve">
 - Es HTA </t>
        </r>
        <r>
          <rPr>
            <sz val="9"/>
            <color indexed="81"/>
            <rFont val="Tahoma"/>
            <family val="2"/>
          </rPr>
          <t>valor</t>
        </r>
        <r>
          <rPr>
            <b/>
            <sz val="9"/>
            <color indexed="81"/>
            <rFont val="Tahoma"/>
            <family val="2"/>
          </rPr>
          <t xml:space="preserve"> SI
 - </t>
        </r>
        <r>
          <rPr>
            <sz val="9"/>
            <color indexed="81"/>
            <rFont val="Tahoma"/>
            <family val="2"/>
          </rPr>
          <t>Campo</t>
        </r>
        <r>
          <rPr>
            <b/>
            <sz val="9"/>
            <color indexed="81"/>
            <rFont val="Tahoma"/>
            <family val="2"/>
          </rPr>
          <t xml:space="preserve"> Estado </t>
        </r>
        <r>
          <rPr>
            <sz val="9"/>
            <color indexed="81"/>
            <rFont val="Tahoma"/>
            <family val="2"/>
          </rPr>
          <t>valor</t>
        </r>
        <r>
          <rPr>
            <b/>
            <sz val="9"/>
            <color indexed="81"/>
            <rFont val="Tahoma"/>
            <family val="2"/>
          </rPr>
          <t xml:space="preserve"> Ingreso o Seguimiento 
y/ó
 - Es DM2, </t>
        </r>
        <r>
          <rPr>
            <sz val="9"/>
            <color indexed="81"/>
            <rFont val="Tahoma"/>
            <family val="2"/>
          </rPr>
          <t>valor</t>
        </r>
        <r>
          <rPr>
            <b/>
            <sz val="9"/>
            <color indexed="81"/>
            <rFont val="Tahoma"/>
            <family val="2"/>
          </rPr>
          <t xml:space="preserve"> SI
 -</t>
        </r>
        <r>
          <rPr>
            <sz val="9"/>
            <color indexed="81"/>
            <rFont val="Tahoma"/>
            <family val="2"/>
          </rPr>
          <t xml:space="preserve"> Campo</t>
        </r>
        <r>
          <rPr>
            <b/>
            <sz val="9"/>
            <color indexed="81"/>
            <rFont val="Tahoma"/>
            <family val="2"/>
          </rPr>
          <t xml:space="preserve"> Estado </t>
        </r>
        <r>
          <rPr>
            <sz val="9"/>
            <color indexed="81"/>
            <rFont val="Tahoma"/>
            <family val="2"/>
          </rPr>
          <t xml:space="preserve">valor </t>
        </r>
        <r>
          <rPr>
            <b/>
            <sz val="9"/>
            <color indexed="81"/>
            <rFont val="Tahoma"/>
            <family val="2"/>
          </rPr>
          <t xml:space="preserve">Ingreso o Seguimiento
y/ó
 - Es Dislipidémico </t>
        </r>
        <r>
          <rPr>
            <sz val="9"/>
            <color indexed="81"/>
            <rFont val="Tahoma"/>
            <family val="2"/>
          </rPr>
          <t>valor</t>
        </r>
        <r>
          <rPr>
            <b/>
            <sz val="9"/>
            <color indexed="81"/>
            <rFont val="Tahoma"/>
            <family val="2"/>
          </rPr>
          <t xml:space="preserve"> SI
 - </t>
        </r>
        <r>
          <rPr>
            <sz val="9"/>
            <color indexed="81"/>
            <rFont val="Tahoma"/>
            <family val="2"/>
          </rPr>
          <t>Campo</t>
        </r>
        <r>
          <rPr>
            <b/>
            <sz val="9"/>
            <color indexed="81"/>
            <rFont val="Tahoma"/>
            <family val="2"/>
          </rPr>
          <t xml:space="preserve"> Estado </t>
        </r>
        <r>
          <rPr>
            <sz val="9"/>
            <color indexed="81"/>
            <rFont val="Tahoma"/>
            <family val="2"/>
          </rPr>
          <t>valor</t>
        </r>
        <r>
          <rPr>
            <b/>
            <sz val="9"/>
            <color indexed="81"/>
            <rFont val="Tahoma"/>
            <family val="2"/>
          </rPr>
          <t xml:space="preserve"> Ingreso o Seguimiento
Y</t>
        </r>
        <r>
          <rPr>
            <sz val="9"/>
            <color indexed="81"/>
            <rFont val="Tahoma"/>
            <family val="2"/>
          </rPr>
          <t xml:space="preserve"> que en el campo</t>
        </r>
        <r>
          <rPr>
            <b/>
            <sz val="9"/>
            <color indexed="81"/>
            <rFont val="Tahoma"/>
            <family val="2"/>
          </rPr>
          <t xml:space="preserve"> "Fecha Proximo Control", </t>
        </r>
        <r>
          <rPr>
            <sz val="9"/>
            <color indexed="81"/>
            <rFont val="Tahoma"/>
            <family val="2"/>
          </rPr>
          <t>sea con un plazo máximo de inasistencia de 11 meses y 29 días, desde la última citación a la fecha de corte.</t>
        </r>
        <r>
          <rPr>
            <b/>
            <sz val="9"/>
            <color indexed="81"/>
            <rFont val="Tahoma"/>
            <family val="2"/>
          </rPr>
          <t xml:space="preserve">
</t>
        </r>
        <r>
          <rPr>
            <u/>
            <sz val="9"/>
            <color indexed="81"/>
            <rFont val="Tahoma"/>
            <family val="2"/>
          </rPr>
          <t>Referencia pestaña: Seccion J - Tipos de Recetas
Referencia pestaña: Seccion J - Programa FOFAR</t>
        </r>
        <r>
          <rPr>
            <sz val="9"/>
            <color indexed="81"/>
            <rFont val="Tahoma"/>
            <family val="2"/>
          </rPr>
          <t xml:space="preserve">
</t>
        </r>
      </text>
    </comment>
    <comment ref="L102" authorId="4" shapeId="0" xr:uid="{6A199A29-3396-464F-8362-64383F9DFDAE}">
      <text>
        <r>
          <rPr>
            <b/>
            <sz val="9"/>
            <color indexed="81"/>
            <rFont val="Tahoma"/>
            <family val="2"/>
          </rPr>
          <t xml:space="preserve">Receta Despacho Parcial: </t>
        </r>
        <r>
          <rPr>
            <sz val="9"/>
            <color indexed="81"/>
            <rFont val="Tahoma"/>
            <family val="2"/>
          </rPr>
          <t xml:space="preserve">
Corresponde a aquellas recetas en que se despacharon solo algunos de los medicamentos (considerando solo los incluidos en el Programa FOFAR)  o una dosis fraccionada o incompleta frente a lo indicado.  
En el caso de las recetas tipo Crónicas y Bajo Control Legal que corresponde despacho fraccionado, sólo se considerarán a aquellas que se entregue una cantidad inferior a la fracción correspondiente.
Ej Parcial: en una receta el médico indica 3 medicamentos y uno de ellos carece de existencia
</t>
        </r>
        <r>
          <rPr>
            <b/>
            <sz val="9"/>
            <color indexed="81"/>
            <rFont val="Tahoma"/>
            <family val="2"/>
          </rPr>
          <t xml:space="preserve">
Registro en RAYEN:  
</t>
        </r>
        <r>
          <rPr>
            <sz val="9"/>
            <color indexed="81"/>
            <rFont val="Tahoma"/>
            <family val="2"/>
          </rPr>
          <t xml:space="preserve">En el recuadro "Motivo Despacho Pendiente" debe seleccionar </t>
        </r>
        <r>
          <rPr>
            <b/>
            <sz val="9"/>
            <color indexed="81"/>
            <rFont val="Tahoma"/>
            <family val="2"/>
          </rPr>
          <t xml:space="preserve"> 
 - Sin Stock
</t>
        </r>
        <r>
          <rPr>
            <sz val="9"/>
            <color indexed="81"/>
            <rFont val="Tahoma"/>
            <family val="2"/>
          </rPr>
          <t xml:space="preserve">
Además, el paciente debe contar con el Formulario Clínico "Control Cardiovascular" o "Nuevo Control Cardiovascular ; en el campo:
 - Es HTA valor SI
 - Campo Estado valor Ingreso o Seguimiento 
y/ó
 - Es DM2, valor SI
 - Campo Estado valor Ingreso o Seguimiento
y/ó
 - Es Dislipidémico valor SI
 - Campo Estado valor Ingreso o Seguimiento
Y que en el campo "Fecha Proximo Control", sea con un plazo máximo de inasistencia de 11 meses y 29 días, desde la última citación a la fecha de corte.
Referencia pestaña: Seccion J - Tipos de Recetas
Referencia pestaña: Seccion J - Programa FOFAR
</t>
        </r>
      </text>
    </comment>
    <comment ref="M102" authorId="4" shapeId="0" xr:uid="{F01EAA12-4AC1-4214-967D-2A3E259C3963}">
      <text>
        <r>
          <rPr>
            <b/>
            <sz val="9"/>
            <color indexed="81"/>
            <rFont val="Tahoma"/>
            <family val="2"/>
          </rPr>
          <t xml:space="preserve">Prescripciones Solicitadas: 
</t>
        </r>
        <r>
          <rPr>
            <sz val="9"/>
            <color indexed="81"/>
            <rFont val="Tahoma"/>
            <family val="2"/>
          </rPr>
          <t>Se contabilizará cada medicamento incluidos en la receta correspondiente al</t>
        </r>
        <r>
          <rPr>
            <b/>
            <sz val="9"/>
            <color indexed="81"/>
            <rFont val="Tahoma"/>
            <family val="2"/>
          </rPr>
          <t xml:space="preserve"> Programa FOFAR</t>
        </r>
        <r>
          <rPr>
            <sz val="9"/>
            <color indexed="81"/>
            <rFont val="Tahoma"/>
            <family val="2"/>
          </rPr>
          <t xml:space="preserve"> tomados como 1 unidad por artículo.
Ej: 8 unidades de paracetamol = 1 artículo,  
     1 frasco de viadil = 1 artículo.</t>
        </r>
        <r>
          <rPr>
            <b/>
            <sz val="9"/>
            <color indexed="81"/>
            <rFont val="Tahoma"/>
            <family val="2"/>
          </rPr>
          <t xml:space="preserve">
</t>
        </r>
        <r>
          <rPr>
            <sz val="9"/>
            <color indexed="81"/>
            <rFont val="Tahoma"/>
            <family val="2"/>
          </rPr>
          <t>Además, el paciente debe contar con el Formulario Clínico</t>
        </r>
        <r>
          <rPr>
            <b/>
            <sz val="9"/>
            <color indexed="81"/>
            <rFont val="Tahoma"/>
            <family val="2"/>
          </rPr>
          <t xml:space="preserve"> "Control Cardiovascular" </t>
        </r>
        <r>
          <rPr>
            <sz val="9"/>
            <color indexed="81"/>
            <rFont val="Tahoma"/>
            <family val="2"/>
          </rPr>
          <t>o</t>
        </r>
        <r>
          <rPr>
            <b/>
            <sz val="9"/>
            <color indexed="81"/>
            <rFont val="Tahoma"/>
            <family val="2"/>
          </rPr>
          <t xml:space="preserve"> "Nuevo Control Cardiovascular" ; </t>
        </r>
        <r>
          <rPr>
            <sz val="9"/>
            <color indexed="81"/>
            <rFont val="Tahoma"/>
            <family val="2"/>
          </rPr>
          <t>en el campo:</t>
        </r>
        <r>
          <rPr>
            <b/>
            <sz val="9"/>
            <color indexed="81"/>
            <rFont val="Tahoma"/>
            <family val="2"/>
          </rPr>
          <t xml:space="preserve">
 - Es HTA</t>
        </r>
        <r>
          <rPr>
            <sz val="9"/>
            <color indexed="81"/>
            <rFont val="Tahoma"/>
            <family val="2"/>
          </rPr>
          <t xml:space="preserve"> valor</t>
        </r>
        <r>
          <rPr>
            <b/>
            <sz val="9"/>
            <color indexed="81"/>
            <rFont val="Tahoma"/>
            <family val="2"/>
          </rPr>
          <t xml:space="preserve"> SI
 - </t>
        </r>
        <r>
          <rPr>
            <sz val="9"/>
            <color indexed="81"/>
            <rFont val="Tahoma"/>
            <family val="2"/>
          </rPr>
          <t>Campo</t>
        </r>
        <r>
          <rPr>
            <b/>
            <sz val="9"/>
            <color indexed="81"/>
            <rFont val="Tahoma"/>
            <family val="2"/>
          </rPr>
          <t xml:space="preserve"> Estado </t>
        </r>
        <r>
          <rPr>
            <sz val="9"/>
            <color indexed="81"/>
            <rFont val="Tahoma"/>
            <family val="2"/>
          </rPr>
          <t>valor</t>
        </r>
        <r>
          <rPr>
            <b/>
            <sz val="9"/>
            <color indexed="81"/>
            <rFont val="Tahoma"/>
            <family val="2"/>
          </rPr>
          <t xml:space="preserve"> Ingreso o Seguimiento 
y/ó
 - Es DM2, </t>
        </r>
        <r>
          <rPr>
            <sz val="9"/>
            <color indexed="81"/>
            <rFont val="Tahoma"/>
            <family val="2"/>
          </rPr>
          <t>valor</t>
        </r>
        <r>
          <rPr>
            <b/>
            <sz val="9"/>
            <color indexed="81"/>
            <rFont val="Tahoma"/>
            <family val="2"/>
          </rPr>
          <t xml:space="preserve"> SI
 - </t>
        </r>
        <r>
          <rPr>
            <sz val="9"/>
            <color indexed="81"/>
            <rFont val="Tahoma"/>
            <family val="2"/>
          </rPr>
          <t>Campo</t>
        </r>
        <r>
          <rPr>
            <b/>
            <sz val="9"/>
            <color indexed="81"/>
            <rFont val="Tahoma"/>
            <family val="2"/>
          </rPr>
          <t xml:space="preserve"> Estado </t>
        </r>
        <r>
          <rPr>
            <sz val="9"/>
            <color indexed="81"/>
            <rFont val="Tahoma"/>
            <family val="2"/>
          </rPr>
          <t>valor</t>
        </r>
        <r>
          <rPr>
            <b/>
            <sz val="9"/>
            <color indexed="81"/>
            <rFont val="Tahoma"/>
            <family val="2"/>
          </rPr>
          <t xml:space="preserve"> Ingreso o Seguimiento
y/ó
 - Es Dislipidémico</t>
        </r>
        <r>
          <rPr>
            <sz val="9"/>
            <color indexed="81"/>
            <rFont val="Tahoma"/>
            <family val="2"/>
          </rPr>
          <t xml:space="preserve"> valor</t>
        </r>
        <r>
          <rPr>
            <b/>
            <sz val="9"/>
            <color indexed="81"/>
            <rFont val="Tahoma"/>
            <family val="2"/>
          </rPr>
          <t xml:space="preserve"> SI
 - </t>
        </r>
        <r>
          <rPr>
            <sz val="9"/>
            <color indexed="81"/>
            <rFont val="Tahoma"/>
            <family val="2"/>
          </rPr>
          <t xml:space="preserve">Campo </t>
        </r>
        <r>
          <rPr>
            <b/>
            <sz val="9"/>
            <color indexed="81"/>
            <rFont val="Tahoma"/>
            <family val="2"/>
          </rPr>
          <t xml:space="preserve">Estado </t>
        </r>
        <r>
          <rPr>
            <sz val="9"/>
            <color indexed="81"/>
            <rFont val="Tahoma"/>
            <family val="2"/>
          </rPr>
          <t xml:space="preserve">valor </t>
        </r>
        <r>
          <rPr>
            <b/>
            <sz val="9"/>
            <color indexed="81"/>
            <rFont val="Tahoma"/>
            <family val="2"/>
          </rPr>
          <t xml:space="preserve">Ingreso o Seguimiento
</t>
        </r>
        <r>
          <rPr>
            <sz val="9"/>
            <color indexed="81"/>
            <rFont val="Tahoma"/>
            <family val="2"/>
          </rPr>
          <t>Y que en el campo</t>
        </r>
        <r>
          <rPr>
            <b/>
            <sz val="9"/>
            <color indexed="81"/>
            <rFont val="Tahoma"/>
            <family val="2"/>
          </rPr>
          <t xml:space="preserve"> "Fecha Proximo Control"</t>
        </r>
        <r>
          <rPr>
            <sz val="9"/>
            <color indexed="81"/>
            <rFont val="Tahoma"/>
            <family val="2"/>
          </rPr>
          <t xml:space="preserve">, sea con un plazo máximo de inasistencia de 11 meses y 29 días, desde la última citación a la fecha de corte.
</t>
        </r>
        <r>
          <rPr>
            <u/>
            <sz val="9"/>
            <color indexed="81"/>
            <rFont val="Tahoma"/>
            <family val="2"/>
          </rPr>
          <t xml:space="preserve">
Referencia pestaña: Seccion J - Tipos de Recetas
Referencia pestaña: Seccion J - Programa FOFAR</t>
        </r>
        <r>
          <rPr>
            <sz val="9"/>
            <color indexed="81"/>
            <rFont val="Tahoma"/>
            <family val="2"/>
          </rPr>
          <t xml:space="preserve">
</t>
        </r>
      </text>
    </comment>
    <comment ref="N102" authorId="4" shapeId="0" xr:uid="{990E4B91-D0C2-4EA3-A6B3-CB61B786256F}">
      <text>
        <r>
          <rPr>
            <b/>
            <sz val="9"/>
            <color indexed="81"/>
            <rFont val="Tahoma"/>
            <family val="2"/>
          </rPr>
          <t xml:space="preserve">Prescripciones Rechazadas: </t>
        </r>
        <r>
          <rPr>
            <sz val="9"/>
            <color indexed="81"/>
            <rFont val="Tahoma"/>
            <family val="2"/>
          </rPr>
          <t xml:space="preserve">
Corresponde al medicamento o a los medicamentos prescritos en una receta,
correspondiente al </t>
        </r>
        <r>
          <rPr>
            <b/>
            <sz val="9"/>
            <color indexed="81"/>
            <rFont val="Tahoma"/>
            <family val="2"/>
          </rPr>
          <t>Programa FOFAR</t>
        </r>
        <r>
          <rPr>
            <sz val="9"/>
            <color indexed="81"/>
            <rFont val="Tahoma"/>
            <family val="2"/>
          </rPr>
          <t xml:space="preserve"> que </t>
        </r>
        <r>
          <rPr>
            <b/>
            <sz val="9"/>
            <color indexed="81"/>
            <rFont val="Tahoma"/>
            <family val="2"/>
          </rPr>
          <t>NO</t>
        </r>
        <r>
          <rPr>
            <sz val="9"/>
            <color indexed="81"/>
            <rFont val="Tahoma"/>
            <family val="2"/>
          </rPr>
          <t xml:space="preserve"> se encuentren disponibles en la unidad de Farmacia en el momento de ser solicitada, o cuando el paciente decide NO llevar su tratamiento.
</t>
        </r>
        <r>
          <rPr>
            <b/>
            <u/>
            <sz val="9"/>
            <color indexed="81"/>
            <rFont val="Tahoma"/>
            <family val="2"/>
          </rPr>
          <t xml:space="preserve">
Registro en RAYEN: </t>
        </r>
        <r>
          <rPr>
            <sz val="9"/>
            <color indexed="81"/>
            <rFont val="Tahoma"/>
            <family val="2"/>
          </rPr>
          <t xml:space="preserve"> 
En el recuadro</t>
        </r>
        <r>
          <rPr>
            <b/>
            <sz val="9"/>
            <color indexed="81"/>
            <rFont val="Tahoma"/>
            <family val="2"/>
          </rPr>
          <t xml:space="preserve"> "Motivo Despacho Pendiente"</t>
        </r>
        <r>
          <rPr>
            <sz val="9"/>
            <color indexed="81"/>
            <rFont val="Tahoma"/>
            <family val="2"/>
          </rPr>
          <t xml:space="preserve"> debe seleccionar la opción.
</t>
        </r>
        <r>
          <rPr>
            <b/>
            <sz val="9"/>
            <color indexed="81"/>
            <rFont val="Tahoma"/>
            <family val="2"/>
          </rPr>
          <t xml:space="preserve">--Paciente Rechaza fármacos
o
</t>
        </r>
        <r>
          <rPr>
            <sz val="9"/>
            <color indexed="81"/>
            <rFont val="Tahoma"/>
            <family val="2"/>
          </rPr>
          <t xml:space="preserve">En la opción de </t>
        </r>
        <r>
          <rPr>
            <b/>
            <sz val="9"/>
            <color indexed="81"/>
            <rFont val="Tahoma"/>
            <family val="2"/>
          </rPr>
          <t xml:space="preserve">Rechazar Receta
</t>
        </r>
        <r>
          <rPr>
            <sz val="9"/>
            <color indexed="81"/>
            <rFont val="Tahoma"/>
            <family val="2"/>
          </rPr>
          <t xml:space="preserve">
Además, el paciente debe contar con el Formulario Clínico </t>
        </r>
        <r>
          <rPr>
            <b/>
            <sz val="9"/>
            <color indexed="81"/>
            <rFont val="Tahoma"/>
            <family val="2"/>
          </rPr>
          <t>"Control Cardiovascular"</t>
        </r>
        <r>
          <rPr>
            <sz val="9"/>
            <color indexed="81"/>
            <rFont val="Tahoma"/>
            <family val="2"/>
          </rPr>
          <t xml:space="preserve"> o </t>
        </r>
        <r>
          <rPr>
            <b/>
            <sz val="9"/>
            <color indexed="81"/>
            <rFont val="Tahoma"/>
            <family val="2"/>
          </rPr>
          <t>"Nuevo Control Cardiovascular"</t>
        </r>
        <r>
          <rPr>
            <sz val="9"/>
            <color indexed="81"/>
            <rFont val="Tahoma"/>
            <family val="2"/>
          </rPr>
          <t xml:space="preserve"> ; en el campo:
 -</t>
        </r>
        <r>
          <rPr>
            <b/>
            <sz val="9"/>
            <color indexed="81"/>
            <rFont val="Tahoma"/>
            <family val="2"/>
          </rPr>
          <t xml:space="preserve"> Es 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t>
        </r>
        <r>
          <rPr>
            <b/>
            <sz val="9"/>
            <color indexed="81"/>
            <rFont val="Tahoma"/>
            <family val="2"/>
          </rPr>
          <t xml:space="preserve"> Ingreso o Seguimiento 
y/ó
 - Es DM2,</t>
        </r>
        <r>
          <rPr>
            <sz val="9"/>
            <color indexed="81"/>
            <rFont val="Tahoma"/>
            <family val="2"/>
          </rPr>
          <t xml:space="preserve"> valor</t>
        </r>
        <r>
          <rPr>
            <b/>
            <sz val="9"/>
            <color indexed="81"/>
            <rFont val="Tahoma"/>
            <family val="2"/>
          </rPr>
          <t xml:space="preserve"> SI</t>
        </r>
        <r>
          <rPr>
            <sz val="9"/>
            <color indexed="81"/>
            <rFont val="Tahoma"/>
            <family val="2"/>
          </rPr>
          <t xml:space="preserve">
 - Campo </t>
        </r>
        <r>
          <rPr>
            <b/>
            <sz val="9"/>
            <color indexed="81"/>
            <rFont val="Tahoma"/>
            <family val="2"/>
          </rPr>
          <t>Estado</t>
        </r>
        <r>
          <rPr>
            <sz val="9"/>
            <color indexed="81"/>
            <rFont val="Tahoma"/>
            <family val="2"/>
          </rPr>
          <t xml:space="preserve"> valor</t>
        </r>
        <r>
          <rPr>
            <b/>
            <sz val="9"/>
            <color indexed="81"/>
            <rFont val="Tahoma"/>
            <family val="2"/>
          </rPr>
          <t xml:space="preserve"> Ingreso o Seguimiento
y/ó
 - Es 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 xml:space="preserve">Estado </t>
        </r>
        <r>
          <rPr>
            <sz val="9"/>
            <color indexed="81"/>
            <rFont val="Tahoma"/>
            <family val="2"/>
          </rPr>
          <t xml:space="preserve">valor </t>
        </r>
        <r>
          <rPr>
            <b/>
            <sz val="9"/>
            <color indexed="81"/>
            <rFont val="Tahoma"/>
            <family val="2"/>
          </rPr>
          <t>Ingreso o Seguimient</t>
        </r>
        <r>
          <rPr>
            <sz val="9"/>
            <color indexed="81"/>
            <rFont val="Tahoma"/>
            <family val="2"/>
          </rPr>
          <t xml:space="preserve">o
</t>
        </r>
        <r>
          <rPr>
            <b/>
            <sz val="9"/>
            <color indexed="81"/>
            <rFont val="Tahoma"/>
            <family val="2"/>
          </rPr>
          <t>Y</t>
        </r>
        <r>
          <rPr>
            <sz val="9"/>
            <color indexed="81"/>
            <rFont val="Tahoma"/>
            <family val="2"/>
          </rPr>
          <t xml:space="preserve"> que en el campo </t>
        </r>
        <r>
          <rPr>
            <b/>
            <sz val="9"/>
            <color indexed="81"/>
            <rFont val="Tahoma"/>
            <family val="2"/>
          </rPr>
          <t>"Fecha Proximo Control"</t>
        </r>
        <r>
          <rPr>
            <sz val="9"/>
            <color indexed="81"/>
            <rFont val="Tahoma"/>
            <family val="2"/>
          </rPr>
          <t xml:space="preserve">, sea con un plazo máximo de inasistencia de 11 meses y 29 días, desde la última citación a la fecha de corte.
</t>
        </r>
        <r>
          <rPr>
            <u/>
            <sz val="9"/>
            <color indexed="81"/>
            <rFont val="Tahoma"/>
            <family val="2"/>
          </rPr>
          <t>Referencia pestaña: Seccion J - Tipos de Recetas
Referencia pestaña: Seccion J - Programa FOFAR</t>
        </r>
        <r>
          <rPr>
            <sz val="9"/>
            <color indexed="81"/>
            <rFont val="Tahoma"/>
            <family val="2"/>
          </rPr>
          <t xml:space="preserve">
</t>
        </r>
      </text>
    </comment>
    <comment ref="M108" authorId="0" shapeId="0" xr:uid="{ECC0249D-9135-40C4-99FC-41763504C784}">
      <text>
        <r>
          <rPr>
            <b/>
            <sz val="9"/>
            <color indexed="81"/>
            <rFont val="Tahoma"/>
            <family val="2"/>
          </rPr>
          <t>Compra de servicios - número de traslado:</t>
        </r>
        <r>
          <rPr>
            <sz val="9"/>
            <color indexed="81"/>
            <rFont val="Tahoma"/>
            <family val="2"/>
          </rPr>
          <t xml:space="preserve"> corresponde al registro de los traslados realizados para cada ronda, bajo la modalidad de compra de servicios, este dato no necesariamente coincidirá con el número de rondas realizadas.
</t>
        </r>
      </text>
    </comment>
    <comment ref="B110" authorId="2" shapeId="0" xr:uid="{EA25149B-5E3B-45C7-80E4-63FC063C1449}">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Terrestre</t>
        </r>
        <r>
          <rPr>
            <sz val="9"/>
            <color indexed="81"/>
            <rFont val="Tahoma"/>
            <family val="2"/>
          </rPr>
          <t xml:space="preserve">
Se diferenciará el tipo de profesional, según el estamento definido al usuario.</t>
        </r>
        <r>
          <rPr>
            <i/>
            <sz val="9"/>
            <color indexed="81"/>
            <rFont val="Tahoma"/>
            <family val="2"/>
          </rPr>
          <t xml:space="preserve"> </t>
        </r>
      </text>
    </comment>
    <comment ref="B111" authorId="2" shapeId="0" xr:uid="{30081FEB-E5F1-42DB-A38B-07515F316523}">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Aérea</t>
        </r>
        <r>
          <rPr>
            <sz val="9"/>
            <color indexed="81"/>
            <rFont val="Tahoma"/>
            <family val="2"/>
          </rPr>
          <t xml:space="preserve">
Se diferenciará el tipo de profesional, según el estamento definido al usuario.
</t>
        </r>
      </text>
    </comment>
    <comment ref="B112" authorId="2" shapeId="0" xr:uid="{149412D5-2901-41B2-A09C-1E23CA035519}">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-Ronda Marítima</t>
        </r>
        <r>
          <rPr>
            <sz val="9"/>
            <color indexed="81"/>
            <rFont val="Tahoma"/>
            <family val="2"/>
          </rPr>
          <t xml:space="preserve">
Se diferenciará el tipo de profesional, según el estamento definido al usuario.
</t>
        </r>
      </text>
    </comment>
    <comment ref="AO114" authorId="0" shapeId="0" xr:uid="{48F60BD6-8DD8-415B-8F63-08B3FE4CD2E0}">
      <text>
        <r>
          <rPr>
            <sz val="9"/>
            <color indexed="81"/>
            <rFont val="Tahoma"/>
            <family val="2"/>
          </rPr>
          <t>Todo usuario registrado como</t>
        </r>
        <r>
          <rPr>
            <b/>
            <sz val="9"/>
            <color indexed="81"/>
            <rFont val="Tahoma"/>
            <family val="2"/>
          </rPr>
          <t xml:space="preserve"> FONASA</t>
        </r>
        <r>
          <rPr>
            <sz val="9"/>
            <color indexed="81"/>
            <rFont val="Tahoma"/>
            <family val="2"/>
          </rPr>
          <t xml:space="preserve"> en el campo prevision de la inscripción en RAYEN</t>
        </r>
        <r>
          <rPr>
            <sz val="9"/>
            <color indexed="81"/>
            <rFont val="Tahoma"/>
            <family val="2"/>
          </rPr>
          <t xml:space="preserve">
</t>
        </r>
      </text>
    </comment>
    <comment ref="AP114" authorId="0" shapeId="0" xr:uid="{633CEFF6-4765-493B-8546-AF35A68BFF79}">
      <text>
        <r>
          <rPr>
            <sz val="9"/>
            <color indexed="81"/>
            <rFont val="Tahoma"/>
            <family val="2"/>
          </rPr>
          <t xml:space="preserve">Este dato contabilizará al seleccionar en opcion </t>
        </r>
        <r>
          <rPr>
            <b/>
            <sz val="9"/>
            <color indexed="81"/>
            <rFont val="Tahoma"/>
            <family val="2"/>
          </rPr>
          <t>"Ciclo vital"</t>
        </r>
        <r>
          <rPr>
            <sz val="9"/>
            <color indexed="81"/>
            <rFont val="Tahoma"/>
            <family val="2"/>
          </rPr>
          <t xml:space="preserve"> (Anamnesis) de la ficha clinica electronica:  </t>
        </r>
        <r>
          <rPr>
            <b/>
            <sz val="9"/>
            <color indexed="81"/>
            <rFont val="Tahoma"/>
            <family val="2"/>
          </rPr>
          <t>Embarazada"</t>
        </r>
        <r>
          <rPr>
            <sz val="9"/>
            <color indexed="81"/>
            <rFont val="Tahoma"/>
            <family val="2"/>
          </rPr>
          <t xml:space="preserve"> o </t>
        </r>
        <r>
          <rPr>
            <b/>
            <sz val="9"/>
            <color indexed="81"/>
            <rFont val="Tahoma"/>
            <family val="2"/>
          </rPr>
          <t xml:space="preserve">"Embarazada Primigesta" </t>
        </r>
      </text>
    </comment>
    <comment ref="B117" authorId="2" shapeId="0" xr:uid="{406AC4C1-93E1-4A89-966E-BDADDBF3EB3A}">
      <text>
        <r>
          <rPr>
            <sz val="9"/>
            <color indexed="81"/>
            <rFont val="Tahoma"/>
            <family val="2"/>
          </rPr>
          <t>Este dato aparecerá luego que en la atención registrada en módulo Box/Pacientes citados ó Modulo Atención/Registro Atención Individual. 
Se registre la actividad:</t>
        </r>
        <r>
          <rPr>
            <b/>
            <sz val="9"/>
            <color indexed="81"/>
            <rFont val="Tahoma"/>
            <family val="2"/>
          </rPr>
          <t xml:space="preserve">
- Mal Nutrición por Déficit - Riesgo Desnutrir/Bajo Peso</t>
        </r>
        <r>
          <rPr>
            <sz val="9"/>
            <color indexed="81"/>
            <rFont val="Tahoma"/>
            <family val="2"/>
          </rPr>
          <t xml:space="preserve">
</t>
        </r>
      </text>
    </comment>
    <comment ref="B118" authorId="2" shapeId="0" xr:uid="{2D9BBFA9-E811-4A7A-9AC3-BF77B9A9E0CA}">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Mal Nutrición por Exceso - Riesgo Sobrepeso/Obesidad</t>
        </r>
        <r>
          <rPr>
            <sz val="9"/>
            <color indexed="81"/>
            <rFont val="Tahoma"/>
            <family val="2"/>
          </rPr>
          <t xml:space="preserve">
</t>
        </r>
      </text>
    </comment>
    <comment ref="B119" authorId="2" shapeId="0" xr:uid="{EDE22A6D-00BF-4C2E-88A5-94311BFD2978}">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Consulta Estado Nutricional Normal</t>
        </r>
        <r>
          <rPr>
            <sz val="9"/>
            <color indexed="81"/>
            <rFont val="Tahoma"/>
            <family val="2"/>
          </rPr>
          <t xml:space="preserve">
</t>
        </r>
      </text>
    </comment>
    <comment ref="P121" authorId="0" shapeId="0" xr:uid="{79A41F76-D10D-450F-9629-E6E1DC7F102D}">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Q121" authorId="0" shapeId="0" xr:uid="{BD643226-1CA2-4D2B-B3AE-F4D2DC844F2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4" authorId="7" shapeId="0" xr:uid="{9AB8B336-28C6-4AA3-A746-C66C10236276}">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-Consulta de Lactancia - Consulta de Alerta</t>
        </r>
      </text>
    </comment>
    <comment ref="B125" authorId="7" shapeId="0" xr:uid="{94BE73AE-DE79-4FEE-B1B6-2194B1D9DA79}">
      <text>
        <r>
          <rPr>
            <sz val="9"/>
            <color indexed="81"/>
            <rFont val="Tahoma"/>
            <family val="2"/>
          </rPr>
          <t>Este dato aparecerá luego que en la atención registrada en módulo Box/Pacientes citados ó Modulo Atención/Registro Atención Individual. 
Se registre la actividad:
-</t>
        </r>
        <r>
          <rPr>
            <b/>
            <sz val="9"/>
            <color indexed="81"/>
            <rFont val="Tahoma"/>
            <family val="2"/>
          </rPr>
          <t>Consulta de Lactancia - Control Seguimiento</t>
        </r>
      </text>
    </comment>
    <comment ref="B126" authorId="4" shapeId="0" xr:uid="{68A67A69-0BEF-4763-9CF6-EF76D34984D8}">
      <text>
        <r>
          <rPr>
            <sz val="9"/>
            <color indexed="81"/>
            <rFont val="Tahoma"/>
            <family val="2"/>
          </rPr>
          <t>Este dato aparecerá luego que en la atención registrada en módulo</t>
        </r>
        <r>
          <rPr>
            <b/>
            <sz val="9"/>
            <color indexed="81"/>
            <rFont val="Tahoma"/>
            <family val="2"/>
          </rPr>
          <t xml:space="preserve"> Box/Pacientes citados ó Modulo Atención/Registro Atención Individual. 
</t>
        </r>
        <r>
          <rPr>
            <sz val="9"/>
            <color indexed="81"/>
            <rFont val="Tahoma"/>
            <family val="2"/>
          </rPr>
          <t xml:space="preserve">
Se registre la actividad:</t>
        </r>
        <r>
          <rPr>
            <b/>
            <sz val="9"/>
            <color indexed="81"/>
            <rFont val="Tahoma"/>
            <family val="2"/>
          </rPr>
          <t xml:space="preserve">
- Consulta de Lactancia - Consejería en Lactancia Materna</t>
        </r>
        <r>
          <rPr>
            <sz val="9"/>
            <color indexed="81"/>
            <rFont val="Tahoma"/>
            <family val="2"/>
          </rPr>
          <t xml:space="preserve">
</t>
        </r>
      </text>
    </comment>
    <comment ref="A127" authorId="7" shapeId="0" xr:uid="{F5EBBF93-F366-4463-BB9E-4938DFCF4DC8}">
      <text>
        <r>
          <rPr>
            <sz val="9"/>
            <color indexed="81"/>
            <rFont val="Tahoma"/>
            <family val="2"/>
          </rPr>
          <t>Se contabilizara las acciones (Actividades) realizadas en la celda anterior "Consulta de Lactancia" y se dividiran según los profesionales que atendieron (registraron) al usuario.</t>
        </r>
      </text>
    </comment>
    <comment ref="AN132" authorId="4" shapeId="0" xr:uid="{15C06243-3D7B-4A22-9639-CE1D066168C4}">
      <text>
        <r>
          <rPr>
            <sz val="9"/>
            <color indexed="81"/>
            <rFont val="Tahoma"/>
            <family val="2"/>
          </rPr>
          <t xml:space="preserve">Este dato aparecerá, luego que en moóulo </t>
        </r>
        <r>
          <rPr>
            <b/>
            <sz val="9"/>
            <color indexed="81"/>
            <rFont val="Tahoma"/>
            <family val="2"/>
          </rPr>
          <t xml:space="preserve">Admision, </t>
        </r>
        <r>
          <rPr>
            <sz val="9"/>
            <color indexed="81"/>
            <rFont val="Tahoma"/>
            <family val="2"/>
          </rPr>
          <t xml:space="preserve">el paciente indique un </t>
        </r>
        <r>
          <rPr>
            <b/>
            <sz val="9"/>
            <color indexed="81"/>
            <rFont val="Tahoma"/>
            <family val="2"/>
          </rPr>
          <t>Pueblo Originario</t>
        </r>
        <r>
          <rPr>
            <sz val="9"/>
            <color indexed="81"/>
            <rFont val="Tahoma"/>
            <family val="2"/>
          </rPr>
          <t xml:space="preserve">
</t>
        </r>
      </text>
    </comment>
    <comment ref="AO132" authorId="4" shapeId="0" xr:uid="{ADC13774-B344-4764-A58B-8643B87B5DE1}">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5" authorId="4" shapeId="0" xr:uid="{4EBA5B74-D5B2-439E-8546-9300C6424CD8}">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t>
        </r>
        <r>
          <rPr>
            <b/>
            <sz val="9"/>
            <color indexed="81"/>
            <rFont val="Tahoma"/>
            <family val="2"/>
          </rPr>
          <t>Atención/Registro Atención Individual.</t>
        </r>
        <r>
          <rPr>
            <sz val="9"/>
            <color indexed="81"/>
            <rFont val="Tahoma"/>
            <family val="2"/>
          </rPr>
          <t xml:space="preserve"> 
Estamento </t>
        </r>
        <r>
          <rPr>
            <b/>
            <sz val="9"/>
            <color indexed="81"/>
            <rFont val="Tahoma"/>
            <family val="2"/>
          </rPr>
          <t>Médico</t>
        </r>
        <r>
          <rPr>
            <sz val="9"/>
            <color indexed="81"/>
            <rFont val="Tahoma"/>
            <family val="2"/>
          </rPr>
          <t xml:space="preserve"> registre la actividad:
 - </t>
        </r>
        <r>
          <rPr>
            <b/>
            <sz val="9"/>
            <color indexed="81"/>
            <rFont val="Tahoma"/>
            <family val="2"/>
          </rPr>
          <t>Ingreso Tratamiento - Programa Tuberculosis</t>
        </r>
        <r>
          <rPr>
            <sz val="9"/>
            <color indexed="81"/>
            <rFont val="Tahoma"/>
            <family val="2"/>
          </rPr>
          <t xml:space="preserve">
</t>
        </r>
      </text>
    </comment>
    <comment ref="B136" authorId="4" shapeId="0" xr:uid="{A4B156D3-DA92-4D85-AF5C-B94C92A66533}">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Ingreso Quimioprófilaxis - Programa Tuberculosis</t>
        </r>
        <r>
          <rPr>
            <sz val="9"/>
            <color indexed="81"/>
            <rFont val="Tahoma"/>
            <family val="2"/>
          </rPr>
          <t xml:space="preserve">
</t>
        </r>
      </text>
    </comment>
    <comment ref="B137" authorId="4" shapeId="0" xr:uid="{4D511A4F-E301-4D1C-80ED-778001E16FE7}">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Control mensual - Programa Tuberculosis</t>
        </r>
        <r>
          <rPr>
            <sz val="9"/>
            <color indexed="81"/>
            <rFont val="Tahoma"/>
            <family val="2"/>
          </rPr>
          <t xml:space="preserve">
</t>
        </r>
      </text>
    </comment>
    <comment ref="B138" authorId="4" shapeId="0" xr:uid="{B8D901E1-15C9-409F-ACFB-37CA20F57665}">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
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 Seguimiento - Programa Tuberculosis</t>
        </r>
        <r>
          <rPr>
            <sz val="9"/>
            <color indexed="81"/>
            <rFont val="Tahoma"/>
            <family val="2"/>
          </rPr>
          <t xml:space="preserve">
</t>
        </r>
      </text>
    </comment>
    <comment ref="B139" authorId="4" shapeId="0" xr:uid="{43EF83A3-3FFB-47E2-A0C8-BDB8D0F3A546}">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Consultas Espontáneas - Programa Tuberculosis</t>
        </r>
        <r>
          <rPr>
            <sz val="9"/>
            <color indexed="81"/>
            <rFont val="Tahoma"/>
            <family val="2"/>
          </rPr>
          <t xml:space="preserve">
</t>
        </r>
      </text>
    </comment>
    <comment ref="B140" authorId="4" shapeId="0" xr:uid="{75F013DB-503E-411A-811A-C17E8E12712D}">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41" authorId="4" shapeId="0" xr:uid="{584B6D38-A201-4795-A627-19B2A7EE2D13}">
      <text>
        <r>
          <rPr>
            <sz val="9"/>
            <color indexed="81"/>
            <rFont val="Tahoma"/>
            <family val="2"/>
          </rPr>
          <t>Este dato aparecerá luego que en la atención registrada en módulo</t>
        </r>
        <r>
          <rPr>
            <b/>
            <sz val="9"/>
            <color indexed="81"/>
            <rFont val="Tahoma"/>
            <family val="2"/>
          </rPr>
          <t xml:space="preserve"> 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Control de los contactos - Programa Tuberculosis</t>
        </r>
        <r>
          <rPr>
            <sz val="9"/>
            <color indexed="81"/>
            <rFont val="Tahoma"/>
            <family val="2"/>
          </rPr>
          <t xml:space="preserve">
</t>
        </r>
      </text>
    </comment>
    <comment ref="B142" authorId="4" shapeId="0" xr:uid="{D0E931E1-AADE-43CB-978B-C12A732D2D31}">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B143" authorId="4" shapeId="0" xr:uid="{8A931815-7881-43F1-A597-74206FC7CC35}">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Ingreso Tratamiento - Programa Tuberculosis</t>
        </r>
        <r>
          <rPr>
            <sz val="9"/>
            <color indexed="81"/>
            <rFont val="Tahoma"/>
            <family val="2"/>
          </rPr>
          <t xml:space="preserve">
</t>
        </r>
      </text>
    </comment>
    <comment ref="B144" authorId="4" shapeId="0" xr:uid="{ABED4EE7-7038-401D-95BD-615E519A8882}">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Mensual - Programa Tuberculosis</t>
        </r>
        <r>
          <rPr>
            <sz val="9"/>
            <color indexed="81"/>
            <rFont val="Tahoma"/>
            <family val="2"/>
          </rPr>
          <t xml:space="preserve">
</t>
        </r>
      </text>
    </comment>
    <comment ref="B145" authorId="4" shapeId="0" xr:uid="{EA30E4D6-8670-4002-890C-6EDD69846C8B}">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de seguimiento - Programa Tuberculosis</t>
        </r>
        <r>
          <rPr>
            <sz val="9"/>
            <color indexed="81"/>
            <rFont val="Tahoma"/>
            <family val="2"/>
          </rPr>
          <t xml:space="preserve">
</t>
        </r>
      </text>
    </comment>
    <comment ref="B146" authorId="4" shapeId="0" xr:uid="{7D5CC8A1-B719-4D0E-A307-FFC73DA1E401}">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Consultas espontáneas - Programa Tuberculosis</t>
        </r>
        <r>
          <rPr>
            <sz val="9"/>
            <color indexed="81"/>
            <rFont val="Tahoma"/>
            <family val="2"/>
          </rPr>
          <t xml:space="preserve">
</t>
        </r>
      </text>
    </comment>
    <comment ref="B147" authorId="4" shapeId="0" xr:uid="{3340CC07-DAB1-410A-8E81-D4410583E7BD}">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48" authorId="4" shapeId="0" xr:uid="{8022925A-7371-42D1-AAFC-16C967F20BBC}">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T150" authorId="4" shapeId="0" xr:uid="{DAAC4E3A-B5E2-41FB-AC2B-68118B30E2CC}">
      <text>
        <r>
          <rPr>
            <sz val="9"/>
            <color indexed="81"/>
            <rFont val="Tahoma"/>
            <family val="2"/>
          </rPr>
          <t>Este dato aparecerá, luego que en moóulo</t>
        </r>
        <r>
          <rPr>
            <b/>
            <sz val="9"/>
            <color indexed="81"/>
            <rFont val="Tahoma"/>
            <family val="2"/>
          </rPr>
          <t xml:space="preserve"> Admision,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U150" authorId="4" shapeId="0" xr:uid="{A1AD0EE6-D5EF-4D65-AB3F-46B906C03368}">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52" authorId="4" shapeId="0" xr:uid="{F0243184-6C52-4E17-A6F5-8DA1574CE368}">
      <text>
        <r>
          <rPr>
            <sz val="9"/>
            <color indexed="81"/>
            <rFont val="Tahoma"/>
            <family val="2"/>
          </rPr>
          <t>Este dato aparecerá  luego de que en la atención: 
registrada en el módulo</t>
        </r>
        <r>
          <rPr>
            <b/>
            <sz val="9"/>
            <color indexed="81"/>
            <rFont val="Tahoma"/>
            <family val="2"/>
          </rPr>
          <t xml:space="preserv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Registre el procedimiento:
- </t>
        </r>
        <r>
          <rPr>
            <b/>
            <sz val="9"/>
            <color indexed="81"/>
            <rFont val="Tahoma"/>
            <family val="2"/>
          </rPr>
          <t>Toma de muestra - Pesquisa de tuberculosis pulmonar</t>
        </r>
        <r>
          <rPr>
            <sz val="9"/>
            <color indexed="81"/>
            <rFont val="Tahoma"/>
            <family val="2"/>
          </rPr>
          <t xml:space="preserve">
</t>
        </r>
        <r>
          <rPr>
            <b/>
            <sz val="9"/>
            <color indexed="81"/>
            <rFont val="Tahoma"/>
            <family val="2"/>
          </rPr>
          <t xml:space="preserve">Nota: </t>
        </r>
        <r>
          <rPr>
            <sz val="9"/>
            <color indexed="81"/>
            <rFont val="Tahoma"/>
            <family val="2"/>
          </rPr>
          <t xml:space="preserve">Se excluyen las muestras procesadas para control de pacientes que ya se encuentran en tratamiento.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San Martin</author>
    <author>Nicole Cisternas</author>
    <author>Camila Puebla</author>
    <author>Ines Kohnenkamp</author>
    <author>John San Martin Retamal</author>
    <author>Carolina Cortes Acevedo</author>
    <author>-</author>
    <author>Consuelo Vidaurre Paredes</author>
    <author>Lorena</author>
    <author>Soledad Paredes Bascuñan</author>
  </authors>
  <commentList>
    <comment ref="N9" authorId="0" shapeId="0" xr:uid="{EA3B44D4-D40E-4303-8918-6C544901805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 Resultados Control Prenatal </t>
        </r>
        <r>
          <rPr>
            <sz val="9"/>
            <color indexed="81"/>
            <rFont val="Tahoma"/>
            <family val="2"/>
          </rPr>
          <t>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y Ademas en la Sección A</t>
        </r>
        <r>
          <rPr>
            <b/>
            <sz val="9"/>
            <color indexed="81"/>
            <rFont val="Tahoma"/>
            <family val="2"/>
          </rPr>
          <t>ntecedentes Embarazo Actual</t>
        </r>
        <r>
          <rPr>
            <sz val="9"/>
            <color indexed="81"/>
            <rFont val="Tahoma"/>
            <family val="2"/>
          </rPr>
          <t xml:space="preserve"> </t>
        </r>
        <r>
          <rPr>
            <sz val="9"/>
            <color indexed="81"/>
            <rFont val="Tahoma"/>
            <family val="2"/>
          </rPr>
          <t xml:space="preserve">en el Campo </t>
        </r>
        <r>
          <rPr>
            <b/>
            <sz val="9"/>
            <color indexed="81"/>
            <rFont val="Tahoma"/>
            <family val="2"/>
          </rPr>
          <t xml:space="preserve">¿Es Víctima de Violencia de Género? </t>
        </r>
        <r>
          <rPr>
            <sz val="9"/>
            <color indexed="81"/>
            <rFont val="Tahoma"/>
            <family val="2"/>
          </rPr>
          <t xml:space="preserve">tenga el Valor </t>
        </r>
        <r>
          <rPr>
            <b/>
            <sz val="9"/>
            <color indexed="81"/>
            <rFont val="Tahoma"/>
            <family val="2"/>
          </rPr>
          <t>SI</t>
        </r>
        <r>
          <rPr>
            <sz val="9"/>
            <color indexed="81"/>
            <rFont val="Tahoma"/>
            <family val="2"/>
          </rPr>
          <t>.</t>
        </r>
      </text>
    </comment>
    <comment ref="O9" authorId="0" shapeId="0" xr:uid="{1F56B4D9-A0A3-4643-B3FD-3BB93AFC855B}">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P9" authorId="1" shapeId="0" xr:uid="{963F6309-1807-4353-8999-A48253347BE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Q9" authorId="2" shapeId="0" xr:uid="{96BE2128-8A8A-45CF-829C-C7A49A995437}">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del embarazo actual</t>
        </r>
        <r>
          <rPr>
            <sz val="9"/>
            <color indexed="81"/>
            <rFont val="Tahoma"/>
            <family val="2"/>
          </rPr>
          <t xml:space="preserve"> en el campo </t>
        </r>
        <r>
          <rPr>
            <b/>
            <sz val="9"/>
            <color indexed="81"/>
            <rFont val="Tahoma"/>
            <family val="2"/>
          </rPr>
          <t>¿Ingreso por Traslado?</t>
        </r>
        <r>
          <rPr>
            <sz val="9"/>
            <color indexed="81"/>
            <rFont val="Tahoma"/>
            <family val="2"/>
          </rPr>
          <t xml:space="preserve"> el valor </t>
        </r>
        <r>
          <rPr>
            <b/>
            <sz val="9"/>
            <color indexed="81"/>
            <rFont val="Tahoma"/>
            <family val="2"/>
          </rPr>
          <t>"SI"</t>
        </r>
        <r>
          <rPr>
            <sz val="9"/>
            <color indexed="81"/>
            <rFont val="Tahoma"/>
            <family val="2"/>
          </rPr>
          <t xml:space="preserve">
</t>
        </r>
      </text>
    </comment>
    <comment ref="A11" authorId="3" shapeId="0" xr:uid="{C6B50EFE-86BB-4A89-B07F-AF5D3C4BA92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Gestante y Puérpera</t>
        </r>
        <r>
          <rPr>
            <b/>
            <u/>
            <sz val="9"/>
            <color indexed="81"/>
            <rFont val="Tahoma"/>
            <family val="2"/>
          </rPr>
          <t xml:space="preserve"> </t>
        </r>
        <r>
          <rPr>
            <sz val="9"/>
            <color indexed="81"/>
            <rFont val="Tahoma"/>
            <family val="2"/>
          </rPr>
          <t xml:space="preserve">en la Sección </t>
        </r>
        <r>
          <rPr>
            <b/>
            <sz val="9"/>
            <color indexed="81"/>
            <rFont val="Tahoma"/>
            <family val="2"/>
          </rPr>
          <t xml:space="preserve">Antecedentes del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 xml:space="preserve">SI"
</t>
        </r>
        <r>
          <rPr>
            <sz val="9"/>
            <color indexed="81"/>
            <rFont val="Tahoma"/>
            <family val="2"/>
          </rPr>
          <t xml:space="preserve">
(Se Considerara la Fecha del Formulario Para Ser Contabilizado en el Mes que Corresponde)</t>
        </r>
      </text>
    </comment>
    <comment ref="A12" authorId="3" shapeId="0" xr:uid="{43C2820F-1365-44F7-9618-E85007D9FABC}">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SI</t>
        </r>
        <r>
          <rPr>
            <sz val="9"/>
            <color indexed="81"/>
            <rFont val="Tahoma"/>
            <family val="2"/>
          </rPr>
          <t xml:space="preserve">"
 y </t>
        </r>
        <r>
          <rPr>
            <sz val="9"/>
            <color indexed="81"/>
            <rFont val="Tahoma"/>
            <family val="2"/>
          </rPr>
          <t xml:space="preserve">en el Campo </t>
        </r>
        <r>
          <rPr>
            <b/>
            <sz val="9"/>
            <color indexed="81"/>
            <rFont val="Tahoma"/>
            <family val="2"/>
          </rPr>
          <t>¿Es Primigesta?</t>
        </r>
        <r>
          <rPr>
            <sz val="9"/>
            <color indexed="81"/>
            <rFont val="Tahoma"/>
            <family val="2"/>
          </rPr>
          <t xml:space="preserve"> tenga el Valor </t>
        </r>
        <r>
          <rPr>
            <b/>
            <sz val="9"/>
            <color indexed="81"/>
            <rFont val="Tahoma"/>
            <family val="2"/>
          </rPr>
          <t xml:space="preserve">SI.
</t>
        </r>
        <r>
          <rPr>
            <sz val="9"/>
            <color indexed="81"/>
            <rFont val="Tahoma"/>
            <family val="2"/>
          </rPr>
          <t>(Se Considerara la Fecha del Formulario Para Ser Contabilizado en el Mes que Corresponde)</t>
        </r>
      </text>
    </comment>
    <comment ref="A13" authorId="3" shapeId="0" xr:uid="{DF4D211F-16BA-453B-BB35-F61A8352896C}">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 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 xml:space="preserve">
 y  </t>
        </r>
        <r>
          <rPr>
            <sz val="9"/>
            <color indexed="81"/>
            <rFont val="Tahoma"/>
            <family val="2"/>
          </rPr>
          <t xml:space="preserve">en el Campo </t>
        </r>
        <r>
          <rPr>
            <b/>
            <sz val="9"/>
            <color indexed="81"/>
            <rFont val="Tahoma"/>
            <family val="2"/>
          </rPr>
          <t xml:space="preserve">Edad Gestacional al Ingreso(Semanas/Dias) </t>
        </r>
        <r>
          <rPr>
            <sz val="9"/>
            <color indexed="81"/>
            <rFont val="Tahoma"/>
            <family val="2"/>
          </rPr>
          <t xml:space="preserve">tenga valor </t>
        </r>
        <r>
          <rPr>
            <b/>
            <sz val="9"/>
            <color indexed="81"/>
            <rFont val="Tahoma"/>
            <family val="2"/>
          </rPr>
          <t xml:space="preserve">Menor a 14/0 
</t>
        </r>
        <r>
          <rPr>
            <sz val="9"/>
            <color indexed="81"/>
            <rFont val="Tahoma"/>
            <family val="2"/>
          </rPr>
          <t xml:space="preserve">
(Se Considerara la Fecha del Formulario Para Ser Contabilizado en el Mes que Corresponde)</t>
        </r>
      </text>
    </comment>
    <comment ref="A14" authorId="3" shapeId="0" xr:uid="{A7232ADE-9BE3-4A28-BD51-B4B4B6FAFE0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en el campo </t>
        </r>
        <r>
          <rPr>
            <b/>
            <sz val="9"/>
            <color indexed="81"/>
            <rFont val="Tahoma"/>
            <family val="2"/>
          </rPr>
          <t>¿Primer control de embarazo?</t>
        </r>
        <r>
          <rPr>
            <sz val="9"/>
            <color indexed="81"/>
            <rFont val="Tahoma"/>
            <family val="2"/>
          </rPr>
          <t xml:space="preserve"> el valor</t>
        </r>
        <r>
          <rPr>
            <b/>
            <sz val="9"/>
            <color indexed="81"/>
            <rFont val="Tahoma"/>
            <family val="2"/>
          </rPr>
          <t xml:space="preserve"> "SI"
</t>
        </r>
        <r>
          <rPr>
            <sz val="9"/>
            <color indexed="81"/>
            <rFont val="Tahoma"/>
            <family val="2"/>
          </rPr>
          <t xml:space="preserve"> y </t>
        </r>
        <r>
          <rPr>
            <sz val="9"/>
            <color indexed="81"/>
            <rFont val="Tahoma"/>
            <family val="2"/>
          </rPr>
          <t xml:space="preserve">en el Campo </t>
        </r>
        <r>
          <rPr>
            <b/>
            <sz val="9"/>
            <color indexed="81"/>
            <rFont val="Tahoma"/>
            <family val="2"/>
          </rPr>
          <t>El Embarazo Actual ¿Es Planificado?</t>
        </r>
        <r>
          <rPr>
            <sz val="9"/>
            <color indexed="81"/>
            <rFont val="Tahoma"/>
            <family val="2"/>
          </rPr>
          <t xml:space="preserve"> Tenga el valor </t>
        </r>
        <r>
          <rPr>
            <b/>
            <sz val="9"/>
            <color indexed="81"/>
            <rFont val="Tahoma"/>
            <family val="2"/>
          </rPr>
          <t xml:space="preserve">NO.
</t>
        </r>
        <r>
          <rPr>
            <sz val="9"/>
            <color indexed="81"/>
            <rFont val="Tahoma"/>
            <family val="2"/>
          </rPr>
          <t>(Se Considerara la Fecha del Formulario Para Ser Contabilizado en el Mes que Corresponde)</t>
        </r>
      </text>
    </comment>
    <comment ref="C16" authorId="0" shapeId="0" xr:uid="{60B872BF-3E20-47F9-AE7E-EBA8255E18D5}">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en el Campo </t>
        </r>
        <r>
          <rPr>
            <b/>
            <sz val="9"/>
            <color indexed="81"/>
            <rFont val="Tahoma"/>
            <family val="2"/>
          </rPr>
          <t xml:space="preserve">¿ Es Alto Riesgo Obstétrico? </t>
        </r>
        <r>
          <rPr>
            <sz val="9"/>
            <color indexed="81"/>
            <rFont val="Tahoma"/>
            <family val="2"/>
          </rPr>
          <t>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Y ademas tenga Selecionada en el Campo </t>
        </r>
        <r>
          <rPr>
            <b/>
            <sz val="9"/>
            <color indexed="81"/>
            <rFont val="Tahoma"/>
            <family val="2"/>
          </rPr>
          <t xml:space="preserve">Patologías Alto Riesgo Obstétrico </t>
        </r>
        <r>
          <rPr>
            <sz val="9"/>
            <color indexed="81"/>
            <rFont val="Tahoma"/>
            <family val="2"/>
          </rPr>
          <t>una o mas de estas patologias:</t>
        </r>
        <r>
          <rPr>
            <b/>
            <sz val="9"/>
            <color indexed="81"/>
            <rFont val="Tahoma"/>
            <family val="2"/>
          </rPr>
          <t xml:space="preserve">
Patologia Alto Riesgo Obtetrico    
Preeclampsia (PE) 
Sindrome Hipertensivo del Embarazo (SHE)
Factores de riesgo y condicionantes de Parto Prematuro
Retardo Crecimiento Intrauterino (RCIU )
SÍFILIS
VIH
Diabetes Pre Gestacional
Diabetes Gestacional
Cesárea anterior
Malformación Congénita
Otras patologías del embarazo</t>
        </r>
      </text>
    </comment>
    <comment ref="D16" authorId="0" shapeId="0" xr:uid="{3AFB7878-7943-44B6-8E37-821DECBEF1C7}">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Obstetrico?</t>
        </r>
        <r>
          <rPr>
            <sz val="9"/>
            <color indexed="81"/>
            <rFont val="Tahoma"/>
            <family val="2"/>
          </rPr>
          <t xml:space="preserve"> tenga el valor </t>
        </r>
        <r>
          <rPr>
            <b/>
            <sz val="9"/>
            <color indexed="81"/>
            <rFont val="Tahoma"/>
            <family val="2"/>
          </rPr>
          <t>"SI"</t>
        </r>
        <r>
          <rPr>
            <sz val="9"/>
            <color indexed="81"/>
            <rFont val="Tahoma"/>
            <family val="2"/>
          </rPr>
          <t xml:space="preserve"> y</t>
        </r>
        <r>
          <rPr>
            <b/>
            <sz val="9"/>
            <color indexed="81"/>
            <rFont val="Tahoma"/>
            <family val="2"/>
          </rPr>
          <t xml:space="preserve"> </t>
        </r>
        <r>
          <rPr>
            <sz val="9"/>
            <color indexed="81"/>
            <rFont val="Tahoma"/>
            <family val="2"/>
          </rPr>
          <t xml:space="preserve">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en el Campo </t>
        </r>
        <r>
          <rPr>
            <b/>
            <sz val="9"/>
            <color indexed="81"/>
            <rFont val="Tahoma"/>
            <family val="2"/>
          </rPr>
          <t>¿Es Víctima de Violencia de Género?</t>
        </r>
        <r>
          <rPr>
            <sz val="9"/>
            <color indexed="81"/>
            <rFont val="Tahoma"/>
            <family val="2"/>
          </rPr>
          <t xml:space="preserve"> tenga el Valor</t>
        </r>
        <r>
          <rPr>
            <b/>
            <sz val="9"/>
            <color indexed="81"/>
            <rFont val="Tahoma"/>
            <family val="2"/>
          </rPr>
          <t xml:space="preserve"> SI.</t>
        </r>
      </text>
    </comment>
    <comment ref="E16" authorId="0" shapeId="0" xr:uid="{E03609F7-FB27-41DE-A760-E64F7C535E06}">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F16" authorId="1" shapeId="0" xr:uid="{14F94C50-ED1E-4CB6-BAC6-50B198AE0AAE}">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8" authorId="0" shapeId="0" xr:uid="{99F7A4E0-0356-4FBE-92CF-AAD669233362}">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Es Alto Riesgo Obstétrico?</t>
        </r>
        <r>
          <rPr>
            <sz val="9"/>
            <color indexed="81"/>
            <rFont val="Tahoma"/>
            <family val="2"/>
          </rPr>
          <t xml:space="preserve"> con el Valor SI y </t>
        </r>
        <r>
          <rPr>
            <b/>
            <sz val="9"/>
            <color indexed="81"/>
            <rFont val="Tahoma"/>
            <family val="2"/>
          </rPr>
          <t>Ingreso</t>
        </r>
        <r>
          <rPr>
            <sz val="9"/>
            <color indexed="81"/>
            <rFont val="Tahoma"/>
            <family val="2"/>
          </rPr>
          <t xml:space="preserve"> en el Campo </t>
        </r>
        <r>
          <rPr>
            <b/>
            <sz val="9"/>
            <color indexed="81"/>
            <rFont val="Tahoma"/>
            <family val="2"/>
          </rPr>
          <t>Estado</t>
        </r>
      </text>
    </comment>
    <comment ref="A19" authorId="0" shapeId="0" xr:uid="{7AF8EDE2-42E7-4297-A501-0991BDD540E7}">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Preeclampsia (PE)</t>
        </r>
        <r>
          <rPr>
            <sz val="9"/>
            <color indexed="81"/>
            <rFont val="Tahoma"/>
            <family val="2"/>
          </rPr>
          <t xml:space="preserve">  en el Campo</t>
        </r>
        <r>
          <rPr>
            <b/>
            <sz val="9"/>
            <color indexed="81"/>
            <rFont val="Tahoma"/>
            <family val="2"/>
          </rPr>
          <t xml:space="preserve"> Patologías Alto Riesgo Obstétrico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20" authorId="0" shapeId="0" xr:uid="{42D65291-7C7A-41DA-B2CB-64948BE9BBC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 xml:space="preserve">y  el valor </t>
        </r>
        <r>
          <rPr>
            <b/>
            <sz val="9"/>
            <color indexed="81"/>
            <rFont val="Tahoma"/>
            <family val="2"/>
          </rPr>
          <t xml:space="preserve">Ingreso </t>
        </r>
        <r>
          <rPr>
            <sz val="9"/>
            <color indexed="81"/>
            <rFont val="Tahoma"/>
            <family val="2"/>
          </rPr>
          <t>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Sindrome Hipertensivo del Embarazo (SHE)  </t>
        </r>
        <r>
          <rPr>
            <sz val="9"/>
            <color indexed="81"/>
            <rFont val="Tahoma"/>
            <family val="2"/>
          </rPr>
          <t xml:space="preserve">en el Campo </t>
        </r>
        <r>
          <rPr>
            <b/>
            <sz val="9"/>
            <color indexed="81"/>
            <rFont val="Tahoma"/>
            <family val="2"/>
          </rPr>
          <t>Patologias Alto Riesgo Obstétrico .</t>
        </r>
      </text>
    </comment>
    <comment ref="A21" authorId="0" shapeId="0" xr:uid="{1180E358-66F5-438D-B3A0-2D40118C2712}">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 xml:space="preserve">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Factores de riesgo y condicionantes de Parto Prematuro </t>
        </r>
        <r>
          <rPr>
            <sz val="9"/>
            <color indexed="81"/>
            <rFont val="Tahoma"/>
            <family val="2"/>
          </rPr>
          <t xml:space="preserve"> en el Campo </t>
        </r>
        <r>
          <rPr>
            <b/>
            <sz val="9"/>
            <color indexed="81"/>
            <rFont val="Tahoma"/>
            <family val="2"/>
          </rPr>
          <t>Patologías Alto Riesgo Obstétrico.</t>
        </r>
      </text>
    </comment>
    <comment ref="A22" authorId="0" shapeId="0" xr:uid="{590F14C1-698C-4740-AC9A-3F9D73EA22CB}">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t>
        </r>
        <r>
          <rPr>
            <sz val="9"/>
            <color indexed="81"/>
            <rFont val="Tahoma"/>
            <family val="2"/>
          </rPr>
          <t xml:space="preserve"> y  el valor</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ademas seleccionar</t>
        </r>
        <r>
          <rPr>
            <b/>
            <sz val="9"/>
            <color indexed="81"/>
            <rFont val="Tahoma"/>
            <family val="2"/>
          </rPr>
          <t xml:space="preserve"> Retardo Crecimiento Intrauterino (RCIU ) </t>
        </r>
        <r>
          <rPr>
            <sz val="9"/>
            <color indexed="81"/>
            <rFont val="Tahoma"/>
            <family val="2"/>
          </rPr>
          <t xml:space="preserve">en el Campo </t>
        </r>
        <r>
          <rPr>
            <b/>
            <sz val="9"/>
            <color indexed="81"/>
            <rFont val="Tahoma"/>
            <family val="2"/>
          </rPr>
          <t>Patologias Alto Riesgo Obstétrico .</t>
        </r>
      </text>
    </comment>
    <comment ref="A23" authorId="0" shapeId="0" xr:uid="{41B58B42-DBE9-4DE4-9347-0442DBA2987E}">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Sífilis</t>
        </r>
        <r>
          <rPr>
            <sz val="9"/>
            <color indexed="81"/>
            <rFont val="Tahoma"/>
            <family val="2"/>
          </rPr>
          <t xml:space="preserve"> en el Campo</t>
        </r>
        <r>
          <rPr>
            <b/>
            <sz val="9"/>
            <color indexed="81"/>
            <rFont val="Tahoma"/>
            <family val="2"/>
          </rPr>
          <t xml:space="preserve"> Patologías Alto Riesgo Obstétrico.</t>
        </r>
      </text>
    </comment>
    <comment ref="A24" authorId="0" shapeId="0" xr:uid="{CD7E1BED-EDCE-478E-B56C-C2416C3E031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y en</t>
        </r>
        <r>
          <rPr>
            <b/>
            <sz val="9"/>
            <color indexed="81"/>
            <rFont val="Tahoma"/>
            <family val="2"/>
          </rPr>
          <t xml:space="preserve">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 </t>
        </r>
        <r>
          <rPr>
            <sz val="9"/>
            <color indexed="81"/>
            <rFont val="Tahoma"/>
            <family val="2"/>
          </rPr>
          <t>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VIH </t>
        </r>
        <r>
          <rPr>
            <sz val="9"/>
            <color indexed="81"/>
            <rFont val="Tahoma"/>
            <family val="2"/>
          </rPr>
          <t>en el Campo</t>
        </r>
        <r>
          <rPr>
            <b/>
            <sz val="9"/>
            <color indexed="81"/>
            <rFont val="Tahoma"/>
            <family val="2"/>
          </rPr>
          <t xml:space="preserve"> Patologías Alto Riesgo Obstétrico</t>
        </r>
      </text>
    </comment>
    <comment ref="A25" authorId="0" shapeId="0" xr:uid="{6AAAD084-844D-4B28-8BC2-B1747C06198C}">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Diabetes Pre Gestacional</t>
        </r>
        <r>
          <rPr>
            <sz val="9"/>
            <color indexed="81"/>
            <rFont val="Tahoma"/>
            <family val="2"/>
          </rPr>
          <t xml:space="preserve"> </t>
        </r>
        <r>
          <rPr>
            <sz val="9"/>
            <color indexed="81"/>
            <rFont val="Tahoma"/>
            <family val="2"/>
          </rPr>
          <t xml:space="preserve">en el Campo </t>
        </r>
        <r>
          <rPr>
            <b/>
            <sz val="9"/>
            <color indexed="81"/>
            <rFont val="Tahoma"/>
            <family val="2"/>
          </rPr>
          <t>Patologías Alto Riesgo Obstétrico.</t>
        </r>
      </text>
    </comment>
    <comment ref="A26" authorId="0" shapeId="0" xr:uid="{22CBF76E-CB8F-4411-973B-E2665613293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Cesárea anterior</t>
        </r>
        <r>
          <rPr>
            <sz val="9"/>
            <color indexed="81"/>
            <rFont val="Tahoma"/>
            <family val="2"/>
          </rPr>
          <t xml:space="preserve"> en el Campo </t>
        </r>
        <r>
          <rPr>
            <b/>
            <sz val="9"/>
            <color indexed="81"/>
            <rFont val="Tahoma"/>
            <family val="2"/>
          </rPr>
          <t>Patologías Alto Riesgo Obstétrico</t>
        </r>
      </text>
    </comment>
    <comment ref="A27" authorId="0" shapeId="0" xr:uid="{6A71F0F4-9E65-4AC9-BE14-2B96E1B52ECB}">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t>
        </r>
        <r>
          <rPr>
            <b/>
            <sz val="9"/>
            <color indexed="81"/>
            <rFont val="Tahoma"/>
            <family val="2"/>
          </rPr>
          <t xml:space="preserve"> </t>
        </r>
        <r>
          <rPr>
            <sz val="9"/>
            <color indexed="81"/>
            <rFont val="Tahoma"/>
            <family val="2"/>
          </rPr>
          <t>el formulario</t>
        </r>
        <r>
          <rPr>
            <b/>
            <sz val="9"/>
            <color indexed="81"/>
            <rFont val="Tahoma"/>
            <family val="2"/>
          </rPr>
          <t xml:space="preserve"> 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y  el valor</t>
        </r>
        <r>
          <rPr>
            <b/>
            <sz val="9"/>
            <color indexed="81"/>
            <rFont val="Tahoma"/>
            <family val="2"/>
          </rPr>
          <t xml:space="preserve"> 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 </t>
        </r>
        <r>
          <rPr>
            <b/>
            <sz val="9"/>
            <color indexed="81"/>
            <rFont val="Tahoma"/>
            <family val="2"/>
          </rPr>
          <t xml:space="preserve">Malformación Congénita </t>
        </r>
        <r>
          <rPr>
            <sz val="9"/>
            <color indexed="81"/>
            <rFont val="Tahoma"/>
            <family val="2"/>
          </rPr>
          <t xml:space="preserve">en el Campo </t>
        </r>
        <r>
          <rPr>
            <b/>
            <sz val="9"/>
            <color indexed="81"/>
            <rFont val="Tahoma"/>
            <family val="2"/>
          </rPr>
          <t>Patologías Alto Riesgo Obstétrico</t>
        </r>
      </text>
    </comment>
    <comment ref="A28" authorId="2" shapeId="0" xr:uid="{F5F5B69A-8479-4621-8B7F-4B386E1FE71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t>
        </r>
        <r>
          <rPr>
            <b/>
            <sz val="9"/>
            <color indexed="81"/>
            <rFont val="Tahoma"/>
            <family val="2"/>
          </rPr>
          <t xml:space="preserve"> ¿Es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Hipotiroidismo</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A29" authorId="2" shapeId="0" xr:uid="{618DA623-BFB3-4E8E-8974-F8EB938D4AF1}">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t>
        </r>
        <r>
          <rPr>
            <b/>
            <sz val="9"/>
            <color indexed="81"/>
            <rFont val="Tahoma"/>
            <family val="2"/>
          </rPr>
          <t xml:space="preserve"> Diabetes Gestacional </t>
        </r>
        <r>
          <rPr>
            <sz val="9"/>
            <color indexed="81"/>
            <rFont val="Tahoma"/>
            <family val="2"/>
          </rPr>
          <t>en el Campo</t>
        </r>
        <r>
          <rPr>
            <b/>
            <sz val="9"/>
            <color indexed="81"/>
            <rFont val="Tahoma"/>
            <family val="2"/>
          </rPr>
          <t xml:space="preserve"> Patologías Alto Riesgo Obstétrico</t>
        </r>
        <r>
          <rPr>
            <sz val="9"/>
            <color indexed="81"/>
            <rFont val="Tahoma"/>
            <family val="2"/>
          </rPr>
          <t xml:space="preserve">.
</t>
        </r>
      </text>
    </comment>
    <comment ref="A30" authorId="2" shapeId="0" xr:uid="{E36A98D1-C84C-44E4-A971-83EC3652504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Hipertensión Crónica</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A31" authorId="0" shapeId="0" xr:uid="{63701A82-2D2E-4A40-A2FE-CAFFC4C8FDA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en la Sección</t>
        </r>
        <r>
          <rPr>
            <b/>
            <sz val="9"/>
            <color indexed="81"/>
            <rFont val="Tahoma"/>
            <family val="2"/>
          </rPr>
          <t xml:space="preserve"> 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I</t>
        </r>
        <r>
          <rPr>
            <b/>
            <sz val="9"/>
            <color indexed="81"/>
            <rFont val="Tahoma"/>
            <family val="2"/>
          </rPr>
          <t>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Otras patologías del embarazo </t>
        </r>
        <r>
          <rPr>
            <sz val="9"/>
            <color indexed="81"/>
            <rFont val="Tahoma"/>
            <family val="2"/>
          </rPr>
          <t xml:space="preserve">en el Campo </t>
        </r>
        <r>
          <rPr>
            <b/>
            <sz val="9"/>
            <color indexed="81"/>
            <rFont val="Tahoma"/>
            <family val="2"/>
          </rPr>
          <t>Patologías Alto Riesgo Obstétrico</t>
        </r>
      </text>
    </comment>
    <comment ref="Q34" authorId="2" shapeId="0" xr:uid="{0B956B7B-E630-45EB-BBFF-520856E86FBC}">
      <text>
        <r>
          <rPr>
            <sz val="9"/>
            <color indexed="81"/>
            <rFont val="Tahoma"/>
            <family val="2"/>
          </rPr>
          <t xml:space="preserve">Este dato aparecerá  luego de que en la atención 
Registrada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el</t>
        </r>
        <r>
          <rPr>
            <b/>
            <sz val="9"/>
            <color indexed="81"/>
            <rFont val="Tahoma"/>
            <family val="2"/>
          </rPr>
          <t xml:space="preserve"> Formulario Regulación Fecundidad (Paternidad Reponsable)</t>
        </r>
        <r>
          <rPr>
            <sz val="9"/>
            <color indexed="81"/>
            <rFont val="Tahoma"/>
            <family val="2"/>
          </rPr>
          <t xml:space="preserve">  tenga registro de Campo </t>
        </r>
        <r>
          <rPr>
            <b/>
            <sz val="9"/>
            <color indexed="81"/>
            <rFont val="Tahoma"/>
            <family val="2"/>
          </rPr>
          <t>Metodo Anticonceptivo Actual</t>
        </r>
        <r>
          <rPr>
            <sz val="9"/>
            <color indexed="81"/>
            <rFont val="Tahoma"/>
            <family val="2"/>
          </rPr>
          <t xml:space="preserve">  </t>
        </r>
        <r>
          <rPr>
            <b/>
            <sz val="9"/>
            <color indexed="81"/>
            <rFont val="Tahoma"/>
            <family val="2"/>
          </rPr>
          <t xml:space="preserve">MAC </t>
        </r>
        <r>
          <rPr>
            <sz val="9"/>
            <color indexed="81"/>
            <rFont val="Tahoma"/>
            <family val="2"/>
          </rPr>
          <t xml:space="preserve">y su respectivo </t>
        </r>
        <r>
          <rPr>
            <b/>
            <sz val="9"/>
            <color indexed="81"/>
            <rFont val="Tahoma"/>
            <family val="2"/>
          </rPr>
          <t>Estado</t>
        </r>
        <r>
          <rPr>
            <sz val="9"/>
            <color indexed="81"/>
            <rFont val="Tahoma"/>
            <family val="2"/>
          </rPr>
          <t xml:space="preserve"> </t>
        </r>
        <r>
          <rPr>
            <b/>
            <sz val="9"/>
            <color indexed="81"/>
            <rFont val="Tahoma"/>
            <family val="2"/>
          </rPr>
          <t>Ingreso</t>
        </r>
        <r>
          <rPr>
            <sz val="9"/>
            <color indexed="81"/>
            <rFont val="Tahoma"/>
            <family val="2"/>
          </rPr>
          <t xml:space="preserve">
y en la preguna </t>
        </r>
        <r>
          <rPr>
            <b/>
            <sz val="9"/>
            <color indexed="81"/>
            <rFont val="Tahoma"/>
            <family val="2"/>
          </rPr>
          <t xml:space="preserve">¿Ingreso en espacios amigables? </t>
        </r>
        <r>
          <rPr>
            <sz val="9"/>
            <color indexed="81"/>
            <rFont val="Tahoma"/>
            <family val="2"/>
          </rPr>
          <t xml:space="preserve">tenga el Valor </t>
        </r>
        <r>
          <rPr>
            <b/>
            <sz val="9"/>
            <color indexed="81"/>
            <rFont val="Tahoma"/>
            <family val="2"/>
          </rPr>
          <t>SI</t>
        </r>
      </text>
    </comment>
    <comment ref="R34" authorId="2" shapeId="0" xr:uid="{C42EE2EE-69E2-4EF4-8573-DD2A36D522F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t>
        </r>
        <r>
          <rPr>
            <b/>
            <sz val="9"/>
            <color indexed="81"/>
            <rFont val="Tahoma"/>
            <family val="2"/>
          </rPr>
          <t xml:space="preserve"> Formulario Regulación Fecundidad (Paternidad Reponsable)</t>
        </r>
        <r>
          <rPr>
            <sz val="9"/>
            <color indexed="81"/>
            <rFont val="Tahoma"/>
            <family val="2"/>
          </rPr>
          <t xml:space="preserve">  tenga registro de </t>
        </r>
        <r>
          <rPr>
            <b/>
            <sz val="9"/>
            <color indexed="81"/>
            <rFont val="Tahoma"/>
            <family val="2"/>
          </rPr>
          <t>Campo Metodo Anticonceptivo Actual</t>
        </r>
        <r>
          <rPr>
            <sz val="9"/>
            <color indexed="81"/>
            <rFont val="Tahoma"/>
            <family val="2"/>
          </rPr>
          <t xml:space="preserve"> "</t>
        </r>
        <r>
          <rPr>
            <b/>
            <sz val="9"/>
            <color indexed="81"/>
            <rFont val="Tahoma"/>
            <family val="2"/>
          </rPr>
          <t>MAC"</t>
        </r>
        <r>
          <rPr>
            <sz val="9"/>
            <color indexed="81"/>
            <rFont val="Tahoma"/>
            <family val="2"/>
          </rPr>
          <t xml:space="preserve"> y su respectivo Estado </t>
        </r>
        <r>
          <rPr>
            <b/>
            <sz val="9"/>
            <color indexed="81"/>
            <rFont val="Tahoma"/>
            <family val="2"/>
          </rPr>
          <t>Ingreso</t>
        </r>
        <r>
          <rPr>
            <sz val="9"/>
            <color indexed="81"/>
            <rFont val="Tahoma"/>
            <family val="2"/>
          </rPr>
          <t xml:space="preserve">
y en la preguna</t>
        </r>
        <r>
          <rPr>
            <b/>
            <sz val="9"/>
            <color indexed="81"/>
            <rFont val="Tahoma"/>
            <family val="2"/>
          </rPr>
          <t xml:space="preserve"> ¿Ingreso por cambio de metodo anticonceptivo?</t>
        </r>
        <r>
          <rPr>
            <sz val="9"/>
            <color indexed="81"/>
            <rFont val="Tahoma"/>
            <family val="2"/>
          </rPr>
          <t xml:space="preserve"> tenga el Valor </t>
        </r>
        <r>
          <rPr>
            <b/>
            <sz val="9"/>
            <color indexed="81"/>
            <rFont val="Tahoma"/>
            <family val="2"/>
          </rPr>
          <t>SI</t>
        </r>
        <r>
          <rPr>
            <sz val="9"/>
            <color indexed="81"/>
            <rFont val="Tahoma"/>
            <family val="2"/>
          </rPr>
          <t xml:space="preserve">
</t>
        </r>
        <r>
          <rPr>
            <b/>
            <sz val="9"/>
            <color indexed="81"/>
            <rFont val="Tahoma"/>
            <family val="2"/>
          </rPr>
          <t>Nota: Al registrar  los "Ingresos por cambio de método" contabilizarán en el grupo de edad al que pertenecen, lo que sumará automáticamente en el "Total de ingresos" formando parte de los ingresos en el mes.</t>
        </r>
      </text>
    </comment>
    <comment ref="A35" authorId="3" shapeId="0" xr:uid="{7A6454E7-FB8D-443F-8E60-09CAA3B62FB3}">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t>
        </r>
        <r>
          <rPr>
            <sz val="9"/>
            <color indexed="81"/>
            <rFont val="Tahoma"/>
            <family val="2"/>
          </rPr>
          <t xml:space="preserve">  tenga registro de Campo </t>
        </r>
        <r>
          <rPr>
            <b/>
            <sz val="9"/>
            <color indexed="81"/>
            <rFont val="Tahoma"/>
            <family val="2"/>
          </rPr>
          <t xml:space="preserve">Metodo Anticonceptivo Actual  MAC </t>
        </r>
        <r>
          <rPr>
            <sz val="9"/>
            <color indexed="81"/>
            <rFont val="Tahoma"/>
            <family val="2"/>
          </rPr>
          <t xml:space="preserve">y su respectivo Estado </t>
        </r>
        <r>
          <rPr>
            <b/>
            <sz val="9"/>
            <color indexed="81"/>
            <rFont val="Tahoma"/>
            <family val="2"/>
          </rPr>
          <t>Ingreso</t>
        </r>
        <r>
          <rPr>
            <sz val="9"/>
            <color indexed="81"/>
            <rFont val="Tahoma"/>
            <family val="2"/>
          </rPr>
          <t xml:space="preserve">
(Se Considerara la Fecha del Formulario Para Ser Contabilizado en el Mes que Corresponde)</t>
        </r>
      </text>
    </comment>
    <comment ref="A36" authorId="1" shapeId="0" xr:uid="{F4546C54-A3DE-4342-96F8-2BFF6274067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DIU  T de Cobre.</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A37" authorId="1" shapeId="0" xr:uid="{3E673950-235F-495C-ACC2-696CDAD98AFB}">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Método Anticonceptivo Actua</t>
        </r>
        <r>
          <rPr>
            <sz val="9"/>
            <color indexed="81"/>
            <rFont val="Tahoma"/>
            <family val="2"/>
          </rPr>
          <t xml:space="preserve">l en el </t>
        </r>
        <r>
          <rPr>
            <b/>
            <sz val="9"/>
            <color indexed="81"/>
            <rFont val="Tahoma"/>
            <family val="2"/>
          </rPr>
          <t>Campo MAC</t>
        </r>
        <r>
          <rPr>
            <sz val="9"/>
            <color indexed="81"/>
            <rFont val="Tahoma"/>
            <family val="2"/>
          </rPr>
          <t xml:space="preserve"> tenga como valor </t>
        </r>
        <r>
          <rPr>
            <b/>
            <sz val="9"/>
            <color indexed="81"/>
            <rFont val="Tahoma"/>
            <family val="2"/>
          </rPr>
          <t xml:space="preserve">DIU  con Levonorgestrel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
</t>
        </r>
      </text>
    </comment>
    <comment ref="B38" authorId="3" shapeId="0" xr:uid="{6330F5CB-304A-458F-8CE4-06E236AD7671}">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t>
        </r>
        <r>
          <rPr>
            <b/>
            <sz val="9"/>
            <color indexed="81"/>
            <rFont val="Tahoma"/>
            <family val="2"/>
          </rPr>
          <t xml:space="preserve"> Oral Combinado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r>
          <rPr>
            <b/>
            <sz val="9"/>
            <color indexed="81"/>
            <rFont val="Tahoma"/>
            <family val="2"/>
          </rPr>
          <t xml:space="preserve">
</t>
        </r>
        <r>
          <rPr>
            <sz val="9"/>
            <color indexed="81"/>
            <rFont val="Tahoma"/>
            <family val="2"/>
          </rPr>
          <t xml:space="preserve">
</t>
        </r>
      </text>
    </comment>
    <comment ref="B39" authorId="3" shapeId="0" xr:uid="{1B0FA6A9-7BF8-47DA-AC12-6C7A9F335B78}">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Progestágenos Puros.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B40" authorId="3" shapeId="0" xr:uid="{B95E6AC9-6AE0-486C-9062-AA6DD1B9420B}">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 xml:space="preserve">Inyectable Combinado Trimestral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t>
        </r>
      </text>
    </comment>
    <comment ref="B41" authorId="3" shapeId="0" xr:uid="{A192DCDB-B336-417C-9EB2-10635BFD5C95}">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 </t>
        </r>
        <r>
          <rPr>
            <b/>
            <sz val="9"/>
            <color indexed="81"/>
            <rFont val="Tahoma"/>
            <family val="2"/>
          </rPr>
          <t>Inyectable Progestágenos Mensual</t>
        </r>
        <r>
          <rPr>
            <sz val="9"/>
            <color indexed="81"/>
            <rFont val="Tahoma"/>
            <family val="2"/>
          </rPr>
          <t xml:space="preserve"> o </t>
        </r>
        <r>
          <rPr>
            <b/>
            <sz val="9"/>
            <color indexed="81"/>
            <rFont val="Tahoma"/>
            <family val="2"/>
          </rPr>
          <t xml:space="preserve">Inyectable Progestágenos Trimestral
</t>
        </r>
        <r>
          <rPr>
            <sz val="9"/>
            <color indexed="81"/>
            <rFont val="Tahoma"/>
            <family val="2"/>
          </rPr>
          <t xml:space="preserve">
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text>
    </comment>
    <comment ref="B42" authorId="4" shapeId="0" xr:uid="{0EFCBC78-63BE-4CC7-8B7B-E2FCB38DC9DD}">
      <text>
        <r>
          <rPr>
            <sz val="9"/>
            <color indexed="81"/>
            <rFont val="Tahoma"/>
            <family val="2"/>
          </rPr>
          <t xml:space="preserve">
Este dato aparecerá  luego de que en la atención 
</t>
        </r>
        <r>
          <rPr>
            <b/>
            <sz val="9"/>
            <color indexed="81"/>
            <rFont val="Tahoma"/>
            <family val="2"/>
          </rPr>
          <t xml:space="preserve">
Registrada en el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tenga como valor</t>
        </r>
        <r>
          <rPr>
            <b/>
            <sz val="9"/>
            <color indexed="81"/>
            <rFont val="Tahoma"/>
            <family val="2"/>
          </rPr>
          <t xml:space="preserve"> Implante Etonogestrel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 </t>
        </r>
      </text>
    </comment>
    <comment ref="B43" authorId="4" shapeId="0" xr:uid="{FB9BD6B5-266D-4F5D-9B07-4ADC0404D72E}">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Método Anticonceptivo Actual en el Campo </t>
        </r>
        <r>
          <rPr>
            <b/>
            <sz val="9"/>
            <color indexed="81"/>
            <rFont val="Tahoma"/>
            <family val="2"/>
          </rPr>
          <t>MAC</t>
        </r>
        <r>
          <rPr>
            <sz val="9"/>
            <color indexed="81"/>
            <rFont val="Tahoma"/>
            <family val="2"/>
          </rPr>
          <t xml:space="preserve"> tenga como valor Implante  </t>
        </r>
        <r>
          <rPr>
            <b/>
            <sz val="9"/>
            <color indexed="81"/>
            <rFont val="Tahoma"/>
            <family val="2"/>
          </rPr>
          <t>Implante Levonorgestrel</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A44" authorId="3" shapeId="0" xr:uid="{1E22B991-6F29-4C69-8CDD-C5CD9F81DE3A}">
      <text>
        <r>
          <rPr>
            <sz val="9"/>
            <color indexed="81"/>
            <rFont val="Tahoma"/>
            <family val="2"/>
          </rPr>
          <t xml:space="preserve">  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t>
        </r>
        <r>
          <rPr>
            <b/>
            <sz val="9"/>
            <color indexed="81"/>
            <rFont val="Tahoma"/>
            <family val="2"/>
          </rPr>
          <t xml:space="preserve">
(El Sexo Hombre y Mujer Se Tomara Desde los Datos Registrados en Admisión)</t>
        </r>
      </text>
    </comment>
    <comment ref="A46" authorId="4" shapeId="0" xr:uid="{A1416089-0A97-4468-AE01-20C4AEEB4D3F}">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 Método Anticonceptivo Actual</t>
        </r>
        <r>
          <rPr>
            <sz val="9"/>
            <color indexed="81"/>
            <rFont val="Tahoma"/>
            <family val="2"/>
          </rPr>
          <t xml:space="preserve"> 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 Esterilización Quirurgica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text>
    </comment>
    <comment ref="A48" authorId="3" shapeId="0" xr:uid="{78F8759C-DBA5-4FE6-A00E-3BDF050F812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Metodo Anticonceptivo Actual </t>
        </r>
        <r>
          <rPr>
            <sz val="9"/>
            <color indexed="81"/>
            <rFont val="Tahoma"/>
            <family val="2"/>
          </rPr>
          <t>se haya registrado</t>
        </r>
        <r>
          <rPr>
            <b/>
            <sz val="9"/>
            <color indexed="81"/>
            <rFont val="Tahoma"/>
            <family val="2"/>
          </rPr>
          <t xml:space="preserve"> </t>
        </r>
        <r>
          <rPr>
            <sz val="9"/>
            <color indexed="81"/>
            <rFont val="Tahoma"/>
            <family val="2"/>
          </rPr>
          <t>un</t>
        </r>
        <r>
          <rPr>
            <b/>
            <sz val="9"/>
            <color indexed="81"/>
            <rFont val="Tahoma"/>
            <family val="2"/>
          </rPr>
          <t xml:space="preserve"> </t>
        </r>
        <r>
          <rPr>
            <sz val="9"/>
            <color indexed="81"/>
            <rFont val="Tahoma"/>
            <family val="2"/>
          </rPr>
          <t>Valor en Campo</t>
        </r>
        <r>
          <rPr>
            <b/>
            <sz val="9"/>
            <color indexed="81"/>
            <rFont val="Tahoma"/>
            <family val="2"/>
          </rPr>
          <t xml:space="preserve"> MAC </t>
        </r>
        <r>
          <rPr>
            <sz val="9"/>
            <color indexed="81"/>
            <rFont val="Tahoma"/>
            <family val="2"/>
          </rPr>
          <t>con su respectivo</t>
        </r>
        <r>
          <rPr>
            <b/>
            <sz val="9"/>
            <color indexed="81"/>
            <rFont val="Tahoma"/>
            <family val="2"/>
          </rPr>
          <t xml:space="preserve"> </t>
        </r>
        <r>
          <rPr>
            <sz val="9"/>
            <color indexed="81"/>
            <rFont val="Tahoma"/>
            <family val="2"/>
          </rPr>
          <t>estado</t>
        </r>
        <r>
          <rPr>
            <b/>
            <sz val="9"/>
            <color indexed="81"/>
            <rFont val="Tahoma"/>
            <family val="2"/>
          </rPr>
          <t xml:space="preserve"> Ingreso </t>
        </r>
        <r>
          <rPr>
            <sz val="9"/>
            <color indexed="81"/>
            <rFont val="Tahoma"/>
            <family val="2"/>
          </rPr>
          <t>y adicionamente en el Campo</t>
        </r>
        <r>
          <rPr>
            <b/>
            <sz val="9"/>
            <color indexed="81"/>
            <rFont val="Tahoma"/>
            <family val="2"/>
          </rPr>
          <t xml:space="preserve"> ¿Regulación de Fertilidad más preservativo?</t>
        </r>
        <r>
          <rPr>
            <sz val="9"/>
            <color indexed="81"/>
            <rFont val="Tahoma"/>
            <family val="2"/>
          </rPr>
          <t xml:space="preserve"> tenga como valor </t>
        </r>
        <r>
          <rPr>
            <b/>
            <sz val="9"/>
            <color indexed="81"/>
            <rFont val="Tahoma"/>
            <family val="2"/>
          </rPr>
          <t>Si</t>
        </r>
      </text>
    </comment>
    <comment ref="A49" authorId="4" shapeId="0" xr:uid="{BF9EB451-8B97-4AEA-A592-D76DB85E64EA}">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 MAC contenga el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tenga el valor I</t>
        </r>
        <r>
          <rPr>
            <b/>
            <sz val="9"/>
            <color indexed="81"/>
            <rFont val="Tahoma"/>
            <family val="2"/>
          </rPr>
          <t xml:space="preserve">ngreso
</t>
        </r>
        <r>
          <rPr>
            <sz val="9"/>
            <color indexed="81"/>
            <rFont val="Tahoma"/>
            <family val="2"/>
          </rPr>
          <t>Además debe Tener selecionado Un</t>
        </r>
        <r>
          <rPr>
            <b/>
            <sz val="9"/>
            <color indexed="81"/>
            <rFont val="Tahoma"/>
            <family val="2"/>
          </rPr>
          <t xml:space="preserve"> Ciclo Vital Femenino </t>
        </r>
        <r>
          <rPr>
            <sz val="9"/>
            <color indexed="81"/>
            <rFont val="Tahoma"/>
            <family val="2"/>
          </rPr>
          <t>en la Anamnesis</t>
        </r>
        <r>
          <rPr>
            <b/>
            <sz val="9"/>
            <color indexed="81"/>
            <rFont val="Tahoma"/>
            <family val="2"/>
          </rPr>
          <t xml:space="preserve">  </t>
        </r>
        <r>
          <rPr>
            <sz val="9"/>
            <color indexed="81"/>
            <rFont val="Tahoma"/>
            <family val="2"/>
          </rPr>
          <t>con el Valor</t>
        </r>
        <r>
          <rPr>
            <b/>
            <sz val="9"/>
            <color indexed="81"/>
            <rFont val="Tahoma"/>
            <family val="2"/>
          </rPr>
          <t>; Embarazada, Embarazada Primigesta o Gestante</t>
        </r>
      </text>
    </comment>
    <comment ref="A50" authorId="4" shapeId="0" xr:uid="{D7A287EA-C269-4F58-A947-16AD0FD34676}">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Ingreso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Ingreso Practica Sexual Segura - Preservativo</t>
        </r>
      </text>
    </comment>
    <comment ref="A52" authorId="4" shapeId="0" xr:uid="{9481820B-1AE0-404B-B7F5-CFC297488D9C}">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 xml:space="preserve"> </t>
        </r>
        <r>
          <rPr>
            <b/>
            <sz val="9"/>
            <color indexed="81"/>
            <rFont val="Tahoma"/>
            <family val="2"/>
          </rPr>
          <t xml:space="preserv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Ingreso
</t>
        </r>
        <r>
          <rPr>
            <sz val="9"/>
            <color indexed="81"/>
            <rFont val="Tahoma"/>
            <family val="2"/>
          </rPr>
          <t xml:space="preserve">Además en la Sección </t>
        </r>
        <r>
          <rPr>
            <b/>
            <sz val="9"/>
            <color indexed="81"/>
            <rFont val="Tahoma"/>
            <family val="2"/>
          </rPr>
          <t xml:space="preserve">Practica Sexual Segura </t>
        </r>
        <r>
          <rPr>
            <sz val="9"/>
            <color indexed="81"/>
            <rFont val="Tahoma"/>
            <family val="2"/>
          </rPr>
          <t>Selecionar el Valor</t>
        </r>
        <r>
          <rPr>
            <b/>
            <sz val="9"/>
            <color indexed="81"/>
            <rFont val="Tahoma"/>
            <family val="2"/>
          </rPr>
          <t xml:space="preserve">  SI </t>
        </r>
        <r>
          <rPr>
            <sz val="9"/>
            <color indexed="81"/>
            <rFont val="Tahoma"/>
            <family val="2"/>
          </rPr>
          <t>en el Campo</t>
        </r>
        <r>
          <rPr>
            <b/>
            <sz val="9"/>
            <color indexed="81"/>
            <rFont val="Tahoma"/>
            <family val="2"/>
          </rPr>
          <t xml:space="preserve"> ¿Indicación de Lubricantes?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Lubricantes</t>
        </r>
      </text>
    </comment>
    <comment ref="A54" authorId="4" shapeId="0" xr:uid="{D095ED97-CE60-4ABD-B078-99B7C50C00E6}">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Preservativo </t>
        </r>
        <r>
          <rPr>
            <sz val="9"/>
            <color indexed="81"/>
            <rFont val="Tahoma"/>
            <family val="2"/>
          </rPr>
          <t xml:space="preserve">y campo </t>
        </r>
        <r>
          <rPr>
            <b/>
            <sz val="9"/>
            <color indexed="81"/>
            <rFont val="Tahoma"/>
            <family val="2"/>
          </rPr>
          <t xml:space="preserve">Estado </t>
        </r>
        <r>
          <rPr>
            <sz val="9"/>
            <color indexed="81"/>
            <rFont val="Tahoma"/>
            <family val="2"/>
          </rPr>
          <t xml:space="preserve">el valor </t>
        </r>
        <r>
          <rPr>
            <b/>
            <sz val="9"/>
            <color indexed="81"/>
            <rFont val="Tahoma"/>
            <family val="2"/>
          </rPr>
          <t>Ingreso</t>
        </r>
        <r>
          <rPr>
            <sz val="9"/>
            <color indexed="81"/>
            <rFont val="Tahoma"/>
            <family val="2"/>
          </rPr>
          <t xml:space="preserve">
Además en la Sección </t>
        </r>
        <r>
          <rPr>
            <b/>
            <sz val="9"/>
            <color indexed="81"/>
            <rFont val="Tahoma"/>
            <family val="2"/>
          </rPr>
          <t>Practica Sexual Segura</t>
        </r>
        <r>
          <rPr>
            <sz val="9"/>
            <color indexed="81"/>
            <rFont val="Tahoma"/>
            <family val="2"/>
          </rPr>
          <t xml:space="preserve"> Selecionar el Valor  </t>
        </r>
        <r>
          <rPr>
            <b/>
            <sz val="9"/>
            <color indexed="81"/>
            <rFont val="Tahoma"/>
            <family val="2"/>
          </rPr>
          <t xml:space="preserve">SI </t>
        </r>
        <r>
          <rPr>
            <sz val="9"/>
            <color indexed="81"/>
            <rFont val="Tahoma"/>
            <family val="2"/>
          </rPr>
          <t xml:space="preserve">en el Campo </t>
        </r>
        <r>
          <rPr>
            <b/>
            <sz val="9"/>
            <color indexed="81"/>
            <rFont val="Tahoma"/>
            <family val="2"/>
          </rPr>
          <t>¿Condon Femenino?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Condón Femenino</t>
        </r>
      </text>
    </comment>
    <comment ref="A59" authorId="2" shapeId="0" xr:uid="{F4DF65D1-5F07-4E55-B95C-6099F1F2827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tenga registro de Campo</t>
        </r>
        <r>
          <rPr>
            <b/>
            <sz val="9"/>
            <color indexed="81"/>
            <rFont val="Tahoma"/>
            <family val="2"/>
          </rPr>
          <t xml:space="preserve">  Metodo Anticonceptivo Actual  MAC</t>
        </r>
        <r>
          <rPr>
            <sz val="9"/>
            <color indexed="81"/>
            <rFont val="Tahoma"/>
            <family val="2"/>
          </rPr>
          <t xml:space="preserve"> y su respectivo Estado </t>
        </r>
        <r>
          <rPr>
            <b/>
            <sz val="9"/>
            <color indexed="81"/>
            <rFont val="Tahoma"/>
            <family val="2"/>
          </rPr>
          <t>Egreso por alta, Egreso por Abandono, Egreso por Traslado o Egreso Otras Causas</t>
        </r>
        <r>
          <rPr>
            <sz val="9"/>
            <color indexed="81"/>
            <rFont val="Tahoma"/>
            <family val="2"/>
          </rPr>
          <t xml:space="preserve">
</t>
        </r>
      </text>
    </comment>
    <comment ref="A60" authorId="2" shapeId="0" xr:uid="{CCE7CED3-E087-4B3C-8D58-CF522616EE3A}">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e</t>
        </r>
        <r>
          <rPr>
            <sz val="9"/>
            <color indexed="81"/>
            <rFont val="Tahoma"/>
            <family val="2"/>
          </rPr>
          <t>n el Formulario Clínico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 Metodo Anticonceptivo Actual  MAC  </t>
        </r>
        <r>
          <rPr>
            <sz val="9"/>
            <color indexed="81"/>
            <rFont val="Tahoma"/>
            <family val="2"/>
          </rPr>
          <t>tenga como valor</t>
        </r>
        <r>
          <rPr>
            <b/>
            <sz val="9"/>
            <color indexed="81"/>
            <rFont val="Tahoma"/>
            <family val="2"/>
          </rPr>
          <t xml:space="preserve"> DIU  T de Cobre.
</t>
        </r>
        <r>
          <rPr>
            <sz val="9"/>
            <color indexed="81"/>
            <rFont val="Tahoma"/>
            <family val="2"/>
          </rPr>
          <t>y campo</t>
        </r>
        <r>
          <rPr>
            <b/>
            <sz val="9"/>
            <color indexed="81"/>
            <rFont val="Tahoma"/>
            <family val="2"/>
          </rPr>
          <t xml:space="preserve"> Estado </t>
        </r>
        <r>
          <rPr>
            <sz val="9"/>
            <color indexed="81"/>
            <rFont val="Tahoma"/>
            <family val="2"/>
          </rPr>
          <t xml:space="preserve">tenga el valor </t>
        </r>
        <r>
          <rPr>
            <b/>
            <sz val="9"/>
            <color indexed="81"/>
            <rFont val="Tahoma"/>
            <family val="2"/>
          </rPr>
          <t xml:space="preserve">Egreso por Alta, Egreso por Abandono, Egreso por Traslado o Egreso por otras causas. </t>
        </r>
      </text>
    </comment>
    <comment ref="A61" authorId="2" shapeId="0" xr:uid="{667190D6-7DDA-4F6A-8858-4308AB1E390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DIU  con Levonorgestrel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2" authorId="2" shapeId="0" xr:uid="{47FE8AF4-7A57-4FC8-B7D8-AF36C481142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Oral Combinado</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3" authorId="2" shapeId="0" xr:uid="{02BC233F-6429-462C-B5D8-B77E7755392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Prostágenos Puros. </t>
        </r>
        <r>
          <rPr>
            <sz val="9"/>
            <color indexed="81"/>
            <rFont val="Tahoma"/>
            <family val="2"/>
          </rPr>
          <t xml:space="preserve">
y el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4" authorId="2" shapeId="0" xr:uid="{19C6C467-59CC-4EBC-879E-D90ADF4D84A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Inyectable Combinado Trimestral</t>
        </r>
        <r>
          <rPr>
            <sz val="9"/>
            <color indexed="81"/>
            <rFont val="Tahoma"/>
            <family val="2"/>
          </rPr>
          <t xml:space="preserve">
y el campo </t>
        </r>
        <r>
          <rPr>
            <b/>
            <sz val="9"/>
            <color indexed="81"/>
            <rFont val="Tahoma"/>
            <family val="2"/>
          </rPr>
          <t xml:space="preserve">Estado </t>
        </r>
        <r>
          <rPr>
            <sz val="9"/>
            <color indexed="81"/>
            <rFont val="Tahoma"/>
            <family val="2"/>
          </rPr>
          <t xml:space="preserve">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5" authorId="2" shapeId="0" xr:uid="{53C0094D-0D58-44CA-9A7A-BE98B135B02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Progestágenos Mensual </t>
        </r>
        <r>
          <rPr>
            <sz val="9"/>
            <color indexed="81"/>
            <rFont val="Tahoma"/>
            <family val="2"/>
          </rPr>
          <t xml:space="preserve">o </t>
        </r>
        <r>
          <rPr>
            <b/>
            <sz val="9"/>
            <color indexed="81"/>
            <rFont val="Tahoma"/>
            <family val="2"/>
          </rPr>
          <t>Inyectable Progestágenos Trimestral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6" authorId="2" shapeId="0" xr:uid="{7536F70E-5ABE-4AE0-AC75-0A3C10346FF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Implante Etonogestrel</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t>
        </r>
      </text>
    </comment>
    <comment ref="B67" authorId="2" shapeId="0" xr:uid="{B3E452E7-BF35-4A2D-A62C-9995CBAFB69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t>
        </r>
        <r>
          <rPr>
            <b/>
            <sz val="9"/>
            <color indexed="81"/>
            <rFont val="Tahoma"/>
            <family val="2"/>
          </rPr>
          <t xml:space="preserve"> Implante Levonorgestrel</t>
        </r>
        <r>
          <rPr>
            <sz val="9"/>
            <color indexed="81"/>
            <rFont val="Tahoma"/>
            <family val="2"/>
          </rPr>
          <t xml:space="preserve"> 
y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A68" authorId="2" shapeId="0" xr:uid="{285471D0-695C-4BDA-B6CE-560FC70B8979}">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r>
          <rPr>
            <b/>
            <sz val="9"/>
            <color indexed="81"/>
            <rFont val="Tahoma"/>
            <family val="2"/>
          </rPr>
          <t xml:space="preserve">
(El Sexo Hombre y Mujer Se Tomara Desde los Datos Registrados en Admisión)</t>
        </r>
      </text>
    </comment>
    <comment ref="A70" authorId="2" shapeId="0" xr:uid="{51723EF2-4087-4F26-9FAF-F8A951CE4FE0}">
      <text>
        <r>
          <rPr>
            <sz val="9"/>
            <color indexed="81"/>
            <rFont val="Tahoma"/>
            <family val="2"/>
          </rPr>
          <t>Este dato aparecerá  luego de que en la atención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Esterilización Quirúrgica.</t>
        </r>
        <r>
          <rPr>
            <sz val="9"/>
            <color indexed="81"/>
            <rFont val="Tahoma"/>
            <family val="2"/>
          </rPr>
          <t xml:space="preserve">
y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r>
          <rPr>
            <b/>
            <sz val="9"/>
            <color indexed="81"/>
            <rFont val="Tahoma"/>
            <family val="2"/>
          </rPr>
          <t>(El Sexo Hombre y Mujer Se Tomara Desde los Datos Registrados en Admisión)</t>
        </r>
        <r>
          <rPr>
            <sz val="9"/>
            <color indexed="81"/>
            <rFont val="Tahoma"/>
            <family val="2"/>
          </rPr>
          <t xml:space="preserve">
</t>
        </r>
      </text>
    </comment>
    <comment ref="A72" authorId="2" shapeId="0" xr:uid="{2D7060EF-0D65-4C3C-B579-FAEF9F23E05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Regulación Fecundidad (Paternidad Reponsable)</t>
        </r>
        <r>
          <rPr>
            <sz val="9"/>
            <color indexed="81"/>
            <rFont val="Tahoma"/>
            <family val="2"/>
          </rPr>
          <t xml:space="preserve"> 
Se debe registrado un Valor en Campo </t>
        </r>
        <r>
          <rPr>
            <b/>
            <sz val="9"/>
            <color indexed="81"/>
            <rFont val="Tahoma"/>
            <family val="2"/>
          </rPr>
          <t xml:space="preserve"> Metodo Anticonceptivo Actual  MAC  </t>
        </r>
        <r>
          <rPr>
            <sz val="9"/>
            <color indexed="81"/>
            <rFont val="Tahoma"/>
            <family val="2"/>
          </rPr>
          <t>con su respectivo estado</t>
        </r>
        <r>
          <rPr>
            <b/>
            <sz val="9"/>
            <color indexed="81"/>
            <rFont val="Tahoma"/>
            <family val="2"/>
          </rPr>
          <t xml:space="preserve"> Egreso por Alta, Egreso por Abandono, Egreso por Traslado o Egreso por otras causas</t>
        </r>
        <r>
          <rPr>
            <sz val="9"/>
            <color indexed="81"/>
            <rFont val="Tahoma"/>
            <family val="2"/>
          </rPr>
          <t xml:space="preserve"> y adicionamente en el Campo </t>
        </r>
        <r>
          <rPr>
            <b/>
            <sz val="9"/>
            <color indexed="81"/>
            <rFont val="Tahoma"/>
            <family val="2"/>
          </rPr>
          <t xml:space="preserve">¿Regulación de Fertilidad más preservativo? </t>
        </r>
        <r>
          <rPr>
            <sz val="9"/>
            <color indexed="81"/>
            <rFont val="Tahoma"/>
            <family val="2"/>
          </rPr>
          <t>tenga como valor</t>
        </r>
        <r>
          <rPr>
            <b/>
            <sz val="9"/>
            <color indexed="81"/>
            <rFont val="Tahoma"/>
            <family val="2"/>
          </rPr>
          <t xml:space="preserve"> Si</t>
        </r>
        <r>
          <rPr>
            <sz val="9"/>
            <color indexed="81"/>
            <rFont val="Tahoma"/>
            <family val="2"/>
          </rPr>
          <t xml:space="preserve">
</t>
        </r>
      </text>
    </comment>
    <comment ref="A73" authorId="2" shapeId="0" xr:uid="{D66623EF-B6E6-4BE9-8F59-DE08AF9BFE69}">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Además debe Tener selecionado Un </t>
        </r>
        <r>
          <rPr>
            <b/>
            <sz val="9"/>
            <color indexed="81"/>
            <rFont val="Tahoma"/>
            <family val="2"/>
          </rPr>
          <t>Ciclo Vital Femenino</t>
        </r>
        <r>
          <rPr>
            <sz val="9"/>
            <color indexed="81"/>
            <rFont val="Tahoma"/>
            <family val="2"/>
          </rPr>
          <t xml:space="preserve"> en la </t>
        </r>
        <r>
          <rPr>
            <b/>
            <sz val="9"/>
            <color indexed="81"/>
            <rFont val="Tahoma"/>
            <family val="2"/>
          </rPr>
          <t>Anamnesis</t>
        </r>
        <r>
          <rPr>
            <sz val="9"/>
            <color indexed="81"/>
            <rFont val="Tahoma"/>
            <family val="2"/>
          </rPr>
          <t xml:space="preserve">  con el</t>
        </r>
        <r>
          <rPr>
            <b/>
            <sz val="9"/>
            <color indexed="81"/>
            <rFont val="Tahoma"/>
            <family val="2"/>
          </rPr>
          <t xml:space="preserve"> Valor</t>
        </r>
        <r>
          <rPr>
            <sz val="9"/>
            <color indexed="81"/>
            <rFont val="Tahoma"/>
            <family val="2"/>
          </rPr>
          <t>;</t>
        </r>
        <r>
          <rPr>
            <b/>
            <sz val="9"/>
            <color indexed="81"/>
            <rFont val="Tahoma"/>
            <family val="2"/>
          </rPr>
          <t xml:space="preserve"> Embarazada, Embarazada Primigesta o Gestante
</t>
        </r>
      </text>
    </comment>
    <comment ref="A74" authorId="2" shapeId="0" xr:uid="{3200E0C6-C7AA-4E0F-AC2B-58C5F4EBC04B}">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contenga algun metodo y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  </t>
        </r>
        <r>
          <rPr>
            <b/>
            <sz val="9"/>
            <color indexed="81"/>
            <rFont val="Tahoma"/>
            <family val="2"/>
          </rPr>
          <t>SI</t>
        </r>
        <r>
          <rPr>
            <sz val="9"/>
            <color indexed="81"/>
            <rFont val="Tahoma"/>
            <family val="2"/>
          </rPr>
          <t xml:space="preserve"> en el Campo </t>
        </r>
        <r>
          <rPr>
            <b/>
            <sz val="9"/>
            <color indexed="81"/>
            <rFont val="Tahoma"/>
            <family val="2"/>
          </rPr>
          <t>Practica Sexual Segura - ¿Entrega de Preservativos?</t>
        </r>
        <r>
          <rPr>
            <sz val="9"/>
            <color indexed="81"/>
            <rFont val="Tahoma"/>
            <family val="2"/>
          </rPr>
          <t xml:space="preserve">
o
</t>
        </r>
        <r>
          <rPr>
            <b/>
            <sz val="9"/>
            <color indexed="81"/>
            <rFont val="Tahoma"/>
            <family val="2"/>
          </rPr>
          <t xml:space="preserve">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
Se debe registrar la actividad </t>
        </r>
        <r>
          <rPr>
            <b/>
            <sz val="9"/>
            <color indexed="81"/>
            <rFont val="Tahoma"/>
            <family val="2"/>
          </rPr>
          <t>Egreso Practica Sexual Segura - Preservativo</t>
        </r>
        <r>
          <rPr>
            <sz val="9"/>
            <color indexed="81"/>
            <rFont val="Tahoma"/>
            <family val="2"/>
          </rPr>
          <t xml:space="preserve">
</t>
        </r>
      </text>
    </comment>
    <comment ref="A76" authorId="2" shapeId="0" xr:uid="{A35FDCB0-BAD3-4E12-917C-BC6E90D074F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A</t>
        </r>
        <r>
          <rPr>
            <b/>
            <sz val="9"/>
            <color indexed="81"/>
            <rFont val="Tahoma"/>
            <family val="2"/>
          </rPr>
          <t>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Metodo Anticonceptivo Actual  MAC  </t>
        </r>
        <r>
          <rPr>
            <sz val="9"/>
            <color indexed="81"/>
            <rFont val="Tahoma"/>
            <family val="2"/>
          </rPr>
          <t>contenga algun metodo  y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t>
        </r>
        <r>
          <rPr>
            <sz val="9"/>
            <color indexed="81"/>
            <rFont val="Tahoma"/>
            <family val="2"/>
          </rPr>
          <t xml:space="preserve"> en el Campo </t>
        </r>
        <r>
          <rPr>
            <b/>
            <sz val="9"/>
            <color indexed="81"/>
            <rFont val="Tahoma"/>
            <family val="2"/>
          </rPr>
          <t>Practica Sexual Segura - ¿Entrega de Preservativos?</t>
        </r>
        <r>
          <rPr>
            <sz val="9"/>
            <color indexed="81"/>
            <rFont val="Tahoma"/>
            <family val="2"/>
          </rPr>
          <t xml:space="preserve">
</t>
        </r>
        <r>
          <rPr>
            <b/>
            <sz val="9"/>
            <color indexed="81"/>
            <rFont val="Tahoma"/>
            <family val="2"/>
          </rPr>
          <t xml:space="preserve">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
Se debe registrar la actividad </t>
        </r>
        <r>
          <rPr>
            <b/>
            <sz val="9"/>
            <color indexed="81"/>
            <rFont val="Tahoma"/>
            <family val="2"/>
          </rPr>
          <t>Egreso Practica Sexual Segura - Lubricantes</t>
        </r>
        <r>
          <rPr>
            <sz val="9"/>
            <color indexed="81"/>
            <rFont val="Tahoma"/>
            <family val="2"/>
          </rPr>
          <t xml:space="preserve">
</t>
        </r>
      </text>
    </comment>
    <comment ref="A78" authorId="2" shapeId="0" xr:uid="{823F5A00-FEED-4E63-A601-C82BB821E2F5}">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o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Metodo Anticonceptivo Actual  MAC</t>
        </r>
        <r>
          <rPr>
            <sz val="9"/>
            <color indexed="81"/>
            <rFont val="Tahoma"/>
            <family val="2"/>
          </rPr>
          <t xml:space="preserve">  contenga algun metodo</t>
        </r>
        <r>
          <rPr>
            <b/>
            <sz val="9"/>
            <color indexed="81"/>
            <rFont val="Tahoma"/>
            <family val="2"/>
          </rPr>
          <t xml:space="preserve">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 </t>
        </r>
        <r>
          <rPr>
            <sz val="9"/>
            <color indexed="81"/>
            <rFont val="Tahoma"/>
            <family val="2"/>
          </rPr>
          <t>en el Campo</t>
        </r>
        <r>
          <rPr>
            <b/>
            <sz val="9"/>
            <color indexed="81"/>
            <rFont val="Tahoma"/>
            <family val="2"/>
          </rPr>
          <t xml:space="preserve"> Practica Sexual Segura - ¿Condón Femenino?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 xml:space="preserve">Egreso Practica Sexual Segura - Condón Femenino </t>
        </r>
      </text>
    </comment>
    <comment ref="B81" authorId="3" shapeId="0" xr:uid="{14DC6D3E-90F3-44F3-BDB5-9075B8C1C886}">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Control de Ginecología</t>
        </r>
        <r>
          <rPr>
            <sz val="9"/>
            <color indexed="81"/>
            <rFont val="Tahoma"/>
            <family val="2"/>
          </rPr>
          <t xml:space="preserve"> en la Sección </t>
        </r>
        <r>
          <rPr>
            <b/>
            <sz val="9"/>
            <color indexed="81"/>
            <rFont val="Tahoma"/>
            <family val="2"/>
          </rPr>
          <t>Climaterio</t>
        </r>
        <r>
          <rPr>
            <sz val="9"/>
            <color indexed="81"/>
            <rFont val="Tahoma"/>
            <family val="2"/>
          </rPr>
          <t xml:space="preserve"> el campo </t>
        </r>
        <r>
          <rPr>
            <b/>
            <sz val="9"/>
            <color indexed="81"/>
            <rFont val="Tahoma"/>
            <family val="2"/>
          </rPr>
          <t>Etapa Climaterio</t>
        </r>
        <r>
          <rPr>
            <sz val="9"/>
            <color indexed="81"/>
            <rFont val="Tahoma"/>
            <family val="2"/>
          </rPr>
          <t xml:space="preserve"> tenga como valor </t>
        </r>
        <r>
          <rPr>
            <b/>
            <sz val="9"/>
            <color indexed="81"/>
            <rFont val="Tahoma"/>
            <family val="2"/>
          </rPr>
          <t>SI</t>
        </r>
        <r>
          <rPr>
            <sz val="9"/>
            <color indexed="81"/>
            <rFont val="Tahoma"/>
            <family val="2"/>
          </rPr>
          <t xml:space="preserve"> y el el Campo </t>
        </r>
        <r>
          <rPr>
            <b/>
            <sz val="9"/>
            <color indexed="81"/>
            <rFont val="Tahoma"/>
            <family val="2"/>
          </rPr>
          <t xml:space="preserve">Estado </t>
        </r>
        <r>
          <rPr>
            <sz val="9"/>
            <color indexed="81"/>
            <rFont val="Tahoma"/>
            <family val="2"/>
          </rPr>
          <t xml:space="preserve">tenga como valor </t>
        </r>
        <r>
          <rPr>
            <b/>
            <sz val="9"/>
            <color indexed="81"/>
            <rFont val="Tahoma"/>
            <family val="2"/>
          </rPr>
          <t>"INGRESO"</t>
        </r>
        <r>
          <rPr>
            <sz val="9"/>
            <color indexed="81"/>
            <rFont val="Tahoma"/>
            <family val="2"/>
          </rPr>
          <t xml:space="preserve">
(Rango Etario es de 45 años a 64 años)
(Se Considerara la Fecha del Formulario Para Ser Contabilizado en el Mes que Corresponde) </t>
        </r>
      </text>
    </comment>
    <comment ref="A84" authorId="3" shapeId="0" xr:uid="{7E631543-8821-4E74-954C-8AC4A35C5C1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Registre el</t>
        </r>
        <r>
          <rPr>
            <b/>
            <sz val="9"/>
            <color indexed="81"/>
            <rFont val="Tahoma"/>
            <family val="2"/>
          </rPr>
          <t xml:space="preserve"> Formulario Antecedentes de Ingreso del Recien Nacido.
(El Sexo Hombre y Mujer (Niños y Niñas)Se Tomara Desde los Datos Registrados en Admisión)</t>
        </r>
      </text>
    </comment>
    <comment ref="R86" authorId="4" shapeId="0" xr:uid="{64795306-EA3C-439F-ACDA-7C655F1C9BF0}">
      <text>
        <r>
          <rPr>
            <sz val="9"/>
            <color indexed="81"/>
            <rFont val="Tahoma"/>
            <family val="2"/>
          </rPr>
          <t xml:space="preserve">Este dato aparecerá  luego de que en la atención 
Registrada en </t>
        </r>
        <r>
          <rPr>
            <b/>
            <sz val="9"/>
            <color indexed="81"/>
            <rFont val="Tahoma"/>
            <family val="2"/>
          </rPr>
          <t>Módulo Box - Pacientes Citados  o En agregar Documento a Una atención</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Modalidad</t>
        </r>
        <r>
          <rPr>
            <sz val="9"/>
            <color indexed="81"/>
            <rFont val="Tahoma"/>
            <family val="2"/>
          </rPr>
          <t xml:space="preserve"> selecionar el Valor </t>
        </r>
        <r>
          <rPr>
            <b/>
            <sz val="9"/>
            <color indexed="81"/>
            <rFont val="Tahoma"/>
            <family val="2"/>
          </rPr>
          <t>Servicio</t>
        </r>
        <r>
          <rPr>
            <sz val="9"/>
            <color indexed="81"/>
            <rFont val="Tahoma"/>
            <family val="2"/>
          </rPr>
          <t xml:space="preserve"> </t>
        </r>
        <r>
          <rPr>
            <b/>
            <sz val="9"/>
            <color indexed="81"/>
            <rFont val="Tahoma"/>
            <family val="2"/>
          </rPr>
          <t xml:space="preserve">Itinerante
</t>
        </r>
        <r>
          <rPr>
            <sz val="9"/>
            <color indexed="81"/>
            <rFont val="Tahoma"/>
            <family val="2"/>
          </rPr>
          <t>Además Tener registrado</t>
        </r>
        <r>
          <rPr>
            <b/>
            <sz val="9"/>
            <color indexed="81"/>
            <rFont val="Tahoma"/>
            <family val="2"/>
          </rPr>
          <t xml:space="preserve"> </t>
        </r>
        <r>
          <rPr>
            <sz val="9"/>
            <color indexed="81"/>
            <rFont val="Tahoma"/>
            <family val="2"/>
          </rPr>
          <t>el valor</t>
        </r>
        <r>
          <rPr>
            <b/>
            <sz val="9"/>
            <color indexed="81"/>
            <rFont val="Tahoma"/>
            <family val="2"/>
          </rPr>
          <t xml:space="preserve"> Ingreso </t>
        </r>
        <r>
          <rPr>
            <sz val="9"/>
            <color indexed="81"/>
            <rFont val="Tahoma"/>
            <family val="2"/>
          </rPr>
          <t>en el campo</t>
        </r>
        <r>
          <rPr>
            <b/>
            <sz val="9"/>
            <color indexed="81"/>
            <rFont val="Tahoma"/>
            <family val="2"/>
          </rPr>
          <t xml:space="preserve"> Estado</t>
        </r>
        <r>
          <rPr>
            <sz val="9"/>
            <color indexed="81"/>
            <rFont val="Tahoma"/>
            <family val="2"/>
          </rPr>
          <t xml:space="preserve">
</t>
        </r>
      </text>
    </comment>
    <comment ref="T86" authorId="4" shapeId="0" xr:uid="{776F0383-285B-42B4-A33A-DF9EDEE6AEF8}">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 </t>
        </r>
        <r>
          <rPr>
            <sz val="9"/>
            <color indexed="81"/>
            <rFont val="Tahoma"/>
            <family val="2"/>
          </rPr>
          <t>en el Campo</t>
        </r>
        <r>
          <rPr>
            <b/>
            <sz val="9"/>
            <color indexed="81"/>
            <rFont val="Tahoma"/>
            <family val="2"/>
          </rPr>
          <t xml:space="preserve"> Modalidad </t>
        </r>
        <r>
          <rPr>
            <sz val="9"/>
            <color indexed="81"/>
            <rFont val="Tahoma"/>
            <family val="2"/>
          </rPr>
          <t>selecionar el Valor</t>
        </r>
        <r>
          <rPr>
            <b/>
            <sz val="9"/>
            <color indexed="81"/>
            <rFont val="Tahoma"/>
            <family val="2"/>
          </rPr>
          <t xml:space="preserve"> Atención Domiciliaria
</t>
        </r>
        <r>
          <rPr>
            <sz val="9"/>
            <color indexed="81"/>
            <rFont val="Tahoma"/>
            <family val="2"/>
          </rPr>
          <t xml:space="preserve">
Además Tener registrado el valor</t>
        </r>
        <r>
          <rPr>
            <b/>
            <sz val="9"/>
            <color indexed="81"/>
            <rFont val="Tahoma"/>
            <family val="2"/>
          </rPr>
          <t xml:space="preserve"> Ingreso </t>
        </r>
        <r>
          <rPr>
            <sz val="9"/>
            <color indexed="81"/>
            <rFont val="Tahoma"/>
            <family val="2"/>
          </rPr>
          <t xml:space="preserve">en el campo </t>
        </r>
        <r>
          <rPr>
            <b/>
            <sz val="9"/>
            <color indexed="81"/>
            <rFont val="Tahoma"/>
            <family val="2"/>
          </rPr>
          <t>Estado</t>
        </r>
      </text>
    </comment>
    <comment ref="X87" authorId="4" shapeId="0" xr:uid="{9121740D-871A-499B-9F1D-5AB935D700F1}">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Estado selecionar el Valor</t>
        </r>
        <r>
          <rPr>
            <b/>
            <sz val="9"/>
            <color indexed="81"/>
            <rFont val="Tahoma"/>
            <family val="2"/>
          </rPr>
          <t xml:space="preserve"> Egreso Inasistente</t>
        </r>
        <r>
          <rPr>
            <sz val="9"/>
            <color indexed="81"/>
            <rFont val="Tahoma"/>
            <family val="2"/>
          </rPr>
          <t xml:space="preserve">, además de selecionar </t>
        </r>
        <r>
          <rPr>
            <b/>
            <sz val="9"/>
            <color indexed="81"/>
            <rFont val="Tahoma"/>
            <family val="2"/>
          </rPr>
          <t>opciones de Resultado de Evaluación.</t>
        </r>
      </text>
    </comment>
    <comment ref="V88" authorId="4" shapeId="0" xr:uid="{D8C84AB2-7512-453D-BBEC-B9B0DACEEF64}">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 xml:space="preserve">Egreso Cumplimiento de Tratamiento, </t>
        </r>
        <r>
          <rPr>
            <sz val="9"/>
            <color indexed="81"/>
            <rFont val="Tahoma"/>
            <family val="2"/>
          </rPr>
          <t>además de selecionar</t>
        </r>
        <r>
          <rPr>
            <b/>
            <sz val="9"/>
            <color indexed="81"/>
            <rFont val="Tahoma"/>
            <family val="2"/>
          </rPr>
          <t xml:space="preserve"> opciones de Resultado de Evaluación</t>
        </r>
      </text>
    </comment>
    <comment ref="W88" authorId="4" shapeId="0" xr:uid="{511EA9D0-5527-431A-B244-1195634173B2}">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t>
        </r>
        <r>
          <rPr>
            <sz val="9"/>
            <color indexed="81"/>
            <rFont val="Tahoma"/>
            <family val="2"/>
          </rPr>
          <t xml:space="preserve"> </t>
        </r>
        <r>
          <rPr>
            <b/>
            <sz val="9"/>
            <color indexed="81"/>
            <rFont val="Tahoma"/>
            <family val="2"/>
          </rPr>
          <t>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el Valor </t>
        </r>
        <r>
          <rPr>
            <b/>
            <sz val="9"/>
            <color indexed="81"/>
            <rFont val="Tahoma"/>
            <family val="2"/>
          </rPr>
          <t>Egreso Otros</t>
        </r>
        <r>
          <rPr>
            <sz val="9"/>
            <color indexed="81"/>
            <rFont val="Tahoma"/>
            <family val="2"/>
          </rPr>
          <t xml:space="preserve">, además de selecionar </t>
        </r>
        <r>
          <rPr>
            <b/>
            <sz val="9"/>
            <color indexed="81"/>
            <rFont val="Tahoma"/>
            <family val="2"/>
          </rPr>
          <t>opciones de Resultado de Evaluación</t>
        </r>
      </text>
    </comment>
    <comment ref="Y88" authorId="4" shapeId="0" xr:uid="{6EA4BCA9-E229-4CDA-BEB7-2702219E95BD}">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 xml:space="preserve">Estado </t>
        </r>
        <r>
          <rPr>
            <sz val="9"/>
            <color indexed="81"/>
            <rFont val="Tahoma"/>
            <family val="2"/>
          </rPr>
          <t>selecionar</t>
        </r>
        <r>
          <rPr>
            <b/>
            <sz val="9"/>
            <color indexed="81"/>
            <rFont val="Tahoma"/>
            <family val="2"/>
          </rPr>
          <t xml:space="preserve"> Egreso Completa Tratamiento, Egreso Otros o Egreso Inasistentes</t>
        </r>
        <r>
          <rPr>
            <sz val="9"/>
            <color indexed="81"/>
            <rFont val="Tahoma"/>
            <family val="2"/>
          </rPr>
          <t>, además tener selecionado un Resultado de Evaluación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Recuperado</t>
        </r>
      </text>
    </comment>
    <comment ref="Z88" authorId="4" shapeId="0" xr:uid="{35FC5479-9751-4764-876B-2DF160BEC9C8}">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xml:space="preserve">, además tener selecionado un resultado de Evaluación  y en el campo </t>
        </r>
        <r>
          <rPr>
            <b/>
            <sz val="9"/>
            <color indexed="81"/>
            <rFont val="Tahoma"/>
            <family val="2"/>
          </rPr>
          <t>Resultado de Reevaluación Post Egreso</t>
        </r>
        <r>
          <rPr>
            <sz val="9"/>
            <color indexed="81"/>
            <rFont val="Tahoma"/>
            <family val="2"/>
          </rPr>
          <t xml:space="preserve"> el Valor  </t>
        </r>
        <r>
          <rPr>
            <b/>
            <sz val="9"/>
            <color indexed="81"/>
            <rFont val="Tahoma"/>
            <family val="2"/>
          </rPr>
          <t>No Recuperado</t>
        </r>
      </text>
    </comment>
    <comment ref="A89" authorId="3" shapeId="0" xr:uid="{A1EA3175-502E-4BF0-8865-B59C4FDC92D1}">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¿Es Rezago?</t>
        </r>
        <r>
          <rPr>
            <sz val="9"/>
            <color indexed="81"/>
            <rFont val="Tahoma"/>
            <family val="2"/>
          </rPr>
          <t xml:space="preserve"> el Valor </t>
        </r>
        <r>
          <rPr>
            <b/>
            <sz val="9"/>
            <color indexed="81"/>
            <rFont val="Tahoma"/>
            <family val="2"/>
          </rPr>
          <t>Si</t>
        </r>
        <r>
          <rPr>
            <sz val="9"/>
            <color indexed="81"/>
            <rFont val="Tahoma"/>
            <family val="2"/>
          </rPr>
          <t xml:space="preserve">
</t>
        </r>
      </text>
    </comment>
    <comment ref="A90" authorId="3" shapeId="0" xr:uid="{1C57ADC9-5371-438E-AE54-B61FDAFB685B}">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t>
        </r>
        <r>
          <rPr>
            <b/>
            <sz val="9"/>
            <color indexed="81"/>
            <rFont val="Tahoma"/>
            <family val="2"/>
          </rPr>
          <t xml:space="preserve"> Riesgo</t>
        </r>
      </text>
    </comment>
    <comment ref="A91" authorId="3" shapeId="0" xr:uid="{91D8C9B3-A478-4C08-81B0-A57CEAA08E90}">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Retraso</t>
        </r>
      </text>
    </comment>
    <comment ref="A92" authorId="3" shapeId="0" xr:uid="{C5DB730C-4900-4734-8D53-47FD11C3681A}">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t>
        </r>
        <r>
          <rPr>
            <b/>
            <sz val="9"/>
            <color indexed="81"/>
            <rFont val="Tahoma"/>
            <family val="2"/>
          </rPr>
          <t xml:space="preserve"> ¿Tiene Otra Vulnerabilidad? </t>
        </r>
        <r>
          <rPr>
            <sz val="9"/>
            <color indexed="81"/>
            <rFont val="Tahoma"/>
            <family val="2"/>
          </rPr>
          <t>el valor</t>
        </r>
        <r>
          <rPr>
            <b/>
            <sz val="9"/>
            <color indexed="81"/>
            <rFont val="Tahoma"/>
            <family val="2"/>
          </rPr>
          <t xml:space="preserve"> Si</t>
        </r>
      </text>
    </comment>
    <comment ref="T95" authorId="4" shapeId="0" xr:uid="{0FD11620-64AC-400C-8EA0-DB7529C2C7CF}">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Egreso Inasistente</t>
        </r>
        <r>
          <rPr>
            <sz val="9"/>
            <color indexed="81"/>
            <rFont val="Tahoma"/>
            <family val="2"/>
          </rPr>
          <t xml:space="preserve">, además de selecionar en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r>
          <rPr>
            <sz val="9"/>
            <color indexed="81"/>
            <rFont val="Tahoma"/>
            <family val="2"/>
          </rPr>
          <t xml:space="preserve"> y opciones de </t>
        </r>
        <r>
          <rPr>
            <b/>
            <sz val="9"/>
            <color indexed="81"/>
            <rFont val="Tahoma"/>
            <family val="2"/>
          </rPr>
          <t>Resultado de Evaluación.</t>
        </r>
      </text>
    </comment>
    <comment ref="U95" authorId="4" shapeId="0" xr:uid="{2F1DCFCA-DED8-4F4D-9618-137E0AAD2F08}">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t>
        </r>
        <r>
          <rPr>
            <b/>
            <sz val="9"/>
            <color indexed="81"/>
            <rFont val="Tahoma"/>
            <family val="2"/>
          </rPr>
          <t>Egreso Por Segunda Vez Completa Tratamiento, Egreso Por Segunda Vez Otros o Egreso Por Segunda Vez Inasistentes</t>
        </r>
        <r>
          <rPr>
            <sz val="9"/>
            <color indexed="81"/>
            <rFont val="Tahoma"/>
            <family val="2"/>
          </rPr>
          <t xml:space="preserve">, además en el Campo </t>
        </r>
        <r>
          <rPr>
            <b/>
            <sz val="9"/>
            <color indexed="81"/>
            <rFont val="Tahoma"/>
            <family val="2"/>
          </rPr>
          <t xml:space="preserve">Tipo de Resultado de Evaluación </t>
        </r>
        <r>
          <rPr>
            <sz val="9"/>
            <color indexed="81"/>
            <rFont val="Tahoma"/>
            <family val="2"/>
          </rPr>
          <t xml:space="preserve">contenga un resultado y en el campo </t>
        </r>
        <r>
          <rPr>
            <b/>
            <sz val="9"/>
            <color indexed="81"/>
            <rFont val="Tahoma"/>
            <family val="2"/>
          </rPr>
          <t xml:space="preserve">Resultado de Reevaluación Post Egreso </t>
        </r>
        <r>
          <rPr>
            <sz val="9"/>
            <color indexed="81"/>
            <rFont val="Tahoma"/>
            <family val="2"/>
          </rPr>
          <t>el Valor</t>
        </r>
        <r>
          <rPr>
            <b/>
            <sz val="9"/>
            <color indexed="81"/>
            <rFont val="Tahoma"/>
            <family val="2"/>
          </rPr>
          <t xml:space="preserve"> Recuperado</t>
        </r>
        <r>
          <rPr>
            <sz val="9"/>
            <color indexed="81"/>
            <rFont val="Tahoma"/>
            <family val="2"/>
          </rPr>
          <t xml:space="preserve"> o </t>
        </r>
        <r>
          <rPr>
            <b/>
            <sz val="9"/>
            <color indexed="81"/>
            <rFont val="Tahoma"/>
            <family val="2"/>
          </rPr>
          <t>No Recuperado</t>
        </r>
        <r>
          <rPr>
            <sz val="9"/>
            <color indexed="81"/>
            <rFont val="Tahoma"/>
            <family val="2"/>
          </rPr>
          <t xml:space="preserve">
</t>
        </r>
      </text>
    </comment>
    <comment ref="R96" authorId="4" shapeId="0" xr:uid="{6F8399A5-D920-457A-9045-530EC4600723}">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selecionar el Valor</t>
        </r>
        <r>
          <rPr>
            <b/>
            <sz val="9"/>
            <color indexed="81"/>
            <rFont val="Tahoma"/>
            <family val="2"/>
          </rPr>
          <t xml:space="preserve"> Egreso Cumplimiento de Tratamiento</t>
        </r>
        <r>
          <rPr>
            <sz val="9"/>
            <color indexed="81"/>
            <rFont val="Tahoma"/>
            <family val="2"/>
          </rPr>
          <t xml:space="preserve">, además de selecionar el campo </t>
        </r>
        <r>
          <rPr>
            <b/>
            <sz val="9"/>
            <color indexed="81"/>
            <rFont val="Tahoma"/>
            <family val="2"/>
          </rPr>
          <t>Egreso Por Segunda Vez</t>
        </r>
        <r>
          <rPr>
            <sz val="9"/>
            <color indexed="81"/>
            <rFont val="Tahoma"/>
            <family val="2"/>
          </rPr>
          <t xml:space="preserve"> el valor </t>
        </r>
        <r>
          <rPr>
            <b/>
            <sz val="9"/>
            <color indexed="81"/>
            <rFont val="Tahoma"/>
            <family val="2"/>
          </rPr>
          <t xml:space="preserve">Si </t>
        </r>
        <r>
          <rPr>
            <sz val="9"/>
            <color indexed="81"/>
            <rFont val="Tahoma"/>
            <family val="2"/>
          </rPr>
          <t xml:space="preserve"> y</t>
        </r>
        <r>
          <rPr>
            <b/>
            <sz val="9"/>
            <color indexed="81"/>
            <rFont val="Tahoma"/>
            <family val="2"/>
          </rPr>
          <t xml:space="preserve"> </t>
        </r>
        <r>
          <rPr>
            <sz val="9"/>
            <color indexed="81"/>
            <rFont val="Tahoma"/>
            <family val="2"/>
          </rPr>
          <t xml:space="preserve">opciones de </t>
        </r>
        <r>
          <rPr>
            <b/>
            <sz val="9"/>
            <color indexed="81"/>
            <rFont val="Tahoma"/>
            <family val="2"/>
          </rPr>
          <t>Resultado de Evaluación</t>
        </r>
      </text>
    </comment>
    <comment ref="S96" authorId="4" shapeId="0" xr:uid="{CBE8067D-79D5-408D-8960-758827763A6A}">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Egreso otros</t>
        </r>
        <r>
          <rPr>
            <sz val="9"/>
            <color indexed="81"/>
            <rFont val="Tahoma"/>
            <family val="2"/>
          </rPr>
          <t xml:space="preserve">, además de selecionar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 </t>
        </r>
        <r>
          <rPr>
            <sz val="9"/>
            <color indexed="81"/>
            <rFont val="Tahoma"/>
            <family val="2"/>
          </rPr>
          <t>y opciones de</t>
        </r>
        <r>
          <rPr>
            <b/>
            <sz val="9"/>
            <color indexed="81"/>
            <rFont val="Tahoma"/>
            <family val="2"/>
          </rPr>
          <t xml:space="preserve"> Resultado de Evaluación</t>
        </r>
      </text>
    </comment>
    <comment ref="U96" authorId="4" shapeId="0" xr:uid="{2699205D-1580-466C-8140-6A768808EE6F}">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t>
        </r>
        <r>
          <rPr>
            <b/>
            <sz val="9"/>
            <color indexed="81"/>
            <rFont val="Tahoma"/>
            <family val="2"/>
          </rPr>
          <t>Egreso Completa Tratamiento</t>
        </r>
        <r>
          <rPr>
            <sz val="9"/>
            <color indexed="81"/>
            <rFont val="Tahoma"/>
            <family val="2"/>
          </rPr>
          <t xml:space="preserve">, </t>
        </r>
        <r>
          <rPr>
            <b/>
            <sz val="9"/>
            <color indexed="81"/>
            <rFont val="Tahoma"/>
            <family val="2"/>
          </rPr>
          <t>Egreso Otros o Egreso Inasistente</t>
        </r>
        <r>
          <rPr>
            <sz val="9"/>
            <color indexed="81"/>
            <rFont val="Tahoma"/>
            <family val="2"/>
          </rPr>
          <t xml:space="preserve">s, además tener selecionado un </t>
        </r>
        <r>
          <rPr>
            <b/>
            <sz val="9"/>
            <color indexed="81"/>
            <rFont val="Tahoma"/>
            <family val="2"/>
          </rPr>
          <t>Resultado de Evaluación</t>
        </r>
        <r>
          <rPr>
            <sz val="9"/>
            <color indexed="81"/>
            <rFont val="Tahoma"/>
            <family val="2"/>
          </rPr>
          <t xml:space="preserve">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 xml:space="preserve">Recuperado, </t>
        </r>
        <r>
          <rPr>
            <sz val="9"/>
            <color indexed="81"/>
            <rFont val="Tahoma"/>
            <family val="2"/>
          </rPr>
          <t xml:space="preserve">Además Selecionar en el Campo </t>
        </r>
        <r>
          <rPr>
            <b/>
            <sz val="9"/>
            <color indexed="81"/>
            <rFont val="Tahoma"/>
            <family val="2"/>
          </rPr>
          <t>Egreso por Segunda vez</t>
        </r>
        <r>
          <rPr>
            <sz val="9"/>
            <color indexed="81"/>
            <rFont val="Tahoma"/>
            <family val="2"/>
          </rPr>
          <t xml:space="preserve"> el Valor </t>
        </r>
        <r>
          <rPr>
            <b/>
            <sz val="9"/>
            <color indexed="81"/>
            <rFont val="Tahoma"/>
            <family val="2"/>
          </rPr>
          <t>Si</t>
        </r>
      </text>
    </comment>
    <comment ref="V96" authorId="4" shapeId="0" xr:uid="{C8CDCA1A-3AE2-455D-86E3-D00E6C44F8A8}">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xml:space="preserve">, además tener selecionado un </t>
        </r>
        <r>
          <rPr>
            <b/>
            <sz val="9"/>
            <color indexed="81"/>
            <rFont val="Tahoma"/>
            <family val="2"/>
          </rPr>
          <t>Resultado de Evaluación</t>
        </r>
        <r>
          <rPr>
            <sz val="9"/>
            <color indexed="81"/>
            <rFont val="Tahoma"/>
            <family val="2"/>
          </rPr>
          <t xml:space="preserve"> y en el campo</t>
        </r>
        <r>
          <rPr>
            <b/>
            <sz val="9"/>
            <color indexed="81"/>
            <rFont val="Tahoma"/>
            <family val="2"/>
          </rPr>
          <t xml:space="preserve"> Resultado de Reevaluación Post Egreso </t>
        </r>
        <r>
          <rPr>
            <sz val="9"/>
            <color indexed="81"/>
            <rFont val="Tahoma"/>
            <family val="2"/>
          </rPr>
          <t xml:space="preserve">el Valor </t>
        </r>
        <r>
          <rPr>
            <b/>
            <sz val="9"/>
            <color indexed="81"/>
            <rFont val="Tahoma"/>
            <family val="2"/>
          </rPr>
          <t>No</t>
        </r>
        <r>
          <rPr>
            <sz val="9"/>
            <color indexed="81"/>
            <rFont val="Tahoma"/>
            <family val="2"/>
          </rPr>
          <t xml:space="preserve"> </t>
        </r>
        <r>
          <rPr>
            <b/>
            <sz val="9"/>
            <color indexed="81"/>
            <rFont val="Tahoma"/>
            <family val="2"/>
          </rPr>
          <t>Recuperado</t>
        </r>
        <r>
          <rPr>
            <sz val="9"/>
            <color indexed="81"/>
            <rFont val="Tahoma"/>
            <family val="2"/>
          </rPr>
          <t xml:space="preserve">, Además Selecionar en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text>
    </comment>
    <comment ref="A97" authorId="4" shapeId="0" xr:uid="{7F025C81-CFEB-40F7-9A86-6CCD82E70219}">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 xml:space="preserve">Resultado del desarrollo Psicomotor </t>
        </r>
        <r>
          <rPr>
            <sz val="9"/>
            <color indexed="81"/>
            <rFont val="Tahoma"/>
            <family val="2"/>
          </rPr>
          <t xml:space="preserve">el Valor </t>
        </r>
        <r>
          <rPr>
            <b/>
            <sz val="9"/>
            <color indexed="81"/>
            <rFont val="Tahoma"/>
            <family val="2"/>
          </rPr>
          <t>Normal</t>
        </r>
        <r>
          <rPr>
            <sz val="9"/>
            <color indexed="81"/>
            <rFont val="Tahoma"/>
            <family val="2"/>
          </rPr>
          <t xml:space="preserve"> y además el campo </t>
        </r>
        <r>
          <rPr>
            <b/>
            <sz val="9"/>
            <color indexed="81"/>
            <rFont val="Tahoma"/>
            <family val="2"/>
          </rPr>
          <t>¿Es Rezago?</t>
        </r>
        <r>
          <rPr>
            <sz val="9"/>
            <color indexed="81"/>
            <rFont val="Tahoma"/>
            <family val="2"/>
          </rPr>
          <t xml:space="preserve"> el Valor</t>
        </r>
        <r>
          <rPr>
            <b/>
            <sz val="9"/>
            <color indexed="81"/>
            <rFont val="Tahoma"/>
            <family val="2"/>
          </rPr>
          <t xml:space="preserve"> Si</t>
        </r>
      </text>
    </comment>
    <comment ref="A98" authorId="4" shapeId="0" xr:uid="{28AE75E6-74C6-4977-A74F-EF2E28840587}">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en la sección</t>
        </r>
        <r>
          <rPr>
            <b/>
            <sz val="9"/>
            <color indexed="81"/>
            <rFont val="Tahoma"/>
            <family val="2"/>
          </rPr>
          <t xml:space="preserve"> Sala de Estimulación </t>
        </r>
        <r>
          <rPr>
            <sz val="9"/>
            <color indexed="81"/>
            <rFont val="Tahoma"/>
            <family val="2"/>
          </rPr>
          <t xml:space="preserve">en el Campo </t>
        </r>
        <r>
          <rPr>
            <b/>
            <sz val="9"/>
            <color indexed="81"/>
            <rFont val="Tahoma"/>
            <family val="2"/>
          </rPr>
          <t>Estado</t>
        </r>
        <r>
          <rPr>
            <sz val="9"/>
            <color indexed="81"/>
            <rFont val="Tahoma"/>
            <family val="2"/>
          </rPr>
          <t xml:space="preserve"> selecionar el Valor </t>
        </r>
        <r>
          <rPr>
            <b/>
            <sz val="9"/>
            <color indexed="81"/>
            <rFont val="Tahoma"/>
            <family val="2"/>
          </rPr>
          <t>Reingreso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Riesgo</t>
        </r>
      </text>
    </comment>
    <comment ref="A99" authorId="4" shapeId="0" xr:uid="{266257ED-25C7-483C-A0B4-A22BC20C1B8F}">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en la sección</t>
        </r>
        <r>
          <rPr>
            <b/>
            <sz val="9"/>
            <color indexed="81"/>
            <rFont val="Tahoma"/>
            <family val="2"/>
          </rPr>
          <t xml:space="preserve"> 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t>
        </r>
        <r>
          <rPr>
            <b/>
            <sz val="9"/>
            <color indexed="81"/>
            <rFont val="Tahoma"/>
            <family val="2"/>
          </rPr>
          <t xml:space="preserve"> Resultado del desarrollo Psicomotor</t>
        </r>
        <r>
          <rPr>
            <sz val="9"/>
            <color indexed="81"/>
            <rFont val="Tahoma"/>
            <family val="2"/>
          </rPr>
          <t xml:space="preserve"> el Valor </t>
        </r>
        <r>
          <rPr>
            <b/>
            <sz val="9"/>
            <color indexed="81"/>
            <rFont val="Tahoma"/>
            <family val="2"/>
          </rPr>
          <t>Retraso</t>
        </r>
      </text>
    </comment>
    <comment ref="A100" authorId="4" shapeId="0" xr:uid="{A3C9172D-A9D9-442C-A886-ED147E4D48B8}">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t>
        </r>
        <r>
          <rPr>
            <b/>
            <sz val="9"/>
            <color indexed="81"/>
            <rFont val="Tahoma"/>
            <family val="2"/>
          </rPr>
          <t xml:space="preserve"> ¿Tiene Otra Vulnerabilidad?</t>
        </r>
        <r>
          <rPr>
            <sz val="9"/>
            <color indexed="81"/>
            <rFont val="Tahoma"/>
            <family val="2"/>
          </rPr>
          <t xml:space="preserve"> el valor</t>
        </r>
        <r>
          <rPr>
            <b/>
            <sz val="9"/>
            <color indexed="81"/>
            <rFont val="Tahoma"/>
            <family val="2"/>
          </rPr>
          <t xml:space="preserve"> Si</t>
        </r>
      </text>
    </comment>
    <comment ref="A105" authorId="5" shapeId="0" xr:uid="{65627700-58E8-46C6-AD36-5AD9DE71B4E9}">
      <text>
        <r>
          <rPr>
            <sz val="9"/>
            <color indexed="81"/>
            <rFont val="Tahoma"/>
            <family val="2"/>
          </rPr>
          <t xml:space="preserve">Este dato aparecerá  luego de que en la atención 
1.- Registrada en </t>
        </r>
        <r>
          <rPr>
            <b/>
            <sz val="9"/>
            <color indexed="81"/>
            <rFont val="Tahoma"/>
            <family val="2"/>
          </rPr>
          <t>Módulo Box - Pacientes Citados</t>
        </r>
        <r>
          <rPr>
            <sz val="9"/>
            <color indexed="81"/>
            <rFont val="Tahoma"/>
            <family val="2"/>
          </rPr>
          <t xml:space="preserve">  o Registrada en</t>
        </r>
        <r>
          <rPr>
            <b/>
            <sz val="9"/>
            <color indexed="81"/>
            <rFont val="Tahoma"/>
            <family val="2"/>
          </rPr>
          <t xml:space="preserve"> Módulo Atención - Atención Individual. </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Ingreso NANEAS</t>
        </r>
        <r>
          <rPr>
            <sz val="9"/>
            <color indexed="81"/>
            <rFont val="Tahoma"/>
            <family val="2"/>
          </rPr>
          <t xml:space="preserve">
</t>
        </r>
      </text>
    </comment>
    <comment ref="A110" authorId="3" shapeId="0" xr:uid="{EC1E4BA9-56EA-4376-860B-3ADB5783C11D}">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t>
        </r>
        <r>
          <rPr>
            <b/>
            <sz val="9"/>
            <color indexed="81"/>
            <rFont val="Tahoma"/>
            <family val="2"/>
          </rPr>
          <t>Nuevo Control Cardiovascular</t>
        </r>
        <r>
          <rPr>
            <sz val="9"/>
            <color indexed="81"/>
            <rFont val="Tahoma"/>
            <family val="2"/>
          </rPr>
          <t xml:space="preserve"> en la sección </t>
        </r>
        <r>
          <rPr>
            <b/>
            <sz val="9"/>
            <color indexed="81"/>
            <rFont val="Tahoma"/>
            <family val="2"/>
          </rPr>
          <t>Ingreso Crónico</t>
        </r>
        <r>
          <rPr>
            <sz val="9"/>
            <color indexed="81"/>
            <rFont val="Tahoma"/>
            <family val="2"/>
          </rPr>
          <t xml:space="preserve"> tengan registrado en el campo :
</t>
        </r>
        <r>
          <rPr>
            <b/>
            <sz val="9"/>
            <color indexed="81"/>
            <rFont val="Tahoma"/>
            <family val="2"/>
          </rPr>
          <t xml:space="preserve"> Es HTA</t>
        </r>
        <r>
          <rPr>
            <sz val="9"/>
            <color indexed="81"/>
            <rFont val="Tahoma"/>
            <family val="2"/>
          </rPr>
          <t>, la opción</t>
        </r>
        <r>
          <rPr>
            <b/>
            <sz val="9"/>
            <color indexed="81"/>
            <rFont val="Tahoma"/>
            <family val="2"/>
          </rPr>
          <t xml:space="preserve"> SI  </t>
        </r>
        <r>
          <rPr>
            <sz val="9"/>
            <color indexed="81"/>
            <rFont val="Tahoma"/>
            <family val="2"/>
          </rPr>
          <t xml:space="preserve"> y en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 xml:space="preserve"> Es DM2</t>
        </r>
        <r>
          <rPr>
            <sz val="9"/>
            <color indexed="81"/>
            <rFont val="Tahoma"/>
            <family val="2"/>
          </rPr>
          <t>, la opción</t>
        </r>
        <r>
          <rPr>
            <b/>
            <sz val="9"/>
            <color indexed="81"/>
            <rFont val="Tahoma"/>
            <family val="2"/>
          </rPr>
          <t xml:space="preserve"> SI</t>
        </r>
        <r>
          <rPr>
            <sz val="9"/>
            <color indexed="81"/>
            <rFont val="Tahoma"/>
            <family val="2"/>
          </rPr>
          <t xml:space="preserve"> y en campo </t>
        </r>
        <r>
          <rPr>
            <b/>
            <sz val="9"/>
            <color indexed="81"/>
            <rFont val="Tahoma"/>
            <family val="2"/>
          </rPr>
          <t xml:space="preserve">Estado </t>
        </r>
        <r>
          <rPr>
            <sz val="9"/>
            <color indexed="81"/>
            <rFont val="Tahoma"/>
            <family val="2"/>
          </rPr>
          <t>el valor</t>
        </r>
        <r>
          <rPr>
            <b/>
            <sz val="9"/>
            <color indexed="81"/>
            <rFont val="Tahoma"/>
            <family val="2"/>
          </rPr>
          <t xml:space="preserve"> Ingreso </t>
        </r>
        <r>
          <rPr>
            <sz val="9"/>
            <color indexed="81"/>
            <rFont val="Tahoma"/>
            <family val="2"/>
          </rPr>
          <t xml:space="preserve">
o 
</t>
        </r>
        <r>
          <rPr>
            <b/>
            <sz val="9"/>
            <color indexed="81"/>
            <rFont val="Tahoma"/>
            <family val="2"/>
          </rPr>
          <t>Es Dislipidemico</t>
        </r>
        <r>
          <rPr>
            <sz val="9"/>
            <color indexed="81"/>
            <rFont val="Tahoma"/>
            <family val="2"/>
          </rPr>
          <t>, la opción</t>
        </r>
        <r>
          <rPr>
            <b/>
            <sz val="9"/>
            <color indexed="81"/>
            <rFont val="Tahoma"/>
            <family val="2"/>
          </rPr>
          <t xml:space="preserve"> SI</t>
        </r>
        <r>
          <rPr>
            <sz val="9"/>
            <color indexed="81"/>
            <rFont val="Tahoma"/>
            <family val="2"/>
          </rPr>
          <t xml:space="preserve"> y en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t>
        </r>
        <r>
          <rPr>
            <sz val="9"/>
            <color indexed="81"/>
            <rFont val="Tahoma"/>
            <family val="2"/>
          </rPr>
          <t>o</t>
        </r>
        <r>
          <rPr>
            <b/>
            <sz val="9"/>
            <color indexed="81"/>
            <rFont val="Tahoma"/>
            <family val="2"/>
          </rPr>
          <t xml:space="preserve">
¿Tiene Antecedentes Enf. Cardiovascular Aterosclerótica?,</t>
        </r>
        <r>
          <rPr>
            <sz val="9"/>
            <color indexed="81"/>
            <rFont val="Tahoma"/>
            <family val="2"/>
          </rPr>
          <t xml:space="preserve"> la opción</t>
        </r>
        <r>
          <rPr>
            <b/>
            <sz val="9"/>
            <color indexed="81"/>
            <rFont val="Tahoma"/>
            <family val="2"/>
          </rPr>
          <t xml:space="preserve"> SI.  </t>
        </r>
        <r>
          <rPr>
            <sz val="9"/>
            <color indexed="81"/>
            <rFont val="Tahoma"/>
            <family val="2"/>
          </rPr>
          <t xml:space="preserve"> y en campo</t>
        </r>
        <r>
          <rPr>
            <b/>
            <sz val="9"/>
            <color indexed="81"/>
            <rFont val="Tahoma"/>
            <family val="2"/>
          </rPr>
          <t xml:space="preserve"> Estado </t>
        </r>
        <r>
          <rPr>
            <sz val="9"/>
            <color indexed="81"/>
            <rFont val="Tahoma"/>
            <family val="2"/>
          </rPr>
          <t xml:space="preserve">el valor </t>
        </r>
        <r>
          <rPr>
            <b/>
            <sz val="9"/>
            <color indexed="81"/>
            <rFont val="Tahoma"/>
            <family val="2"/>
          </rPr>
          <t xml:space="preserve">Ingreso.
</t>
        </r>
        <r>
          <rPr>
            <sz val="9"/>
            <color indexed="81"/>
            <rFont val="Tahoma"/>
            <family val="2"/>
          </rPr>
          <t xml:space="preserve">o
</t>
        </r>
        <r>
          <rPr>
            <b/>
            <sz val="9"/>
            <color indexed="81"/>
            <rFont val="Tahoma"/>
            <family val="2"/>
          </rPr>
          <t>¿Tiene anetccedentes de Tabaquismo?</t>
        </r>
        <r>
          <rPr>
            <sz val="9"/>
            <color indexed="81"/>
            <rFont val="Tahoma"/>
            <family val="2"/>
          </rPr>
          <t xml:space="preserve">, la opción </t>
        </r>
        <r>
          <rPr>
            <b/>
            <sz val="9"/>
            <color indexed="81"/>
            <rFont val="Tahoma"/>
            <family val="2"/>
          </rPr>
          <t>SI</t>
        </r>
        <r>
          <rPr>
            <sz val="9"/>
            <color indexed="81"/>
            <rFont val="Tahoma"/>
            <family val="2"/>
          </rPr>
          <t xml:space="preserve"> y en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
</t>
        </r>
        <r>
          <rPr>
            <b/>
            <sz val="9"/>
            <color indexed="81"/>
            <rFont val="Tahoma"/>
            <family val="2"/>
          </rPr>
          <t xml:space="preserve">
**Se registra el número de personas que ingresan por primera vez al programa, independiente de la cantidad de diagnósticos declarados**
Regla de Concistencia Manual DEIS 2018 REM A05 Sección H:
</t>
        </r>
        <r>
          <rPr>
            <sz val="9"/>
            <color indexed="81"/>
            <rFont val="Tahoma"/>
            <family val="2"/>
          </rPr>
          <t>R.1: Si una persona es</t>
        </r>
        <r>
          <rPr>
            <b/>
            <sz val="9"/>
            <color indexed="81"/>
            <rFont val="Tahoma"/>
            <family val="2"/>
          </rPr>
          <t xml:space="preserve"> portadora de dos o más patologías</t>
        </r>
        <r>
          <rPr>
            <sz val="9"/>
            <color indexed="81"/>
            <rFont val="Tahoma"/>
            <family val="2"/>
          </rPr>
          <t xml:space="preserve"> se considera como </t>
        </r>
        <r>
          <rPr>
            <b/>
            <sz val="9"/>
            <color indexed="81"/>
            <rFont val="Tahoma"/>
            <family val="2"/>
          </rPr>
          <t>un sólo ingreso a dicho programa</t>
        </r>
        <r>
          <rPr>
            <sz val="9"/>
            <color indexed="81"/>
            <rFont val="Tahoma"/>
            <family val="2"/>
          </rPr>
          <t xml:space="preserve">. A modo de ejemplo si un paciente ha sido incorporado al programa por diagnostico HTA, y en un tiempo posterior desarrolla otra patología, </t>
        </r>
        <r>
          <rPr>
            <b/>
            <sz val="9"/>
            <color indexed="81"/>
            <rFont val="Tahoma"/>
            <family val="2"/>
          </rPr>
          <t>no deberá ser ingresado nuevamente al programa, solo a la patología nueva</t>
        </r>
        <r>
          <rPr>
            <sz val="9"/>
            <color indexed="81"/>
            <rFont val="Tahoma"/>
            <family val="2"/>
          </rPr>
          <t>.</t>
        </r>
      </text>
    </comment>
    <comment ref="B111" authorId="3" shapeId="0" xr:uid="{9C68AAAC-604B-4F1E-9626-9CB22DB4D95F}">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Nuevo Control Cardiovascular</t>
        </r>
        <r>
          <rPr>
            <sz val="9"/>
            <color indexed="81"/>
            <rFont val="Tahoma"/>
            <family val="2"/>
          </rPr>
          <t xml:space="preserve"> en la sección</t>
        </r>
        <r>
          <rPr>
            <b/>
            <sz val="9"/>
            <color indexed="81"/>
            <rFont val="Tahoma"/>
            <family val="2"/>
          </rPr>
          <t xml:space="preserve"> Ingreso Crónico</t>
        </r>
        <r>
          <rPr>
            <sz val="9"/>
            <color indexed="81"/>
            <rFont val="Tahoma"/>
            <family val="2"/>
          </rPr>
          <t xml:space="preserve"> tengan registrado en el campo :
</t>
        </r>
        <r>
          <rPr>
            <b/>
            <sz val="9"/>
            <color indexed="81"/>
            <rFont val="Tahoma"/>
            <family val="2"/>
          </rPr>
          <t xml:space="preserve"> Es HTA</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Estado</t>
        </r>
        <r>
          <rPr>
            <sz val="9"/>
            <color indexed="81"/>
            <rFont val="Tahoma"/>
            <family val="2"/>
          </rPr>
          <t xml:space="preserve"> el valor</t>
        </r>
        <r>
          <rPr>
            <b/>
            <sz val="9"/>
            <color indexed="81"/>
            <rFont val="Tahoma"/>
            <family val="2"/>
          </rPr>
          <t xml:space="preserve"> Ingreso</t>
        </r>
        <r>
          <rPr>
            <sz val="9"/>
            <color indexed="81"/>
            <rFont val="Tahoma"/>
            <family val="2"/>
          </rPr>
          <t xml:space="preserve">
</t>
        </r>
      </text>
    </comment>
    <comment ref="B112" authorId="3" shapeId="0" xr:uid="{312E7F14-8222-484B-B0AD-FB9F7814CF9F}">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Nuevo Control Cardiovascular</t>
        </r>
        <r>
          <rPr>
            <sz val="9"/>
            <color indexed="81"/>
            <rFont val="Tahoma"/>
            <family val="2"/>
          </rPr>
          <t xml:space="preserve"> en la sección</t>
        </r>
        <r>
          <rPr>
            <b/>
            <sz val="9"/>
            <color indexed="81"/>
            <rFont val="Tahoma"/>
            <family val="2"/>
          </rPr>
          <t xml:space="preserve"> Ingreso Crónico </t>
        </r>
        <r>
          <rPr>
            <sz val="9"/>
            <color indexed="81"/>
            <rFont val="Tahoma"/>
            <family val="2"/>
          </rPr>
          <t xml:space="preserve">tengan registrado en el campo :
</t>
        </r>
        <r>
          <rPr>
            <b/>
            <sz val="9"/>
            <color indexed="81"/>
            <rFont val="Tahoma"/>
            <family val="2"/>
          </rPr>
          <t xml:space="preserve"> Es DM2,</t>
        </r>
        <r>
          <rPr>
            <sz val="9"/>
            <color indexed="81"/>
            <rFont val="Tahoma"/>
            <family val="2"/>
          </rPr>
          <t xml:space="preserve"> la opción</t>
        </r>
        <r>
          <rPr>
            <b/>
            <sz val="9"/>
            <color indexed="81"/>
            <rFont val="Tahoma"/>
            <family val="2"/>
          </rPr>
          <t xml:space="preserve"> SI</t>
        </r>
        <r>
          <rPr>
            <sz val="9"/>
            <color indexed="81"/>
            <rFont val="Tahoma"/>
            <family val="2"/>
          </rPr>
          <t xml:space="preserve"> y en campo</t>
        </r>
        <r>
          <rPr>
            <b/>
            <sz val="9"/>
            <color indexed="81"/>
            <rFont val="Tahoma"/>
            <family val="2"/>
          </rPr>
          <t xml:space="preserve"> Estado </t>
        </r>
        <r>
          <rPr>
            <sz val="9"/>
            <color indexed="81"/>
            <rFont val="Tahoma"/>
            <family val="2"/>
          </rPr>
          <t xml:space="preserve">el valor </t>
        </r>
        <r>
          <rPr>
            <b/>
            <sz val="9"/>
            <color indexed="81"/>
            <rFont val="Tahoma"/>
            <family val="2"/>
          </rPr>
          <t xml:space="preserve">Ingreso </t>
        </r>
      </text>
    </comment>
    <comment ref="B113" authorId="3" shapeId="0" xr:uid="{32DAC5C9-3A6F-4A67-9FEE-F1B024E26AE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Nuevo Control Cardiovascular</t>
        </r>
        <r>
          <rPr>
            <sz val="9"/>
            <color indexed="81"/>
            <rFont val="Tahoma"/>
            <family val="2"/>
          </rPr>
          <t xml:space="preserve"> en la sección </t>
        </r>
        <r>
          <rPr>
            <b/>
            <sz val="9"/>
            <color indexed="81"/>
            <rFont val="Tahoma"/>
            <family val="2"/>
          </rPr>
          <t>Ingreso Crónico</t>
        </r>
        <r>
          <rPr>
            <sz val="9"/>
            <color indexed="81"/>
            <rFont val="Tahoma"/>
            <family val="2"/>
          </rPr>
          <t xml:space="preserve"> tengan registrado en el campo :
</t>
        </r>
        <r>
          <rPr>
            <b/>
            <sz val="9"/>
            <color indexed="81"/>
            <rFont val="Tahoma"/>
            <family val="2"/>
          </rPr>
          <t>Es Dislipidemico,</t>
        </r>
        <r>
          <rPr>
            <sz val="9"/>
            <color indexed="81"/>
            <rFont val="Tahoma"/>
            <family val="2"/>
          </rPr>
          <t xml:space="preserve"> la opción </t>
        </r>
        <r>
          <rPr>
            <b/>
            <sz val="9"/>
            <color indexed="81"/>
            <rFont val="Tahoma"/>
            <family val="2"/>
          </rPr>
          <t>SI</t>
        </r>
        <r>
          <rPr>
            <sz val="9"/>
            <color indexed="81"/>
            <rFont val="Tahoma"/>
            <family val="2"/>
          </rPr>
          <t xml:space="preserve"> y en campo</t>
        </r>
        <r>
          <rPr>
            <b/>
            <sz val="9"/>
            <color indexed="81"/>
            <rFont val="Tahoma"/>
            <family val="2"/>
          </rPr>
          <t xml:space="preserve"> Estado</t>
        </r>
        <r>
          <rPr>
            <sz val="9"/>
            <color indexed="81"/>
            <rFont val="Tahoma"/>
            <family val="2"/>
          </rPr>
          <t xml:space="preserve"> el valor </t>
        </r>
        <r>
          <rPr>
            <b/>
            <sz val="9"/>
            <color indexed="81"/>
            <rFont val="Tahoma"/>
            <family val="2"/>
          </rPr>
          <t xml:space="preserve">Ingreso </t>
        </r>
      </text>
    </comment>
    <comment ref="B114" authorId="3" shapeId="0" xr:uid="{A62E38C9-A60C-4370-B397-1C5D1E80489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Nuevo Control Cardiovascular </t>
        </r>
        <r>
          <rPr>
            <sz val="9"/>
            <color indexed="81"/>
            <rFont val="Tahoma"/>
            <family val="2"/>
          </rPr>
          <t>en la sección</t>
        </r>
        <r>
          <rPr>
            <b/>
            <sz val="9"/>
            <color indexed="81"/>
            <rFont val="Tahoma"/>
            <family val="2"/>
          </rPr>
          <t xml:space="preserve"> Ingreso Crónico</t>
        </r>
        <r>
          <rPr>
            <sz val="9"/>
            <color indexed="81"/>
            <rFont val="Tahoma"/>
            <family val="2"/>
          </rPr>
          <t xml:space="preserve"> tengan registrado en el campo :
</t>
        </r>
        <r>
          <rPr>
            <b/>
            <sz val="9"/>
            <color indexed="81"/>
            <rFont val="Tahoma"/>
            <family val="2"/>
          </rPr>
          <t xml:space="preserve">
¿Tiene Antecedentes Enf. Caardiovascular Aterosclerótica?,</t>
        </r>
        <r>
          <rPr>
            <sz val="9"/>
            <color indexed="81"/>
            <rFont val="Tahoma"/>
            <family val="2"/>
          </rPr>
          <t xml:space="preserve"> la opción</t>
        </r>
        <r>
          <rPr>
            <b/>
            <sz val="9"/>
            <color indexed="81"/>
            <rFont val="Tahoma"/>
            <family val="2"/>
          </rPr>
          <t xml:space="preserve"> SI.  </t>
        </r>
        <r>
          <rPr>
            <sz val="9"/>
            <color indexed="81"/>
            <rFont val="Tahoma"/>
            <family val="2"/>
          </rPr>
          <t xml:space="preserve"> y en campo </t>
        </r>
        <r>
          <rPr>
            <b/>
            <sz val="9"/>
            <color indexed="81"/>
            <rFont val="Tahoma"/>
            <family val="2"/>
          </rPr>
          <t xml:space="preserve">Estado </t>
        </r>
        <r>
          <rPr>
            <sz val="9"/>
            <color indexed="81"/>
            <rFont val="Tahoma"/>
            <family val="2"/>
          </rPr>
          <t>el valor</t>
        </r>
        <r>
          <rPr>
            <b/>
            <sz val="9"/>
            <color indexed="81"/>
            <rFont val="Tahoma"/>
            <family val="2"/>
          </rPr>
          <t xml:space="preserve"> Ingreso.</t>
        </r>
      </text>
    </comment>
    <comment ref="B115" authorId="3" shapeId="0" xr:uid="{54A6E070-2BCC-4874-9383-EB6483B60B93}">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en el Formulario</t>
        </r>
        <r>
          <rPr>
            <b/>
            <sz val="9"/>
            <color indexed="81"/>
            <rFont val="Tahoma"/>
            <family val="2"/>
          </rPr>
          <t xml:space="preserve"> Nuevo Control Cardiovascular</t>
        </r>
        <r>
          <rPr>
            <sz val="9"/>
            <color indexed="81"/>
            <rFont val="Tahoma"/>
            <family val="2"/>
          </rPr>
          <t xml:space="preserve"> en la sección </t>
        </r>
        <r>
          <rPr>
            <b/>
            <sz val="9"/>
            <color indexed="81"/>
            <rFont val="Tahoma"/>
            <family val="2"/>
          </rPr>
          <t>Ingreso Crónico</t>
        </r>
        <r>
          <rPr>
            <sz val="9"/>
            <color indexed="81"/>
            <rFont val="Tahoma"/>
            <family val="2"/>
          </rPr>
          <t xml:space="preserve"> tengan registrado en el campo : :
</t>
        </r>
        <r>
          <rPr>
            <b/>
            <sz val="9"/>
            <color indexed="81"/>
            <rFont val="Tahoma"/>
            <family val="2"/>
          </rPr>
          <t>¿Tiene anetccedentes de Tabaquismo?,</t>
        </r>
        <r>
          <rPr>
            <sz val="9"/>
            <color indexed="81"/>
            <rFont val="Tahoma"/>
            <family val="2"/>
          </rPr>
          <t xml:space="preserve"> la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Ingreso</t>
        </r>
        <r>
          <rPr>
            <sz val="9"/>
            <color indexed="81"/>
            <rFont val="Tahoma"/>
            <family val="2"/>
          </rPr>
          <t xml:space="preserve"> </t>
        </r>
      </text>
    </comment>
    <comment ref="A120" authorId="3" shapeId="0" xr:uid="{BB26AED7-5E86-405B-BEF1-392AAEF27895}">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Nuevo Control Cardiovascular</t>
        </r>
        <r>
          <rPr>
            <sz val="9"/>
            <color indexed="81"/>
            <rFont val="Tahoma"/>
            <family val="2"/>
          </rPr>
          <t xml:space="preserve"> en la sección </t>
        </r>
        <r>
          <rPr>
            <b/>
            <sz val="9"/>
            <color indexed="81"/>
            <rFont val="Tahoma"/>
            <family val="2"/>
          </rPr>
          <t>Ingreso Crónico</t>
        </r>
        <r>
          <rPr>
            <sz val="9"/>
            <color indexed="81"/>
            <rFont val="Tahoma"/>
            <family val="2"/>
          </rPr>
          <t xml:space="preserve"> tengan registrado en el campo :
 </t>
        </r>
        <r>
          <rPr>
            <b/>
            <sz val="9"/>
            <color indexed="81"/>
            <rFont val="Tahoma"/>
            <family val="2"/>
          </rPr>
          <t xml:space="preserve">   Es HTA,</t>
        </r>
        <r>
          <rPr>
            <sz val="9"/>
            <color indexed="81"/>
            <rFont val="Tahoma"/>
            <family val="2"/>
          </rPr>
          <t xml:space="preserve"> la opción </t>
        </r>
        <r>
          <rPr>
            <b/>
            <sz val="9"/>
            <color indexed="81"/>
            <rFont val="Tahoma"/>
            <family val="2"/>
          </rPr>
          <t xml:space="preserve">SI  </t>
        </r>
        <r>
          <rPr>
            <sz val="9"/>
            <color indexed="81"/>
            <rFont val="Tahoma"/>
            <family val="2"/>
          </rPr>
          <t xml:space="preserve"> y en campo </t>
        </r>
        <r>
          <rPr>
            <b/>
            <sz val="9"/>
            <color indexed="81"/>
            <rFont val="Tahoma"/>
            <family val="2"/>
          </rPr>
          <t>Estado</t>
        </r>
        <r>
          <rPr>
            <sz val="9"/>
            <color indexed="81"/>
            <rFont val="Tahoma"/>
            <family val="2"/>
          </rPr>
          <t xml:space="preserve"> el valor </t>
        </r>
        <r>
          <rPr>
            <b/>
            <sz val="9"/>
            <color indexed="81"/>
            <rFont val="Tahoma"/>
            <family val="2"/>
          </rPr>
          <t xml:space="preserve">Egreso por abandono, o Egreso por traslado, o Egreso por fallecimiento </t>
        </r>
        <r>
          <rPr>
            <sz val="9"/>
            <color indexed="81"/>
            <rFont val="Tahoma"/>
            <family val="2"/>
          </rPr>
          <t xml:space="preserve">
o 
</t>
        </r>
        <r>
          <rPr>
            <b/>
            <sz val="9"/>
            <color indexed="81"/>
            <rFont val="Tahoma"/>
            <family val="2"/>
          </rPr>
          <t xml:space="preserve">    Es DM2,</t>
        </r>
        <r>
          <rPr>
            <sz val="9"/>
            <color indexed="81"/>
            <rFont val="Tahoma"/>
            <family val="2"/>
          </rPr>
          <t xml:space="preserve"> la opción </t>
        </r>
        <r>
          <rPr>
            <b/>
            <sz val="9"/>
            <color indexed="81"/>
            <rFont val="Tahoma"/>
            <family val="2"/>
          </rPr>
          <t xml:space="preserve">SI </t>
        </r>
        <r>
          <rPr>
            <sz val="9"/>
            <color indexed="81"/>
            <rFont val="Tahoma"/>
            <family val="2"/>
          </rPr>
          <t>y en campo</t>
        </r>
        <r>
          <rPr>
            <b/>
            <sz val="9"/>
            <color indexed="81"/>
            <rFont val="Tahoma"/>
            <family val="2"/>
          </rPr>
          <t xml:space="preserve"> Estado</t>
        </r>
        <r>
          <rPr>
            <sz val="9"/>
            <color indexed="81"/>
            <rFont val="Tahoma"/>
            <family val="2"/>
          </rPr>
          <t xml:space="preserve"> el valor  </t>
        </r>
        <r>
          <rPr>
            <b/>
            <sz val="9"/>
            <color indexed="81"/>
            <rFont val="Tahoma"/>
            <family val="2"/>
          </rPr>
          <t xml:space="preserve">Egreso por abandono, o Egreso por traslado, o Egreso por fallecimiento  </t>
        </r>
        <r>
          <rPr>
            <sz val="9"/>
            <color indexed="81"/>
            <rFont val="Tahoma"/>
            <family val="2"/>
          </rPr>
          <t xml:space="preserve">
o 
</t>
        </r>
        <r>
          <rPr>
            <b/>
            <sz val="9"/>
            <color indexed="81"/>
            <rFont val="Tahoma"/>
            <family val="2"/>
          </rPr>
          <t xml:space="preserve">    Es Dislipidemico</t>
        </r>
        <r>
          <rPr>
            <sz val="9"/>
            <color indexed="81"/>
            <rFont val="Tahoma"/>
            <family val="2"/>
          </rPr>
          <t>, la opción</t>
        </r>
        <r>
          <rPr>
            <b/>
            <sz val="9"/>
            <color indexed="81"/>
            <rFont val="Tahoma"/>
            <family val="2"/>
          </rPr>
          <t xml:space="preserve"> SI</t>
        </r>
        <r>
          <rPr>
            <sz val="9"/>
            <color indexed="81"/>
            <rFont val="Tahoma"/>
            <family val="2"/>
          </rPr>
          <t xml:space="preserve"> y en campo </t>
        </r>
        <r>
          <rPr>
            <b/>
            <sz val="9"/>
            <color indexed="81"/>
            <rFont val="Tahoma"/>
            <family val="2"/>
          </rPr>
          <t>Estado</t>
        </r>
        <r>
          <rPr>
            <sz val="9"/>
            <color indexed="81"/>
            <rFont val="Tahoma"/>
            <family val="2"/>
          </rPr>
          <t xml:space="preserve"> el valor </t>
        </r>
        <r>
          <rPr>
            <b/>
            <sz val="9"/>
            <color indexed="81"/>
            <rFont val="Tahoma"/>
            <family val="2"/>
          </rPr>
          <t xml:space="preserve"> Egreso por abandono, o Egreso por traslado, o Egreso por fallecimiento o Egreso No Cumple Croterio</t>
        </r>
        <r>
          <rPr>
            <sz val="9"/>
            <color indexed="81"/>
            <rFont val="Tahoma"/>
            <family val="2"/>
          </rPr>
          <t xml:space="preserve">
</t>
        </r>
      </text>
    </comment>
    <comment ref="B121" authorId="3" shapeId="0" xr:uid="{480EA961-A198-47DA-AEAD-A0CC87C2392E}">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Nuevo Control Cardiovascular </t>
        </r>
        <r>
          <rPr>
            <sz val="9"/>
            <color indexed="81"/>
            <rFont val="Tahoma"/>
            <family val="2"/>
          </rPr>
          <t xml:space="preserve">en la sección Ingreso Crónico tengan registrado en el campo :
</t>
        </r>
        <r>
          <rPr>
            <b/>
            <sz val="9"/>
            <color indexed="81"/>
            <rFont val="Tahoma"/>
            <family val="2"/>
          </rPr>
          <t xml:space="preserve"> Es HTA,</t>
        </r>
        <r>
          <rPr>
            <sz val="9"/>
            <color indexed="81"/>
            <rFont val="Tahoma"/>
            <family val="2"/>
          </rPr>
          <t xml:space="preserve"> la opción</t>
        </r>
        <r>
          <rPr>
            <b/>
            <sz val="9"/>
            <color indexed="81"/>
            <rFont val="Tahoma"/>
            <family val="2"/>
          </rPr>
          <t xml:space="preserve"> SI   </t>
        </r>
        <r>
          <rPr>
            <sz val="9"/>
            <color indexed="81"/>
            <rFont val="Tahoma"/>
            <family val="2"/>
          </rPr>
          <t>y en campo</t>
        </r>
        <r>
          <rPr>
            <b/>
            <sz val="9"/>
            <color indexed="81"/>
            <rFont val="Tahoma"/>
            <family val="2"/>
          </rPr>
          <t xml:space="preserve"> Estado </t>
        </r>
        <r>
          <rPr>
            <sz val="9"/>
            <color indexed="81"/>
            <rFont val="Tahoma"/>
            <family val="2"/>
          </rPr>
          <t xml:space="preserve">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r>
          <rPr>
            <sz val="9"/>
            <color indexed="81"/>
            <rFont val="Tahoma"/>
            <family val="2"/>
          </rPr>
          <t xml:space="preserve">
</t>
        </r>
      </text>
    </comment>
    <comment ref="B122" authorId="3" shapeId="0" xr:uid="{939FB159-307B-41BD-A868-49E69754D09B}">
      <text>
        <r>
          <rPr>
            <sz val="9"/>
            <color indexed="81"/>
            <rFont val="Tahoma"/>
            <family val="2"/>
          </rPr>
          <t xml:space="preserve">
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Nuevo Control Cardiovascular</t>
        </r>
        <r>
          <rPr>
            <sz val="9"/>
            <color indexed="81"/>
            <rFont val="Tahoma"/>
            <family val="2"/>
          </rPr>
          <t xml:space="preserve"> en la sección </t>
        </r>
        <r>
          <rPr>
            <b/>
            <sz val="9"/>
            <color indexed="81"/>
            <rFont val="Tahoma"/>
            <family val="2"/>
          </rPr>
          <t>Ingreso Crónico</t>
        </r>
        <r>
          <rPr>
            <sz val="9"/>
            <color indexed="81"/>
            <rFont val="Tahoma"/>
            <family val="2"/>
          </rPr>
          <t xml:space="preserve"> tengan registrado en el campo :
</t>
        </r>
        <r>
          <rPr>
            <b/>
            <sz val="9"/>
            <color indexed="81"/>
            <rFont val="Tahoma"/>
            <family val="2"/>
          </rPr>
          <t>Es DM2</t>
        </r>
        <r>
          <rPr>
            <sz val="9"/>
            <color indexed="81"/>
            <rFont val="Tahoma"/>
            <family val="2"/>
          </rPr>
          <t>, la opción</t>
        </r>
        <r>
          <rPr>
            <b/>
            <sz val="9"/>
            <color indexed="81"/>
            <rFont val="Tahoma"/>
            <family val="2"/>
          </rPr>
          <t xml:space="preserve"> SI</t>
        </r>
        <r>
          <rPr>
            <sz val="9"/>
            <color indexed="81"/>
            <rFont val="Tahoma"/>
            <family val="2"/>
          </rPr>
          <t xml:space="preserve"> y en campo </t>
        </r>
        <r>
          <rPr>
            <b/>
            <sz val="9"/>
            <color indexed="81"/>
            <rFont val="Tahoma"/>
            <family val="2"/>
          </rPr>
          <t>Estado</t>
        </r>
        <r>
          <rPr>
            <sz val="9"/>
            <color indexed="81"/>
            <rFont val="Tahoma"/>
            <family val="2"/>
          </rPr>
          <t xml:space="preserve"> 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text>
    </comment>
    <comment ref="B123" authorId="3" shapeId="0" xr:uid="{8AB155BF-D480-40E2-AB89-360C205CE7BD}">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Nuevo Control Cardiovascular</t>
        </r>
        <r>
          <rPr>
            <sz val="9"/>
            <color indexed="81"/>
            <rFont val="Tahoma"/>
            <family val="2"/>
          </rPr>
          <t xml:space="preserve"> en la sección </t>
        </r>
        <r>
          <rPr>
            <b/>
            <sz val="9"/>
            <color indexed="81"/>
            <rFont val="Tahoma"/>
            <family val="2"/>
          </rPr>
          <t>Ingreso Crónico</t>
        </r>
        <r>
          <rPr>
            <sz val="9"/>
            <color indexed="81"/>
            <rFont val="Tahoma"/>
            <family val="2"/>
          </rPr>
          <t xml:space="preserve"> tengan registrado en el campo :
</t>
        </r>
        <r>
          <rPr>
            <b/>
            <sz val="9"/>
            <color indexed="81"/>
            <rFont val="Tahoma"/>
            <family val="2"/>
          </rPr>
          <t xml:space="preserve"> Es Dislipidemico,</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 xml:space="preserve">Estado </t>
        </r>
        <r>
          <rPr>
            <sz val="9"/>
            <color indexed="81"/>
            <rFont val="Tahoma"/>
            <family val="2"/>
          </rPr>
          <t xml:space="preserve">el valor  </t>
        </r>
        <r>
          <rPr>
            <b/>
            <sz val="9"/>
            <color indexed="81"/>
            <rFont val="Tahoma"/>
            <family val="2"/>
          </rPr>
          <t>Egreso por abandono, o Egreso por traslado, o Egreso por fallecimiento o  Egreso No cumple criterio de permanencia en el Programa</t>
        </r>
      </text>
    </comment>
    <comment ref="B124" authorId="3" shapeId="0" xr:uid="{B0267CC7-2514-4186-B0E3-E79BDCF8E5B3}">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Nuevo</t>
        </r>
        <r>
          <rPr>
            <sz val="9"/>
            <color indexed="81"/>
            <rFont val="Tahoma"/>
            <family val="2"/>
          </rPr>
          <t xml:space="preserve"> </t>
        </r>
        <r>
          <rPr>
            <b/>
            <sz val="9"/>
            <color indexed="81"/>
            <rFont val="Tahoma"/>
            <family val="2"/>
          </rPr>
          <t>Control Cardiovascular</t>
        </r>
        <r>
          <rPr>
            <sz val="9"/>
            <color indexed="81"/>
            <rFont val="Tahoma"/>
            <family val="2"/>
          </rPr>
          <t xml:space="preserve"> en la sección</t>
        </r>
        <r>
          <rPr>
            <b/>
            <sz val="9"/>
            <color indexed="81"/>
            <rFont val="Tahoma"/>
            <family val="2"/>
          </rPr>
          <t xml:space="preserve"> Ingreso Crónico</t>
        </r>
        <r>
          <rPr>
            <sz val="9"/>
            <color indexed="81"/>
            <rFont val="Tahoma"/>
            <family val="2"/>
          </rPr>
          <t xml:space="preserve"> tengan registrado en el campo :
</t>
        </r>
        <r>
          <rPr>
            <b/>
            <sz val="9"/>
            <color indexed="81"/>
            <rFont val="Tahoma"/>
            <family val="2"/>
          </rPr>
          <t>¿Tiene Antecedentes enf. cardioascular Aterosclerótica?</t>
        </r>
        <r>
          <rPr>
            <sz val="9"/>
            <color indexed="81"/>
            <rFont val="Tahoma"/>
            <family val="2"/>
          </rPr>
          <t xml:space="preserve"> la opción </t>
        </r>
        <r>
          <rPr>
            <b/>
            <sz val="9"/>
            <color indexed="81"/>
            <rFont val="Tahoma"/>
            <family val="2"/>
          </rPr>
          <t>SI</t>
        </r>
        <r>
          <rPr>
            <sz val="9"/>
            <color indexed="81"/>
            <rFont val="Tahoma"/>
            <family val="2"/>
          </rPr>
          <t xml:space="preserve"> y en campo Estado el valor </t>
        </r>
        <r>
          <rPr>
            <b/>
            <sz val="9"/>
            <color indexed="81"/>
            <rFont val="Tahoma"/>
            <family val="2"/>
          </rPr>
          <t xml:space="preserve"> Egreso por abandono</t>
        </r>
        <r>
          <rPr>
            <sz val="9"/>
            <color indexed="81"/>
            <rFont val="Tahoma"/>
            <family val="2"/>
          </rPr>
          <t xml:space="preserve">, o </t>
        </r>
        <r>
          <rPr>
            <b/>
            <sz val="9"/>
            <color indexed="81"/>
            <rFont val="Tahoma"/>
            <family val="2"/>
          </rPr>
          <t>Egreso por traslado</t>
        </r>
        <r>
          <rPr>
            <sz val="9"/>
            <color indexed="81"/>
            <rFont val="Tahoma"/>
            <family val="2"/>
          </rPr>
          <t>, o</t>
        </r>
        <r>
          <rPr>
            <b/>
            <sz val="9"/>
            <color indexed="81"/>
            <rFont val="Tahoma"/>
            <family val="2"/>
          </rPr>
          <t xml:space="preserve"> Egreso por fallecimiento o Egreso No cumple criterio de permanencia en el Programa</t>
        </r>
        <r>
          <rPr>
            <sz val="9"/>
            <color indexed="81"/>
            <rFont val="Tahoma"/>
            <family val="2"/>
          </rPr>
          <t xml:space="preserve">
</t>
        </r>
      </text>
    </comment>
    <comment ref="B125" authorId="3" shapeId="0" xr:uid="{0BEDAAE6-B8C9-427A-AB33-92998353622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Nuevo</t>
        </r>
        <r>
          <rPr>
            <sz val="9"/>
            <color indexed="81"/>
            <rFont val="Tahoma"/>
            <family val="2"/>
          </rPr>
          <t xml:space="preserve"> </t>
        </r>
        <r>
          <rPr>
            <b/>
            <sz val="9"/>
            <color indexed="81"/>
            <rFont val="Tahoma"/>
            <family val="2"/>
          </rPr>
          <t>Control Cardiovascular</t>
        </r>
        <r>
          <rPr>
            <sz val="9"/>
            <color indexed="81"/>
            <rFont val="Tahoma"/>
            <family val="2"/>
          </rPr>
          <t xml:space="preserve"> en la sección </t>
        </r>
        <r>
          <rPr>
            <b/>
            <sz val="9"/>
            <color indexed="81"/>
            <rFont val="Tahoma"/>
            <family val="2"/>
          </rPr>
          <t xml:space="preserve">Ingreso Crónico </t>
        </r>
        <r>
          <rPr>
            <sz val="9"/>
            <color indexed="81"/>
            <rFont val="Tahoma"/>
            <family val="2"/>
          </rPr>
          <t xml:space="preserve">tengan registrado en el campo :
</t>
        </r>
        <r>
          <rPr>
            <b/>
            <sz val="9"/>
            <color indexed="81"/>
            <rFont val="Tahoma"/>
            <family val="2"/>
          </rPr>
          <t xml:space="preserve"> ¿Tiene Antecedentes de Tabaquismo?</t>
        </r>
        <r>
          <rPr>
            <sz val="9"/>
            <color indexed="81"/>
            <rFont val="Tahoma"/>
            <family val="2"/>
          </rPr>
          <t xml:space="preserve">l 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 xml:space="preserve"> 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text>
    </comment>
    <comment ref="A130" authorId="3" shapeId="0" xr:uid="{988D5E37-BB0B-488E-A8A7-BA6507F73827}">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en la sección Próximo Control</t>
        </r>
        <r>
          <rPr>
            <b/>
            <sz val="9"/>
            <color indexed="81"/>
            <rFont val="Tahoma"/>
            <family val="2"/>
          </rPr>
          <t xml:space="preserve"> </t>
        </r>
        <r>
          <rPr>
            <sz val="9"/>
            <color indexed="81"/>
            <rFont val="Tahoma"/>
            <family val="2"/>
          </rPr>
          <t xml:space="preserve">tengan registrado en el campo </t>
        </r>
        <r>
          <rPr>
            <b/>
            <sz val="9"/>
            <color indexed="81"/>
            <rFont val="Tahoma"/>
            <family val="2"/>
          </rPr>
          <t xml:space="preserve"> Estado de Control </t>
        </r>
        <r>
          <rPr>
            <sz val="9"/>
            <color indexed="81"/>
            <rFont val="Tahoma"/>
            <family val="2"/>
          </rPr>
          <t xml:space="preserve">tenga el valor </t>
        </r>
        <r>
          <rPr>
            <b/>
            <sz val="9"/>
            <color indexed="81"/>
            <rFont val="Tahoma"/>
            <family val="2"/>
          </rPr>
          <t xml:space="preserve">Ingreso
</t>
        </r>
        <r>
          <rPr>
            <sz val="9"/>
            <color indexed="81"/>
            <rFont val="Tahoma"/>
            <family val="2"/>
          </rPr>
          <t xml:space="preserve">
Y registre el </t>
        </r>
        <r>
          <rPr>
            <b/>
            <sz val="9"/>
            <color indexed="81"/>
            <rFont val="Tahoma"/>
            <family val="2"/>
          </rPr>
          <t xml:space="preserve"> </t>
        </r>
        <r>
          <rPr>
            <sz val="9"/>
            <color indexed="81"/>
            <rFont val="Tahoma"/>
            <family val="2"/>
          </rPr>
          <t xml:space="preserve">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 xml:space="preserve">Dependiente Leve </t>
        </r>
        <r>
          <rPr>
            <sz val="9"/>
            <color indexed="81"/>
            <rFont val="Tahoma"/>
            <family val="2"/>
          </rPr>
          <t>(En la Misma Atención)</t>
        </r>
      </text>
    </comment>
    <comment ref="AH130" authorId="3" shapeId="0" xr:uid="{ECEBD4B0-46A7-4C25-8719-780042930406}">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I130" authorId="3" shapeId="0" xr:uid="{7F2E2E29-77DF-46E6-829F-FC1C56A9CCCB}">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J130" authorId="3" shapeId="0" xr:uid="{A832AC1D-6C68-4D2E-96B5-618B2CA6E803}">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A131" authorId="3" shapeId="0" xr:uid="{9B86DB9D-2131-4234-A04E-C359A0CFC2E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t>
        </r>
        <r>
          <rPr>
            <b/>
            <sz val="9"/>
            <color indexed="81"/>
            <rFont val="Tahoma"/>
            <family val="2"/>
          </rPr>
          <t xml:space="preserve"> 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tenga el valor</t>
        </r>
        <r>
          <rPr>
            <b/>
            <sz val="9"/>
            <color indexed="81"/>
            <rFont val="Tahoma"/>
            <family val="2"/>
          </rPr>
          <t xml:space="preserve"> Ingreso.</t>
        </r>
        <r>
          <rPr>
            <sz val="9"/>
            <color indexed="81"/>
            <rFont val="Tahoma"/>
            <family val="2"/>
          </rPr>
          <t xml:space="preserve">
Y 
Registre el </t>
        </r>
        <r>
          <rPr>
            <u/>
            <sz val="9"/>
            <color indexed="81"/>
            <rFont val="Tahoma"/>
            <family val="2"/>
          </rPr>
          <t xml:space="preserve"> </t>
        </r>
        <r>
          <rPr>
            <sz val="9"/>
            <color indexed="81"/>
            <rFont val="Tahoma"/>
            <family val="2"/>
          </rPr>
          <t>formulario I</t>
        </r>
        <r>
          <rPr>
            <b/>
            <sz val="9"/>
            <color indexed="81"/>
            <rFont val="Tahoma"/>
            <family val="2"/>
          </rPr>
          <t xml:space="preserve">ndice de Barthel </t>
        </r>
        <r>
          <rPr>
            <sz val="9"/>
            <color indexed="81"/>
            <rFont val="Tahoma"/>
            <family val="2"/>
          </rPr>
          <t xml:space="preserve">con resultado </t>
        </r>
        <r>
          <rPr>
            <b/>
            <sz val="9"/>
            <color indexed="81"/>
            <rFont val="Tahoma"/>
            <family val="2"/>
          </rPr>
          <t xml:space="preserve">Dependiente Moderado </t>
        </r>
        <r>
          <rPr>
            <sz val="9"/>
            <color indexed="81"/>
            <rFont val="Tahoma"/>
            <family val="2"/>
          </rPr>
          <t xml:space="preserve">(En la Misma Atención) 
</t>
        </r>
      </text>
    </comment>
    <comment ref="AH131" authorId="3" shapeId="0" xr:uid="{0A050C8F-10F1-4C6E-9D69-5A03F039F4EC}">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I131" authorId="3" shapeId="0" xr:uid="{C2E15C22-6637-4592-BB82-F9EDBDA9E1A1}">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J131" authorId="3" shapeId="0" xr:uid="{B7BC02CB-34C0-4C15-9FBE-0B04EC9B4794}">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B132" authorId="3" shapeId="0" xr:uid="{03EDEEC3-B3AF-4C80-B333-26CFE1F2AE29}">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t>
        </r>
        <r>
          <rPr>
            <b/>
            <sz val="9"/>
            <color indexed="81"/>
            <rFont val="Tahoma"/>
            <family val="2"/>
          </rPr>
          <t xml:space="preserve"> 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Estado de Contro</t>
        </r>
        <r>
          <rPr>
            <sz val="9"/>
            <color indexed="81"/>
            <rFont val="Tahoma"/>
            <family val="2"/>
          </rPr>
          <t xml:space="preserve">l tenga el valor </t>
        </r>
        <r>
          <rPr>
            <b/>
            <sz val="9"/>
            <color indexed="81"/>
            <rFont val="Tahoma"/>
            <family val="2"/>
          </rPr>
          <t xml:space="preserve">Ingreso </t>
        </r>
        <r>
          <rPr>
            <sz val="9"/>
            <color indexed="81"/>
            <rFont val="Tahoma"/>
            <family val="2"/>
          </rPr>
          <t>y en la sección</t>
        </r>
        <r>
          <rPr>
            <b/>
            <sz val="9"/>
            <color indexed="81"/>
            <rFont val="Tahoma"/>
            <family val="2"/>
          </rPr>
          <t xml:space="preserve"> Identificación</t>
        </r>
        <r>
          <rPr>
            <sz val="9"/>
            <color indexed="81"/>
            <rFont val="Tahoma"/>
            <family val="2"/>
          </rPr>
          <t xml:space="preserve"> en el campo </t>
        </r>
        <r>
          <rPr>
            <b/>
            <sz val="9"/>
            <color indexed="81"/>
            <rFont val="Tahoma"/>
            <family val="2"/>
          </rPr>
          <t>Paciente Oncologico</t>
        </r>
        <r>
          <rPr>
            <sz val="9"/>
            <color indexed="81"/>
            <rFont val="Tahoma"/>
            <family val="2"/>
          </rPr>
          <t xml:space="preserve"> el valor</t>
        </r>
        <r>
          <rPr>
            <b/>
            <sz val="9"/>
            <color indexed="81"/>
            <rFont val="Tahoma"/>
            <family val="2"/>
          </rPr>
          <t xml:space="preserve"> SI.
</t>
        </r>
        <r>
          <rPr>
            <sz val="9"/>
            <color indexed="81"/>
            <rFont val="Tahoma"/>
            <family val="2"/>
          </rPr>
          <t xml:space="preserve">
Y 
Registre el </t>
        </r>
        <r>
          <rPr>
            <b/>
            <sz val="9"/>
            <color indexed="81"/>
            <rFont val="Tahoma"/>
            <family val="2"/>
          </rPr>
          <t xml:space="preserve"> </t>
        </r>
        <r>
          <rPr>
            <sz val="9"/>
            <color indexed="81"/>
            <rFont val="Tahoma"/>
            <family val="2"/>
          </rPr>
          <t>Formulario</t>
        </r>
        <r>
          <rPr>
            <b/>
            <sz val="9"/>
            <color indexed="81"/>
            <rFont val="Tahoma"/>
            <family val="2"/>
          </rPr>
          <t xml:space="preserve"> Indice de Barthel</t>
        </r>
        <r>
          <rPr>
            <sz val="9"/>
            <color indexed="81"/>
            <rFont val="Tahoma"/>
            <family val="2"/>
          </rPr>
          <t xml:space="preserve"> con resultado</t>
        </r>
        <r>
          <rPr>
            <b/>
            <sz val="9"/>
            <color indexed="81"/>
            <rFont val="Tahoma"/>
            <family val="2"/>
          </rPr>
          <t xml:space="preserve"> Dependiente Grave o Dependiente Total</t>
        </r>
        <r>
          <rPr>
            <sz val="9"/>
            <color indexed="81"/>
            <rFont val="Tahoma"/>
            <family val="2"/>
          </rPr>
          <t xml:space="preserve"> (En la Misma Atención)
</t>
        </r>
      </text>
    </comment>
    <comment ref="AH132" authorId="3" shapeId="0" xr:uid="{4AAFD081-4438-4671-A5BB-75AB6672B38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I132" authorId="3" shapeId="0" xr:uid="{0CBA7355-CD15-49B3-8B22-C1B1CD9837CA}">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J132" authorId="3" shapeId="0" xr:uid="{E50672D4-2DA5-4641-B890-D0004264FB6C}">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B133" authorId="3" shapeId="0" xr:uid="{C03185EB-78C7-4DD0-A00F-0780AB328B2A}">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t>
        </r>
        <r>
          <rPr>
            <b/>
            <sz val="9"/>
            <color indexed="81"/>
            <rFont val="Tahoma"/>
            <family val="2"/>
          </rPr>
          <t xml:space="preserve"> 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 </t>
        </r>
        <r>
          <rPr>
            <sz val="9"/>
            <color indexed="81"/>
            <rFont val="Tahoma"/>
            <family val="2"/>
          </rPr>
          <t>tenga el valor</t>
        </r>
        <r>
          <rPr>
            <b/>
            <sz val="9"/>
            <color indexed="81"/>
            <rFont val="Tahoma"/>
            <family val="2"/>
          </rPr>
          <t xml:space="preserve"> Ingreso</t>
        </r>
        <r>
          <rPr>
            <sz val="9"/>
            <color indexed="81"/>
            <rFont val="Tahoma"/>
            <family val="2"/>
          </rPr>
          <t xml:space="preserve"> y en la sección </t>
        </r>
        <r>
          <rPr>
            <b/>
            <sz val="9"/>
            <color indexed="81"/>
            <rFont val="Tahoma"/>
            <family val="2"/>
          </rPr>
          <t>Identificación</t>
        </r>
        <r>
          <rPr>
            <sz val="9"/>
            <color indexed="81"/>
            <rFont val="Tahoma"/>
            <family val="2"/>
          </rPr>
          <t xml:space="preserve"> en el campo Paciente </t>
        </r>
        <r>
          <rPr>
            <b/>
            <sz val="9"/>
            <color indexed="81"/>
            <rFont val="Tahoma"/>
            <family val="2"/>
          </rPr>
          <t>Oncologico</t>
        </r>
        <r>
          <rPr>
            <sz val="9"/>
            <color indexed="81"/>
            <rFont val="Tahoma"/>
            <family val="2"/>
          </rPr>
          <t xml:space="preserve"> el valor  </t>
        </r>
        <r>
          <rPr>
            <b/>
            <sz val="9"/>
            <color indexed="81"/>
            <rFont val="Tahoma"/>
            <family val="2"/>
          </rPr>
          <t xml:space="preserve">No
</t>
        </r>
        <r>
          <rPr>
            <sz val="9"/>
            <color indexed="81"/>
            <rFont val="Tahoma"/>
            <family val="2"/>
          </rPr>
          <t xml:space="preserve">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Dependiente Tota</t>
        </r>
        <r>
          <rPr>
            <sz val="9"/>
            <color indexed="81"/>
            <rFont val="Tahoma"/>
            <family val="2"/>
          </rPr>
          <t xml:space="preserve">l (En la Misma Atención)
</t>
        </r>
      </text>
    </comment>
    <comment ref="AH133" authorId="3" shapeId="0" xr:uid="{43146B1B-6BC7-42FB-A27C-2FBC1A51C49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I133" authorId="3" shapeId="0" xr:uid="{E9B0C8A1-B782-4812-B9E4-B5603507266C}">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J133" authorId="3" shapeId="0" xr:uid="{3071AAB9-B742-47CE-9DF2-599D66F4942A}">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A134" authorId="3" shapeId="0" xr:uid="{08B17F3A-326F-4C82-8253-55760C6090B2}">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Estado de Control</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la sección</t>
        </r>
        <r>
          <rPr>
            <b/>
            <sz val="9"/>
            <color indexed="81"/>
            <rFont val="Tahoma"/>
            <family val="2"/>
          </rPr>
          <t xml:space="preserve"> Identificación</t>
        </r>
        <r>
          <rPr>
            <sz val="9"/>
            <color indexed="81"/>
            <rFont val="Tahoma"/>
            <family val="2"/>
          </rPr>
          <t xml:space="preserve"> en el campo </t>
        </r>
        <r>
          <rPr>
            <b/>
            <sz val="9"/>
            <color indexed="81"/>
            <rFont val="Tahoma"/>
            <family val="2"/>
          </rPr>
          <t xml:space="preserve">¿Paciente con escaras? </t>
        </r>
        <r>
          <rPr>
            <sz val="9"/>
            <color indexed="81"/>
            <rFont val="Tahoma"/>
            <family val="2"/>
          </rPr>
          <t xml:space="preserve"> el valor </t>
        </r>
        <r>
          <rPr>
            <b/>
            <sz val="9"/>
            <color indexed="81"/>
            <rFont val="Tahoma"/>
            <family val="2"/>
          </rPr>
          <t xml:space="preserve">SI
</t>
        </r>
        <r>
          <rPr>
            <sz val="9"/>
            <color indexed="81"/>
            <rFont val="Tahoma"/>
            <family val="2"/>
          </rPr>
          <t xml:space="preserve">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 xml:space="preserve">Dependiente Total </t>
        </r>
        <r>
          <rPr>
            <sz val="9"/>
            <color indexed="81"/>
            <rFont val="Tahoma"/>
            <family val="2"/>
          </rPr>
          <t>(En la Misma Atención)</t>
        </r>
      </text>
    </comment>
    <comment ref="AH134" authorId="3" shapeId="0" xr:uid="{44F48042-5F9C-440B-A800-9F77C90ECD9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I134" authorId="3" shapeId="0" xr:uid="{89459617-27A8-4A9A-A25B-D5F8E55C3BE5}">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J134" authorId="3" shapeId="0" xr:uid="{BA471D3A-8DE4-4DA1-8888-C079CF2E24BF}">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B138" authorId="3" shapeId="0" xr:uid="{A2E25ADA-7571-4F2A-A9DE-0A31A7B2F234}">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B139" authorId="3" shapeId="0" xr:uid="{3ED8B15A-25E8-45D5-8D05-7BD9C87CB4EC}">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B140" authorId="3" shapeId="0" xr:uid="{54B55111-0846-4147-9FD2-13BA1367B816}">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B142" authorId="3" shapeId="0" xr:uid="{1EE2878D-F398-4116-B464-4CEE1A96C3D1}">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B143" authorId="3" shapeId="0" xr:uid="{61B57AD4-BEF3-4724-B46B-7A544A0E289D}">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B144" authorId="3" shapeId="0" xr:uid="{1FA41DC8-A98D-48E4-B20B-C4A46BC31B51}">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B145" authorId="3" shapeId="0" xr:uid="{73B91EA6-A662-49BA-BFD8-2D401E232E91}">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N149" authorId="1" shapeId="0" xr:uid="{9514F0DC-5F31-4776-AD47-288BC07E9B0E}">
      <text>
        <r>
          <rPr>
            <sz val="9"/>
            <color indexed="81"/>
            <rFont val="Tahoma"/>
            <family val="2"/>
          </rPr>
          <t xml:space="preserve">Este dato es contabilizado del Formulario </t>
        </r>
        <r>
          <rPr>
            <b/>
            <sz val="9"/>
            <color indexed="81"/>
            <rFont val="Tahoma"/>
            <family val="2"/>
          </rPr>
          <t xml:space="preserve">EXAMEN DE MEDICINA PREVENTIVA ADULTO MAYOR </t>
        </r>
        <r>
          <rPr>
            <sz val="9"/>
            <color indexed="81"/>
            <rFont val="Tahoma"/>
            <family val="2"/>
          </rPr>
          <t xml:space="preserve"> en la Sección</t>
        </r>
        <r>
          <rPr>
            <b/>
            <sz val="9"/>
            <color indexed="81"/>
            <rFont val="Tahoma"/>
            <family val="2"/>
          </rPr>
          <t xml:space="preserve"> Estado del Paciente </t>
        </r>
        <r>
          <rPr>
            <sz val="9"/>
            <color indexed="81"/>
            <rFont val="Tahoma"/>
            <family val="2"/>
          </rPr>
          <t>se registre en el</t>
        </r>
        <r>
          <rPr>
            <b/>
            <sz val="9"/>
            <color indexed="81"/>
            <rFont val="Tahoma"/>
            <family val="2"/>
          </rPr>
          <t xml:space="preserve"> campo Estado paciente </t>
        </r>
        <r>
          <rPr>
            <sz val="9"/>
            <color indexed="81"/>
            <rFont val="Tahoma"/>
            <family val="2"/>
          </rPr>
          <t>el valor:</t>
        </r>
        <r>
          <rPr>
            <b/>
            <sz val="9"/>
            <color indexed="81"/>
            <rFont val="Tahoma"/>
            <family val="2"/>
          </rPr>
          <t xml:space="preserve"> Egreso por alta, o Egreso por traslado o</t>
        </r>
        <r>
          <rPr>
            <sz val="9"/>
            <color indexed="81"/>
            <rFont val="Tahoma"/>
            <family val="2"/>
          </rPr>
          <t xml:space="preserve"> </t>
        </r>
        <r>
          <rPr>
            <b/>
            <sz val="9"/>
            <color indexed="81"/>
            <rFont val="Tahoma"/>
            <family val="2"/>
          </rPr>
          <t>Egreso por otro motivo</t>
        </r>
        <r>
          <rPr>
            <sz val="9"/>
            <color indexed="81"/>
            <rFont val="Tahoma"/>
            <family val="2"/>
          </rPr>
          <t xml:space="preserve"> o </t>
        </r>
        <r>
          <rPr>
            <b/>
            <sz val="9"/>
            <color indexed="81"/>
            <rFont val="Tahoma"/>
            <family val="2"/>
          </rPr>
          <t>Abandono o Fallecimiento.</t>
        </r>
        <r>
          <rPr>
            <sz val="9"/>
            <color indexed="81"/>
            <rFont val="Tahoma"/>
            <family val="2"/>
          </rPr>
          <t xml:space="preserve">
</t>
        </r>
      </text>
    </comment>
    <comment ref="B151" authorId="3" shapeId="0" xr:uid="{BD3DBE1E-4CAC-4646-9ED7-AD817AC38887}">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B152" authorId="3" shapeId="0" xr:uid="{36211F3C-2602-4096-B8BB-2614D07A6A7B}">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B153" authorId="3" shapeId="0" xr:uid="{4876233F-71A4-4172-A11C-C2FD5262993C}">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B155" authorId="3" shapeId="0" xr:uid="{4D3F5DB3-7D62-420A-8918-4219B3E34E34}">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B156" authorId="3" shapeId="0" xr:uid="{2078F84F-5AE9-4BE4-AF4A-3BF21A74B4E3}">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B157" authorId="3" shapeId="0" xr:uid="{5E8F810F-F559-4E89-A9BD-8BDC59393888}">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B158" authorId="3" shapeId="0" xr:uid="{4B173F2E-2F37-4FCA-B686-6C267843198F}">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B164" authorId="6" shapeId="0" xr:uid="{53C8B437-8F7C-4268-B08F-06A1C6CA874B}">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t>
        </r>
        <r>
          <rPr>
            <b/>
            <sz val="9"/>
            <color indexed="81"/>
            <rFont val="Tahoma"/>
            <family val="2"/>
          </rPr>
          <t>Formulario 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 </t>
        </r>
        <r>
          <rPr>
            <sz val="9"/>
            <color indexed="81"/>
            <rFont val="Tahoma"/>
            <family val="2"/>
          </rPr>
          <t>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Autovalente Sin Riesgo.
</t>
        </r>
        <r>
          <rPr>
            <sz val="9"/>
            <color indexed="81"/>
            <rFont val="Tahoma"/>
            <family val="2"/>
          </rPr>
          <t xml:space="preserve">Y además Para pacientes Mayores de 65 Años debe tener Formulario </t>
        </r>
        <r>
          <rPr>
            <b/>
            <sz val="9"/>
            <color indexed="81"/>
            <rFont val="Tahoma"/>
            <family val="2"/>
          </rPr>
          <t xml:space="preserve">"EMP - Examen de Medicina Preventiva" se registre en el campo Estado del examen, el valor: EMP Vigente Informado, y en la sección Evaluacion Funcional en el campo RESULTADO EFAM PARTE "B" registre PERSONA AUTOVALENTE SIN RIESGO
*Se debe considerar que los pacientes de 60 a 64 años, no debe desagregarse por condición de funcionalidad, por ello sólo se registran en la primera fila (Autovalente Sin Riesgo).
</t>
        </r>
      </text>
    </comment>
    <comment ref="B165" authorId="6" shapeId="0" xr:uid="{3DB3BD2D-A961-4641-B32D-B4228B7B74DE}">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t>
        </r>
        <r>
          <rPr>
            <b/>
            <sz val="9"/>
            <color indexed="81"/>
            <rFont val="Tahoma"/>
            <family val="2"/>
          </rPr>
          <t xml:space="preserve"> </t>
        </r>
        <r>
          <rPr>
            <sz val="9"/>
            <color indexed="81"/>
            <rFont val="Tahoma"/>
            <family val="2"/>
          </rPr>
          <t xml:space="preserve">en el Formulario </t>
        </r>
        <r>
          <rPr>
            <b/>
            <sz val="9"/>
            <color indexed="81"/>
            <rFont val="Tahoma"/>
            <family val="2"/>
          </rPr>
          <t xml:space="preserve">Programa Más Adulto Mayor autovalente </t>
        </r>
        <r>
          <rPr>
            <sz val="9"/>
            <color indexed="81"/>
            <rFont val="Tahoma"/>
            <family val="2"/>
          </rPr>
          <t xml:space="preserve">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t>
        </r>
        <r>
          <rPr>
            <b/>
            <sz val="9"/>
            <color indexed="81"/>
            <rFont val="Tahoma"/>
            <family val="2"/>
          </rPr>
          <t xml:space="preserve"> Autovalente Con Riesgo
</t>
        </r>
        <r>
          <rPr>
            <sz val="9"/>
            <color indexed="81"/>
            <rFont val="Tahoma"/>
            <family val="2"/>
          </rPr>
          <t xml:space="preserve">
Y además Para pacientes Mayores de 65 Años debe tener Formulario </t>
        </r>
        <r>
          <rPr>
            <b/>
            <sz val="9"/>
            <color indexed="81"/>
            <rFont val="Tahoma"/>
            <family val="2"/>
          </rPr>
          <t>"EMP - Examen de Medicina Preventiva" se registre en el campo Estado del examen, el valor: EMP Vigente Informado, y en la sección Evaluacion Funcional en el campo RESULTADO EFAM PARTE "B" registre PERSONA AUTOVALENTE CON RIESGO</t>
        </r>
      </text>
    </comment>
    <comment ref="B166" authorId="6" shapeId="0" xr:uid="{EA86B6FC-8793-4C0A-A186-0349FD9ADB5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Riesgo de Dependencia.
</t>
        </r>
        <r>
          <rPr>
            <sz val="9"/>
            <color indexed="81"/>
            <rFont val="Tahoma"/>
            <family val="2"/>
          </rPr>
          <t>Y además Para pacientes Mayores de 65 Años debe tener Formulario</t>
        </r>
        <r>
          <rPr>
            <b/>
            <sz val="9"/>
            <color indexed="81"/>
            <rFont val="Tahoma"/>
            <family val="2"/>
          </rPr>
          <t xml:space="preserve"> "EMP - Examen de Medicina Preventiva" se registre en el campo Estado del examen, el valor: EMP Vigente Informado, y en la sección Evaluacion Funcional en el campo RESULTADO EFAM PARTE "A" registre RIESGO DE DEPENDENCIA</t>
        </r>
      </text>
    </comment>
    <comment ref="B167" authorId="4" shapeId="0" xr:uid="{50C4695D-F283-482F-8CC4-F6B9E26E24F4}">
      <text>
        <r>
          <rPr>
            <sz val="9"/>
            <color indexed="81"/>
            <rFont val="Tahoma"/>
            <family val="2"/>
          </rPr>
          <t xml:space="preserve">Total de Ingreso por Condición de Funcionalidad.
</t>
        </r>
      </text>
    </comment>
    <comment ref="B168" authorId="6" shapeId="0" xr:uid="{A2025CF4-7F30-4902-9755-4E2CCFFDCC32}">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 </t>
        </r>
        <r>
          <rPr>
            <sz val="9"/>
            <color indexed="81"/>
            <rFont val="Tahoma"/>
            <family val="2"/>
          </rPr>
          <t>contenga el valor</t>
        </r>
        <r>
          <rPr>
            <b/>
            <sz val="9"/>
            <color indexed="81"/>
            <rFont val="Tahoma"/>
            <family val="2"/>
          </rPr>
          <t xml:space="preserve"> Egreso Completa Ciclo</t>
        </r>
        <r>
          <rPr>
            <sz val="9"/>
            <color indexed="81"/>
            <rFont val="Tahoma"/>
            <family val="2"/>
          </rPr>
          <t xml:space="preserve">.
</t>
        </r>
      </text>
    </comment>
    <comment ref="B169" authorId="6" shapeId="0" xr:uid="{BCBD8B36-439F-425A-A684-9CF545D0FF3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y que en el Formulario</t>
        </r>
        <r>
          <rPr>
            <b/>
            <sz val="9"/>
            <color indexed="81"/>
            <rFont val="Tahoma"/>
            <family val="2"/>
          </rPr>
          <t xml:space="preserve"> Programa Más Adulto Mayor Autovalente</t>
        </r>
        <r>
          <rPr>
            <sz val="9"/>
            <color indexed="81"/>
            <rFont val="Tahoma"/>
            <family val="2"/>
          </rPr>
          <t>, en la sección</t>
        </r>
        <r>
          <rPr>
            <b/>
            <sz val="9"/>
            <color indexed="81"/>
            <rFont val="Tahoma"/>
            <family val="2"/>
          </rPr>
          <t xml:space="preserve"> Datos al Ingreso</t>
        </r>
        <r>
          <rPr>
            <sz val="9"/>
            <color indexed="81"/>
            <rFont val="Tahoma"/>
            <family val="2"/>
          </rPr>
          <t xml:space="preserve">, en el campo </t>
        </r>
        <r>
          <rPr>
            <b/>
            <sz val="9"/>
            <color indexed="81"/>
            <rFont val="Tahoma"/>
            <family val="2"/>
          </rPr>
          <t>Estado</t>
        </r>
        <r>
          <rPr>
            <sz val="9"/>
            <color indexed="81"/>
            <rFont val="Tahoma"/>
            <family val="2"/>
          </rPr>
          <t xml:space="preserve"> contenga el valor </t>
        </r>
        <r>
          <rPr>
            <b/>
            <sz val="9"/>
            <color indexed="81"/>
            <rFont val="Tahoma"/>
            <family val="2"/>
          </rPr>
          <t>Egreso por Abandono.</t>
        </r>
      </text>
    </comment>
    <comment ref="B170" authorId="6" shapeId="0" xr:uid="{861249F3-6038-4C48-B221-AE36D3E68F3C}">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en el campo</t>
        </r>
        <r>
          <rPr>
            <b/>
            <sz val="9"/>
            <color indexed="81"/>
            <rFont val="Tahoma"/>
            <family val="2"/>
          </rPr>
          <t xml:space="preserve"> Estado</t>
        </r>
        <r>
          <rPr>
            <sz val="9"/>
            <color indexed="81"/>
            <rFont val="Tahoma"/>
            <family val="2"/>
          </rPr>
          <t xml:space="preserve"> contenga el valor </t>
        </r>
        <r>
          <rPr>
            <b/>
            <sz val="9"/>
            <color indexed="81"/>
            <rFont val="Tahoma"/>
            <family val="2"/>
          </rPr>
          <t>Egreso por Traslado.</t>
        </r>
      </text>
    </comment>
    <comment ref="B171" authorId="6" shapeId="0" xr:uid="{95DD8811-A28A-417A-8CBB-4BC115B9D74C}">
      <text>
        <r>
          <rPr>
            <sz val="9"/>
            <color indexed="81"/>
            <rFont val="Tahoma"/>
            <family val="2"/>
          </rPr>
          <t>Este dato aparecerá  luego de que en la atención 
Registrada en e</t>
        </r>
        <r>
          <rPr>
            <b/>
            <sz val="9"/>
            <color indexed="81"/>
            <rFont val="Tahoma"/>
            <family val="2"/>
          </rPr>
          <t xml:space="preserv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en el campo</t>
        </r>
        <r>
          <rPr>
            <b/>
            <sz val="9"/>
            <color indexed="81"/>
            <rFont val="Tahoma"/>
            <family val="2"/>
          </rPr>
          <t xml:space="preserve"> Estado</t>
        </r>
        <r>
          <rPr>
            <sz val="9"/>
            <color indexed="81"/>
            <rFont val="Tahoma"/>
            <family val="2"/>
          </rPr>
          <t xml:space="preserve"> contenga el valor </t>
        </r>
        <r>
          <rPr>
            <b/>
            <sz val="9"/>
            <color indexed="81"/>
            <rFont val="Tahoma"/>
            <family val="2"/>
          </rPr>
          <t>Egreso por Fallecimiento.</t>
        </r>
      </text>
    </comment>
    <comment ref="AO175" authorId="1" shapeId="0" xr:uid="{A9EC8384-8B3C-4ED9-B62B-28A6C20BE502}">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P175" authorId="0" shapeId="0" xr:uid="{C059AF27-3999-4AA8-B724-3BA95DC443A7}">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Q175" authorId="1" shapeId="0" xr:uid="{323C71A4-10A7-42A1-97CF-9DE17588F343}">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S175" authorId="7" shapeId="0" xr:uid="{D82C6200-A08C-4B67-B11F-0FE9EE70AD8A}">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T175" authorId="1" shapeId="0" xr:uid="{BCF9E80E-10F3-4D43-B378-9C48DB340CB4}">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C177" authorId="3" shapeId="0" xr:uid="{CD5718D9-1E00-49EF-91EA-8B94E5E62E55}">
      <text>
        <r>
          <rPr>
            <sz val="9"/>
            <color indexed="81"/>
            <rFont val="Tahoma"/>
            <family val="2"/>
          </rPr>
          <t xml:space="preserve">Se contabilizara el Total de Pacientes ingresados al </t>
        </r>
        <r>
          <rPr>
            <b/>
            <sz val="9"/>
            <color indexed="81"/>
            <rFont val="Tahoma"/>
            <family val="2"/>
          </rPr>
          <t>Programa de Salud Mental</t>
        </r>
        <r>
          <rPr>
            <sz val="9"/>
            <color indexed="81"/>
            <rFont val="Tahoma"/>
            <family val="2"/>
          </rPr>
          <t xml:space="preserve"> y que contengan en el Formulario de </t>
        </r>
        <r>
          <rPr>
            <b/>
            <sz val="9"/>
            <color indexed="81"/>
            <rFont val="Tahoma"/>
            <family val="2"/>
          </rPr>
          <t xml:space="preserve">Control de Salud Mental </t>
        </r>
        <r>
          <rPr>
            <sz val="9"/>
            <color indexed="81"/>
            <rFont val="Tahoma"/>
            <family val="2"/>
          </rPr>
          <t xml:space="preserve">el valor </t>
        </r>
        <r>
          <rPr>
            <b/>
            <sz val="9"/>
            <color indexed="81"/>
            <rFont val="Tahoma"/>
            <family val="2"/>
          </rPr>
          <t xml:space="preserve">Si </t>
        </r>
        <r>
          <rPr>
            <sz val="9"/>
            <color indexed="81"/>
            <rFont val="Tahoma"/>
            <family val="2"/>
          </rPr>
          <t xml:space="preserve">en uno o más Factores de Riesgo o Diagnosticos de Trastornos Mentales, registrados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 a una atención.</t>
        </r>
        <r>
          <rPr>
            <sz val="9"/>
            <color indexed="81"/>
            <rFont val="Tahoma"/>
            <family val="2"/>
          </rPr>
          <t xml:space="preserve">
Ref, Manual DEIS; Los</t>
        </r>
        <r>
          <rPr>
            <b/>
            <sz val="9"/>
            <color indexed="81"/>
            <rFont val="Tahoma"/>
            <family val="2"/>
          </rPr>
          <t xml:space="preserve"> ingresos al programa de Salud Mental deben ser realizados por profesional Médico</t>
        </r>
        <r>
          <rPr>
            <sz val="9"/>
            <color indexed="81"/>
            <rFont val="Tahoma"/>
            <family val="2"/>
          </rPr>
          <t xml:space="preserve"> a </t>
        </r>
        <r>
          <rPr>
            <b/>
            <sz val="9"/>
            <color indexed="81"/>
            <rFont val="Tahoma"/>
            <family val="2"/>
          </rPr>
          <t>excepción de “violencia” los cuales pueden ser pesquisados e ingresados por cualquier profesional del equipo de salud.</t>
        </r>
        <r>
          <rPr>
            <sz val="9"/>
            <color indexed="81"/>
            <rFont val="Tahoma"/>
            <family val="2"/>
          </rPr>
          <t xml:space="preserve">
Corresponde a las </t>
        </r>
        <r>
          <rPr>
            <b/>
            <sz val="9"/>
            <color indexed="81"/>
            <rFont val="Tahoma"/>
            <family val="2"/>
          </rPr>
          <t>personas que se atienden por primera vez</t>
        </r>
        <r>
          <rPr>
            <sz val="9"/>
            <color indexed="81"/>
            <rFont val="Tahoma"/>
            <family val="2"/>
          </rPr>
          <t xml:space="preserve"> o </t>
        </r>
        <r>
          <rPr>
            <b/>
            <sz val="9"/>
            <color indexed="81"/>
            <rFont val="Tahoma"/>
            <family val="2"/>
          </rPr>
          <t>reingresan</t>
        </r>
        <r>
          <rPr>
            <sz val="9"/>
            <color indexed="81"/>
            <rFont val="Tahoma"/>
            <family val="2"/>
          </rPr>
          <t xml:space="preserve"> a control en el Programa de Salud 
Mental, con el fin de controlarse. 
 Si el paceinte estaba ingresado por otra patologia  solo se informan las patologias nuevas.
</t>
        </r>
        <r>
          <rPr>
            <b/>
            <sz val="9"/>
            <color indexed="81"/>
            <rFont val="Tahoma"/>
            <family val="2"/>
          </rPr>
          <t>Regla de Concistencia Manual DEIS:</t>
        </r>
        <r>
          <rPr>
            <sz val="9"/>
            <color indexed="81"/>
            <rFont val="Tahoma"/>
            <family val="2"/>
          </rPr>
          <t xml:space="preserve">
R.2: En la fila 136</t>
        </r>
        <r>
          <rPr>
            <b/>
            <sz val="9"/>
            <color indexed="81"/>
            <rFont val="Tahoma"/>
            <family val="2"/>
          </rPr>
          <t xml:space="preserve"> “Ingresos al Programa”</t>
        </r>
        <r>
          <rPr>
            <sz val="9"/>
            <color indexed="81"/>
            <rFont val="Tahoma"/>
            <family val="2"/>
          </rPr>
          <t xml:space="preserve"> como en la fila 141</t>
        </r>
        <r>
          <rPr>
            <b/>
            <sz val="9"/>
            <color indexed="81"/>
            <rFont val="Tahoma"/>
            <family val="2"/>
          </rPr>
          <t xml:space="preserve"> “personas con diagnósticos de trastornos mentales”</t>
        </r>
        <r>
          <rPr>
            <sz val="9"/>
            <color indexed="81"/>
            <rFont val="Tahoma"/>
            <family val="2"/>
          </rPr>
          <t>, se deberá registrar el</t>
        </r>
        <r>
          <rPr>
            <b/>
            <sz val="9"/>
            <color indexed="81"/>
            <rFont val="Tahoma"/>
            <family val="2"/>
          </rPr>
          <t xml:space="preserve"> número de personas que ingresan al programa, independiente del número de factores de riesgo, condicionantes o diagnósticos de trastornos de salud mental que tenga la persona.</t>
        </r>
      </text>
    </comment>
    <comment ref="B179" authorId="3" shapeId="0" xr:uid="{D532A4A9-7A77-4B30-B309-0E85D691FF5B}">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Complentado el Formulario Control de Salud Mental en el Campo  ¿Es Vctima o Agresor/a de Volencia? debe seleccionar el valor  "si", además selecionar En la Violencia Es: el valor Victima  y tener registrado Alguno de los Estados Ingreso o Reingreso.</t>
        </r>
        <r>
          <rPr>
            <sz val="9"/>
            <color indexed="81"/>
            <rFont val="Tahoma"/>
            <family val="2"/>
          </rPr>
          <t xml:space="preserve">
</t>
        </r>
      </text>
    </comment>
    <comment ref="B180" authorId="3" shapeId="0" xr:uid="{C18D6B18-1F5B-476F-A511-9808F0F5A7FC}">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¿Es Vctima o Agresor/a de Volencia?</t>
        </r>
        <r>
          <rPr>
            <sz val="9"/>
            <color indexed="81"/>
            <rFont val="Tahoma"/>
            <family val="2"/>
          </rPr>
          <t xml:space="preserve"> debe seleccionar el valor </t>
        </r>
        <r>
          <rPr>
            <b/>
            <sz val="9"/>
            <color indexed="81"/>
            <rFont val="Tahoma"/>
            <family val="2"/>
          </rPr>
          <t xml:space="preserve"> "Si"</t>
        </r>
        <r>
          <rPr>
            <sz val="9"/>
            <color indexed="81"/>
            <rFont val="Tahoma"/>
            <family val="2"/>
          </rPr>
          <t xml:space="preserve">, además selecionar  </t>
        </r>
        <r>
          <rPr>
            <b/>
            <sz val="9"/>
            <color indexed="81"/>
            <rFont val="Tahoma"/>
            <family val="2"/>
          </rPr>
          <t>En la Violencia Es:</t>
        </r>
        <r>
          <rPr>
            <sz val="9"/>
            <color indexed="81"/>
            <rFont val="Tahoma"/>
            <family val="2"/>
          </rPr>
          <t xml:space="preserve"> el valor </t>
        </r>
        <r>
          <rPr>
            <b/>
            <sz val="9"/>
            <color indexed="81"/>
            <rFont val="Tahoma"/>
            <family val="2"/>
          </rPr>
          <t xml:space="preserve">Agresor/a </t>
        </r>
        <r>
          <rPr>
            <sz val="9"/>
            <color indexed="81"/>
            <rFont val="Tahoma"/>
            <family val="2"/>
          </rPr>
          <t>y tener registrado</t>
        </r>
        <r>
          <rPr>
            <b/>
            <sz val="9"/>
            <color indexed="81"/>
            <rFont val="Tahoma"/>
            <family val="2"/>
          </rPr>
          <t xml:space="preserve"> Ingreso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A181" authorId="3" shapeId="0" xr:uid="{1DFD81CC-2592-4255-B260-7508C7C47973}">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¿Sufre de Abuso Sexual?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text>
    </comment>
    <comment ref="B182" authorId="4" shapeId="0" xr:uid="{EBCC84C4-AA26-45FC-9E99-FACCBE6526E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 xml:space="preserve">Tipo de Suicidio </t>
        </r>
        <r>
          <rPr>
            <sz val="9"/>
            <color indexed="81"/>
            <rFont val="Tahoma"/>
            <family val="2"/>
          </rPr>
          <t>se debe ingresar</t>
        </r>
        <r>
          <rPr>
            <b/>
            <sz val="9"/>
            <color indexed="81"/>
            <rFont val="Tahoma"/>
            <family val="2"/>
          </rPr>
          <t xml:space="preserve"> Ideación, </t>
        </r>
        <r>
          <rPr>
            <sz val="9"/>
            <color indexed="81"/>
            <rFont val="Tahoma"/>
            <family val="2"/>
          </rPr>
          <t>asi tambien</t>
        </r>
        <r>
          <rPr>
            <b/>
            <sz val="9"/>
            <color indexed="81"/>
            <rFont val="Tahoma"/>
            <family val="2"/>
          </rPr>
          <t xml:space="preserve"> </t>
        </r>
        <r>
          <rPr>
            <sz val="9"/>
            <color indexed="81"/>
            <rFont val="Tahoma"/>
            <family val="2"/>
          </rPr>
          <t>selecionar</t>
        </r>
        <r>
          <rPr>
            <b/>
            <sz val="9"/>
            <color indexed="81"/>
            <rFont val="Tahoma"/>
            <family val="2"/>
          </rPr>
          <t xml:space="preserve"> Ingreso</t>
        </r>
        <r>
          <rPr>
            <sz val="9"/>
            <color indexed="81"/>
            <rFont val="Tahoma"/>
            <family val="2"/>
          </rPr>
          <t xml:space="preserve"> en el campo </t>
        </r>
        <r>
          <rPr>
            <b/>
            <sz val="9"/>
            <color indexed="81"/>
            <rFont val="Tahoma"/>
            <family val="2"/>
          </rPr>
          <t>Estado</t>
        </r>
      </text>
    </comment>
    <comment ref="B183" authorId="4" shapeId="0" xr:uid="{61042675-39CF-4B7E-A949-1EAB0EEF9181}">
      <text>
        <r>
          <rPr>
            <sz val="9"/>
            <color indexed="81"/>
            <rFont val="Tahoma"/>
            <family val="2"/>
          </rPr>
          <t xml:space="preserve">
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Factores de Riesgo y Condicionantes de la Salud Mental</t>
        </r>
        <r>
          <rPr>
            <sz val="9"/>
            <color indexed="81"/>
            <rFont val="Tahoma"/>
            <family val="2"/>
          </rPr>
          <t xml:space="preserve">  en el campo</t>
        </r>
        <r>
          <rPr>
            <b/>
            <sz val="9"/>
            <color indexed="81"/>
            <rFont val="Tahoma"/>
            <family val="2"/>
          </rPr>
          <t xml:space="preserve"> Suicidio </t>
        </r>
        <r>
          <rPr>
            <sz val="9"/>
            <color indexed="81"/>
            <rFont val="Tahoma"/>
            <family val="2"/>
          </rPr>
          <t>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 xml:space="preserve">Ingreso </t>
        </r>
        <r>
          <rPr>
            <sz val="9"/>
            <color indexed="81"/>
            <rFont val="Tahoma"/>
            <family val="2"/>
          </rPr>
          <t xml:space="preserve">en el campo </t>
        </r>
        <r>
          <rPr>
            <b/>
            <sz val="9"/>
            <color indexed="81"/>
            <rFont val="Tahoma"/>
            <family val="2"/>
          </rPr>
          <t>Estado</t>
        </r>
      </text>
    </comment>
    <comment ref="A184" authorId="5" shapeId="0" xr:uid="{F1E43F72-9959-4B99-BCB9-FC9CBDFD6D2A}">
      <text>
        <r>
          <rPr>
            <sz val="9"/>
            <color indexed="81"/>
            <rFont val="Tahoma"/>
            <family val="2"/>
          </rPr>
          <t xml:space="preserve">Total de Personas Ingresadas Por Estamento </t>
        </r>
        <r>
          <rPr>
            <b/>
            <sz val="9"/>
            <color indexed="81"/>
            <rFont val="Tahoma"/>
            <family val="2"/>
          </rPr>
          <t xml:space="preserve">Médico </t>
        </r>
        <r>
          <rPr>
            <sz val="9"/>
            <color indexed="81"/>
            <rFont val="Tahoma"/>
            <family val="2"/>
          </rPr>
          <t>registradas</t>
        </r>
        <r>
          <rPr>
            <b/>
            <sz val="9"/>
            <color indexed="81"/>
            <rFont val="Tahoma"/>
            <family val="2"/>
          </rPr>
          <t xml:space="preserve"> </t>
        </r>
        <r>
          <rPr>
            <sz val="9"/>
            <color indexed="81"/>
            <rFont val="Tahoma"/>
            <family val="2"/>
          </rPr>
          <t xml:space="preserve">en el Formulario </t>
        </r>
        <r>
          <rPr>
            <b/>
            <sz val="9"/>
            <color indexed="81"/>
            <rFont val="Tahoma"/>
            <family val="2"/>
          </rPr>
          <t>Control de Salud Mental</t>
        </r>
        <r>
          <rPr>
            <sz val="9"/>
            <color indexed="81"/>
            <rFont val="Tahoma"/>
            <family val="2"/>
          </rPr>
          <t>,  selecionando el estado</t>
        </r>
        <r>
          <rPr>
            <b/>
            <sz val="9"/>
            <color indexed="81"/>
            <rFont val="Tahoma"/>
            <family val="2"/>
          </rPr>
          <t xml:space="preserve"> Ingreso, </t>
        </r>
        <r>
          <rPr>
            <sz val="9"/>
            <color indexed="81"/>
            <rFont val="Tahoma"/>
            <family val="2"/>
          </rPr>
          <t>para las siguientes grupos de</t>
        </r>
        <r>
          <rPr>
            <b/>
            <sz val="9"/>
            <color indexed="81"/>
            <rFont val="Tahoma"/>
            <family val="2"/>
          </rPr>
          <t xml:space="preserve"> Diagnosticos  de Trastornos Mentales.</t>
        </r>
        <r>
          <rPr>
            <sz val="9"/>
            <color indexed="81"/>
            <rFont val="Tahoma"/>
            <family val="2"/>
          </rPr>
          <t xml:space="preserve">
- Transtornos del Humor (afectivos)
- Transtornos Mentales y del Comportamiento debido a consumo Sustancias Psicotrópicas.
- Trastornos del comportamiento debido a consumo sustancias psicotrópicas.
- Trastornos del comportamiento y de las emociones de comienzo habitual en Infancia y Adolescencia.
- Trastorno de ansiedad.
- Demencias (Incluye Alzheimer)
- Trastornos conductuales asociados a demencia.
- Esquizofrenia
- Trastornos de la conducta alimentaria.
- Retraso mental.
- Trastorno de Personalidad
- Trastorno generalizados del desarrollo
Regla de Concistencia Maual DEIS 2019:
R.2: En la fila 136 </t>
        </r>
        <r>
          <rPr>
            <b/>
            <sz val="9"/>
            <color indexed="81"/>
            <rFont val="Tahoma"/>
            <family val="2"/>
          </rPr>
          <t>“ingresos al programa”</t>
        </r>
        <r>
          <rPr>
            <sz val="9"/>
            <color indexed="81"/>
            <rFont val="Tahoma"/>
            <family val="2"/>
          </rPr>
          <t xml:space="preserve"> como en la fila 141 </t>
        </r>
        <r>
          <rPr>
            <b/>
            <sz val="9"/>
            <color indexed="81"/>
            <rFont val="Tahoma"/>
            <family val="2"/>
          </rPr>
          <t>“personas con diagnósticos de trastornos mentales”</t>
        </r>
        <r>
          <rPr>
            <sz val="9"/>
            <color indexed="81"/>
            <rFont val="Tahoma"/>
            <family val="2"/>
          </rPr>
          <t xml:space="preserve">, se deberá registrar el </t>
        </r>
        <r>
          <rPr>
            <b/>
            <sz val="9"/>
            <color indexed="81"/>
            <rFont val="Tahoma"/>
            <family val="2"/>
          </rPr>
          <t>número de personas que ingresan al programa</t>
        </r>
        <r>
          <rPr>
            <sz val="9"/>
            <color indexed="81"/>
            <rFont val="Tahoma"/>
            <family val="2"/>
          </rPr>
          <t xml:space="preserve">, </t>
        </r>
        <r>
          <rPr>
            <b/>
            <sz val="9"/>
            <color indexed="81"/>
            <rFont val="Tahoma"/>
            <family val="2"/>
          </rPr>
          <t>independiente del número de factores de riesgo, condicionantes o diagnósticos de trastornos de salud mental que tenga la persona</t>
        </r>
        <r>
          <rPr>
            <sz val="9"/>
            <color indexed="81"/>
            <rFont val="Tahoma"/>
            <family val="2"/>
          </rPr>
          <t>.</t>
        </r>
      </text>
    </comment>
    <comment ref="B185" authorId="8" shapeId="0" xr:uid="{9F43FB97-414B-4543-8149-E311F13048F9}">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 "</t>
        </r>
        <r>
          <rPr>
            <b/>
            <sz val="9"/>
            <color indexed="81"/>
            <rFont val="Tahoma"/>
            <family val="2"/>
          </rPr>
          <t>si</t>
        </r>
        <r>
          <rPr>
            <sz val="9"/>
            <color indexed="81"/>
            <rFont val="Tahoma"/>
            <family val="2"/>
          </rPr>
          <t>" , tener registrado</t>
        </r>
        <r>
          <rPr>
            <b/>
            <sz val="9"/>
            <color indexed="81"/>
            <rFont val="Tahoma"/>
            <family val="2"/>
          </rPr>
          <t xml:space="preserve"> Ingreso</t>
        </r>
        <r>
          <rPr>
            <sz val="9"/>
            <color indexed="81"/>
            <rFont val="Tahoma"/>
            <family val="2"/>
          </rPr>
          <t xml:space="preserve">  en el campo estado y</t>
        </r>
        <r>
          <rPr>
            <b/>
            <sz val="9"/>
            <color indexed="81"/>
            <rFont val="Tahoma"/>
            <family val="2"/>
          </rPr>
          <t xml:space="preserve"> Depresión Leve</t>
        </r>
        <r>
          <rPr>
            <sz val="9"/>
            <color indexed="81"/>
            <rFont val="Tahoma"/>
            <family val="2"/>
          </rPr>
          <t xml:space="preserve"> en el campo </t>
        </r>
        <r>
          <rPr>
            <b/>
            <sz val="9"/>
            <color indexed="81"/>
            <rFont val="Tahoma"/>
            <family val="2"/>
          </rPr>
          <t>Tipo de depresión</t>
        </r>
      </text>
    </comment>
    <comment ref="B186" authorId="8" shapeId="0" xr:uid="{FC594A02-7CDA-48BE-9644-38065ADCE5C8}">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Depresión ?  </t>
        </r>
        <r>
          <rPr>
            <sz val="9"/>
            <color indexed="81"/>
            <rFont val="Tahoma"/>
            <family val="2"/>
          </rPr>
          <t xml:space="preserve">debe seleccionar </t>
        </r>
        <r>
          <rPr>
            <b/>
            <sz val="9"/>
            <color indexed="81"/>
            <rFont val="Tahoma"/>
            <family val="2"/>
          </rPr>
          <t>"si</t>
        </r>
        <r>
          <rPr>
            <sz val="9"/>
            <color indexed="81"/>
            <rFont val="Tahoma"/>
            <family val="2"/>
          </rPr>
          <t xml:space="preserve">" , tener registrado </t>
        </r>
        <r>
          <rPr>
            <b/>
            <sz val="9"/>
            <color indexed="81"/>
            <rFont val="Tahoma"/>
            <family val="2"/>
          </rPr>
          <t>Ingreso</t>
        </r>
        <r>
          <rPr>
            <sz val="9"/>
            <color indexed="81"/>
            <rFont val="Tahoma"/>
            <family val="2"/>
          </rPr>
          <t xml:space="preserve">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B187" authorId="8" shapeId="0" xr:uid="{870CE084-FB95-428B-9212-16EA3C368981}">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 xml:space="preserve">Ingreso </t>
        </r>
        <r>
          <rPr>
            <sz val="9"/>
            <color indexed="81"/>
            <rFont val="Tahoma"/>
            <family val="2"/>
          </rPr>
          <t xml:space="preserve"> en el campo estado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B188" authorId="8" shapeId="0" xr:uid="{3B5B305E-F8FA-4E4A-8E40-BAF89E3A2498}">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 Tiene Depresión Post - Parto ?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estado.</t>
        </r>
      </text>
    </comment>
    <comment ref="B189" authorId="8" shapeId="0" xr:uid="{0B1E6EE4-9485-4BC0-9E40-712787459693}">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Tiene Transtorno Bipolar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estado.</t>
        </r>
      </text>
    </comment>
    <comment ref="B190" authorId="8" shapeId="0" xr:uid="{E30844F7-88B8-49C5-A7CF-2F85D09A93E6}">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Refractaria?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estado 
</t>
        </r>
      </text>
    </comment>
    <comment ref="B191" authorId="8" shapeId="0" xr:uid="{DB327B9B-894F-43D9-A4D2-C3691873CF7D}">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¿Tiene Depresión Grave con Psicosis?  </t>
        </r>
        <r>
          <rPr>
            <sz val="9"/>
            <color indexed="81"/>
            <rFont val="Tahoma"/>
            <family val="2"/>
          </rPr>
          <t>debe seleccionar "</t>
        </r>
        <r>
          <rPr>
            <b/>
            <sz val="9"/>
            <color indexed="81"/>
            <rFont val="Tahoma"/>
            <family val="2"/>
          </rPr>
          <t>si</t>
        </r>
        <r>
          <rPr>
            <sz val="9"/>
            <color indexed="81"/>
            <rFont val="Tahoma"/>
            <family val="2"/>
          </rPr>
          <t>" y tener registrado</t>
        </r>
        <r>
          <rPr>
            <b/>
            <sz val="9"/>
            <color indexed="81"/>
            <rFont val="Tahoma"/>
            <family val="2"/>
          </rPr>
          <t xml:space="preserve"> Ingreso</t>
        </r>
        <r>
          <rPr>
            <sz val="9"/>
            <color indexed="81"/>
            <rFont val="Tahoma"/>
            <family val="2"/>
          </rPr>
          <t xml:space="preserve">  en el campo estado.</t>
        </r>
      </text>
    </comment>
    <comment ref="B192" authorId="8" shapeId="0" xr:uid="{4804A077-4C86-4515-8960-615667D00BC2}">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Depresión con Alto Riesgo Suicida?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estado </t>
        </r>
      </text>
    </comment>
    <comment ref="B193" authorId="8" shapeId="0" xr:uid="{BDFFA448-8123-4D50-A5C6-B1085ACED1A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Personas con Diagnósticos de Trastornos Mentales</t>
        </r>
        <r>
          <rPr>
            <sz val="9"/>
            <color indexed="81"/>
            <rFont val="Tahoma"/>
            <family val="2"/>
          </rPr>
          <t xml:space="preserve">
en el campo  </t>
        </r>
        <r>
          <rPr>
            <b/>
            <sz val="9"/>
            <color indexed="81"/>
            <rFont val="Tahoma"/>
            <family val="2"/>
          </rPr>
          <t xml:space="preserve">¿ Tiene transtornos por el consumo de Alcohol como droga Principal ?  </t>
        </r>
        <r>
          <rPr>
            <sz val="9"/>
            <color indexed="81"/>
            <rFont val="Tahoma"/>
            <family val="2"/>
          </rPr>
          <t>debe seleccionar "</t>
        </r>
        <r>
          <rPr>
            <b/>
            <sz val="9"/>
            <color indexed="81"/>
            <rFont val="Tahoma"/>
            <family val="2"/>
          </rPr>
          <t>si"</t>
        </r>
        <r>
          <rPr>
            <sz val="9"/>
            <color indexed="81"/>
            <rFont val="Tahoma"/>
            <family val="2"/>
          </rPr>
          <t xml:space="preserve">  y  en el campo</t>
        </r>
        <r>
          <rPr>
            <b/>
            <sz val="9"/>
            <color indexed="81"/>
            <rFont val="Tahoma"/>
            <family val="2"/>
          </rPr>
          <t xml:space="preserve"> ¿ Tiene un AUDIT mayor a 16 puntos ? </t>
        </r>
        <r>
          <rPr>
            <sz val="9"/>
            <color indexed="81"/>
            <rFont val="Tahoma"/>
            <family val="2"/>
          </rPr>
          <t>selecciona</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en el campo estado 
</t>
        </r>
      </text>
    </comment>
    <comment ref="B194" authorId="8" shapeId="0" xr:uid="{E122EA5F-16AB-49D8-B4D9-36C8D08BCFD5}">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 Tiene trastornos por otras sustancias como droga principal ?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t>
        </r>
        <r>
          <rPr>
            <sz val="9"/>
            <color indexed="81"/>
            <rFont val="Tahoma"/>
            <family val="2"/>
          </rPr>
          <t xml:space="preserve"> en el campo </t>
        </r>
        <r>
          <rPr>
            <b/>
            <sz val="9"/>
            <color indexed="81"/>
            <rFont val="Tahoma"/>
            <family val="2"/>
          </rPr>
          <t>Estado</t>
        </r>
      </text>
    </comment>
    <comment ref="B195" authorId="8" shapeId="0" xr:uid="{3E7A44F0-A67A-494F-8856-CE0A9A6DE9AE}">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 Tiene trastorno por Policonsumo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t>
        </r>
        <r>
          <rPr>
            <b/>
            <sz val="9"/>
            <color indexed="81"/>
            <rFont val="Tahoma"/>
            <family val="2"/>
          </rPr>
          <t xml:space="preserve"> Estado</t>
        </r>
      </text>
    </comment>
    <comment ref="B196" authorId="8" shapeId="0" xr:uid="{69C9F5DE-C0A2-4DFD-AF81-ACD16D55F56F}">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 xml:space="preserve">Estado </t>
        </r>
      </text>
    </comment>
    <comment ref="B197" authorId="8" shapeId="0" xr:uid="{F73A2A92-CD96-46AB-AFCD-30CFE3548A65}">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 xml:space="preserve">Estado </t>
        </r>
      </text>
    </comment>
    <comment ref="B198" authorId="8" shapeId="0" xr:uid="{7D3CA097-E7DF-45DE-8C2D-DD10A75D998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de separación en la Infancia?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t>
        </r>
        <r>
          <rPr>
            <b/>
            <sz val="9"/>
            <color indexed="81"/>
            <rFont val="Tahoma"/>
            <family val="2"/>
          </rPr>
          <t xml:space="preserve"> Estado</t>
        </r>
      </text>
    </comment>
    <comment ref="B199" authorId="8" shapeId="0" xr:uid="{DEA6F0D7-8704-4A4B-A808-25D41F1E9D28}">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text>
    </comment>
    <comment ref="B200" authorId="4" shapeId="0" xr:uid="{887550CB-F39F-4C60-9987-AA33638112DC}">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debe selecionar el valor</t>
        </r>
        <r>
          <rPr>
            <b/>
            <sz val="9"/>
            <color indexed="81"/>
            <rFont val="Tahoma"/>
            <family val="2"/>
          </rPr>
          <t xml:space="preserve"> Trastorno  de Estrés Post Traumatico</t>
        </r>
        <r>
          <rPr>
            <sz val="9"/>
            <color indexed="81"/>
            <rFont val="Tahoma"/>
            <family val="2"/>
          </rPr>
          <t xml:space="preserve">
</t>
        </r>
      </text>
    </comment>
    <comment ref="B201" authorId="4" shapeId="0" xr:uid="{E1A144AF-2B46-464F-B88F-8B314F8100F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t>
        </r>
        <r>
          <rPr>
            <b/>
            <sz val="9"/>
            <color indexed="81"/>
            <rFont val="Tahoma"/>
            <family val="2"/>
          </rPr>
          <t xml:space="preserve">en 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t>
        </r>
        <r>
          <rPr>
            <b/>
            <sz val="9"/>
            <color indexed="81"/>
            <rFont val="Tahoma"/>
            <family val="2"/>
          </rPr>
          <t xml:space="preserve"> Ingreso</t>
        </r>
        <r>
          <rPr>
            <sz val="9"/>
            <color indexed="81"/>
            <rFont val="Tahoma"/>
            <family val="2"/>
          </rPr>
          <t xml:space="preserve">
Ademas en el campo</t>
        </r>
        <r>
          <rPr>
            <b/>
            <sz val="9"/>
            <color indexed="81"/>
            <rFont val="Tahoma"/>
            <family val="2"/>
          </rPr>
          <t xml:space="preserve"> Tipo de Trastorno de Ansiedad </t>
        </r>
        <r>
          <rPr>
            <sz val="9"/>
            <color indexed="81"/>
            <rFont val="Tahoma"/>
            <family val="2"/>
          </rPr>
          <t xml:space="preserve">debe selecionar el valor </t>
        </r>
        <r>
          <rPr>
            <b/>
            <sz val="9"/>
            <color indexed="81"/>
            <rFont val="Tahoma"/>
            <family val="2"/>
          </rPr>
          <t>Trastorno de Panico con Agorofobia</t>
        </r>
        <r>
          <rPr>
            <sz val="9"/>
            <color indexed="81"/>
            <rFont val="Tahoma"/>
            <family val="2"/>
          </rPr>
          <t xml:space="preserve">
</t>
        </r>
      </text>
    </comment>
    <comment ref="B202" authorId="4" shapeId="0" xr:uid="{2C062F6C-BF67-4ED2-92C2-500828A328F4}">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de ansiedad?</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 xml:space="preserve">Estado </t>
        </r>
        <r>
          <rPr>
            <sz val="9"/>
            <color indexed="81"/>
            <rFont val="Tahoma"/>
            <family val="2"/>
          </rPr>
          <t>el valor</t>
        </r>
        <r>
          <rPr>
            <b/>
            <sz val="9"/>
            <color indexed="81"/>
            <rFont val="Tahoma"/>
            <family val="2"/>
          </rPr>
          <t xml:space="preserve"> 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Trastorno de Panico sin Agorofobia</t>
        </r>
        <r>
          <rPr>
            <sz val="9"/>
            <color indexed="81"/>
            <rFont val="Tahoma"/>
            <family val="2"/>
          </rPr>
          <t xml:space="preserve">
</t>
        </r>
      </text>
    </comment>
    <comment ref="B203" authorId="4" shapeId="0" xr:uid="{0D305D74-4E15-4DBD-9AF5-11DBC03F287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en el campo</t>
        </r>
        <r>
          <rPr>
            <b/>
            <sz val="9"/>
            <color indexed="81"/>
            <rFont val="Tahoma"/>
            <family val="2"/>
          </rPr>
          <t xml:space="preserve"> ¿Tiene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Ingreso</t>
        </r>
        <r>
          <rPr>
            <sz val="9"/>
            <color indexed="81"/>
            <rFont val="Tahoma"/>
            <family val="2"/>
          </rPr>
          <t xml:space="preserve">
Ademas en el campo</t>
        </r>
        <r>
          <rPr>
            <b/>
            <sz val="9"/>
            <color indexed="81"/>
            <rFont val="Tahoma"/>
            <family val="2"/>
          </rPr>
          <t xml:space="preserve"> Tipo de Trastorno de Ansiedad</t>
        </r>
        <r>
          <rPr>
            <sz val="9"/>
            <color indexed="81"/>
            <rFont val="Tahoma"/>
            <family val="2"/>
          </rPr>
          <t xml:space="preserve"> debe selecionar el valor </t>
        </r>
        <r>
          <rPr>
            <b/>
            <sz val="9"/>
            <color indexed="81"/>
            <rFont val="Tahoma"/>
            <family val="2"/>
          </rPr>
          <t>Fobias Sociales</t>
        </r>
      </text>
    </comment>
    <comment ref="B204" authorId="4" shapeId="0" xr:uid="{2137A950-7BAB-4D1D-B3E9-2F353CE2959A}">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Trastornos de Ansiedad Generalizada</t>
        </r>
        <r>
          <rPr>
            <sz val="9"/>
            <color indexed="81"/>
            <rFont val="Tahoma"/>
            <family val="2"/>
          </rPr>
          <t xml:space="preserve">
</t>
        </r>
      </text>
    </comment>
    <comment ref="B205" authorId="4" shapeId="0" xr:uid="{5AC45C08-1FD7-4B38-9971-0EAC303BD754}">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Otros Trastornos de Ansiedad</t>
        </r>
        <r>
          <rPr>
            <sz val="9"/>
            <color indexed="81"/>
            <rFont val="Tahoma"/>
            <family val="2"/>
          </rPr>
          <t xml:space="preserve">
</t>
        </r>
      </text>
    </comment>
    <comment ref="B206" authorId="6" shapeId="0" xr:uid="{86B47D96-42C3-4E47-B499-999E50707F78}">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 xml:space="preserve">SI, </t>
        </r>
        <r>
          <rPr>
            <sz val="9"/>
            <color indexed="81"/>
            <rFont val="Tahoma"/>
            <family val="2"/>
          </rPr>
          <t>adema</t>
        </r>
        <r>
          <rPr>
            <b/>
            <sz val="9"/>
            <color indexed="81"/>
            <rFont val="Tahoma"/>
            <family val="2"/>
          </rPr>
          <t xml:space="preserve">s </t>
        </r>
        <r>
          <rPr>
            <sz val="9"/>
            <color indexed="81"/>
            <rFont val="Tahoma"/>
            <family val="2"/>
          </rPr>
          <t xml:space="preserve">que tenga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y en el campo </t>
        </r>
        <r>
          <rPr>
            <b/>
            <sz val="9"/>
            <color indexed="81"/>
            <rFont val="Tahoma"/>
            <family val="2"/>
          </rPr>
          <t>Etapa</t>
        </r>
        <r>
          <rPr>
            <sz val="9"/>
            <color indexed="81"/>
            <rFont val="Tahoma"/>
            <family val="2"/>
          </rPr>
          <t xml:space="preserve"> tenga incorporado: </t>
        </r>
        <r>
          <rPr>
            <b/>
            <sz val="9"/>
            <color indexed="81"/>
            <rFont val="Tahoma"/>
            <family val="2"/>
          </rPr>
          <t>Leve</t>
        </r>
        <r>
          <rPr>
            <sz val="9"/>
            <color indexed="81"/>
            <rFont val="Tahoma"/>
            <family val="2"/>
          </rPr>
          <t xml:space="preserve">
</t>
        </r>
      </text>
    </comment>
    <comment ref="B207" authorId="6" shapeId="0" xr:uid="{338DAD4F-B25B-4BD9-BDF4-C907F04895FD}">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t>
        </r>
        <r>
          <rPr>
            <sz val="9"/>
            <color indexed="81"/>
            <rFont val="Tahoma"/>
            <family val="2"/>
          </rPr>
          <t xml:space="preserve"> y en el campo </t>
        </r>
        <r>
          <rPr>
            <b/>
            <sz val="9"/>
            <color indexed="81"/>
            <rFont val="Tahoma"/>
            <family val="2"/>
          </rPr>
          <t xml:space="preserve">Etapa </t>
        </r>
        <r>
          <rPr>
            <sz val="9"/>
            <color indexed="81"/>
            <rFont val="Tahoma"/>
            <family val="2"/>
          </rPr>
          <t>tenga incorporado:</t>
        </r>
        <r>
          <rPr>
            <b/>
            <sz val="9"/>
            <color indexed="81"/>
            <rFont val="Tahoma"/>
            <family val="2"/>
          </rPr>
          <t>Moderado</t>
        </r>
        <r>
          <rPr>
            <sz val="9"/>
            <color indexed="81"/>
            <rFont val="Tahoma"/>
            <family val="2"/>
          </rPr>
          <t xml:space="preserve">
</t>
        </r>
      </text>
    </comment>
    <comment ref="B208" authorId="6" shapeId="0" xr:uid="{2D0967E1-75A2-41B2-B768-E795AA0823B8}">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¿Tiene Alzheimer y/o otras demencias? </t>
        </r>
        <r>
          <rPr>
            <sz val="9"/>
            <color indexed="81"/>
            <rFont val="Tahoma"/>
            <family val="2"/>
          </rPr>
          <t>?tenga el Valor</t>
        </r>
        <r>
          <rPr>
            <b/>
            <sz val="9"/>
            <color indexed="81"/>
            <rFont val="Tahoma"/>
            <family val="2"/>
          </rPr>
          <t xml:space="preserve"> SI</t>
        </r>
        <r>
          <rPr>
            <sz val="9"/>
            <color indexed="81"/>
            <rFont val="Tahoma"/>
            <family val="2"/>
          </rPr>
          <t xml:space="preserve">, ademas que tenga en el Campo </t>
        </r>
        <r>
          <rPr>
            <b/>
            <sz val="9"/>
            <color indexed="81"/>
            <rFont val="Tahoma"/>
            <family val="2"/>
          </rPr>
          <t>Estado</t>
        </r>
        <r>
          <rPr>
            <sz val="9"/>
            <color indexed="81"/>
            <rFont val="Tahoma"/>
            <family val="2"/>
          </rPr>
          <t xml:space="preserve"> el valor</t>
        </r>
        <r>
          <rPr>
            <b/>
            <sz val="9"/>
            <color indexed="81"/>
            <rFont val="Tahoma"/>
            <family val="2"/>
          </rPr>
          <t xml:space="preserve"> Ingreso</t>
        </r>
        <r>
          <rPr>
            <sz val="9"/>
            <color indexed="81"/>
            <rFont val="Tahoma"/>
            <family val="2"/>
          </rPr>
          <t xml:space="preserve"> y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A209" authorId="8" shapeId="0" xr:uid="{628099B9-7533-4523-B97B-F48A75C6E54A}">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Tiene Esquizofrenia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text>
    </comment>
    <comment ref="A210" authorId="8" shapeId="0" xr:uid="{2B7924CF-D328-4E93-99F3-7DF2E8CB31D3}">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trastorno de la conducta alimentaria ?</t>
        </r>
        <r>
          <rPr>
            <sz val="9"/>
            <color indexed="81"/>
            <rFont val="Tahoma"/>
            <family val="2"/>
          </rPr>
          <t xml:space="preserve">  debe seleccionar </t>
        </r>
        <r>
          <rPr>
            <b/>
            <sz val="9"/>
            <color indexed="81"/>
            <rFont val="Tahoma"/>
            <family val="2"/>
          </rPr>
          <t>"si</t>
        </r>
        <r>
          <rPr>
            <sz val="9"/>
            <color indexed="81"/>
            <rFont val="Tahoma"/>
            <family val="2"/>
          </rPr>
          <t>" y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text>
    </comment>
    <comment ref="A211" authorId="8" shapeId="0" xr:uid="{8770FC85-F828-40BF-9E4B-FDD177A21449}">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retraso mental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I</t>
        </r>
        <r>
          <rPr>
            <b/>
            <sz val="9"/>
            <color indexed="81"/>
            <rFont val="Tahoma"/>
            <family val="2"/>
          </rPr>
          <t xml:space="preserve">ngreso </t>
        </r>
        <r>
          <rPr>
            <sz val="9"/>
            <color indexed="81"/>
            <rFont val="Tahoma"/>
            <family val="2"/>
          </rPr>
          <t xml:space="preserve"> en el campo</t>
        </r>
        <r>
          <rPr>
            <b/>
            <sz val="9"/>
            <color indexed="81"/>
            <rFont val="Tahoma"/>
            <family val="2"/>
          </rPr>
          <t xml:space="preserve"> Estado</t>
        </r>
        <r>
          <rPr>
            <sz val="9"/>
            <color indexed="81"/>
            <rFont val="Tahoma"/>
            <family val="2"/>
          </rPr>
          <t xml:space="preserve">
</t>
        </r>
      </text>
    </comment>
    <comment ref="A212" authorId="8" shapeId="0" xr:uid="{0ECAA47C-6857-4FFD-ACCD-425C88C15D6D}">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text>
    </comment>
    <comment ref="B213" authorId="2" shapeId="0" xr:uid="{6E995AA4-0409-4F1E-A467-96E3D53FA452}">
      <text>
        <r>
          <rPr>
            <sz val="9"/>
            <color indexed="81"/>
            <rFont val="Tahoma"/>
            <family val="2"/>
          </rPr>
          <t>Este dato aparecerá  luego de que en la atención registrada Por</t>
        </r>
        <r>
          <rPr>
            <b/>
            <sz val="9"/>
            <color indexed="81"/>
            <rFont val="Tahoma"/>
            <family val="2"/>
          </rPr>
          <t xml:space="preserve"> 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 </t>
        </r>
        <r>
          <rPr>
            <b/>
            <sz val="9"/>
            <color indexed="81"/>
            <rFont val="Tahoma"/>
            <family val="2"/>
          </rPr>
          <t>Trastornos del Desarrollo</t>
        </r>
        <r>
          <rPr>
            <sz val="9"/>
            <color indexed="81"/>
            <rFont val="Tahoma"/>
            <family val="2"/>
          </rPr>
          <t xml:space="preserve"> en el campo </t>
        </r>
        <r>
          <rPr>
            <b/>
            <sz val="9"/>
            <color indexed="81"/>
            <rFont val="Tahoma"/>
            <family val="2"/>
          </rPr>
          <t xml:space="preserve">¿Tiene Autismo?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14" authorId="2" shapeId="0" xr:uid="{7B148555-03B2-4EE0-A07D-AA7D25CDB0D7}">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 </t>
        </r>
        <r>
          <rPr>
            <b/>
            <sz val="9"/>
            <color indexed="81"/>
            <rFont val="Tahoma"/>
            <family val="2"/>
          </rPr>
          <t>¿Tiene Asperger?</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15" authorId="2" shapeId="0" xr:uid="{0D5CB91A-2972-4752-92B0-2A74912CB535}">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Síndrome de Rett?</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16" authorId="2" shapeId="0" xr:uid="{2C5E3B96-36AA-4F21-8466-F8CAA85BBBE5}">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t>
        </r>
        <r>
          <rPr>
            <b/>
            <sz val="9"/>
            <color indexed="81"/>
            <rFont val="Tahoma"/>
            <family val="2"/>
          </rPr>
          <t xml:space="preserve"> ¿Tiene Trastorno desintegrativo de la infancia?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17" authorId="2" shapeId="0" xr:uid="{05BAEC0B-7A18-4F7F-86D5-C406CDBE0D1E}">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trastorno generalizado del desarrollo no específico?</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A218" authorId="4" shapeId="0" xr:uid="{63080F18-1025-44F8-99A4-CBEE765FA59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 xml:space="preserve">Estado </t>
        </r>
        <r>
          <rPr>
            <sz val="9"/>
            <color indexed="81"/>
            <rFont val="Tahoma"/>
            <family val="2"/>
          </rPr>
          <t xml:space="preserve">el valor </t>
        </r>
        <r>
          <rPr>
            <b/>
            <sz val="9"/>
            <color indexed="81"/>
            <rFont val="Tahoma"/>
            <family val="2"/>
          </rPr>
          <t>Ingreso
Ref DEIS 2019: Epilepcia Se consideran incluidas en esta sección, tanto en el ingreso como en el egreso, a aquellas personas que presentan comorbilidad con otros trastornos de salud mental.</t>
        </r>
      </text>
    </comment>
    <comment ref="A219" authorId="5" shapeId="0" xr:uid="{49F584EF-81D1-4E88-800F-F384D6366509}">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Otras (Trastornos no incluidos en Sección)  </t>
        </r>
        <r>
          <rPr>
            <sz val="9"/>
            <color indexed="81"/>
            <rFont val="Tahoma"/>
            <family val="2"/>
          </rPr>
          <t xml:space="preserve">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t>
        </r>
        <r>
          <rPr>
            <sz val="9"/>
            <color indexed="81"/>
            <rFont val="Tahoma"/>
            <family val="2"/>
          </rPr>
          <t>en el campo</t>
        </r>
        <r>
          <rPr>
            <b/>
            <sz val="9"/>
            <color indexed="81"/>
            <rFont val="Tahoma"/>
            <family val="2"/>
          </rPr>
          <t xml:space="preserve"> Estado</t>
        </r>
      </text>
    </comment>
    <comment ref="AR221" authorId="1" shapeId="0" xr:uid="{367DAE2B-68E1-4943-908E-650E5C9D016F}">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S221" authorId="0" shapeId="0" xr:uid="{18093C02-2C56-477F-A099-BB9FC1A3E94D}">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T221" authorId="1" shapeId="0" xr:uid="{6DA1ECC0-679D-4BD3-B3A0-797EA0EC4AF8}">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V221" authorId="7" shapeId="0" xr:uid="{5D8ADF77-198C-4845-AB5E-943A7F2AE768}">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W221" authorId="1" shapeId="0" xr:uid="{FA9E5420-22D5-4BD8-B75C-93EE9E296FC7}">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223" authorId="5" shapeId="0" xr:uid="{322E5C8A-48AF-4F7F-8600-9B49A1383CF5}">
      <text>
        <r>
          <rPr>
            <sz val="9"/>
            <color indexed="81"/>
            <rFont val="Tahoma"/>
            <family val="2"/>
          </rPr>
          <t xml:space="preserve">
Total de paciente con uno o más factores de riesgos y Condiciones de Salud Mental y Personas  Con  Diagnosticos de Trastornos Mentales y con estado</t>
        </r>
        <r>
          <rPr>
            <b/>
            <sz val="9"/>
            <color indexed="81"/>
            <rFont val="Tahoma"/>
            <family val="2"/>
          </rPr>
          <t xml:space="preserve"> Egreso Por Alta, Egreso Por Abandono, Egreso por Traslado o Egreso Por Fallecimiento</t>
        </r>
        <r>
          <rPr>
            <sz val="9"/>
            <color indexed="81"/>
            <rFont val="Tahoma"/>
            <family val="2"/>
          </rPr>
          <t xml:space="preserve">
</t>
        </r>
      </text>
    </comment>
    <comment ref="B225" authorId="8" shapeId="0" xr:uid="{D1A51F95-EB67-4F3E-8716-44F55AEC2080}">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Factores de Riesgo y Condicionantes de la Salud Mental  </t>
        </r>
        <r>
          <rPr>
            <sz val="9"/>
            <color indexed="81"/>
            <rFont val="Tahoma"/>
            <family val="2"/>
          </rPr>
          <t xml:space="preserve">
en el campo</t>
        </r>
        <r>
          <rPr>
            <b/>
            <sz val="9"/>
            <color indexed="81"/>
            <rFont val="Tahoma"/>
            <family val="2"/>
          </rPr>
          <t xml:space="preserve"> ¿Es Vctima o Agresor/a de Volencia? </t>
        </r>
        <r>
          <rPr>
            <sz val="9"/>
            <color indexed="81"/>
            <rFont val="Tahoma"/>
            <family val="2"/>
          </rPr>
          <t xml:space="preserve">debe seleccionar el valor </t>
        </r>
        <r>
          <rPr>
            <b/>
            <sz val="9"/>
            <color indexed="81"/>
            <rFont val="Tahoma"/>
            <family val="2"/>
          </rPr>
          <t xml:space="preserve"> "si", </t>
        </r>
        <r>
          <rPr>
            <sz val="9"/>
            <color indexed="81"/>
            <rFont val="Tahoma"/>
            <family val="2"/>
          </rPr>
          <t>además selecionar</t>
        </r>
        <r>
          <rPr>
            <b/>
            <sz val="9"/>
            <color indexed="81"/>
            <rFont val="Tahoma"/>
            <family val="2"/>
          </rPr>
          <t xml:space="preserve"> En la Violencia Es:</t>
        </r>
        <r>
          <rPr>
            <sz val="9"/>
            <color indexed="81"/>
            <rFont val="Tahoma"/>
            <family val="2"/>
          </rPr>
          <t xml:space="preserve"> el valor</t>
        </r>
        <r>
          <rPr>
            <b/>
            <sz val="9"/>
            <color indexed="81"/>
            <rFont val="Tahoma"/>
            <family val="2"/>
          </rPr>
          <t xml:space="preserve"> Victima  y </t>
        </r>
        <r>
          <rPr>
            <sz val="9"/>
            <color indexed="81"/>
            <rFont val="Tahoma"/>
            <family val="2"/>
          </rPr>
          <t xml:space="preserve">tener registrado </t>
        </r>
        <r>
          <rPr>
            <b/>
            <sz val="9"/>
            <color indexed="81"/>
            <rFont val="Tahoma"/>
            <family val="2"/>
          </rPr>
          <t xml:space="preserve">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26" authorId="8" shapeId="0" xr:uid="{7BE54AF6-4754-4E6A-A84C-FDFC96F91CFE}">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Factores de Riesgo y Condicionantes de la Salud Mental  </t>
        </r>
        <r>
          <rPr>
            <sz val="9"/>
            <color indexed="81"/>
            <rFont val="Tahoma"/>
            <family val="2"/>
          </rPr>
          <t xml:space="preserve">
en el campo </t>
        </r>
        <r>
          <rPr>
            <b/>
            <sz val="9"/>
            <color indexed="81"/>
            <rFont val="Tahoma"/>
            <family val="2"/>
          </rPr>
          <t xml:space="preserve">¿Es Vctima o Agresor/a de Volencia? </t>
        </r>
        <r>
          <rPr>
            <sz val="9"/>
            <color indexed="81"/>
            <rFont val="Tahoma"/>
            <family val="2"/>
          </rPr>
          <t xml:space="preserve">debe seleccionar el valor </t>
        </r>
        <r>
          <rPr>
            <b/>
            <sz val="9"/>
            <color indexed="81"/>
            <rFont val="Tahoma"/>
            <family val="2"/>
          </rPr>
          <t xml:space="preserve"> "si", </t>
        </r>
        <r>
          <rPr>
            <sz val="9"/>
            <color indexed="81"/>
            <rFont val="Tahoma"/>
            <family val="2"/>
          </rPr>
          <t xml:space="preserve">además selecionar </t>
        </r>
        <r>
          <rPr>
            <b/>
            <sz val="9"/>
            <color indexed="81"/>
            <rFont val="Tahoma"/>
            <family val="2"/>
          </rPr>
          <t xml:space="preserve">En la Violencia Es: </t>
        </r>
        <r>
          <rPr>
            <sz val="9"/>
            <color indexed="81"/>
            <rFont val="Tahoma"/>
            <family val="2"/>
          </rPr>
          <t>el valor</t>
        </r>
        <r>
          <rPr>
            <b/>
            <sz val="9"/>
            <color indexed="81"/>
            <rFont val="Tahoma"/>
            <family val="2"/>
          </rPr>
          <t xml:space="preserve"> Agreso/a  y </t>
        </r>
        <r>
          <rPr>
            <sz val="9"/>
            <color indexed="81"/>
            <rFont val="Tahoma"/>
            <family val="2"/>
          </rPr>
          <t xml:space="preserve">tener registrado </t>
        </r>
        <r>
          <rPr>
            <b/>
            <sz val="9"/>
            <color indexed="81"/>
            <rFont val="Tahoma"/>
            <family val="2"/>
          </rPr>
          <t xml:space="preserve">Egreso Por Alta, Egreso Por Abandono, Egreso por Traslado o Egreso Por Fallecimiento
 en el campo Estado. 
 </t>
        </r>
      </text>
    </comment>
    <comment ref="A227" authorId="0" shapeId="0" xr:uid="{7F416B3F-2E24-4956-9746-312EB5A6C2EF}">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Factores de Riesgo y Condicionantes de la Salud Mental</t>
        </r>
        <r>
          <rPr>
            <sz val="9"/>
            <color indexed="81"/>
            <rFont val="Tahoma"/>
            <family val="2"/>
          </rPr>
          <t xml:space="preserve">  
en el campo</t>
        </r>
        <r>
          <rPr>
            <b/>
            <sz val="9"/>
            <color indexed="81"/>
            <rFont val="Tahoma"/>
            <family val="2"/>
          </rPr>
          <t xml:space="preserve"> ¿Sufre de Abuso Sexual?</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28" authorId="4" shapeId="0" xr:uid="{82FEEB01-FD22-4BE9-8481-F6562D851DA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Factores de Riesgo y Condicionantes de la Salud Mental</t>
        </r>
        <r>
          <rPr>
            <sz val="9"/>
            <color indexed="81"/>
            <rFont val="Tahoma"/>
            <family val="2"/>
          </rPr>
          <t xml:space="preserve">  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Ideación</t>
        </r>
        <r>
          <rPr>
            <sz val="9"/>
            <color indexed="81"/>
            <rFont val="Tahoma"/>
            <family val="2"/>
          </rPr>
          <t>, asi tambien selecionar</t>
        </r>
        <r>
          <rPr>
            <b/>
            <sz val="9"/>
            <color indexed="81"/>
            <rFont val="Tahoma"/>
            <family val="2"/>
          </rPr>
          <t xml:space="preserve">  Egreso Por Alta, Egreso Por Abandono, Egreso por Traslado o Egreso Por Fallecimiento
 </t>
        </r>
        <r>
          <rPr>
            <sz val="9"/>
            <color indexed="81"/>
            <rFont val="Tahoma"/>
            <family val="2"/>
          </rPr>
          <t>en el campo</t>
        </r>
        <r>
          <rPr>
            <b/>
            <sz val="9"/>
            <color indexed="81"/>
            <rFont val="Tahoma"/>
            <family val="2"/>
          </rPr>
          <t xml:space="preserve"> Estado</t>
        </r>
      </text>
    </comment>
    <comment ref="B229" authorId="4" shapeId="0" xr:uid="{DEFF8C02-3D56-4912-A91C-63DEAEB3A2F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Suicidio</t>
        </r>
        <r>
          <rPr>
            <sz val="9"/>
            <color indexed="81"/>
            <rFont val="Tahoma"/>
            <family val="2"/>
          </rPr>
          <t xml:space="preserve"> 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A230" authorId="4" shapeId="0" xr:uid="{0C84136A-C490-4903-AE1C-38AA2134614D}">
      <text>
        <r>
          <rPr>
            <b/>
            <sz val="9"/>
            <color indexed="81"/>
            <rFont val="Tahoma"/>
            <family val="2"/>
          </rPr>
          <t>Total de Egresos de Personas con Diagnósticos de Trastornos Mentales</t>
        </r>
      </text>
    </comment>
    <comment ref="B231" authorId="8" shapeId="0" xr:uid="{C953393E-987B-4DF5-B122-92CB2BB01947}">
      <text>
        <r>
          <rPr>
            <sz val="9"/>
            <color indexed="81"/>
            <rFont val="Tahoma"/>
            <family val="2"/>
          </rPr>
          <t xml:space="preserve">Este dato aparecerá  luego de que en la atención 
1.- Registrada en el Módulo Box - Pacientes Citados  o en Agregar documentos a una atención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Egreso Por Alta, Egreso Por Abandono, Egreso por Traslado o Egreso Por Fallecimiento</t>
        </r>
        <r>
          <rPr>
            <sz val="9"/>
            <color indexed="81"/>
            <rFont val="Tahoma"/>
            <family val="2"/>
          </rPr>
          <t xml:space="preserve">  en el campo estado y </t>
        </r>
        <r>
          <rPr>
            <b/>
            <sz val="9"/>
            <color indexed="81"/>
            <rFont val="Tahoma"/>
            <family val="2"/>
          </rPr>
          <t>Depresion Leve</t>
        </r>
        <r>
          <rPr>
            <sz val="9"/>
            <color indexed="81"/>
            <rFont val="Tahoma"/>
            <family val="2"/>
          </rPr>
          <t xml:space="preserve"> en el campo </t>
        </r>
        <r>
          <rPr>
            <b/>
            <sz val="9"/>
            <color indexed="81"/>
            <rFont val="Tahoma"/>
            <family val="2"/>
          </rPr>
          <t>Tipo de depresión.</t>
        </r>
      </text>
    </comment>
    <comment ref="B232" authorId="8" shapeId="0" xr:uid="{1C516965-72FF-4745-9B23-B47B97AD8508}">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Depresión? </t>
        </r>
        <r>
          <rPr>
            <sz val="9"/>
            <color indexed="81"/>
            <rFont val="Tahoma"/>
            <family val="2"/>
          </rPr>
          <t xml:space="preserve"> debe seleccionar </t>
        </r>
        <r>
          <rPr>
            <b/>
            <sz val="9"/>
            <color indexed="81"/>
            <rFont val="Tahoma"/>
            <family val="2"/>
          </rPr>
          <t>"si"</t>
        </r>
        <r>
          <rPr>
            <sz val="9"/>
            <color indexed="81"/>
            <rFont val="Tahoma"/>
            <family val="2"/>
          </rPr>
          <t xml:space="preserve"> , tener registradoEgreso Por Alta, Egreso Por Abandono, Egreso por Traslado o Egreso Por Fallecimiento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B233" authorId="8" shapeId="0" xr:uid="{AA6A4BCC-3482-45CC-9BB4-B44782D154AB}">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t>
        </r>
        <r>
          <rPr>
            <sz val="9"/>
            <color indexed="81"/>
            <rFont val="Tahoma"/>
            <family val="2"/>
          </rPr>
          <t>l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t>
        </r>
        <r>
          <rPr>
            <sz val="9"/>
            <color indexed="81"/>
            <rFont val="Tahoma"/>
            <family val="2"/>
          </rPr>
          <t xml:space="preserve"> debe seleccionar </t>
        </r>
        <r>
          <rPr>
            <b/>
            <sz val="9"/>
            <color indexed="81"/>
            <rFont val="Tahoma"/>
            <family val="2"/>
          </rPr>
          <t>"si"</t>
        </r>
        <r>
          <rPr>
            <sz val="9"/>
            <color indexed="81"/>
            <rFont val="Tahoma"/>
            <family val="2"/>
          </rPr>
          <t xml:space="preserve"> , tener registrado </t>
        </r>
        <r>
          <rPr>
            <b/>
            <sz val="9"/>
            <color indexed="81"/>
            <rFont val="Tahoma"/>
            <family val="2"/>
          </rPr>
          <t xml:space="preserve">Egreso Por Alta, Egreso Por Abandono, Egreso por Traslado o Egreso Por Fallecimiento </t>
        </r>
        <r>
          <rPr>
            <sz val="9"/>
            <color indexed="81"/>
            <rFont val="Tahoma"/>
            <family val="2"/>
          </rPr>
          <t>en el campo</t>
        </r>
        <r>
          <rPr>
            <b/>
            <sz val="9"/>
            <color indexed="81"/>
            <rFont val="Tahoma"/>
            <family val="2"/>
          </rPr>
          <t xml:space="preserve"> Estado</t>
        </r>
        <r>
          <rPr>
            <sz val="9"/>
            <color indexed="81"/>
            <rFont val="Tahoma"/>
            <family val="2"/>
          </rPr>
          <t xml:space="preserve">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B234" authorId="8" shapeId="0" xr:uid="{2AD60FDD-08B4-48A7-A4A5-E2247204A2A4}">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Depresión Post Parto? </t>
        </r>
        <r>
          <rPr>
            <sz val="9"/>
            <color indexed="81"/>
            <rFont val="Tahoma"/>
            <family val="2"/>
          </rPr>
          <t xml:space="preserve"> debe seleccionar </t>
        </r>
        <r>
          <rPr>
            <b/>
            <sz val="9"/>
            <color indexed="81"/>
            <rFont val="Tahoma"/>
            <family val="2"/>
          </rPr>
          <t>"si"</t>
        </r>
        <r>
          <rPr>
            <sz val="9"/>
            <color indexed="81"/>
            <rFont val="Tahoma"/>
            <family val="2"/>
          </rPr>
          <t xml:space="preserve"> , tener registrado</t>
        </r>
        <r>
          <rPr>
            <b/>
            <sz val="9"/>
            <color indexed="81"/>
            <rFont val="Tahoma"/>
            <family val="2"/>
          </rPr>
          <t xml:space="preserve"> 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B235" authorId="8" shapeId="0" xr:uid="{560DB99D-ABFE-4F84-B581-8B0EE06A1930}">
      <text>
        <r>
          <rPr>
            <sz val="9"/>
            <color indexed="81"/>
            <rFont val="Tahoma"/>
            <family val="2"/>
          </rPr>
          <t xml:space="preserve">Este dato aparecerá  luego de que en la atención 
1.- Registrada en el Módulo Box - Pacientes Citados  o en Agregar documentos a una atención
 y en el   Formulario Control  De Salud Mental en la sección Diagnósticos de Trastornos Mentales
en el campo </t>
        </r>
        <r>
          <rPr>
            <b/>
            <sz val="9"/>
            <color indexed="81"/>
            <rFont val="Tahoma"/>
            <family val="2"/>
          </rPr>
          <t>¿Tiene  Trastorno Bipolar?</t>
        </r>
        <r>
          <rPr>
            <sz val="9"/>
            <color indexed="81"/>
            <rFont val="Tahoma"/>
            <family val="2"/>
          </rPr>
          <t xml:space="preserve">  debe seleccionar </t>
        </r>
        <r>
          <rPr>
            <b/>
            <sz val="9"/>
            <color indexed="81"/>
            <rFont val="Tahoma"/>
            <family val="2"/>
          </rPr>
          <t xml:space="preserve">"si" </t>
        </r>
        <r>
          <rPr>
            <sz val="9"/>
            <color indexed="81"/>
            <rFont val="Tahoma"/>
            <family val="2"/>
          </rPr>
          <t xml:space="preserve">, tener registrado </t>
        </r>
        <r>
          <rPr>
            <b/>
            <sz val="9"/>
            <color indexed="81"/>
            <rFont val="Tahoma"/>
            <family val="2"/>
          </rPr>
          <t>Egreso Por Alta, Egreso Por Abandono, Egreso por Traslado o Egreso Por Fallecimiento</t>
        </r>
        <r>
          <rPr>
            <sz val="9"/>
            <color indexed="81"/>
            <rFont val="Tahoma"/>
            <family val="2"/>
          </rPr>
          <t xml:space="preserve"> en el campo estado </t>
        </r>
      </text>
    </comment>
    <comment ref="B236" authorId="8" shapeId="0" xr:uid="{5D879166-FD5A-4059-98BB-1872606DF95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 Refractaria?</t>
        </r>
        <r>
          <rPr>
            <sz val="9"/>
            <color indexed="81"/>
            <rFont val="Tahoma"/>
            <family val="2"/>
          </rPr>
          <t xml:space="preserve">  debe seleccionar </t>
        </r>
        <r>
          <rPr>
            <b/>
            <sz val="9"/>
            <color indexed="81"/>
            <rFont val="Tahoma"/>
            <family val="2"/>
          </rPr>
          <t>"si"</t>
        </r>
        <r>
          <rPr>
            <sz val="9"/>
            <color indexed="81"/>
            <rFont val="Tahoma"/>
            <family val="2"/>
          </rPr>
          <t xml:space="preserve"> ,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 </t>
        </r>
      </text>
    </comment>
    <comment ref="B237" authorId="8" shapeId="0" xr:uid="{BD17373F-93BA-4F82-938C-DCC63B2B0B3F}">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Depresión Grave con Psicosis?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B238" authorId="8" shapeId="0" xr:uid="{39818EB1-F115-4050-B6F5-967B90FE5CF8}">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con Alto Riesgo Suicida?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39" authorId="8" shapeId="0" xr:uid="{598DC7F6-D90F-47B8-9C4D-D70F8CF69CEB}">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t>
        </r>
        <r>
          <rPr>
            <sz val="9"/>
            <color indexed="81"/>
            <rFont val="Tahoma"/>
            <family val="2"/>
          </rPr>
          <t xml:space="preserve">l en la sección </t>
        </r>
        <r>
          <rPr>
            <b/>
            <sz val="9"/>
            <color indexed="81"/>
            <rFont val="Tahoma"/>
            <family val="2"/>
          </rPr>
          <t>Personas con Diagnósticos de Trastornos Mentales</t>
        </r>
        <r>
          <rPr>
            <sz val="9"/>
            <color indexed="81"/>
            <rFont val="Tahoma"/>
            <family val="2"/>
          </rPr>
          <t xml:space="preserve">
en el campo  </t>
        </r>
        <r>
          <rPr>
            <b/>
            <sz val="9"/>
            <color indexed="81"/>
            <rFont val="Tahoma"/>
            <family val="2"/>
          </rPr>
          <t xml:space="preserve">¿ Tiene transtornos por el consumo de Alcohol como droga Principal ?  </t>
        </r>
        <r>
          <rPr>
            <sz val="9"/>
            <color indexed="81"/>
            <rFont val="Tahoma"/>
            <family val="2"/>
          </rPr>
          <t>debe seleccionar</t>
        </r>
        <r>
          <rPr>
            <b/>
            <sz val="9"/>
            <color indexed="81"/>
            <rFont val="Tahoma"/>
            <family val="2"/>
          </rPr>
          <t xml:space="preserve"> "si"</t>
        </r>
        <r>
          <rPr>
            <sz val="9"/>
            <color indexed="81"/>
            <rFont val="Tahoma"/>
            <family val="2"/>
          </rPr>
          <t xml:space="preserve">  y  en el campo
</t>
        </r>
        <r>
          <rPr>
            <b/>
            <sz val="9"/>
            <color indexed="81"/>
            <rFont val="Tahoma"/>
            <family val="2"/>
          </rPr>
          <t xml:space="preserve"> ¿ Tiene un AUDIT mayor a 16 puntos ? </t>
        </r>
        <r>
          <rPr>
            <sz val="9"/>
            <color indexed="81"/>
            <rFont val="Tahoma"/>
            <family val="2"/>
          </rPr>
          <t xml:space="preserve">selecciona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B240" authorId="8" shapeId="0" xr:uid="{AB1CC245-9264-402E-912A-CC8D4DBF983B}">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t>
        </r>
        <r>
          <rPr>
            <sz val="9"/>
            <color indexed="81"/>
            <rFont val="Tahoma"/>
            <family val="2"/>
          </rPr>
          <t>l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trastornos por otras sustancias como droga principal ?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41" authorId="8" shapeId="0" xr:uid="{2B09DE29-8330-4F3F-BBC4-91FCFF5A5A65}">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 Tiene trastorno por Policonsumo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 </t>
        </r>
      </text>
    </comment>
    <comment ref="B242" authorId="8" shapeId="0" xr:uid="{A3C614A2-EC7F-46AF-8983-7DD2544BE7C5}">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 xml:space="preserve">"si" </t>
        </r>
        <r>
          <rPr>
            <sz val="9"/>
            <color indexed="81"/>
            <rFont val="Tahoma"/>
            <family val="2"/>
          </rPr>
          <t xml:space="preserve">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B243" authorId="8" shapeId="0" xr:uid="{ED76A152-680B-4926-BB2C-DDD39019A97D}">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t>
        </r>
      </text>
    </comment>
    <comment ref="B244" authorId="8" shapeId="0" xr:uid="{6953D58E-5FEF-44CD-8721-5E21BC21F322}">
      <text>
        <r>
          <rPr>
            <sz val="9"/>
            <color indexed="81"/>
            <rFont val="Tahoma"/>
            <family val="2"/>
          </rPr>
          <t xml:space="preserve">Este dato aparecerá  luego de que en la atención 
1.- Registrada en el Módulo </t>
        </r>
        <r>
          <rPr>
            <b/>
            <sz val="9"/>
            <color indexed="81"/>
            <rFont val="Tahoma"/>
            <family val="2"/>
          </rPr>
          <t>Box - Pacientes Citados  o en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Trastorno disocial desafiante y oposicionista?</t>
        </r>
        <r>
          <rPr>
            <sz val="9"/>
            <color indexed="81"/>
            <rFont val="Tahoma"/>
            <family val="2"/>
          </rPr>
          <t xml:space="preserve">  debe seleccionar "si"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45" authorId="8" shapeId="0" xr:uid="{2965F2F1-C779-4B44-A6BC-D3C2DF75560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46" authorId="4" shapeId="0" xr:uid="{984F19D2-E076-473D-B074-0F485BACC5BE}">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Egreso Por Alta, Egreso Por Abandono, Egreso por Traslado o Egreso Por Fallecimiento</t>
        </r>
        <r>
          <rPr>
            <sz val="9"/>
            <color indexed="81"/>
            <rFont val="Tahoma"/>
            <family val="2"/>
          </rPr>
          <t xml:space="preserve">
Ademas en el campo Tipo de Trastorno de Ansiedad debe selecionar el valor Trastorno  de Estrés Post Traumatico</t>
        </r>
      </text>
    </comment>
    <comment ref="B247" authorId="4" shapeId="0" xr:uid="{678299B2-A2DE-4A3A-8FB8-373370380B5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Egreso Por Alta, Egreso Por Abandono, Egreso por Traslado o Egreso Por Fallecimiento</t>
        </r>
        <r>
          <rPr>
            <sz val="9"/>
            <color indexed="81"/>
            <rFont val="Tahoma"/>
            <family val="2"/>
          </rPr>
          <t xml:space="preserve">
Ademas en el campo Tipo de Trastorno de Ansiedad debe selecionar el valor </t>
        </r>
        <r>
          <rPr>
            <b/>
            <sz val="9"/>
            <color indexed="81"/>
            <rFont val="Tahoma"/>
            <family val="2"/>
          </rPr>
          <t>Trastorno de Panico con Agorofobia</t>
        </r>
      </text>
    </comment>
    <comment ref="B248" authorId="4" shapeId="0" xr:uid="{EAB19761-94C4-403B-9371-EC64A19C2F24}">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Egreso Por Abandono, Egreso por Traslado o Egreso Por Fallecimiento
</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Trastorno de Panico sin Agorofobia</t>
        </r>
      </text>
    </comment>
    <comment ref="B249" authorId="4" shapeId="0" xr:uid="{CD5E4063-3814-4D4B-90B0-FC4E43C5CA69}">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Egreso Por Abandono, Egreso por Traslado o Egreso Por Fallecimiento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Fobias Sociales</t>
        </r>
      </text>
    </comment>
    <comment ref="B250" authorId="4" shapeId="0" xr:uid="{073700EE-D7C7-4D3E-B406-DC6469C1EC6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t>
        </r>
        <r>
          <rPr>
            <b/>
            <sz val="9"/>
            <color indexed="81"/>
            <rFont val="Tahoma"/>
            <family val="2"/>
          </rPr>
          <t>Egreso Por Alta, Egreso Por Abandono, Egreso por Traslado o Egreso Por Fallecimiento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 xml:space="preserve">Trastorno de Ansiedad Generalizada
</t>
        </r>
      </text>
    </comment>
    <comment ref="B251" authorId="4" shapeId="0" xr:uid="{67E2271A-61AB-410C-B2EF-DBB77CB4B32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Egreso Por Abandono, Egreso por Traslado o Egreso Por Fallecimiento
</t>
        </r>
        <r>
          <rPr>
            <sz val="9"/>
            <color indexed="81"/>
            <rFont val="Tahoma"/>
            <family val="2"/>
          </rPr>
          <t xml:space="preserve">
Ademas en el campo</t>
        </r>
        <r>
          <rPr>
            <b/>
            <sz val="9"/>
            <color indexed="81"/>
            <rFont val="Tahoma"/>
            <family val="2"/>
          </rPr>
          <t xml:space="preserve"> Tipo de Trastorno de Ansiedad </t>
        </r>
        <r>
          <rPr>
            <sz val="9"/>
            <color indexed="81"/>
            <rFont val="Tahoma"/>
            <family val="2"/>
          </rPr>
          <t>debe selecionar el valor</t>
        </r>
        <r>
          <rPr>
            <b/>
            <sz val="9"/>
            <color indexed="81"/>
            <rFont val="Tahoma"/>
            <family val="2"/>
          </rPr>
          <t xml:space="preserve"> Otros Trastornos de Ansiedad</t>
        </r>
        <r>
          <rPr>
            <sz val="9"/>
            <color indexed="81"/>
            <rFont val="Tahoma"/>
            <family val="2"/>
          </rPr>
          <t xml:space="preserve">
</t>
        </r>
      </text>
    </comment>
    <comment ref="B252" authorId="6" shapeId="0" xr:uid="{5F8C27F9-F71C-49BF-8DAB-922C2BA1A505}">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t>
        </r>
        <r>
          <rPr>
            <sz val="9"/>
            <color indexed="81"/>
            <rFont val="Tahoma"/>
            <family val="2"/>
          </rPr>
          <t xml:space="preserve">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xml:space="preserve">, ademas que tenga en el Campo Estado el valor  </t>
        </r>
        <r>
          <rPr>
            <b/>
            <sz val="9"/>
            <color indexed="81"/>
            <rFont val="Tahoma"/>
            <family val="2"/>
          </rPr>
          <t xml:space="preserve">Egreso Por Alta, Egreso Por Abandono, Egreso por Traslado o Egreso Por Fallecimiento y </t>
        </r>
        <r>
          <rPr>
            <sz val="9"/>
            <color indexed="81"/>
            <rFont val="Tahoma"/>
            <family val="2"/>
          </rPr>
          <t xml:space="preserve">que en el campo </t>
        </r>
        <r>
          <rPr>
            <b/>
            <sz val="9"/>
            <color indexed="81"/>
            <rFont val="Tahoma"/>
            <family val="2"/>
          </rPr>
          <t>Etapa</t>
        </r>
        <r>
          <rPr>
            <sz val="9"/>
            <color indexed="81"/>
            <rFont val="Tahoma"/>
            <family val="2"/>
          </rPr>
          <t xml:space="preserve"> tenga incorporado: </t>
        </r>
        <r>
          <rPr>
            <b/>
            <sz val="9"/>
            <color indexed="81"/>
            <rFont val="Tahoma"/>
            <family val="2"/>
          </rPr>
          <t>Leve</t>
        </r>
      </text>
    </comment>
    <comment ref="B253" authorId="6" shapeId="0" xr:uid="{3D34C526-58C4-46E1-B68A-A169A564853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Egreso Por Alta, Egreso Por Abandono, Egreso por Traslado o Egreso Por Fallecimiento </t>
        </r>
        <r>
          <rPr>
            <sz val="9"/>
            <color indexed="81"/>
            <rFont val="Tahoma"/>
            <family val="2"/>
          </rPr>
          <t xml:space="preserve">y que en el campo </t>
        </r>
        <r>
          <rPr>
            <b/>
            <sz val="9"/>
            <color indexed="81"/>
            <rFont val="Tahoma"/>
            <family val="2"/>
          </rPr>
          <t>Etapa</t>
        </r>
        <r>
          <rPr>
            <sz val="9"/>
            <color indexed="81"/>
            <rFont val="Tahoma"/>
            <family val="2"/>
          </rPr>
          <t xml:space="preserve"> tenga incorporado:</t>
        </r>
        <r>
          <rPr>
            <b/>
            <sz val="9"/>
            <color indexed="81"/>
            <rFont val="Tahoma"/>
            <family val="2"/>
          </rPr>
          <t xml:space="preserve"> Moderado.</t>
        </r>
      </text>
    </comment>
    <comment ref="B254" authorId="6" shapeId="0" xr:uid="{9A2F0D87-107A-4447-8780-13BCF1A2ADCF}">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t>
        </r>
        <r>
          <rPr>
            <sz val="9"/>
            <color indexed="81"/>
            <rFont val="Tahoma"/>
            <family val="2"/>
          </rPr>
          <t xml:space="preserve">Mentales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SI</t>
        </r>
        <r>
          <rPr>
            <sz val="9"/>
            <color indexed="81"/>
            <rFont val="Tahoma"/>
            <family val="2"/>
          </rPr>
          <t>, ademas que tenga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Egreso Por Alta, Egreso Por Abandono, Egreso por Traslado o Egreso Por Fallecimiento </t>
        </r>
        <r>
          <rPr>
            <sz val="9"/>
            <color indexed="81"/>
            <rFont val="Tahoma"/>
            <family val="2"/>
          </rPr>
          <t xml:space="preserve">y que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A255" authorId="8" shapeId="0" xr:uid="{F9527A9D-D660-42E8-AE7B-8D2FB89C02D1}">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Esquizofrenia ?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A256" authorId="8" shapeId="0" xr:uid="{195B69B9-775F-4FA8-8C85-FCF037DF2962}">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Tiene trastorno de la conducta alimentaria ?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A257" authorId="8" shapeId="0" xr:uid="{2252CA71-3F6D-4866-980B-029EC8E1A6AC}">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retraso mental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 xml:space="preserve">Estado </t>
        </r>
      </text>
    </comment>
    <comment ref="A258" authorId="8" shapeId="0" xr:uid="{70B69306-DF0A-40D8-8CEF-22D56B526128}">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Egreso Por Alta, Egreso Por Abandono, Egreso por Traslado o Egreso Por Fallecimiento </t>
        </r>
        <r>
          <rPr>
            <sz val="9"/>
            <color indexed="81"/>
            <rFont val="Tahoma"/>
            <family val="2"/>
          </rPr>
          <t xml:space="preserve"> en el campo </t>
        </r>
        <r>
          <rPr>
            <b/>
            <sz val="9"/>
            <color indexed="81"/>
            <rFont val="Tahoma"/>
            <family val="2"/>
          </rPr>
          <t>Estado</t>
        </r>
      </text>
    </comment>
    <comment ref="C259" authorId="2" shapeId="0" xr:uid="{A7027CB1-6D83-4B8B-AC67-FAD84ED373E3}">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t>
        </r>
        <r>
          <rPr>
            <b/>
            <sz val="9"/>
            <color indexed="81"/>
            <rFont val="Tahoma"/>
            <family val="2"/>
          </rPr>
          <t xml:space="preserve">- Trastorno del desarrollo </t>
        </r>
        <r>
          <rPr>
            <sz val="9"/>
            <color indexed="81"/>
            <rFont val="Tahoma"/>
            <family val="2"/>
          </rPr>
          <t xml:space="preserve">en el campo </t>
        </r>
        <r>
          <rPr>
            <b/>
            <sz val="9"/>
            <color indexed="81"/>
            <rFont val="Tahoma"/>
            <family val="2"/>
          </rPr>
          <t xml:space="preserve"> ¿Tiene autismo?</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t>
        </r>
        <r>
          <rPr>
            <sz val="9"/>
            <color indexed="81"/>
            <rFont val="Tahoma"/>
            <family val="2"/>
          </rPr>
          <t xml:space="preserve">
</t>
        </r>
      </text>
    </comment>
    <comment ref="C260" authorId="2" shapeId="0" xr:uid="{0E711FDE-6FAD-41E8-9BB9-1A23B484796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 del desarrollo</t>
        </r>
        <r>
          <rPr>
            <sz val="9"/>
            <color indexed="81"/>
            <rFont val="Tahoma"/>
            <family val="2"/>
          </rPr>
          <t xml:space="preserve"> en el campo  </t>
        </r>
        <r>
          <rPr>
            <b/>
            <sz val="9"/>
            <color indexed="81"/>
            <rFont val="Tahoma"/>
            <family val="2"/>
          </rPr>
          <t xml:space="preserve">¿Tiene asperger?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61" authorId="2" shapeId="0" xr:uid="{631EA25D-A54C-46E6-8211-07A5D0698B8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 del desarrollo</t>
        </r>
        <r>
          <rPr>
            <sz val="9"/>
            <color indexed="81"/>
            <rFont val="Tahoma"/>
            <family val="2"/>
          </rPr>
          <t xml:space="preserve"> en el campo  </t>
        </r>
        <r>
          <rPr>
            <b/>
            <sz val="9"/>
            <color indexed="81"/>
            <rFont val="Tahoma"/>
            <family val="2"/>
          </rPr>
          <t xml:space="preserve">¿Tiene síndrome de Rett? </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62" authorId="2" shapeId="0" xr:uid="{5C2E0A58-5366-427B-B48E-940AD9A53D5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 del desarrollo</t>
        </r>
        <r>
          <rPr>
            <sz val="9"/>
            <color indexed="81"/>
            <rFont val="Tahoma"/>
            <family val="2"/>
          </rPr>
          <t xml:space="preserve"> en el campo </t>
        </r>
        <r>
          <rPr>
            <b/>
            <sz val="9"/>
            <color indexed="81"/>
            <rFont val="Tahoma"/>
            <family val="2"/>
          </rPr>
          <t xml:space="preserve"> ¿Tiene trastorno desintegrativo de la infancia? </t>
        </r>
        <r>
          <rPr>
            <sz val="9"/>
            <color indexed="81"/>
            <rFont val="Tahoma"/>
            <family val="2"/>
          </rPr>
          <t xml:space="preserve">debe seleccionar </t>
        </r>
        <r>
          <rPr>
            <b/>
            <sz val="9"/>
            <color indexed="81"/>
            <rFont val="Tahoma"/>
            <family val="2"/>
          </rPr>
          <t xml:space="preserve">"si" </t>
        </r>
        <r>
          <rPr>
            <sz val="9"/>
            <color indexed="81"/>
            <rFont val="Tahoma"/>
            <family val="2"/>
          </rPr>
          <t xml:space="preserve">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63" authorId="2" shapeId="0" xr:uid="{CDC162B3-FBF0-42CA-806A-4184063D1BE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 del desarrollo</t>
        </r>
        <r>
          <rPr>
            <sz val="9"/>
            <color indexed="81"/>
            <rFont val="Tahoma"/>
            <family val="2"/>
          </rPr>
          <t xml:space="preserve"> en el campo </t>
        </r>
        <r>
          <rPr>
            <b/>
            <sz val="9"/>
            <color indexed="81"/>
            <rFont val="Tahoma"/>
            <family val="2"/>
          </rPr>
          <t xml:space="preserve">¿Tiene trastorno generalizado del desarrollo no específico?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64" authorId="4" shapeId="0" xr:uid="{067319C2-0D60-4692-8767-3D6890523278}">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t>
        </r>
        <r>
          <rPr>
            <b/>
            <sz val="9"/>
            <color indexed="81"/>
            <rFont val="Tahoma"/>
            <family val="2"/>
          </rPr>
          <t xml:space="preserve"> "Si</t>
        </r>
        <r>
          <rPr>
            <sz val="9"/>
            <color indexed="81"/>
            <rFont val="Tahoma"/>
            <family val="2"/>
          </rPr>
          <t>" y tener registrado en el Campo</t>
        </r>
        <r>
          <rPr>
            <b/>
            <sz val="9"/>
            <color indexed="81"/>
            <rFont val="Tahoma"/>
            <family val="2"/>
          </rPr>
          <t xml:space="preserve"> Estado</t>
        </r>
        <r>
          <rPr>
            <sz val="9"/>
            <color indexed="81"/>
            <rFont val="Tahoma"/>
            <family val="2"/>
          </rPr>
          <t xml:space="preserve"> el valor </t>
        </r>
        <r>
          <rPr>
            <b/>
            <sz val="9"/>
            <color indexed="81"/>
            <rFont val="Tahoma"/>
            <family val="2"/>
          </rPr>
          <t>Egreso Por Alta, Egreso Por Abandono, Egreso por Traslado o Egreso Por Fallecimiento</t>
        </r>
        <r>
          <rPr>
            <sz val="9"/>
            <color indexed="81"/>
            <rFont val="Tahoma"/>
            <family val="2"/>
          </rPr>
          <t xml:space="preserve">
Ref. DEIS 2019: </t>
        </r>
        <r>
          <rPr>
            <b/>
            <sz val="9"/>
            <color indexed="81"/>
            <rFont val="Tahoma"/>
            <family val="2"/>
          </rPr>
          <t>Epilepcia Se consideran incluidas en esta sección, tanto en el ingreso como en el egreso, a aquellas personas que presentan comorbilidad con otros trastornos de salud mental.</t>
        </r>
      </text>
    </comment>
    <comment ref="A265" authorId="5" shapeId="0" xr:uid="{4C7E6808-0139-446E-91D8-E33DCC9CCF8F}">
      <text>
        <r>
          <rPr>
            <sz val="9"/>
            <color rgb="FF000000"/>
            <rFont val="Tahoma"/>
            <family val="2"/>
          </rPr>
          <t xml:space="preserve">Este dato aparecerá  luego de que en la atención 
1.- Registrada en el </t>
        </r>
        <r>
          <rPr>
            <b/>
            <sz val="9"/>
            <color rgb="FF000000"/>
            <rFont val="Tahoma"/>
            <family val="2"/>
          </rPr>
          <t>Módulo Box - Pacientes Citados</t>
        </r>
        <r>
          <rPr>
            <sz val="9"/>
            <color rgb="FF000000"/>
            <rFont val="Tahoma"/>
            <family val="2"/>
          </rPr>
          <t xml:space="preserve">  o en </t>
        </r>
        <r>
          <rPr>
            <b/>
            <sz val="9"/>
            <color rgb="FF000000"/>
            <rFont val="Tahoma"/>
            <family val="2"/>
          </rPr>
          <t>Agregar documentos a una atención</t>
        </r>
        <r>
          <rPr>
            <sz val="9"/>
            <color rgb="FF000000"/>
            <rFont val="Tahoma"/>
            <family val="2"/>
          </rPr>
          <t xml:space="preserve">
 y en el   Formulario</t>
        </r>
        <r>
          <rPr>
            <b/>
            <sz val="9"/>
            <color rgb="FF000000"/>
            <rFont val="Tahoma"/>
            <family val="2"/>
          </rPr>
          <t xml:space="preserve"> Control  De Salud Menta</t>
        </r>
        <r>
          <rPr>
            <sz val="9"/>
            <color rgb="FF000000"/>
            <rFont val="Tahoma"/>
            <family val="2"/>
          </rPr>
          <t xml:space="preserve">l en la sección </t>
        </r>
        <r>
          <rPr>
            <b/>
            <sz val="9"/>
            <color rgb="FF000000"/>
            <rFont val="Tahoma"/>
            <family val="2"/>
          </rPr>
          <t xml:space="preserve">Diagnósticos de Trastornos Mentales </t>
        </r>
        <r>
          <rPr>
            <sz val="9"/>
            <color rgb="FF000000"/>
            <rFont val="Tahoma"/>
            <family val="2"/>
          </rPr>
          <t xml:space="preserve">en el campo </t>
        </r>
        <r>
          <rPr>
            <b/>
            <sz val="9"/>
            <color rgb="FF000000"/>
            <rFont val="Tahoma"/>
            <family val="2"/>
          </rPr>
          <t xml:space="preserve">Otras (Trastornos no incluidos en Sección)  </t>
        </r>
        <r>
          <rPr>
            <sz val="9"/>
            <color rgb="FF000000"/>
            <rFont val="Tahoma"/>
            <family val="2"/>
          </rPr>
          <t>debe seleccionar "</t>
        </r>
        <r>
          <rPr>
            <b/>
            <sz val="9"/>
            <color rgb="FF000000"/>
            <rFont val="Tahoma"/>
            <family val="2"/>
          </rPr>
          <t>si"</t>
        </r>
        <r>
          <rPr>
            <sz val="9"/>
            <color rgb="FF000000"/>
            <rFont val="Tahoma"/>
            <family val="2"/>
          </rPr>
          <t xml:space="preserve"> y tener registrado</t>
        </r>
        <r>
          <rPr>
            <b/>
            <sz val="9"/>
            <color rgb="FF000000"/>
            <rFont val="Tahoma"/>
            <family val="2"/>
          </rPr>
          <t xml:space="preserve"> Egreso </t>
        </r>
        <r>
          <rPr>
            <sz val="9"/>
            <color rgb="FF000000"/>
            <rFont val="Tahoma"/>
            <family val="2"/>
          </rPr>
          <t xml:space="preserve">en el campo estado  </t>
        </r>
        <r>
          <rPr>
            <b/>
            <sz val="9"/>
            <color rgb="FF000000"/>
            <rFont val="Tahoma"/>
            <family val="2"/>
          </rPr>
          <t xml:space="preserve">Egreso Por Alta, Egreso Por Abandono, Egreso por Traslado o Egreso Por Fallecimiento  </t>
        </r>
        <r>
          <rPr>
            <sz val="9"/>
            <color rgb="FF000000"/>
            <rFont val="Tahoma"/>
            <family val="2"/>
          </rPr>
          <t>en el campo</t>
        </r>
        <r>
          <rPr>
            <b/>
            <sz val="9"/>
            <color rgb="FF000000"/>
            <rFont val="Tahoma"/>
            <family val="2"/>
          </rPr>
          <t xml:space="preserve"> Estado </t>
        </r>
        <r>
          <rPr>
            <sz val="9"/>
            <color rgb="FF000000"/>
            <rFont val="Tahoma"/>
            <family val="2"/>
          </rPr>
          <t xml:space="preserve">
</t>
        </r>
      </text>
    </comment>
    <comment ref="B269" authorId="4" shapeId="0" xr:uid="{C7F9DC6E-1054-4A2E-9107-C45122B2393A}">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se agrege la actividad </t>
        </r>
        <r>
          <rPr>
            <b/>
            <sz val="9"/>
            <color indexed="81"/>
            <rFont val="Tahoma"/>
            <family val="2"/>
          </rPr>
          <t>COMPONENTE ALCOHOL Y DROGA EN APS PLAN AMBULATORIO BÁSICO INGRESO</t>
        </r>
        <r>
          <rPr>
            <sz val="9"/>
            <color indexed="81"/>
            <rFont val="Tahoma"/>
            <family val="2"/>
          </rPr>
          <t xml:space="preserve">
</t>
        </r>
      </text>
    </comment>
    <comment ref="B270" authorId="4" shapeId="0" xr:uid="{30E172AE-6DAD-49BB-BA13-587C0D4CF511}">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se agrege la actividad </t>
        </r>
        <r>
          <rPr>
            <b/>
            <sz val="9"/>
            <color indexed="81"/>
            <rFont val="Tahoma"/>
            <family val="2"/>
          </rPr>
          <t>COMPONENTE ALCOHOL Y DROGA EN APS PLAN AMBULATORIO BÁSICO EGRESO</t>
        </r>
      </text>
    </comment>
    <comment ref="B271" authorId="4" shapeId="0" xr:uid="{AD437F9F-4B77-41F4-AF00-B268EB22688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se agrege la actividad </t>
        </r>
        <r>
          <rPr>
            <b/>
            <sz val="9"/>
            <color indexed="81"/>
            <rFont val="Tahoma"/>
            <family val="2"/>
          </rPr>
          <t>COMPONENTE ALCOHOL Y DROGA EN APS PLAN AMBULATORIO INTENSIVO INGRESO</t>
        </r>
      </text>
    </comment>
    <comment ref="B272" authorId="4" shapeId="0" xr:uid="{F32A0685-0F4D-44C5-889E-C7CFA034A68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se agrege la actividad </t>
        </r>
        <r>
          <rPr>
            <b/>
            <sz val="9"/>
            <color indexed="81"/>
            <rFont val="Tahoma"/>
            <family val="2"/>
          </rPr>
          <t xml:space="preserve">COMPONENTE ALCOHOL Y DROGA EN APS PLAN AMBULATORIO INTENSIVO EGRESO </t>
        </r>
      </text>
    </comment>
    <comment ref="AL274" authorId="1" shapeId="0" xr:uid="{A169A7F4-33E2-4878-A8F7-A561E763AC76}">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B277" authorId="3" shapeId="0" xr:uid="{592C51FB-DFE7-4F62-B694-396CD8ACB6F5}">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Programa Rehabilitación Tipo I</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 xml:space="preserve">Estado </t>
        </r>
        <r>
          <rPr>
            <sz val="9"/>
            <color indexed="81"/>
            <rFont val="Tahoma"/>
            <family val="2"/>
          </rPr>
          <t xml:space="preserve">el valor </t>
        </r>
        <r>
          <rPr>
            <b/>
            <sz val="9"/>
            <color indexed="81"/>
            <rFont val="Tahoma"/>
            <family val="2"/>
          </rPr>
          <t>Ingreso</t>
        </r>
      </text>
    </comment>
    <comment ref="B278" authorId="3" shapeId="0" xr:uid="{FD8DF89F-ECE7-4036-AA61-C408C8E969CF}">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 xml:space="preserve">Programa Rehabilitación Tipo 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o Egreso por abandono o Egreso por traslado o Egreso por Otro Motivo
</t>
        </r>
      </text>
    </comment>
    <comment ref="B279" authorId="3" shapeId="0" xr:uid="{6D9472F1-CE62-4832-9296-F9FDC00D5289}">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Rehabilitación Tipo II  </t>
        </r>
        <r>
          <rPr>
            <sz val="9"/>
            <color indexed="81"/>
            <rFont val="Tahoma"/>
            <family val="2"/>
          </rPr>
          <t xml:space="preserve">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 xml:space="preserve">Si </t>
        </r>
        <r>
          <rPr>
            <sz val="9"/>
            <color indexed="81"/>
            <rFont val="Tahoma"/>
            <family val="2"/>
          </rPr>
          <t>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t>
        </r>
      </text>
    </comment>
    <comment ref="B280" authorId="3" shapeId="0" xr:uid="{C99FC8A8-00E3-442A-A33E-A0B0CF3CC474}">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Rehabilitación Tipo II</t>
        </r>
        <r>
          <rPr>
            <sz val="9"/>
            <color indexed="81"/>
            <rFont val="Tahoma"/>
            <family val="2"/>
          </rPr>
          <t xml:space="preserve"> 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o Egreso por abandono o Egreso por traslado o Egreso por Otro Motivo
</t>
        </r>
      </text>
    </comment>
    <comment ref="AQ282" authorId="4" shapeId="0" xr:uid="{8EF1AA58-D4C9-4C39-8386-E639D1F98FBF}">
      <text>
        <r>
          <rPr>
            <b/>
            <sz val="9"/>
            <color indexed="81"/>
            <rFont val="Tahoma"/>
            <family val="2"/>
          </rPr>
          <t>No Disponible</t>
        </r>
      </text>
    </comment>
    <comment ref="AS282" authorId="1" shapeId="0" xr:uid="{78D94590-256E-412E-8FF2-8B00694E768E}">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T282" authorId="1" shapeId="0" xr:uid="{826EA3F8-3CA3-4B68-910D-D8C80269E6E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U282" authorId="7" shapeId="0" xr:uid="{27B8482F-86E8-4401-B6A4-1F8B3160D50F}">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B286" authorId="3" shapeId="0" xr:uid="{33B98858-0737-4E83-BBE7-25D82AD0CBB8}">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Estado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B287" authorId="3" shapeId="0" xr:uid="{E1C0615C-0CC6-44CB-BFF6-4DE52225C746}">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Gonorrea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B288" authorId="3" shapeId="0" xr:uid="{DAB20458-4A5D-4E72-A294-17FC25C405E6}">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Condiloma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89" authorId="3" shapeId="0" xr:uid="{84A47821-C5BD-4C7D-8CAB-9EA0003B70BA}">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Herpes</t>
        </r>
        <r>
          <rPr>
            <sz val="9"/>
            <color indexed="81"/>
            <rFont val="Tahoma"/>
            <family val="2"/>
          </rPr>
          <t xml:space="preserve"> y que en el Campo </t>
        </r>
        <r>
          <rPr>
            <b/>
            <sz val="9"/>
            <color indexed="81"/>
            <rFont val="Tahoma"/>
            <family val="2"/>
          </rPr>
          <t xml:space="preserve">Estado </t>
        </r>
        <r>
          <rPr>
            <sz val="9"/>
            <color indexed="81"/>
            <rFont val="Tahoma"/>
            <family val="2"/>
          </rPr>
          <t xml:space="preserve">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0" authorId="3" shapeId="0" xr:uid="{AE26113B-23F9-4C86-8383-A5B38D81A18E}">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Chlamydias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Embarazada o Embarazada Primigesta</t>
        </r>
        <r>
          <rPr>
            <sz val="9"/>
            <color indexed="81"/>
            <rFont val="Tahoma"/>
            <family val="2"/>
          </rPr>
          <t>)</t>
        </r>
      </text>
    </comment>
    <comment ref="B291" authorId="3" shapeId="0" xr:uid="{29784F5E-30AC-4472-BC7F-34F25F28C812}">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t>
        </r>
        <r>
          <rPr>
            <b/>
            <sz val="9"/>
            <color indexed="81"/>
            <rFont val="Tahoma"/>
            <family val="2"/>
          </rPr>
          <t xml:space="preserve"> ¿Tiene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Uretritis no Gonocócica</t>
        </r>
        <r>
          <rPr>
            <sz val="9"/>
            <color indexed="81"/>
            <rFont val="Tahoma"/>
            <family val="2"/>
          </rPr>
          <t xml:space="preserve"> y que en el Campo </t>
        </r>
        <r>
          <rPr>
            <b/>
            <sz val="9"/>
            <color indexed="81"/>
            <rFont val="Tahoma"/>
            <family val="2"/>
          </rPr>
          <t>Estado s</t>
        </r>
        <r>
          <rPr>
            <sz val="9"/>
            <color indexed="81"/>
            <rFont val="Tahoma"/>
            <family val="2"/>
          </rPr>
          <t xml:space="preserve">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t>
        </r>
      </text>
    </comment>
    <comment ref="B292" authorId="3" shapeId="0" xr:uid="{4C31EBEF-5808-41E7-BD48-810636B9269D}">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Linfogranuloma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3" authorId="3" shapeId="0" xr:uid="{53B15A9F-8848-4E7B-9357-5347A3176327}">
      <text>
        <r>
          <rPr>
            <sz val="9"/>
            <color indexed="81"/>
            <rFont val="Tahoma"/>
            <family val="2"/>
          </rPr>
          <t xml:space="preserve">Este dato aparecerá  luego de que en la atención 
1.- Registrada en el Módulo Box - Pacientes Citados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Chancroide</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B294" authorId="3" shapeId="0" xr:uid="{408ACC2E-0753-4AE0-B948-83DE87B30ACE}">
      <text>
        <r>
          <rPr>
            <sz val="9"/>
            <color indexed="81"/>
            <rFont val="Tahoma"/>
            <family val="2"/>
          </rPr>
          <t>Este dato aparecerá  luego de que en la atención 
1.- Registrada en e</t>
        </r>
        <r>
          <rPr>
            <b/>
            <sz val="9"/>
            <color indexed="81"/>
            <rFont val="Tahoma"/>
            <family val="2"/>
          </rPr>
          <t xml:space="preserve">l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Otras ITS</t>
        </r>
        <r>
          <rPr>
            <sz val="9"/>
            <color indexed="81"/>
            <rFont val="Tahoma"/>
            <family val="2"/>
          </rPr>
          <t xml:space="preserve"> y que en el Campo Estado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B295" authorId="3" shapeId="0" xr:uid="{5DE41458-62F4-49D7-92A3-5F90F651B9C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t>
        </r>
        <r>
          <rPr>
            <b/>
            <sz val="9"/>
            <color indexed="81"/>
            <rFont val="Tahoma"/>
            <family val="2"/>
          </rPr>
          <t xml:space="preserve">Estado </t>
        </r>
        <r>
          <rPr>
            <sz val="9"/>
            <color indexed="81"/>
            <rFont val="Tahoma"/>
            <family val="2"/>
          </rPr>
          <t>sea</t>
        </r>
        <r>
          <rPr>
            <b/>
            <sz val="9"/>
            <color indexed="81"/>
            <rFont val="Tahoma"/>
            <family val="2"/>
          </rPr>
          <t xml:space="preserve"> Ingreso</t>
        </r>
        <r>
          <rPr>
            <sz val="9"/>
            <color indexed="81"/>
            <rFont val="Tahoma"/>
            <family val="2"/>
          </rPr>
          <t xml:space="preserve">
(</t>
        </r>
        <r>
          <rPr>
            <b/>
            <sz val="9"/>
            <color indexed="81"/>
            <rFont val="Tahoma"/>
            <family val="2"/>
          </rPr>
          <t xml:space="preserve">El Ciclo Vital  Femenino </t>
        </r>
        <r>
          <rPr>
            <sz val="9"/>
            <color indexed="81"/>
            <rFont val="Tahoma"/>
            <family val="2"/>
          </rPr>
          <t xml:space="preserve">de la atención debe ser </t>
        </r>
        <r>
          <rPr>
            <b/>
            <sz val="9"/>
            <color indexed="81"/>
            <rFont val="Tahoma"/>
            <family val="2"/>
          </rPr>
          <t>No Gestante</t>
        </r>
        <r>
          <rPr>
            <sz val="9"/>
            <color indexed="81"/>
            <rFont val="Tahoma"/>
            <family val="2"/>
          </rPr>
          <t xml:space="preserve">)
</t>
        </r>
      </text>
    </comment>
    <comment ref="B296" authorId="3" shapeId="0" xr:uid="{ADEF7270-1028-48D5-BA19-BC0C53AB7B5A}">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Gonorrea </t>
        </r>
        <r>
          <rPr>
            <sz val="9"/>
            <color indexed="81"/>
            <rFont val="Tahoma"/>
            <family val="2"/>
          </rPr>
          <t xml:space="preserve">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B297" authorId="3" shapeId="0" xr:uid="{00B51BC6-EE5E-48C2-88EF-16DF895F5D2B}">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Condiloma</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B298" authorId="3" shapeId="0" xr:uid="{CE6FB25F-D4CF-4110-9C94-6A190779A6D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 </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Herpes</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B299" authorId="3" shapeId="0" xr:uid="{FB03A932-38EB-48E8-BFB1-960637E1E298}">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 </t>
        </r>
        <r>
          <rPr>
            <sz val="9"/>
            <color indexed="81"/>
            <rFont val="Tahoma"/>
            <family val="2"/>
          </rPr>
          <t xml:space="preserve">en el Campo </t>
        </r>
        <r>
          <rPr>
            <b/>
            <sz val="9"/>
            <color indexed="81"/>
            <rFont val="Tahoma"/>
            <family val="2"/>
          </rPr>
          <t>¿Cual ITS?</t>
        </r>
        <r>
          <rPr>
            <sz val="9"/>
            <color indexed="81"/>
            <rFont val="Tahoma"/>
            <family val="2"/>
          </rPr>
          <t xml:space="preserve"> tenga el Valor </t>
        </r>
        <r>
          <rPr>
            <b/>
            <sz val="9"/>
            <color indexed="81"/>
            <rFont val="Tahoma"/>
            <family val="2"/>
          </rPr>
          <t>Chlamydias</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B300" authorId="3" shapeId="0" xr:uid="{12B0E626-4F1D-4C68-998B-0795BEAA2D93}">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 ¿</t>
        </r>
        <r>
          <rPr>
            <b/>
            <sz val="9"/>
            <color indexed="81"/>
            <rFont val="Tahoma"/>
            <family val="2"/>
          </rPr>
          <t xml:space="preserve">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Uretritis no Gonocócica</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Gestantes</t>
        </r>
        <r>
          <rPr>
            <sz val="9"/>
            <color indexed="81"/>
            <rFont val="Tahoma"/>
            <family val="2"/>
          </rPr>
          <t>)</t>
        </r>
      </text>
    </comment>
    <comment ref="B301" authorId="3" shapeId="0" xr:uid="{0479218B-85DA-4FA9-86ED-728FCCDCFB04}">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Linfogranuloma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B302" authorId="3" shapeId="0" xr:uid="{4264012C-A61F-48A3-97D8-270B665963AA}">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Chancroide</t>
        </r>
        <r>
          <rPr>
            <sz val="9"/>
            <color indexed="81"/>
            <rFont val="Tahoma"/>
            <family val="2"/>
          </rPr>
          <t xml:space="preserve"> y que en el Campo</t>
        </r>
        <r>
          <rPr>
            <b/>
            <sz val="9"/>
            <color indexed="81"/>
            <rFont val="Tahoma"/>
            <family val="2"/>
          </rPr>
          <t xml:space="preserve"> Estado </t>
        </r>
        <r>
          <rPr>
            <sz val="9"/>
            <color indexed="81"/>
            <rFont val="Tahoma"/>
            <family val="2"/>
          </rPr>
          <t>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B303" authorId="3" shapeId="0" xr:uid="{375FCC2A-0C76-4350-BF5A-0D46B85497FA}">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 </t>
        </r>
        <r>
          <rPr>
            <sz val="9"/>
            <color indexed="81"/>
            <rFont val="Tahoma"/>
            <family val="2"/>
          </rPr>
          <t xml:space="preserve">tenga el Valor </t>
        </r>
        <r>
          <rPr>
            <b/>
            <sz val="9"/>
            <color indexed="81"/>
            <rFont val="Tahoma"/>
            <family val="2"/>
          </rPr>
          <t xml:space="preserve">Otras ITS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 xml:space="preserve">)
</t>
        </r>
      </text>
    </comment>
    <comment ref="A305" authorId="4" shapeId="0" xr:uid="{92877B3C-3575-4A07-AACC-D5D7DF07C4B6}">
      <text>
        <r>
          <rPr>
            <sz val="9"/>
            <color indexed="81"/>
            <rFont val="Tahoma"/>
            <family val="2"/>
          </rPr>
          <t xml:space="preserve">No Disponible 
</t>
        </r>
      </text>
    </comment>
    <comment ref="AT305" authorId="1" shapeId="0" xr:uid="{7ACE5C07-D393-4C9D-B263-4D1995E728A4}">
      <text>
        <r>
          <rPr>
            <b/>
            <sz val="9"/>
            <color indexed="81"/>
            <rFont val="Tahoma"/>
            <family val="2"/>
          </rPr>
          <t xml:space="preserve">No Disponible.- </t>
        </r>
      </text>
    </comment>
    <comment ref="AV305" authorId="1" shapeId="0" xr:uid="{BDF025BC-E113-4C5F-9AE5-E884AEDC5D41}">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W305" authorId="1" shapeId="0" xr:uid="{ED6865EC-4F7E-48EC-9852-5532186C432A}">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X305" authorId="1" shapeId="0" xr:uid="{13D006ED-B11E-4959-B3AA-650960B3B531}">
      <text>
        <r>
          <rPr>
            <sz val="9"/>
            <color indexed="81"/>
            <rFont val="Tahoma"/>
            <family val="2"/>
          </rPr>
          <t>Se contabilizara a los pacientes que tengan en  Antecedentes del usuario APS / Pestaña "Identificacion"  Item  Alertas Adm:</t>
        </r>
        <r>
          <rPr>
            <b/>
            <sz val="9"/>
            <color indexed="81"/>
            <rFont val="Tahoma"/>
            <family val="2"/>
          </rPr>
          <t xml:space="preserve"> 
"Programa SENAME - Ambulatorios"
ó
"Programa SENAME - Residenciales"
ó
"Programa SENAME - CIP/CRC"</t>
        </r>
        <r>
          <rPr>
            <sz val="9"/>
            <color indexed="81"/>
            <rFont val="Tahoma"/>
            <family val="2"/>
          </rPr>
          <t xml:space="preserve">
</t>
        </r>
      </text>
    </comment>
    <comment ref="A320" authorId="5" shapeId="0" xr:uid="{902A5E3B-382D-483F-9A8D-1BB06FB44D83}">
      <text>
        <r>
          <rPr>
            <sz val="9"/>
            <color indexed="81"/>
            <rFont val="Tahoma"/>
            <family val="2"/>
          </rPr>
          <t xml:space="preserve">
No Disponible</t>
        </r>
      </text>
    </comment>
    <comment ref="AH320" authorId="1" shapeId="0" xr:uid="{CF5E2633-F8BE-4149-BAA6-6B60D33866ED}">
      <text>
        <r>
          <rPr>
            <b/>
            <sz val="9"/>
            <color indexed="81"/>
            <rFont val="Tahoma"/>
            <family val="2"/>
          </rPr>
          <t xml:space="preserve">No Disponible - </t>
        </r>
        <r>
          <rPr>
            <sz val="9"/>
            <color indexed="81"/>
            <rFont val="Tahoma"/>
            <family val="2"/>
          </rPr>
          <t xml:space="preserve">
</t>
        </r>
      </text>
    </comment>
    <comment ref="AJ320" authorId="1" shapeId="0" xr:uid="{DAA62F83-9EFB-457D-AB3A-58A499293D21}">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K320" authorId="1" shapeId="0" xr:uid="{0449A561-26D3-4E20-898C-593E72FB549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330" authorId="0" shapeId="0" xr:uid="{DB86973E-E660-48B1-ACE0-79AD718F1B6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el campo </t>
        </r>
        <r>
          <rPr>
            <b/>
            <sz val="9"/>
            <color indexed="81"/>
            <rFont val="Tahoma"/>
            <family val="2"/>
          </rPr>
          <t xml:space="preserve"> Programa de Acompañamiento Psicosocial </t>
        </r>
        <r>
          <rPr>
            <sz val="9"/>
            <color indexed="81"/>
            <rFont val="Tahoma"/>
            <family val="2"/>
          </rPr>
          <t xml:space="preserve"> selecionar la opción</t>
        </r>
        <r>
          <rPr>
            <b/>
            <sz val="9"/>
            <color indexed="81"/>
            <rFont val="Tahoma"/>
            <family val="2"/>
          </rPr>
          <t xml:space="preserve"> Si</t>
        </r>
        <r>
          <rPr>
            <sz val="9"/>
            <color indexed="81"/>
            <rFont val="Tahoma"/>
            <family val="2"/>
          </rPr>
          <t>, además 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Ingreso.</t>
        </r>
      </text>
    </comment>
    <comment ref="A331" authorId="0" shapeId="0" xr:uid="{54F3A50F-35B0-4503-9B97-737EEB0B6D3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el campo </t>
        </r>
        <r>
          <rPr>
            <b/>
            <sz val="9"/>
            <color indexed="81"/>
            <rFont val="Tahoma"/>
            <family val="2"/>
          </rPr>
          <t xml:space="preserve"> Programa de Acompañamiento Psicosocial </t>
        </r>
        <r>
          <rPr>
            <sz val="9"/>
            <color indexed="81"/>
            <rFont val="Tahoma"/>
            <family val="2"/>
          </rPr>
          <t xml:space="preserve">selecionar la opción </t>
        </r>
        <r>
          <rPr>
            <b/>
            <sz val="9"/>
            <color indexed="81"/>
            <rFont val="Tahoma"/>
            <family val="2"/>
          </rPr>
          <t>Si,</t>
        </r>
        <r>
          <rPr>
            <sz val="9"/>
            <color indexed="81"/>
            <rFont val="Tahoma"/>
            <family val="2"/>
          </rPr>
          <t xml:space="preserve"> Además</t>
        </r>
        <r>
          <rPr>
            <b/>
            <sz val="9"/>
            <color indexed="81"/>
            <rFont val="Tahoma"/>
            <family val="2"/>
          </rPr>
          <t xml:space="preserve"> </t>
        </r>
        <r>
          <rPr>
            <sz val="9"/>
            <color indexed="81"/>
            <rFont val="Tahoma"/>
            <family val="2"/>
          </rPr>
          <t>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Egreso</t>
        </r>
        <r>
          <rPr>
            <sz val="9"/>
            <color indexed="81"/>
            <rFont val="Tahoma"/>
            <family val="2"/>
          </rPr>
          <t xml:space="preserve">
</t>
        </r>
      </text>
    </comment>
    <comment ref="AH333" authorId="1" shapeId="0" xr:uid="{22D614C9-60D6-4B54-9312-1B6C1BBA5BA2}">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I333" authorId="1" shapeId="0" xr:uid="{7D0895BE-39A5-4CDF-B913-9155C0E3ADC9}">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J333" authorId="1" shapeId="0" xr:uid="{730267A7-717B-4D7D-89B2-129D39B4D859}">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K334" authorId="4" shapeId="0" xr:uid="{2766078A-FF5F-4162-9178-E42A32DE8412}">
      <text>
        <r>
          <rPr>
            <b/>
            <sz val="9"/>
            <color indexed="81"/>
            <rFont val="Tahoma"/>
            <family val="2"/>
          </rPr>
          <t xml:space="preserve">
Este campo contabilizara los Registro Realizados por Médico + se registre uno o más de un Multiprofesional, ya sea médico o no médico.
</t>
        </r>
        <r>
          <rPr>
            <sz val="9"/>
            <color indexed="81"/>
            <rFont val="Tahoma"/>
            <family val="2"/>
          </rPr>
          <t xml:space="preserve">
</t>
        </r>
      </text>
    </comment>
    <comment ref="AL334" authorId="4" shapeId="0" xr:uid="{6842F0AE-19F9-4AAE-BDC4-162A2AD708C1}">
      <text>
        <r>
          <rPr>
            <b/>
            <sz val="9"/>
            <color indexed="81"/>
            <rFont val="Tahoma"/>
            <family val="2"/>
          </rPr>
          <t xml:space="preserve">
Este campo contabilizara los Registro Realizados por Médico y registros de mutiprofesional sea Médico.
</t>
        </r>
      </text>
    </comment>
    <comment ref="AM334" authorId="4" shapeId="0" xr:uid="{95F8E7D2-93BA-474E-A698-03319CB2F6D2}">
      <text>
        <r>
          <rPr>
            <b/>
            <sz val="9"/>
            <color indexed="81"/>
            <rFont val="Tahoma"/>
            <family val="2"/>
          </rPr>
          <t xml:space="preserve">
Este campo contabilizara los Registro en Multriprofesional y sea un profesional no médico.
</t>
        </r>
      </text>
    </comment>
    <comment ref="B336" authorId="9" shapeId="0" xr:uid="{0238FBE2-9079-4A56-B28C-014B433EFAB0}">
      <text>
        <r>
          <rPr>
            <sz val="9"/>
            <color indexed="81"/>
            <rFont val="Tahoma"/>
            <family val="2"/>
          </rPr>
          <t xml:space="preserve">
Este dato aparecerá  luego de que en la atención 
1.- Registrada en Módulo Box - Pacientes Citados  o Registrada en Módulo Atención - Atención Individual. 
 Se registre la Actividad:
</t>
        </r>
        <r>
          <rPr>
            <b/>
            <sz val="9"/>
            <color indexed="81"/>
            <rFont val="Tahoma"/>
            <family val="2"/>
          </rPr>
          <t>Ingreso Integral con Riesgo Leve (G1)</t>
        </r>
        <r>
          <rPr>
            <sz val="9"/>
            <color indexed="81"/>
            <rFont val="Tahoma"/>
            <family val="2"/>
          </rPr>
          <t xml:space="preserve">
</t>
        </r>
      </text>
    </comment>
    <comment ref="AN336" authorId="4" shapeId="0" xr:uid="{568F29D1-1816-4E11-ACE1-52B132EF3097}">
      <text>
        <r>
          <rPr>
            <sz val="9"/>
            <color indexed="81"/>
            <rFont val="Tahoma"/>
            <family val="2"/>
          </rPr>
          <t xml:space="preserve">
Este dato aparecerá  luego de que en la atención </t>
        </r>
        <r>
          <rPr>
            <b/>
            <sz val="9"/>
            <color indexed="81"/>
            <rFont val="Tahoma"/>
            <family val="2"/>
          </rPr>
          <t xml:space="preserve">
</t>
        </r>
        <r>
          <rPr>
            <sz val="9"/>
            <color indexed="81"/>
            <rFont val="Tahoma"/>
            <family val="2"/>
          </rPr>
          <t xml:space="preserve">
Registrada en Módulo Box - Pacientes Citados  o Registrada en Módulo Atención - Atención Individual. </t>
        </r>
        <r>
          <rPr>
            <b/>
            <sz val="9"/>
            <color indexed="81"/>
            <rFont val="Tahoma"/>
            <family val="2"/>
          </rPr>
          <t xml:space="preserve">
</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Ingreso Integral con Riesgo Leve (G1)
+</t>
        </r>
        <r>
          <rPr>
            <sz val="9"/>
            <color indexed="81"/>
            <rFont val="Tahoma"/>
            <family val="2"/>
          </rPr>
          <t xml:space="preserve">
</t>
        </r>
        <r>
          <rPr>
            <b/>
            <sz val="9"/>
            <color indexed="81"/>
            <rFont val="Tahoma"/>
            <family val="2"/>
          </rPr>
          <t>Realizado En Domicilio</t>
        </r>
      </text>
    </comment>
    <comment ref="B337" authorId="9" shapeId="0" xr:uid="{E3DC6DD3-B5A2-434C-B01B-753035F4134E}">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Moderado (G2)
</t>
        </r>
      </text>
    </comment>
    <comment ref="AN337" authorId="4" shapeId="0" xr:uid="{16944757-C824-4843-AB37-449B4368A148}">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Moderado (G2)
+
Realizado En Domicilio</t>
        </r>
      </text>
    </comment>
    <comment ref="B338" authorId="9" shapeId="0" xr:uid="{3890D015-7DB9-4CCC-A415-F9015B60CED2}">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Alto (G3)
</t>
        </r>
      </text>
    </comment>
    <comment ref="AN338" authorId="4" shapeId="0" xr:uid="{6FAE06A9-1658-4B78-9D89-76674E28F52A}">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Alto (G3)
+
Realizado En Domicilio</t>
        </r>
      </text>
    </comment>
    <comment ref="B339" authorId="9" shapeId="0" xr:uid="{8A7055CB-45FC-441B-A898-52840930CAF0}">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Leve (G1)
</t>
        </r>
      </text>
    </comment>
    <comment ref="AN339" authorId="4" shapeId="0" xr:uid="{0B50B72F-C644-4026-AC4F-F676A6BC7922}">
      <text>
        <r>
          <rPr>
            <sz val="9"/>
            <color indexed="81"/>
            <rFont val="Tahoma"/>
            <family val="2"/>
          </rPr>
          <t xml:space="preserve">
Este dato aparecerá  luego de que en la atención 
Registrada en Módulo Box - Pacientes Citados  o Registrada en Módulo Atención - Atención Individual. 
 Se registre la</t>
        </r>
        <r>
          <rPr>
            <b/>
            <sz val="9"/>
            <color indexed="81"/>
            <rFont val="Tahoma"/>
            <family val="2"/>
          </rPr>
          <t xml:space="preserve"> Actividad:</t>
        </r>
        <r>
          <rPr>
            <sz val="9"/>
            <color indexed="81"/>
            <rFont val="Tahoma"/>
            <family val="2"/>
          </rPr>
          <t xml:space="preserve">
</t>
        </r>
        <r>
          <rPr>
            <b/>
            <sz val="9"/>
            <color indexed="81"/>
            <rFont val="Tahoma"/>
            <family val="2"/>
          </rPr>
          <t>Plan Cuidado Integral con Riesgo Leve (G1)
+
Realizado En Domicilio</t>
        </r>
      </text>
    </comment>
    <comment ref="B340" authorId="9" shapeId="0" xr:uid="{DE1C7A3C-DAF1-4360-93BB-2DDA21B0580D}">
      <text>
        <r>
          <rPr>
            <sz val="9"/>
            <color indexed="81"/>
            <rFont val="Tahoma"/>
            <family val="2"/>
          </rPr>
          <t xml:space="preserve">Este dato aparecerá  luego de que en la atención 
1.- Registrada en Módulo Box - Pacientes Citados  o Registrada en Módulo Atención - Atención Individual. 
 Se registre la Actividad:
</t>
        </r>
        <r>
          <rPr>
            <b/>
            <sz val="9"/>
            <color indexed="81"/>
            <rFont val="Tahoma"/>
            <family val="2"/>
          </rPr>
          <t>Plan Cuidado Integral con Riesgo Moderado  (G2)</t>
        </r>
      </text>
    </comment>
    <comment ref="AN340" authorId="4" shapeId="0" xr:uid="{8240C3DC-113B-4B6B-8F63-E83F22B31DB4}">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Moderado  (G2)
+
Realizado En Domicilio</t>
        </r>
      </text>
    </comment>
    <comment ref="B341" authorId="9" shapeId="0" xr:uid="{D0923806-E2E5-42E3-910C-22D940DB1D02}">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Alto (G3)</t>
        </r>
      </text>
    </comment>
    <comment ref="AN341" authorId="4" shapeId="0" xr:uid="{B1043FAE-A55F-44D2-A033-3BD600015A16}">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Alto (G3)
+
Realizado En Domicilio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Nicole Cisternas</author>
    <author>Consuelo Vidaurre Paredes</author>
    <author>Soledad Paredes Bascuñan</author>
    <author>Ines Kohnenkamp</author>
    <author>Natalia Arancibia</author>
    <author>Carolina Velasquez Ordonez</author>
    <author>Camila Puebla</author>
    <author>Maria Paz Fernanda Llanten Vasquez</author>
    <author>ffuentes</author>
    <author>John San Martin Retamal</author>
  </authors>
  <commentList>
    <comment ref="AN10" authorId="0" shapeId="0" xr:uid="{89317374-ACA6-43B1-B4F0-9D8BE9115859}">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0" authorId="1" shapeId="0" xr:uid="{EDC28528-2F4E-487B-B658-3B19A6D5C434}">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P10" authorId="0" shapeId="0" xr:uid="{4840AFB8-31CA-43B7-90E7-76DE3A3B587F}">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10" authorId="2" shapeId="0" xr:uid="{B8A74E33-7C22-40F3-B014-1C897CCCB220}">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R10" authorId="0" shapeId="0" xr:uid="{DC4C5F55-B503-470E-A530-26F5B6F4D12C}">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Controles Salud Mental 
</t>
        </r>
        <r>
          <rPr>
            <sz val="9"/>
            <color indexed="81"/>
            <rFont val="Tahoma"/>
            <family val="2"/>
          </rPr>
          <t xml:space="preserve">Y </t>
        </r>
        <r>
          <rPr>
            <b/>
            <sz val="9"/>
            <color indexed="81"/>
            <rFont val="Tahoma"/>
            <family val="2"/>
          </rPr>
          <t xml:space="preserve">
</t>
        </r>
        <r>
          <rPr>
            <sz val="9"/>
            <color indexed="81"/>
            <rFont val="Tahoma"/>
            <family val="2"/>
          </rPr>
          <t>En campo</t>
        </r>
        <r>
          <rPr>
            <b/>
            <sz val="9"/>
            <color indexed="81"/>
            <rFont val="Tahoma"/>
            <family val="2"/>
          </rPr>
          <t xml:space="preserve"> Diagnostico, </t>
        </r>
        <r>
          <rPr>
            <sz val="9"/>
            <color indexed="81"/>
            <rFont val="Tahoma"/>
            <family val="2"/>
          </rPr>
          <t xml:space="preserve">ingrese uno de los siguientes: </t>
        </r>
        <r>
          <rPr>
            <b/>
            <sz val="9"/>
            <color indexed="81"/>
            <rFont val="Tahoma"/>
            <family val="2"/>
          </rPr>
          <t xml:space="preserve">
</t>
        </r>
        <r>
          <rPr>
            <sz val="9"/>
            <color indexed="81"/>
            <rFont val="Tahoma"/>
            <family val="2"/>
          </rPr>
          <t>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C13" authorId="3" shapeId="0" xr:uid="{BE82B1CD-5094-4B02-9D42-380E7173B76E}">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t>
        </r>
        <r>
          <rPr>
            <b/>
            <sz val="9"/>
            <color indexed="81"/>
            <rFont val="Tahoma"/>
            <family val="2"/>
          </rPr>
          <t xml:space="preserve"> Modulo Atención/Registro Atención Individual.</t>
        </r>
        <r>
          <rPr>
            <sz val="9"/>
            <color indexed="81"/>
            <rFont val="Tahoma"/>
            <family val="2"/>
          </rPr>
          <t xml:space="preserve"> 
Estamento </t>
        </r>
        <r>
          <rPr>
            <b/>
            <sz val="9"/>
            <color indexed="81"/>
            <rFont val="Tahoma"/>
            <family val="2"/>
          </rPr>
          <t>Médico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C14" authorId="3" shapeId="0" xr:uid="{850D9D31-E833-40A8-9CA6-8147A699ABB5}">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C15" authorId="3" shapeId="0" xr:uid="{0F460BF4-E2DA-48C8-AFC8-4F40E2D9B91F}">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Modulo Atención/Registro Atención Individual.</t>
        </r>
        <r>
          <rPr>
            <sz val="9"/>
            <color indexed="81"/>
            <rFont val="Tahoma"/>
            <family val="2"/>
          </rPr>
          <t xml:space="preserve"> 
Estamento </t>
        </r>
        <r>
          <rPr>
            <b/>
            <sz val="9"/>
            <color indexed="81"/>
            <rFont val="Tahoma"/>
            <family val="2"/>
          </rPr>
          <t>Enfermera/o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C16" authorId="3" shapeId="0" xr:uid="{4F6DEC69-630A-45F4-8720-19A7A4165F92}">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Matrona/on</t>
        </r>
        <r>
          <rPr>
            <sz val="9"/>
            <color indexed="81"/>
            <rFont val="Tahoma"/>
            <family val="2"/>
          </rPr>
          <t xml:space="preserve"> registre la actividad: 
</t>
        </r>
        <r>
          <rPr>
            <b/>
            <sz val="9"/>
            <color indexed="81"/>
            <rFont val="Tahoma"/>
            <family val="2"/>
          </rPr>
          <t>- Controles Salud Mental</t>
        </r>
        <r>
          <rPr>
            <sz val="9"/>
            <color indexed="81"/>
            <rFont val="Tahoma"/>
            <family val="2"/>
          </rPr>
          <t xml:space="preserve">
</t>
        </r>
      </text>
    </comment>
    <comment ref="C17" authorId="3" shapeId="0" xr:uid="{4EFC237F-0B75-4FE9-BBB1-3D072260A9A5}">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 Controles Salud Mental</t>
        </r>
      </text>
    </comment>
    <comment ref="C18" authorId="3" shapeId="0" xr:uid="{38B3C850-2E1A-44F6-A7FE-B183D3F8F76D}">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t>
        </r>
        <r>
          <rPr>
            <b/>
            <sz val="9"/>
            <color indexed="81"/>
            <rFont val="Tahoma"/>
            <family val="2"/>
          </rPr>
          <t>Otros Profesionales</t>
        </r>
        <r>
          <rPr>
            <sz val="9"/>
            <color indexed="81"/>
            <rFont val="Tahoma"/>
            <family val="2"/>
          </rPr>
          <t xml:space="preserve"> registren la actividad: 
- </t>
        </r>
        <r>
          <rPr>
            <b/>
            <sz val="9"/>
            <color indexed="81"/>
            <rFont val="Tahoma"/>
            <family val="2"/>
          </rPr>
          <t>Controles Salud Mental</t>
        </r>
        <r>
          <rPr>
            <sz val="9"/>
            <color indexed="81"/>
            <rFont val="Tahoma"/>
            <family val="2"/>
          </rPr>
          <t xml:space="preserve">
</t>
        </r>
      </text>
    </comment>
    <comment ref="C19" authorId="3" shapeId="0" xr:uid="{70118FD5-80B3-4C2B-96D1-4CDEA8980AF4}">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Terapeuta Ocupacional</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C20" authorId="3" shapeId="0" xr:uid="{E58A6420-2051-4B95-861A-C4A163F26ECD}">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Paramedico</t>
        </r>
        <r>
          <rPr>
            <sz val="9"/>
            <color indexed="81"/>
            <rFont val="Tahoma"/>
            <family val="2"/>
          </rPr>
          <t xml:space="preserve"> registre la actividad: 
- </t>
        </r>
        <r>
          <rPr>
            <b/>
            <sz val="9"/>
            <color indexed="81"/>
            <rFont val="Tahoma"/>
            <family val="2"/>
          </rPr>
          <t>Controles Salud Mental</t>
        </r>
      </text>
    </comment>
    <comment ref="C21" authorId="3" shapeId="0" xr:uid="{89693605-B02E-4CF3-83D2-4641112DE86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Gestor Comunitario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C22" authorId="4" shapeId="0" xr:uid="{780D6C73-DDE7-4486-BD21-07B33F636371}">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en Rehabilitacion Alcohol y Drogas</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C24" authorId="5" shapeId="0" xr:uid="{ECC1589C-C17B-48BE-8C33-5E6B31D7BD48}">
      <text>
        <r>
          <rPr>
            <sz val="9"/>
            <color indexed="81"/>
            <rFont val="Tahoma"/>
            <family val="2"/>
          </rPr>
          <t>Este dato aparecera cuando en la atención:</t>
        </r>
        <r>
          <rPr>
            <b/>
            <sz val="9"/>
            <color indexed="81"/>
            <rFont val="Tahoma"/>
            <family val="2"/>
          </rPr>
          <t xml:space="preserve">
</t>
        </r>
        <r>
          <rPr>
            <sz val="9"/>
            <color indexed="81"/>
            <rFont val="Tahoma"/>
            <family val="2"/>
          </rPr>
          <t xml:space="preserve">Registrada en </t>
        </r>
        <r>
          <rPr>
            <b/>
            <sz val="9"/>
            <color indexed="81"/>
            <rFont val="Tahoma"/>
            <family val="2"/>
          </rPr>
          <t xml:space="preserve">Módulo Atención / Registro Atención Grupal.
</t>
        </r>
        <r>
          <rPr>
            <sz val="9"/>
            <color indexed="81"/>
            <rFont val="Tahoma"/>
            <family val="2"/>
          </rPr>
          <t xml:space="preserve">
Se registre la actividad </t>
        </r>
        <r>
          <rPr>
            <b/>
            <sz val="9"/>
            <color indexed="81"/>
            <rFont val="Tahoma"/>
            <family val="2"/>
          </rPr>
          <t xml:space="preserve">
Intervención Psicosocial Grupal</t>
        </r>
        <r>
          <rPr>
            <sz val="9"/>
            <color indexed="81"/>
            <rFont val="Tahoma"/>
            <family val="2"/>
          </rPr>
          <t xml:space="preserve">
</t>
        </r>
      </text>
    </comment>
    <comment ref="C25" authorId="3" shapeId="0" xr:uid="{91594F78-5169-41C3-B43E-BE8C84D47C01}">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Psicodiagnóstico</t>
        </r>
        <r>
          <rPr>
            <sz val="9"/>
            <color indexed="81"/>
            <rFont val="Tahoma"/>
            <family val="2"/>
          </rPr>
          <t xml:space="preserve">
</t>
        </r>
      </text>
    </comment>
    <comment ref="C26" authorId="4" shapeId="0" xr:uid="{B596F244-56D3-4CE5-A3C3-B6EA675CFA1B}">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Psicoterapia Individual</t>
        </r>
      </text>
    </comment>
    <comment ref="C27" authorId="4" shapeId="0" xr:uid="{B203A1C3-2122-4F84-A1F6-554181AE974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Psiquiatra </t>
        </r>
        <r>
          <rPr>
            <sz val="9"/>
            <color indexed="81"/>
            <rFont val="Tahoma"/>
            <family val="2"/>
          </rPr>
          <t xml:space="preserve">registre la actividad: 
-  </t>
        </r>
        <r>
          <rPr>
            <b/>
            <sz val="9"/>
            <color indexed="81"/>
            <rFont val="Tahoma"/>
            <family val="2"/>
          </rPr>
          <t>Consulta Psicoterapia Individual</t>
        </r>
        <r>
          <rPr>
            <sz val="9"/>
            <color indexed="81"/>
            <rFont val="Tahoma"/>
            <family val="2"/>
          </rPr>
          <t xml:space="preserve">
</t>
        </r>
      </text>
    </comment>
    <comment ref="B31" authorId="0" shapeId="0" xr:uid="{BAEEA63E-F2E5-4A27-8746-8F2CBA389209}">
      <text>
        <r>
          <rPr>
            <sz val="9"/>
            <color indexed="81"/>
            <rFont val="Tahoma"/>
            <family val="2"/>
          </rPr>
          <t xml:space="preserve">Corresponde al total de consultorias recibidas, desagregadas en: 
</t>
        </r>
        <r>
          <rPr>
            <b/>
            <sz val="9"/>
            <color indexed="81"/>
            <rFont val="Tahoma"/>
            <family val="2"/>
          </rPr>
          <t xml:space="preserve">- Consultorías De Salud Mental Infanto Adolescente (Individual)
- Consultorías De Salud Mental Infanto Adolescente (Grupal)
</t>
        </r>
        <r>
          <rPr>
            <sz val="9"/>
            <color indexed="81"/>
            <rFont val="Tahoma"/>
            <family val="2"/>
          </rPr>
          <t>Y</t>
        </r>
        <r>
          <rPr>
            <b/>
            <sz val="9"/>
            <color indexed="81"/>
            <rFont val="Tahoma"/>
            <family val="2"/>
          </rPr>
          <t xml:space="preserve">
- Consultorías De Salud Mental Adulto (Individual) 
- Consultorías De Salud Mental Adulto (Grupal) </t>
        </r>
      </text>
    </comment>
    <comment ref="C31" authorId="4" shapeId="0" xr:uid="{1378A31D-FA42-4CA3-9B5E-B03B2576D031}">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o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1" authorId="4" shapeId="0" xr:uid="{3EE0B41E-2416-421E-8A57-89E72043DE3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Adulto (Individual)
o
</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 xml:space="preserve">
Registre la actividad.</t>
        </r>
        <r>
          <rPr>
            <b/>
            <sz val="9"/>
            <color indexed="81"/>
            <rFont val="Tahoma"/>
            <family val="2"/>
          </rPr>
          <t xml:space="preserve">
- Consultorías De Salud Mental Adulto (Grupal)</t>
        </r>
        <r>
          <rPr>
            <sz val="9"/>
            <color indexed="81"/>
            <rFont val="Tahoma"/>
            <family val="2"/>
          </rPr>
          <t xml:space="preserve"> 
</t>
        </r>
      </text>
    </comment>
    <comment ref="E31" authorId="2" shapeId="0" xr:uid="{0B85E40D-1CF4-4E5B-A2E2-6941CC6A76C6}">
      <text>
        <r>
          <rPr>
            <sz val="9"/>
            <color indexed="81"/>
            <rFont val="Tahoma"/>
            <family val="2"/>
          </rPr>
          <t xml:space="preserve">
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 </t>
        </r>
        <r>
          <rPr>
            <b/>
            <sz val="9"/>
            <color indexed="81"/>
            <rFont val="Tahoma"/>
            <family val="2"/>
          </rPr>
          <t>Consultorías De Salud Mental (Individual)</t>
        </r>
        <r>
          <rPr>
            <sz val="9"/>
            <color indexed="81"/>
            <rFont val="Tahoma"/>
            <family val="2"/>
          </rPr>
          <t xml:space="preserve"> -- Esto generara 1 caso revisado
ó
Registrada en Módulo Atención / Registro Atención Grupal 
Registre la actividad.
- </t>
        </r>
        <r>
          <rPr>
            <b/>
            <sz val="9"/>
            <color indexed="81"/>
            <rFont val="Tahoma"/>
            <family val="2"/>
          </rPr>
          <t>Consultorías De Salud Mental (Grupal)</t>
        </r>
        <r>
          <rPr>
            <sz val="9"/>
            <color indexed="81"/>
            <rFont val="Tahoma"/>
            <family val="2"/>
          </rPr>
          <t xml:space="preserve"> -- Con una actividad generara ene casos revisados, al marcar la celda caso revisado</t>
        </r>
      </text>
    </comment>
    <comment ref="B32" authorId="6" shapeId="0" xr:uid="{BB6D9D22-6DB8-4EEB-AB94-47E5FC2C7028}">
      <text>
        <r>
          <rPr>
            <sz val="9"/>
            <color indexed="81"/>
            <rFont val="Tahoma"/>
            <family val="2"/>
          </rPr>
          <t xml:space="preserve">Corresponde al total de teleconsultorias recibidas, desagregadas en: 
</t>
        </r>
        <r>
          <rPr>
            <b/>
            <sz val="9"/>
            <color indexed="81"/>
            <rFont val="Tahoma"/>
            <family val="2"/>
          </rPr>
          <t>-Teleconsultorías De Salud Mental Infanto Adolescente (Individual)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 Teleconsultorías De Salud Mental Adulto (Grupal) </t>
        </r>
        <r>
          <rPr>
            <sz val="9"/>
            <color indexed="81"/>
            <rFont val="Tahoma"/>
            <family val="2"/>
          </rPr>
          <t xml:space="preserve">
</t>
        </r>
      </text>
    </comment>
    <comment ref="C32" authorId="6" shapeId="0" xr:uid="{F58C912F-A45A-4F98-AA36-B32665F29EC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Infanto Adolescente (Individual)</t>
        </r>
        <r>
          <rPr>
            <sz val="9"/>
            <color indexed="81"/>
            <rFont val="Tahoma"/>
            <family val="2"/>
          </rPr>
          <t xml:space="preserve"> 
o
En Módulo </t>
        </r>
        <r>
          <rPr>
            <b/>
            <sz val="9"/>
            <color indexed="81"/>
            <rFont val="Tahoma"/>
            <family val="2"/>
          </rPr>
          <t xml:space="preserve">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sz val="9"/>
            <color indexed="81"/>
            <rFont val="Tahoma"/>
            <family val="2"/>
          </rPr>
          <t xml:space="preserve">
</t>
        </r>
      </text>
    </comment>
    <comment ref="D32" authorId="6" shapeId="0" xr:uid="{F29728A9-DF9C-4392-96D8-B9517653968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o
En </t>
        </r>
        <r>
          <rPr>
            <b/>
            <sz val="9"/>
            <color indexed="81"/>
            <rFont val="Tahoma"/>
            <family val="2"/>
          </rPr>
          <t xml:space="preserve">Módulo Atención / Registro Atención Grupal </t>
        </r>
        <r>
          <rPr>
            <sz val="9"/>
            <color indexed="81"/>
            <rFont val="Tahoma"/>
            <family val="2"/>
          </rPr>
          <t>se r</t>
        </r>
        <r>
          <rPr>
            <sz val="9"/>
            <color indexed="81"/>
            <rFont val="Tahoma"/>
            <family val="2"/>
          </rPr>
          <t xml:space="preserve">egistre la actividad.
</t>
        </r>
        <r>
          <rPr>
            <b/>
            <sz val="9"/>
            <color indexed="81"/>
            <rFont val="Tahoma"/>
            <family val="2"/>
          </rPr>
          <t xml:space="preserve">- Teleconsultorías De Salud Mental Adulto (Grupal) </t>
        </r>
        <r>
          <rPr>
            <sz val="9"/>
            <color indexed="81"/>
            <rFont val="Tahoma"/>
            <family val="2"/>
          </rPr>
          <t xml:space="preserve">
</t>
        </r>
      </text>
    </comment>
    <comment ref="E32" authorId="6" shapeId="0" xr:uid="{DE3921CC-1960-4174-BB48-DD11EFF4129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(Individual)</t>
        </r>
        <r>
          <rPr>
            <sz val="9"/>
            <color indexed="81"/>
            <rFont val="Tahoma"/>
            <family val="2"/>
          </rPr>
          <t xml:space="preserve"> -- Esto generara 1 caso revisado
ó
Registrada en </t>
        </r>
        <r>
          <rPr>
            <b/>
            <sz val="9"/>
            <color indexed="81"/>
            <rFont val="Tahoma"/>
            <family val="2"/>
          </rPr>
          <t xml:space="preserve">Módulo Atención / Registro Atención Grupal </t>
        </r>
        <r>
          <rPr>
            <sz val="9"/>
            <color indexed="81"/>
            <rFont val="Tahoma"/>
            <family val="2"/>
          </rPr>
          <t xml:space="preserve">
Registre la actividad </t>
        </r>
        <r>
          <rPr>
            <b/>
            <sz val="9"/>
            <color indexed="81"/>
            <rFont val="Tahoma"/>
            <family val="2"/>
          </rPr>
          <t>Teleconsultorías De Salud Mental (Grupal)</t>
        </r>
        <r>
          <rPr>
            <sz val="9"/>
            <color indexed="81"/>
            <rFont val="Tahoma"/>
            <family val="2"/>
          </rPr>
          <t xml:space="preserve"> -- Con una actividad generara ene casos revisados, al marcar la celda caso revisado
</t>
        </r>
      </text>
    </comment>
    <comment ref="A33" authorId="6" shapeId="0" xr:uid="{6FDBD0A1-3CE0-44D3-8FEE-6D1C67443076}">
      <text>
        <r>
          <rPr>
            <b/>
            <sz val="9"/>
            <color indexed="81"/>
            <rFont val="Tahoma"/>
            <family val="2"/>
          </rPr>
          <t xml:space="preserve">Corresponde al Total de Consultorías y Teleconsultorías realizadas en el establecimiento. </t>
        </r>
        <r>
          <rPr>
            <sz val="9"/>
            <color indexed="81"/>
            <rFont val="Tahoma"/>
            <family val="2"/>
          </rPr>
          <t xml:space="preserve">
</t>
        </r>
      </text>
    </comment>
    <comment ref="E35" authorId="0" shapeId="0" xr:uid="{85A8D218-69BC-45E0-98A7-D53284493591}">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Registrada en Módulo Atención / Registro Atención Individual. 
</t>
        </r>
        <r>
          <rPr>
            <sz val="9"/>
            <color indexed="81"/>
            <rFont val="Tahoma"/>
            <family val="2"/>
          </rPr>
          <t xml:space="preserve">
Registre la actividad.</t>
        </r>
        <r>
          <rPr>
            <b/>
            <sz val="9"/>
            <color indexed="81"/>
            <rFont val="Tahoma"/>
            <family val="2"/>
          </rPr>
          <t xml:space="preserve">
- Consultorías De Salud Mental (Individual) o Teleconsultorías de Salud Mental (individual) -- </t>
        </r>
        <r>
          <rPr>
            <sz val="9"/>
            <color indexed="81"/>
            <rFont val="Tahoma"/>
            <family val="2"/>
          </rPr>
          <t>Esto generara 1 caso revisado</t>
        </r>
        <r>
          <rPr>
            <b/>
            <sz val="9"/>
            <color indexed="81"/>
            <rFont val="Tahoma"/>
            <family val="2"/>
          </rPr>
          <t xml:space="preserve">
</t>
        </r>
        <r>
          <rPr>
            <sz val="9"/>
            <color indexed="81"/>
            <rFont val="Tahoma"/>
            <family val="2"/>
          </rPr>
          <t xml:space="preserve">ó </t>
        </r>
        <r>
          <rPr>
            <b/>
            <sz val="9"/>
            <color indexed="81"/>
            <rFont val="Tahoma"/>
            <family val="2"/>
          </rPr>
          <t xml:space="preserve">
Registrada en Módulo Atención / Registro Atención Grupal 
</t>
        </r>
        <r>
          <rPr>
            <sz val="9"/>
            <color indexed="81"/>
            <rFont val="Tahoma"/>
            <family val="2"/>
          </rPr>
          <t xml:space="preserve">
Registre la actividad.</t>
        </r>
        <r>
          <rPr>
            <b/>
            <sz val="9"/>
            <color indexed="81"/>
            <rFont val="Tahoma"/>
            <family val="2"/>
          </rPr>
          <t xml:space="preserve">
- Consultorías De Salud Mental (Grupal) o Teleconsultorías de Salud Mental (Grupal)  --</t>
        </r>
        <r>
          <rPr>
            <sz val="9"/>
            <color indexed="81"/>
            <rFont val="Tahoma"/>
            <family val="2"/>
          </rPr>
          <t>Con una actividad generara ene casos revisados, al marcar la celda caso revisado al hacer el registro de la actividad grupal.</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H36" authorId="0" shapeId="0" xr:uid="{5816EAEF-586F-4A8D-ACF4-11726A3DF744}">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 xml:space="preserve">"Psiquiatra" 
- Consultorías De Salud Mental (Individual) o Teleconsultorías de Salud Mental (Individual) 
o
Registrada en Módulo Atención / Registro Atención Grupal 
</t>
        </r>
        <r>
          <rPr>
            <sz val="9"/>
            <color indexed="81"/>
            <rFont val="Tahoma"/>
            <family val="2"/>
          </rPr>
          <t>Registre la actividad.</t>
        </r>
        <r>
          <rPr>
            <b/>
            <sz val="9"/>
            <color indexed="81"/>
            <rFont val="Tahoma"/>
            <family val="2"/>
          </rPr>
          <t xml:space="preserve">
- Consultorías De Salud Mental (Grupal) o Teleconsultorías de Salud Mental (Grupal) 
</t>
        </r>
      </text>
    </comment>
    <comment ref="I36" authorId="0" shapeId="0" xr:uid="{3DAAF71E-3F29-4194-98D7-056FCBB36C25}">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 xml:space="preserve">"Psiquiatra" 
- Consultorías De Salud Mental (Individual) o Teleconsultorías de Salud Mental (Individual)
o
Registrada en Módulo Atención / Registro Atención Grupal 
</t>
        </r>
        <r>
          <rPr>
            <sz val="9"/>
            <color indexed="81"/>
            <rFont val="Tahoma"/>
            <family val="2"/>
          </rPr>
          <t>Registre la actividad.</t>
        </r>
        <r>
          <rPr>
            <b/>
            <sz val="9"/>
            <color indexed="81"/>
            <rFont val="Tahoma"/>
            <family val="2"/>
          </rPr>
          <t xml:space="preserve">
- Consultorías De Salud Mental (Grupal) o Teleconsultorías de Salud Mental (Grupal)
Además en Item "Multiprofesional", sea incorporado 1 estamento.</t>
        </r>
      </text>
    </comment>
    <comment ref="J36" authorId="0" shapeId="0" xr:uid="{1EBA03D7-30B8-4E91-B775-7E087BAC5B96}">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Registre la actividad por Estamento </t>
        </r>
        <r>
          <rPr>
            <b/>
            <sz val="9"/>
            <color indexed="81"/>
            <rFont val="Tahoma"/>
            <family val="2"/>
          </rPr>
          <t xml:space="preserve">"Medico + </t>
        </r>
        <r>
          <rPr>
            <sz val="9"/>
            <color indexed="81"/>
            <rFont val="Tahoma"/>
            <family val="2"/>
          </rPr>
          <t>Especialidad</t>
        </r>
        <r>
          <rPr>
            <b/>
            <sz val="9"/>
            <color indexed="81"/>
            <rFont val="Tahoma"/>
            <family val="2"/>
          </rPr>
          <t xml:space="preserve"> "Psiquiatra" 
- Consultorías De Salud Mental (Individual) o Teleconsultorías de Salud Mental (Individual) 
o
Registrada en Módulo Atención / Registro Atención Grupal 
</t>
        </r>
        <r>
          <rPr>
            <sz val="9"/>
            <color indexed="81"/>
            <rFont val="Tahoma"/>
            <family val="2"/>
          </rPr>
          <t>Registre la actividad.</t>
        </r>
        <r>
          <rPr>
            <b/>
            <sz val="9"/>
            <color indexed="81"/>
            <rFont val="Tahoma"/>
            <family val="2"/>
          </rPr>
          <t xml:space="preserve">
- Consultorías De Salud Mental (Grupal) o Teleconsultorías de Salud Mental (Grupal) 
Además en Item "Multiprofesional", sean incorporados 2 estamentos.</t>
        </r>
        <r>
          <rPr>
            <sz val="9"/>
            <color indexed="81"/>
            <rFont val="Tahoma"/>
            <family val="2"/>
          </rPr>
          <t xml:space="preserve">
</t>
        </r>
      </text>
    </comment>
    <comment ref="K36" authorId="6" shapeId="0" xr:uid="{149FF17D-3F0C-4B48-BF52-E86CE494C61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por </t>
        </r>
        <r>
          <rPr>
            <b/>
            <sz val="9"/>
            <color indexed="81"/>
            <rFont val="Tahoma"/>
            <family val="2"/>
          </rPr>
          <t>Estamento "Medico + Especialidad "Psiquiatra"</t>
        </r>
        <r>
          <rPr>
            <sz val="9"/>
            <color indexed="81"/>
            <rFont val="Tahoma"/>
            <family val="2"/>
          </rPr>
          <t xml:space="preserve"> 
</t>
        </r>
        <r>
          <rPr>
            <b/>
            <sz val="9"/>
            <color indexed="81"/>
            <rFont val="Tahoma"/>
            <family val="2"/>
          </rPr>
          <t xml:space="preserve">- Consultorías De Salud Mental (Individual) o Teleconsultorías de Salud Mental (Individual) </t>
        </r>
        <r>
          <rPr>
            <sz val="9"/>
            <color indexed="81"/>
            <rFont val="Tahoma"/>
            <family val="2"/>
          </rPr>
          <t xml:space="preserve">
</t>
        </r>
        <r>
          <rPr>
            <b/>
            <sz val="9"/>
            <color indexed="81"/>
            <rFont val="Tahoma"/>
            <family val="2"/>
          </rPr>
          <t>o</t>
        </r>
        <r>
          <rPr>
            <sz val="9"/>
            <color indexed="81"/>
            <rFont val="Tahoma"/>
            <family val="2"/>
          </rPr>
          <t xml:space="preserve">
Registrada en </t>
        </r>
        <r>
          <rPr>
            <b/>
            <sz val="9"/>
            <color indexed="81"/>
            <rFont val="Tahoma"/>
            <family val="2"/>
          </rPr>
          <t xml:space="preserve">Módulo Atención / Registro Atención Grupal </t>
        </r>
        <r>
          <rPr>
            <sz val="9"/>
            <color indexed="81"/>
            <rFont val="Tahoma"/>
            <family val="2"/>
          </rPr>
          <t xml:space="preserve">
Registre la actividad.
</t>
        </r>
        <r>
          <rPr>
            <b/>
            <sz val="9"/>
            <color indexed="81"/>
            <rFont val="Tahoma"/>
            <family val="2"/>
          </rPr>
          <t xml:space="preserve">- Consultorías De Salud Mental (Grupal) o Teleconsultorías de Salud Mental (Grupal) </t>
        </r>
        <r>
          <rPr>
            <sz val="9"/>
            <color indexed="81"/>
            <rFont val="Tahoma"/>
            <family val="2"/>
          </rPr>
          <t xml:space="preserve">
</t>
        </r>
        <r>
          <rPr>
            <b/>
            <sz val="9"/>
            <color indexed="81"/>
            <rFont val="Tahoma"/>
            <family val="2"/>
          </rPr>
          <t>Además en Item "Multiprofesional", sean incorporados más de 2 estamentos.</t>
        </r>
        <r>
          <rPr>
            <sz val="9"/>
            <color indexed="81"/>
            <rFont val="Tahoma"/>
            <family val="2"/>
          </rPr>
          <t xml:space="preserve">
</t>
        </r>
      </text>
    </comment>
    <comment ref="L36" authorId="0" shapeId="0" xr:uid="{7795B5CF-0060-4303-B975-B139A3E5A24E}">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t>
        </r>
        <r>
          <rPr>
            <b/>
            <sz val="9"/>
            <color indexed="81"/>
            <rFont val="Tahoma"/>
            <family val="2"/>
          </rPr>
          <t xml:space="preserve">
- Consultorías De Salud Mental (Individual) o Teleconsultorías de Salud Mental (Individual)
</t>
        </r>
        <r>
          <rPr>
            <sz val="9"/>
            <color indexed="81"/>
            <rFont val="Tahoma"/>
            <family val="2"/>
          </rPr>
          <t>o</t>
        </r>
        <r>
          <rPr>
            <b/>
            <sz val="9"/>
            <color indexed="81"/>
            <rFont val="Tahoma"/>
            <family val="2"/>
          </rPr>
          <t xml:space="preserve">
Registrada en Módulo Atención / Registro Atención Grupal 
</t>
        </r>
        <r>
          <rPr>
            <sz val="9"/>
            <color indexed="81"/>
            <rFont val="Tahoma"/>
            <family val="2"/>
          </rPr>
          <t>Registre la actividad</t>
        </r>
        <r>
          <rPr>
            <b/>
            <sz val="9"/>
            <color indexed="81"/>
            <rFont val="Tahoma"/>
            <family val="2"/>
          </rPr>
          <t xml:space="preserve">.
- Consultorías De Salud Mental (Grupal) o Teleconsultorías de Salud Mental (Grupal)
Y
</t>
        </r>
        <r>
          <rPr>
            <sz val="9"/>
            <color indexed="81"/>
            <rFont val="Tahoma"/>
            <family val="2"/>
          </rPr>
          <t>En Item</t>
        </r>
        <r>
          <rPr>
            <b/>
            <sz val="9"/>
            <color indexed="81"/>
            <rFont val="Tahoma"/>
            <family val="2"/>
          </rPr>
          <t xml:space="preserve"> "Multiprofesional", </t>
        </r>
        <r>
          <rPr>
            <sz val="9"/>
            <color indexed="81"/>
            <rFont val="Tahoma"/>
            <family val="2"/>
          </rPr>
          <t>sea incorporado 1 estamento.</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M36" authorId="0" shapeId="0" xr:uid="{0E5DBA1E-C02B-43F5-AE08-5AF7FDE6646E}">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
Registre la actividad</t>
        </r>
        <r>
          <rPr>
            <b/>
            <sz val="9"/>
            <color indexed="81"/>
            <rFont val="Tahoma"/>
            <family val="2"/>
          </rPr>
          <t xml:space="preserve">
- Consultorías De Salud Mental (Individual) o Teleconsultoría de Salud Mental (Individual)
</t>
        </r>
        <r>
          <rPr>
            <sz val="9"/>
            <color indexed="81"/>
            <rFont val="Tahoma"/>
            <family val="2"/>
          </rPr>
          <t>o</t>
        </r>
        <r>
          <rPr>
            <b/>
            <sz val="9"/>
            <color indexed="81"/>
            <rFont val="Tahoma"/>
            <family val="2"/>
          </rPr>
          <t xml:space="preserve">
Registrada en Módulo Atención / Registro Atención Grupal 
</t>
        </r>
        <r>
          <rPr>
            <sz val="9"/>
            <color indexed="81"/>
            <rFont val="Tahoma"/>
            <family val="2"/>
          </rPr>
          <t xml:space="preserve">
Registre la actividad.</t>
        </r>
        <r>
          <rPr>
            <b/>
            <sz val="9"/>
            <color indexed="81"/>
            <rFont val="Tahoma"/>
            <family val="2"/>
          </rPr>
          <t xml:space="preserve">
- Consultorías De Salud Mental (Grupal) o Teleconsultoría de Salud Mental (Grupal)
Y
</t>
        </r>
        <r>
          <rPr>
            <sz val="9"/>
            <color indexed="81"/>
            <rFont val="Tahoma"/>
            <family val="2"/>
          </rPr>
          <t>En Item</t>
        </r>
        <r>
          <rPr>
            <b/>
            <sz val="9"/>
            <color indexed="81"/>
            <rFont val="Tahoma"/>
            <family val="2"/>
          </rPr>
          <t xml:space="preserve"> "Multiprofesional",</t>
        </r>
        <r>
          <rPr>
            <sz val="9"/>
            <color indexed="81"/>
            <rFont val="Tahoma"/>
            <family val="2"/>
          </rPr>
          <t xml:space="preserve"> sean incorporados 2 o más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37" authorId="4" shapeId="0" xr:uid="{E311FE70-EBD2-469F-AF23-C4C1C2ACE5F7}">
      <text>
        <r>
          <rPr>
            <sz val="9"/>
            <color indexed="81"/>
            <rFont val="Tahoma"/>
            <family val="2"/>
          </rPr>
          <t xml:space="preserve">Corresponde al total de consultorias recibidas, desagregadas en: 
</t>
        </r>
        <r>
          <rPr>
            <b/>
            <sz val="9"/>
            <color indexed="81"/>
            <rFont val="Tahoma"/>
            <family val="2"/>
          </rPr>
          <t>- Consultorías De Salud Mental Infanto Adolescente (Individual)
- Consultorías De Salud Mental Infanto Adolescente (Grupal)</t>
        </r>
        <r>
          <rPr>
            <sz val="9"/>
            <color indexed="81"/>
            <rFont val="Tahoma"/>
            <family val="2"/>
          </rPr>
          <t xml:space="preserve">
Y
</t>
        </r>
        <r>
          <rPr>
            <b/>
            <sz val="9"/>
            <color indexed="81"/>
            <rFont val="Tahoma"/>
            <family val="2"/>
          </rPr>
          <t xml:space="preserve">- Consultorías De Salud Mental Adulto (Individual) 
- Consultorías De Salud Mental Adulto (Grupal) </t>
        </r>
        <r>
          <rPr>
            <sz val="9"/>
            <color indexed="81"/>
            <rFont val="Tahoma"/>
            <family val="2"/>
          </rPr>
          <t xml:space="preserve">
</t>
        </r>
        <r>
          <rPr>
            <b/>
            <u/>
            <sz val="9"/>
            <color indexed="81"/>
            <rFont val="Tahoma"/>
            <family val="2"/>
          </rPr>
          <t>Para esta seccion se deberá considerar que profesional que registra tenga identificado una</t>
        </r>
        <r>
          <rPr>
            <u/>
            <sz val="9"/>
            <color indexed="81"/>
            <rFont val="Tahoma"/>
            <family val="2"/>
          </rPr>
          <t xml:space="preserve"> </t>
        </r>
        <r>
          <rPr>
            <b/>
            <u/>
            <sz val="9"/>
            <color indexed="81"/>
            <rFont val="Tahoma"/>
            <family val="2"/>
          </rPr>
          <t>Especialidad</t>
        </r>
      </text>
    </comment>
    <comment ref="C37" authorId="4" shapeId="0" xr:uid="{C060FC44-9296-4C5E-9654-2D655A087D6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o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7" authorId="4" shapeId="0" xr:uid="{E0C680F8-0AA7-402E-90E6-36A7E3C76F7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Adulto (Individual)
o
</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 xml:space="preserve">
Registre la actividad.</t>
        </r>
        <r>
          <rPr>
            <b/>
            <sz val="9"/>
            <color indexed="81"/>
            <rFont val="Tahoma"/>
            <family val="2"/>
          </rPr>
          <t xml:space="preserve">
- Consultorías De Salud Mental Adulto (Grupal)</t>
        </r>
        <r>
          <rPr>
            <sz val="9"/>
            <color indexed="81"/>
            <rFont val="Tahoma"/>
            <family val="2"/>
          </rPr>
          <t xml:space="preserve"> 
</t>
        </r>
      </text>
    </comment>
    <comment ref="B38" authorId="6" shapeId="0" xr:uid="{4A5DACCF-8B7B-423C-8456-5FAE7C1CEF47}">
      <text>
        <r>
          <rPr>
            <sz val="9"/>
            <color indexed="81"/>
            <rFont val="Tahoma"/>
            <family val="2"/>
          </rPr>
          <t xml:space="preserve">Corresponde al total de teleconsultorias recibidas, desagregadas en: 
</t>
        </r>
        <r>
          <rPr>
            <b/>
            <sz val="9"/>
            <color indexed="81"/>
            <rFont val="Tahoma"/>
            <family val="2"/>
          </rPr>
          <t xml:space="preserve">
-Teleconsultorías De Salud Mental Infanto Adolescente (Individual)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 Teleconsultorías De Salud Mental Adulto (Grupal) 
</t>
        </r>
        <r>
          <rPr>
            <b/>
            <u/>
            <sz val="9"/>
            <color indexed="81"/>
            <rFont val="Tahoma"/>
            <family val="2"/>
          </rPr>
          <t>Para esta seccion se deberá considerar que profesional que registra tenga identificado una Especialidad</t>
        </r>
      </text>
    </comment>
    <comment ref="C38" authorId="6" shapeId="0" xr:uid="{DC106ABF-9210-4CD1-BD0F-1D0A9C46F6C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t>
        </r>
        <r>
          <rPr>
            <sz val="9"/>
            <color indexed="81"/>
            <rFont val="Tahoma"/>
            <family val="2"/>
          </rPr>
          <t xml:space="preserve">
o
En </t>
        </r>
        <r>
          <rPr>
            <b/>
            <sz val="9"/>
            <color indexed="81"/>
            <rFont val="Tahoma"/>
            <family val="2"/>
          </rPr>
          <t xml:space="preserve">Módulo 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b/>
            <u/>
            <sz val="9"/>
            <color indexed="81"/>
            <rFont val="Tahoma"/>
            <family val="2"/>
          </rPr>
          <t>Para esta seccion se deberá considerar que profesional que registra tenga identificado una Especialidad</t>
        </r>
        <r>
          <rPr>
            <sz val="9"/>
            <color indexed="81"/>
            <rFont val="Tahoma"/>
            <family val="2"/>
          </rPr>
          <t xml:space="preserve">
</t>
        </r>
      </text>
    </comment>
    <comment ref="D38" authorId="6" shapeId="0" xr:uid="{0F0671D4-4DA0-44CB-A873-F21CC0FCF74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o
En Módulo Atención / Registro Atención Grupal se registre la actividad.
</t>
        </r>
        <r>
          <rPr>
            <b/>
            <sz val="9"/>
            <color indexed="81"/>
            <rFont val="Tahoma"/>
            <family val="2"/>
          </rPr>
          <t xml:space="preserve">- Teleconsultorías De Salud Mental Adulto (Grupal) </t>
        </r>
        <r>
          <rPr>
            <sz val="9"/>
            <color indexed="81"/>
            <rFont val="Tahoma"/>
            <family val="2"/>
          </rPr>
          <t xml:space="preserve">
</t>
        </r>
        <r>
          <rPr>
            <b/>
            <sz val="9"/>
            <color indexed="81"/>
            <rFont val="Tahoma"/>
            <family val="2"/>
          </rPr>
          <t xml:space="preserve">
</t>
        </r>
        <r>
          <rPr>
            <b/>
            <u/>
            <sz val="9"/>
            <color indexed="81"/>
            <rFont val="Tahoma"/>
            <family val="2"/>
          </rPr>
          <t>Para esta seccion se deberá considerar que profesional que registra tenga identificado una Especialidad</t>
        </r>
      </text>
    </comment>
    <comment ref="A39" authorId="6" shapeId="0" xr:uid="{0C446D9A-887A-4598-95B0-B20155C3F43E}">
      <text>
        <r>
          <rPr>
            <b/>
            <sz val="9"/>
            <color indexed="81"/>
            <rFont val="Tahoma"/>
            <family val="2"/>
          </rPr>
          <t>Corresponde al Total de Consultorías y Teleconsultorías realizadas en el establecimiento</t>
        </r>
        <r>
          <rPr>
            <sz val="9"/>
            <color indexed="81"/>
            <rFont val="Tahoma"/>
            <family val="2"/>
          </rPr>
          <t xml:space="preserve">
</t>
        </r>
      </text>
    </comment>
    <comment ref="C43" authorId="3" shapeId="0" xr:uid="{5DA678F0-533E-4532-9C60-1A06EB5305D1}">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Psiquiatra</t>
        </r>
        <r>
          <rPr>
            <sz val="9"/>
            <color indexed="81"/>
            <rFont val="Tahoma"/>
            <family val="2"/>
          </rPr>
          <t xml:space="preserve"> registre la actividad: 
- </t>
        </r>
        <r>
          <rPr>
            <b/>
            <sz val="9"/>
            <color indexed="81"/>
            <rFont val="Tahoma"/>
            <family val="2"/>
          </rPr>
          <t>Psicoterapia grupal</t>
        </r>
        <r>
          <rPr>
            <sz val="9"/>
            <color indexed="81"/>
            <rFont val="Tahoma"/>
            <family val="2"/>
          </rPr>
          <t xml:space="preserve">
</t>
        </r>
      </text>
    </comment>
    <comment ref="C44" authorId="3" shapeId="0" xr:uid="{83BB241F-261C-4E78-A826-2D125A205A04}">
      <text>
        <r>
          <rPr>
            <sz val="9"/>
            <color indexed="81"/>
            <rFont val="Tahoma"/>
            <family val="2"/>
          </rPr>
          <t xml:space="preserve">Este dato aparecerá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 xml:space="preserve">Psicólogo </t>
        </r>
        <r>
          <rPr>
            <sz val="9"/>
            <color indexed="81"/>
            <rFont val="Tahoma"/>
            <family val="2"/>
          </rPr>
          <t xml:space="preserve">registre la actividad: 
</t>
        </r>
        <r>
          <rPr>
            <b/>
            <sz val="9"/>
            <color indexed="81"/>
            <rFont val="Tahoma"/>
            <family val="2"/>
          </rPr>
          <t>Psicoterapia grupal</t>
        </r>
        <r>
          <rPr>
            <sz val="9"/>
            <color indexed="81"/>
            <rFont val="Tahoma"/>
            <family val="2"/>
          </rPr>
          <t xml:space="preserve">
</t>
        </r>
      </text>
    </comment>
    <comment ref="C45" authorId="3" shapeId="0" xr:uid="{B95C90F3-3D89-46D6-B4A8-4C87A38A2824}">
      <text>
        <r>
          <rPr>
            <sz val="9"/>
            <color indexed="81"/>
            <rFont val="Tahoma"/>
            <family val="2"/>
          </rPr>
          <t>Este dato aparecera cuando en la atención
Registrada en</t>
        </r>
        <r>
          <rPr>
            <b/>
            <sz val="9"/>
            <color indexed="81"/>
            <rFont val="Tahoma"/>
            <family val="2"/>
          </rPr>
          <t xml:space="preserve"> Módulo Atención/ Registro Atención Grupal</t>
        </r>
        <r>
          <rPr>
            <sz val="9"/>
            <color indexed="81"/>
            <rFont val="Tahoma"/>
            <family val="2"/>
          </rPr>
          <t xml:space="preserve">
Estamento </t>
        </r>
        <r>
          <rPr>
            <b/>
            <sz val="9"/>
            <color indexed="81"/>
            <rFont val="Tahoma"/>
            <family val="2"/>
          </rPr>
          <t>Psiquiatra</t>
        </r>
        <r>
          <rPr>
            <sz val="9"/>
            <color indexed="81"/>
            <rFont val="Tahoma"/>
            <family val="2"/>
          </rPr>
          <t xml:space="preserve"> registre la actividad: 
- </t>
        </r>
        <r>
          <rPr>
            <b/>
            <sz val="9"/>
            <color indexed="81"/>
            <rFont val="Tahoma"/>
            <family val="2"/>
          </rPr>
          <t>Psicoterapia Familiar</t>
        </r>
        <r>
          <rPr>
            <sz val="9"/>
            <color indexed="81"/>
            <rFont val="Tahoma"/>
            <family val="2"/>
          </rPr>
          <t xml:space="preserve">
</t>
        </r>
      </text>
    </comment>
    <comment ref="C46" authorId="3" shapeId="0" xr:uid="{2BA2AB42-9466-4056-AD9F-443EC006F29D}">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 
- Psicoterapia Familiar</t>
        </r>
        <r>
          <rPr>
            <sz val="9"/>
            <color indexed="81"/>
            <rFont val="Tahoma"/>
            <family val="2"/>
          </rPr>
          <t xml:space="preserve">
</t>
        </r>
      </text>
    </comment>
    <comment ref="AN48" authorId="0" shapeId="0" xr:uid="{2CE5DCDB-CA69-4888-B347-1A24CA53E231}">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C51" authorId="4" shapeId="0" xr:uid="{63981B10-C0A4-4148-934E-E44B4CB7874A}">
      <text>
        <r>
          <rPr>
            <sz val="9"/>
            <color indexed="81"/>
            <rFont val="Tahoma"/>
            <family val="2"/>
          </rPr>
          <t xml:space="preserve">Corresponde al número total de días de asistencia en el mes a actividades del 
Programa de Rehabilitación Tipo I   de las personas participantes en éste.
Este dato aparecerá  luego de que en la atención 
en </t>
        </r>
        <r>
          <rPr>
            <b/>
            <sz val="9"/>
            <color indexed="81"/>
            <rFont val="Tahoma"/>
            <family val="2"/>
          </rPr>
          <t xml:space="preserve">Modulo Atención / Registro Atención Individual </t>
        </r>
        <r>
          <rPr>
            <sz val="9"/>
            <color indexed="81"/>
            <rFont val="Tahoma"/>
            <family val="2"/>
          </rPr>
          <t xml:space="preserve">ó en
</t>
        </r>
        <r>
          <rPr>
            <b/>
            <sz val="9"/>
            <color indexed="81"/>
            <rFont val="Tahoma"/>
            <family val="2"/>
          </rPr>
          <t xml:space="preserve"> Modulo Atención / Registro Atención Grupal </t>
        </r>
        <r>
          <rPr>
            <sz val="9"/>
            <color indexed="81"/>
            <rFont val="Tahoma"/>
            <family val="2"/>
          </rPr>
          <t xml:space="preserve">
Se registre la actividad:
</t>
        </r>
        <r>
          <rPr>
            <b/>
            <sz val="9"/>
            <color indexed="81"/>
            <rFont val="Tahoma"/>
            <family val="2"/>
          </rPr>
          <t xml:space="preserve">Programa De Rehabilitación Tipo I (Nivel Secundario o de Especialidades)
</t>
        </r>
        <r>
          <rPr>
            <sz val="9"/>
            <color indexed="81"/>
            <rFont val="Tahoma"/>
            <family val="2"/>
          </rPr>
          <t xml:space="preserve">
º</t>
        </r>
      </text>
    </comment>
    <comment ref="C52" authorId="4" shapeId="0" xr:uid="{19A8CB78-73C0-49B4-95B3-0D736B8628D3}">
      <text>
        <r>
          <rPr>
            <sz val="9"/>
            <color indexed="81"/>
            <rFont val="Tahoma"/>
            <family val="2"/>
          </rPr>
          <t xml:space="preserve">Corresponde al número total de días de asistencia en el mes a actividades del 
Programa de Rehabilitación Tipo I   de las personas participantes en éste.
Este dato aparecerá  luego de que en la atención 
en </t>
        </r>
        <r>
          <rPr>
            <b/>
            <sz val="9"/>
            <color indexed="81"/>
            <rFont val="Tahoma"/>
            <family val="2"/>
          </rPr>
          <t>Modulo Atención / Registro Atención Individual</t>
        </r>
        <r>
          <rPr>
            <sz val="9"/>
            <color indexed="81"/>
            <rFont val="Tahoma"/>
            <family val="2"/>
          </rPr>
          <t xml:space="preserve"> ó en
</t>
        </r>
        <r>
          <rPr>
            <b/>
            <sz val="9"/>
            <color indexed="81"/>
            <rFont val="Tahoma"/>
            <family val="2"/>
          </rPr>
          <t xml:space="preserve"> Modulo Atención / Registro Atención Grupal </t>
        </r>
        <r>
          <rPr>
            <sz val="9"/>
            <color indexed="81"/>
            <rFont val="Tahoma"/>
            <family val="2"/>
          </rPr>
          <t xml:space="preserve">
Se registre la actividad:
</t>
        </r>
        <r>
          <rPr>
            <b/>
            <sz val="9"/>
            <color indexed="81"/>
            <rFont val="Tahoma"/>
            <family val="2"/>
          </rPr>
          <t>Programa De Rehabilitación Tipo I (Nivel Secundario o de Especialidades)</t>
        </r>
      </text>
    </comment>
    <comment ref="AN54" authorId="0" shapeId="0" xr:uid="{E4058D70-2769-47D1-877D-30BC1F8F3249}">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C57" authorId="3" shapeId="0" xr:uid="{29CAE851-E49C-49F7-901A-E2222CAE2B27}">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t>
        </r>
        <r>
          <rPr>
            <b/>
            <sz val="9"/>
            <color indexed="81"/>
            <rFont val="Tahoma"/>
            <family val="2"/>
          </rPr>
          <t xml:space="preserve"> Módulo Atención / Registro Atención Individual. </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8" authorId="3" shapeId="0" xr:uid="{8B877A9E-1AF8-4B9D-8E20-4EE9C01DF99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Piquiatra</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9" authorId="3" shapeId="0" xr:uid="{F94097AC-EFCE-4DFA-BB60-EF9196A9D088}">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text>
    </comment>
    <comment ref="C60" authorId="3" shapeId="0" xr:uid="{B5EF151F-24BC-4404-AC02-270FA26A1C9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1" authorId="3" shapeId="0" xr:uid="{879FB88C-17D3-45CC-9B1A-0116A7262FDD}">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2" authorId="3" shapeId="0" xr:uid="{8008ED2D-C180-4FBB-B43C-A487C1D8C87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t>
        </r>
        <r>
          <rPr>
            <b/>
            <sz val="9"/>
            <color indexed="81"/>
            <rFont val="Tahoma"/>
            <family val="2"/>
          </rPr>
          <t xml:space="preserve"> Atención / Registro Atención Individual. </t>
        </r>
        <r>
          <rPr>
            <sz val="9"/>
            <color indexed="81"/>
            <rFont val="Tahoma"/>
            <family val="2"/>
          </rPr>
          <t xml:space="preserve">
</t>
        </r>
        <r>
          <rPr>
            <b/>
            <sz val="9"/>
            <color indexed="81"/>
            <rFont val="Tahoma"/>
            <family val="2"/>
          </rPr>
          <t xml:space="preserve">Otros Profesionales </t>
        </r>
        <r>
          <rPr>
            <sz val="9"/>
            <color indexed="81"/>
            <rFont val="Tahoma"/>
            <family val="2"/>
          </rPr>
          <t xml:space="preserve">registren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3" authorId="3" shapeId="0" xr:uid="{7FAD59BD-BF1E-4247-8C15-815913AD749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Atención / Registro Atención Individual.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4" authorId="3" shapeId="0" xr:uid="{1760EE2E-90BF-4514-AD12-0F66C3085B4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5" authorId="3" shapeId="0" xr:uid="{543C5BC2-60F2-4F07-B763-2BCAB653082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Evaluación Clínica Para Adolescentes Imputados Con Consumo De Drogas</t>
        </r>
        <r>
          <rPr>
            <sz val="9"/>
            <color indexed="81"/>
            <rFont val="Tahoma"/>
            <family val="2"/>
          </rPr>
          <t xml:space="preserve">
</t>
        </r>
      </text>
    </comment>
    <comment ref="C66" authorId="3" shapeId="0" xr:uid="{D1BDAED4-D712-4CAE-853F-A8698E359A9B}">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t>
        </r>
        <r>
          <rPr>
            <b/>
            <sz val="9"/>
            <color indexed="81"/>
            <rFont val="Tahoma"/>
            <family val="2"/>
          </rPr>
          <t xml:space="preserve"> Módulo Atención / Registro Atención Individual.</t>
        </r>
        <r>
          <rPr>
            <sz val="9"/>
            <color indexed="81"/>
            <rFont val="Tahoma"/>
            <family val="2"/>
          </rPr>
          <t xml:space="preserve"> 
Estamento </t>
        </r>
        <r>
          <rPr>
            <b/>
            <sz val="9"/>
            <color indexed="81"/>
            <rFont val="Tahoma"/>
            <family val="2"/>
          </rPr>
          <t>Psiquiatra</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7" authorId="3" shapeId="0" xr:uid="{6B7FE2C6-8CB6-475A-937D-90C472594CD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8" authorId="3" shapeId="0" xr:uid="{3464DEA5-4AC9-4456-9E45-006918BDB81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Evaluación Clínica Para Adolescentes Imputados Con Consumo De Drogas
</t>
        </r>
      </text>
    </comment>
    <comment ref="C69" authorId="3" shapeId="0" xr:uid="{142DDA49-9DC7-44D2-8359-C5AF79D5E26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70" authorId="3" shapeId="0" xr:uid="{12932C1A-1B14-4F07-814E-45DC13F8A35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Psiquiatra</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71" authorId="3" shapeId="0" xr:uid="{AB4EA6BA-C01F-42A2-858D-949DFA6738A4}">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2" authorId="3" shapeId="0" xr:uid="{425CF8BC-FB2F-42C6-96B8-8BBC168E48E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Psiquiatra</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3" authorId="3" shapeId="0" xr:uid="{6AA52E30-8089-4B38-B14B-38236785AE5A}">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4" authorId="3" shapeId="0" xr:uid="{DFD5029A-4581-44CC-81C2-58215F02AD71}">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Psiquiatra</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5" authorId="3" shapeId="0" xr:uid="{59623BF7-FEC7-430F-B54A-0F173C73D0B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6" authorId="3" shapeId="0" xr:uid="{F79E724E-B2FD-4E90-AC4B-DD3151815EE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7" authorId="3" shapeId="0" xr:uid="{B86C275C-9125-4242-87E9-5A073E332A7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Atención a agresores derivados de tribunales (ley de violencia intrafamiliar) </t>
        </r>
        <r>
          <rPr>
            <sz val="9"/>
            <color indexed="81"/>
            <rFont val="Tahoma"/>
            <family val="2"/>
          </rPr>
          <t xml:space="preserve">
</t>
        </r>
      </text>
    </comment>
    <comment ref="C78" authorId="3" shapeId="0" xr:uid="{49F31F41-F7C3-480F-86A0-A82D7788A02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t>
        </r>
        <r>
          <rPr>
            <b/>
            <sz val="9"/>
            <color indexed="81"/>
            <rFont val="Tahoma"/>
            <family val="2"/>
          </rPr>
          <t>Otros Profesionales</t>
        </r>
        <r>
          <rPr>
            <sz val="9"/>
            <color indexed="81"/>
            <rFont val="Tahoma"/>
            <family val="2"/>
          </rPr>
          <t xml:space="preserve"> registren la actividad.
</t>
        </r>
        <r>
          <rPr>
            <b/>
            <sz val="9"/>
            <color indexed="81"/>
            <rFont val="Tahoma"/>
            <family val="2"/>
          </rPr>
          <t xml:space="preserve">Atención a agresores derivados de tribunales (ley de violencia intrafamiliar) 
</t>
        </r>
      </text>
    </comment>
    <comment ref="A80" authorId="4" shapeId="0" xr:uid="{7F06F10D-AAB8-401C-8CAC-C1B9053FAD9F}">
      <text>
        <r>
          <rPr>
            <b/>
            <sz val="9"/>
            <color indexed="81"/>
            <rFont val="Tahoma"/>
            <family val="2"/>
          </rPr>
          <t>CONCEPTOS NO CONTABILIZABLES EN RAYEN</t>
        </r>
      </text>
    </comment>
    <comment ref="B89" authorId="3" shapeId="0" xr:uid="{C2CACBCF-EBA3-4656-A216-4803F7011971}">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Intersectorial</t>
        </r>
      </text>
    </comment>
    <comment ref="B90" authorId="3" shapeId="0" xr:uid="{8DAFF0C0-3CC6-42A7-BFFA-32F4586640E5}">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Comunitarias de Base</t>
        </r>
        <r>
          <rPr>
            <sz val="9"/>
            <color indexed="81"/>
            <rFont val="Tahoma"/>
            <family val="2"/>
          </rPr>
          <t xml:space="preserve">
</t>
        </r>
      </text>
    </comment>
    <comment ref="B91" authorId="3" shapeId="0" xr:uid="{AB257585-7725-42AB-B493-ADF36E2DFE79}">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de Usuarios y Familiares</t>
        </r>
        <r>
          <rPr>
            <sz val="9"/>
            <color indexed="81"/>
            <rFont val="Tahoma"/>
            <family val="2"/>
          </rPr>
          <t xml:space="preserve">
</t>
        </r>
      </text>
    </comment>
    <comment ref="B92" authorId="7" shapeId="0" xr:uid="{83271096-D451-4143-A16C-6947398580DE}">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Colaboración con Grupo de Autoayuda</t>
        </r>
      </text>
    </comment>
    <comment ref="B93" authorId="4" shapeId="0" xr:uid="{799784A8-5F13-4579-A7A6-62728808470D}">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Sector Salud - Programa Acompañamiento Psicosocial
</t>
        </r>
        <r>
          <rPr>
            <sz val="9"/>
            <color indexed="81"/>
            <rFont val="Tahoma"/>
            <family val="2"/>
          </rPr>
          <t xml:space="preserve">
</t>
        </r>
      </text>
    </comment>
    <comment ref="B94" authorId="4" shapeId="0" xr:uid="{69586C9A-D4B3-40F8-B26D-F623E5F6802D}">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Intersector Acompañamiento Psicosocial
</t>
        </r>
      </text>
    </comment>
    <comment ref="B95" authorId="4" shapeId="0" xr:uid="{D529A706-0F4F-4194-906D-731E558C46C9}">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Reuniones con Organizaciones Comunitarias Acompamiento Psicosocial</t>
        </r>
      </text>
    </comment>
    <comment ref="B99" authorId="3" shapeId="0" xr:uid="{98C5CD71-6058-4310-9FB1-01C8C1941EC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Se registre la actividad.
</t>
        </r>
        <r>
          <rPr>
            <b/>
            <sz val="9"/>
            <color indexed="81"/>
            <rFont val="Tahoma"/>
            <family val="2"/>
          </rPr>
          <t>Informes Tribunal de Familia</t>
        </r>
        <r>
          <rPr>
            <sz val="9"/>
            <color indexed="81"/>
            <rFont val="Tahoma"/>
            <family val="2"/>
          </rPr>
          <t xml:space="preserve">
</t>
        </r>
      </text>
    </comment>
    <comment ref="C99" authorId="8" shapeId="0" xr:uid="{CC354A6A-2433-4B86-B913-8EC53B86BCC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y agregar en la pestaña Diagnóstico, en el campo </t>
        </r>
        <r>
          <rPr>
            <b/>
            <sz val="9"/>
            <color indexed="81"/>
            <rFont val="Tahoma"/>
            <family val="2"/>
          </rPr>
          <t xml:space="preserve">"Multiprofesional" </t>
        </r>
        <r>
          <rPr>
            <sz val="9"/>
            <color indexed="81"/>
            <rFont val="Tahoma"/>
            <family val="2"/>
          </rPr>
          <t>los profesionales que asisten a dicha actividad.</t>
        </r>
      </text>
    </comment>
    <comment ref="D99" authorId="8" shapeId="0" xr:uid="{F4EB1CB3-8614-42A9-AF3E-91BBEB8779E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B100" authorId="3" shapeId="0" xr:uid="{1C7C6100-F40A-42D2-8B2B-B7DECD5610E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Tibunales Penales</t>
        </r>
      </text>
    </comment>
    <comment ref="C100" authorId="8" shapeId="0" xr:uid="{0EB71B7C-8CA0-4CFD-AC16-A78ED4E30DBD}">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ó Registrada en</t>
        </r>
        <r>
          <rPr>
            <b/>
            <sz val="9"/>
            <color indexed="81"/>
            <rFont val="Tahoma"/>
            <family val="2"/>
          </rPr>
          <t xml:space="preserve"> Módulo Atención / Registro Atención Individual. 
</t>
        </r>
        <r>
          <rPr>
            <sz val="9"/>
            <color indexed="81"/>
            <rFont val="Tahoma"/>
            <family val="2"/>
          </rPr>
          <t>Se registre la actividad</t>
        </r>
        <r>
          <rPr>
            <b/>
            <sz val="9"/>
            <color indexed="81"/>
            <rFont val="Tahoma"/>
            <family val="2"/>
          </rPr>
          <t xml:space="preserve">
Asistencia a Tribunales Penales
</t>
        </r>
        <r>
          <rPr>
            <sz val="9"/>
            <color indexed="81"/>
            <rFont val="Tahoma"/>
            <family val="2"/>
          </rPr>
          <t>y agregar en la pestaña</t>
        </r>
        <r>
          <rPr>
            <b/>
            <sz val="9"/>
            <color indexed="81"/>
            <rFont val="Tahoma"/>
            <family val="2"/>
          </rPr>
          <t xml:space="preserve"> Diagnóstico, </t>
        </r>
        <r>
          <rPr>
            <sz val="9"/>
            <color indexed="81"/>
            <rFont val="Tahoma"/>
            <family val="2"/>
          </rPr>
          <t xml:space="preserve">en el campo </t>
        </r>
        <r>
          <rPr>
            <b/>
            <sz val="9"/>
            <color indexed="81"/>
            <rFont val="Tahoma"/>
            <family val="2"/>
          </rPr>
          <t xml:space="preserve">"Multiprofesional" </t>
        </r>
        <r>
          <rPr>
            <sz val="9"/>
            <color indexed="81"/>
            <rFont val="Tahoma"/>
            <family val="2"/>
          </rPr>
          <t xml:space="preserve">los profesionales que asisten a dicha actividad.
</t>
        </r>
      </text>
    </comment>
    <comment ref="D100" authorId="8" shapeId="0" xr:uid="{ABD0A151-26A1-4E96-A7C8-0B84B8F91D7E}">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t>
        </r>
        <r>
          <rPr>
            <sz val="9"/>
            <color indexed="81"/>
            <rFont val="Tahoma"/>
            <family val="2"/>
          </rPr>
          <t xml:space="preserve">Individual. 
Se registre la actividad
</t>
        </r>
        <r>
          <rPr>
            <b/>
            <sz val="9"/>
            <color indexed="81"/>
            <rFont val="Tahoma"/>
            <family val="2"/>
          </rPr>
          <t xml:space="preserve">Asistencia a Tribunales Penales
</t>
        </r>
        <r>
          <rPr>
            <sz val="9"/>
            <color indexed="81"/>
            <rFont val="Tahoma"/>
            <family val="2"/>
          </rPr>
          <t xml:space="preserve">
</t>
        </r>
      </text>
    </comment>
    <comment ref="B101" authorId="3" shapeId="0" xr:uid="{C977AF81-4B4F-4C50-8C4E-31C6BF65EB9D}">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Civiles</t>
        </r>
      </text>
    </comment>
    <comment ref="C101" authorId="8" shapeId="0" xr:uid="{30D29792-8798-4B92-9B53-2B04ABBCBBE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Civiles</t>
        </r>
        <r>
          <rPr>
            <sz val="9"/>
            <color indexed="81"/>
            <rFont val="Tahoma"/>
            <family val="2"/>
          </rPr>
          <t xml:space="preserve">
y agregar en la pestaña Diagnóstico, en el campo </t>
        </r>
        <r>
          <rPr>
            <b/>
            <sz val="9"/>
            <color indexed="81"/>
            <rFont val="Tahoma"/>
            <family val="2"/>
          </rPr>
          <t>"Multiprofesional"</t>
        </r>
        <r>
          <rPr>
            <sz val="9"/>
            <color indexed="81"/>
            <rFont val="Tahoma"/>
            <family val="2"/>
          </rPr>
          <t xml:space="preserve"> los profesionales que asisten a dicha actividad.
</t>
        </r>
      </text>
    </comment>
    <comment ref="D101" authorId="8" shapeId="0" xr:uid="{D5967719-ED23-4E23-A7CD-36703F0015A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Civiles </t>
        </r>
        <r>
          <rPr>
            <sz val="9"/>
            <color indexed="81"/>
            <rFont val="Tahoma"/>
            <family val="2"/>
          </rPr>
          <t xml:space="preserve">
</t>
        </r>
      </text>
    </comment>
    <comment ref="B102" authorId="3" shapeId="0" xr:uid="{EECF595C-2A9B-477D-9EF8-8FB6B02DE30D}">
      <text>
        <r>
          <rPr>
            <sz val="9"/>
            <color indexed="81"/>
            <rFont val="Tahoma"/>
            <family val="2"/>
          </rPr>
          <t xml:space="preserve">Este dato aparecerá  luego de que en la atención 
Registrada en el </t>
        </r>
        <r>
          <rPr>
            <b/>
            <sz val="9"/>
            <color indexed="81"/>
            <rFont val="Tahoma"/>
            <family val="2"/>
          </rPr>
          <t xml:space="preserve">Módulo Box - Pacientes Citadas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Policia Local</t>
        </r>
        <r>
          <rPr>
            <sz val="9"/>
            <color indexed="81"/>
            <rFont val="Tahoma"/>
            <family val="2"/>
          </rPr>
          <t xml:space="preserve">
</t>
        </r>
      </text>
    </comment>
    <comment ref="C102" authorId="8" shapeId="0" xr:uid="{1E83A2CE-16C6-481A-A102-F5529EC500AE}">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y agregar en la pestaña Diagnóstico, en el campo </t>
        </r>
        <r>
          <rPr>
            <b/>
            <sz val="9"/>
            <color indexed="81"/>
            <rFont val="Tahoma"/>
            <family val="2"/>
          </rPr>
          <t xml:space="preserve">"Multiprofesional" </t>
        </r>
        <r>
          <rPr>
            <sz val="9"/>
            <color indexed="81"/>
            <rFont val="Tahoma"/>
            <family val="2"/>
          </rPr>
          <t xml:space="preserve">los profesionales que asisten a dicha actividad.
</t>
        </r>
      </text>
    </comment>
    <comment ref="D102" authorId="8" shapeId="0" xr:uid="{BAB1F5F3-413F-4D5B-A868-DC81C30D85C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t>
        </r>
      </text>
    </comment>
    <comment ref="B103" authorId="3" shapeId="0" xr:uid="{5987AD6D-E283-45D5-A8F0-46568F79074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Laborales</t>
        </r>
        <r>
          <rPr>
            <sz val="9"/>
            <color indexed="81"/>
            <rFont val="Tahoma"/>
            <family val="2"/>
          </rPr>
          <t xml:space="preserve">
</t>
        </r>
      </text>
    </comment>
    <comment ref="C103" authorId="8" shapeId="0" xr:uid="{F8ED0C51-83FC-409F-9D18-170CC28DFA6E}">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y agregar en la pestaña Diagnóstico, en el campo "</t>
        </r>
        <r>
          <rPr>
            <b/>
            <sz val="9"/>
            <color indexed="81"/>
            <rFont val="Tahoma"/>
            <family val="2"/>
          </rPr>
          <t xml:space="preserve">Multiprofesional" </t>
        </r>
        <r>
          <rPr>
            <sz val="9"/>
            <color indexed="81"/>
            <rFont val="Tahoma"/>
            <family val="2"/>
          </rPr>
          <t xml:space="preserve">los profesionales que asisten a dicha actividad.
</t>
        </r>
      </text>
    </comment>
    <comment ref="D103" authorId="8" shapeId="0" xr:uid="{8AD5A625-7E88-474F-A134-D18CEE5B949A}">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t>
        </r>
      </text>
    </comment>
    <comment ref="A109" authorId="4" shapeId="0" xr:uid="{081195C8-419B-4BD5-954F-C9EB2A31BAC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t>
        </r>
        <r>
          <rPr>
            <b/>
            <sz val="9"/>
            <color indexed="81"/>
            <rFont val="Tahoma"/>
            <family val="2"/>
          </rPr>
          <t xml:space="preserve">
</t>
        </r>
        <r>
          <rPr>
            <sz val="9"/>
            <color indexed="81"/>
            <rFont val="Tahoma"/>
            <family val="2"/>
          </rPr>
          <t>Se registre la actividad.</t>
        </r>
        <r>
          <rPr>
            <b/>
            <sz val="9"/>
            <color indexed="81"/>
            <rFont val="Tahoma"/>
            <family val="2"/>
          </rPr>
          <t xml:space="preserve">
Planes y Evaluaciones-Plan de Acompañamiento Elaborados</t>
        </r>
        <r>
          <rPr>
            <sz val="9"/>
            <color indexed="81"/>
            <rFont val="Tahoma"/>
            <family val="2"/>
          </rPr>
          <t xml:space="preserve">
</t>
        </r>
      </text>
    </comment>
    <comment ref="A110" authorId="4" shapeId="0" xr:uid="{5578A7DD-5C97-4E51-B06B-132044BDDB81}">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Se registre la actividad.</t>
        </r>
        <r>
          <rPr>
            <b/>
            <sz val="9"/>
            <color indexed="81"/>
            <rFont val="Tahoma"/>
            <family val="2"/>
          </rPr>
          <t xml:space="preserve">
Planes y Evaluaciones- Evaluación Participativa Realizadas al Egreso del Programa</t>
        </r>
      </text>
    </comment>
    <comment ref="AM112" authorId="1" shapeId="0" xr:uid="{13C299F3-F735-4AF6-927A-960BFB09521A}">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115" authorId="5" shapeId="0" xr:uid="{32E8F28E-9342-4EE0-94C3-A9376041BAA2}">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se registre la actividad: </t>
        </r>
        <r>
          <rPr>
            <b/>
            <sz val="9"/>
            <color indexed="81"/>
            <rFont val="Tahoma"/>
            <family val="2"/>
          </rPr>
          <t xml:space="preserve">
</t>
        </r>
        <r>
          <rPr>
            <sz val="9"/>
            <color indexed="81"/>
            <rFont val="Tahoma"/>
            <family val="2"/>
          </rPr>
          <t xml:space="preserve">
- </t>
        </r>
        <r>
          <rPr>
            <b/>
            <sz val="9"/>
            <color indexed="81"/>
            <rFont val="Tahoma"/>
            <family val="2"/>
          </rPr>
          <t>Plan de cuidado integral (PCI) Elaborados</t>
        </r>
        <r>
          <rPr>
            <sz val="9"/>
            <color indexed="81"/>
            <rFont val="Tahoma"/>
            <family val="2"/>
          </rPr>
          <t xml:space="preserve">
</t>
        </r>
        <r>
          <rPr>
            <b/>
            <sz val="9"/>
            <color indexed="81"/>
            <rFont val="Tahoma"/>
            <family val="2"/>
          </rPr>
          <t xml:space="preserve">
</t>
        </r>
      </text>
    </comment>
    <comment ref="E117" authorId="0" shapeId="0" xr:uid="{68717F92-4D86-4D70-B02F-DA979D1AFE6C}">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 xml:space="preserve">"Diagnostico" </t>
        </r>
        <r>
          <rPr>
            <sz val="9"/>
            <color indexed="81"/>
            <rFont val="Tahoma"/>
            <family val="2"/>
          </rPr>
          <t xml:space="preserve">se registre uno o mas de acuerdo a la clasificacion CIE - 10 correspondiente a Salud Mental y en campo </t>
        </r>
        <r>
          <rPr>
            <b/>
            <sz val="9"/>
            <color indexed="81"/>
            <rFont val="Tahoma"/>
            <family val="2"/>
          </rPr>
          <t>Estado</t>
        </r>
        <r>
          <rPr>
            <sz val="9"/>
            <color indexed="81"/>
            <rFont val="Tahoma"/>
            <family val="2"/>
          </rPr>
          <t xml:space="preserve"> el valor </t>
        </r>
        <r>
          <rPr>
            <b/>
            <sz val="9"/>
            <color indexed="81"/>
            <rFont val="Tahoma"/>
            <family val="2"/>
          </rPr>
          <t>"Confirmado"</t>
        </r>
        <r>
          <rPr>
            <sz val="9"/>
            <color indexed="81"/>
            <rFont val="Tahoma"/>
            <family val="2"/>
          </rPr>
          <t xml:space="preserve">
</t>
        </r>
      </text>
    </comment>
    <comment ref="B118" authorId="0" shapeId="0" xr:uid="{96B1B786-9FB7-4C76-9E9F-141B3E9746DB}">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t>
        </r>
      </text>
    </comment>
    <comment ref="C118" authorId="0" shapeId="0" xr:uid="{F78610DF-A857-476A-B4A1-BBC825EABFEC}">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t>
        </r>
        <r>
          <rPr>
            <b/>
            <sz val="9"/>
            <color indexed="81"/>
            <rFont val="Tahoma"/>
            <family val="2"/>
          </rPr>
          <t xml:space="preserve"> "Profesional o Tecnico"</t>
        </r>
        <r>
          <rPr>
            <sz val="9"/>
            <color indexed="81"/>
            <rFont val="Tahoma"/>
            <family val="2"/>
          </rPr>
          <t xml:space="preserve">, sea incorporado </t>
        </r>
        <r>
          <rPr>
            <b/>
            <sz val="9"/>
            <color indexed="81"/>
            <rFont val="Tahoma"/>
            <family val="2"/>
          </rPr>
          <t>un estamento.</t>
        </r>
        <r>
          <rPr>
            <sz val="9"/>
            <color indexed="81"/>
            <rFont val="Tahoma"/>
            <family val="2"/>
          </rPr>
          <t xml:space="preserve">
</t>
        </r>
      </text>
    </comment>
    <comment ref="D118" authorId="0" shapeId="0" xr:uid="{26F3490B-2508-4EDC-9F13-6F87BEDFD0CE}">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 </t>
        </r>
        <r>
          <rPr>
            <b/>
            <sz val="9"/>
            <color indexed="81"/>
            <rFont val="Tahoma"/>
            <family val="2"/>
          </rPr>
          <t>"Profesional o Tecnico"</t>
        </r>
        <r>
          <rPr>
            <sz val="9"/>
            <color indexed="81"/>
            <rFont val="Tahoma"/>
            <family val="2"/>
          </rPr>
          <t xml:space="preserve">, sea incorporado </t>
        </r>
        <r>
          <rPr>
            <b/>
            <sz val="9"/>
            <color indexed="81"/>
            <rFont val="Tahoma"/>
            <family val="2"/>
          </rPr>
          <t>2 estamentos</t>
        </r>
        <r>
          <rPr>
            <sz val="9"/>
            <color indexed="81"/>
            <rFont val="Tahoma"/>
            <family val="2"/>
          </rPr>
          <t xml:space="preserve">
</t>
        </r>
      </text>
    </comment>
    <comment ref="A119" authorId="0" shapeId="0" xr:uid="{5EC0804D-B855-4B65-8FDE-E53083962C0F}">
      <text>
        <r>
          <rPr>
            <sz val="9"/>
            <color indexed="81"/>
            <rFont val="Tahoma"/>
            <family val="2"/>
          </rPr>
          <t xml:space="preserve">Total de número de evluaciones diagnosticas realizadas, N° de profesionales  y N° de confirmaciones diagnosticas
</t>
        </r>
      </text>
    </comment>
    <comment ref="E122" authorId="0" shapeId="0" xr:uid="{19213AA2-660B-49EE-88D6-FC127B58476E}">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"Aumento" </t>
        </r>
      </text>
    </comment>
    <comment ref="G122" authorId="0" shapeId="0" xr:uid="{C8766FCA-ED78-4F9B-90C5-6BAEC77CD452}">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"Mantención" </t>
        </r>
      </text>
    </comment>
    <comment ref="I122" authorId="0" shapeId="0" xr:uid="{4CEF8428-32EE-4A8A-8DB3-822A1CC7C889}">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"Disminuye" </t>
        </r>
      </text>
    </comment>
    <comment ref="A124" authorId="0" shapeId="0" xr:uid="{4F2692BF-2E06-4E7A-A199-27B3A92D20CD}">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 xml:space="preserve">"Escala de Deterioro Global (GDS) de Reisberg”, </t>
        </r>
        <r>
          <rPr>
            <sz val="9"/>
            <color indexed="81"/>
            <rFont val="Tahoma"/>
            <family val="2"/>
          </rPr>
          <t xml:space="preserve">en campo </t>
        </r>
        <r>
          <rPr>
            <b/>
            <sz val="9"/>
            <color indexed="81"/>
            <rFont val="Tahoma"/>
            <family val="2"/>
          </rPr>
          <t xml:space="preserve">"Deterioro Global de la persona con demencia actual" </t>
        </r>
        <r>
          <rPr>
            <sz val="9"/>
            <color indexed="81"/>
            <rFont val="Tahoma"/>
            <family val="2"/>
          </rPr>
          <t xml:space="preserve">tenga el valor </t>
        </r>
        <r>
          <rPr>
            <b/>
            <sz val="9"/>
            <color indexed="81"/>
            <rFont val="Tahoma"/>
            <family val="2"/>
          </rPr>
          <t>"Aumento"</t>
        </r>
        <r>
          <rPr>
            <sz val="9"/>
            <color indexed="81"/>
            <rFont val="Tahoma"/>
            <family val="2"/>
          </rPr>
          <t xml:space="preserve"> o </t>
        </r>
        <r>
          <rPr>
            <b/>
            <sz val="9"/>
            <color indexed="81"/>
            <rFont val="Tahoma"/>
            <family val="2"/>
          </rPr>
          <t>"Mantención"</t>
        </r>
        <r>
          <rPr>
            <sz val="9"/>
            <color indexed="81"/>
            <rFont val="Tahoma"/>
            <family val="2"/>
          </rPr>
          <t xml:space="preserve"> o </t>
        </r>
        <r>
          <rPr>
            <b/>
            <sz val="9"/>
            <color indexed="81"/>
            <rFont val="Tahoma"/>
            <family val="2"/>
          </rPr>
          <t xml:space="preserve">"Disminuye" </t>
        </r>
        <r>
          <rPr>
            <sz val="9"/>
            <color indexed="81"/>
            <rFont val="Tahoma"/>
            <family val="2"/>
          </rPr>
          <t xml:space="preserve">
</t>
        </r>
      </text>
    </comment>
    <comment ref="A125" authorId="0" shapeId="0" xr:uid="{5F4B448C-9C73-4616-8F55-A4E109755DC4}">
      <text>
        <r>
          <rPr>
            <b/>
            <sz val="9"/>
            <color indexed="81"/>
            <rFont val="Tahoma"/>
            <family val="2"/>
          </rPr>
          <t>No disponible.</t>
        </r>
        <r>
          <rPr>
            <sz val="9"/>
            <color indexed="81"/>
            <rFont val="Tahoma"/>
            <family val="2"/>
          </rPr>
          <t xml:space="preserve">
</t>
        </r>
      </text>
    </comment>
    <comment ref="A126" authorId="0" shapeId="0" xr:uid="{301ACE48-CBFC-45BE-8224-A198912B8BCE}">
      <text>
        <r>
          <rPr>
            <b/>
            <sz val="9"/>
            <color indexed="81"/>
            <rFont val="Tahoma"/>
            <family val="2"/>
          </rPr>
          <t xml:space="preserve">No disponible </t>
        </r>
        <r>
          <rPr>
            <sz val="9"/>
            <color indexed="81"/>
            <rFont val="Tahoma"/>
            <family val="2"/>
          </rPr>
          <t xml:space="preserve">
</t>
        </r>
      </text>
    </comment>
    <comment ref="A128" authorId="9" shapeId="0" xr:uid="{80BB77F5-DAB3-4456-811C-61AA174AD8D6}">
      <text>
        <r>
          <rPr>
            <b/>
            <sz val="9"/>
            <color indexed="81"/>
            <rFont val="Tahoma"/>
            <family val="2"/>
          </rPr>
          <t>Pendiente por desarrollo de normativo - Creacion de Formulario Clinico Evaluacion Diagnostica Integral (EDI)</t>
        </r>
      </text>
    </comment>
    <comment ref="AN132" authorId="0" shapeId="0" xr:uid="{38FD30A8-135B-4EE5-B78F-B7C20AC8353C}">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32" authorId="1" shapeId="0" xr:uid="{ABA9548E-2D23-45ED-AFED-D41F00B186A1}">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P132" authorId="0" shapeId="0" xr:uid="{75AB30FC-83B8-484B-821F-63295E15C9CD}">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132" authorId="2" shapeId="0" xr:uid="{4A1073B2-5C2F-4803-9339-1405DD27E2B1}">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R132" authorId="6" shapeId="0" xr:uid="{B2814C76-72C3-449F-BDD2-39AF5552B706}">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t>
        </r>
        <r>
          <rPr>
            <b/>
            <sz val="9"/>
            <color indexed="81"/>
            <rFont val="Tahoma"/>
            <family val="2"/>
          </rPr>
          <t xml:space="preserve">Atención/Registro Atención Individual. </t>
        </r>
        <r>
          <rPr>
            <sz val="9"/>
            <color indexed="81"/>
            <rFont val="Tahoma"/>
            <family val="2"/>
          </rPr>
          <t xml:space="preserve">
Los estamentos solicitados por el REM registren la actividad: 
</t>
        </r>
        <r>
          <rPr>
            <b/>
            <sz val="9"/>
            <color indexed="81"/>
            <rFont val="Tahoma"/>
            <family val="2"/>
          </rPr>
          <t xml:space="preserve">- Consulta de Salud Mental asociada a Emergencia o Desastre
o 
- Primera ayuda psicologica 
</t>
        </r>
        <r>
          <rPr>
            <sz val="9"/>
            <color indexed="81"/>
            <rFont val="Tahoma"/>
            <family val="2"/>
          </rPr>
          <t xml:space="preserve">y adicionalmente se registre la actividad: </t>
        </r>
        <r>
          <rPr>
            <b/>
            <sz val="9"/>
            <color indexed="81"/>
            <rFont val="Tahoma"/>
            <family val="2"/>
          </rPr>
          <t xml:space="preserve">Acciones no presenciales o Remotas (Individual)
O
</t>
        </r>
        <r>
          <rPr>
            <sz val="9"/>
            <color indexed="81"/>
            <rFont val="Tahoma"/>
            <family val="2"/>
          </rPr>
          <t>En</t>
        </r>
        <r>
          <rPr>
            <b/>
            <sz val="9"/>
            <color indexed="81"/>
            <rFont val="Tahoma"/>
            <family val="2"/>
          </rPr>
          <t xml:space="preserve"> </t>
        </r>
        <r>
          <rPr>
            <sz val="9"/>
            <color indexed="81"/>
            <rFont val="Tahoma"/>
            <family val="2"/>
          </rPr>
          <t>Modulo</t>
        </r>
        <r>
          <rPr>
            <b/>
            <sz val="9"/>
            <color indexed="81"/>
            <rFont val="Tahoma"/>
            <family val="2"/>
          </rPr>
          <t xml:space="preserve"> Atención/Registro Atención Grupal
</t>
        </r>
        <r>
          <rPr>
            <sz val="9"/>
            <color indexed="81"/>
            <rFont val="Tahoma"/>
            <family val="2"/>
          </rPr>
          <t xml:space="preserve">
Se registre la actividad: </t>
        </r>
        <r>
          <rPr>
            <b/>
            <sz val="9"/>
            <color indexed="81"/>
            <rFont val="Tahoma"/>
            <family val="2"/>
          </rPr>
          <t xml:space="preserve">
- Intervencion Psicosocial Grupal 
</t>
        </r>
        <r>
          <rPr>
            <sz val="9"/>
            <color indexed="81"/>
            <rFont val="Tahoma"/>
            <family val="2"/>
          </rPr>
          <t>y adicionalmente se registre la actividad:</t>
        </r>
        <r>
          <rPr>
            <b/>
            <sz val="9"/>
            <color indexed="81"/>
            <rFont val="Tahoma"/>
            <family val="2"/>
          </rPr>
          <t xml:space="preserve"> Acciones no presenciales o Remotas (Grupal)</t>
        </r>
      </text>
    </comment>
    <comment ref="AS132" authorId="6" shapeId="0" xr:uid="{754D5C11-9546-47ED-9E50-5D634CB0E9E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t>
        </r>
        <r>
          <rPr>
            <b/>
            <sz val="9"/>
            <color indexed="81"/>
            <rFont val="Tahoma"/>
            <family val="2"/>
          </rPr>
          <t xml:space="preserve">Atención/Registro Atención Individual. </t>
        </r>
        <r>
          <rPr>
            <sz val="9"/>
            <color indexed="81"/>
            <rFont val="Tahoma"/>
            <family val="2"/>
          </rPr>
          <t xml:space="preserve">
Los estamentos solicitados por el REM registren la actividad: 
</t>
        </r>
        <r>
          <rPr>
            <b/>
            <sz val="9"/>
            <color indexed="81"/>
            <rFont val="Tahoma"/>
            <family val="2"/>
          </rPr>
          <t>- Consulta de Salud Mental asociada a Emergencia o Desastre</t>
        </r>
        <r>
          <rPr>
            <sz val="9"/>
            <color indexed="81"/>
            <rFont val="Tahoma"/>
            <family val="2"/>
          </rPr>
          <t xml:space="preserve">
o 
</t>
        </r>
        <r>
          <rPr>
            <b/>
            <sz val="9"/>
            <color indexed="81"/>
            <rFont val="Tahoma"/>
            <family val="2"/>
          </rPr>
          <t xml:space="preserve">- Primera ayuda psicologica </t>
        </r>
        <r>
          <rPr>
            <sz val="9"/>
            <color indexed="81"/>
            <rFont val="Tahoma"/>
            <family val="2"/>
          </rPr>
          <t xml:space="preserve">
y adicionalmente se registre la actividad: </t>
        </r>
        <r>
          <rPr>
            <b/>
            <sz val="9"/>
            <color indexed="81"/>
            <rFont val="Tahoma"/>
            <family val="2"/>
          </rPr>
          <t>Atenciones a funcionarios de la Salud (Individual)</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 xml:space="preserve">
En Modulo Atención/Registro Atención Grupal</t>
        </r>
        <r>
          <rPr>
            <sz val="9"/>
            <color indexed="81"/>
            <rFont val="Tahoma"/>
            <family val="2"/>
          </rPr>
          <t xml:space="preserve">
Se registre la actividad: 
</t>
        </r>
        <r>
          <rPr>
            <b/>
            <sz val="9"/>
            <color indexed="81"/>
            <rFont val="Tahoma"/>
            <family val="2"/>
          </rPr>
          <t xml:space="preserve">- Intervencion Psicosocial Grupal </t>
        </r>
        <r>
          <rPr>
            <sz val="9"/>
            <color indexed="81"/>
            <rFont val="Tahoma"/>
            <family val="2"/>
          </rPr>
          <t xml:space="preserve">
y adicionalmente se registre la actividad: </t>
        </r>
        <r>
          <rPr>
            <b/>
            <sz val="9"/>
            <color indexed="81"/>
            <rFont val="Tahoma"/>
            <family val="2"/>
          </rPr>
          <t>Atenciones a funcionarios de la Salud (Grupal)</t>
        </r>
        <r>
          <rPr>
            <sz val="9"/>
            <color indexed="81"/>
            <rFont val="Tahoma"/>
            <family val="2"/>
          </rPr>
          <t xml:space="preserve">
</t>
        </r>
      </text>
    </comment>
    <comment ref="B135" authorId="0" shapeId="0" xr:uid="{7FF18F2E-3D45-4633-890A-592CDC6D7EF5}">
      <text>
        <r>
          <rPr>
            <sz val="9"/>
            <color indexed="81"/>
            <rFont val="Tahoma"/>
            <family val="2"/>
          </rPr>
          <t xml:space="preserve">Este dato aparecerá luego que en la atención registrada en </t>
        </r>
        <r>
          <rPr>
            <b/>
            <sz val="9"/>
            <color indexed="81"/>
            <rFont val="Tahoma"/>
            <family val="2"/>
          </rPr>
          <t>Módulo Box/Pacientes citados ó Modulo Atención/Registro Atención Individual.</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 Consulta de Salud Mental asociada a Emergencia o Desastre</t>
        </r>
      </text>
    </comment>
    <comment ref="B136" authorId="0" shapeId="0" xr:uid="{01E1FA70-3043-4893-A92D-971419AF0AE9}">
      <text>
        <r>
          <rPr>
            <b/>
            <sz val="9"/>
            <color indexed="81"/>
            <rFont val="Tahoma"/>
            <family val="2"/>
          </rPr>
          <t xml:space="preserve">Este dato aparecerá luego que en la atención registrada en </t>
        </r>
        <r>
          <rPr>
            <sz val="9"/>
            <color indexed="81"/>
            <rFont val="Tahoma"/>
            <family val="2"/>
          </rPr>
          <t xml:space="preserve">Módulo Box/Pacientes citados ó Modulo Atención/Registro Atención Individual. </t>
        </r>
        <r>
          <rPr>
            <b/>
            <sz val="9"/>
            <color indexed="81"/>
            <rFont val="Tahoma"/>
            <family val="2"/>
          </rPr>
          <t xml:space="preserve">
</t>
        </r>
        <r>
          <rPr>
            <sz val="9"/>
            <color indexed="81"/>
            <rFont val="Tahoma"/>
            <family val="2"/>
          </rPr>
          <t xml:space="preserve">Estamento </t>
        </r>
        <r>
          <rPr>
            <b/>
            <sz val="9"/>
            <color indexed="81"/>
            <rFont val="Tahoma"/>
            <family val="2"/>
          </rPr>
          <t>Psicologo/a</t>
        </r>
        <r>
          <rPr>
            <sz val="9"/>
            <color indexed="81"/>
            <rFont val="Tahoma"/>
            <family val="2"/>
          </rPr>
          <t xml:space="preserve"> registre la actividad: </t>
        </r>
        <r>
          <rPr>
            <b/>
            <sz val="9"/>
            <color indexed="81"/>
            <rFont val="Tahoma"/>
            <family val="2"/>
          </rPr>
          <t xml:space="preserve">
- Consulta de Salud Mental asociada a Emergencia o Desastre</t>
        </r>
        <r>
          <rPr>
            <sz val="9"/>
            <color indexed="81"/>
            <rFont val="Tahoma"/>
            <family val="2"/>
          </rPr>
          <t xml:space="preserve">
</t>
        </r>
      </text>
    </comment>
    <comment ref="B137" authorId="0" shapeId="0" xr:uid="{C3813B16-938F-484D-B3DF-3B8856BF0E5B}">
      <text>
        <r>
          <rPr>
            <sz val="9"/>
            <color indexed="81"/>
            <rFont val="Tahoma"/>
            <family val="2"/>
          </rPr>
          <t xml:space="preserve">Este dato aparecerá luego que en la atención registrada en Módulo </t>
        </r>
        <r>
          <rPr>
            <b/>
            <sz val="9"/>
            <color indexed="81"/>
            <rFont val="Tahoma"/>
            <family val="2"/>
          </rPr>
          <t xml:space="preserve">Box/Pacientes citados ó Modulo Atención/Registro Atención Individual. </t>
        </r>
        <r>
          <rPr>
            <sz val="9"/>
            <color indexed="81"/>
            <rFont val="Tahoma"/>
            <family val="2"/>
          </rPr>
          <t xml:space="preserve">
Estamento </t>
        </r>
        <r>
          <rPr>
            <b/>
            <sz val="9"/>
            <color indexed="81"/>
            <rFont val="Tahoma"/>
            <family val="2"/>
          </rPr>
          <t>Enfermera/o</t>
        </r>
        <r>
          <rPr>
            <sz val="9"/>
            <color indexed="81"/>
            <rFont val="Tahoma"/>
            <family val="2"/>
          </rPr>
          <t xml:space="preserve"> registre la actividad: 
</t>
        </r>
        <r>
          <rPr>
            <b/>
            <sz val="9"/>
            <color indexed="81"/>
            <rFont val="Tahoma"/>
            <family val="2"/>
          </rPr>
          <t>- Consulta de Salud Mental asociada a Emergencia o Desastre</t>
        </r>
        <r>
          <rPr>
            <sz val="9"/>
            <color indexed="81"/>
            <rFont val="Tahoma"/>
            <family val="2"/>
          </rPr>
          <t xml:space="preserve">
</t>
        </r>
      </text>
    </comment>
    <comment ref="B138" authorId="0" shapeId="0" xr:uid="{1387958D-4408-4D9D-80A7-B62ACEADE3BF}">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 xml:space="preserve">Estamento </t>
        </r>
        <r>
          <rPr>
            <b/>
            <sz val="9"/>
            <color indexed="81"/>
            <rFont val="Tahoma"/>
            <family val="2"/>
          </rPr>
          <t>Matrona/on</t>
        </r>
        <r>
          <rPr>
            <sz val="9"/>
            <color indexed="81"/>
            <rFont val="Tahoma"/>
            <family val="2"/>
          </rPr>
          <t xml:space="preserve"> registre la actividad: </t>
        </r>
        <r>
          <rPr>
            <b/>
            <sz val="9"/>
            <color indexed="81"/>
            <rFont val="Tahoma"/>
            <family val="2"/>
          </rPr>
          <t xml:space="preserve">
- Consulta de Salud Mental asociada a Emergencia o Desastre</t>
        </r>
      </text>
    </comment>
    <comment ref="B139" authorId="0" shapeId="0" xr:uid="{40D4BACC-D00D-4D76-89C5-3A2B0D2855D9}">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Consulta de Salud Mental asociada a Emergencia o Desastre</t>
        </r>
        <r>
          <rPr>
            <sz val="9"/>
            <color indexed="81"/>
            <rFont val="Tahoma"/>
            <family val="2"/>
          </rPr>
          <t xml:space="preserve">
</t>
        </r>
      </text>
    </comment>
    <comment ref="B140" authorId="0" shapeId="0" xr:uid="{2A36FAEA-C327-4F14-B669-8416645AE14D}">
      <text>
        <r>
          <rPr>
            <sz val="9"/>
            <color indexed="81"/>
            <rFont val="Tahoma"/>
            <family val="2"/>
          </rPr>
          <t xml:space="preserve">Este dato aparecerá luego que en la atención registrada en </t>
        </r>
        <r>
          <rPr>
            <b/>
            <sz val="9"/>
            <color indexed="81"/>
            <rFont val="Tahoma"/>
            <family val="2"/>
          </rPr>
          <t>Módulo Box/Pacientes citados ó Modulo Atención/Registro Atención Individu</t>
        </r>
        <r>
          <rPr>
            <sz val="9"/>
            <color indexed="81"/>
            <rFont val="Tahoma"/>
            <family val="2"/>
          </rPr>
          <t xml:space="preserve">al. </t>
        </r>
        <r>
          <rPr>
            <b/>
            <sz val="9"/>
            <color indexed="81"/>
            <rFont val="Tahoma"/>
            <family val="2"/>
          </rPr>
          <t xml:space="preserve">
</t>
        </r>
        <r>
          <rPr>
            <sz val="9"/>
            <color indexed="81"/>
            <rFont val="Tahoma"/>
            <family val="2"/>
          </rPr>
          <t xml:space="preserve">Estamento </t>
        </r>
        <r>
          <rPr>
            <b/>
            <sz val="9"/>
            <color indexed="81"/>
            <rFont val="Tahoma"/>
            <family val="2"/>
          </rPr>
          <t>Otros Profesionales</t>
        </r>
        <r>
          <rPr>
            <sz val="9"/>
            <color indexed="81"/>
            <rFont val="Tahoma"/>
            <family val="2"/>
          </rPr>
          <t xml:space="preserve"> registre la actividad: </t>
        </r>
        <r>
          <rPr>
            <b/>
            <sz val="9"/>
            <color indexed="81"/>
            <rFont val="Tahoma"/>
            <family val="2"/>
          </rPr>
          <t xml:space="preserve">
- Consulta de Salud Mental asociada a Emergencia o Desastre</t>
        </r>
        <r>
          <rPr>
            <sz val="9"/>
            <color indexed="81"/>
            <rFont val="Tahoma"/>
            <family val="2"/>
          </rPr>
          <t xml:space="preserve">
</t>
        </r>
      </text>
    </comment>
    <comment ref="B141" authorId="0" shapeId="0" xr:uid="{EE33E3F2-BE39-405F-9260-BD5732C16919}">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
- Consulta de Salud Mental asociada a Emergencia o Desastre</t>
        </r>
        <r>
          <rPr>
            <sz val="9"/>
            <color indexed="81"/>
            <rFont val="Tahoma"/>
            <family val="2"/>
          </rPr>
          <t xml:space="preserve">
</t>
        </r>
      </text>
    </comment>
    <comment ref="B142" authorId="0" shapeId="0" xr:uid="{F474C4D5-A497-4E45-B231-FC1237B7BEBC}">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 xml:space="preserve">
Estamento </t>
        </r>
        <r>
          <rPr>
            <b/>
            <sz val="9"/>
            <color indexed="81"/>
            <rFont val="Tahoma"/>
            <family val="2"/>
          </rPr>
          <t>Técnico Paramédico</t>
        </r>
        <r>
          <rPr>
            <sz val="9"/>
            <color indexed="81"/>
            <rFont val="Tahoma"/>
            <family val="2"/>
          </rPr>
          <t xml:space="preserve"> registre la actividad: </t>
        </r>
        <r>
          <rPr>
            <b/>
            <sz val="9"/>
            <color indexed="81"/>
            <rFont val="Tahoma"/>
            <family val="2"/>
          </rPr>
          <t xml:space="preserve">
- Consulta de Salud Mental asociada a Emergencia o Desastre</t>
        </r>
        <r>
          <rPr>
            <sz val="9"/>
            <color indexed="81"/>
            <rFont val="Tahoma"/>
            <family val="2"/>
          </rPr>
          <t xml:space="preserve">
</t>
        </r>
      </text>
    </comment>
    <comment ref="B143" authorId="0" shapeId="0" xr:uid="{0DE10F6F-DF2E-4E87-9B6C-30C218765D86}">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
Estamento </t>
        </r>
        <r>
          <rPr>
            <b/>
            <sz val="9"/>
            <color indexed="81"/>
            <rFont val="Tahoma"/>
            <family val="2"/>
          </rPr>
          <t>Gestor Comunitario</t>
        </r>
        <r>
          <rPr>
            <sz val="9"/>
            <color indexed="81"/>
            <rFont val="Tahoma"/>
            <family val="2"/>
          </rPr>
          <t xml:space="preserve"> registre la actividad: 
</t>
        </r>
        <r>
          <rPr>
            <b/>
            <sz val="9"/>
            <color indexed="81"/>
            <rFont val="Tahoma"/>
            <family val="2"/>
          </rPr>
          <t>- Consulta de Salud Mental asociada a Emergencia o Desastre</t>
        </r>
        <r>
          <rPr>
            <sz val="9"/>
            <color indexed="81"/>
            <rFont val="Tahoma"/>
            <family val="2"/>
          </rPr>
          <t xml:space="preserve">
</t>
        </r>
      </text>
    </comment>
    <comment ref="B144" authorId="0" shapeId="0" xr:uid="{7D715015-005D-4E19-9695-E95E3C626F03}">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Estamento </t>
        </r>
        <r>
          <rPr>
            <b/>
            <sz val="9"/>
            <color indexed="81"/>
            <rFont val="Tahoma"/>
            <family val="2"/>
          </rPr>
          <t>Técnico Rehabilitacion Alcohol y Drogras</t>
        </r>
        <r>
          <rPr>
            <sz val="9"/>
            <color indexed="81"/>
            <rFont val="Tahoma"/>
            <family val="2"/>
          </rPr>
          <t xml:space="preserve"> registre la actividad: </t>
        </r>
        <r>
          <rPr>
            <b/>
            <sz val="9"/>
            <color indexed="81"/>
            <rFont val="Tahoma"/>
            <family val="2"/>
          </rPr>
          <t xml:space="preserve">
- Consulta de Salud Mental asociada a Emergencia o Desastre</t>
        </r>
        <r>
          <rPr>
            <sz val="9"/>
            <color indexed="81"/>
            <rFont val="Tahoma"/>
            <family val="2"/>
          </rPr>
          <t xml:space="preserve">
</t>
        </r>
      </text>
    </comment>
    <comment ref="A146" authorId="0" shapeId="0" xr:uid="{D1D4E938-2EAE-42DA-B4FB-81BCE59B6BDA}">
      <text>
        <r>
          <rPr>
            <sz val="9"/>
            <color indexed="81"/>
            <rFont val="Tahoma"/>
            <family val="2"/>
          </rPr>
          <t>Este dato aparecerá luego que en la atención registrada en</t>
        </r>
        <r>
          <rPr>
            <b/>
            <sz val="9"/>
            <color indexed="81"/>
            <rFont val="Tahoma"/>
            <family val="2"/>
          </rPr>
          <t xml:space="preserve"> Modulo Atención/Registro Atención Grupal
</t>
        </r>
        <r>
          <rPr>
            <sz val="9"/>
            <color indexed="81"/>
            <rFont val="Tahoma"/>
            <family val="2"/>
          </rPr>
          <t xml:space="preserve">Se registre la actividad: </t>
        </r>
        <r>
          <rPr>
            <b/>
            <sz val="9"/>
            <color indexed="81"/>
            <rFont val="Tahoma"/>
            <family val="2"/>
          </rPr>
          <t xml:space="preserve">
- Intervención Psicosocial Grupal en situación de Emergencia o Desastre</t>
        </r>
        <r>
          <rPr>
            <sz val="9"/>
            <color indexed="81"/>
            <rFont val="Tahoma"/>
            <family val="2"/>
          </rPr>
          <t xml:space="preserve">
</t>
        </r>
      </text>
    </comment>
    <comment ref="A147" authorId="0" shapeId="0" xr:uid="{96415003-3B9E-4244-AC73-F45CFD099B26}">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
Se registre la actividad: </t>
        </r>
        <r>
          <rPr>
            <b/>
            <sz val="9"/>
            <color indexed="81"/>
            <rFont val="Tahoma"/>
            <family val="2"/>
          </rPr>
          <t xml:space="preserve">
- Primera ayuda psicologica </t>
        </r>
        <r>
          <rPr>
            <sz val="9"/>
            <color indexed="81"/>
            <rFont val="Tahoma"/>
            <family val="2"/>
          </rPr>
          <t xml:space="preserve">
</t>
        </r>
      </text>
    </comment>
    <comment ref="AN149" authorId="0" shapeId="0" xr:uid="{F24E3D64-0CA3-4443-8AE7-69388F9BD49A}">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49" authorId="1" shapeId="0" xr:uid="{A95E37D2-FE50-4DC6-9BEC-D8C967834F61}">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P149" authorId="0" shapeId="0" xr:uid="{2AEEE5EF-B6BF-4861-AFA9-67072E108567}">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149" authorId="2" shapeId="0" xr:uid="{3B8BAD1B-1235-475D-88B9-8B059FABD619}">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52" authorId="0" shapeId="0" xr:uid="{E9E9BFEA-387B-4D6E-B313-2F5698F30FBE}">
      <text>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estas deben ser citadas desde el modulo</t>
        </r>
        <r>
          <rPr>
            <b/>
            <sz val="9"/>
            <color indexed="81"/>
            <rFont val="Tahoma"/>
            <family val="2"/>
          </rPr>
          <t xml:space="preserve"> "Recepcion Derivacion SOME"</t>
        </r>
        <r>
          <rPr>
            <sz val="9"/>
            <color indexed="81"/>
            <rFont val="Tahoma"/>
            <family val="2"/>
          </rPr>
          <t xml:space="preserve">
Además, la atencion debe tener registrada la actividad:
- </t>
        </r>
        <r>
          <rPr>
            <b/>
            <sz val="9"/>
            <color indexed="81"/>
            <rFont val="Tahoma"/>
            <family val="2"/>
          </rPr>
          <t xml:space="preserve">Consulta nueva salud mental - Ingreso
</t>
        </r>
        <r>
          <rPr>
            <b/>
            <u/>
            <sz val="9"/>
            <color indexed="81"/>
            <rFont val="Tahoma"/>
            <family val="2"/>
          </rPr>
          <t>Para esta seccion se deberá considerar que usuario que registra tenga identificado una Especialidad</t>
        </r>
        <r>
          <rPr>
            <b/>
            <sz val="9"/>
            <color indexed="81"/>
            <rFont val="Tahoma"/>
            <family val="2"/>
          </rPr>
          <t xml:space="preserve">
</t>
        </r>
        <r>
          <rPr>
            <sz val="9"/>
            <color indexed="81"/>
            <rFont val="Tahoma"/>
            <family val="2"/>
          </rPr>
          <t xml:space="preserve">
</t>
        </r>
      </text>
    </comment>
    <comment ref="B153" authorId="0" shapeId="0" xr:uid="{6A7FC186-2635-4FD9-84A7-8950F5241AF8}">
      <text>
        <r>
          <rPr>
            <b/>
            <sz val="9"/>
            <color indexed="81"/>
            <rFont val="Tahoma"/>
            <family val="2"/>
          </rPr>
          <t xml:space="preserve">
</t>
        </r>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éstas deben ser citadas desde el modulo </t>
        </r>
        <r>
          <rPr>
            <b/>
            <sz val="9"/>
            <color indexed="81"/>
            <rFont val="Tahoma"/>
            <family val="2"/>
          </rPr>
          <t xml:space="preserve">"Recepcion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 xml:space="preserve">En el Item </t>
        </r>
        <r>
          <rPr>
            <b/>
            <sz val="9"/>
            <color indexed="81"/>
            <rFont val="Tahoma"/>
            <family val="2"/>
          </rPr>
          <t>"Multiprofesional"</t>
        </r>
        <r>
          <rPr>
            <sz val="9"/>
            <color indexed="81"/>
            <rFont val="Tahoma"/>
            <family val="2"/>
          </rPr>
          <t xml:space="preserve">, sea incorporado un estamento.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154" authorId="0" shapeId="0" xr:uid="{47C2F585-782A-4C0F-86D3-619F91CE6121}">
      <text>
        <r>
          <rPr>
            <b/>
            <sz val="9"/>
            <color indexed="81"/>
            <rFont val="Tahoma"/>
            <family val="2"/>
          </rPr>
          <t xml:space="preserve">
</t>
        </r>
        <r>
          <rPr>
            <sz val="9"/>
            <color indexed="81"/>
            <rFont val="Tahoma"/>
            <family val="2"/>
          </rPr>
          <t>Se contabilizaran las atenciones</t>
        </r>
        <r>
          <rPr>
            <b/>
            <sz val="9"/>
            <color indexed="81"/>
            <rFont val="Tahoma"/>
            <family val="2"/>
          </rPr>
          <t xml:space="preserve"> completadas </t>
        </r>
        <r>
          <rPr>
            <sz val="9"/>
            <color indexed="81"/>
            <rFont val="Tahoma"/>
            <family val="2"/>
          </rPr>
          <t>originadas por una SIC desde APS, éstas deben ser citadas desde el modulo</t>
        </r>
        <r>
          <rPr>
            <b/>
            <sz val="9"/>
            <color indexed="81"/>
            <rFont val="Tahoma"/>
            <family val="2"/>
          </rPr>
          <t xml:space="preserve"> "Recepcion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En el Item</t>
        </r>
        <r>
          <rPr>
            <b/>
            <sz val="9"/>
            <color indexed="81"/>
            <rFont val="Tahoma"/>
            <family val="2"/>
          </rPr>
          <t xml:space="preserve"> "Multiprofesional",</t>
        </r>
        <r>
          <rPr>
            <sz val="9"/>
            <color indexed="81"/>
            <rFont val="Tahoma"/>
            <family val="2"/>
          </rPr>
          <t xml:space="preserve"> sea incorporado 2 o mas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Wilma Salinas</author>
  </authors>
  <commentList>
    <comment ref="AJ8" authorId="0" shapeId="0" xr:uid="{220D05C0-DAD3-4C60-A3E8-D26653448494}">
      <text>
        <r>
          <rPr>
            <b/>
            <sz val="9"/>
            <color indexed="81"/>
            <rFont val="Tahoma"/>
            <family val="2"/>
          </rPr>
          <t>No aplica</t>
        </r>
        <r>
          <rPr>
            <sz val="9"/>
            <color indexed="81"/>
            <rFont val="Tahoma"/>
            <family val="2"/>
          </rPr>
          <t xml:space="preserve">
</t>
        </r>
      </text>
    </comment>
    <comment ref="AL8" authorId="0" shapeId="0" xr:uid="{B8BF40E8-9D8B-4A72-A5CC-1AF6B80A02B2}">
      <text>
        <r>
          <rPr>
            <b/>
            <sz val="9"/>
            <color indexed="81"/>
            <rFont val="Tahoma"/>
            <family val="2"/>
          </rPr>
          <t>No aplica</t>
        </r>
      </text>
    </comment>
    <comment ref="AQ8" authorId="0" shapeId="0" xr:uid="{46FDA485-FB87-4980-B69F-8E672004E2E1}">
      <text>
        <r>
          <rPr>
            <sz val="9"/>
            <color indexed="81"/>
            <rFont val="Tahoma"/>
            <family val="2"/>
          </rPr>
          <t xml:space="preserve">Este dato aparecerá  luego de que en la atención 
1.- Registrada en el box 
2.- o en Atención / Registro Atención Individual. 
</t>
        </r>
        <r>
          <rPr>
            <b/>
            <sz val="9"/>
            <color indexed="81"/>
            <rFont val="Tahoma"/>
            <family val="2"/>
          </rPr>
          <t>Se Registre la actividad descrita en cada seccion por operativos y este realizada por un especialista correspondiente.</t>
        </r>
        <r>
          <rPr>
            <sz val="9"/>
            <color indexed="81"/>
            <rFont val="Tahoma"/>
            <family val="2"/>
          </rPr>
          <t xml:space="preserve">
</t>
        </r>
      </text>
    </comment>
    <comment ref="T9" authorId="0" shapeId="0" xr:uid="{2EB14E6C-E43A-4DC3-96FC-B32ABCE82596}">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X10" authorId="0" shapeId="0" xr:uid="{FF0F1759-B7A2-46E9-945A-D7C2233E53A6}">
      <text>
        <r>
          <rPr>
            <sz val="9"/>
            <color indexed="81"/>
            <rFont val="Tahoma"/>
            <family val="2"/>
          </rPr>
          <t xml:space="preserve">Este dato aparecerá cuando se registren las consultas definidas como:
1.- </t>
        </r>
        <r>
          <rPr>
            <b/>
            <sz val="9"/>
            <color indexed="81"/>
            <rFont val="Tahoma"/>
            <family val="2"/>
          </rPr>
          <t>Consultas nuevas.</t>
        </r>
        <r>
          <rPr>
            <sz val="9"/>
            <color indexed="81"/>
            <rFont val="Tahoma"/>
            <family val="2"/>
          </rPr>
          <t xml:space="preserve">
2.- </t>
        </r>
        <r>
          <rPr>
            <b/>
            <sz val="9"/>
            <color indexed="81"/>
            <rFont val="Tahoma"/>
            <family val="2"/>
          </rPr>
          <t xml:space="preserve">A pacientes menores de 15 años. </t>
        </r>
        <r>
          <rPr>
            <sz val="9"/>
            <color indexed="81"/>
            <rFont val="Tahoma"/>
            <family val="2"/>
          </rPr>
          <t xml:space="preserve">
3.- </t>
        </r>
        <r>
          <rPr>
            <b/>
            <sz val="9"/>
            <color indexed="81"/>
            <rFont val="Tahoma"/>
            <family val="2"/>
          </rPr>
          <t>Que</t>
        </r>
        <r>
          <rPr>
            <sz val="9"/>
            <color indexed="81"/>
            <rFont val="Tahoma"/>
            <family val="2"/>
          </rPr>
          <t xml:space="preserve"> </t>
        </r>
        <r>
          <rPr>
            <b/>
            <sz val="9"/>
            <color indexed="81"/>
            <rFont val="Tahoma"/>
            <family val="2"/>
          </rPr>
          <t>la atencion se encuentre en estado completada.</t>
        </r>
        <r>
          <rPr>
            <sz val="9"/>
            <color indexed="81"/>
            <rFont val="Tahoma"/>
            <family val="2"/>
          </rPr>
          <t xml:space="preserve"> 
4.- </t>
        </r>
        <r>
          <rPr>
            <b/>
            <sz val="9"/>
            <color indexed="81"/>
            <rFont val="Tahoma"/>
            <family val="2"/>
          </rPr>
          <t>En</t>
        </r>
        <r>
          <rPr>
            <sz val="9"/>
            <color indexed="81"/>
            <rFont val="Tahoma"/>
            <family val="2"/>
          </rPr>
          <t xml:space="preserve"> </t>
        </r>
        <r>
          <rPr>
            <b/>
            <sz val="9"/>
            <color indexed="81"/>
            <rFont val="Tahoma"/>
            <family val="2"/>
          </rPr>
          <t>establecimientos</t>
        </r>
        <r>
          <rPr>
            <sz val="9"/>
            <color indexed="81"/>
            <rFont val="Tahoma"/>
            <family val="2"/>
          </rPr>
          <t xml:space="preserve">  </t>
        </r>
        <r>
          <rPr>
            <b/>
            <sz val="9"/>
            <color indexed="81"/>
            <rFont val="Tahoma"/>
            <family val="2"/>
          </rPr>
          <t>definidos como tipo de Nodo:</t>
        </r>
        <r>
          <rPr>
            <sz val="9"/>
            <color indexed="81"/>
            <rFont val="Tahoma"/>
            <family val="2"/>
          </rPr>
          <t xml:space="preserve">  </t>
        </r>
        <r>
          <rPr>
            <b/>
            <sz val="9"/>
            <color indexed="81"/>
            <rFont val="Tahoma"/>
            <family val="2"/>
          </rPr>
          <t xml:space="preserve">cesfam,cecof ,ConsultorioGeneralUrbano ,ConsultorioGeneralRural ,PostaSaludRural </t>
        </r>
        <r>
          <rPr>
            <sz val="9"/>
            <color indexed="81"/>
            <rFont val="Tahoma"/>
            <family val="2"/>
          </rPr>
          <t xml:space="preserve">
</t>
        </r>
      </text>
    </comment>
    <comment ref="Y10" authorId="0" shapeId="0" xr:uid="{DA40D672-1E62-472C-AFBE-34C09EEB0DEC}">
      <text>
        <r>
          <rPr>
            <sz val="9"/>
            <color indexed="81"/>
            <rFont val="Tahoma"/>
            <family val="2"/>
          </rPr>
          <t>Este dato aparecerá cuando se registren las consultas definidas como:</t>
        </r>
        <r>
          <rPr>
            <b/>
            <sz val="9"/>
            <color indexed="81"/>
            <rFont val="Tahoma"/>
            <family val="2"/>
          </rPr>
          <t xml:space="preserve">
</t>
        </r>
        <r>
          <rPr>
            <sz val="9"/>
            <color indexed="81"/>
            <rFont val="Tahoma"/>
            <family val="2"/>
          </rPr>
          <t xml:space="preserve">
1.- </t>
        </r>
        <r>
          <rPr>
            <b/>
            <sz val="9"/>
            <color indexed="81"/>
            <rFont val="Tahoma"/>
            <family val="2"/>
          </rPr>
          <t>Consultas nuevas</t>
        </r>
        <r>
          <rPr>
            <sz val="9"/>
            <color indexed="81"/>
            <rFont val="Tahoma"/>
            <family val="2"/>
          </rPr>
          <t xml:space="preserve">.
2.- </t>
        </r>
        <r>
          <rPr>
            <b/>
            <sz val="9"/>
            <color indexed="81"/>
            <rFont val="Tahoma"/>
            <family val="2"/>
          </rPr>
          <t>A pacientes menores de 15 años.</t>
        </r>
        <r>
          <rPr>
            <sz val="9"/>
            <color indexed="81"/>
            <rFont val="Tahoma"/>
            <family val="2"/>
          </rPr>
          <t xml:space="preserve"> 
3.- </t>
        </r>
        <r>
          <rPr>
            <b/>
            <sz val="9"/>
            <color indexed="81"/>
            <rFont val="Tahoma"/>
            <family val="2"/>
          </rPr>
          <t>Que la atencion se encuentre en estado completada</t>
        </r>
        <r>
          <rPr>
            <sz val="9"/>
            <color indexed="81"/>
            <rFont val="Tahoma"/>
            <family val="2"/>
          </rPr>
          <t xml:space="preserve">. 
4.- </t>
        </r>
        <r>
          <rPr>
            <b/>
            <sz val="9"/>
            <color indexed="81"/>
            <rFont val="Tahoma"/>
            <family val="2"/>
          </rPr>
          <t>En establecimientos  definidos como tipo de Nodo:  CentroDeDiagnosticoYTratamiento, CentroDeReferenciaDeSalud, HospitalTipo1, HospitalTipo2, HospitalTipo3 y HospitalTipo4</t>
        </r>
        <r>
          <rPr>
            <sz val="9"/>
            <color indexed="81"/>
            <rFont val="Tahoma"/>
            <family val="2"/>
          </rPr>
          <t xml:space="preserve">
</t>
        </r>
      </text>
    </comment>
    <comment ref="Z10" authorId="0" shapeId="0" xr:uid="{913AD320-DB5C-4750-9736-E06742F25416}">
      <text>
        <r>
          <rPr>
            <sz val="9"/>
            <color indexed="81"/>
            <rFont val="Tahoma"/>
            <family val="2"/>
          </rPr>
          <t xml:space="preserve">Este dato aparecerá cuando se registren las consultas definidas como:
1.- </t>
        </r>
        <r>
          <rPr>
            <b/>
            <sz val="9"/>
            <color indexed="81"/>
            <rFont val="Tahoma"/>
            <family val="2"/>
          </rPr>
          <t>Consultas nuevas.</t>
        </r>
        <r>
          <rPr>
            <sz val="9"/>
            <color indexed="81"/>
            <rFont val="Tahoma"/>
            <family val="2"/>
          </rPr>
          <t xml:space="preserve">
2.- </t>
        </r>
        <r>
          <rPr>
            <b/>
            <sz val="9"/>
            <color indexed="81"/>
            <rFont val="Tahoma"/>
            <family val="2"/>
          </rPr>
          <t xml:space="preserve">A pacientes menores de 15 años. </t>
        </r>
        <r>
          <rPr>
            <sz val="9"/>
            <color indexed="81"/>
            <rFont val="Tahoma"/>
            <family val="2"/>
          </rPr>
          <t xml:space="preserve">
3.- </t>
        </r>
        <r>
          <rPr>
            <b/>
            <sz val="9"/>
            <color indexed="81"/>
            <rFont val="Tahoma"/>
            <family val="2"/>
          </rPr>
          <t xml:space="preserve">Que la atencion se encuentre en estado completada. </t>
        </r>
        <r>
          <rPr>
            <sz val="9"/>
            <color indexed="81"/>
            <rFont val="Tahoma"/>
            <family val="2"/>
          </rPr>
          <t xml:space="preserve">
4.-</t>
        </r>
        <r>
          <rPr>
            <b/>
            <sz val="9"/>
            <color indexed="81"/>
            <rFont val="Tahoma"/>
            <family val="2"/>
          </rPr>
          <t xml:space="preserve"> En establecimientos  definidos como tipo de Nodo:  SAR, SAPU
</t>
        </r>
      </text>
    </comment>
    <comment ref="AB10" authorId="0" shapeId="0" xr:uid="{C5E995C3-8EC9-48BF-8A47-4B8CE1A276AC}">
      <text>
        <r>
          <rPr>
            <sz val="9"/>
            <color indexed="81"/>
            <rFont val="Tahoma"/>
            <family val="2"/>
          </rPr>
          <t xml:space="preserve">Este dato aparecerá cuando se registren las consultas definidas como:
1.- </t>
        </r>
        <r>
          <rPr>
            <b/>
            <sz val="9"/>
            <color indexed="81"/>
            <rFont val="Tahoma"/>
            <family val="2"/>
          </rPr>
          <t>Consultas nuevas.</t>
        </r>
        <r>
          <rPr>
            <sz val="9"/>
            <color indexed="81"/>
            <rFont val="Tahoma"/>
            <family val="2"/>
          </rPr>
          <t xml:space="preserve">
2.- </t>
        </r>
        <r>
          <rPr>
            <b/>
            <sz val="9"/>
            <color indexed="81"/>
            <rFont val="Tahoma"/>
            <family val="2"/>
          </rPr>
          <t xml:space="preserve">A pacientes de 15 y más años.  </t>
        </r>
        <r>
          <rPr>
            <sz val="9"/>
            <color indexed="81"/>
            <rFont val="Tahoma"/>
            <family val="2"/>
          </rPr>
          <t xml:space="preserve">
3.-</t>
        </r>
        <r>
          <rPr>
            <b/>
            <sz val="9"/>
            <color indexed="81"/>
            <rFont val="Tahoma"/>
            <family val="2"/>
          </rPr>
          <t xml:space="preserve"> Que la atencion se encuentre en estado completada</t>
        </r>
        <r>
          <rPr>
            <sz val="9"/>
            <color indexed="81"/>
            <rFont val="Tahoma"/>
            <family val="2"/>
          </rPr>
          <t xml:space="preserve">. 
4.- </t>
        </r>
        <r>
          <rPr>
            <b/>
            <sz val="9"/>
            <color indexed="81"/>
            <rFont val="Tahoma"/>
            <family val="2"/>
          </rPr>
          <t xml:space="preserve">En establecimientos  definidos como tipo de Nodo:  cesfam,cecof ,ConsultorioGeneralUrbano ,ConsultorioGeneralRural ,PostaSaludRural </t>
        </r>
        <r>
          <rPr>
            <sz val="9"/>
            <color indexed="81"/>
            <rFont val="Tahoma"/>
            <family val="2"/>
          </rPr>
          <t xml:space="preserve">
</t>
        </r>
      </text>
    </comment>
    <comment ref="AC10" authorId="0" shapeId="0" xr:uid="{D9142437-08F4-477A-A7C3-66E23E68A840}">
      <text>
        <r>
          <rPr>
            <sz val="9"/>
            <color indexed="81"/>
            <rFont val="Tahoma"/>
            <family val="2"/>
          </rPr>
          <t xml:space="preserve">Este dato aparecerá cuando se registren las consultas definidas como:
</t>
        </r>
        <r>
          <rPr>
            <b/>
            <sz val="9"/>
            <color indexed="81"/>
            <rFont val="Tahoma"/>
            <family val="2"/>
          </rPr>
          <t xml:space="preserve">
</t>
        </r>
        <r>
          <rPr>
            <sz val="9"/>
            <color indexed="81"/>
            <rFont val="Tahoma"/>
            <family val="2"/>
          </rPr>
          <t>1.-</t>
        </r>
        <r>
          <rPr>
            <b/>
            <sz val="9"/>
            <color indexed="81"/>
            <rFont val="Tahoma"/>
            <family val="2"/>
          </rPr>
          <t xml:space="preserve"> Consultas nuevas.
</t>
        </r>
        <r>
          <rPr>
            <sz val="9"/>
            <color indexed="81"/>
            <rFont val="Tahoma"/>
            <family val="2"/>
          </rPr>
          <t xml:space="preserve">2.- </t>
        </r>
        <r>
          <rPr>
            <b/>
            <sz val="9"/>
            <color indexed="81"/>
            <rFont val="Tahoma"/>
            <family val="2"/>
          </rPr>
          <t xml:space="preserve">A pacientes de 15 y más años.  
</t>
        </r>
        <r>
          <rPr>
            <sz val="9"/>
            <color indexed="81"/>
            <rFont val="Tahoma"/>
            <family val="2"/>
          </rPr>
          <t>3.-</t>
        </r>
        <r>
          <rPr>
            <b/>
            <sz val="9"/>
            <color indexed="81"/>
            <rFont val="Tahoma"/>
            <family val="2"/>
          </rPr>
          <t xml:space="preserve"> Que la atencion se encuentre en estado completada. 
</t>
        </r>
        <r>
          <rPr>
            <sz val="9"/>
            <color indexed="81"/>
            <rFont val="Tahoma"/>
            <family val="2"/>
          </rPr>
          <t xml:space="preserve">4.- </t>
        </r>
        <r>
          <rPr>
            <b/>
            <sz val="9"/>
            <color indexed="81"/>
            <rFont val="Tahoma"/>
            <family val="2"/>
          </rPr>
          <t>En establecimientos  definidos como tipo de Nodo:  CentroDeDiagnosticoYTratamiento, CentroDeReferenciaDeSalud, HospitalTipo1, HospitalTipo2, HospitalTipo3 y HospitalTipo4</t>
        </r>
      </text>
    </comment>
    <comment ref="AD10" authorId="0" shapeId="0" xr:uid="{6A8F6F1B-9469-422B-8F6E-F21162CF6949}">
      <text>
        <r>
          <rPr>
            <sz val="9"/>
            <color indexed="81"/>
            <rFont val="Tahoma"/>
            <family val="2"/>
          </rPr>
          <t xml:space="preserve">Este dato aparecerá cuando se registren las consultas definidas como:
1.- </t>
        </r>
        <r>
          <rPr>
            <b/>
            <sz val="9"/>
            <color indexed="81"/>
            <rFont val="Tahoma"/>
            <family val="2"/>
          </rPr>
          <t>Consultas nuevas.</t>
        </r>
        <r>
          <rPr>
            <sz val="9"/>
            <color indexed="81"/>
            <rFont val="Tahoma"/>
            <family val="2"/>
          </rPr>
          <t xml:space="preserve">
2.- </t>
        </r>
        <r>
          <rPr>
            <b/>
            <sz val="9"/>
            <color indexed="81"/>
            <rFont val="Tahoma"/>
            <family val="2"/>
          </rPr>
          <t xml:space="preserve">A pacientes de 15 y más años. </t>
        </r>
        <r>
          <rPr>
            <sz val="9"/>
            <color indexed="81"/>
            <rFont val="Tahoma"/>
            <family val="2"/>
          </rPr>
          <t xml:space="preserve">
3.- </t>
        </r>
        <r>
          <rPr>
            <b/>
            <sz val="9"/>
            <color indexed="81"/>
            <rFont val="Tahoma"/>
            <family val="2"/>
          </rPr>
          <t xml:space="preserve">Que la atencion se encuentre en estado completada. </t>
        </r>
        <r>
          <rPr>
            <sz val="9"/>
            <color indexed="81"/>
            <rFont val="Tahoma"/>
            <family val="2"/>
          </rPr>
          <t xml:space="preserve">
4.- </t>
        </r>
        <r>
          <rPr>
            <b/>
            <sz val="9"/>
            <color indexed="81"/>
            <rFont val="Tahoma"/>
            <family val="2"/>
          </rPr>
          <t>En establecimientos  definidos como tipo de Nodo:  SAR, SAPU</t>
        </r>
      </text>
    </comment>
    <comment ref="AG10" authorId="0" shapeId="0" xr:uid="{6B7D99BF-BE94-407B-9E0E-2FDB58A5E238}">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Consulta</t>
        </r>
        <r>
          <rPr>
            <sz val="9"/>
            <color indexed="81"/>
            <rFont val="Tahoma"/>
            <family val="2"/>
          </rPr>
          <t xml:space="preserve">
3.- El estado de la cita : </t>
        </r>
        <r>
          <rPr>
            <b/>
            <sz val="9"/>
            <color indexed="81"/>
            <rFont val="Tahoma"/>
            <family val="2"/>
          </rPr>
          <t>No se presentó</t>
        </r>
      </text>
    </comment>
    <comment ref="AH10" authorId="0" shapeId="0" xr:uid="{C6D9C5A1-1186-495C-9C5F-5334E52A0CAC}">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Control</t>
        </r>
        <r>
          <rPr>
            <sz val="9"/>
            <color indexed="81"/>
            <rFont val="Tahoma"/>
            <family val="2"/>
          </rPr>
          <t xml:space="preserve">
3.- El estado de la cita : </t>
        </r>
        <r>
          <rPr>
            <b/>
            <sz val="9"/>
            <color indexed="81"/>
            <rFont val="Tahoma"/>
            <family val="2"/>
          </rPr>
          <t>No se presentó</t>
        </r>
        <r>
          <rPr>
            <sz val="9"/>
            <color indexed="81"/>
            <rFont val="Tahoma"/>
            <family val="2"/>
          </rPr>
          <t xml:space="preserve">
</t>
        </r>
      </text>
    </comment>
    <comment ref="AO10" authorId="0" shapeId="0" xr:uid="{E6483F91-E2BA-4204-ACFA-C3AAF8AA94C0}">
      <text>
        <r>
          <rPr>
            <b/>
            <sz val="9"/>
            <color indexed="81"/>
            <rFont val="Tahoma"/>
            <family val="2"/>
          </rPr>
          <t>No aplica</t>
        </r>
        <r>
          <rPr>
            <sz val="9"/>
            <color indexed="81"/>
            <rFont val="Tahoma"/>
            <family val="2"/>
          </rPr>
          <t xml:space="preserve">
</t>
        </r>
      </text>
    </comment>
    <comment ref="B11" authorId="0" shapeId="0" xr:uid="{857368DE-FAD5-4288-8A66-967B12E54AD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W11" authorId="0" shapeId="0" xr:uid="{DB231C1B-D96F-4660-AD39-80F54AB91F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1" authorId="0" shapeId="0" xr:uid="{A7526313-F5AE-4885-8B69-7607D6FC792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1" authorId="0" shapeId="0" xr:uid="{467E94B3-8763-4C8A-A062-D9560C1F7C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1" authorId="0" shapeId="0" xr:uid="{91BA1187-C607-418A-B145-CC60D93C5A0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
</t>
        </r>
      </text>
    </comment>
    <comment ref="AG11" authorId="0" shapeId="0" xr:uid="{3BF06DBA-1532-477B-A27F-6D767416E62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1" authorId="0" shapeId="0" xr:uid="{B5ACC918-7836-4DB5-AB18-8747231201E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1" authorId="0" shapeId="0" xr:uid="{DC012DB5-388F-4C73-BE26-E1CA4C9948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Pediatría
</t>
        </r>
        <r>
          <rPr>
            <sz val="9"/>
            <color indexed="81"/>
            <rFont val="Tahoma"/>
            <family val="2"/>
          </rPr>
          <t xml:space="preserve">3.- En la cita contenga la especialidad medica del profesional
</t>
        </r>
      </text>
    </comment>
    <comment ref="AN11" authorId="0" shapeId="0" xr:uid="{7715C9FD-4DD7-41E9-865C-0083704C8B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t>
        </r>
        <r>
          <rPr>
            <sz val="9"/>
            <color indexed="81"/>
            <rFont val="Tahoma"/>
            <family val="2"/>
          </rPr>
          <t xml:space="preserve"> </t>
        </r>
        <r>
          <rPr>
            <b/>
            <sz val="9"/>
            <color indexed="81"/>
            <rFont val="Tahoma"/>
            <family val="2"/>
          </rPr>
          <t>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Q11" authorId="0" shapeId="0" xr:uid="{1C1AD44D-D903-4C9C-B7F1-44CFC9050E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R11" authorId="0" shapeId="0" xr:uid="{40EDEB61-D1E4-41BA-A6C2-73D38FD00DF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 xml:space="preserve">Pediatría </t>
        </r>
        <r>
          <rPr>
            <sz val="9"/>
            <color indexed="81"/>
            <rFont val="Tahoma"/>
            <family val="2"/>
          </rPr>
          <t xml:space="preserve">y se encuentren en estados: </t>
        </r>
        <r>
          <rPr>
            <b/>
            <sz val="9"/>
            <color indexed="81"/>
            <rFont val="Tahoma"/>
            <family val="2"/>
          </rPr>
          <t>"Enviada"</t>
        </r>
        <r>
          <rPr>
            <sz val="9"/>
            <color indexed="81"/>
            <rFont val="Tahoma"/>
            <family val="2"/>
          </rPr>
          <t xml:space="preserve"> o</t>
        </r>
        <r>
          <rPr>
            <b/>
            <sz val="9"/>
            <color indexed="81"/>
            <rFont val="Tahoma"/>
            <family val="2"/>
          </rPr>
          <t xml:space="preserve"> "Aceptada por establecimiento destino"</t>
        </r>
        <r>
          <rPr>
            <sz val="9"/>
            <color indexed="81"/>
            <rFont val="Tahoma"/>
            <family val="2"/>
          </rPr>
          <t xml:space="preserve">
4.- Paciente </t>
        </r>
        <r>
          <rPr>
            <b/>
            <sz val="9"/>
            <color indexed="81"/>
            <rFont val="Tahoma"/>
            <family val="2"/>
          </rPr>
          <t>Menor a 15 Años</t>
        </r>
        <r>
          <rPr>
            <sz val="9"/>
            <color indexed="81"/>
            <rFont val="Tahoma"/>
            <family val="2"/>
          </rPr>
          <t>.
5- En la cita contenga la especialidad medica del profesional</t>
        </r>
      </text>
    </comment>
    <comment ref="AS11" authorId="0" shapeId="0" xr:uid="{2044C065-2B90-423B-B0A8-7E8BCBC91C07}">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y se encuentren en estados:</t>
        </r>
        <r>
          <rPr>
            <b/>
            <sz val="9"/>
            <color indexed="81"/>
            <rFont val="Tahoma"/>
            <family val="2"/>
          </rPr>
          <t xml:space="preserve"> "Enviada"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11" authorId="0" shapeId="0" xr:uid="{8FBF17BA-07C9-44F0-AA0C-1C25BB13A8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Consultoría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U11" authorId="0" shapeId="0" xr:uid="{0C8AAE22-C8CC-49A5-B508-0D18A658DDD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Pediatría</t>
        </r>
        <r>
          <rPr>
            <sz val="9"/>
            <color indexed="81"/>
            <rFont val="Tahoma"/>
            <family val="2"/>
          </rPr>
          <t xml:space="preserve"> 
y la actividad </t>
        </r>
        <r>
          <rPr>
            <b/>
            <sz val="9"/>
            <color indexed="81"/>
            <rFont val="Tahoma"/>
            <family val="2"/>
          </rPr>
          <t xml:space="preserve">Consultoría: Caso revisado por el Equipo </t>
        </r>
        <r>
          <rPr>
            <sz val="9"/>
            <color indexed="81"/>
            <rFont val="Tahoma"/>
            <family val="2"/>
          </rPr>
          <t xml:space="preserve">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AV11" authorId="0" shapeId="0" xr:uid="{4719C934-A826-4D50-868D-42C1ADA9196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Pediatría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AW11" authorId="0" shapeId="0" xr:uid="{516FBD9D-35F7-4F3C-BD4F-C6E4B64CDEA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 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1" authorId="0" shapeId="0" xr:uid="{CE384E3C-044D-448D-B7A2-5756F42DE50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Pediatría </t>
        </r>
        <r>
          <rPr>
            <sz val="9"/>
            <color indexed="81"/>
            <rFont val="Tahoma"/>
            <family val="2"/>
          </rPr>
          <t xml:space="preserve">y este realizada por un profesional de instrumento </t>
        </r>
        <r>
          <rPr>
            <b/>
            <sz val="9"/>
            <color indexed="81"/>
            <rFont val="Tahoma"/>
            <family val="2"/>
          </rPr>
          <t xml:space="preserve">Médico, </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2" authorId="0" shapeId="0" xr:uid="{9C20FA19-ECD9-460D-B2B7-9812906D370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
</t>
        </r>
      </text>
    </comment>
    <comment ref="W12" authorId="0" shapeId="0" xr:uid="{DCB18121-F969-46FA-BA7E-DFAB602E35F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2" authorId="0" shapeId="0" xr:uid="{CFFFE187-BB6B-46F7-933A-08548F54E2B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2" authorId="0" shapeId="0" xr:uid="{68A4C0EF-4A09-435D-A349-D988ED5A77A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2" authorId="0" shapeId="0" xr:uid="{860584A9-710C-4CA7-8A56-1EE2FF38876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
</t>
        </r>
      </text>
    </comment>
    <comment ref="AG12" authorId="0" shapeId="0" xr:uid="{74D54595-4866-4341-B719-6BFECD28F28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2" authorId="0" shapeId="0" xr:uid="{97537210-20C8-47ED-BC85-5537331B17C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2" authorId="0" shapeId="0" xr:uid="{0A6C8009-A3E3-47A4-A877-F4AA642E9F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N12" authorId="0" shapeId="0" xr:uid="{62F82972-167D-416E-8B72-AA670B0B184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Q12" authorId="0" shapeId="0" xr:uid="{40BDA2D5-DEF8-42C4-9FB5-F1CADF5CDE6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R12" authorId="0" shapeId="0" xr:uid="{D0562DCB-E9ED-455F-94C3-D1E20ABC364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Medicina Interna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2" authorId="0" shapeId="0" xr:uid="{FD83518C-B5A1-4722-A372-BFD8970786D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12" authorId="0" shapeId="0" xr:uid="{BEAC9774-7E79-4CAF-A401-53B3F6F8DB5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3- En la cita contenga la especialidad medica del profesional</t>
        </r>
      </text>
    </comment>
    <comment ref="AU12" authorId="0" shapeId="0" xr:uid="{E53CA6D9-5696-46A3-8711-67C46EC825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Interna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4- En la cita contenga la especialidad medica del profesional</t>
        </r>
      </text>
    </comment>
    <comment ref="AV12" authorId="0" shapeId="0" xr:uid="{1028DC55-1301-4F69-9284-F0E8EE0019E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Interna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4- En la cita contenga la especialidad medica del profesional</t>
        </r>
      </text>
    </comment>
    <comment ref="AW12" authorId="0" shapeId="0" xr:uid="{C9CAF4E7-D349-4BC6-8FEE-109C69B7CBC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2" authorId="0" shapeId="0" xr:uid="{8217FB56-6EC1-4307-B836-5BB5069A27C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Interna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3" authorId="0" shapeId="0" xr:uid="{3DE5C428-B558-4BA4-8779-DE89C426B8B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
</t>
        </r>
      </text>
    </comment>
    <comment ref="W13" authorId="0" shapeId="0" xr:uid="{483B8BEA-9B1B-41DF-8BE7-48FC770F853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3" authorId="0" shapeId="0" xr:uid="{838F683C-BD92-4B0C-AD96-B1EBDD8B05F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3" authorId="0" shapeId="0" xr:uid="{2E691B2F-41D0-437F-8487-C1A1CE6894A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3" authorId="0" shapeId="0" xr:uid="{9EB6E9DD-98FC-429A-8876-7B8E31613B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13" authorId="0" shapeId="0" xr:uid="{3BBC542D-6EA4-41EB-9D73-8906331CBAA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3" authorId="0" shapeId="0" xr:uid="{9AF9B9C4-8F0F-41CD-BB05-0D6C95DCF33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3" authorId="0" shapeId="0" xr:uid="{F15786EE-BB14-4F4A-B7C5-D301A6EACF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AN13" authorId="0" shapeId="0" xr:uid="{4AD52F44-13B3-4AE3-B030-8FA95E4A43C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AQ13" authorId="0" shapeId="0" xr:uid="{819FF579-B06A-4C34-91BC-A29C2E4FE5E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3.- En la cita contenga la especialidad medica del profesional</t>
        </r>
      </text>
    </comment>
    <comment ref="AR13" authorId="0" shapeId="0" xr:uid="{58350450-AA12-4D6C-BA06-87CC1223FB64}">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Neonatología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3" authorId="0" shapeId="0" xr:uid="{1DDDB52A-5427-46EF-B1CB-D77E43958823}">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3.- Paciente </t>
        </r>
        <r>
          <rPr>
            <b/>
            <sz val="9"/>
            <color indexed="81"/>
            <rFont val="Tahoma"/>
            <family val="2"/>
          </rPr>
          <t>de 15 y más años.</t>
        </r>
        <r>
          <rPr>
            <sz val="9"/>
            <color indexed="81"/>
            <rFont val="Tahoma"/>
            <family val="2"/>
          </rPr>
          <t xml:space="preserve">
5- En la cita contenga la especialidad medica del profesional</t>
        </r>
      </text>
    </comment>
    <comment ref="AT13" authorId="0" shapeId="0" xr:uid="{38222093-37D8-4354-B1B0-44B981875E6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3- En la cita contenga la especialidad medica del profesional</t>
        </r>
      </text>
    </comment>
    <comment ref="AU13" authorId="0" shapeId="0" xr:uid="{62310786-61FD-44DC-B63D-AAFECF086DB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Neonatología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4- En la cita contenga la especialidad medica del profesional</t>
        </r>
      </text>
    </comment>
    <comment ref="AV13" authorId="0" shapeId="0" xr:uid="{8F353794-7439-4C99-9689-6077BDE05FC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Neonatología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4- En la cita contenga la especialidad medica del profesional</t>
        </r>
      </text>
    </comment>
    <comment ref="AW13" authorId="0" shapeId="0" xr:uid="{CF39D9F6-1A96-4E04-9A13-40C98CFACB5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3" authorId="0" shapeId="0" xr:uid="{DCD49F54-B57A-4C85-883C-6ACE1CC6239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Neonatología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4" authorId="0" shapeId="0" xr:uid="{5875C033-F1EA-4C73-9C62-7A3BE5C7515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Enfermedades Respiratorias Pediátricas. </t>
        </r>
        <r>
          <rPr>
            <sz val="9"/>
            <color indexed="81"/>
            <rFont val="Tahoma"/>
            <family val="2"/>
          </rPr>
          <t xml:space="preserve">
3.- En la cita contenga la especialidad medica del profesional
</t>
        </r>
      </text>
    </comment>
    <comment ref="W14" authorId="0" shapeId="0" xr:uid="{8F281F89-A4B0-474D-926B-2A2B776416D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Respiratorias Pediátricas.</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4" authorId="0" shapeId="0" xr:uid="{5D369D37-9C62-4B39-AF99-AF5A2F7565C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Respiratorias Pediátricas.</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4" authorId="0" shapeId="0" xr:uid="{24831C2A-9931-4D91-BBF0-C68070D107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Consulta Médica Enfermedad Respiratoria Pediátrica (Broncopulmonar Infantil)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4" authorId="0" shapeId="0" xr:uid="{EF6A1B90-70E3-46D9-AC5C-100D9945FE8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14" authorId="0" shapeId="0" xr:uid="{7B1AE759-8C8C-4EF4-A0F5-B38121E2680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Enfermedad Respiratoria Pediátrica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4" authorId="0" shapeId="0" xr:uid="{95C1E4CD-8D05-432A-B5E5-C97EB7B5E3D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4" authorId="0" shapeId="0" xr:uid="{673675DE-2692-405E-9C22-BC3072884CB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3.- En la cita contenga la especialidad medica del profesional</t>
        </r>
      </text>
    </comment>
    <comment ref="AN14" authorId="0" shapeId="0" xr:uid="{C31028A0-7905-45AC-A4CC-60E7AB786AE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Q14" authorId="0" shapeId="0" xr:uid="{DB66F1CA-B885-4CC6-8469-2AACE42CE50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R14" authorId="0" shapeId="0" xr:uid="{93120BA9-5867-46F4-BE6C-81B098381E9F}">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Enfermedad Respiratoria Pediátrica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4" authorId="0" shapeId="0" xr:uid="{FA013A5A-7BC4-4B1D-B15B-3704FDD981B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3.- Paciente </t>
        </r>
        <r>
          <rPr>
            <b/>
            <sz val="9"/>
            <color indexed="81"/>
            <rFont val="Tahoma"/>
            <family val="2"/>
          </rPr>
          <t>de 15 y más años.</t>
        </r>
        <r>
          <rPr>
            <sz val="9"/>
            <color indexed="81"/>
            <rFont val="Tahoma"/>
            <family val="2"/>
          </rPr>
          <t xml:space="preserve">
5- En la cita contenga la especialidad medica del profesional</t>
        </r>
      </text>
    </comment>
    <comment ref="AT14" authorId="0" shapeId="0" xr:uid="{6B6A77B9-DFAC-4D47-9104-8AAAA09A1B7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3- En la cita contenga la especialidad medica del profesional</t>
        </r>
      </text>
    </comment>
    <comment ref="AU14" authorId="0" shapeId="0" xr:uid="{EAF4ECBE-BF42-4292-A29A-C360F9FAB12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Pediátrica (Broncopulmonar Infantil)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4- En la cita contenga la especialidad medica del profesional</t>
        </r>
      </text>
    </comment>
    <comment ref="AV14" authorId="0" shapeId="0" xr:uid="{37482D90-804E-4F8D-B8C2-837B04C55E7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Pediátrica (Broncopulmonar Infantil)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4- En la cita contenga la especialidad medica del profesional</t>
        </r>
      </text>
    </comment>
    <comment ref="AW14" authorId="0" shapeId="0" xr:uid="{88561FDA-DEAE-4C58-B4AD-40B341BDEB2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4" authorId="0" shapeId="0" xr:uid="{3DAC437D-75F0-465A-BA37-F503EC8DEB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Pediátrica (Broncopulmonar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5" authorId="0" shapeId="0" xr:uid="{7FC18555-2F66-4840-8D69-9D12DF77332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Respiratorias del Adulto.</t>
        </r>
        <r>
          <rPr>
            <sz val="9"/>
            <color indexed="81"/>
            <rFont val="Tahoma"/>
            <family val="2"/>
          </rPr>
          <t xml:space="preserve">
3.- En la cita contenga la especialidad medica del profesional
</t>
        </r>
      </text>
    </comment>
    <comment ref="W15" authorId="0" shapeId="0" xr:uid="{B8F0FD16-C1D6-4B89-938D-7F8B67EFA7E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Enfermedad Respiratoria del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Respitarorias del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5" authorId="0" shapeId="0" xr:uid="{6305DBD5-7D95-429E-9F04-21FE90F85E6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Enfermedad Respiratoria del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Respitarorias del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5" authorId="0" shapeId="0" xr:uid="{5521E602-6EE6-4404-836E-BCB0F22E78D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5" authorId="0" shapeId="0" xr:uid="{E00EA862-FFD8-4DAF-8F2F-FE768446D97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15" authorId="0" shapeId="0" xr:uid="{96CDD2C0-A937-4603-946C-2E2BFE1ED18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5" authorId="0" shapeId="0" xr:uid="{2D27B278-EAEA-402C-98BE-77FA5A84B05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5" authorId="0" shapeId="0" xr:uid="{78D16E6D-969C-4405-A3CA-35ECF73A92C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N15" authorId="0" shapeId="0" xr:uid="{1E6622BD-2BA5-41E3-BCB6-97A4C828A8E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Q15" authorId="0" shapeId="0" xr:uid="{92924FA5-7DC1-4F1E-A15E-02F3BA005B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R15" authorId="0" shapeId="0" xr:uid="{5BA2D817-9CC6-44CD-A573-652CEF94D773}">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Enfermedad Respiratoria de Adulto </t>
        </r>
        <r>
          <rPr>
            <sz val="9"/>
            <color indexed="81"/>
            <rFont val="Tahoma"/>
            <family val="2"/>
          </rPr>
          <t xml:space="preserve">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5" authorId="0" shapeId="0" xr:uid="{0728F90D-684F-427A-A1A7-CE3C7D1D99F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3.- Paciente </t>
        </r>
        <r>
          <rPr>
            <b/>
            <sz val="9"/>
            <color indexed="81"/>
            <rFont val="Tahoma"/>
            <family val="2"/>
          </rPr>
          <t>de 15 y más años.</t>
        </r>
        <r>
          <rPr>
            <sz val="9"/>
            <color indexed="81"/>
            <rFont val="Tahoma"/>
            <family val="2"/>
          </rPr>
          <t xml:space="preserve">
5- En la cita contenga la especialidad medica del profesional</t>
        </r>
      </text>
    </comment>
    <comment ref="AT15" authorId="0" shapeId="0" xr:uid="{58990168-E015-4A83-95A1-80DF79BCF32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3- En la cita contenga la especialidad medica del profesional</t>
        </r>
      </text>
    </comment>
    <comment ref="AU15" authorId="0" shapeId="0" xr:uid="{48894F18-C71C-4C14-A02F-5EE5BA4DAA5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de Adulto (Broncopulmonar)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4- En la cita contenga la especialidad medica del profesional</t>
        </r>
      </text>
    </comment>
    <comment ref="AV15" authorId="0" shapeId="0" xr:uid="{2475BD52-45AD-46B0-AB47-30DDCE429A4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de Adulto (Broncopulmonar)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4- En la cita contenga la especialidad medica del profesional</t>
        </r>
      </text>
    </comment>
    <comment ref="AW15" authorId="0" shapeId="0" xr:uid="{956C519E-5513-4F08-A38B-E4F3CC091B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5" authorId="0" shapeId="0" xr:uid="{EF0F13BF-FAF3-442F-845E-E49DCAA9CE8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de Adulto (Broncopulmonar)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6" authorId="0" shapeId="0" xr:uid="{2DAD5C8C-70A6-44AF-9762-80D17208C87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W16" authorId="0" shapeId="0" xr:uid="{2ED6FA4A-CA98-4766-94FF-8BEB4D2D32C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6" authorId="0" shapeId="0" xr:uid="{F7BC3CB6-3E75-440D-B5BF-5E2E821A39D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6" authorId="0" shapeId="0" xr:uid="{2DC7A3E8-913B-44D0-AFD8-33D844A876A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6" authorId="0" shapeId="0" xr:uid="{B3397015-52D7-4363-96FB-4400889407C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16" authorId="0" shapeId="0" xr:uid="{7569B372-6474-45A4-A055-C50A7D20FF7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6" authorId="0" shapeId="0" xr:uid="{48A7E15C-6CD8-4737-B6A1-06D3CDD4910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6" authorId="0" shapeId="0" xr:uid="{1771640E-CB8C-40B8-B74A-95C02C20708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N16" authorId="0" shapeId="0" xr:uid="{AF13FC85-BB70-4091-8C76-21D9DFD96C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Q16" authorId="0" shapeId="0" xr:uid="{9B954D9D-471A-4081-BD51-50190F675BF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R16" authorId="0" shapeId="0" xr:uid="{6F02A8C3-B1FA-4F92-9D63-9442D2B652B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Cardiología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6" authorId="0" shapeId="0" xr:uid="{1EA54D40-A83D-4D34-981D-EE7AAB335CD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16" authorId="0" shapeId="0" xr:uid="{CEC23EFF-7A5C-420A-990E-AEA5C5EAFF5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3- En la cita contenga la especialidad medica del profesional</t>
        </r>
      </text>
    </comment>
    <comment ref="AU16" authorId="0" shapeId="0" xr:uid="{C572EC2D-8A99-45C3-8D6F-1ACB2E0D415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Cardiología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4- En la cita contenga la especialidad medica del profesional</t>
        </r>
      </text>
    </comment>
    <comment ref="AV16" authorId="0" shapeId="0" xr:uid="{FEBED20B-5FB1-4457-8CB0-ED9748B4ADB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4- En la cita contenga la especialidad medica del profesional</t>
        </r>
      </text>
    </comment>
    <comment ref="AW16" authorId="0" shapeId="0" xr:uid="{731F3587-32EC-449B-979B-97538E53E6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6" authorId="0" shapeId="0" xr:uid="{91E59389-7011-473A-B2C2-31099F36507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7" authorId="0" shapeId="0" xr:uid="{29051ED7-4BE7-4989-B552-1A55CE5D05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 xml:space="preserve">
3.- En la cita contenga la especialidad medica del profesional
</t>
        </r>
      </text>
    </comment>
    <comment ref="W17" authorId="0" shapeId="0" xr:uid="{F203B445-0152-4BB4-A910-E32AD2EA263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7" authorId="0" shapeId="0" xr:uid="{FE5700CE-3580-43EA-BCE4-B87F4A3DC8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7" authorId="0" shapeId="0" xr:uid="{F8B9E57F-27E3-454F-B7F9-5EFDAAD7E1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7" authorId="0" shapeId="0" xr:uid="{F561563B-D301-444E-B402-FE2B5A3A9C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17" authorId="0" shapeId="0" xr:uid="{7D19471A-D00C-4FE2-A041-9396EAD73E8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7" authorId="0" shapeId="0" xr:uid="{02A8E385-4AF7-41EB-B1D9-4B31AD7B205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7" authorId="0" shapeId="0" xr:uid="{93C04632-6276-45F7-B468-BD355341136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N17" authorId="0" shapeId="0" xr:uid="{11EAA804-A38E-4564-8798-01B6FF85CB5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Q17" authorId="0" shapeId="0" xr:uid="{95708897-F3A7-49FF-BF8D-C95BE4D5F78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R17" authorId="0" shapeId="0" xr:uid="{6677087F-4EFB-42C2-9398-17E61C0EC72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Cardiología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7" authorId="0" shapeId="0" xr:uid="{BC99337F-19B8-41FD-BA5F-9FB3293E64A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17" authorId="0" shapeId="0" xr:uid="{B9847653-6626-4984-8D52-7C7EE7DD4EC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3- En la cita contenga la especialidad medica del profesional</t>
        </r>
      </text>
    </comment>
    <comment ref="AU17" authorId="0" shapeId="0" xr:uid="{C394C7D8-C0BD-4B7D-8CBF-FCB76175A79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4- En la cita contenga la especialidad medica del profesional</t>
        </r>
      </text>
    </comment>
    <comment ref="AV17" authorId="0" shapeId="0" xr:uid="{B9605627-44DA-41C5-99A0-1317226EC24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4- En la cita contenga la especialidad medica del profesional</t>
        </r>
      </text>
    </comment>
    <comment ref="AW17" authorId="0" shapeId="0" xr:uid="{F77DAC9D-049D-445D-AD0A-DB67664D28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7" authorId="0" shapeId="0" xr:uid="{746C0367-D17E-43DE-8639-5874EDF5B9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8" authorId="0" shapeId="0" xr:uid="{AADD7DD9-D48E-4980-8558-034F0B5A396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
</t>
        </r>
      </text>
    </comment>
    <comment ref="W18" authorId="0" shapeId="0" xr:uid="{CA0E02F1-B9D0-4E4E-B914-B177085EAB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Endocrinología Pediatríca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8" authorId="0" shapeId="0" xr:uid="{D408D122-2129-4632-A3D2-F0DA5F340F9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Endocrinología Pediatríca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Paciente </t>
        </r>
        <r>
          <rPr>
            <b/>
            <sz val="9"/>
            <color indexed="81"/>
            <rFont val="Tahoma"/>
            <family val="2"/>
          </rPr>
          <t xml:space="preserve">de 15 y más años.
</t>
        </r>
        <r>
          <rPr>
            <sz val="9"/>
            <color indexed="81"/>
            <rFont val="Tahoma"/>
            <family val="2"/>
          </rPr>
          <t>4.- En la cita contenga la especialidad medica del profesional</t>
        </r>
      </text>
    </comment>
    <comment ref="AE18" authorId="0" shapeId="0" xr:uid="{9C3BB8FE-C28F-43F3-8C1D-F8CA8960D27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8" authorId="0" shapeId="0" xr:uid="{2F3FD8DC-B71D-4FBC-9BFC-A4FC2D56F17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18" authorId="0" shapeId="0" xr:uid="{F7946FFE-5A69-45E8-99BB-9E74B08BD0D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8" authorId="0" shapeId="0" xr:uid="{56747E4F-4CAC-4E5A-BFA7-7C4BF33C40A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8" authorId="0" shapeId="0" xr:uid="{3ABBA691-CFE2-40CC-8427-A217C7179D1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N18" authorId="0" shapeId="0" xr:uid="{86A6F27B-AA43-4D7D-B43B-B83D68B7E44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Q18" authorId="0" shapeId="0" xr:uid="{A7FAACF9-A3F3-4241-B9C9-03CD208E8AE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R18" authorId="0" shapeId="0" xr:uid="{58916A1F-23D0-4771-8CD4-5992854C634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Endocrinología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8" authorId="0" shapeId="0" xr:uid="{C56811A2-4E19-4988-94E7-934BD68438B4}">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18" authorId="0" shapeId="0" xr:uid="{61DEB4E7-5175-4706-9769-B53FDAD4384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3- En la cita contenga la especialidad medica del profesional</t>
        </r>
      </text>
    </comment>
    <comment ref="AU18" authorId="0" shapeId="0" xr:uid="{969D068D-3BD3-4652-A5E5-E8020DE28B3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4- En la cita contenga la especialidad medica del profesional</t>
        </r>
      </text>
    </comment>
    <comment ref="AV18" authorId="0" shapeId="0" xr:uid="{216C004E-D3E8-4189-A0A7-84D9C9E33C2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4- En la cita contenga la especialidad medica del profesional</t>
        </r>
      </text>
    </comment>
    <comment ref="AW18" authorId="0" shapeId="0" xr:uid="{5AC9578E-B447-4556-956B-C53561B6871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8" authorId="0" shapeId="0" xr:uid="{9A22D391-7361-490E-9793-AE1FD75817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19" authorId="0" shapeId="0" xr:uid="{DEE681B1-BD74-4EB9-B524-C32C6CD54A5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
</t>
        </r>
      </text>
    </comment>
    <comment ref="W19" authorId="0" shapeId="0" xr:uid="{E25B2658-F57C-4780-B718-FFDA773D502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19" authorId="0" shapeId="0" xr:uid="{A43B0780-6B4A-4627-9F27-3EAEA258949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19" authorId="0" shapeId="0" xr:uid="{6C5392B2-BE8D-427E-ACC2-53EA4E6F2B7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19" authorId="0" shapeId="0" xr:uid="{B1B17942-4E87-4392-A530-0AA3C1A747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19" authorId="0" shapeId="0" xr:uid="{95171AC8-C01B-4A94-AB37-29437FD20DA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19" authorId="0" shapeId="0" xr:uid="{F9658203-384F-414A-8858-29B621ABA3A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19" authorId="0" shapeId="0" xr:uid="{077E97EF-9614-442C-8EA1-6BEC453EB0E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N19" authorId="0" shapeId="0" xr:uid="{9A3E8BAF-7EB4-4320-9D9C-245A45E205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Q19" authorId="0" shapeId="0" xr:uid="{AE34B8A4-FA3E-48D8-ACB2-55729A78B4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R19" authorId="0" shapeId="0" xr:uid="{64AA3382-894B-46C1-A9B3-95710D417B1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Endocrinología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19" authorId="0" shapeId="0" xr:uid="{73A39E6B-E74F-465F-B105-19F805C2E2D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19" authorId="0" shapeId="0" xr:uid="{C054AD39-89CE-46A5-9B89-4ED617695A5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3- En la cita contenga la especialidad medica del profesional</t>
        </r>
      </text>
    </comment>
    <comment ref="AU19" authorId="0" shapeId="0" xr:uid="{7A763DF6-EBA1-4217-AA99-6F33EDBB3D3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4- En la cita contenga la especialidad medica del profesional</t>
        </r>
      </text>
    </comment>
    <comment ref="AV19" authorId="0" shapeId="0" xr:uid="{BEF37155-A893-4C0A-983C-BBF8A868C5F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4- En la cita contenga la especialidad medica del profesional</t>
        </r>
      </text>
    </comment>
    <comment ref="AW19" authorId="0" shapeId="0" xr:uid="{2B6C334B-FDBF-4184-967E-62A1739A00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19" authorId="0" shapeId="0" xr:uid="{AD1D720F-DAD2-4255-B4CC-2F3500F150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0" authorId="0" shapeId="0" xr:uid="{3DCE115B-54B1-46C2-BC01-50586AF67BE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Pediátrica. </t>
        </r>
        <r>
          <rPr>
            <sz val="9"/>
            <color indexed="81"/>
            <rFont val="Tahoma"/>
            <family val="2"/>
          </rPr>
          <t xml:space="preserve">
3.- En la cita contenga la especialidad medica del profesional
</t>
        </r>
      </text>
    </comment>
    <comment ref="W20" authorId="0" shapeId="0" xr:uid="{8C91A6E8-99F6-46ED-9DBF-98EAF7C89F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Gastroenterología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0" authorId="0" shapeId="0" xr:uid="{85972127-CE5B-4423-860A-BFBED66AD55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Gastroenterología Pediátrica</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0" authorId="0" shapeId="0" xr:uid="{198F27EE-A95C-4236-AF33-C571CF3773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0" authorId="0" shapeId="0" xr:uid="{9DCD3EA6-3E4A-4FB6-BBD5-B34451DB4DE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0" authorId="0" shapeId="0" xr:uid="{33D6FE8A-F919-441E-9D61-611CC3BC6AD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0" authorId="0" shapeId="0" xr:uid="{6055BA83-72E5-4169-B59B-84E4C91E334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0" authorId="0" shapeId="0" xr:uid="{67D6CAEB-83D0-44EE-B0BE-FF537548D7F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N20" authorId="0" shapeId="0" xr:uid="{92AEC0AE-3FA8-451E-8E14-91FA3E38715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Q20" authorId="0" shapeId="0" xr:uid="{CBCAEDC6-98D9-421E-9C06-2EC9195D32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R20" authorId="0" shapeId="0" xr:uid="{E8FD14F7-6391-43C8-9F52-2985998C388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Gastroenterología Pedriática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0" authorId="0" shapeId="0" xr:uid="{5544C8FC-6421-4374-BFD3-3186D6B5346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0" authorId="0" shapeId="0" xr:uid="{FB7C74B5-8D37-4565-A7BA-E1A2B8C21FD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3- En la cita contenga la especialidad medica del profesional</t>
        </r>
      </text>
    </comment>
    <comment ref="AU20" authorId="0" shapeId="0" xr:uid="{591AF689-07B4-4828-B1F9-A2D792F2AC6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Pedriática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4- En la cita contenga la especialidad medica del profesional</t>
        </r>
      </text>
    </comment>
    <comment ref="AV20" authorId="0" shapeId="0" xr:uid="{77D73792-4A04-429D-B7A8-BDE064F3B6A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Pedriática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4- En la cita contenga la especialidad medica del profesional</t>
        </r>
      </text>
    </comment>
    <comment ref="AW20" authorId="0" shapeId="0" xr:uid="{76370598-4312-4C5A-A4DC-12060C31FB0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0" authorId="0" shapeId="0" xr:uid="{D534E5E9-2DB2-49EF-A6FA-15F3F5240BD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Pedriática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1" authorId="0" shapeId="0" xr:uid="{87A63CB1-0693-41BE-9063-33F4CC1062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W21" authorId="0" shapeId="0" xr:uid="{6D0137C8-1264-40A6-BF5C-E9A2C043AE1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1" authorId="0" shapeId="0" xr:uid="{61383C1D-9471-4375-AD39-6AC3B5EF72C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1" authorId="0" shapeId="0" xr:uid="{0259FB6F-D6A6-4330-8614-6599477EC9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1" authorId="0" shapeId="0" xr:uid="{E9A9E1C6-C800-406A-AF02-1362656181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1" authorId="0" shapeId="0" xr:uid="{4628E281-A5B9-43B6-8B37-3E8641E9955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1" authorId="0" shapeId="0" xr:uid="{E8E5F45F-12BD-4A3E-B5BB-FA7F6946EDF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1" authorId="0" shapeId="0" xr:uid="{21977200-EED3-440D-A541-880AF51E09B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N21" authorId="0" shapeId="0" xr:uid="{7CCA37F2-BD11-4666-B8A8-D40389FB4C0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Q21" authorId="0" shapeId="0" xr:uid="{79DBFC91-DFB5-4247-85DD-D956B90343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R21" authorId="0" shapeId="0" xr:uid="{9367D43B-AD51-48BD-98A7-AE9B0A24713F}">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Gastroenterología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1" authorId="0" shapeId="0" xr:uid="{F675AF0E-798D-43ED-8DD3-D01A1833CBB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1" authorId="0" shapeId="0" xr:uid="{54E900EC-9C8C-4358-85A9-3963C166EC0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AU21" authorId="0" shapeId="0" xr:uid="{ED0D8664-2A16-4CD4-AF60-E4F09C31A2B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4- En la cita contenga la especialidad medica del profesional</t>
        </r>
      </text>
    </comment>
    <comment ref="AV21" authorId="0" shapeId="0" xr:uid="{910FB40F-CF03-4225-B618-A64E2013940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4- En la cita contenga la especialidad medica del profesional</t>
        </r>
      </text>
    </comment>
    <comment ref="AW21" authorId="0" shapeId="0" xr:uid="{486912C8-5FD6-4325-A8BF-91366974B15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1" authorId="0" shapeId="0" xr:uid="{8BFBBDFE-3886-40E1-A166-8D7DFC28037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2" authorId="0" shapeId="0" xr:uid="{02DDBF26-D12E-42EB-B89D-18942EAD14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W22" authorId="0" shapeId="0" xr:uid="{F2BA3E06-5EE0-4190-AC56-8BD2613EDA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2" authorId="0" shapeId="0" xr:uid="{57FC560B-0C47-4F22-9676-FC3AECDEF4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2" authorId="0" shapeId="0" xr:uid="{8407CBBC-9B89-42A5-AA26-217CA4871B0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2" authorId="0" shapeId="0" xr:uid="{C456B575-D176-4AB2-9C16-28845483C67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2" authorId="0" shapeId="0" xr:uid="{BFEEE449-1794-47E9-A11C-00B7B786B7E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2" authorId="0" shapeId="0" xr:uid="{5716F5B8-E88B-44FC-893F-5F48722D7EB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2" authorId="0" shapeId="0" xr:uid="{3B73ABB3-42AC-49C3-BB2B-FD7BB55290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N22" authorId="0" shapeId="0" xr:uid="{4A555D64-AFD7-4601-8AE4-22DAD25CD5C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Q22" authorId="0" shapeId="0" xr:uid="{C7749682-1CE3-4E3B-8A47-CD551C00828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R22" authorId="0" shapeId="0" xr:uid="{46EBEBA9-9072-4162-B183-5DBC58F4FE7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Genética Clínica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2" authorId="0" shapeId="0" xr:uid="{46CCF019-DEC5-4A86-AEBC-86D76F05A1E0}">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3.- Paciente </t>
        </r>
        <r>
          <rPr>
            <b/>
            <sz val="9"/>
            <color indexed="81"/>
            <rFont val="Tahoma"/>
            <family val="2"/>
          </rPr>
          <t>de 15 y más años.</t>
        </r>
        <r>
          <rPr>
            <sz val="9"/>
            <color indexed="81"/>
            <rFont val="Tahoma"/>
            <family val="2"/>
          </rPr>
          <t xml:space="preserve">
5- En la cita contenga la especialidad medica del profesional</t>
        </r>
      </text>
    </comment>
    <comment ref="AT22" authorId="0" shapeId="0" xr:uid="{910850F9-1AC4-420F-95C8-DB3CDFA6753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AU22" authorId="0" shapeId="0" xr:uid="{B0CF0750-C3E3-4FC1-B195-C1EA593673F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Genética Clínica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4- En la cita contenga la especialidad medica del profesional</t>
        </r>
      </text>
    </comment>
    <comment ref="AV22" authorId="0" shapeId="0" xr:uid="{EF46C0C2-5D3D-40BC-B2A7-499F841D4EA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Genética Clínica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4- En la cita contenga la especialidad medica del profesional</t>
        </r>
      </text>
    </comment>
    <comment ref="AW22" authorId="0" shapeId="0" xr:uid="{31F21F93-0866-444F-B841-C42C1100D4B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2" authorId="0" shapeId="0" xr:uid="{D301FC09-EB6D-4EB8-81A8-0894427C0B6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Genética Clínica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3" authorId="0" shapeId="0" xr:uid="{514CD81A-206A-49C7-921E-341363B9F7F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Pediátrica.
</t>
        </r>
        <r>
          <rPr>
            <sz val="9"/>
            <color indexed="81"/>
            <rFont val="Tahoma"/>
            <family val="2"/>
          </rPr>
          <t>3.- En la cita contenga la especialidad medica del profesional</t>
        </r>
      </text>
    </comment>
    <comment ref="W23" authorId="0" shapeId="0" xr:uid="{4572FC76-416A-47B3-8DD4-8474E8E13EF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 - Oncología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3" authorId="0" shapeId="0" xr:uid="{17972AD1-6B31-4F35-B46E-986E4F980A5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 - Oncología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3" authorId="0" shapeId="0" xr:uid="{016EFB08-2C77-434B-A5DF-9AC2E9DF021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3" authorId="0" shapeId="0" xr:uid="{DE913D95-1987-4DF9-BFC1-71B73A9D9E4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3" authorId="0" shapeId="0" xr:uid="{4BDF21C2-0CD5-4DD7-8724-742343984E6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3" authorId="0" shapeId="0" xr:uid="{E9567235-E7AC-43F8-ADC8-77C533EBF78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3" authorId="0" shapeId="0" xr:uid="{C5A70A33-BEA5-4953-B190-AEB1AD2BC50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N23" authorId="0" shapeId="0" xr:uid="{EC7C3A2F-ADD5-4F78-8C94-376DF32363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Q23" authorId="0" shapeId="0" xr:uid="{22EB18BF-ED1C-46BD-9AAB-3655FFA116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R23" authorId="0" shapeId="0" xr:uid="{321ED735-B0C9-4A24-BB38-A5F70B3E23B7}">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Hemato-Oncología Infantil</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3" authorId="0" shapeId="0" xr:uid="{2B6F195E-8EEA-4314-89AD-BFC868B7C50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3" authorId="0" shapeId="0" xr:uid="{1C7D1BB8-92BA-4934-8F39-250B0C2B124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3- En la cita contenga la especialidad medica del profesional</t>
        </r>
      </text>
    </comment>
    <comment ref="AU23" authorId="0" shapeId="0" xr:uid="{DECB99CE-B989-431B-B45D-4CFB923C409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4- En la cita contenga la especialidad medica del profesional</t>
        </r>
      </text>
    </comment>
    <comment ref="AV23" authorId="0" shapeId="0" xr:uid="{B64F381B-9A86-42E1-A1A4-7E7C3B4C176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4- En la cita contenga la especialidad medica del profesional</t>
        </r>
      </text>
    </comment>
    <comment ref="AW23" authorId="0" shapeId="0" xr:uid="{B733A802-3823-44FA-A11B-26DE1E61B02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3" authorId="0" shapeId="0" xr:uid="{4F2AF70D-E67B-4A97-9CBB-E20E76AD5CB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4" authorId="0" shapeId="0" xr:uid="{45235AAE-45AF-45EB-A8B3-241D04249C4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 xml:space="preserve">
3.- En la cita contenga la especialidad medica del profesional</t>
        </r>
      </text>
    </comment>
    <comment ref="W24" authorId="0" shapeId="0" xr:uid="{04AE1C4C-2875-4AB9-84F2-E48244BE67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4" authorId="0" shapeId="0" xr:uid="{1B29513F-1736-4C54-B945-E7DA06D3A6E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4" authorId="0" shapeId="0" xr:uid="{EDC4E5FC-4A68-400E-ADE5-336A22130B4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4" authorId="0" shapeId="0" xr:uid="{ACFF56E1-B9D4-4F2E-BCFD-6D05E5C47D7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4" authorId="0" shapeId="0" xr:uid="{6D805986-1398-40EE-BD88-0060FD4F60D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4" authorId="0" shapeId="0" xr:uid="{137688DC-B932-475C-B44C-BA6B25DB595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4" authorId="0" shapeId="0" xr:uid="{AF53ECB0-0BD7-46D0-A953-FACDD8796A9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N24" authorId="0" shapeId="0" xr:uid="{5662EF5A-2E84-474B-A3EB-28B2EE4C872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Q24" authorId="0" shapeId="0" xr:uid="{B7A31324-E12E-4754-B2AA-0A1FBA7CEE5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R24" authorId="0" shapeId="0" xr:uid="{C1DA8F40-93AF-471A-A868-25D9639789F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Hematología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4" authorId="0" shapeId="0" xr:uid="{BF22D44E-4A50-4D68-92B8-42EFF26D054F}">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4" authorId="0" shapeId="0" xr:uid="{AAB11790-3FA0-4B31-B9F5-1F576791EB2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3- En la cita contenga la especialidad medica del profesional</t>
        </r>
      </text>
    </comment>
    <comment ref="AU24" authorId="0" shapeId="0" xr:uid="{E8DBF721-37FB-4D52-99FB-A628C221007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Hematología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4- En la cita contenga la especialidad medica del profesional</t>
        </r>
      </text>
    </comment>
    <comment ref="AV24" authorId="0" shapeId="0" xr:uid="{C20DEBCA-948F-4C4E-84FA-1171BCD72AE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4- En la cita contenga la especialidad medica del profesional</t>
        </r>
      </text>
    </comment>
    <comment ref="AW24" authorId="0" shapeId="0" xr:uid="{378EF6D2-ED40-4F24-B049-F65690B660A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4" authorId="0" shapeId="0" xr:uid="{A99D0745-4CC3-4833-A477-09BDCF03DC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5" authorId="0" shapeId="0" xr:uid="{23C6FEB7-C763-46E7-8A8E-8320630018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W25" authorId="0" shapeId="0" xr:uid="{E6988FEC-E640-47F7-A5E6-57AE41EC775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Nueva Nefrología Pediátrica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5" authorId="0" shapeId="0" xr:uid="{D3D03398-49FB-4E0A-A319-B40BFAF0826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Nueva Nefrología Pediátrica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profesionalo</t>
        </r>
      </text>
    </comment>
    <comment ref="AE25" authorId="0" shapeId="0" xr:uid="{673DE6DF-0091-4D96-B16C-66F117359C8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5" authorId="0" shapeId="0" xr:uid="{2E5BC730-106F-4B90-B4D9-65823BBCFB8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5" authorId="0" shapeId="0" xr:uid="{39288A22-9B89-4D9A-A208-93BAC21A0CB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5" authorId="0" shapeId="0" xr:uid="{FF819153-2136-46A6-8D4B-5A30DF3464F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5" authorId="0" shapeId="0" xr:uid="{6E4A3FCF-470E-4014-9A76-38D2EE5FE57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N25" authorId="0" shapeId="0" xr:uid="{D9427FB3-A521-4C68-8233-0AE5C92EE9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Q25" authorId="0" shapeId="0" xr:uid="{D02E647E-770B-4878-AA48-6DF49845B6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R25" authorId="0" shapeId="0" xr:uid="{DA503BC3-0CB2-4168-B23C-3449ABBE94F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Nefrología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5- Paciente </t>
        </r>
        <r>
          <rPr>
            <b/>
            <sz val="9"/>
            <color indexed="81"/>
            <rFont val="Tahoma"/>
            <family val="2"/>
          </rPr>
          <t xml:space="preserve">Menor a 15 Años.
</t>
        </r>
        <r>
          <rPr>
            <sz val="9"/>
            <color indexed="81"/>
            <rFont val="Tahoma"/>
            <family val="2"/>
          </rPr>
          <t>5- En la cita contenga la especialidad medica del profesional</t>
        </r>
      </text>
    </comment>
    <comment ref="AS25" authorId="0" shapeId="0" xr:uid="{6C1CAE06-7245-4FB2-8427-4E5BAF61E1F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5" authorId="0" shapeId="0" xr:uid="{7EC0C734-7ADA-4B38-89F1-EAAC7BA29C8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3- En la cita contenga la especialidad medica del profesional</t>
        </r>
      </text>
    </comment>
    <comment ref="AU25" authorId="0" shapeId="0" xr:uid="{529CFAA1-6819-4015-A320-7D8F8DB9BE0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4- En la cita contenga la especialidad medica del profesional</t>
        </r>
      </text>
    </comment>
    <comment ref="AV25" authorId="0" shapeId="0" xr:uid="{D1CF64F6-BFFE-4593-A73B-A87D17F5AFB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4- En la cita contenga la especialidad medica del profesional</t>
        </r>
      </text>
    </comment>
    <comment ref="AW25" authorId="0" shapeId="0" xr:uid="{A61D21EC-5099-42ED-8224-35B4BFB8D5B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5" authorId="0" shapeId="0" xr:uid="{99FA591A-F3DD-4FFF-99BC-D19FD460859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6" authorId="0" shapeId="0" xr:uid="{66973E2D-4FE1-4792-90A8-AAAB6C25C2F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W26" authorId="0" shapeId="0" xr:uid="{1A31E6AC-7A37-495C-A574-E5B484732A8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6" authorId="0" shapeId="0" xr:uid="{D17BCCD5-BE41-407E-AB1C-46E18837279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6" authorId="0" shapeId="0" xr:uid="{F5432B76-8012-4930-9279-FD61C840B21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6" authorId="0" shapeId="0" xr:uid="{594D3F49-B436-4786-98A2-4F90E81860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6" authorId="0" shapeId="0" xr:uid="{C4B91718-4C29-4D2B-BBE3-7B3ED238688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6" authorId="0" shapeId="0" xr:uid="{72651C06-2825-4973-9D88-3456EE5D8C0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6" authorId="0" shapeId="0" xr:uid="{EAADBDC2-8EDF-472A-8E61-AADDBDE5D0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N26" authorId="0" shapeId="0" xr:uid="{284FBD47-8783-4C54-B1BF-79A29444BC6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Q26" authorId="0" shapeId="0" xr:uid="{FE39A287-236E-4C2C-8A42-AC4DCF1A6DB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R26" authorId="0" shapeId="0" xr:uid="{B7D096BB-D55C-4267-80E4-1A197B151AA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Nefrología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6" authorId="0" shapeId="0" xr:uid="{8228B09E-5E60-423F-96CD-119E28D4ED4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6" authorId="0" shapeId="0" xr:uid="{E7603BCE-6634-43BA-8AEA-72ED51EF4D9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3- En la cita contenga la especialidad medica del profesional</t>
        </r>
      </text>
    </comment>
    <comment ref="AU26" authorId="0" shapeId="0" xr:uid="{8C8E6F9C-F128-4295-AC34-2A843B2FA9D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Nefrología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4- En la cita contenga la especialidad medica del profesional</t>
        </r>
      </text>
    </comment>
    <comment ref="AV26" authorId="0" shapeId="0" xr:uid="{3FAF2125-D79E-47E2-AE2E-38A6A8B29FF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4- En la cita contenga la especialidad medica del profesional</t>
        </r>
      </text>
    </comment>
    <comment ref="AW26" authorId="0" shapeId="0" xr:uid="{1305C758-272A-4167-9173-88698C2C7CD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6" authorId="0" shapeId="0" xr:uid="{A888C191-7F45-4578-9765-CD040C65921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7" authorId="0" shapeId="0" xr:uid="{1AF3A3DA-CE1A-4E60-A7D1-DDD53783141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 xml:space="preserve">
3.- En la cita contenga la especialidad medica del profesional</t>
        </r>
      </text>
    </comment>
    <comment ref="W27" authorId="0" shapeId="0" xr:uid="{9403F90B-93F2-4244-841F-63CC8CA363C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7" authorId="0" shapeId="0" xr:uid="{F11BEC6A-D07C-499F-9C1B-302302BE4B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7" authorId="0" shapeId="0" xr:uid="{DA8FBCDB-752F-4437-93D8-78BDB974C23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7" authorId="0" shapeId="0" xr:uid="{C7F35B15-ACF0-44E9-BA7D-0708B8A9503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7" authorId="0" shapeId="0" xr:uid="{E645E30D-D12F-4C4D-97A3-E56A9364DB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7" authorId="0" shapeId="0" xr:uid="{FE1BF2AD-CDD1-4456-B81C-84F41670583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7" authorId="0" shapeId="0" xr:uid="{66ADC47A-B934-4820-8692-0036913E5A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N27" authorId="0" shapeId="0" xr:uid="{7A18F0CD-1BEA-4132-A1F4-03AAE1D418E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Q27" authorId="0" shapeId="0" xr:uid="{D6E8FAF5-4604-4E95-9460-031B7E75368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R27" authorId="0" shapeId="0" xr:uid="{6C64C1B9-6EF7-4715-9C1D-B8987832F01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Nutriólogo Pediátrico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7" authorId="0" shapeId="0" xr:uid="{ADBB1171-74FF-41C5-A713-3DEBF23F358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7" authorId="0" shapeId="0" xr:uid="{590AC45A-A353-4691-8EAA-B766240B013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3- En la cita contenga la especialidad medica del profesional</t>
        </r>
      </text>
    </comment>
    <comment ref="AU27" authorId="0" shapeId="0" xr:uid="{A5CAB140-C496-442E-85F9-759AAD540AA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4- En la cita contenga la especialidad medica del profesional</t>
        </r>
      </text>
    </comment>
    <comment ref="AV27" authorId="0" shapeId="0" xr:uid="{8C89C27E-E0A6-4F2B-AA3C-78191BBC07B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4- En la cita contenga la especialidad medica del profesional</t>
        </r>
      </text>
    </comment>
    <comment ref="AW27" authorId="0" shapeId="0" xr:uid="{524497C3-CC87-43A4-B568-60A966ADEDF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7" authorId="0" shapeId="0" xr:uid="{2C420E2A-4602-4FD6-94EE-9F26DB8A65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Pediátrico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8" authorId="0" shapeId="0" xr:uid="{BADBEDE7-048C-41D7-B27E-BC0D584871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W28" authorId="0" shapeId="0" xr:uid="{23B4A220-DC67-4AE4-A138-14D7F61400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8" authorId="0" shapeId="0" xr:uid="{908FA311-67ED-4A48-9E8F-2ECA02A729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8" authorId="0" shapeId="0" xr:uid="{C7C67937-818A-4C77-AA3C-7BFD9374E0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8" authorId="0" shapeId="0" xr:uid="{9BA05815-AEE7-4463-A305-36FC0C791F4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8" authorId="0" shapeId="0" xr:uid="{AD94FB9A-1F39-4443-A257-7E55004C531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8" authorId="0" shapeId="0" xr:uid="{A6DFFA76-6E7D-4BDB-80A0-8F463463843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8" authorId="0" shapeId="0" xr:uid="{8E0548D7-716A-477D-846A-8221B617AFE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N28" authorId="0" shapeId="0" xr:uid="{EB07DE62-29D9-476D-9C40-09729713DB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Q28" authorId="0" shapeId="0" xr:uid="{9AB22BAD-DAE5-44F4-A06B-1961F1E63A6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R28" authorId="0" shapeId="0" xr:uid="{6C2135BD-9B14-422C-9964-872AAC9C8C5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Nutriólogo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8" authorId="0" shapeId="0" xr:uid="{D7A11152-E7B8-4887-BB56-A3ACA8B008B7}">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28" authorId="0" shapeId="0" xr:uid="{79580994-613D-4526-A1A1-9751C2DBBC9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3- En la cita contenga la especialidad medica del profesional</t>
        </r>
      </text>
    </comment>
    <comment ref="AU28" authorId="0" shapeId="0" xr:uid="{E04BF5D4-9F43-4456-BF94-99BA1860FAD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Nutriólogo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4- En la cita contenga la especialidad medica del profesional</t>
        </r>
      </text>
    </comment>
    <comment ref="AV28" authorId="0" shapeId="0" xr:uid="{F07AED1D-041B-4913-B427-0E1EB0B6B82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4- En la cita contenga la especialidad medica del profesional</t>
        </r>
      </text>
    </comment>
    <comment ref="AW28" authorId="0" shapeId="0" xr:uid="{BB203208-B3EE-4938-93A9-C149DB7F8C3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8" authorId="0" shapeId="0" xr:uid="{8724F263-EAA6-4789-908F-B6D6DCAC555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29" authorId="0" shapeId="0" xr:uid="{99433EC0-2575-4EE8-9683-4230CD6F044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 xml:space="preserve">
3.- En la cita contenga la especialidad medica del profesional</t>
        </r>
      </text>
    </comment>
    <comment ref="W29" authorId="0" shapeId="0" xr:uid="{EBCC52C7-1CC5-4C91-9E32-732DAABB2EF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Nueva Reumatología Pediátrica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29" authorId="0" shapeId="0" xr:uid="{D6FA5D9F-6B8A-4EAC-A766-2A52E7781A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Nueva Reumatología Pediátrica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29" authorId="0" shapeId="0" xr:uid="{1E5FFF2C-12A3-4EC9-A504-B64D6DDFDE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29" authorId="0" shapeId="0" xr:uid="{E6B47E20-EED5-48AA-9518-3117669018B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29" authorId="0" shapeId="0" xr:uid="{D2825AF5-F188-4FDC-AF1B-7F82376100B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29" authorId="0" shapeId="0" xr:uid="{93965F37-88D3-4E62-BB8B-9060337ECA8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29" authorId="0" shapeId="0" xr:uid="{DC1AED52-8425-4B59-B934-3C342DE0658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N29" authorId="0" shapeId="0" xr:uid="{AD7CF227-A27B-4244-921D-B9C506DDFE0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Q29" authorId="0" shapeId="0" xr:uid="{7D6D20EC-713C-4469-808D-7B32D2071E6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R29" authorId="0" shapeId="0" xr:uid="{64A0BFF6-6D5A-4265-AC8B-DF39C6C0412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Reumatología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29" authorId="0" shapeId="0" xr:uid="{839677E5-B1C9-4E16-9A17-5EB36F33119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de 15 y más años.
5- En la cita contenga la especialidad medica del profesional</t>
        </r>
      </text>
    </comment>
    <comment ref="AT29" authorId="0" shapeId="0" xr:uid="{9978085D-E6BC-4B9E-A094-CA4CDFC9F6F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3- En la cita contenga la especialidad medica del profesional</t>
        </r>
      </text>
    </comment>
    <comment ref="AU29" authorId="0" shapeId="0" xr:uid="{98398887-3F9A-417E-95B0-34501A514FD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4- En la cita contenga la especialidad medica del profesional</t>
        </r>
      </text>
    </comment>
    <comment ref="AV29" authorId="0" shapeId="0" xr:uid="{161F3CEC-A3EA-433D-B1E7-C11CDCF6386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4- En la cita contenga la especialidad medica del profesional</t>
        </r>
      </text>
    </comment>
    <comment ref="AW29" authorId="0" shapeId="0" xr:uid="{3FB77D23-185D-4964-BCB0-43E581F1A2A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29" authorId="0" shapeId="0" xr:uid="{004E9770-3D47-41C0-A371-86592942F95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0" authorId="0" shapeId="0" xr:uid="{20934D9D-88AD-48DC-BD59-57A33B20927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 xml:space="preserve">
3.- En la cita contenga la especialidad medica del profesional</t>
        </r>
      </text>
    </comment>
    <comment ref="W30" authorId="0" shapeId="0" xr:uid="{EF7ED6B9-E561-432B-BFBC-1087B9B918B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0" authorId="0" shapeId="0" xr:uid="{2BCCB977-EB59-42E7-A1EA-50DF45E296E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0" authorId="0" shapeId="0" xr:uid="{949273FA-D724-41EA-992C-4E064706B8D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0" authorId="0" shapeId="0" xr:uid="{4547741D-E9C1-4F1E-900A-731423568B6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0" authorId="0" shapeId="0" xr:uid="{C5B8AFFC-5D97-47D7-82BB-6580F0AB261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0" authorId="0" shapeId="0" xr:uid="{5FA875F8-F4C0-493C-A8BD-C64FEE0831C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0" authorId="0" shapeId="0" xr:uid="{D5FF7770-EB66-4F7E-906A-FE9BF3A18B6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N30" authorId="0" shapeId="0" xr:uid="{8089EFDA-674C-4D6D-8FFA-701066C1768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Q30" authorId="0" shapeId="0" xr:uid="{7B2BB1C4-594F-4BCC-87E6-E9ACCC582EF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R30" authorId="0" shapeId="0" xr:uid="{B960BAC4-FC11-4413-AB9B-3797BFF32983}">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Reumatología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0" authorId="0" shapeId="0" xr:uid="{E8D8EC3A-9D96-475C-9205-61F8FF74552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de 15 y más años.
5- En la cita contenga la especialidad medica del profesional</t>
        </r>
      </text>
    </comment>
    <comment ref="AT30" authorId="0" shapeId="0" xr:uid="{F94414AE-6010-4FAD-8CA4-4DE54694DE6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3- En la cita contenga la especialidad medica del profesional</t>
        </r>
      </text>
    </comment>
    <comment ref="AU30" authorId="0" shapeId="0" xr:uid="{7970914E-71AA-472D-81C7-5374C67385A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4- En la cita contenga la especialidad medica del profesional</t>
        </r>
      </text>
    </comment>
    <comment ref="AV30" authorId="0" shapeId="0" xr:uid="{B5AC367D-5FDF-46A9-8193-C5703DE2F66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4- En la cita contenga la especialidad medica del profesional</t>
        </r>
      </text>
    </comment>
    <comment ref="AW30" authorId="0" shapeId="0" xr:uid="{AEC8C10D-35D8-4897-A580-4D80AD87235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0" authorId="0" shapeId="0" xr:uid="{BADCD11E-71F0-4A49-8A1B-C1FDA57B08F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1" authorId="0" shapeId="0" xr:uid="{C8EC1CE8-D56B-4722-82C9-2E4D2F3B644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W31" authorId="0" shapeId="0" xr:uid="{2BF3FC24-D6ED-4411-8006-6B473F4B74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1" authorId="0" shapeId="0" xr:uid="{E9EEBCEB-4504-4B0F-99FA-B312F058F1A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1" authorId="0" shapeId="0" xr:uid="{2DD04855-BCDE-4080-848F-928C425FE1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1" authorId="0" shapeId="0" xr:uid="{8E67762D-E7FE-44B7-A10E-466CF41379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1" authorId="0" shapeId="0" xr:uid="{2E6D0288-E401-4ED7-B52E-B97ED5774B5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1" authorId="0" shapeId="0" xr:uid="{C61F7EE6-72FD-4FF4-9492-860C05C6C6E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1" authorId="0" shapeId="0" xr:uid="{01C51833-3D0B-4147-A924-98E75927F0F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N31" authorId="0" shapeId="0" xr:uid="{0C9342B4-80D8-4324-BCE0-3A5B7A0FDE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Q31" authorId="0" shapeId="0" xr:uid="{7E91E9ED-086E-4AB3-8DAD-40F966A00DE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R31" authorId="0" shapeId="0" xr:uid="{C5973BE4-2404-4B9E-AF53-C8757C314FD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Dermatología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1" authorId="0" shapeId="0" xr:uid="{717FE718-6885-4084-85DD-E80A12F8D76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de 15 y más años.
5- En la cita contenga la especialidad medica del profesional</t>
        </r>
      </text>
    </comment>
    <comment ref="AT31" authorId="0" shapeId="0" xr:uid="{784DF465-09D0-4BB3-B61A-880BF98D1EF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AU31" authorId="0" shapeId="0" xr:uid="{F28BC212-9D14-4243-91EA-7CE7A3D9FFD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Dermatología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4- En la cita contenga la especialidad medica del profesional</t>
        </r>
      </text>
    </comment>
    <comment ref="AV31" authorId="0" shapeId="0" xr:uid="{0542891E-1AB3-4D74-81B2-DA2A984D7CD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Dermatología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4- En la cita contenga la especialidad medica del profesional</t>
        </r>
      </text>
    </comment>
    <comment ref="AW31" authorId="0" shapeId="0" xr:uid="{9E50B7B4-91C1-43C0-8CD4-3813B85D344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1" authorId="0" shapeId="0" xr:uid="{74ED922B-94C6-4C4E-A858-6AC1525D64A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Dermatología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2" authorId="0" shapeId="0" xr:uid="{2E5C70AD-E5A3-48A1-B423-BFC6F42EE81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W32" authorId="0" shapeId="0" xr:uid="{4EE2C3B7-A6C2-46D1-9C52-450C9F9458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 Infectología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2" authorId="0" shapeId="0" xr:uid="{393D4C3C-225A-4A46-AC6C-BBCA1A9A89F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 Infectología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2" authorId="0" shapeId="0" xr:uid="{BAF7F0FC-24E6-4139-BA50-8877C28E266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2" authorId="0" shapeId="0" xr:uid="{697C7C6A-9242-4350-8E45-40B48B565F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2" authorId="0" shapeId="0" xr:uid="{1173E946-F613-4815-8401-23FE3EBC1D2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2" authorId="0" shapeId="0" xr:uid="{9D9086F6-D93C-4266-A57C-5C34D29BD55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2" authorId="0" shapeId="0" xr:uid="{EE51B21C-4426-441C-944B-FE6DEEB5A8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N32" authorId="0" shapeId="0" xr:uid="{7D0E4847-DD67-4123-8220-2B1318546FE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Q32" authorId="0" shapeId="0" xr:uid="{783056D5-764E-4DE0-839C-6EC0F6B00A2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R32" authorId="0" shapeId="0" xr:uid="{01729CDC-DD9A-4B7F-B8CC-1EDE38E74B4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Infectología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2" authorId="0" shapeId="0" xr:uid="{0980FC5E-3075-4C09-810E-6AC0BBEBF6B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de 15 y más años.
5- En la cita contenga la especialidad medica del profesional</t>
        </r>
      </text>
    </comment>
    <comment ref="AT32" authorId="0" shapeId="0" xr:uid="{736B2C58-E6AA-4376-9770-4EDA75A890C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AU32" authorId="0" shapeId="0" xr:uid="{88D40F58-BFAD-409C-97A3-C4B8CBDEE6B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4- En la cita contenga la especialidad medica del profesional</t>
        </r>
      </text>
    </comment>
    <comment ref="AV32" authorId="0" shapeId="0" xr:uid="{D5BE0303-F378-4A45-AF19-E61D91BB414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4- En la cita contenga la especialidad medica del profesional</t>
        </r>
      </text>
    </comment>
    <comment ref="AW32" authorId="0" shapeId="0" xr:uid="{4916E138-AC60-4D18-994B-A9A4A4782F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2" authorId="0" shapeId="0" xr:uid="{E85C2290-6BD8-4EE0-AF1D-C14135D5677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3" authorId="0" shapeId="0" xr:uid="{30853948-DD49-4DEE-98A1-87B215A84C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 xml:space="preserve">
3.- En la cita contenga la especialidad medica del profesional</t>
        </r>
      </text>
    </comment>
    <comment ref="W33" authorId="0" shapeId="0" xr:uid="{1AFAD193-F331-4B00-913B-D6C2728116D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3" authorId="0" shapeId="0" xr:uid="{0B5ADEB3-BA66-4E38-885D-6DD1228A2B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3" authorId="0" shapeId="0" xr:uid="{6F6E4B34-3445-460A-9C78-30D52D65E0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3" authorId="0" shapeId="0" xr:uid="{69B8B38A-39A7-4DFD-A4A9-779800E1FEA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3" authorId="0" shapeId="0" xr:uid="{F42A6566-0B94-4C5A-B0A5-24E604B6167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3" authorId="0" shapeId="0" xr:uid="{BB4B07AF-CE08-4C24-813C-256876C0548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3" authorId="0" shapeId="0" xr:uid="{0891BD88-3777-4F41-AF66-C0FE4D3FAD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N33" authorId="0" shapeId="0" xr:uid="{C0A08F2E-D971-4768-A39E-7563A3DEA2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Q33" authorId="0" shapeId="0" xr:uid="{55AC65EC-968B-4C10-AD96-AD1FF95972D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R33" authorId="0" shapeId="0" xr:uid="{8038D001-E940-41D8-AE40-927F6417A33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Infectología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3" authorId="0" shapeId="0" xr:uid="{8DDD81EC-22E4-4E9C-8300-ABAFA9D891F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33" authorId="0" shapeId="0" xr:uid="{BE19C61D-AD66-454E-81B1-E7A27C3D6AB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3- En la cita contenga la especialidad medica del profesional</t>
        </r>
      </text>
    </comment>
    <comment ref="AU33" authorId="0" shapeId="0" xr:uid="{B3981CD7-3C4D-4BDD-895B-A282D795BFE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Infectología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4- En la cita contenga la especialidad medica del profesional</t>
        </r>
      </text>
    </comment>
    <comment ref="AV33" authorId="0" shapeId="0" xr:uid="{E94A9469-230B-4E92-AAC0-E2C307A3812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4- En la cita contenga la especialidad medica del profesional</t>
        </r>
      </text>
    </comment>
    <comment ref="AW33" authorId="0" shapeId="0" xr:uid="{4842E204-E0D1-4382-9728-A6BDED9F4C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3" authorId="0" shapeId="0" xr:uid="{AADDE235-372A-40E1-BF17-54EC0265469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4" authorId="0" shapeId="0" xr:uid="{3C1B60C8-92C0-4D78-8B5F-57F3A16D420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W34" authorId="0" shapeId="0" xr:uid="{BFBFC050-D724-4D18-BE87-D05D5114F17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4" authorId="0" shapeId="0" xr:uid="{CFC2D578-2DCC-4109-BDEB-3669A39B36A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4" authorId="0" shapeId="0" xr:uid="{9110657E-C09B-4B84-B1D6-9A7F98085DB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4" authorId="0" shapeId="0" xr:uid="{75C9C7A9-C05B-47EB-9CA5-B6B628FB8EC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4" authorId="0" shapeId="0" xr:uid="{E520765D-6912-4CBD-8B62-A2DB5B56F5F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4" authorId="0" shapeId="0" xr:uid="{93AF15D7-A2EC-4A3E-AF83-E54E7F38CB1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4" authorId="0" shapeId="0" xr:uid="{6D601DDC-A510-478E-A131-A7B7F2D2A7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N34" authorId="0" shapeId="0" xr:uid="{F26551C5-CFEE-4084-8AED-07F35C9AD6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Q34" authorId="0" shapeId="0" xr:uid="{0EF781C8-2990-4304-9B13-63823426DB0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R34" authorId="0" shapeId="0" xr:uid="{CE7BE1CF-DB57-4F64-9ED8-A67C2626524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Inmunología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4" authorId="0" shapeId="0" xr:uid="{91048517-7F2F-406D-81F2-78D1B201166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34" authorId="0" shapeId="0" xr:uid="{6D2A816C-05B5-4B70-8BF4-64AF317C6B4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3- En la cita contenga la especialidad medica del profesional</t>
        </r>
      </text>
    </comment>
    <comment ref="AU34" authorId="0" shapeId="0" xr:uid="{807F0749-4F11-41BA-884A-E6EE87193FE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Inmunología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4- En la cita contenga la especialidad medica del profesional</t>
        </r>
      </text>
    </comment>
    <comment ref="AV34" authorId="0" shapeId="0" xr:uid="{26E55FC4-B0E6-4A2C-B0AF-829F12694D6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Inmunología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4- En la cita contenga la especialidad medica del profesional</t>
        </r>
      </text>
    </comment>
    <comment ref="AW34" authorId="0" shapeId="0" xr:uid="{9E7F6D5F-6F6D-453F-928F-82C7E5C5527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4" authorId="0" shapeId="0" xr:uid="{EE900B61-4ECC-446D-9E95-FF390938363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5" authorId="0" shapeId="0" xr:uid="{08541AC7-97D0-4F06-9251-6FC2DF0B21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W35" authorId="0" shapeId="0" xr:uid="{0FCA8EE2-1D87-4B6F-8941-7983B62BA5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5" authorId="0" shapeId="0" xr:uid="{6DD192E6-D1B5-4A6D-A691-E411EE4BA32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5" authorId="0" shapeId="0" xr:uid="{EFC8ECFF-361F-45CC-BA6A-DF0ED1598BD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5" authorId="0" shapeId="0" xr:uid="{F901A6ED-DA90-4AA5-B933-7BA7BE7EB1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5" authorId="0" shapeId="0" xr:uid="{CC2940AE-2834-420B-90AD-9288A323C98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5" authorId="0" shapeId="0" xr:uid="{F3A22038-74FC-4089-B50C-5294A8C0DC3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5" authorId="0" shapeId="0" xr:uid="{B7C224F6-C88F-4697-8CBA-59175EA3405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N35" authorId="0" shapeId="0" xr:uid="{A8B90640-A890-48AA-99E6-02D21EA06C2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Q35" authorId="0" shapeId="0" xr:uid="{7748A5AC-35FE-45BB-939F-9BA79A37DED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R35" authorId="0" shapeId="0" xr:uid="{CD9B482E-84AA-453E-8102-99560E988D8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Geriatría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5" authorId="0" shapeId="0" xr:uid="{734E4B4A-0440-476A-840C-217DC2B0858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35" authorId="0" shapeId="0" xr:uid="{299713E8-4E89-4207-ADDB-378793AFF31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AU35" authorId="0" shapeId="0" xr:uid="{1C6EEA7A-5F6B-4202-8142-A84C6F9E13C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Geriatría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4- En la cita contenga la especialidad medica del profesional</t>
        </r>
      </text>
    </comment>
    <comment ref="AV35" authorId="0" shapeId="0" xr:uid="{97B8EC5C-D0C0-4192-9880-631F2B14B1F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Geriatría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4- En la cita contenga la especialidad medica del profesional</t>
        </r>
      </text>
    </comment>
    <comment ref="AW35" authorId="0" shapeId="0" xr:uid="{5A7EBC29-888A-4470-A9EC-933938C6988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5" authorId="0" shapeId="0" xr:uid="{CA7456BA-3AE1-4A8F-947F-A25FAC9846C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Geriatría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6" authorId="0" shapeId="0" xr:uid="{F089EAF4-0514-46D6-AC9D-D81763EA9B7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W36" authorId="0" shapeId="0" xr:uid="{7D0E7E20-47E6-470B-A891-0575DC72CEB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6" authorId="0" shapeId="0" xr:uid="{3304E026-8F6A-40F5-8D8E-4C35E008097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6" authorId="0" shapeId="0" xr:uid="{3F9CE083-6F63-4AE9-A0E2-A6FFD3865AD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6" authorId="0" shapeId="0" xr:uid="{3C9A24DD-EF54-4EDC-BDD3-2C5D2CB7C2A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6" authorId="0" shapeId="0" xr:uid="{9E0F36EF-D20F-4C1E-BA7B-7F92844C31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6" authorId="0" shapeId="0" xr:uid="{D3A47559-1AE3-46E0-9592-D67F404D03C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6" authorId="0" shapeId="0" xr:uid="{80BF43A8-75CD-4B84-AC83-2DF859AF3F8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N36" authorId="0" shapeId="0" xr:uid="{F2CCA307-1BAE-404F-AF7B-BE66970729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Q36" authorId="0" shapeId="0" xr:uid="{E35F9B91-9B6D-4748-8B32-E0BB1D24E4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R36" authorId="0" shapeId="0" xr:uid="{72EDDB22-EBA8-4E2C-BDD2-74084F726CD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Medicina Física y Rehabilitación Pediátrica (Fisiatría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6" authorId="0" shapeId="0" xr:uid="{BB6804D0-564B-4ECD-86F1-B669CF785FE7}">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36" authorId="0" shapeId="0" xr:uid="{CA3D4FFA-836F-49EE-B2F7-FD27A2CC6A2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3- En la cita contenga la especialidad medica del profesional</t>
        </r>
      </text>
    </comment>
    <comment ref="AU36" authorId="0" shapeId="0" xr:uid="{F31127A4-966A-41A5-A469-D39FDC11707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Pediátrica (Fisiatría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4- En la cita contenga la especialidad medica del profesional</t>
        </r>
      </text>
    </comment>
    <comment ref="AV36" authorId="0" shapeId="0" xr:uid="{820CF1EB-C268-449B-835A-B7B8156447E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Pediátrica (Fisiatría Pediátrica)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4- En la cita contenga la especialidad medica del profesional</t>
        </r>
      </text>
    </comment>
    <comment ref="AW36" authorId="0" shapeId="0" xr:uid="{DA4E15A5-CDA9-444A-A958-6DF43CF4669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6" authorId="0" shapeId="0" xr:uid="{EF9D910F-CDE0-4281-BE0A-1D5CCA5CB0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Pediátrica (Fisiatría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7" authorId="0" shapeId="0" xr:uid="{2FA38D8B-F76D-4114-92A1-45CCE69706A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Rehabilitacion (Fisiatría Adulto).</t>
        </r>
        <r>
          <rPr>
            <sz val="9"/>
            <color indexed="81"/>
            <rFont val="Tahoma"/>
            <family val="2"/>
          </rPr>
          <t xml:space="preserve">
3.- En la cita contenga la especialidad medica del profesional</t>
        </r>
      </text>
    </comment>
    <comment ref="W37" authorId="0" shapeId="0" xr:uid="{1E0C87BD-7FAD-4ECB-82DF-BD7BD774610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Rehabilitacion (Fisiatría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7" authorId="0" shapeId="0" xr:uid="{4298E6F8-5090-42BB-A5C3-EDBB07BB8A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Rehabilitacion (Fisiatría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7" authorId="0" shapeId="0" xr:uid="{0097C5EC-BF91-4C9D-B10F-57E894C6D86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7" authorId="0" shapeId="0" xr:uid="{99A85019-A0A7-43F9-B321-F2D4A31CAE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7" authorId="0" shapeId="0" xr:uid="{BE63D00D-6FE2-4EC3-8167-FE2C28CE6E1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7" authorId="0" shapeId="0" xr:uid="{AEFBCDDC-586E-44E0-BA8F-0F3DBAF95B2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7" authorId="0" shapeId="0" xr:uid="{D2B180BB-A69C-4A6B-BC73-8B55118771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N37" authorId="0" shapeId="0" xr:uid="{D1559D3C-3A1A-4B81-A6FB-F3AABF6F97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Q37" authorId="0" shapeId="0" xr:uid="{71397573-A0BA-4384-B2B2-782A98A4138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R37" authorId="0" shapeId="0" xr:uid="{C735EF01-42DC-4CD7-9DEB-A43233A7EA67}">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Medicina Física y Rehabilitación Adulto (Fisiatría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7" authorId="0" shapeId="0" xr:uid="{7E876E30-CB98-4943-94D6-85F372CD92AF}">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37" authorId="0" shapeId="0" xr:uid="{4486ABFD-FB4A-4C0E-8A8C-E0F213C227E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3- En la cita contenga la especialidad medica del profesional</t>
        </r>
      </text>
    </comment>
    <comment ref="AU37" authorId="0" shapeId="0" xr:uid="{D298622C-7845-4AFD-8F85-1F11D7C270A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Adulto (Fisiatría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4- En la cita contenga la especialidad medica del profesional</t>
        </r>
      </text>
    </comment>
    <comment ref="AV37" authorId="0" shapeId="0" xr:uid="{7D5F93D3-248D-4DB6-9FE7-89B18945745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Adulto (Fisiatría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4- En la cita contenga la especialidad medica del profesional</t>
        </r>
      </text>
    </comment>
    <comment ref="AW37" authorId="0" shapeId="0" xr:uid="{11603F32-0423-4856-9052-3F701BF26C1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7" authorId="0" shapeId="0" xr:uid="{003BC771-B057-4E22-81DF-67D84C7F5B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Adulto (Fisiatría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8" authorId="0" shapeId="0" xr:uid="{F235067D-A3B2-4043-AE39-BB5E3AA22E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W38" authorId="0" shapeId="0" xr:uid="{2DF60202-422C-4479-BE4F-6D96901534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8" authorId="0" shapeId="0" xr:uid="{760247D1-B5D7-44B0-8E04-D63011C52F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8" authorId="0" shapeId="0" xr:uid="{3FB3FCD7-1674-45EB-AE5F-1A8CDC5AF8E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8" authorId="0" shapeId="0" xr:uid="{7E3A8985-37A2-446D-8C95-A7D4E84E43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8" authorId="0" shapeId="0" xr:uid="{38178378-FF12-4E03-96FF-022EDE37142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8" authorId="0" shapeId="0" xr:uid="{68C1E3F0-3BE2-4334-BC10-7FD25EAD86F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8" authorId="0" shapeId="0" xr:uid="{6F1AB015-A610-4276-852C-CC6593F5388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N38" authorId="0" shapeId="0" xr:uid="{9E7D6BF8-0D9D-4F97-B096-87D30D13AF7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Q38" authorId="0" shapeId="0" xr:uid="{22D82BC8-EFC8-4C08-AE19-7880F72BAA3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R38" authorId="0" shapeId="0" xr:uid="{762E827A-C5DB-4563-AE0F-7E1E078CCEC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Neurología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8" authorId="0" shapeId="0" xr:uid="{1231CB40-D540-497B-A585-CEAD3511FB87}">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38" authorId="0" shapeId="0" xr:uid="{D1AF2EA7-FDFB-4C7D-8279-703F9E474C5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AU38" authorId="0" shapeId="0" xr:uid="{B46BD845-A7B1-4E4B-9534-4D4248E1BB9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4- En la cita contenga la especialidad medica del profesional</t>
        </r>
      </text>
    </comment>
    <comment ref="AV38" authorId="0" shapeId="0" xr:uid="{181B9B4B-154B-4172-BFA1-061CCFFE9B5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4- En la cita contenga la especialidad medica del profesional</t>
        </r>
      </text>
    </comment>
    <comment ref="AW38" authorId="0" shapeId="0" xr:uid="{3FBFAAEE-1EEA-4CCA-9845-EF6CEBAEAC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8" authorId="0" shapeId="0" xr:uid="{EF71C627-59A4-41EF-8562-E726BE122FF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39" authorId="0" shapeId="0" xr:uid="{74E3713A-AF1E-4BE4-B8D4-A48FF85855E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W39" authorId="0" shapeId="0" xr:uid="{3A709CD5-7FE1-45CB-9C0F-8D7C929ED2A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39" authorId="0" shapeId="0" xr:uid="{0F4C4ED3-B330-4697-B60C-807CC0EE2F1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39" authorId="0" shapeId="0" xr:uid="{29B6C474-E1FA-408A-A903-0B67FE7673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39" authorId="0" shapeId="0" xr:uid="{6A0D94B9-0C2E-4348-BAF1-376D7AAAFE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39" authorId="0" shapeId="0" xr:uid="{ED796EAF-0009-41EE-B77A-CC7C0559FDD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39" authorId="0" shapeId="0" xr:uid="{339F3937-A65A-41D7-8385-060225664EF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39" authorId="0" shapeId="0" xr:uid="{A96DD4EB-8DBF-4DCB-A070-1FBAE33F6E8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N39" authorId="0" shapeId="0" xr:uid="{15081F73-E6CF-452E-9A9B-BA4E9B067AA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Q39" authorId="0" shapeId="0" xr:uid="{FA3FB5FF-8913-42CA-86B2-DD0D0E5ADDD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R39" authorId="0" shapeId="0" xr:uid="{F5393797-04F6-41E4-B18D-AB1F661272B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Neurología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39" authorId="0" shapeId="0" xr:uid="{D967FC97-3563-4C7A-BABD-C0C50720B0D1}">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39" authorId="0" shapeId="0" xr:uid="{69ED0D01-AED9-4E8A-852E-6638F1EFC49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AU39" authorId="0" shapeId="0" xr:uid="{218E77EF-27D8-4126-B76A-50459223147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4- En la cita contenga la especialidad medica del profesional</t>
        </r>
      </text>
    </comment>
    <comment ref="AV39" authorId="0" shapeId="0" xr:uid="{2D46D5C6-5888-4FDA-8B0C-1A3621EEAA3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4- En la cita contenga la especialidad medica del profesional</t>
        </r>
      </text>
    </comment>
    <comment ref="AW39" authorId="0" shapeId="0" xr:uid="{E0C3F379-4C87-4B36-8A1A-90C231805D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39" authorId="0" shapeId="0" xr:uid="{32CAF2BE-AE6B-408F-898D-947275B2BE9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0" authorId="0" shapeId="0" xr:uid="{0C9911B6-9861-449A-A828-C80AC81D0D4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W40" authorId="0" shapeId="0" xr:uid="{EBC67369-7B67-4C5A-A5F2-A0AF49E5CA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0" authorId="0" shapeId="0" xr:uid="{1ADEEEAC-5DEE-415B-A39E-3CA80E0044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0" authorId="0" shapeId="0" xr:uid="{78A30CCA-3F43-426E-9B14-3D08CDACC2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0" authorId="0" shapeId="0" xr:uid="{239EDCE4-2279-4B88-A1E5-4D453123ED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0" authorId="0" shapeId="0" xr:uid="{931FD0EB-45D1-4698-B5AF-33E5A64462E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0" authorId="0" shapeId="0" xr:uid="{1C9B0B16-8F92-4555-B8CD-74D701EBBD2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0" authorId="0" shapeId="0" xr:uid="{1014C9CF-FEEE-4EA6-BFAB-6E273D6BE6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N40" authorId="0" shapeId="0" xr:uid="{5BD3F917-4ECA-4775-BD43-1B1367ED01C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Q40" authorId="0" shapeId="0" xr:uid="{762D1E7B-8521-4435-B922-F92F10E0872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Oncología Médica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R40" authorId="0" shapeId="0" xr:uid="{C0AFFA90-7D67-4DCC-8C88-3CC35319BEE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Oncología Médica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0" authorId="0" shapeId="0" xr:uid="{0A50FA95-34F1-4C5D-9347-3F80F7DD291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0" authorId="0" shapeId="0" xr:uid="{54F63D7F-93C2-41DF-987F-909D11F9B1E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AU40" authorId="0" shapeId="0" xr:uid="{97F3BC15-096C-48ED-AA9A-78A32DFAD5B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4- En la cita contenga la especialidad medica del profesional</t>
        </r>
      </text>
    </comment>
    <comment ref="AV40" authorId="0" shapeId="0" xr:uid="{21CB0BFC-769F-4D73-946E-2BA6326EF46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4- En la cita contenga la especialidad medica del profesional</t>
        </r>
      </text>
    </comment>
    <comment ref="AW40" authorId="0" shapeId="0" xr:uid="{27F82610-AAA7-41A6-B150-F0A69DD826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0" authorId="0" shapeId="0" xr:uid="{B0DBD891-4CB2-434B-BAB3-4EAE8A12BAD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Oncología Médica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1" authorId="0" shapeId="0" xr:uid="{AED72E50-B87B-4BC5-A889-A043CA837D0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 xml:space="preserve">
3.- En la cita contenga la especialidad medica del profesional</t>
        </r>
      </text>
    </comment>
    <comment ref="W41" authorId="0" shapeId="0" xr:uid="{43BD6A88-DF7F-4B17-BEB1-F865AA090FA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1" authorId="0" shapeId="0" xr:uid="{41380E23-FFFC-4EE7-8D4B-6ED3A5CF206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1" authorId="0" shapeId="0" xr:uid="{35B59DF6-6A7C-4EF3-9A11-E9ECE75BBD9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1" authorId="0" shapeId="0" xr:uid="{571C0F10-A01D-4A7E-BB20-13AFB67917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1" authorId="0" shapeId="0" xr:uid="{6D02EEB3-6D25-45BE-99E0-65FA4DAFDF7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1" authorId="0" shapeId="0" xr:uid="{4B928E15-1E50-4105-8ED3-DD6189C2BEF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1" authorId="0" shapeId="0" xr:uid="{E627E59E-6907-4BB4-9386-C4FD492BA5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N41" authorId="0" shapeId="0" xr:uid="{76894B70-9A5B-450C-933B-F7A9F316FE4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Q41" authorId="0" shapeId="0" xr:uid="{F556FA17-1868-4984-8B16-B9E644A3DDF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R41" authorId="0" shapeId="0" xr:uid="{161B071C-AF35-4F1B-A403-1216F12AF5D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Psiquiatría Pediátrica y de la Adolescencia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1" authorId="0" shapeId="0" xr:uid="{8843EB1E-83BA-466C-B5C7-9D8279CC1DE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1" authorId="0" shapeId="0" xr:uid="{5B7D2028-CC66-4C7A-875E-0345E4808E5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3- En la cita contenga la especialidad medica del profesional</t>
        </r>
      </text>
    </comment>
    <comment ref="AU41" authorId="0" shapeId="0" xr:uid="{09459658-4691-402C-A3DD-738C83476D5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4- En la cita contenga la especialidad medica del profesional</t>
        </r>
      </text>
    </comment>
    <comment ref="AV41" authorId="0" shapeId="0" xr:uid="{3C48455E-BC32-4988-A77F-158A7277908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4- En la cita contenga la especialidad medica del profesional</t>
        </r>
      </text>
    </comment>
    <comment ref="AW41" authorId="0" shapeId="0" xr:uid="{9F589802-C382-4C7D-B701-05A2224A9B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1" authorId="0" shapeId="0" xr:uid="{3112D150-E08F-4788-9CFB-959034146A9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2" authorId="0" shapeId="0" xr:uid="{C1A39C08-7446-4624-BC48-4D97601C458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W42" authorId="0" shapeId="0" xr:uid="{0B36C14E-B28A-4D54-A88A-2B214F65785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2" authorId="0" shapeId="0" xr:uid="{CFF422E9-0229-4FEA-91B7-39B383CF37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2" authorId="0" shapeId="0" xr:uid="{55C8F93B-C284-4C8D-9AC6-A770B884496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2" authorId="0" shapeId="0" xr:uid="{ED57DEAA-5466-4B33-995C-382820707F3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2" authorId="0" shapeId="0" xr:uid="{B667FCE6-836D-4D37-BF32-6071EB10E8D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2" authorId="0" shapeId="0" xr:uid="{40E91FE7-8B67-45EF-B0A3-EEA4B08FCB3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2" authorId="0" shapeId="0" xr:uid="{9EC5B767-8D92-47C6-962D-CD46E18EC4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N42" authorId="0" shapeId="0" xr:uid="{4FAD1AB1-9DAD-4B7F-A862-20C8F3CBCE3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Q42" authorId="0" shapeId="0" xr:uid="{F01F3445-5A02-41E7-9002-C96EA88FB6C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R42" authorId="0" shapeId="0" xr:uid="{292E8D13-0F6C-486A-83FB-D6B939AA426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Psiquiatría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2" authorId="0" shapeId="0" xr:uid="{B81485F4-6953-4C22-A780-5128A76B8EA7}">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2" authorId="0" shapeId="0" xr:uid="{F44F8EC9-9916-45A4-9255-7BFEDB5F1AA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AU42" authorId="0" shapeId="0" xr:uid="{E8A87CA6-0ABB-46A8-832F-665C9C99F22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Psiquiatría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4- En la cita contenga la especialidad medica del profesional</t>
        </r>
      </text>
    </comment>
    <comment ref="AV42" authorId="0" shapeId="0" xr:uid="{D00A2AE2-51F1-4433-86D1-A4F0453D3F8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4- En la cita contenga la especialidad medica del profesional</t>
        </r>
      </text>
    </comment>
    <comment ref="AW42" authorId="0" shapeId="0" xr:uid="{A27F24A7-27F2-4031-8551-A4352D3A2B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2" authorId="0" shapeId="0" xr:uid="{170B4320-0F98-4654-96A9-3C4C7C16D4D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3" authorId="0" shapeId="0" xr:uid="{15D26DFB-5E2E-402E-9807-DD26F5F9546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W43" authorId="0" shapeId="0" xr:uid="{05B50AE9-2F93-497D-B926-0B60A802983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3" authorId="0" shapeId="0" xr:uid="{B95C3AF6-814D-43E9-90F4-E25BEAB589A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3" authorId="0" shapeId="0" xr:uid="{7373A3CD-EFE7-4B55-9B23-A8134011DDB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3" authorId="0" shapeId="0" xr:uid="{6DC5A940-985D-4DC1-A332-194DA18376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3" authorId="0" shapeId="0" xr:uid="{3D49B859-F16B-4133-BAF2-D34B476A4F3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3" authorId="0" shapeId="0" xr:uid="{4F8189BC-DC05-4FF0-B02C-82AE1CB5131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3" authorId="0" shapeId="0" xr:uid="{513584B6-D97A-40A2-B49B-CC07A77E1E6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profesionalo</t>
        </r>
      </text>
    </comment>
    <comment ref="AN43" authorId="0" shapeId="0" xr:uid="{20913719-778D-48F9-A0DF-914ED456B0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Q43" authorId="0" shapeId="0" xr:uid="{9D00C997-FBB9-4CBC-87D8-8B6B7E3F3E0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R43" authorId="0" shapeId="0" xr:uid="{679E4AD7-D01B-4FCA-A366-F5E80C8AEC4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3" authorId="0" shapeId="0" xr:uid="{70334C4D-C617-4C34-96EF-9D00DA6949E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3" authorId="0" shapeId="0" xr:uid="{BB751E3A-34D0-4D47-A050-519095A412A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AU43" authorId="0" shapeId="0" xr:uid="{ADB94573-AD88-47BA-B0B1-32D52C3704B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4- En la cita contenga la especialidad medica del profesional</t>
        </r>
      </text>
    </comment>
    <comment ref="AV43" authorId="0" shapeId="0" xr:uid="{2ACBDD27-8472-490E-991A-01A1B317E2F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4- En la cita contenga la especialidad medica del profesional</t>
        </r>
      </text>
    </comment>
    <comment ref="AW43" authorId="0" shapeId="0" xr:uid="{9DF6A3CF-CA29-4566-B185-EE0CB79525E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3" authorId="0" shapeId="0" xr:uid="{5D1CDD5D-32B0-43D0-B73E-F4249AD195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4" authorId="0" shapeId="0" xr:uid="{406537C4-3EA8-4B33-AA1C-D0FCAE5D1E9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General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 
</t>
        </r>
        <r>
          <rPr>
            <sz val="9"/>
            <color indexed="81"/>
            <rFont val="Tahoma"/>
            <family val="2"/>
          </rPr>
          <t>3.- En la cita contenga la especialidad medica del profesional</t>
        </r>
      </text>
    </comment>
    <comment ref="W44" authorId="0" shapeId="0" xr:uid="{998F2E47-DB32-4636-814A-74F77B3CB4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General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General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4" authorId="0" shapeId="0" xr:uid="{2086C79D-3F48-4B39-9AF1-87C8BC36FA1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General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General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4" authorId="0" shapeId="0" xr:uid="{623E7264-52D8-4173-92F4-F631497903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4" authorId="0" shapeId="0" xr:uid="{A99997E5-526E-467F-91D6-5B684EAA919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4" authorId="0" shapeId="0" xr:uid="{66D9D210-CD88-4361-9AF2-C6F337C8F87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4" authorId="0" shapeId="0" xr:uid="{6CCC2F57-D7D2-48BE-AD3B-131D11C6D38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4" authorId="0" shapeId="0" xr:uid="{8E1169AA-CECD-4792-B169-9DB0F858B9E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N44" authorId="0" shapeId="0" xr:uid="{4A0B668A-478F-4E0A-BE7C-C994543D80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Q44" authorId="0" shapeId="0" xr:uid="{3D0CB410-1E68-4044-90D2-3FFA690A4D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Realizadas por Operativos -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R44" authorId="0" shapeId="0" xr:uid="{143101EC-4AEF-4F37-BBC9-B15A85A9B83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General Adulto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4" authorId="0" shapeId="0" xr:uid="{D9C54229-1DD6-4A91-8239-F19CB7D1551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4" authorId="0" shapeId="0" xr:uid="{086B3591-0456-4D6F-883B-4134A746E28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3- En la cita contenga la especialidad medica del profesional</t>
        </r>
      </text>
    </comment>
    <comment ref="AU44" authorId="0" shapeId="0" xr:uid="{2E07B9C7-B38E-4586-99DF-D94C9328B46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4- En la cita contenga la especialidad medica del profesional</t>
        </r>
      </text>
    </comment>
    <comment ref="AV44" authorId="0" shapeId="0" xr:uid="{4243671B-7783-4F5F-AC88-322F96F5C95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4- En la cita contenga la especialidad medica del profesional</t>
        </r>
      </text>
    </comment>
    <comment ref="AW44" authorId="0" shapeId="0" xr:uid="{DFF86F0A-15B2-4F26-8DD5-923D96DF487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4" authorId="0" shapeId="0" xr:uid="{A59CF81C-4EC6-41C4-8A71-1DD50C8A830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5" authorId="0" shapeId="0" xr:uid="{55D72DDA-27DC-4B09-B1CF-1D878B3900A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W45" authorId="0" shapeId="0" xr:uid="{5AC53144-799F-4A2B-8FD7-FB448DB6860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5" authorId="0" shapeId="0" xr:uid="{D18E7B62-DAF1-4FBA-8218-73212A04F0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profesionalto</t>
        </r>
      </text>
    </comment>
    <comment ref="AE45" authorId="0" shapeId="0" xr:uid="{B6E708D5-F7D3-4C7D-8C85-4C52E446C8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5" authorId="0" shapeId="0" xr:uid="{4024F168-DE2E-41F8-8F52-ED0FCE6F0EE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profesionalv</t>
        </r>
      </text>
    </comment>
    <comment ref="AG45" authorId="0" shapeId="0" xr:uid="{4048F52B-6DEB-4879-B1D4-19292BA65A0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5" authorId="0" shapeId="0" xr:uid="{38118932-5B0E-4751-BDCF-0406C4DD8F1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5" authorId="0" shapeId="0" xr:uid="{38ED260D-7BFF-4858-8C6C-2F2C727214C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N45" authorId="0" shapeId="0" xr:uid="{C828FBB3-0E9A-46B1-98E9-987A162C781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Q45" authorId="0" shapeId="0" xr:uid="{93518704-96D2-47C8-A311-944FCAC06A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R45" authorId="0" shapeId="0" xr:uid="{32D50A93-6421-4119-B1D2-7DC1C69A967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Digestiva (Alta)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5" authorId="0" shapeId="0" xr:uid="{B1E6A98F-9F65-448E-9E63-B542900B571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5" authorId="0" shapeId="0" xr:uid="{556F117B-92D4-4518-9330-CABBF9C1BCD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AU45" authorId="0" shapeId="0" xr:uid="{2A0380B6-FE8C-43E4-8391-FFDB392FF0E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4- En la cita contenga la especialidad medica del profesional</t>
        </r>
      </text>
    </comment>
    <comment ref="AV45" authorId="0" shapeId="0" xr:uid="{EFF54D83-9071-4DF2-814C-42BB8528464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4- En la cita contenga la especialidad medica del profesional</t>
        </r>
      </text>
    </comment>
    <comment ref="AW45" authorId="0" shapeId="0" xr:uid="{CD6FC502-B806-495F-9C5A-F19F126571E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5" authorId="0" shapeId="0" xr:uid="{076C63DD-57E8-426B-8E3D-ECE175B479B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Digestiva (Alta)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6" authorId="0" shapeId="0" xr:uid="{0DDF1A43-0813-49E9-B139-9239DB08817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Cabeza, Cuello y Maxilofacial.</t>
        </r>
        <r>
          <rPr>
            <sz val="9"/>
            <color indexed="81"/>
            <rFont val="Tahoma"/>
            <family val="2"/>
          </rPr>
          <t xml:space="preserve">
3.- En la cita contenga la especialidad medica del profesional</t>
        </r>
      </text>
    </comment>
    <comment ref="W46" authorId="0" shapeId="0" xr:uid="{A5A04C6E-0AF3-49E8-A0AD-6D39773651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6" authorId="0" shapeId="0" xr:uid="{3B69BABD-2143-4C3F-BC0B-B37399CB2E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6" authorId="0" shapeId="0" xr:uid="{85B92F90-543F-4983-B3EE-98C862AB2D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6" authorId="0" shapeId="0" xr:uid="{876E7179-BBCF-4C7D-87AE-1282A952038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6" authorId="0" shapeId="0" xr:uid="{E007F080-ED22-43D3-9ACF-1464302F0AA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6" authorId="0" shapeId="0" xr:uid="{044970D6-4556-4717-8416-3CADA72F4A9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6" authorId="0" shapeId="0" xr:uid="{63AA88C8-FF3C-4C88-A6F9-27FA0246FB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N46" authorId="0" shapeId="0" xr:uid="{AA7FA122-B32A-4367-8239-B786863D15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Q46" authorId="0" shapeId="0" xr:uid="{F6F05F2B-3D76-4AD8-A193-6CDD6ECF90C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R46" authorId="0" shapeId="0" xr:uid="{4F19CC5D-49F7-49FD-A96C-5C3000CAFD9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de Cabeza, Cuello y MaxiloFacial</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6" authorId="0" shapeId="0" xr:uid="{90D8AC2A-F1BF-4A77-B312-4A80E8ECD4F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6" authorId="0" shapeId="0" xr:uid="{BE1526D7-96D1-43A8-8D27-5976AEB168C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3- En la cita contenga la especialidad medica del profesional</t>
        </r>
      </text>
    </comment>
    <comment ref="AU46" authorId="0" shapeId="0" xr:uid="{5EB501F4-E948-4A14-B0FE-30E4E59B3FB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de Cabeza, Cuello y MaxiloFacial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4- En la cita contenga la especialidad medica del profesional</t>
        </r>
      </text>
    </comment>
    <comment ref="AV46" authorId="0" shapeId="0" xr:uid="{943A59D5-F7B6-414B-8B89-50CDF1EE4D6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de Cabeza, Cuello y MaxiloFacial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4- En la cita contenga la especialidad medica del profesional</t>
        </r>
      </text>
    </comment>
    <comment ref="AW46" authorId="0" shapeId="0" xr:uid="{5263D542-01DE-4C40-8FB0-1FE663C8B49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6" authorId="0" shapeId="0" xr:uid="{EF7D794B-8872-4722-A8F8-EC418EB5FD5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de Cabeza, Cuello y MaxiloFacial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7" authorId="0" shapeId="0" xr:uid="{5AE98F51-D4D4-4072-8322-1723384D0E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W47" authorId="0" shapeId="0" xr:uid="{FD88F823-29D9-4A82-B121-4F01B56E58D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7" authorId="0" shapeId="0" xr:uid="{73768E0E-C665-406A-BC9B-02A70C3A238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7" authorId="0" shapeId="0" xr:uid="{3197E66E-E1E0-4897-A637-AFBF8E6C78A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7" authorId="0" shapeId="0" xr:uid="{4C3819E3-0F99-46A4-B81A-EF6EB81DC14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7" authorId="0" shapeId="0" xr:uid="{E8170085-FB12-46B1-96CE-6BAD1B4B011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7" authorId="0" shapeId="0" xr:uid="{04508CA6-E922-4937-8CB0-B4D62A29D67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7" authorId="0" shapeId="0" xr:uid="{3A6CEC77-84A8-435A-8A13-7990130DAA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N47" authorId="0" shapeId="0" xr:uid="{F265CE7B-91C5-4C94-8376-13B0775C941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Q47" authorId="0" shapeId="0" xr:uid="{239AE369-96A3-4F6A-A1C7-3E7A1CB218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R47" authorId="0" shapeId="0" xr:uid="{D73B6BAB-D8E9-44DA-8092-2BF4CD6102C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Plástica y Reparadora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7" authorId="0" shapeId="0" xr:uid="{E4B820B5-0002-4DAC-AE70-C94AB63C9514}">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7" authorId="0" shapeId="0" xr:uid="{FBE8589A-78BA-4E6B-A164-5C308E73C20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AU47" authorId="0" shapeId="0" xr:uid="{A3B3D7AB-6864-4D08-9F31-2A69EB34822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Plástica y Reparadora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4- En la cita contenga la especialidad medica del profesional</t>
        </r>
      </text>
    </comment>
    <comment ref="AV47" authorId="0" shapeId="0" xr:uid="{ACCFF2DB-6EC4-4670-BF0F-CB51790F93D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4- En la cita contenga la especialidad medica del profesional</t>
        </r>
      </text>
    </comment>
    <comment ref="AW47" authorId="0" shapeId="0" xr:uid="{9BD43154-4E22-4FD0-87D8-D7ACC9E41FC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7" authorId="0" shapeId="0" xr:uid="{C27D0186-D72D-4DE4-959E-2D453EA8FF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8" authorId="0" shapeId="0" xr:uid="{B3F58E54-828B-4856-97ED-A7114FA4EB1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 xml:space="preserve">
3.- En la cita contenga la especialidad medica del profesional</t>
        </r>
      </text>
    </comment>
    <comment ref="W48" authorId="0" shapeId="0" xr:uid="{97AC091A-CFFE-46E1-B528-09932F6D3C4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8" authorId="0" shapeId="0" xr:uid="{6E6AC203-62AA-479A-8A8B-6EBA589FBF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8" authorId="0" shapeId="0" xr:uid="{420ABD45-D604-4FE5-B222-8E0844C1A5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8" authorId="0" shapeId="0" xr:uid="{223DDC09-8B1C-411F-81F7-17BB1E6C0F4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8" authorId="0" shapeId="0" xr:uid="{C9463040-3D6A-48F5-8C75-D4CC960D4C3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8" authorId="0" shapeId="0" xr:uid="{F0B604D7-8784-413E-831A-E05677CEAB5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8" authorId="0" shapeId="0" xr:uid="{6FB42830-3E0D-40D2-9F0C-4AFEF0FB1A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N48" authorId="0" shapeId="0" xr:uid="{81E9102B-74F1-432F-BC2F-57FB203558F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Q48" authorId="0" shapeId="0" xr:uid="{54D18888-9254-4E8B-9494-CA199BF05C1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R48" authorId="0" shapeId="0" xr:uid="{E7156481-123B-4CB0-8414-7B10DE0B670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Plástica y Reparadora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8" authorId="0" shapeId="0" xr:uid="{2123C859-BFD6-4683-A240-0183E33231C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8" authorId="0" shapeId="0" xr:uid="{09A755D1-49C6-4BC2-A9BD-4DAFE13D18D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3- En la cita contenga la especialidad medica del profesional</t>
        </r>
      </text>
    </comment>
    <comment ref="AU48" authorId="0" shapeId="0" xr:uid="{999B3F38-A4D2-42AA-95D0-6B8368A4AE2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4- En la cita contenga la especialidad medica del profesional</t>
        </r>
      </text>
    </comment>
    <comment ref="AV48" authorId="0" shapeId="0" xr:uid="{EDC917E7-7073-4452-8D43-C27DF2C23CB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4- En la cita contenga la especialidad medica del profesional</t>
        </r>
      </text>
    </comment>
    <comment ref="AW48" authorId="0" shapeId="0" xr:uid="{221988FA-8B09-498C-9982-C332A83E61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8" authorId="0" shapeId="0" xr:uid="{0CC762C9-F53E-4FCD-83A0-908E0F571A3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49" authorId="0" shapeId="0" xr:uid="{34622502-48C9-49EC-803E-05DC1418282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W49" authorId="0" shapeId="0" xr:uid="{9EE1785D-DE84-4EB0-BDCF-ECB36A07F8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49" authorId="0" shapeId="0" xr:uid="{9C9F6A32-F90B-49BF-92C3-94F17A2D62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49" authorId="0" shapeId="0" xr:uid="{687F7A07-795B-4495-8742-A4EE56E5D6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49" authorId="0" shapeId="0" xr:uid="{8850F2B1-E9A2-444C-887D-34D4F33ABC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49" authorId="0" shapeId="0" xr:uid="{B01857C9-342D-4DD4-829A-070F447AAE8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49" authorId="0" shapeId="0" xr:uid="{B1B626C9-0501-41EF-8D1B-F5BA70914E5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49" authorId="0" shapeId="0" xr:uid="{6B8C3F7A-A204-493F-9783-DA950AFF8A6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N49" authorId="0" shapeId="0" xr:uid="{F57E240B-547D-4E2E-B8B2-537E8398BF1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Q49" authorId="0" shapeId="0" xr:uid="{318C292E-E401-4003-BE56-41077BCFF12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R49" authorId="0" shapeId="0" xr:uid="{AB9080A5-9FEB-4066-89AB-C7AD58811011}">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Coloproctología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49" authorId="0" shapeId="0" xr:uid="{6BC894DD-EB91-4FBD-A945-92C4D1B980B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49" authorId="0" shapeId="0" xr:uid="{AFE047AD-9AFA-4D1F-8E60-FE8282C9538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3- En la cita contenga la especialidad medica del profesional</t>
        </r>
      </text>
    </comment>
    <comment ref="AU49" authorId="0" shapeId="0" xr:uid="{45F296E9-92D7-4C8E-933D-572DD7F3DC3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Coloproctología (Cirugía Digestiva Baja)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4- En la cita contenga la especialidad medica del profesional</t>
        </r>
      </text>
    </comment>
    <comment ref="AV49" authorId="0" shapeId="0" xr:uid="{316AEAD0-ADCD-46A8-87E6-3D62825C0C6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Coloproctología (Cirugía Digestiva Baja)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4- En la cita contenga la especialidad medica del profesional</t>
        </r>
      </text>
    </comment>
    <comment ref="AW49" authorId="0" shapeId="0" xr:uid="{71D661C1-DFF5-4A55-AA77-731E86F5CFF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49" authorId="0" shapeId="0" xr:uid="{59F37ABC-973C-46D4-B29F-918152D5486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Coloproctología (Cirugía Digestiva Baja)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0" authorId="0" shapeId="0" xr:uid="{90728E34-3F5C-48A8-A886-99763094DB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W50" authorId="0" shapeId="0" xr:uid="{C01E931C-533D-49D7-9171-015A535F03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0" authorId="0" shapeId="0" xr:uid="{F0C24606-EF92-4434-92C4-16F88E5BA5E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0" authorId="0" shapeId="0" xr:uid="{D584FAD4-B940-4EEF-912A-17F744A83E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0" authorId="0" shapeId="0" xr:uid="{809AF036-9FCC-4108-BF9B-5FCD348A074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0" authorId="0" shapeId="0" xr:uid="{B58B7774-3596-45CC-9C06-6997E208038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0" authorId="0" shapeId="0" xr:uid="{605A33B1-13C8-4227-9D7E-BA60FE323C3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0" authorId="0" shapeId="0" xr:uid="{A40ADCC3-26F5-4B61-BA73-8C82E995A09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N50" authorId="0" shapeId="0" xr:uid="{073BE150-AC9A-4070-BD4E-9D2DC0225CA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Q50" authorId="0" shapeId="0" xr:uid="{F49DC0C9-0978-4DD0-954F-BB937F04411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R50" authorId="0" shapeId="0" xr:uid="{B06C900B-34A0-4B7F-AF37-742534C5B6E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Tórax</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0" authorId="0" shapeId="0" xr:uid="{5681306E-AA44-4E05-827B-B9B09A0B6891}">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0" authorId="0" shapeId="0" xr:uid="{C7224746-5DB5-44D1-BBA3-B1E36787641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3- En la cita contenga la especialidad medica del profesional</t>
        </r>
      </text>
    </comment>
    <comment ref="AU50" authorId="0" shapeId="0" xr:uid="{E215431A-2B81-4ACE-B4AA-5FDEA1DBAF1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Tórax</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4- En la cita contenga la especialidad medica del profesional</t>
        </r>
      </text>
    </comment>
    <comment ref="AV50" authorId="0" shapeId="0" xr:uid="{B5EB8760-F903-4836-8223-ECF7B2F1439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Tórax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4- En la cita contenga la especialidad medica del profesional</t>
        </r>
      </text>
    </comment>
    <comment ref="AW50" authorId="0" shapeId="0" xr:uid="{64952556-4A44-4255-AE39-11ECCF2B446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0" authorId="0" shapeId="0" xr:uid="{1B9D81C3-5436-4AFB-977C-3677866EDA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Tórax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1" authorId="0" shapeId="0" xr:uid="{690AED89-5C82-49C1-ACD1-8A2157BB955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W51" authorId="0" shapeId="0" xr:uid="{1853904F-5E06-4C5B-B0A7-B9598EFDCBB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Vascular Periferica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Periferica.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1" authorId="0" shapeId="0" xr:uid="{9C35D22F-24F3-4404-98F1-A27667257FD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Vascular Periferica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Periferica.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1" authorId="0" shapeId="0" xr:uid="{B9EE435B-EB07-4F89-81AE-2E039F41AC8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1" authorId="0" shapeId="0" xr:uid="{4D6E68B5-BD27-4533-AE7F-47CE69AD533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1" authorId="0" shapeId="0" xr:uid="{B2B008A4-9F80-4020-ADBB-ED30744B43D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1" authorId="0" shapeId="0" xr:uid="{2547C2FA-7EDD-476D-9F76-D6588B36C42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1" authorId="0" shapeId="0" xr:uid="{50231CD9-F867-4C3C-B168-AFF16E22C23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N51" authorId="0" shapeId="0" xr:uid="{E7FC3E83-90FA-4198-B5D0-8E75E97E9E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Q51" authorId="0" shapeId="0" xr:uid="{5D515CEB-B7CB-47DF-80D3-DFDD1A718B1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R51" authorId="0" shapeId="0" xr:uid="{0D84A4D1-1F86-4020-A8D0-4CF5ECB30120}">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Vascular Periférica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1" authorId="0" shapeId="0" xr:uid="{CDF62596-F47F-4EA3-84C6-081A1617E55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1" authorId="0" shapeId="0" xr:uid="{F94B4882-71B1-4C2A-A08F-C4BB7F0A698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AU51" authorId="0" shapeId="0" xr:uid="{DB258BA5-E333-4B5B-9864-8CA0A4D7674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4- En la cita contenga la especialidad medica del profesional</t>
        </r>
      </text>
    </comment>
    <comment ref="AV51" authorId="0" shapeId="0" xr:uid="{CE81166E-7549-4C27-9C7F-0F26029D608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4- En la cita contenga la especialidad medica del profesional</t>
        </r>
      </text>
    </comment>
    <comment ref="AW51" authorId="0" shapeId="0" xr:uid="{9CC17452-7827-4163-8F3F-49AF8AAD84B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1" authorId="0" shapeId="0" xr:uid="{79B6ADF5-6D85-446D-88D7-3D2C81ECD48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Vascular Periférica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2" authorId="0" shapeId="0" xr:uid="{F4DCC561-2011-45A1-9484-1C740D16BC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W52" authorId="0" shapeId="0" xr:uid="{DECC21C3-0BF4-4C83-8628-56654DB7EC1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2" authorId="0" shapeId="0" xr:uid="{34C7BFA7-EF8B-4C3B-8B14-7079E2E7B3A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2" authorId="0" shapeId="0" xr:uid="{ED8CD09E-6087-435F-A838-D546811801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2" authorId="0" shapeId="0" xr:uid="{B873612E-62FD-4FCF-9444-010DBD2CA0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2" authorId="0" shapeId="0" xr:uid="{6ED76318-84BC-4755-AF01-692A1C8463E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2" authorId="0" shapeId="0" xr:uid="{31ED8154-A76E-44C0-B56E-DA12B82C4C8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2" authorId="0" shapeId="0" xr:uid="{6734BA0A-E3B4-4E1F-9E95-473BBA3E846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N52" authorId="0" shapeId="0" xr:uid="{1C31D8AF-9245-44DC-A050-2FBA5DA8B69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Q52" authorId="0" shapeId="0" xr:uid="{E6843BF9-821B-455D-9985-1F7D88BA4EC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R52" authorId="0" shapeId="0" xr:uid="{68B1E8F8-6D6A-434B-A87C-26068EFE32B4}">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Neurocirugía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2" authorId="0" shapeId="0" xr:uid="{76A96DD2-BC25-454B-BD66-AE95376E6EA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2" authorId="0" shapeId="0" xr:uid="{7BC06928-99A7-4062-963D-214A9C17B96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AU52" authorId="0" shapeId="0" xr:uid="{69C96A3C-199C-46C6-84AF-C01D72C0A52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Neurocirugía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4- En la cita contenga la especialidad medica del profesional</t>
        </r>
      </text>
    </comment>
    <comment ref="AV52" authorId="0" shapeId="0" xr:uid="{62540A5B-609E-4F8B-A273-9AAC86709C8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Neurocirugía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4- En la cita contenga la especialidad medica del profesional</t>
        </r>
      </text>
    </comment>
    <comment ref="AW52" authorId="0" shapeId="0" xr:uid="{4996F2D2-9DC2-4A9D-80DE-12F65DC2E59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2" authorId="0" shapeId="0" xr:uid="{A7D18D63-5069-405E-B79C-FA2682CF41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Neurocirugía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3" authorId="0" shapeId="0" xr:uid="{0D568724-FD82-4844-9F77-77D56E2F59A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W53" authorId="0" shapeId="0" xr:uid="{41A7C673-BC6A-4FFC-9FE9-8E2F400C23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3" authorId="0" shapeId="0" xr:uid="{70AB90E3-3A95-4009-BAF6-CECC2C747DC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3" authorId="0" shapeId="0" xr:uid="{5EEC3283-2E2F-46F0-A326-654E4DF9596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3" authorId="0" shapeId="0" xr:uid="{9D5F0A57-D7AF-4865-9C33-6F3AD8A961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3" authorId="0" shapeId="0" xr:uid="{6FAEA360-4897-4EFB-850D-D9424050679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3" authorId="0" shapeId="0" xr:uid="{99F1050B-86AD-4025-8E73-A84A689EADE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3" authorId="0" shapeId="0" xr:uid="{BD86B24C-FA40-4279-AFDB-A193C564F59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N53" authorId="0" shapeId="0" xr:uid="{5E1A9972-F21E-4945-AFFD-7454812F7A5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Q53" authorId="0" shapeId="0" xr:uid="{6B29A108-98BB-4848-B68C-50E81FE045E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R53" authorId="0" shapeId="0" xr:uid="{7E95C4FB-8109-4AEA-9DE9-763EE6FFE821}">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Cirugía Cardiovascular</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3" authorId="0" shapeId="0" xr:uid="{472CA7AB-037F-4961-BED9-FF2AFD07817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3" authorId="0" shapeId="0" xr:uid="{0F285B9A-3675-46E5-B8B5-7B913A990F8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3- En la cita contenga la especialidad medica del profesional</t>
        </r>
      </text>
    </comment>
    <comment ref="AU53" authorId="0" shapeId="0" xr:uid="{D2504997-D973-481F-95A2-FA21E752B3A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4- En la cita contenga la especialidad medica del profesional</t>
        </r>
      </text>
    </comment>
    <comment ref="AV53" authorId="0" shapeId="0" xr:uid="{33FA8A19-40AE-431B-B074-870707E66AF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4- En la cita contenga la especialidad medica del profesional</t>
        </r>
      </text>
    </comment>
    <comment ref="AW53" authorId="0" shapeId="0" xr:uid="{CCCB5BF7-1641-4E79-A3A0-4502992C04F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3" authorId="0" shapeId="0" xr:uid="{9EE80AFE-C4DA-4864-A184-5517414517C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Cardiovascular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4" authorId="0" shapeId="0" xr:uid="{86B73360-0142-4300-AEF3-8D2C4CE55AC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W54" authorId="0" shapeId="0" xr:uid="{134A0431-8728-4880-9854-87E6DF2579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4" authorId="0" shapeId="0" xr:uid="{7EB7D710-599E-4328-94F6-F5AE285DCE0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4" authorId="0" shapeId="0" xr:uid="{0B3F846B-0AE5-4C1D-91E3-2AB2353433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4" authorId="0" shapeId="0" xr:uid="{CDA23DA7-9428-4DF5-896A-B074510ED1D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4" authorId="0" shapeId="0" xr:uid="{4C5CD342-BB0F-45BB-988F-2A7039244A5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4" authorId="0" shapeId="0" xr:uid="{4C028235-5E05-40CD-8D5C-858BB50EDA1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4" authorId="0" shapeId="0" xr:uid="{30773E50-1FBE-4918-9097-1A14BBDE97E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N54" authorId="0" shapeId="0" xr:uid="{0CD5D88A-1C0D-48FB-9C3C-49B3C31B7B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Q54" authorId="0" shapeId="0" xr:uid="{B6BEFA6D-590A-4597-B8DD-05166E5EB32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R54" authorId="0" shapeId="0" xr:uid="{ECB6B743-B66F-443F-AFC3-ED0F7E9800E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Anestesiología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4" authorId="0" shapeId="0" xr:uid="{CF758EDA-AE6B-4948-9980-0F4BF5E0BC9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4" authorId="0" shapeId="0" xr:uid="{CC2B87B0-141A-4CB6-8F1C-9792B042C56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3- En la cita contenga la especialidad medica del profesional</t>
        </r>
      </text>
    </comment>
    <comment ref="AU54" authorId="0" shapeId="0" xr:uid="{132BBBDD-ED31-40A7-AAB6-B0F4C0BE426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4- En la cita contenga la especialidad medica del profesional</t>
        </r>
      </text>
    </comment>
    <comment ref="AV54" authorId="0" shapeId="0" xr:uid="{F9346D85-FF77-444F-982F-EE99C291A97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4- En la cita contenga la especialidad medica del profesional</t>
        </r>
      </text>
    </comment>
    <comment ref="AW54" authorId="0" shapeId="0" xr:uid="{B97CA621-B1F6-476C-830C-08F2FDAB7E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4" authorId="0" shapeId="0" xr:uid="{A7EEAF21-B871-4AE2-ABF5-89FD1708C5C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Anestesiología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5" authorId="0" shapeId="0" xr:uid="{EA79674A-9BDA-4142-8FCB-27274549494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W55" authorId="0" shapeId="0" xr:uid="{B0DADE67-AC88-4926-A74B-53C5632368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5" authorId="0" shapeId="0" xr:uid="{C0BE49DF-8460-4AE0-B35D-EC77018296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5" authorId="0" shapeId="0" xr:uid="{B728F0B0-90D8-4E68-BE22-0F47309F5CF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5" authorId="0" shapeId="0" xr:uid="{D584D8BF-7E32-462C-AAAD-0C4A869F6F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5" authorId="0" shapeId="0" xr:uid="{C3FB181A-F3F0-4786-BB45-E0147E6C917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5" authorId="0" shapeId="0" xr:uid="{E9260F73-3ABA-4CAB-9FE2-467FBC113D8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5" authorId="0" shapeId="0" xr:uid="{E1BBF4CB-F523-4D5C-87F1-5469734A3A5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AN55" authorId="0" shapeId="0" xr:uid="{439DA62A-9DA3-42D3-875F-1CDB0A388D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AQ55" authorId="0" shapeId="0" xr:uid="{1FAD280C-B72D-457F-AD6A-BB7320FC3E3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R55" authorId="0" shapeId="0" xr:uid="{458423CE-A2D9-4CBA-AB68-800E123A2493}">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Obstetricia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5" authorId="0" shapeId="0" xr:uid="{83A99335-E958-4E98-A889-294D093BE54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5" authorId="0" shapeId="0" xr:uid="{E450205E-AF45-4203-8425-1FC35483DF0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U55" authorId="0" shapeId="0" xr:uid="{A7BF652A-4470-469B-AADC-93E22DB5C18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Obstetricia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4- En la cita contenga la especialidad medica del profesional</t>
        </r>
      </text>
    </comment>
    <comment ref="AV55" authorId="0" shapeId="0" xr:uid="{03E7BA79-0974-4B01-816A-54BAA19806C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Obstetricia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4- En la cita contenga la especialidad medica del profesional</t>
        </r>
      </text>
    </comment>
    <comment ref="AW55" authorId="0" shapeId="0" xr:uid="{2126E247-62C4-44BA-BD99-E506A67F4D2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5" authorId="0" shapeId="0" xr:uid="{68B6052A-4497-49B4-81B4-A3C8E91B4DB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Obstetricia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6" authorId="0" shapeId="0" xr:uid="{1A1CDC14-22C7-4364-90E5-29DEFEF56F6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W56" authorId="0" shapeId="0" xr:uid="{FFAD595C-1705-47C7-9ACB-CE8A6F94E0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6" authorId="0" shapeId="0" xr:uid="{EC00F362-E81F-4D25-8591-2CE54224EE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6" authorId="0" shapeId="0" xr:uid="{8595DAA3-98AC-47CE-8508-1D310E3AC77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6" authorId="0" shapeId="0" xr:uid="{2301DE0B-2654-43FD-B1F2-76534660F0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6" authorId="0" shapeId="0" xr:uid="{93D9DAF8-9188-4C40-9EAD-714FC026D73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6" authorId="0" shapeId="0" xr:uid="{2032FBF5-BD5A-4264-A1A7-795A0E0AD10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6" authorId="0" shapeId="0" xr:uid="{A01505F1-1D4E-4433-B158-8C5E063AC5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N56" authorId="0" shapeId="0" xr:uid="{026F03D2-CAE5-4739-BFB3-8AEFB289EE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Q56" authorId="0" shapeId="0" xr:uid="{408F5412-68ED-4820-881F-B92CAB94B79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R56" authorId="0" shapeId="0" xr:uid="{FCA72AA4-D724-4643-B612-C9A72950534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Ginecología Pediátrica y de la Adolescencia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6" authorId="0" shapeId="0" xr:uid="{E3CBB2FD-6107-43F8-9628-0B30F86DD83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6" authorId="0" shapeId="0" xr:uid="{8A6F7B4A-EE0B-4F2E-9474-305F8612D16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AU56" authorId="0" shapeId="0" xr:uid="{B3B4EC69-D5FF-4FA1-BA91-78BA8F43FCA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4- En la cita contenga la especialidad medica del profesional</t>
        </r>
      </text>
    </comment>
    <comment ref="AV56" authorId="0" shapeId="0" xr:uid="{493E2E25-603D-4DFA-8361-A821CF17817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4- En la cita contenga la especialidad medica del profesional</t>
        </r>
      </text>
    </comment>
    <comment ref="AW56" authorId="0" shapeId="0" xr:uid="{DE4D164D-4CAB-42BB-960E-45C87EE4732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6" authorId="0" shapeId="0" xr:uid="{59E5BA81-4A79-48FF-95E5-50ADFE70121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7" authorId="0" shapeId="0" xr:uid="{F4268766-329A-4935-90CA-4355E41BA9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W57" authorId="0" shapeId="0" xr:uid="{C9FD65D0-5606-4898-BACD-3AF13547247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7" authorId="0" shapeId="0" xr:uid="{1274B80E-0ACA-49B8-8996-ADD1F9E739D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7" authorId="0" shapeId="0" xr:uid="{135574B3-881E-4D67-8AFD-5D476C8158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7" authorId="0" shapeId="0" xr:uid="{61859EF0-8812-440C-8239-2AFE805637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7" authorId="0" shapeId="0" xr:uid="{D4337AA1-F918-4BFF-B4A7-4A1EB3C4D96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7" authorId="0" shapeId="0" xr:uid="{D44855E7-7D4B-49B6-BDA6-D37634023C3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7" authorId="0" shapeId="0" xr:uid="{441E7F62-4CA5-4226-9F10-989DBE5CB2B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N57" authorId="0" shapeId="0" xr:uid="{31C5B500-1537-4113-B28B-D2FC1E95511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Q57" authorId="0" shapeId="0" xr:uid="{8A9228C2-6354-48D7-8039-53E64A5C58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R57" authorId="0" shapeId="0" xr:uid="{91507844-06C9-4418-9FB7-919BA51D911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Ginecología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7" authorId="0" shapeId="0" xr:uid="{F0A2C1D7-B5A3-48DD-8F79-6138FB36DAA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7" authorId="0" shapeId="0" xr:uid="{77708A64-05A1-4F24-989C-9DFD0CA47BC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AU57" authorId="0" shapeId="0" xr:uid="{AD2E6338-8724-482D-8EFC-D8588D1F8C7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Ginecología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4- En la cita contenga la especialidad medica del profesional</t>
        </r>
      </text>
    </comment>
    <comment ref="AV57" authorId="0" shapeId="0" xr:uid="{9DD49F6D-F85A-4C5B-ACEC-E632662EC88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4- En la cita contenga la especialidad medica del profesional</t>
        </r>
      </text>
    </comment>
    <comment ref="AW57" authorId="0" shapeId="0" xr:uid="{03701A20-44E0-4D30-8F4D-E40F0C21746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7" authorId="0" shapeId="0" xr:uid="{8D6FE54F-E608-4F2A-B73D-3C678AB9D49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8" authorId="0" shapeId="0" xr:uid="{937C65E9-E808-4180-9AEE-DD9B2B925A5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W58" authorId="0" shapeId="0" xr:uid="{F5B8EB54-FA28-4F38-A41F-183B72AAB10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8" authorId="0" shapeId="0" xr:uid="{6F821E9D-F53E-4141-807B-BF5FCF27212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8" authorId="0" shapeId="0" xr:uid="{DFED06DA-71A8-436A-B282-DDA8A7CB6A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8" authorId="0" shapeId="0" xr:uid="{FAF3E984-980F-4BCF-AD0F-CC35917572C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8" authorId="0" shapeId="0" xr:uid="{81E811AB-A958-4278-B4E2-7747CA892A0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8" authorId="0" shapeId="0" xr:uid="{EDEA334A-3887-48BC-A025-C9CAA5A00AB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8" authorId="0" shapeId="0" xr:uid="{548211ED-F024-4F29-A813-3D264E76252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N58" authorId="0" shapeId="0" xr:uid="{5E86605B-E5A0-4B19-B668-E545DDFAAC5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Q58" authorId="0" shapeId="0" xr:uid="{A7C90673-A15A-4B6A-A53B-06906C3AA55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R58" authorId="0" shapeId="0" xr:uid="{F9B0310B-985A-420F-B5D7-AE9EADA57BA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Oftalmología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8" authorId="0" shapeId="0" xr:uid="{EE595936-5C3A-4CF9-9F5C-CF6CBDB372F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8" authorId="0" shapeId="0" xr:uid="{C8782E47-E7A4-4911-8BA6-E15BDB26085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AU58" authorId="0" shapeId="0" xr:uid="{9E92DAFE-F263-4E70-9C37-F58AFB2310D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Oftalmología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4- En la cita contenga la especialidad medica del profesional</t>
        </r>
      </text>
    </comment>
    <comment ref="AV58" authorId="0" shapeId="0" xr:uid="{0EF8A8F9-7B8A-49C0-9D35-F74626E472D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Oftalmología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4- En la cita contenga la especialidad medica del profesional</t>
        </r>
      </text>
    </comment>
    <comment ref="AW58" authorId="0" shapeId="0" xr:uid="{D4A740BB-58A7-4735-8F0B-036909EEE11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8" authorId="0" shapeId="0" xr:uid="{414BF1B0-0FAC-4607-A54F-B9694F59AE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Oftalmología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59" authorId="0" shapeId="0" xr:uid="{A0BFEED4-5CB0-41D0-8479-D9AE4C2B929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W59" authorId="0" shapeId="0" xr:uid="{B92E216C-4C05-41E4-9425-A1E31B8A808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59" authorId="0" shapeId="0" xr:uid="{A304079E-E555-4FCF-9B9F-292DFFFB731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59" authorId="0" shapeId="0" xr:uid="{CE524198-6EB1-4890-9E66-14F50D9A28B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59" authorId="0" shapeId="0" xr:uid="{19302618-8634-4CF9-8497-0606DF07172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59" authorId="0" shapeId="0" xr:uid="{419B73FA-77A7-4BDF-A012-948947E4EBA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59" authorId="0" shapeId="0" xr:uid="{39FCEF3C-643F-4046-BEDF-33BCC0A1C76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59" authorId="0" shapeId="0" xr:uid="{AFC3B7C7-2B13-4F6B-B521-6976EB92A2F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 xml:space="preserve">
3.- En la cita contenga la especialidad medica del profesional</t>
        </r>
      </text>
    </comment>
    <comment ref="AN59" authorId="0" shapeId="0" xr:uid="{E6676A34-AAA4-44C0-9235-481E22470D3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Q59" authorId="0" shapeId="0" xr:uid="{757DC319-1037-4299-975E-ECC3C0A845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R59" authorId="0" shapeId="0" xr:uid="{50B02613-9148-4AD6-ABC0-3D5AF96AA48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Otorrinolaringología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59" authorId="0" shapeId="0" xr:uid="{A388F203-5B90-4D68-85BD-1A0129EA233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59" authorId="0" shapeId="0" xr:uid="{3D368546-E1DA-44E4-A239-CF04BFA5445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3- En la cita contenga la especialidad medica del profesional</t>
        </r>
      </text>
    </comment>
    <comment ref="AU59" authorId="0" shapeId="0" xr:uid="{2819A103-079C-4078-B929-6D02C29A9CA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4- En la cita contenga la especialidad medica del profesional</t>
        </r>
      </text>
    </comment>
    <comment ref="AV59" authorId="0" shapeId="0" xr:uid="{6C4BA5B5-BCAE-429C-B1C7-A1178F191F9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4- En la cita contenga la especialidad medica del profesional</t>
        </r>
      </text>
    </comment>
    <comment ref="AW59" authorId="0" shapeId="0" xr:uid="{581BFAF6-ECCD-4D0A-B0F8-98BD2546C4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59" authorId="0" shapeId="0" xr:uid="{387235A1-B494-4833-B47F-B4AE98690D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Otorrinolaringología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0" authorId="0" shapeId="0" xr:uid="{CCF675C9-4891-4BC9-B849-0366BB6D2C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W60" authorId="0" shapeId="0" xr:uid="{F404672F-A173-4F2E-AD67-45FCE56913B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0" authorId="0" shapeId="0" xr:uid="{5D1A6AE1-3603-4883-A2E6-0C90F62AE70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0" authorId="0" shapeId="0" xr:uid="{28ECD04E-C88B-4446-BF57-5006AF87A4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0" authorId="0" shapeId="0" xr:uid="{8511EA0D-B91C-46E0-8BD3-8A7C8297723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0" authorId="0" shapeId="0" xr:uid="{C6C663D5-BAAD-4F75-93C2-8587979B7D3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0" authorId="0" shapeId="0" xr:uid="{76788A9E-41D7-4348-A153-62E121BB697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0" authorId="0" shapeId="0" xr:uid="{205CADDF-3AF2-4178-BAE8-F35CB4B8095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N60" authorId="0" shapeId="0" xr:uid="{1354A970-F429-45CA-AEFE-20FAEA3084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Q60" authorId="0" shapeId="0" xr:uid="{F6E3FDA8-A1F5-4255-9B1E-CF89A7E676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R60" authorId="0" shapeId="0" xr:uid="{64CC1440-9663-4935-B138-21ECD03004D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Traumatología y Ortopedia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0" authorId="0" shapeId="0" xr:uid="{6A54CFAD-1178-417D-8662-B6AA611BA3F5}">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0" authorId="0" shapeId="0" xr:uid="{C9EA1793-EA8A-47A6-B6E4-D5D3194D460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AU60" authorId="0" shapeId="0" xr:uid="{F2973132-C55E-420F-BFAB-DFFFBAF6EBB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Traumatología y Ortopedia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4- En la cita contenga la especialidad medica del profesional</t>
        </r>
      </text>
    </comment>
    <comment ref="AV60" authorId="0" shapeId="0" xr:uid="{7EE339B3-900A-4559-8445-30F21BB5642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4- En la cita contenga la especialidad medica del profesional</t>
        </r>
      </text>
    </comment>
    <comment ref="AW60" authorId="0" shapeId="0" xr:uid="{57C8E328-547F-43E8-B7FF-E18B49E8E21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0" authorId="0" shapeId="0" xr:uid="{700C6273-FF24-4C4B-AEC8-476473F0B3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1" authorId="0" shapeId="0" xr:uid="{13FB3CF2-BDA1-4565-B351-2421CFA14D6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Médico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W61" authorId="0" shapeId="0" xr:uid="{729A4919-E367-4774-A7D0-D9C7120F0D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1" authorId="0" shapeId="0" xr:uid="{3B741BBA-181A-4564-9E12-4CAC636B86A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1" authorId="0" shapeId="0" xr:uid="{9AA9C145-F959-468C-992C-25DABF76C3A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1" authorId="0" shapeId="0" xr:uid="{DEDAD2CF-0186-4339-A0C9-105C61EF9A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1" authorId="0" shapeId="0" xr:uid="{67908400-1B54-4061-B794-5FF6886BC72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1" authorId="0" shapeId="0" xr:uid="{D55C4802-542C-4D05-8B24-A5B4CFEABF7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1" authorId="0" shapeId="0" xr:uid="{1D560283-1B86-4C3C-B0D9-CAD105063CA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N61" authorId="0" shapeId="0" xr:uid="{AE66AECB-CF9B-47BA-B1B7-3215CBEE53F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Q61" authorId="0" shapeId="0" xr:uid="{322D5D28-1679-4399-BAB3-BFEC37A944E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R61" authorId="0" shapeId="0" xr:uid="{256EC7D7-24BA-4031-BAF6-5C540552036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Traumatología y Ortopedia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1" authorId="0" shapeId="0" xr:uid="{BC67BE92-5DB4-4088-BF15-F9F2137877F9}">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1" authorId="0" shapeId="0" xr:uid="{CCC77F76-9F8D-4878-B5FD-C6726F9D24E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AU61" authorId="0" shapeId="0" xr:uid="{1CB1D913-060B-4511-A8B0-44E0C1FBF40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4- En la cita contenga la especialidad medica del profesional</t>
        </r>
      </text>
    </comment>
    <comment ref="AV61" authorId="0" shapeId="0" xr:uid="{6BF2E9CD-1007-40E8-97E6-B09B76020CE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4- En la cita contenga la especialidad medica del profesional</t>
        </r>
      </text>
    </comment>
    <comment ref="AW61" authorId="0" shapeId="0" xr:uid="{11EA70CF-F6B6-43FF-92D7-A88AF89CB2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1" authorId="0" shapeId="0" xr:uid="{B00A537E-6EFF-42FC-BC7A-3DFAA03875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2" authorId="0" shapeId="0" xr:uid="{5406ECFD-8AE3-4999-8444-CFA395B0858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W62" authorId="0" shapeId="0" xr:uid="{E31A7A81-6B09-44EC-AC2D-F6E6DA167D4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2" authorId="0" shapeId="0" xr:uid="{7156CD35-B3BA-414A-964D-F2817AFE9A8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2" authorId="0" shapeId="0" xr:uid="{F268359F-4A60-4652-BCB8-19FA0760E11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2" authorId="0" shapeId="0" xr:uid="{293AAF41-E7A2-42F6-B6EB-95ECD9AE846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2" authorId="0" shapeId="0" xr:uid="{67135C8D-868A-4EB4-8B08-8EEE9429A36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2" authorId="0" shapeId="0" xr:uid="{1306FA5B-9839-403A-8970-B18D7819CC0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2" authorId="0" shapeId="0" xr:uid="{542B797A-FB12-4300-B45F-CED6991A64E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N62" authorId="0" shapeId="0" xr:uid="{2EE85F48-9617-4E2B-88B5-AC427ECE3F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Q62" authorId="0" shapeId="0" xr:uid="{E83B4009-1425-4D3B-BF92-905B7F033BB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R62" authorId="0" shapeId="0" xr:uid="{77C0300F-E9FF-4824-AB63-6477BAE597F8}">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Urología Pediátrica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2" authorId="0" shapeId="0" xr:uid="{6DB01870-57B2-46F1-BBE6-C3BBA68B6D4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2" authorId="0" shapeId="0" xr:uid="{83FB5205-6CFA-4FCE-B323-B7A8A89AFE4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AU62" authorId="0" shapeId="0" xr:uid="{ABC95308-56C1-4FC4-877B-C89F34CE318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4- En la cita contenga la especialidad medica del profesional</t>
        </r>
      </text>
    </comment>
    <comment ref="AV62" authorId="0" shapeId="0" xr:uid="{8EBCFE56-AD83-4A92-9088-6CDCFDA1231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4- En la cita contenga la especialidad medica del profesional</t>
        </r>
      </text>
    </comment>
    <comment ref="AW62" authorId="0" shapeId="0" xr:uid="{7122E749-9593-437A-9F96-2CCEF11B04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2" authorId="0" shapeId="0" xr:uid="{8FF55228-1FE4-4EED-BFE2-36A41E66280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3" authorId="0" shapeId="0" xr:uid="{F548C47A-46F9-44F8-82BF-C2AEE8E166F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W63" authorId="0" shapeId="0" xr:uid="{A277891A-4D8F-4292-8233-619E6EE421D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3" authorId="0" shapeId="0" xr:uid="{00535D27-ED8B-4862-88A0-3DB3346673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3" authorId="0" shapeId="0" xr:uid="{68698993-F17E-4122-9469-6EA7A972FC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3" authorId="0" shapeId="0" xr:uid="{C9CAA2C7-C07D-4D98-A58B-8AD0663810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3" authorId="0" shapeId="0" xr:uid="{752870B5-C6AD-40FB-87E2-791E4A9CCEB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3" authorId="0" shapeId="0" xr:uid="{3EC3D243-2D76-488C-891E-97076078DAC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3" authorId="0" shapeId="0" xr:uid="{06DA9B1B-E1E5-49E0-9B90-7E58582DC8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N63" authorId="0" shapeId="0" xr:uid="{92AFE7D2-C5D9-4B16-9C1E-DF7AF20BEBD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Q63" authorId="0" shapeId="0" xr:uid="{39706C5F-8147-42C1-9241-F00B59D2D42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R63" authorId="0" shapeId="0" xr:uid="{1C27E9BD-3053-4A1D-AA80-1DC15B199FE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Urología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3" authorId="0" shapeId="0" xr:uid="{B945513E-3AD9-4C4F-ADAA-68242A47EC50}">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3" authorId="0" shapeId="0" xr:uid="{1A6707F4-9ED8-45CA-93AC-C5898914EEE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AU63" authorId="0" shapeId="0" xr:uid="{F92618E7-DE50-4563-A96A-FAC1AA26C53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4- En la cita contenga la especialidad medica del profesional</t>
        </r>
      </text>
    </comment>
    <comment ref="AV63" authorId="0" shapeId="0" xr:uid="{8E97C013-A447-4C08-AB3A-C3AC3B00159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4- En la cita contenga la especialidad medica del profesional</t>
        </r>
      </text>
    </comment>
    <comment ref="AW63" authorId="0" shapeId="0" xr:uid="{BCD07488-CD49-4455-97FE-BFEA0A50541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3" authorId="0" shapeId="0" xr:uid="{97F88E2F-CC31-402C-977C-93EA0E7DC09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4" authorId="0" shapeId="0" xr:uid="{1760AC89-E211-403D-AA4D-C35ED909DDD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W64" authorId="0" shapeId="0" xr:uid="{85851E77-4518-4763-9F25-6649341E92C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4" authorId="0" shapeId="0" xr:uid="{1FB3A2B2-E989-455C-8B6F-80B398FE6C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4" authorId="0" shapeId="0" xr:uid="{CB067F0F-D587-4689-8A36-571D2E00182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4" authorId="0" shapeId="0" xr:uid="{98DAEC61-F1E4-4279-893C-15FC45357FE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4" authorId="0" shapeId="0" xr:uid="{1AD7FFBF-EB8B-480C-BF99-3C2B0358B15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4" authorId="0" shapeId="0" xr:uid="{FFB8106E-E8C0-42F8-A8D6-3F5F26E8F76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r>
          <rPr>
            <b/>
            <sz val="9"/>
            <color indexed="81"/>
            <rFont val="Tahoma"/>
            <family val="2"/>
          </rPr>
          <t xml:space="preserve">
</t>
        </r>
      </text>
    </comment>
    <comment ref="AI64" authorId="0" shapeId="0" xr:uid="{056916E0-E6E8-4E75-B0C6-F41C42838FB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N64" authorId="0" shapeId="0" xr:uid="{668558D4-E6BE-4A6F-BAFD-7EC121AB8CF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Q64" authorId="0" shapeId="0" xr:uid="{FDD4890E-FBC6-4F6E-91D4-2460EB4E8B9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R64" authorId="0" shapeId="0" xr:uid="{67DC7C64-9C58-4F4A-98E0-469CF15E76F2}">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Medicina Familiar del Niño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4" authorId="0" shapeId="0" xr:uid="{D05D3EB4-09CE-40FE-9B8B-7FA5F0D205D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4" authorId="0" shapeId="0" xr:uid="{83847484-AB38-4A51-959E-D39BBC175EC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AU64" authorId="0" shapeId="0" xr:uid="{4D7B527B-D604-4B8F-87EE-1CA55C10685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del Niño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4- En la cita contenga la especialidad medica del profesional</t>
        </r>
      </text>
    </comment>
    <comment ref="AV64" authorId="0" shapeId="0" xr:uid="{C2AA232E-BB84-451A-B31D-C310B343607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del Niño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4- En la cita contenga la especialidad medica del profesional</t>
        </r>
      </text>
    </comment>
    <comment ref="AW64" authorId="0" shapeId="0" xr:uid="{8B1585EE-6831-4693-B5F8-16DD9DA72B9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4" authorId="0" shapeId="0" xr:uid="{8EC63840-86A2-490A-8025-FE7218DE626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del Niño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5" authorId="0" shapeId="0" xr:uid="{8FE9D4FD-ED9F-406E-BF29-FBCFEC63498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W65" authorId="0" shapeId="0" xr:uid="{10C3F2B4-7B50-4131-9427-80E48804A24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Paciente </t>
        </r>
        <r>
          <rPr>
            <b/>
            <sz val="9"/>
            <color indexed="81"/>
            <rFont val="Tahoma"/>
            <family val="2"/>
          </rPr>
          <t>Menor a 15 Años</t>
        </r>
        <r>
          <rPr>
            <sz val="9"/>
            <color indexed="81"/>
            <rFont val="Tahoma"/>
            <family val="2"/>
          </rPr>
          <t>.
v</t>
        </r>
      </text>
    </comment>
    <comment ref="AA65" authorId="0" shapeId="0" xr:uid="{1225DDE4-4FAE-443E-96FD-79AEB267DC7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5" authorId="0" shapeId="0" xr:uid="{07B7ABBD-9D40-44D8-9059-787AB5BFC2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5" authorId="0" shapeId="0" xr:uid="{D9703624-33DE-4D42-B8FB-4ED6C279DE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5" authorId="0" shapeId="0" xr:uid="{54F973FC-A60B-42D1-B9C8-5B3D519F0AE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5" authorId="0" shapeId="0" xr:uid="{2F64C791-25A8-439A-985E-1044A5957F3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5" authorId="0" shapeId="0" xr:uid="{F13675F6-1728-4C46-91AA-BBC6DB6D6A3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N65" authorId="0" shapeId="0" xr:uid="{25E0AAAC-3521-4558-BBFA-F0468303A3C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Q65" authorId="0" shapeId="0" xr:uid="{EBD51DB5-0899-4DCD-90BD-C7B3F5B176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R65" authorId="0" shapeId="0" xr:uid="{47A140CF-5BE6-49BA-8BE8-BDA6337C1ABD}">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Medicina Familiar</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5" authorId="0" shapeId="0" xr:uid="{5C849FDB-9408-4CD4-9D46-D092DF02A651}">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5" authorId="0" shapeId="0" xr:uid="{E992FF68-EC46-40F5-A5B5-98670DBF4BD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AU65" authorId="0" shapeId="0" xr:uid="{09F6E667-3850-4A84-B84B-33F62C18A80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4- En la cita contenga la especialidad medica del profesional</t>
        </r>
      </text>
    </comment>
    <comment ref="AV65" authorId="0" shapeId="0" xr:uid="{5CFC9C2C-D2E3-45F0-9128-6B280CE4AC9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4- En la cita contenga la especialidad medica del profesional</t>
        </r>
      </text>
    </comment>
    <comment ref="AW65" authorId="0" shapeId="0" xr:uid="{3D5E446F-3AB3-478D-8A52-C563D421513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5" authorId="0" shapeId="0" xr:uid="{74E460F8-3310-4EFD-A4F8-409FD8E216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6" authorId="0" shapeId="0" xr:uid="{666020DB-89E5-406E-BD1F-215A125A32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W66" authorId="0" shapeId="0" xr:uid="{F46B6E81-F6B6-42AF-B379-B597ED1E01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Familar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Familar Adulto.</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6" authorId="0" shapeId="0" xr:uid="{E2B5CFA2-4B98-4D9C-B9C0-166AA5B79D0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Familar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Familar Adulto.</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6" authorId="0" shapeId="0" xr:uid="{688B9744-FF3A-481A-8FC9-08078BB8265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6" authorId="0" shapeId="0" xr:uid="{0CCFB3D5-0B3D-4E87-9088-AA025C78E0C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6" authorId="0" shapeId="0" xr:uid="{0757C769-849B-4A54-A72B-2D9EA7412DA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6" authorId="0" shapeId="0" xr:uid="{3FC86B62-86AA-45A6-9E2B-E33D69ABAB6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6" authorId="0" shapeId="0" xr:uid="{ABC19280-D27B-49DD-9E71-F1BEE2B0EE0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N66" authorId="0" shapeId="0" xr:uid="{BAD7E93E-B8C0-46A9-A939-C07300D4888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Q66" authorId="0" shapeId="0" xr:uid="{D9C78FD1-EF68-4C1B-A760-510F0434BDA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R66" authorId="0" shapeId="0" xr:uid="{36CAB4BB-8AE3-4D98-A9E8-88923F85EF13}">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Medicina Familiar Adulto</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6" authorId="0" shapeId="0" xr:uid="{A97BC214-84A7-41A0-9858-88215EF69AB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6" authorId="0" shapeId="0" xr:uid="{D58D8283-146F-41E8-B740-ED2D0E72D2A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AU66" authorId="0" shapeId="0" xr:uid="{136D6FE7-346B-4179-AA14-89FB1297911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4- En la cita contenga la especialidad medica del profesional</t>
        </r>
      </text>
    </comment>
    <comment ref="AV66" authorId="0" shapeId="0" xr:uid="{1B98D6B2-9FB5-4383-AD9C-180EEFF2D2A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4- En la cita contenga la especialidad medica del profesional</t>
        </r>
      </text>
    </comment>
    <comment ref="AW66" authorId="0" shapeId="0" xr:uid="{2413E31D-0245-4382-8A7F-A7F5112575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6" authorId="0" shapeId="0" xr:uid="{ED2F1DC2-7159-4F38-A09E-2635CB7ACC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 xml:space="preserve">de 15 y más años.
</t>
        </r>
        <r>
          <rPr>
            <sz val="9"/>
            <color indexed="81"/>
            <rFont val="Tahoma"/>
            <family val="2"/>
          </rPr>
          <t>4- En la cita contenga la especialidad medica del profesional</t>
        </r>
      </text>
    </comment>
    <comment ref="B67" authorId="0" shapeId="0" xr:uid="{03EA144A-F675-4E46-9A7F-BBB1426CC1EF}">
      <text>
        <r>
          <rPr>
            <sz val="9"/>
            <color indexed="81"/>
            <rFont val="Tahoma"/>
            <family val="2"/>
          </rPr>
          <t>Este dato aparecerá  luego de que en la atención 
1.- Registrada en el box 
2.- o en Atención / Registro Atención Individual. 
Se Registre la actividad C</t>
        </r>
        <r>
          <rPr>
            <b/>
            <sz val="9"/>
            <color indexed="81"/>
            <rFont val="Tahoma"/>
            <family val="2"/>
          </rPr>
          <t>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W67" authorId="0" shapeId="0" xr:uid="{5989A236-BFA3-45B3-813E-8A8C8A3F6A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7" authorId="0" shapeId="0" xr:uid="{E3E20468-4ABD-4E94-87B5-65837B0DBEA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7" authorId="0" shapeId="0" xr:uid="{AD472531-326F-4AD0-B8FE-F69F78A6CE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7" authorId="0" shapeId="0" xr:uid="{F0103F9F-B8DB-483E-82D5-275809544F1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7" authorId="0" shapeId="0" xr:uid="{FDE5AB10-380A-4DDA-893A-E62AFA7C0F9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7" authorId="0" shapeId="0" xr:uid="{C69719B2-7D94-4618-A328-C5A5E7FFCB8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7" authorId="0" shapeId="0" xr:uid="{4BF3A708-A077-486F-9501-F8B530508E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N67" authorId="0" shapeId="0" xr:uid="{7C62535D-F555-4913-B80A-570FC45EE6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Q67" authorId="0" shapeId="0" xr:uid="{452B47A3-F0CA-485D-9F98-7244CB4B093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R67" authorId="0" shapeId="0" xr:uid="{9BDE144D-D390-4105-92D2-5A804E30F7D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Diabetología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7" authorId="0" shapeId="0" xr:uid="{F055BE5D-C3E6-4BE0-98F7-A3C285D1131C}">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7" authorId="0" shapeId="0" xr:uid="{48713988-CAC7-469B-8CEF-A19F8130C58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AU67" authorId="0" shapeId="0" xr:uid="{826A6EFA-0551-4386-B58F-F80F07C5FC5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Diabetología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4- En la cita contenga la especialidad medica del profesional</t>
        </r>
      </text>
    </comment>
    <comment ref="AV67" authorId="0" shapeId="0" xr:uid="{15CD3977-1AB0-444D-93CF-3FBA11B6F36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Diabetología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4- En la cita contenga la especialidad medica del profesional</t>
        </r>
      </text>
    </comment>
    <comment ref="AW67" authorId="0" shapeId="0" xr:uid="{29AB3D45-9664-4B61-9C98-3B96D1538C0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7" authorId="0" shapeId="0" xr:uid="{6EC66F14-AEED-4431-8B92-107A8615D9A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Diabetología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8" authorId="0" shapeId="0" xr:uid="{0D0D17F2-705F-4171-9791-695192DF4F1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W68" authorId="0" shapeId="0" xr:uid="{0C0384EA-7BE9-4A65-B750-E3060E09B7B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8" authorId="0" shapeId="0" xr:uid="{925202AF-B8EB-4B83-B05F-6180C95FC9C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8" authorId="0" shapeId="0" xr:uid="{8CC6FBEE-9701-48AB-873D-591B4A516E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8" authorId="0" shapeId="0" xr:uid="{386DE2A6-0F24-4101-954D-35DA7704FBA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8" authorId="0" shapeId="0" xr:uid="{A448BF93-FFF4-464E-9167-BFB0D8BCF03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Nuclear.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8" authorId="0" shapeId="0" xr:uid="{4D007691-0260-42C8-8E39-EEEE4C36FE8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Medicina Nuclear.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8" authorId="0" shapeId="0" xr:uid="{ACE47516-2889-486E-8153-6D1E7511A6C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N68" authorId="0" shapeId="0" xr:uid="{76D2CE49-0D26-4663-A920-3BBFB5C25BB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Q68" authorId="0" shapeId="0" xr:uid="{F0B0E501-F5FF-47A3-B549-EEB38873C6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R68" authorId="0" shapeId="0" xr:uid="{2F834C99-78A7-4792-A8AC-3DDAE9123B2A}">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Medicina Nuclear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8" authorId="0" shapeId="0" xr:uid="{B13B512D-C0A2-43FD-B27F-FD7E0D270FAF}">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8" authorId="0" shapeId="0" xr:uid="{2C34421D-649E-42D5-B197-11BAF3BCC1E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3- En la cita contenga la especialidad medica del profesional</t>
        </r>
      </text>
    </comment>
    <comment ref="AU68" authorId="0" shapeId="0" xr:uid="{AE3FF601-2E0C-4C10-87E6-B53B9AF0095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Nuclear (Excluye Informes)</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4- En la cita contenga la especialidad medica del profesional</t>
        </r>
      </text>
    </comment>
    <comment ref="AV68" authorId="0" shapeId="0" xr:uid="{FF9AAC74-ABD7-4E40-BF23-9E45962977D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Nuclear (Excluye Informes)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4- En la cita contenga la especialidad medica del profesional</t>
        </r>
      </text>
    </comment>
    <comment ref="AW68" authorId="0" shapeId="0" xr:uid="{5F312ED2-C71A-4318-AC02-68255A89DC1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8" authorId="0" shapeId="0" xr:uid="{566602E5-ABAF-4792-BC52-71D49220981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69" authorId="0" shapeId="0" xr:uid="{15A22D09-7E64-468B-B4CC-6369BAF31AE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W69" authorId="0" shapeId="0" xr:uid="{FBDC4B48-E43D-4A8F-9A0D-604EBDEC621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69" authorId="0" shapeId="0" xr:uid="{379A0393-0B33-4A3B-B1A8-1587686407A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69" authorId="0" shapeId="0" xr:uid="{A66954E8-51CB-4DAE-9A41-130AC00EE91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69" authorId="0" shapeId="0" xr:uid="{4DBF3E07-E609-4588-807D-F36BB9547E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69" authorId="0" shapeId="0" xr:uid="{5372A504-DD89-4154-A352-7217257918B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69" authorId="0" shapeId="0" xr:uid="{5ACD6A7E-1B12-4BAA-82E9-7B5723063E1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69" authorId="0" shapeId="0" xr:uid="{64C38678-09FE-4E74-A1F9-CF0E8A474A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N69" authorId="0" shapeId="0" xr:uid="{BB31DAA1-0CF4-4658-9352-FF9A30142D2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Q69" authorId="0" shapeId="0" xr:uid="{74A7E47A-D8A3-4444-AF54-68FE8FE4A4A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R69" authorId="0" shapeId="0" xr:uid="{CB938F02-9EE4-41A3-9F5D-540E8631DD1E}">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Imagenología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69" authorId="0" shapeId="0" xr:uid="{21A650C0-BA02-45E6-8EB9-983DEEEC609B}">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69" authorId="0" shapeId="0" xr:uid="{91B839C7-92A6-4D3C-A521-45B84F937F7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3- En la cita contenga la especialidad medica del profesional</t>
        </r>
      </text>
    </comment>
    <comment ref="AU69" authorId="0" shapeId="0" xr:uid="{3879257A-C8FA-46AA-92C9-57EBD16CD1D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Imagenología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4- En la cita contenga la especialidad medica del profesional</t>
        </r>
      </text>
    </comment>
    <comment ref="AV69" authorId="0" shapeId="0" xr:uid="{E09A650B-9398-430A-BAE9-68CED19C30E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Imagenología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4- En la cita contenga la especialidad medica del profesional</t>
        </r>
      </text>
    </comment>
    <comment ref="AW69" authorId="0" shapeId="0" xr:uid="{7960855C-8FFD-44FB-9167-56973B91CA4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69" authorId="0" shapeId="0" xr:uid="{08020943-99A2-411D-950F-6B92AD98448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Imagenología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B70" authorId="0" shapeId="0" xr:uid="{A3C18741-7C10-476F-BEBF-EDEF910661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W70" authorId="0" shapeId="0" xr:uid="{5C7AA4E6-CD9D-4790-8B43-CECAC7BA57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Radioterapía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Radioterapía Oncológica.</t>
        </r>
        <r>
          <rPr>
            <sz val="9"/>
            <color indexed="81"/>
            <rFont val="Tahoma"/>
            <family val="2"/>
          </rPr>
          <t xml:space="preserve">
3.- Paciente </t>
        </r>
        <r>
          <rPr>
            <b/>
            <sz val="9"/>
            <color indexed="81"/>
            <rFont val="Tahoma"/>
            <family val="2"/>
          </rPr>
          <t>Menor a 15 Años</t>
        </r>
        <r>
          <rPr>
            <sz val="9"/>
            <color indexed="81"/>
            <rFont val="Tahoma"/>
            <family val="2"/>
          </rPr>
          <t>.
4.- En la cita contenga la especialidad medica del profesional</t>
        </r>
      </text>
    </comment>
    <comment ref="AA70" authorId="0" shapeId="0" xr:uid="{D82487FF-174B-4535-A50D-6FDFE0DD3E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Nueva Radioterapía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Radioterapía Oncológica.</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E70" authorId="0" shapeId="0" xr:uid="{1441966E-1989-44D7-986C-D8506DFF77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Además la actividad </t>
        </r>
        <r>
          <rPr>
            <b/>
            <sz val="9"/>
            <color indexed="81"/>
            <rFont val="Tahoma"/>
            <family val="2"/>
          </rPr>
          <t>Consulta Pertinente, según protocolo de referencia</t>
        </r>
        <r>
          <rPr>
            <sz val="9"/>
            <color indexed="81"/>
            <rFont val="Tahoma"/>
            <family val="2"/>
          </rPr>
          <t xml:space="preserve">
3.- En la cita contenga la especialidad medica del profesional</t>
        </r>
      </text>
    </comment>
    <comment ref="AF70" authorId="0" shapeId="0" xr:uid="{89797BAC-202D-4B68-AA05-07F59C33627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Además la actividad </t>
        </r>
        <r>
          <rPr>
            <b/>
            <sz val="9"/>
            <color indexed="81"/>
            <rFont val="Tahoma"/>
            <family val="2"/>
          </rPr>
          <t>Consulta Pertinente, según tiempo establecido</t>
        </r>
        <r>
          <rPr>
            <sz val="9"/>
            <color indexed="81"/>
            <rFont val="Tahoma"/>
            <family val="2"/>
          </rPr>
          <t xml:space="preserve">
3.- En la cita contenga la especialidad medica del profesional</t>
        </r>
      </text>
    </comment>
    <comment ref="AG70" authorId="0" shapeId="0" xr:uid="{AA06387C-3953-4ACA-A4A9-152D53D9739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H70" authorId="0" shapeId="0" xr:uid="{DC03DB03-20D1-438C-B80A-3CBA6489BF3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AI70" authorId="0" shapeId="0" xr:uid="{7CF1F7A3-5BF4-4310-8517-318466FBF2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N70" authorId="0" shapeId="0" xr:uid="{2CBE1561-2B47-4B4E-8A13-A14D63C41EC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Q70" authorId="0" shapeId="0" xr:uid="{040906F9-2591-4C75-8F2F-E3EC52F478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R70" authorId="0" shapeId="0" xr:uid="{05FA1B4E-1932-49AC-8669-B87F300AA49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t>
        </r>
        <r>
          <rPr>
            <b/>
            <sz val="9"/>
            <color indexed="81"/>
            <rFont val="Tahoma"/>
            <family val="2"/>
          </rPr>
          <t xml:space="preserve"> Radioterapia Oncológica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r>
          <rPr>
            <sz val="9"/>
            <color indexed="81"/>
            <rFont val="Tahoma"/>
            <family val="2"/>
          </rPr>
          <t>5- En la cita contenga la especialidad medica del profesional</t>
        </r>
      </text>
    </comment>
    <comment ref="AS70" authorId="0" shapeId="0" xr:uid="{8C08158D-4F6E-48B8-8613-A177EDA717E6}">
      <text>
        <r>
          <rPr>
            <sz val="9"/>
            <color indexed="81"/>
            <rFont val="Tahoma"/>
            <family val="2"/>
          </rPr>
          <t xml:space="preserve">Se contarán aquellas Solicitudes de Interconsultas generadas en:
1.- En Modulo Box / Pacientes Citados  o 
2.- Modulo Derivación  /  Solicitud De Interconsulta  o
3.- Modulo Box / Agregar Documentos a una Atención / Agregar solicitud (interconsulta)
Donde: el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5- En la cita contenga la especialidad medica del profesional</t>
        </r>
      </text>
    </comment>
    <comment ref="AT70" authorId="0" shapeId="0" xr:uid="{62BA98B8-C2CC-4D0C-8775-34384E38EB0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AU70" authorId="0" shapeId="0" xr:uid="{E328EAA8-4730-439D-8117-0FB73E5F802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Radioterapia Oncológica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4- En la cita contenga la especialidad medica del profesional</t>
        </r>
      </text>
    </comment>
    <comment ref="AV70" authorId="0" shapeId="0" xr:uid="{5D3994B2-483C-462C-9F12-7F04F0BA570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Radioterapia Oncológica.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4- En la cita contenga la especialidad medica del profesional</t>
        </r>
      </text>
    </comment>
    <comment ref="AW70" authorId="0" shapeId="0" xr:uid="{4A6E926A-5322-4EA2-B8BC-DB2B31A639B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4- En la cita contenga la especialidad medica del profesional</t>
        </r>
      </text>
    </comment>
    <comment ref="AX70" authorId="0" shapeId="0" xr:uid="{53BA01D4-942E-4D1B-AF2C-4D765B66064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Radioterapia Oncológica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4- En la cita contenga la especialidad medica del profesional</t>
        </r>
      </text>
    </comment>
    <comment ref="A91" authorId="0" shapeId="0" xr:uid="{76591F6B-2FB8-4D02-AEC9-59739071CAD2}">
      <text>
        <r>
          <rPr>
            <sz val="9"/>
            <color indexed="81"/>
            <rFont val="Tahoma"/>
            <family val="2"/>
          </rPr>
          <t>Este dato aparecerá cuando se registren todo tipo de consultas, realizadas por el Instrumento descrito en cada seccion, y especialidades en el caso que sea necesario y en establecimientos definidos como tipo de Nodo: CAE/CDT/CRS/HT4.</t>
        </r>
      </text>
    </comment>
    <comment ref="AN91" authorId="0" shapeId="0" xr:uid="{A25B2EB1-0B74-4AE8-94BC-DD4D870C0E97}">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t>
        </r>
      </text>
    </comment>
    <comment ref="AO91" authorId="0" shapeId="0" xr:uid="{4BD1E9A0-DE40-4F7F-8DD9-26B6F845CD92}">
      <text>
        <r>
          <rPr>
            <sz val="9"/>
            <color indexed="81"/>
            <rFont val="Tahoma"/>
            <family val="2"/>
          </rPr>
          <t>Total de controles expuestos en esta sección por cada instrumento</t>
        </r>
      </text>
    </comment>
    <comment ref="AP91" authorId="0" shapeId="0" xr:uid="{98C8F57B-6F6F-45DA-9ED3-3C820A9D08CF}">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un </t>
        </r>
        <r>
          <rPr>
            <b/>
            <sz val="9"/>
            <color indexed="81"/>
            <rFont val="Tahoma"/>
            <family val="2"/>
          </rPr>
          <t>Pueblo Originario.</t>
        </r>
      </text>
    </comment>
    <comment ref="AQ91" authorId="0" shapeId="0" xr:uid="{92C62459-CF87-4140-B184-C614EF008C06}">
      <text>
        <r>
          <rPr>
            <sz val="9"/>
            <color indexed="81"/>
            <rFont val="Tahoma"/>
            <family val="2"/>
          </rPr>
          <t xml:space="preserve">Se contabilizara a los pacientes que tengan en  </t>
        </r>
        <r>
          <rPr>
            <b/>
            <sz val="9"/>
            <color indexed="81"/>
            <rFont val="Tahoma"/>
            <family val="2"/>
          </rPr>
          <t xml:space="preserve">Antecedentes del usuario APS </t>
        </r>
        <r>
          <rPr>
            <sz val="9"/>
            <color indexed="81"/>
            <rFont val="Tahoma"/>
            <family val="2"/>
          </rPr>
          <t xml:space="preserve">/ Pestaña "Identificacion"  Item </t>
        </r>
        <r>
          <rPr>
            <b/>
            <sz val="9"/>
            <color indexed="81"/>
            <rFont val="Tahoma"/>
            <family val="2"/>
          </rPr>
          <t xml:space="preserve"> Alertas</t>
        </r>
        <r>
          <rPr>
            <sz val="9"/>
            <color indexed="81"/>
            <rFont val="Tahoma"/>
            <family val="2"/>
          </rPr>
          <t xml:space="preserve"> </t>
        </r>
        <r>
          <rPr>
            <b/>
            <sz val="9"/>
            <color indexed="81"/>
            <rFont val="Tahoma"/>
            <family val="2"/>
          </rPr>
          <t>Adm.</t>
        </r>
        <r>
          <rPr>
            <sz val="9"/>
            <color indexed="81"/>
            <rFont val="Tahoma"/>
            <family val="2"/>
          </rPr>
          <t xml:space="preserve">  </t>
        </r>
        <r>
          <rPr>
            <b/>
            <sz val="9"/>
            <color indexed="81"/>
            <rFont val="Tahoma"/>
            <family val="2"/>
          </rPr>
          <t>"MIGRANTE"</t>
        </r>
      </text>
    </comment>
    <comment ref="C94" authorId="0" shapeId="0" xr:uid="{7AA62263-E78F-4A62-8A4A-355F143168E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Enfermera</t>
        </r>
        <r>
          <rPr>
            <sz val="9"/>
            <color indexed="81"/>
            <rFont val="Tahoma"/>
            <family val="2"/>
          </rPr>
          <t xml:space="preserve">
ó  </t>
        </r>
        <r>
          <rPr>
            <b/>
            <sz val="9"/>
            <color indexed="81"/>
            <rFont val="Tahoma"/>
            <family val="2"/>
          </rPr>
          <t>Control por Enfermera</t>
        </r>
        <r>
          <rPr>
            <sz val="9"/>
            <color indexed="81"/>
            <rFont val="Tahoma"/>
            <family val="2"/>
          </rPr>
          <t xml:space="preserve">  y este realizada por un profesional de instrumento </t>
        </r>
        <r>
          <rPr>
            <b/>
            <sz val="9"/>
            <color indexed="81"/>
            <rFont val="Tahoma"/>
            <family val="2"/>
          </rPr>
          <t>Enfermero (a).</t>
        </r>
        <r>
          <rPr>
            <sz val="9"/>
            <color indexed="81"/>
            <rFont val="Tahoma"/>
            <family val="2"/>
          </rPr>
          <t xml:space="preserve"> 
</t>
        </r>
      </text>
    </comment>
    <comment ref="C95" authorId="0" shapeId="0" xr:uid="{726BB0CB-6D60-42B5-A744-A4DEADBD453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ARO</t>
        </r>
        <r>
          <rPr>
            <sz val="9"/>
            <color indexed="81"/>
            <rFont val="Tahoma"/>
            <family val="2"/>
          </rPr>
          <t xml:space="preserve">
ó  </t>
        </r>
        <r>
          <rPr>
            <b/>
            <sz val="9"/>
            <color indexed="81"/>
            <rFont val="Tahoma"/>
            <family val="2"/>
          </rPr>
          <t>Control por ARO</t>
        </r>
        <r>
          <rPr>
            <sz val="9"/>
            <color indexed="81"/>
            <rFont val="Tahoma"/>
            <family val="2"/>
          </rPr>
          <t xml:space="preserve">  y este realizada por un profesional de instrumento</t>
        </r>
        <r>
          <rPr>
            <b/>
            <sz val="9"/>
            <color indexed="81"/>
            <rFont val="Tahoma"/>
            <family val="2"/>
          </rPr>
          <t xml:space="preserve"> Matron (a). </t>
        </r>
        <r>
          <rPr>
            <sz val="9"/>
            <color indexed="81"/>
            <rFont val="Tahoma"/>
            <family val="2"/>
          </rPr>
          <t xml:space="preserve">
</t>
        </r>
      </text>
    </comment>
    <comment ref="C96" authorId="0" shapeId="0" xr:uid="{21D99D1A-CE82-406F-8BDD-A630C5E04B7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por ARO por Ley IVE
ó  Control por ARO por Ley IVE </t>
        </r>
        <r>
          <rPr>
            <sz val="9"/>
            <color indexed="81"/>
            <rFont val="Tahoma"/>
            <family val="2"/>
          </rPr>
          <t xml:space="preserve"> y este realizada por un profesional de instrumento</t>
        </r>
        <r>
          <rPr>
            <b/>
            <sz val="9"/>
            <color indexed="81"/>
            <rFont val="Tahoma"/>
            <family val="2"/>
          </rPr>
          <t xml:space="preserve"> Matron (a).</t>
        </r>
        <r>
          <rPr>
            <sz val="9"/>
            <color indexed="81"/>
            <rFont val="Tahoma"/>
            <family val="2"/>
          </rPr>
          <t xml:space="preserve"> </t>
        </r>
      </text>
    </comment>
    <comment ref="C97" authorId="0" shapeId="0" xr:uid="{2125DD1E-AD06-40C2-AC59-55EE1F68673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por Ginecología y otros</t>
        </r>
        <r>
          <rPr>
            <sz val="9"/>
            <color indexed="81"/>
            <rFont val="Tahoma"/>
            <family val="2"/>
          </rPr>
          <t xml:space="preserve">
ó  </t>
        </r>
        <r>
          <rPr>
            <b/>
            <sz val="9"/>
            <color indexed="81"/>
            <rFont val="Tahoma"/>
            <family val="2"/>
          </rPr>
          <t>Controles por Ginecología y otros</t>
        </r>
        <r>
          <rPr>
            <sz val="9"/>
            <color indexed="81"/>
            <rFont val="Tahoma"/>
            <family val="2"/>
          </rPr>
          <t xml:space="preserve"> y este realizada por un profesional de instrumento </t>
        </r>
        <r>
          <rPr>
            <b/>
            <sz val="9"/>
            <color indexed="81"/>
            <rFont val="Tahoma"/>
            <family val="2"/>
          </rPr>
          <t xml:space="preserve">Matron (a). </t>
        </r>
        <r>
          <rPr>
            <sz val="9"/>
            <color indexed="81"/>
            <rFont val="Tahoma"/>
            <family val="2"/>
          </rPr>
          <t xml:space="preserve">
</t>
        </r>
      </text>
    </comment>
    <comment ref="C98" authorId="0" shapeId="0" xr:uid="{E60D116D-331B-42C8-98DB-E6011899EB9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Infertilidad</t>
        </r>
        <r>
          <rPr>
            <sz val="9"/>
            <color indexed="81"/>
            <rFont val="Tahoma"/>
            <family val="2"/>
          </rPr>
          <t xml:space="preserve">
ó  </t>
        </r>
        <r>
          <rPr>
            <b/>
            <sz val="9"/>
            <color indexed="81"/>
            <rFont val="Tahoma"/>
            <family val="2"/>
          </rPr>
          <t xml:space="preserve">Control por Infertilidad </t>
        </r>
        <r>
          <rPr>
            <sz val="9"/>
            <color indexed="81"/>
            <rFont val="Tahoma"/>
            <family val="2"/>
          </rPr>
          <t xml:space="preserve"> y este realizada por un profesional de instrumento </t>
        </r>
        <r>
          <rPr>
            <b/>
            <sz val="9"/>
            <color indexed="81"/>
            <rFont val="Tahoma"/>
            <family val="2"/>
          </rPr>
          <t xml:space="preserve">Matron (a). </t>
        </r>
      </text>
    </comment>
    <comment ref="C99" authorId="0" shapeId="0" xr:uid="{75E46730-B2F8-4241-B840-1A7531C4748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Nutricionista</t>
        </r>
        <r>
          <rPr>
            <sz val="9"/>
            <color indexed="81"/>
            <rFont val="Tahoma"/>
            <family val="2"/>
          </rPr>
          <t xml:space="preserve">
ó  </t>
        </r>
        <r>
          <rPr>
            <b/>
            <sz val="9"/>
            <color indexed="81"/>
            <rFont val="Tahoma"/>
            <family val="2"/>
          </rPr>
          <t xml:space="preserve">Control por Nutricionista </t>
        </r>
        <r>
          <rPr>
            <sz val="9"/>
            <color indexed="81"/>
            <rFont val="Tahoma"/>
            <family val="2"/>
          </rPr>
          <t xml:space="preserve"> y este realizada por un profesional de instrumento </t>
        </r>
        <r>
          <rPr>
            <b/>
            <sz val="9"/>
            <color indexed="81"/>
            <rFont val="Tahoma"/>
            <family val="2"/>
          </rPr>
          <t>Nutricionista.</t>
        </r>
        <r>
          <rPr>
            <sz val="9"/>
            <color indexed="81"/>
            <rFont val="Tahoma"/>
            <family val="2"/>
          </rPr>
          <t xml:space="preserve"> 
</t>
        </r>
      </text>
    </comment>
    <comment ref="C100" authorId="0" shapeId="0" xr:uid="{81B81841-9B5D-4AC5-8B7A-E6C5CDCD326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Psicólogo (Excluye SM)</t>
        </r>
        <r>
          <rPr>
            <sz val="9"/>
            <color indexed="81"/>
            <rFont val="Tahoma"/>
            <family val="2"/>
          </rPr>
          <t xml:space="preserve">
ó  </t>
        </r>
        <r>
          <rPr>
            <b/>
            <sz val="9"/>
            <color indexed="81"/>
            <rFont val="Tahoma"/>
            <family val="2"/>
          </rPr>
          <t>Control por por Psicólogo (Excluye SM)</t>
        </r>
        <r>
          <rPr>
            <sz val="9"/>
            <color indexed="81"/>
            <rFont val="Tahoma"/>
            <family val="2"/>
          </rPr>
          <t xml:space="preserve">  y este realizada por un profesional de instrumento </t>
        </r>
        <r>
          <rPr>
            <b/>
            <sz val="9"/>
            <color indexed="81"/>
            <rFont val="Tahoma"/>
            <family val="2"/>
          </rPr>
          <t xml:space="preserve">Psicólogo (a). </t>
        </r>
      </text>
    </comment>
    <comment ref="C101" authorId="0" shapeId="0" xr:uid="{F80A34D5-E6F0-4533-BCE8-F8CE817B30E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Fonoaudiólogo</t>
        </r>
        <r>
          <rPr>
            <sz val="9"/>
            <color indexed="81"/>
            <rFont val="Tahoma"/>
            <family val="2"/>
          </rPr>
          <t xml:space="preserve">
ó  </t>
        </r>
        <r>
          <rPr>
            <b/>
            <sz val="9"/>
            <color indexed="81"/>
            <rFont val="Tahoma"/>
            <family val="2"/>
          </rPr>
          <t>Control por Fonoaudiólogo</t>
        </r>
        <r>
          <rPr>
            <sz val="9"/>
            <color indexed="81"/>
            <rFont val="Tahoma"/>
            <family val="2"/>
          </rPr>
          <t xml:space="preserve">  y este realizada por un profesional de instrumento </t>
        </r>
        <r>
          <rPr>
            <b/>
            <sz val="9"/>
            <color indexed="81"/>
            <rFont val="Tahoma"/>
            <family val="2"/>
          </rPr>
          <t>Fonoaudiólogo (a).</t>
        </r>
        <r>
          <rPr>
            <sz val="9"/>
            <color indexed="81"/>
            <rFont val="Tahoma"/>
            <family val="2"/>
          </rPr>
          <t xml:space="preserve"> </t>
        </r>
      </text>
    </comment>
    <comment ref="C102" authorId="0" shapeId="0" xr:uid="{EFD6B2E4-349F-4817-92A7-61CEC9DB56B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Consulta por Técnologo Médico</t>
        </r>
        <r>
          <rPr>
            <sz val="9"/>
            <color indexed="81"/>
            <rFont val="Tahoma"/>
            <family val="2"/>
          </rPr>
          <t xml:space="preserve">
ó  </t>
        </r>
        <r>
          <rPr>
            <b/>
            <sz val="9"/>
            <color indexed="81"/>
            <rFont val="Tahoma"/>
            <family val="2"/>
          </rPr>
          <t>Control por</t>
        </r>
        <r>
          <rPr>
            <sz val="9"/>
            <color indexed="81"/>
            <rFont val="Tahoma"/>
            <family val="2"/>
          </rPr>
          <t xml:space="preserve"> </t>
        </r>
        <r>
          <rPr>
            <b/>
            <sz val="9"/>
            <color indexed="81"/>
            <rFont val="Tahoma"/>
            <family val="2"/>
          </rPr>
          <t>Técnologo Médico</t>
        </r>
        <r>
          <rPr>
            <sz val="9"/>
            <color indexed="81"/>
            <rFont val="Tahoma"/>
            <family val="2"/>
          </rPr>
          <t xml:space="preserve"> y este realizada por un profesional de instrumento </t>
        </r>
        <r>
          <rPr>
            <b/>
            <sz val="9"/>
            <color indexed="81"/>
            <rFont val="Tahoma"/>
            <family val="2"/>
          </rPr>
          <t>Técnologo Médico</t>
        </r>
        <r>
          <rPr>
            <sz val="9"/>
            <color indexed="81"/>
            <rFont val="Tahoma"/>
            <family val="2"/>
          </rPr>
          <t xml:space="preserve">. </t>
        </r>
      </text>
    </comment>
    <comment ref="C103" authorId="0" shapeId="0" xr:uid="{36AE18E1-DB49-47B2-B1E7-230E50F17BB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Asistente Social</t>
        </r>
        <r>
          <rPr>
            <sz val="9"/>
            <color indexed="81"/>
            <rFont val="Tahoma"/>
            <family val="2"/>
          </rPr>
          <t xml:space="preserve">
ó  </t>
        </r>
        <r>
          <rPr>
            <b/>
            <sz val="9"/>
            <color indexed="81"/>
            <rFont val="Tahoma"/>
            <family val="2"/>
          </rPr>
          <t>Control por Asistente Social</t>
        </r>
        <r>
          <rPr>
            <sz val="9"/>
            <color indexed="81"/>
            <rFont val="Tahoma"/>
            <family val="2"/>
          </rPr>
          <t xml:space="preserve">  y este realizada por un profesional de instrumento </t>
        </r>
        <r>
          <rPr>
            <b/>
            <sz val="9"/>
            <color indexed="81"/>
            <rFont val="Tahoma"/>
            <family val="2"/>
          </rPr>
          <t xml:space="preserve">Asistente Social. </t>
        </r>
        <r>
          <rPr>
            <sz val="9"/>
            <color indexed="81"/>
            <rFont val="Tahoma"/>
            <family val="2"/>
          </rPr>
          <t xml:space="preserve">
</t>
        </r>
      </text>
    </comment>
    <comment ref="AN106" authorId="0" shapeId="0" xr:uid="{53AD8D2B-A161-44ED-A1FC-8B0A4228F524}">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AQ106" authorId="0" shapeId="0" xr:uid="{4C81D255-05E3-46C9-9B8F-ABD3FC103714}">
      <text>
        <r>
          <rPr>
            <sz val="9"/>
            <color indexed="81"/>
            <rFont val="Tahoma"/>
            <family val="2"/>
          </rPr>
          <t xml:space="preserve">Este dato aparecerá luego que en el </t>
        </r>
        <r>
          <rPr>
            <b/>
            <sz val="9"/>
            <color indexed="81"/>
            <rFont val="Tahoma"/>
            <family val="2"/>
          </rPr>
          <t>Módulo de Admisión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R106" authorId="0" shapeId="0" xr:uid="{4AB945DF-9289-4BAA-8BFB-9E703C3740ED}">
      <text>
        <r>
          <rPr>
            <sz val="9"/>
            <color indexed="81"/>
            <rFont val="Tahoma"/>
            <family val="2"/>
          </rPr>
          <t xml:space="preserve">Se contabilizara a los pacientes que tengan en  </t>
        </r>
        <r>
          <rPr>
            <b/>
            <sz val="9"/>
            <color indexed="81"/>
            <rFont val="Tahoma"/>
            <family val="2"/>
          </rPr>
          <t>Antecedentes del usuario APS</t>
        </r>
        <r>
          <rPr>
            <sz val="9"/>
            <color indexed="81"/>
            <rFont val="Tahoma"/>
            <family val="2"/>
          </rPr>
          <t xml:space="preserve"> / Pestaña "Identificacion"  Item  </t>
        </r>
        <r>
          <rPr>
            <b/>
            <sz val="9"/>
            <color indexed="81"/>
            <rFont val="Tahoma"/>
            <family val="2"/>
          </rPr>
          <t xml:space="preserve">Alertas Adm. </t>
        </r>
        <r>
          <rPr>
            <sz val="9"/>
            <color indexed="81"/>
            <rFont val="Tahoma"/>
            <family val="2"/>
          </rPr>
          <t xml:space="preserve"> </t>
        </r>
        <r>
          <rPr>
            <b/>
            <sz val="9"/>
            <color indexed="81"/>
            <rFont val="Tahoma"/>
            <family val="2"/>
          </rPr>
          <t>"MIGRANTE"</t>
        </r>
        <r>
          <rPr>
            <sz val="9"/>
            <color indexed="81"/>
            <rFont val="Tahoma"/>
            <family val="2"/>
          </rPr>
          <t xml:space="preserve">
</t>
        </r>
      </text>
    </comment>
    <comment ref="AS106" authorId="0" shapeId="0" xr:uid="{83115008-DC77-4670-8DDF-5E618E34B32B}">
      <text>
        <r>
          <rPr>
            <sz val="9"/>
            <color indexed="81"/>
            <rFont val="Tahoma"/>
            <family val="2"/>
          </rPr>
          <t xml:space="preserve">Se contabilizara a los pacientes que tengan en  </t>
        </r>
        <r>
          <rPr>
            <b/>
            <sz val="9"/>
            <color indexed="81"/>
            <rFont val="Tahoma"/>
            <family val="2"/>
          </rPr>
          <t xml:space="preserve">Antecedentes del usuario APS </t>
        </r>
        <r>
          <rPr>
            <sz val="9"/>
            <color indexed="81"/>
            <rFont val="Tahoma"/>
            <family val="2"/>
          </rPr>
          <t xml:space="preserve">/ Pestaña "Identificacion"  Item  </t>
        </r>
        <r>
          <rPr>
            <b/>
            <sz val="9"/>
            <color indexed="81"/>
            <rFont val="Tahoma"/>
            <family val="2"/>
          </rPr>
          <t>Alertas Adm</t>
        </r>
        <r>
          <rPr>
            <sz val="9"/>
            <color indexed="81"/>
            <rFont val="Tahoma"/>
            <family val="2"/>
          </rPr>
          <t xml:space="preserve">: 
</t>
        </r>
        <r>
          <rPr>
            <b/>
            <sz val="9"/>
            <color indexed="81"/>
            <rFont val="Tahoma"/>
            <family val="2"/>
          </rPr>
          <t>"Programa SENAME - Ambulatorios"</t>
        </r>
        <r>
          <rPr>
            <sz val="9"/>
            <color indexed="81"/>
            <rFont val="Tahoma"/>
            <family val="2"/>
          </rPr>
          <t xml:space="preserve">
ó
</t>
        </r>
        <r>
          <rPr>
            <b/>
            <sz val="9"/>
            <color indexed="81"/>
            <rFont val="Tahoma"/>
            <family val="2"/>
          </rPr>
          <t>"Programa SENAME - Residenciales"</t>
        </r>
        <r>
          <rPr>
            <sz val="9"/>
            <color indexed="81"/>
            <rFont val="Tahoma"/>
            <family val="2"/>
          </rPr>
          <t xml:space="preserve">
ó
</t>
        </r>
        <r>
          <rPr>
            <b/>
            <sz val="9"/>
            <color indexed="81"/>
            <rFont val="Tahoma"/>
            <family val="2"/>
          </rPr>
          <t>"Programa SENAME - CIP/CRC"</t>
        </r>
        <r>
          <rPr>
            <sz val="9"/>
            <color indexed="81"/>
            <rFont val="Tahoma"/>
            <family val="2"/>
          </rPr>
          <t xml:space="preserve">
</t>
        </r>
      </text>
    </comment>
    <comment ref="AO108" authorId="0" shapeId="0" xr:uid="{B69033D0-146F-40CF-AAD2-5D8FE4702441}">
      <text>
        <r>
          <rPr>
            <sz val="9"/>
            <color indexed="81"/>
            <rFont val="Tahoma"/>
            <family val="2"/>
          </rPr>
          <t>Este dato aparecerá luego que en el</t>
        </r>
        <r>
          <rPr>
            <b/>
            <sz val="9"/>
            <color indexed="81"/>
            <rFont val="Tahoma"/>
            <family val="2"/>
          </rPr>
          <t xml:space="preserve"> Módulo de Admisión</t>
        </r>
        <r>
          <rPr>
            <sz val="9"/>
            <color indexed="81"/>
            <rFont val="Tahoma"/>
            <family val="2"/>
          </rPr>
          <t xml:space="preserve"> el paciente indique campo </t>
        </r>
        <r>
          <rPr>
            <b/>
            <sz val="9"/>
            <color indexed="81"/>
            <rFont val="Tahoma"/>
            <family val="2"/>
          </rPr>
          <t>genero</t>
        </r>
        <r>
          <rPr>
            <sz val="9"/>
            <color indexed="81"/>
            <rFont val="Tahoma"/>
            <family val="2"/>
          </rPr>
          <t xml:space="preserve"> </t>
        </r>
        <r>
          <rPr>
            <b/>
            <sz val="9"/>
            <color indexed="81"/>
            <rFont val="Tahoma"/>
            <family val="2"/>
          </rPr>
          <t>"Masculino Trans"</t>
        </r>
        <r>
          <rPr>
            <sz val="9"/>
            <color indexed="81"/>
            <rFont val="Tahoma"/>
            <family val="2"/>
          </rPr>
          <t xml:space="preserve">
</t>
        </r>
      </text>
    </comment>
    <comment ref="AP108" authorId="0" shapeId="0" xr:uid="{31050812-6C11-4097-98A0-9B7C7BF96E3D}">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t>
        </r>
        <r>
          <rPr>
            <b/>
            <sz val="9"/>
            <color indexed="81"/>
            <rFont val="Tahoma"/>
            <family val="2"/>
          </rPr>
          <t>genero "Femenino Trans"</t>
        </r>
        <r>
          <rPr>
            <sz val="9"/>
            <color indexed="81"/>
            <rFont val="Tahoma"/>
            <family val="2"/>
          </rPr>
          <t xml:space="preserve">
</t>
        </r>
      </text>
    </comment>
    <comment ref="C109" authorId="0" shapeId="0" xr:uid="{56D18407-7164-438F-80AA-2092D5711DB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Infección Trasmisión Sexual (ITS) (excluye VIH/SIDA)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10" authorId="0" shapeId="0" xr:uid="{BB56FD89-7418-404B-AA8F-8CDCA17907A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Infección Trasmisión Sexual (ITS) (excluye VIH/SIDA)</t>
        </r>
        <r>
          <rPr>
            <sz val="9"/>
            <color indexed="81"/>
            <rFont val="Tahoma"/>
            <family val="2"/>
          </rPr>
          <t xml:space="preserve"> y este realizada por un instrumento: </t>
        </r>
        <r>
          <rPr>
            <b/>
            <sz val="9"/>
            <color indexed="81"/>
            <rFont val="Tahoma"/>
            <family val="2"/>
          </rPr>
          <t>Matron (a).</t>
        </r>
        <r>
          <rPr>
            <sz val="9"/>
            <color indexed="81"/>
            <rFont val="Tahoma"/>
            <family val="2"/>
          </rPr>
          <t xml:space="preserve">
</t>
        </r>
      </text>
    </comment>
    <comment ref="C111" authorId="0" shapeId="0" xr:uid="{1D9FFD5C-BAD2-4BDD-8C22-07BFE413036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12" authorId="0" shapeId="0" xr:uid="{7D7AD734-BA1B-4EEA-8487-56DA58DC40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VIH/SIDA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13" authorId="0" shapeId="0" xr:uid="{0B272C79-455A-42A2-9D99-400421F3CFD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Psicologo (a).</t>
        </r>
        <r>
          <rPr>
            <sz val="9"/>
            <color indexed="81"/>
            <rFont val="Tahoma"/>
            <family val="2"/>
          </rPr>
          <t xml:space="preserve">
</t>
        </r>
      </text>
    </comment>
    <comment ref="C114" authorId="0" shapeId="0" xr:uid="{3FFFE9E2-CDDB-475A-BB84-E3CBCDB31C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15" authorId="0" shapeId="0" xr:uid="{2ACECBA7-CA63-4C66-ACD4-0D97C4ACE55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16" authorId="0" shapeId="0" xr:uid="{5E4F038A-E545-47D6-9B5C-391B3C84534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Control VIH sin TAR</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17" authorId="0" shapeId="0" xr:uid="{B710D17C-9BB3-48FE-AAFA-E7230086B3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sin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18" authorId="0" shapeId="0" xr:uid="{6D6BDFCC-86C2-4AE9-AE44-F790EFF164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19" authorId="0" shapeId="0" xr:uid="{20B23AFE-2EEB-4BA4-A7F1-0345D362DFF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Esthela Henriquez</author>
    <author>Ines Kohnenkamp</author>
    <author>Alexis Caceres Zapata</author>
    <author>Natalia Arancibia</author>
    <author>Alexis Cáceres Zapata</author>
    <author>Miguel Angel Rozas Bustamante</author>
  </authors>
  <commentList>
    <comment ref="A9" authorId="0" shapeId="0" xr:uid="{1E361B46-70AA-40AC-A67C-7BB37AF2F7E1}">
      <text>
        <r>
          <rPr>
            <b/>
            <sz val="9"/>
            <color indexed="81"/>
            <rFont val="Tahoma"/>
            <family val="2"/>
          </rPr>
          <t>Registros a contabilizar para Nodos (Centros) de mediana y alta complejidad; realizados según estamento.
Medico - Ginecologo - Matrona - Odontologo 
HT1
HT2 
HT3</t>
        </r>
        <r>
          <rPr>
            <sz val="9"/>
            <color indexed="81"/>
            <rFont val="Tahoma"/>
            <family val="2"/>
          </rPr>
          <t xml:space="preserve">
</t>
        </r>
      </text>
    </comment>
    <comment ref="B20" authorId="1" shapeId="0" xr:uid="{80D1791D-E518-4BA5-B18B-145E44273D57}">
      <text>
        <r>
          <rPr>
            <sz val="9"/>
            <color indexed="81"/>
            <rFont val="Tahoma"/>
            <family val="2"/>
          </rPr>
          <t xml:space="preserve">Se contara este dato con todas aquellas atenciones efectuadas y con estado </t>
        </r>
        <r>
          <rPr>
            <b/>
            <sz val="9"/>
            <color indexed="81"/>
            <rFont val="Tahoma"/>
            <family val="2"/>
          </rPr>
          <t xml:space="preserve">COMPLETADA en Nodo de tipo SAPU o SAR.
Atención Completada en módulo urgencia por profesional MEDICO </t>
        </r>
        <r>
          <rPr>
            <sz val="9"/>
            <color indexed="81"/>
            <rFont val="Tahoma"/>
            <family val="2"/>
          </rPr>
          <t xml:space="preserve">
NOTA: Esta sección cuenta por tipo de nodo según codigo DEIS. Ejemplo: codigo DEIS 111, tipo de nodo, SAPU.</t>
        </r>
      </text>
    </comment>
    <comment ref="B21" authorId="1" shapeId="0" xr:uid="{9F648DC2-C638-4530-B593-6FC3F750C5FB}">
      <text>
        <r>
          <rPr>
            <sz val="9"/>
            <color indexed="81"/>
            <rFont val="Tahoma"/>
            <family val="2"/>
          </rPr>
          <t>Se contara este dato con todas aquellas atenciones efectuadas y con estado</t>
        </r>
        <r>
          <rPr>
            <b/>
            <sz val="9"/>
            <color indexed="81"/>
            <rFont val="Tahoma"/>
            <family val="2"/>
          </rPr>
          <t xml:space="preserve"> COMPLETADA en Nodo de tipo SAPU o SAR.
Atención Completada en módulo urgencia por profesional ENFERMERA/O</t>
        </r>
        <r>
          <rPr>
            <sz val="9"/>
            <color indexed="81"/>
            <rFont val="Tahoma"/>
            <family val="2"/>
          </rPr>
          <t xml:space="preserve">
NOTA: Esta sección cuenta por tipo de nodo según codigo DEIS. Ejemplo: codigo DEIS 111, tipo de nodo, SAPU.
</t>
        </r>
      </text>
    </comment>
    <comment ref="B22" authorId="1" shapeId="0" xr:uid="{D67EF9FF-219C-4BB3-83D7-718EF9C7DC15}">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MATRONA/ÓN</t>
        </r>
        <r>
          <rPr>
            <sz val="9"/>
            <color indexed="81"/>
            <rFont val="Tahoma"/>
            <family val="2"/>
          </rPr>
          <t xml:space="preserve">
NOTA: Esta sección cuenta por tipo de nodo según codigo DEIS. Ejemplo: codigo DEIS 111, tipo de nodo, SAPU.
</t>
        </r>
      </text>
    </comment>
    <comment ref="B23" authorId="1" shapeId="0" xr:uid="{5F4EF1F6-1101-4E55-AC31-75358544E4F1}">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KINESIÓLOGO</t>
        </r>
        <r>
          <rPr>
            <sz val="9"/>
            <color indexed="81"/>
            <rFont val="Tahoma"/>
            <family val="2"/>
          </rPr>
          <t xml:space="preserve">
NOTA: Esta sección cuenta por tipo de nodo según codigo DEIS. Ejemplo: codigo DEIS 111, tipo de nodo, SAPU.</t>
        </r>
      </text>
    </comment>
    <comment ref="B28" authorId="1" shapeId="0" xr:uid="{102B536B-8DA0-4D92-828D-9A74176772F1}">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MEDICO</t>
        </r>
        <r>
          <rPr>
            <sz val="9"/>
            <color indexed="81"/>
            <rFont val="Tahoma"/>
            <family val="2"/>
          </rPr>
          <t xml:space="preserve">
NOTA: Esta sección cuenta por tipo de nodo según codigo DEIS. Ejemplo: codigo DEIS 222, tipo de nodo, HT4.</t>
        </r>
      </text>
    </comment>
    <comment ref="B29" authorId="1" shapeId="0" xr:uid="{36564547-8B45-40D9-B54D-DE9B817A8D22}">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ENFERMERA</t>
        </r>
        <r>
          <rPr>
            <sz val="9"/>
            <color indexed="81"/>
            <rFont val="Tahoma"/>
            <family val="2"/>
          </rPr>
          <t xml:space="preserve">
NOTA: Esta sección cuenta por tipo de nodo según codigo DEIS. Ejemplo: codigo DEIS 222, tipo de nodo, HT4.</t>
        </r>
      </text>
    </comment>
    <comment ref="B30" authorId="1" shapeId="0" xr:uid="{4D7D7B84-37B4-47DA-A0A7-97E19937B3D6}">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MATRONA/ÓN</t>
        </r>
        <r>
          <rPr>
            <sz val="9"/>
            <color indexed="81"/>
            <rFont val="Tahoma"/>
            <family val="2"/>
          </rPr>
          <t xml:space="preserve">
NOTA: Esta sección cuenta por tipo de nodo según codigo DEIS. Ejemplo: codigo DEIS 222, tipo de nodo, HT4.</t>
        </r>
      </text>
    </comment>
    <comment ref="B31" authorId="1" shapeId="0" xr:uid="{FA59A03B-9428-4422-9013-B3F9A3AC1814}">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KINESIOLOGO</t>
        </r>
        <r>
          <rPr>
            <sz val="9"/>
            <color indexed="81"/>
            <rFont val="Tahoma"/>
            <family val="2"/>
          </rPr>
          <t xml:space="preserve">
NOTA: Esta sección cuenta por tipo de nodo según codigo DEIS. Ejemplo: codigo DEIS 222, tipo de nodo, HT4.</t>
        </r>
      </text>
    </comment>
    <comment ref="B32" authorId="1" shapeId="0" xr:uid="{EE83BE29-4DA6-4146-A311-3096CB0CE60F}">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TÉCNICO PARAMÉDICO</t>
        </r>
        <r>
          <rPr>
            <sz val="9"/>
            <color indexed="81"/>
            <rFont val="Tahoma"/>
            <family val="2"/>
          </rPr>
          <t xml:space="preserve">
NOTA: Esta sección cuenta por tipo de nodo según codigo DEIS. Ejemplo: codigo DEIS 222, tipo de nodo, HT4.</t>
        </r>
      </text>
    </comment>
    <comment ref="B33" authorId="1" shapeId="0" xr:uid="{CB6BD97B-AE9A-4516-A016-17D2B208A5AD}">
      <text>
        <r>
          <rPr>
            <sz val="9"/>
            <color indexed="81"/>
            <rFont val="Tahoma"/>
            <family val="2"/>
          </rPr>
          <t>Se contara este dato con todas aquellas atenciones efectuadas y con estado</t>
        </r>
        <r>
          <rPr>
            <b/>
            <sz val="9"/>
            <color indexed="81"/>
            <rFont val="Tahoma"/>
            <family val="2"/>
          </rPr>
          <t xml:space="preserve"> COMPLETADA en nodo de tipo, Hospital de baja complejidad (HT4).
Atención Completada en módulo urgencia por el resto de profesionales no considerados en las celdas anteriores</t>
        </r>
        <r>
          <rPr>
            <sz val="9"/>
            <color indexed="81"/>
            <rFont val="Tahoma"/>
            <family val="2"/>
          </rPr>
          <t xml:space="preserve">
NOTA: Esta sección cuenta por tipo de nodo según codigo DEIS. Ejemplo: codigo DEIS 222, tipo de nodo, HT4.</t>
        </r>
      </text>
    </comment>
    <comment ref="B38" authorId="1" shapeId="0" xr:uid="{336C72B5-32CC-46A8-98F4-142120C70432}">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Médico</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39" authorId="1" shapeId="0" xr:uid="{1D60A95E-E1F0-41C5-9F33-C46F44C09F93}">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 xml:space="preserve">Enfermero/a </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0" authorId="1" shapeId="0" xr:uid="{54CB87A6-B58E-4F0E-8FAB-C3003DB52A7F}">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Individual</t>
        </r>
        <r>
          <rPr>
            <sz val="9"/>
            <color indexed="81"/>
            <rFont val="Tahoma"/>
            <family val="2"/>
          </rPr>
          <t xml:space="preserve">, el </t>
        </r>
        <r>
          <rPr>
            <b/>
            <sz val="9"/>
            <color indexed="81"/>
            <rFont val="Tahoma"/>
            <family val="2"/>
          </rPr>
          <t>Matron/a</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1" authorId="1" shapeId="0" xr:uid="{C8F3BD3B-9BE7-43F2-901C-C21B0FE5269D}">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Kinesiólogo/a</t>
        </r>
        <r>
          <rPr>
            <sz val="9"/>
            <color indexed="81"/>
            <rFont val="Tahoma"/>
            <family val="2"/>
          </rPr>
          <t xml:space="preserve"> registre la actividad:
</t>
        </r>
        <r>
          <rPr>
            <b/>
            <sz val="9"/>
            <color indexed="81"/>
            <rFont val="Tahoma"/>
            <family val="2"/>
          </rPr>
          <t xml:space="preserve">
Atención de urgencia No SAPU</t>
        </r>
        <r>
          <rPr>
            <sz val="9"/>
            <color indexed="81"/>
            <rFont val="Tahoma"/>
            <family val="2"/>
          </rPr>
          <t xml:space="preserve">
</t>
        </r>
      </text>
    </comment>
    <comment ref="B42" authorId="1" shapeId="0" xr:uid="{AACE72D1-D813-4AFD-94D6-66CC88B35658}">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t>
        </r>
        <r>
          <rPr>
            <sz val="9"/>
            <color indexed="81"/>
            <rFont val="Tahoma"/>
            <family val="2"/>
          </rPr>
          <t xml:space="preserve">l, el </t>
        </r>
        <r>
          <rPr>
            <b/>
            <sz val="9"/>
            <color indexed="81"/>
            <rFont val="Tahoma"/>
            <family val="2"/>
          </rPr>
          <t>TENS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3" authorId="1" shapeId="0" xr:uid="{41F3B811-8ABF-4E6B-AD5B-04326A191343}">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t>
        </r>
        <r>
          <rPr>
            <b/>
            <sz val="9"/>
            <color indexed="81"/>
            <rFont val="Tahoma"/>
            <family val="2"/>
          </rPr>
          <t>cualquier profesional clínico no considerados en las celdas anteriores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8" authorId="1" shapeId="0" xr:uid="{97EF9555-EF3F-4131-A6D6-7B783D162FB5}">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MÉDICO.</t>
        </r>
        <r>
          <rPr>
            <sz val="9"/>
            <color indexed="81"/>
            <rFont val="Tahoma"/>
            <family val="2"/>
          </rPr>
          <t xml:space="preserve">
NOTA: Esta sección cuenta por tipo de nodo según codigo DEIS. Ejemplo: codigo DEIS 444, tipo de nodo, PSR.</t>
        </r>
      </text>
    </comment>
    <comment ref="B49" authorId="1" shapeId="0" xr:uid="{16D413BD-4F63-41EF-AB14-348AA8FD0990}">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ENFERMERA/O</t>
        </r>
        <r>
          <rPr>
            <sz val="9"/>
            <color indexed="81"/>
            <rFont val="Tahoma"/>
            <family val="2"/>
          </rPr>
          <t xml:space="preserve">
NOTA: Esta sección cuenta por tipo de nodo según codigo DEIS. Ejemplo: codigo DEIS 444, tipo de nodo, PSR.</t>
        </r>
      </text>
    </comment>
    <comment ref="B50" authorId="1" shapeId="0" xr:uid="{D5623C59-DB17-4D54-9842-555AA4A80589}">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MATRONA/ÓN</t>
        </r>
        <r>
          <rPr>
            <sz val="9"/>
            <color indexed="81"/>
            <rFont val="Tahoma"/>
            <family val="2"/>
          </rPr>
          <t xml:space="preserve">
NOTA: Esta sección cuenta por tipo de nodo según codigo DEIS. Ejemplo: codigo DEIS 444, tipo de nodo, PSR.</t>
        </r>
      </text>
    </comment>
    <comment ref="B51" authorId="1" shapeId="0" xr:uid="{274BC708-3EAE-400F-AF9E-459C905F8A7D}">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Kinesiologo/a</t>
        </r>
        <r>
          <rPr>
            <sz val="9"/>
            <color indexed="81"/>
            <rFont val="Tahoma"/>
            <family val="2"/>
          </rPr>
          <t xml:space="preserve">
NOTA: Esta sección cuenta por tipo de nodo según codigo DEIS. Ejemplo: codigo DEIS 444, tipo de nodo, PSR.
</t>
        </r>
      </text>
    </comment>
    <comment ref="B52" authorId="1" shapeId="0" xr:uid="{D1F416B7-5A5B-4D77-8108-7D10D3B65A17}">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TÉCNICO PARAMÉDICO</t>
        </r>
        <r>
          <rPr>
            <sz val="9"/>
            <color indexed="81"/>
            <rFont val="Tahoma"/>
            <family val="2"/>
          </rPr>
          <t xml:space="preserve">
NOTA: Esta sección cuenta por tipo de nodo según codigo DEIS. Ejemplo: codigo DEIS 444, tipo de nodo, PSR.
</t>
        </r>
      </text>
    </comment>
    <comment ref="B53" authorId="1" shapeId="0" xr:uid="{5FF3052D-AA5C-46F9-A38E-B99D359D9440}">
      <text>
        <r>
          <rPr>
            <sz val="9"/>
            <color indexed="81"/>
            <rFont val="Tahoma"/>
            <family val="2"/>
          </rPr>
          <t>Se contara este dato con todas aquellas atenciones efectuadas y con estado</t>
        </r>
        <r>
          <rPr>
            <b/>
            <sz val="9"/>
            <color indexed="81"/>
            <rFont val="Tahoma"/>
            <family val="2"/>
          </rPr>
          <t xml:space="preserve"> COMPLETADA en nodo de tipo CGR, PSR o SUR.</t>
        </r>
        <r>
          <rPr>
            <sz val="9"/>
            <color indexed="81"/>
            <rFont val="Tahoma"/>
            <family val="2"/>
          </rPr>
          <t xml:space="preserve">
</t>
        </r>
        <r>
          <rPr>
            <b/>
            <sz val="9"/>
            <color indexed="81"/>
            <rFont val="Tahoma"/>
            <family val="2"/>
          </rPr>
          <t>Atención Completada en módulo urgencia por el resto de profesionales no considerados en las celdas anteriores</t>
        </r>
        <r>
          <rPr>
            <sz val="9"/>
            <color indexed="81"/>
            <rFont val="Tahoma"/>
            <family val="2"/>
          </rPr>
          <t xml:space="preserve">
NOTA: Esta sección cuenta por tipo de nodo según codigo DEIS. Ejemplo: codigo DEIS 444, tipo de nodo, PSR.</t>
        </r>
      </text>
    </comment>
    <comment ref="A58" authorId="2" shapeId="0" xr:uid="{737DD96A-AA34-4767-BE9C-8CD36F84211A}">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C1</t>
        </r>
        <r>
          <rPr>
            <sz val="9"/>
            <color indexed="81"/>
            <rFont val="Tahoma"/>
            <family val="2"/>
          </rPr>
          <t xml:space="preserve">.
</t>
        </r>
        <r>
          <rPr>
            <b/>
            <sz val="9"/>
            <color indexed="81"/>
            <rFont val="Tahoma"/>
            <family val="2"/>
          </rPr>
          <t xml:space="preserve">
</t>
        </r>
      </text>
    </comment>
    <comment ref="A59" authorId="2" shapeId="0" xr:uid="{3F807D2A-FACD-45DA-B610-8461AD02397A}">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t>
        </r>
        <r>
          <rPr>
            <b/>
            <sz val="9"/>
            <color indexed="81"/>
            <rFont val="Tahoma"/>
            <family val="2"/>
          </rPr>
          <t xml:space="preserve"> </t>
        </r>
        <r>
          <rPr>
            <sz val="9"/>
            <color indexed="81"/>
            <rFont val="Tahoma"/>
            <family val="2"/>
          </rPr>
          <t xml:space="preserve">estado </t>
        </r>
        <r>
          <rPr>
            <b/>
            <sz val="9"/>
            <color indexed="81"/>
            <rFont val="Tahoma"/>
            <family val="2"/>
          </rPr>
          <t>COMPLETADA</t>
        </r>
        <r>
          <rPr>
            <sz val="9"/>
            <color indexed="81"/>
            <rFont val="Tahoma"/>
            <family val="2"/>
          </rPr>
          <t xml:space="preserve"> y con el registro de catigorización </t>
        </r>
        <r>
          <rPr>
            <b/>
            <sz val="9"/>
            <color indexed="81"/>
            <rFont val="Tahoma"/>
            <family val="2"/>
          </rPr>
          <t>C2</t>
        </r>
        <r>
          <rPr>
            <sz val="9"/>
            <color indexed="81"/>
            <rFont val="Tahoma"/>
            <family val="2"/>
          </rPr>
          <t>.</t>
        </r>
      </text>
    </comment>
    <comment ref="A60" authorId="2" shapeId="0" xr:uid="{56C637E2-76BE-49E8-BD55-D8280D315DD4}">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C3</t>
        </r>
        <r>
          <rPr>
            <sz val="9"/>
            <color indexed="81"/>
            <rFont val="Tahoma"/>
            <family val="2"/>
          </rPr>
          <t>.</t>
        </r>
      </text>
    </comment>
    <comment ref="A61" authorId="2" shapeId="0" xr:uid="{061F7E4A-34B5-4C60-B98C-6F055EE35FBE}">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 estado</t>
        </r>
        <r>
          <rPr>
            <b/>
            <sz val="9"/>
            <color indexed="81"/>
            <rFont val="Tahoma"/>
            <family val="2"/>
          </rPr>
          <t xml:space="preserve"> COMPLETADA </t>
        </r>
        <r>
          <rPr>
            <sz val="9"/>
            <color indexed="81"/>
            <rFont val="Tahoma"/>
            <family val="2"/>
          </rPr>
          <t xml:space="preserve">y con el registro de catigorización </t>
        </r>
        <r>
          <rPr>
            <b/>
            <sz val="9"/>
            <color indexed="81"/>
            <rFont val="Tahoma"/>
            <family val="2"/>
          </rPr>
          <t>C4.</t>
        </r>
      </text>
    </comment>
    <comment ref="A62" authorId="2" shapeId="0" xr:uid="{EC3545B3-5F79-4EF6-8F63-690DAE57F7C4}">
      <text>
        <r>
          <rPr>
            <sz val="9"/>
            <color indexed="81"/>
            <rFont val="Tahoma"/>
            <family val="2"/>
          </rPr>
          <t>Se contara este dato con todas aquellas</t>
        </r>
        <r>
          <rPr>
            <b/>
            <sz val="9"/>
            <color indexed="81"/>
            <rFont val="Tahoma"/>
            <family val="2"/>
          </rPr>
          <t xml:space="preserve"> atenciones de urgencia </t>
        </r>
        <r>
          <rPr>
            <sz val="9"/>
            <color indexed="81"/>
            <rFont val="Tahoma"/>
            <family val="2"/>
          </rPr>
          <t xml:space="preserve">en estado </t>
        </r>
        <r>
          <rPr>
            <b/>
            <sz val="9"/>
            <color indexed="81"/>
            <rFont val="Tahoma"/>
            <family val="2"/>
          </rPr>
          <t xml:space="preserve">COMPLETADA </t>
        </r>
        <r>
          <rPr>
            <sz val="9"/>
            <color indexed="81"/>
            <rFont val="Tahoma"/>
            <family val="2"/>
          </rPr>
          <t>y con el registro de catigorización</t>
        </r>
        <r>
          <rPr>
            <b/>
            <sz val="9"/>
            <color indexed="81"/>
            <rFont val="Tahoma"/>
            <family val="2"/>
          </rPr>
          <t xml:space="preserve"> C5.</t>
        </r>
      </text>
    </comment>
    <comment ref="A63" authorId="2" shapeId="0" xr:uid="{62CDBB3E-100A-4CD3-BA28-AE878D53F78B}">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 xml:space="preserve">COMPLETADAS </t>
        </r>
        <r>
          <rPr>
            <sz val="9"/>
            <color indexed="81"/>
            <rFont val="Tahoma"/>
            <family val="2"/>
          </rPr>
          <t>y</t>
        </r>
        <r>
          <rPr>
            <b/>
            <sz val="9"/>
            <color indexed="81"/>
            <rFont val="Tahoma"/>
            <family val="2"/>
          </rPr>
          <t xml:space="preserve"> sin categorización registrada.</t>
        </r>
      </text>
    </comment>
    <comment ref="B67" authorId="0" shapeId="0" xr:uid="{98154769-37E0-4900-BF92-53C1E79CB833}">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Medicina Interna</t>
        </r>
        <r>
          <rPr>
            <sz val="9"/>
            <color indexed="81"/>
            <rFont val="Tahoma"/>
            <family val="2"/>
          </rPr>
          <t xml:space="preserve"> registre su  atención.
</t>
        </r>
      </text>
    </comment>
    <comment ref="B68" authorId="0" shapeId="0" xr:uid="{04615018-51CC-4CBD-A68C-05CD25201B77}">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Neurología Adultos</t>
        </r>
        <r>
          <rPr>
            <sz val="9"/>
            <color indexed="81"/>
            <rFont val="Tahoma"/>
            <family val="2"/>
          </rPr>
          <t xml:space="preserve"> registre su  atención.
</t>
        </r>
      </text>
    </comment>
    <comment ref="B69" authorId="0" shapeId="0" xr:uid="{242422F3-C506-4DAC-B650-269438A683F4}">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Neurología Pediátrica</t>
        </r>
        <r>
          <rPr>
            <sz val="9"/>
            <color indexed="81"/>
            <rFont val="Tahoma"/>
            <family val="2"/>
          </rPr>
          <t xml:space="preserve"> registre su  atención.
</t>
        </r>
      </text>
    </comment>
    <comment ref="B70" authorId="0" shapeId="0" xr:uid="{6FBA01E0-28DD-40C3-A0AA-5976E526B0AE}">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Obstetricia y Ginecología </t>
        </r>
        <r>
          <rPr>
            <sz val="9"/>
            <color indexed="81"/>
            <rFont val="Tahoma"/>
            <family val="2"/>
          </rPr>
          <t xml:space="preserve">registre su  atención
</t>
        </r>
      </text>
    </comment>
    <comment ref="B71" authorId="0" shapeId="0" xr:uid="{42CC97B8-4B12-4E3B-8020-0FDCAC500A51}">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Urgencias, </t>
        </r>
        <r>
          <rPr>
            <sz val="9"/>
            <color indexed="81"/>
            <rFont val="Tahoma"/>
            <family val="2"/>
          </rPr>
          <t xml:space="preserve"> el Médico con la especialidad de </t>
        </r>
        <r>
          <rPr>
            <b/>
            <sz val="9"/>
            <color indexed="81"/>
            <rFont val="Tahoma"/>
            <family val="2"/>
          </rPr>
          <t>Oftalmología</t>
        </r>
        <r>
          <rPr>
            <sz val="9"/>
            <color indexed="81"/>
            <rFont val="Tahoma"/>
            <family val="2"/>
          </rPr>
          <t xml:space="preserve"> registre su  atención.
</t>
        </r>
      </text>
    </comment>
    <comment ref="B72" authorId="0" shapeId="0" xr:uid="{690EA1CF-F892-42CD-9546-35E880036C8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Otorrinolaringología</t>
        </r>
        <r>
          <rPr>
            <sz val="9"/>
            <color indexed="81"/>
            <rFont val="Tahoma"/>
            <family val="2"/>
          </rPr>
          <t xml:space="preserve"> registre su  atención.
</t>
        </r>
      </text>
    </comment>
    <comment ref="B73" authorId="0" shapeId="0" xr:uid="{E68B63BF-B4BD-43B2-90AF-373FAE79B11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Pediatría</t>
        </r>
        <r>
          <rPr>
            <sz val="9"/>
            <color indexed="81"/>
            <rFont val="Tahoma"/>
            <family val="2"/>
          </rPr>
          <t xml:space="preserve"> registre su  atención.
</t>
        </r>
      </text>
    </comment>
    <comment ref="B74" authorId="0" shapeId="0" xr:uid="{87B74C7D-A96E-4340-92B8-893C81AA43F7}">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Traumatología y Ortopedia</t>
        </r>
        <r>
          <rPr>
            <sz val="9"/>
            <color indexed="81"/>
            <rFont val="Tahoma"/>
            <family val="2"/>
          </rPr>
          <t xml:space="preserve"> registre su  atención.
</t>
        </r>
      </text>
    </comment>
    <comment ref="B75" authorId="0" shapeId="0" xr:uid="{D1B8E9A5-29F1-4AB3-93D0-56C71CE8225C}">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Neurocirugía</t>
        </r>
        <r>
          <rPr>
            <sz val="9"/>
            <color indexed="81"/>
            <rFont val="Tahoma"/>
            <family val="2"/>
          </rPr>
          <t xml:space="preserve"> registre su  atención.
</t>
        </r>
      </text>
    </comment>
    <comment ref="B76" authorId="0" shapeId="0" xr:uid="{FB0A5593-CD38-4EE0-B629-8B5DF66A853A}">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Psiquiatría Adultos</t>
        </r>
        <r>
          <rPr>
            <sz val="9"/>
            <color indexed="81"/>
            <rFont val="Tahoma"/>
            <family val="2"/>
          </rPr>
          <t xml:space="preserve"> registre su  atención.
</t>
        </r>
      </text>
    </comment>
    <comment ref="B77" authorId="0" shapeId="0" xr:uid="{BA458B44-E104-444E-9908-D37FC05A98DD}">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Psiquiatría Pediátrica y Adolescentes </t>
        </r>
        <r>
          <rPr>
            <sz val="9"/>
            <color indexed="81"/>
            <rFont val="Tahoma"/>
            <family val="2"/>
          </rPr>
          <t xml:space="preserve">registre su  atención.
</t>
        </r>
      </text>
    </comment>
    <comment ref="B78" authorId="0" shapeId="0" xr:uid="{0583FB3B-4D43-43E4-8237-26FE13C8535A}">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Urología</t>
        </r>
        <r>
          <rPr>
            <sz val="9"/>
            <color indexed="81"/>
            <rFont val="Tahoma"/>
            <family val="2"/>
          </rPr>
          <t xml:space="preserve"> registre su  atención.
</t>
        </r>
      </text>
    </comment>
    <comment ref="B79" authorId="0" shapeId="0" xr:uid="{7285173F-1CDD-422C-9C61-98B85F5657A6}">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Urgenciología</t>
        </r>
        <r>
          <rPr>
            <sz val="9"/>
            <color indexed="81"/>
            <rFont val="Tahoma"/>
            <family val="2"/>
          </rPr>
          <t xml:space="preserve"> registre su  atención.
</t>
        </r>
      </text>
    </comment>
    <comment ref="B80" authorId="0" shapeId="0" xr:uid="{B6DAC555-4281-4932-B549-8BAD8C004106}">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cirugía vascular Periférica </t>
        </r>
        <r>
          <rPr>
            <sz val="9"/>
            <color indexed="81"/>
            <rFont val="Tahoma"/>
            <family val="2"/>
          </rPr>
          <t xml:space="preserve">registre su atención.
</t>
        </r>
      </text>
    </comment>
    <comment ref="B81" authorId="0" shapeId="0" xr:uid="{AB241EB7-782E-4C0D-B4DF-9E563701343F}">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General</t>
        </r>
        <r>
          <rPr>
            <sz val="9"/>
            <color indexed="81"/>
            <rFont val="Tahoma"/>
            <family val="2"/>
          </rPr>
          <t xml:space="preserve"> registre su  atención.
</t>
        </r>
      </text>
    </comment>
    <comment ref="B82" authorId="0" shapeId="0" xr:uid="{97989C76-C5A2-4F8E-BDD4-29170A62D002}">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Pediatrica</t>
        </r>
        <r>
          <rPr>
            <sz val="9"/>
            <color indexed="81"/>
            <rFont val="Tahoma"/>
            <family val="2"/>
          </rPr>
          <t xml:space="preserve"> registre su  atención.
</t>
        </r>
      </text>
    </comment>
    <comment ref="B83" authorId="0" shapeId="0" xr:uid="{5EBB03D9-75B7-4F4F-9FEB-20E6175462FE}">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Cardiología</t>
        </r>
        <r>
          <rPr>
            <sz val="9"/>
            <color indexed="81"/>
            <rFont val="Tahoma"/>
            <family val="2"/>
          </rPr>
          <t xml:space="preserve"> registre su  atención.
</t>
        </r>
      </text>
    </comment>
    <comment ref="B84" authorId="0" shapeId="0" xr:uid="{F9676E4B-4A19-43CD-AB5D-5D00503B0DC7}">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Anestesiología</t>
        </r>
        <r>
          <rPr>
            <sz val="9"/>
            <color indexed="81"/>
            <rFont val="Tahoma"/>
            <family val="2"/>
          </rPr>
          <t xml:space="preserve"> registre su  atención.
</t>
        </r>
      </text>
    </comment>
    <comment ref="B85" authorId="0" shapeId="0" xr:uid="{F6B1CE9C-AD7F-49F3-A440-F3084E1ED12E}">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 xml:space="preserve">Cirugía de Cabeza, Cuello y Maxilofacial, </t>
        </r>
        <r>
          <rPr>
            <sz val="9"/>
            <color indexed="81"/>
            <rFont val="Tahoma"/>
            <family val="2"/>
          </rPr>
          <t xml:space="preserve">registre su  atención.
</t>
        </r>
      </text>
    </comment>
    <comment ref="A88" authorId="3" shapeId="0" xr:uid="{F714F1C1-A498-4800-ACCE-C82A4C853D38}">
      <text>
        <r>
          <rPr>
            <b/>
            <sz val="9"/>
            <color indexed="81"/>
            <rFont val="Tahoma"/>
            <family val="2"/>
          </rPr>
          <t xml:space="preserve">Seccion No Disponible 
</t>
        </r>
        <r>
          <rPr>
            <b/>
            <sz val="9"/>
            <color indexed="81"/>
            <rFont val="Tahoma"/>
            <family val="2"/>
          </rPr>
          <t xml:space="preserve">
</t>
        </r>
      </text>
    </comment>
    <comment ref="A101" authorId="3" shapeId="0" xr:uid="{F1204A9F-3C60-4DD6-A7CE-B0E7E09F8087}">
      <text>
        <r>
          <rPr>
            <sz val="9"/>
            <color indexed="81"/>
            <rFont val="Tahoma"/>
            <family val="2"/>
          </rPr>
          <t xml:space="preserve">Se contara a todo paciente derivado a Box de tipo  </t>
        </r>
        <r>
          <rPr>
            <b/>
            <sz val="9"/>
            <color indexed="81"/>
            <rFont val="Tahoma"/>
            <family val="2"/>
          </rPr>
          <t xml:space="preserve">Observación, Tratamiento o Recuperacion </t>
        </r>
        <r>
          <rPr>
            <sz val="9"/>
            <color indexed="81"/>
            <rFont val="Tahoma"/>
            <family val="2"/>
          </rPr>
          <t xml:space="preserve">por indicación médica. </t>
        </r>
        <r>
          <rPr>
            <b/>
            <sz val="9"/>
            <color indexed="81"/>
            <rFont val="Tahoma"/>
            <family val="2"/>
          </rPr>
          <t xml:space="preserve">
</t>
        </r>
        <r>
          <rPr>
            <sz val="9"/>
            <color indexed="81"/>
            <rFont val="Tahoma"/>
            <family val="2"/>
          </rPr>
          <t>Atención registrada en módulo urgencia.</t>
        </r>
        <r>
          <rPr>
            <b/>
            <sz val="9"/>
            <color indexed="81"/>
            <rFont val="Tahoma"/>
            <family val="2"/>
          </rPr>
          <t xml:space="preserve">
-  Tipo de Nodo SAR</t>
        </r>
      </text>
    </comment>
    <comment ref="C101" authorId="4" shapeId="0" xr:uid="{3C9A4016-5BDB-408E-A739-0EC8ABA67775}">
      <text>
        <r>
          <rPr>
            <sz val="9"/>
            <color indexed="81"/>
            <rFont val="Tahoma"/>
            <family val="2"/>
          </rPr>
          <t xml:space="preserve">Se contara a todo paciente que se haya mantenido por menos de dos horas en Box de tipo </t>
        </r>
        <r>
          <rPr>
            <b/>
            <sz val="9"/>
            <color indexed="81"/>
            <rFont val="Tahoma"/>
            <family val="2"/>
          </rPr>
          <t xml:space="preserve">Observación, Tratamiento o Recuperacion </t>
        </r>
        <r>
          <rPr>
            <sz val="9"/>
            <color indexed="81"/>
            <rFont val="Tahoma"/>
            <family val="2"/>
          </rPr>
          <t>por indicación médica 
Atención registrada en módulo urgencia.
Tipo de nodo SAR.</t>
        </r>
      </text>
    </comment>
    <comment ref="C102" authorId="4" shapeId="0" xr:uid="{0A644CBA-046C-440F-8CC4-D2881795B42B}">
      <text>
        <r>
          <rPr>
            <sz val="9"/>
            <color indexed="81"/>
            <rFont val="Tahoma"/>
            <family val="2"/>
          </rPr>
          <t xml:space="preserve">Se contara a todo paciente que se haya mantenido entre dos  a seis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C103" authorId="4" shapeId="0" xr:uid="{8DE370CB-66B0-4730-89C9-20CFC1FCD912}">
      <text>
        <r>
          <rPr>
            <sz val="9"/>
            <color indexed="81"/>
            <rFont val="Tahoma"/>
            <family val="2"/>
          </rPr>
          <t xml:space="preserve">Se contara a todo paciente que se haya mantenido por mas de 6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A108" authorId="4" shapeId="0" xr:uid="{92C830F7-46AB-4802-8CC2-5E444B6F5558}">
      <text>
        <r>
          <rPr>
            <sz val="9"/>
            <color indexed="81"/>
            <rFont val="Tahoma"/>
            <family val="2"/>
          </rPr>
          <t xml:space="preserve">Este dato aparecerá  luego de que en la atención  registrada en </t>
        </r>
        <r>
          <rPr>
            <b/>
            <sz val="9"/>
            <color indexed="81"/>
            <rFont val="Tahoma"/>
            <family val="2"/>
          </rPr>
          <t>Módulo Urgencia  /Sub Modulo admisión</t>
        </r>
        <r>
          <rPr>
            <sz val="9"/>
            <color indexed="81"/>
            <rFont val="Tahoma"/>
            <family val="2"/>
          </rPr>
          <t>, el profesional registre lo siguiente:</t>
        </r>
        <r>
          <rPr>
            <b/>
            <sz val="9"/>
            <color indexed="81"/>
            <rFont val="Tahoma"/>
            <family val="2"/>
          </rPr>
          <t xml:space="preserve">
Alta administrativa, Motivo de alta SAM: Fallecido 
</t>
        </r>
      </text>
    </comment>
    <comment ref="A109" authorId="4" shapeId="0" xr:uid="{08E1ABB1-7A64-4202-BF05-365D237902E5}">
      <text>
        <r>
          <rPr>
            <sz val="9"/>
            <color indexed="81"/>
            <rFont val="Tahoma"/>
            <family val="2"/>
          </rPr>
          <t>Este dato aparecerá  luego de que en la atención  registrada en</t>
        </r>
        <r>
          <rPr>
            <b/>
            <sz val="9"/>
            <color indexed="81"/>
            <rFont val="Tahoma"/>
            <family val="2"/>
          </rPr>
          <t xml:space="preserve"> Módulo Urgencia  /Sub Modulo Atencion, Item Egreso,</t>
        </r>
        <r>
          <rPr>
            <sz val="9"/>
            <color indexed="81"/>
            <rFont val="Tahoma"/>
            <family val="2"/>
          </rPr>
          <t xml:space="preserve"> el profesional registre lo siguiente:</t>
        </r>
        <r>
          <rPr>
            <b/>
            <sz val="9"/>
            <color indexed="81"/>
            <rFont val="Tahoma"/>
            <family val="2"/>
          </rPr>
          <t xml:space="preserve">
Destino: Fallecido </t>
        </r>
      </text>
    </comment>
    <comment ref="A110" authorId="4" shapeId="0" xr:uid="{6A66C831-C9D8-495B-B9AB-21C443C85CE0}">
      <text>
        <r>
          <rPr>
            <sz val="9"/>
            <color indexed="81"/>
            <rFont val="Tahoma"/>
            <family val="2"/>
          </rPr>
          <t>Este dato aparecerá  luego de que en la atención registrada en Módulo</t>
        </r>
        <r>
          <rPr>
            <b/>
            <sz val="9"/>
            <color indexed="81"/>
            <rFont val="Tahoma"/>
            <family val="2"/>
          </rPr>
          <t xml:space="preserve"> Gestion de Camas,Item Solicitudes Pendientes</t>
        </r>
        <r>
          <rPr>
            <sz val="9"/>
            <color indexed="81"/>
            <rFont val="Tahoma"/>
            <family val="2"/>
          </rPr>
          <t xml:space="preserve"> el profesional registre lo siguiente:</t>
        </r>
        <r>
          <rPr>
            <b/>
            <sz val="9"/>
            <color indexed="81"/>
            <rFont val="Tahoma"/>
            <family val="2"/>
          </rPr>
          <t xml:space="preserve">
Cancelar solicitud, Motivo de la cancelación: Fallecido. </t>
        </r>
      </text>
    </comment>
    <comment ref="A114" authorId="5" shapeId="0" xr:uid="{D4C55051-17F7-4595-927B-9A2541AF7073}">
      <text>
        <r>
          <rPr>
            <sz val="9"/>
            <color indexed="81"/>
            <rFont val="Tahoma"/>
            <family val="2"/>
          </rPr>
          <t xml:space="preserve">Este dato aparecerá  luego de que en la atención  registrada en Módulo Urgencia  /Sub Modulo Atención, Ítem </t>
        </r>
        <r>
          <rPr>
            <b/>
            <sz val="9"/>
            <color indexed="81"/>
            <rFont val="Tahoma"/>
            <family val="2"/>
          </rPr>
          <t>anamnesis,</t>
        </r>
        <r>
          <rPr>
            <sz val="9"/>
            <color indexed="81"/>
            <rFont val="Tahoma"/>
            <family val="2"/>
          </rPr>
          <t xml:space="preserve"> se utilice la opción</t>
        </r>
        <r>
          <rPr>
            <b/>
            <sz val="9"/>
            <color indexed="81"/>
            <rFont val="Tahoma"/>
            <family val="2"/>
          </rPr>
          <t xml:space="preserve"> "registro de violencia" </t>
        </r>
        <r>
          <rPr>
            <sz val="9"/>
            <color indexed="81"/>
            <rFont val="Tahoma"/>
            <family val="2"/>
          </rPr>
          <t>y se seleccione la actividad</t>
        </r>
        <r>
          <rPr>
            <b/>
            <sz val="9"/>
            <color indexed="81"/>
            <rFont val="Tahoma"/>
            <family val="2"/>
          </rPr>
          <t xml:space="preserve">
"VIOLENCIA INTRAFAMILIAR" </t>
        </r>
      </text>
    </comment>
    <comment ref="A115" authorId="5" shapeId="0" xr:uid="{393C7111-C5E2-4504-9484-C261634458B5}">
      <text>
        <r>
          <rPr>
            <sz val="9"/>
            <color indexed="81"/>
            <rFont val="Tahoma"/>
            <family val="2"/>
          </rPr>
          <t xml:space="preserve">Este dato aparecerá  luego de que en la atención  registrada en Módulo Urgencia  /Sub Modulo Atención, Ítem </t>
        </r>
        <r>
          <rPr>
            <b/>
            <sz val="9"/>
            <color indexed="81"/>
            <rFont val="Tahoma"/>
            <family val="2"/>
          </rPr>
          <t>anamnesis,</t>
        </r>
        <r>
          <rPr>
            <sz val="9"/>
            <color indexed="81"/>
            <rFont val="Tahoma"/>
            <family val="2"/>
          </rPr>
          <t xml:space="preserve"> se utilice la opción </t>
        </r>
        <r>
          <rPr>
            <b/>
            <sz val="9"/>
            <color indexed="81"/>
            <rFont val="Tahoma"/>
            <family val="2"/>
          </rPr>
          <t>"registro de violencia"</t>
        </r>
        <r>
          <rPr>
            <sz val="9"/>
            <color indexed="81"/>
            <rFont val="Tahoma"/>
            <family val="2"/>
          </rPr>
          <t xml:space="preserve"> y se seleccione la actividad</t>
        </r>
        <r>
          <rPr>
            <b/>
            <sz val="9"/>
            <color indexed="81"/>
            <rFont val="Tahoma"/>
            <family val="2"/>
          </rPr>
          <t xml:space="preserve">
"OTRAS VIOLENCIAS " </t>
        </r>
        <r>
          <rPr>
            <sz val="9"/>
            <color indexed="81"/>
            <rFont val="Tahoma"/>
            <family val="2"/>
          </rPr>
          <t xml:space="preserve">
</t>
        </r>
      </text>
    </comment>
    <comment ref="C119" authorId="0" shapeId="0" xr:uid="{65AD0AC5-8B03-4A31-97BF-FD63344171CC}">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C120" authorId="0" shapeId="0" xr:uid="{C775E7DF-6E68-4FEA-9F8E-D28D3BC9CC4E}">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A122" authorId="0" shapeId="0" xr:uid="{BDAEFBF0-CE20-45EA-8351-C37FC0C66E93}">
      <text>
        <r>
          <rPr>
            <sz val="9"/>
            <color indexed="81"/>
            <rFont val="Tahoma"/>
            <family val="2"/>
          </rPr>
          <t xml:space="preserve">
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 que se asocia a la  embarazada.</t>
        </r>
        <r>
          <rPr>
            <sz val="9"/>
            <color indexed="81"/>
            <rFont val="Tahoma"/>
            <family val="2"/>
          </rPr>
          <t xml:space="preserve"> 
*La atención realizada se registra como consulta en sección A.1.</t>
        </r>
      </text>
    </comment>
    <comment ref="A124" authorId="0" shapeId="0" xr:uid="{6C28C5D2-9338-4D66-BC47-3C3D06CFF92C}">
      <text>
        <r>
          <rPr>
            <sz val="9"/>
            <color indexed="81"/>
            <rFont val="Tahoma"/>
            <family val="2"/>
          </rPr>
          <t xml:space="preserve">
este dato se tomara luego que se registre en e</t>
        </r>
        <r>
          <rPr>
            <b/>
            <sz val="9"/>
            <color indexed="81"/>
            <rFont val="Tahoma"/>
            <family val="2"/>
          </rPr>
          <t xml:space="preserve">l Modulo de Urgencia: </t>
        </r>
        <r>
          <rPr>
            <sz val="9"/>
            <color indexed="81"/>
            <rFont val="Tahoma"/>
            <family val="2"/>
          </rPr>
          <t xml:space="preserve"> el motivo de consulta y/o patologia que se asocia a la  embarazada: </t>
        </r>
        <r>
          <rPr>
            <b/>
            <sz val="9"/>
            <color indexed="81"/>
            <rFont val="Tahoma"/>
            <family val="2"/>
          </rPr>
          <t>Preeclamsia Severa</t>
        </r>
        <r>
          <rPr>
            <sz val="9"/>
            <color indexed="81"/>
            <rFont val="Tahoma"/>
            <family val="2"/>
          </rPr>
          <t xml:space="preserve">
*La atención realizada se registra como consulta en sección A.1.</t>
        </r>
      </text>
    </comment>
    <comment ref="A125" authorId="0" shapeId="0" xr:uid="{B7ADF578-D5FB-4215-A3C7-42C4FC7D7EF0}">
      <text>
        <r>
          <rPr>
            <sz val="9"/>
            <color indexed="81"/>
            <rFont val="Tahoma"/>
            <family val="2"/>
          </rPr>
          <t xml:space="preserve">este dato se tomara luego que se registre en el </t>
        </r>
        <r>
          <rPr>
            <b/>
            <sz val="9"/>
            <color indexed="81"/>
            <rFont val="Tahoma"/>
            <family val="2"/>
          </rPr>
          <t xml:space="preserve">Modulo de Urgencia: </t>
        </r>
        <r>
          <rPr>
            <sz val="9"/>
            <color indexed="81"/>
            <rFont val="Tahoma"/>
            <family val="2"/>
          </rPr>
          <t xml:space="preserve"> el motivo de consulta y/o patologia que se asocia a la  embarazada:</t>
        </r>
        <r>
          <rPr>
            <b/>
            <sz val="9"/>
            <color indexed="81"/>
            <rFont val="Tahoma"/>
            <family val="2"/>
          </rPr>
          <t xml:space="preserve"> Eclampsia
*La atención realizada se registra como consulta en sección A.1.</t>
        </r>
        <r>
          <rPr>
            <sz val="9"/>
            <color indexed="81"/>
            <rFont val="Tahoma"/>
            <family val="2"/>
          </rPr>
          <t xml:space="preserve">
</t>
        </r>
      </text>
    </comment>
    <comment ref="A126" authorId="0" shapeId="0" xr:uid="{C0BA9B17-3058-4C95-AE06-DA2FAFACD17D}">
      <text>
        <r>
          <rPr>
            <sz val="9"/>
            <color indexed="81"/>
            <rFont val="Tahoma"/>
            <family val="2"/>
          </rPr>
          <t xml:space="preserve">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t>
        </r>
        <r>
          <rPr>
            <sz val="9"/>
            <color indexed="81"/>
            <rFont val="Tahoma"/>
            <family val="2"/>
          </rPr>
          <t xml:space="preserve"> que se asocia a la  embarazada: </t>
        </r>
        <r>
          <rPr>
            <b/>
            <sz val="9"/>
            <color indexed="81"/>
            <rFont val="Tahoma"/>
            <family val="2"/>
          </rPr>
          <t>Sindrome hipertensivo Del Embarazo (SHE)</t>
        </r>
        <r>
          <rPr>
            <sz val="9"/>
            <color indexed="81"/>
            <rFont val="Tahoma"/>
            <family val="2"/>
          </rPr>
          <t xml:space="preserve">
*La atención realizada se registra como consulta en sección A.1.
</t>
        </r>
      </text>
    </comment>
    <comment ref="A127" authorId="0" shapeId="0" xr:uid="{D92AA201-3610-4133-B663-81BD42744D3E}">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Retardo Crecimiento Intruterino (RCIU)</t>
        </r>
        <r>
          <rPr>
            <sz val="9"/>
            <color indexed="81"/>
            <rFont val="Tahoma"/>
            <family val="2"/>
          </rPr>
          <t xml:space="preserve">
*La atención realizada se registra como consulta en sección A.1.</t>
        </r>
      </text>
    </comment>
    <comment ref="A128" authorId="0" shapeId="0" xr:uid="{7535B44F-8D09-459E-A70E-4729F1073480}">
      <text>
        <r>
          <rPr>
            <sz val="9"/>
            <color indexed="81"/>
            <rFont val="Tahoma"/>
            <family val="2"/>
          </rPr>
          <t xml:space="preserve">
este dato se tomara luego que se registre en el</t>
        </r>
        <r>
          <rPr>
            <b/>
            <sz val="9"/>
            <color indexed="81"/>
            <rFont val="Tahoma"/>
            <family val="2"/>
          </rPr>
          <t xml:space="preserve"> Modulo de Urgencia:  el motivo de consulta y/o patologia </t>
        </r>
        <r>
          <rPr>
            <sz val="9"/>
            <color indexed="81"/>
            <rFont val="Tahoma"/>
            <family val="2"/>
          </rPr>
          <t>que se asocia a la  embarazada</t>
        </r>
        <r>
          <rPr>
            <b/>
            <sz val="9"/>
            <color indexed="81"/>
            <rFont val="Tahoma"/>
            <family val="2"/>
          </rPr>
          <t>: HELLP 
*La atención realizada se registra como consulta en sección A.1.</t>
        </r>
      </text>
    </comment>
    <comment ref="A129" authorId="0" shapeId="0" xr:uid="{337CC89C-B9A1-47B1-8277-B331169D839C}">
      <text>
        <r>
          <rPr>
            <sz val="9"/>
            <color indexed="81"/>
            <rFont val="Tahoma"/>
            <family val="2"/>
          </rPr>
          <t xml:space="preserve">
este dato se tomara luego que se registre en el </t>
        </r>
        <r>
          <rPr>
            <b/>
            <sz val="9"/>
            <color indexed="81"/>
            <rFont val="Tahoma"/>
            <family val="2"/>
          </rPr>
          <t>Modulo de</t>
        </r>
        <r>
          <rPr>
            <sz val="9"/>
            <color indexed="81"/>
            <rFont val="Tahoma"/>
            <family val="2"/>
          </rPr>
          <t xml:space="preserve"> </t>
        </r>
        <r>
          <rPr>
            <b/>
            <sz val="9"/>
            <color indexed="81"/>
            <rFont val="Tahoma"/>
            <family val="2"/>
          </rPr>
          <t>Urgencia:  el motivo de consulta y/o patologia</t>
        </r>
        <r>
          <rPr>
            <sz val="9"/>
            <color indexed="81"/>
            <rFont val="Tahoma"/>
            <family val="2"/>
          </rPr>
          <t xml:space="preserve"> que se asocia a la  embarazada: </t>
        </r>
        <r>
          <rPr>
            <b/>
            <sz val="9"/>
            <color indexed="81"/>
            <rFont val="Tahoma"/>
            <family val="2"/>
          </rPr>
          <t>Parto Prematuro</t>
        </r>
        <r>
          <rPr>
            <sz val="9"/>
            <color indexed="81"/>
            <rFont val="Tahoma"/>
            <family val="2"/>
          </rPr>
          <t xml:space="preserve">
*La atención realizada se registra como consulta en sección A.1.</t>
        </r>
      </text>
    </comment>
    <comment ref="A130" authorId="0" shapeId="0" xr:uid="{317B98FD-6FC5-4767-9773-E6F5E4FD275B}">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 Trimestre</t>
        </r>
        <r>
          <rPr>
            <sz val="9"/>
            <color indexed="81"/>
            <rFont val="Tahoma"/>
            <family val="2"/>
          </rPr>
          <t xml:space="preserve">
*La atención realizada se registra como consulta en sección A.1.</t>
        </r>
      </text>
    </comment>
    <comment ref="A131" authorId="0" shapeId="0" xr:uid="{7D1B4398-EFD9-4C02-B24F-8E6280639200}">
      <text>
        <r>
          <rPr>
            <sz val="9"/>
            <color indexed="81"/>
            <rFont val="Tahoma"/>
            <family val="2"/>
          </rPr>
          <t xml:space="preserve">
este dato se tomara luego que se registre en el</t>
        </r>
        <r>
          <rPr>
            <b/>
            <sz val="9"/>
            <color indexed="81"/>
            <rFont val="Tahoma"/>
            <family val="2"/>
          </rPr>
          <t xml:space="preserve"> Modulo de Urgencia:  el motivo de consulta y/o patologia</t>
        </r>
        <r>
          <rPr>
            <sz val="9"/>
            <color indexed="81"/>
            <rFont val="Tahoma"/>
            <family val="2"/>
          </rPr>
          <t xml:space="preserve"> que se asocia a la  embarazada: </t>
        </r>
        <r>
          <rPr>
            <b/>
            <sz val="9"/>
            <color indexed="81"/>
            <rFont val="Tahoma"/>
            <family val="2"/>
          </rPr>
          <t>Hemorragia II Trimestre</t>
        </r>
        <r>
          <rPr>
            <sz val="9"/>
            <color indexed="81"/>
            <rFont val="Tahoma"/>
            <family val="2"/>
          </rPr>
          <t xml:space="preserve">
*La atención realizada se registra como consulta en sección A.1.</t>
        </r>
      </text>
    </comment>
    <comment ref="A132" authorId="0" shapeId="0" xr:uid="{E6C169B9-F434-4028-8206-4F45C3518575}">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III Trimestre</t>
        </r>
        <r>
          <rPr>
            <sz val="9"/>
            <color indexed="81"/>
            <rFont val="Tahoma"/>
            <family val="2"/>
          </rPr>
          <t xml:space="preserve">
*La atención realizada se registra como consulta en sección A.1.</t>
        </r>
      </text>
    </comment>
    <comment ref="A133" authorId="0" shapeId="0" xr:uid="{08FB511B-F990-44CB-B4EC-27AE23731619}">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Rotura Prematura de Membrana</t>
        </r>
        <r>
          <rPr>
            <sz val="9"/>
            <color indexed="81"/>
            <rFont val="Tahoma"/>
            <family val="2"/>
          </rPr>
          <t xml:space="preserve">
*La atención realizada se registra como consulta en sección A.1.</t>
        </r>
      </text>
    </comment>
    <comment ref="A134" authorId="0" shapeId="0" xr:uid="{6790FE51-E6DC-4C20-8F44-4A6AAF14B203}">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Otras Patologias</t>
        </r>
        <r>
          <rPr>
            <sz val="9"/>
            <color indexed="81"/>
            <rFont val="Tahoma"/>
            <family val="2"/>
          </rPr>
          <t xml:space="preserve">
*La atención realizada se registra como consulta en sección A.1.</t>
        </r>
      </text>
    </comment>
    <comment ref="A135" authorId="0" shapeId="0" xr:uid="{13BE93E2-8263-48F4-AEAF-9D17EA623106}">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Trabajo de Parto sin Patologia</t>
        </r>
        <r>
          <rPr>
            <sz val="9"/>
            <color indexed="81"/>
            <rFont val="Tahoma"/>
            <family val="2"/>
          </rPr>
          <t xml:space="preserve">
</t>
        </r>
        <r>
          <rPr>
            <b/>
            <sz val="9"/>
            <color indexed="81"/>
            <rFont val="Tahoma"/>
            <family val="2"/>
          </rPr>
          <t>*La atención realizada se registra como consulta en sección A.1.</t>
        </r>
      </text>
    </comment>
    <comment ref="A138" authorId="3" shapeId="0" xr:uid="{88D27C0F-06AA-4B3E-8CE2-F60C1AE1AC4F}">
      <text>
        <r>
          <rPr>
            <b/>
            <sz val="9"/>
            <color indexed="81"/>
            <rFont val="Tahoma"/>
            <family val="2"/>
          </rPr>
          <t xml:space="preserve">Seccion No Disponible </t>
        </r>
        <r>
          <rPr>
            <sz val="9"/>
            <color indexed="81"/>
            <rFont val="Tahoma"/>
            <family val="2"/>
          </rPr>
          <t xml:space="preserve">
- Registro Fuera de Sistema 
</t>
        </r>
      </text>
    </comment>
    <comment ref="A141" authorId="4" shapeId="0" xr:uid="{F9204393-E981-4D2A-93EC-70DB731BBA8A}">
      <text>
        <r>
          <rPr>
            <b/>
            <sz val="9"/>
            <color indexed="81"/>
            <rFont val="Tahoma"/>
            <family val="2"/>
          </rPr>
          <t>Seccion No disponible</t>
        </r>
        <r>
          <rPr>
            <sz val="9"/>
            <color indexed="81"/>
            <rFont val="Tahoma"/>
            <family val="2"/>
          </rPr>
          <t xml:space="preserve">
- Registrado fuera de sistema por personal (SAMU)</t>
        </r>
      </text>
    </comment>
    <comment ref="A146" authorId="3" shapeId="0" xr:uid="{0CC14CFF-E934-48CB-BCE0-2E8027EEA228}">
      <text>
        <r>
          <rPr>
            <b/>
            <sz val="9"/>
            <color indexed="81"/>
            <rFont val="Tahoma"/>
            <family val="2"/>
          </rPr>
          <t xml:space="preserve">Seccion No disponible
</t>
        </r>
        <r>
          <rPr>
            <sz val="9"/>
            <color indexed="81"/>
            <rFont val="Tahoma"/>
            <family val="2"/>
          </rPr>
          <t xml:space="preserve">
- Registrado fuera de sistema por personal (SAMU)</t>
        </r>
      </text>
    </comment>
    <comment ref="A163" authorId="3" shapeId="0" xr:uid="{9F96FE03-BBF8-4EF7-82BA-709DC0435F09}">
      <text>
        <r>
          <rPr>
            <b/>
            <sz val="9"/>
            <color indexed="81"/>
            <rFont val="Tahoma"/>
            <family val="2"/>
          </rPr>
          <t xml:space="preserve">Seccion No disponible
</t>
        </r>
        <r>
          <rPr>
            <sz val="9"/>
            <color indexed="81"/>
            <rFont val="Tahoma"/>
            <family val="2"/>
          </rPr>
          <t xml:space="preserve"> - Registrado fuera de sistema por personal (SAMU)</t>
        </r>
        <r>
          <rPr>
            <b/>
            <sz val="9"/>
            <color indexed="81"/>
            <rFont val="Tahoma"/>
            <family val="2"/>
          </rPr>
          <t xml:space="preserve">
</t>
        </r>
      </text>
    </comment>
    <comment ref="A171" authorId="0" shapeId="0" xr:uid="{35D1A4EB-494F-4562-B0CF-3FDF462E27B8}">
      <text>
        <r>
          <rPr>
            <sz val="9"/>
            <color indexed="81"/>
            <rFont val="Tahoma"/>
            <family val="2"/>
          </rPr>
          <t>Se contarán atenciones que en anamnesis hagan uso del botón</t>
        </r>
        <r>
          <rPr>
            <b/>
            <sz val="9"/>
            <color indexed="81"/>
            <rFont val="Tahoma"/>
            <family val="2"/>
          </rPr>
          <t xml:space="preserve"> “registro de actividades”.</t>
        </r>
        <r>
          <rPr>
            <sz val="9"/>
            <color indexed="81"/>
            <rFont val="Tahoma"/>
            <family val="2"/>
          </rPr>
          <t xml:space="preserve">
</t>
        </r>
      </text>
    </comment>
    <comment ref="B174" authorId="5" shapeId="0" xr:uid="{977DA076-A42A-4BF3-9DE4-1200A11F0F24}">
      <text>
        <r>
          <rPr>
            <sz val="9"/>
            <color indexed="81"/>
            <rFont val="Tahoma"/>
            <family val="2"/>
          </rPr>
          <t>Se Contarán Atenciones Que En Anamnesis Hagan Uso Del Botón “</t>
        </r>
        <r>
          <rPr>
            <b/>
            <sz val="9"/>
            <color indexed="81"/>
            <rFont val="Tahoma"/>
            <family val="2"/>
          </rPr>
          <t>Registro De Actividade</t>
        </r>
        <r>
          <rPr>
            <sz val="9"/>
            <color indexed="81"/>
            <rFont val="Tahoma"/>
            <family val="2"/>
          </rPr>
          <t>s" para ingresar en  la opcion "</t>
        </r>
        <r>
          <rPr>
            <b/>
            <sz val="9"/>
            <color indexed="81"/>
            <rFont val="Tahoma"/>
            <family val="2"/>
          </rPr>
          <t>Agresion Sexua</t>
        </r>
        <r>
          <rPr>
            <sz val="9"/>
            <color indexed="81"/>
            <rFont val="Tahoma"/>
            <family val="2"/>
          </rPr>
          <t xml:space="preserve">l", la actividad; 
</t>
        </r>
        <r>
          <rPr>
            <b/>
            <sz val="9"/>
            <color indexed="81"/>
            <rFont val="Tahoma"/>
            <family val="2"/>
          </rPr>
          <t xml:space="preserve">
• Agresión Sexual hace 72 horas o menos</t>
        </r>
        <r>
          <rPr>
            <sz val="9"/>
            <color indexed="81"/>
            <rFont val="Tahoma"/>
            <family val="2"/>
          </rPr>
          <t xml:space="preserve">
</t>
        </r>
      </text>
    </comment>
    <comment ref="B175" authorId="5" shapeId="0" xr:uid="{A7B1420A-F1E7-4FA1-A5CF-D2B65FF643D9}">
      <text>
        <r>
          <rPr>
            <sz val="9"/>
            <color indexed="81"/>
            <rFont val="Tahoma"/>
            <family val="2"/>
          </rPr>
          <t>Se Contarán Atenciones Que En Anamnesis Hagan Uso Del Botón</t>
        </r>
        <r>
          <rPr>
            <b/>
            <sz val="9"/>
            <color indexed="81"/>
            <rFont val="Tahoma"/>
            <family val="2"/>
          </rPr>
          <t xml:space="preserve"> “Registro De Actividades" </t>
        </r>
        <r>
          <rPr>
            <sz val="9"/>
            <color indexed="81"/>
            <rFont val="Tahoma"/>
            <family val="2"/>
          </rPr>
          <t>para ingresar en  la opcion</t>
        </r>
        <r>
          <rPr>
            <b/>
            <sz val="9"/>
            <color indexed="81"/>
            <rFont val="Tahoma"/>
            <family val="2"/>
          </rPr>
          <t xml:space="preserve"> "Agresion Sexual", </t>
        </r>
        <r>
          <rPr>
            <sz val="9"/>
            <color indexed="81"/>
            <rFont val="Tahoma"/>
            <family val="2"/>
          </rPr>
          <t xml:space="preserve">la actividad; </t>
        </r>
        <r>
          <rPr>
            <b/>
            <sz val="9"/>
            <color indexed="81"/>
            <rFont val="Tahoma"/>
            <family val="2"/>
          </rPr>
          <t xml:space="preserve">
• Agresión Sexual después de 72 horas
</t>
        </r>
      </text>
    </comment>
    <comment ref="A177" authorId="4" shapeId="0" xr:uid="{2FB6F8D3-1F72-421A-8204-74A90879E3C7}">
      <text>
        <r>
          <rPr>
            <b/>
            <sz val="9"/>
            <color indexed="81"/>
            <rFont val="Tahoma"/>
            <family val="2"/>
          </rPr>
          <t xml:space="preserve">Seccion No dispoble.- 
</t>
        </r>
      </text>
    </comment>
    <comment ref="A185" authorId="4" shapeId="0" xr:uid="{42B0CD9A-AD61-45E3-95D9-343F16226FE0}">
      <text>
        <r>
          <rPr>
            <sz val="9"/>
            <color indexed="81"/>
            <rFont val="Tahoma"/>
            <family val="2"/>
          </rPr>
          <t xml:space="preserve">Se Contarán Atenciones Que En </t>
        </r>
        <r>
          <rPr>
            <b/>
            <sz val="9"/>
            <color indexed="81"/>
            <rFont val="Tahoma"/>
            <family val="2"/>
          </rPr>
          <t>Anamnesis</t>
        </r>
        <r>
          <rPr>
            <sz val="9"/>
            <color indexed="81"/>
            <rFont val="Tahoma"/>
            <family val="2"/>
          </rPr>
          <t xml:space="preserve"> Hagan Uso Del Botón </t>
        </r>
        <r>
          <rPr>
            <b/>
            <sz val="9"/>
            <color indexed="81"/>
            <rFont val="Tahoma"/>
            <family val="2"/>
          </rPr>
          <t>“Registro De Actividades</t>
        </r>
        <r>
          <rPr>
            <sz val="9"/>
            <color indexed="81"/>
            <rFont val="Tahoma"/>
            <family val="2"/>
          </rPr>
          <t xml:space="preserve">" 
en las opciones desplegadas ir a </t>
        </r>
        <r>
          <rPr>
            <b/>
            <sz val="9"/>
            <color indexed="81"/>
            <rFont val="Tahoma"/>
            <family val="2"/>
          </rPr>
          <t xml:space="preserve">lesiones </t>
        </r>
        <r>
          <rPr>
            <sz val="9"/>
            <color indexed="81"/>
            <rFont val="Tahoma"/>
            <family val="2"/>
          </rPr>
          <t>y seleccionar</t>
        </r>
        <r>
          <rPr>
            <b/>
            <sz val="9"/>
            <color indexed="81"/>
            <rFont val="Tahoma"/>
            <family val="2"/>
          </rPr>
          <t>;</t>
        </r>
        <r>
          <rPr>
            <sz val="9"/>
            <color indexed="81"/>
            <rFont val="Tahoma"/>
            <family val="2"/>
          </rPr>
          <t xml:space="preserve"> 
</t>
        </r>
        <r>
          <rPr>
            <b/>
            <sz val="9"/>
            <color indexed="81"/>
            <rFont val="Tahoma"/>
            <family val="2"/>
          </rPr>
          <t>"autoinfligindas"</t>
        </r>
        <r>
          <rPr>
            <sz val="9"/>
            <color indexed="81"/>
            <rFont val="Tahoma"/>
            <family val="2"/>
          </rPr>
          <t xml:space="preserve"> </t>
        </r>
      </text>
    </comment>
    <comment ref="A187" authorId="2" shapeId="0" xr:uid="{6ADBF44A-D000-4A5E-8EA9-855974C9A348}">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se complete el campo "</t>
        </r>
        <r>
          <rPr>
            <b/>
            <sz val="9"/>
            <color indexed="81"/>
            <rFont val="Tahoma"/>
            <family val="2"/>
          </rPr>
          <t xml:space="preserve">Tipo de Accidente", </t>
        </r>
        <r>
          <rPr>
            <sz val="9"/>
            <color indexed="81"/>
            <rFont val="Tahoma"/>
            <family val="2"/>
          </rPr>
          <t xml:space="preserve">se ingrese la alternativa; 
</t>
        </r>
        <r>
          <rPr>
            <b/>
            <sz val="9"/>
            <color indexed="81"/>
            <rFont val="Tahoma"/>
            <family val="2"/>
          </rPr>
          <t xml:space="preserve">"Mordedura de animal"
</t>
        </r>
        <r>
          <rPr>
            <sz val="9"/>
            <color indexed="81"/>
            <rFont val="Tahoma"/>
            <family val="2"/>
          </rPr>
          <t xml:space="preserve">
y tambien se llene el campo que aparece a continuacion </t>
        </r>
        <r>
          <rPr>
            <b/>
            <sz val="9"/>
            <color indexed="81"/>
            <rFont val="Tahoma"/>
            <family val="2"/>
          </rPr>
          <t xml:space="preserve">"Tipo Mordedura", </t>
        </r>
        <r>
          <rPr>
            <sz val="9"/>
            <color indexed="81"/>
            <rFont val="Tahoma"/>
            <family val="2"/>
          </rPr>
          <t xml:space="preserve">con unas opciones posibles. 
</t>
        </r>
      </text>
    </comment>
    <comment ref="A191" authorId="5" shapeId="0" xr:uid="{A1133B0B-1693-4F74-B7D1-AEDC5B89B51A}">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xml:space="preserve">,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"Tipo Mordedura", con;
 </t>
        </r>
        <r>
          <rPr>
            <b/>
            <sz val="9"/>
            <color indexed="81"/>
            <rFont val="Tahoma"/>
            <family val="2"/>
          </rPr>
          <t xml:space="preserve">
Moderara Múltiple de PERRO
o
Mordedura única de PERRO
</t>
        </r>
        <r>
          <rPr>
            <sz val="9"/>
            <color indexed="81"/>
            <rFont val="Tahoma"/>
            <family val="2"/>
          </rPr>
          <t xml:space="preserve">
</t>
        </r>
      </text>
    </comment>
    <comment ref="A192" authorId="5" shapeId="0" xr:uid="{748C0244-5B4F-4CF0-9EEC-3A8AA6764B18}">
      <text>
        <r>
          <rPr>
            <sz val="9"/>
            <color indexed="81"/>
            <rFont val="Tahoma"/>
            <family val="2"/>
          </rPr>
          <t>se contaran atencion que en el ingreso del paciente, en el modulo de admision,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
Moderara Múltiple de GATO
o
Mordedura única de GATO
</t>
        </r>
        <r>
          <rPr>
            <sz val="9"/>
            <color indexed="81"/>
            <rFont val="Tahoma"/>
            <family val="2"/>
          </rPr>
          <t xml:space="preserve">
</t>
        </r>
      </text>
    </comment>
    <comment ref="A193" authorId="5" shapeId="0" xr:uid="{124021A7-49FA-4D82-8C23-042447864C55}">
      <text>
        <r>
          <rPr>
            <sz val="9"/>
            <color indexed="81"/>
            <rFont val="Tahoma"/>
            <family val="2"/>
          </rPr>
          <t>se contaran atencion que en el ingreso del paciente, en el</t>
        </r>
        <r>
          <rPr>
            <b/>
            <sz val="9"/>
            <color indexed="81"/>
            <rFont val="Tahoma"/>
            <family val="2"/>
          </rPr>
          <t xml:space="preserve"> modulo de admision</t>
        </r>
        <r>
          <rPr>
            <sz val="9"/>
            <color indexed="81"/>
            <rFont val="Tahoma"/>
            <family val="2"/>
          </rPr>
          <t>,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r>
          <rPr>
            <sz val="9"/>
            <color indexed="81"/>
            <rFont val="Tahoma"/>
            <family val="2"/>
          </rPr>
          <t xml:space="preserve">
</t>
        </r>
      </text>
    </comment>
    <comment ref="A194" authorId="5" shapeId="0" xr:uid="{2981034A-4FEB-4E0D-9F76-0DCC96BB9A6C}">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 xml:space="preserve">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text>
    </comment>
    <comment ref="A195" authorId="5" shapeId="0" xr:uid="{CDA6AB95-5CF8-4E43-BE85-997C8AEA15F2}">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con;</t>
        </r>
        <r>
          <rPr>
            <b/>
            <sz val="9"/>
            <color indexed="81"/>
            <rFont val="Tahoma"/>
            <family val="2"/>
          </rPr>
          <t xml:space="preserve">
Moderara Múltiple de ROEDOR O ANIMAL DE ABASTO
o
Mordedura única ROEDOR O ANIMAL DE ABASTO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John San Martin Retamal</author>
    <author>Camila Puebla</author>
    <author>Consuelo Vidaurre Paredes</author>
    <author>Felipe Menares</author>
    <author>Nicole Cisternas</author>
    <author>Natalia Arancibia</author>
    <author>Soledad Paredes Bascuñan</author>
    <author>Ines Kohnenkamp</author>
    <author>Lorena</author>
    <author>Carolina Cortes Acevedo</author>
    <author>Carolina Velasquez Ordonez</author>
  </authors>
  <commentList>
    <comment ref="AQ9" authorId="0" shapeId="0" xr:uid="{BCB4612A-6DBE-4CC0-A23A-081AD13B2448}">
      <text>
        <r>
          <rPr>
            <sz val="9"/>
            <color indexed="81"/>
            <rFont val="Tahoma"/>
            <family val="2"/>
          </rPr>
          <t xml:space="preserve">Contabiliza Pacientes que tengan entre 10 a 14 años de edad 
</t>
        </r>
      </text>
    </comment>
    <comment ref="AR9" authorId="1" shapeId="0" xr:uid="{155C955D-6D4E-460A-B484-5FB38FE2B98A}">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9" authorId="1" shapeId="0" xr:uid="{1B6DD787-AABB-4348-9948-E05CA870DEA2}">
      <text>
        <r>
          <rPr>
            <sz val="9"/>
            <color indexed="81"/>
            <rFont val="Tahoma"/>
            <family val="2"/>
          </rPr>
          <t xml:space="preserve">Contabiliza Pacientes que tengan 60 años de edad 
</t>
        </r>
      </text>
    </comment>
    <comment ref="AT9" authorId="1" shapeId="0" xr:uid="{58FBF939-0BF7-431F-B924-68ED6DCCE0F7}">
      <text>
        <r>
          <rPr>
            <sz val="9"/>
            <color indexed="81"/>
            <rFont val="Tahoma"/>
            <family val="2"/>
          </rPr>
          <t xml:space="preserve">
Contabilizará pacientes con Discapacidad registrada desde el Módulo Admisión o desde BOX.</t>
        </r>
      </text>
    </comment>
    <comment ref="AU9" authorId="2" shapeId="0" xr:uid="{B459A8E1-A13A-4DDA-8DD5-CA2B59DCE3B2}">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V9" authorId="1" shapeId="0" xr:uid="{87ABB772-5494-4924-ABF8-9CF9160264C9}">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W9" authorId="0" shapeId="0" xr:uid="{8F37C2B8-6BC8-440B-A7E2-27E364E3AE60}">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D12" authorId="3" shapeId="0" xr:uid="{20421CA6-4CBD-4930-B090-0FB575F623F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Morbilidad Odontológica.
</t>
        </r>
        <r>
          <rPr>
            <sz val="9"/>
            <color indexed="81"/>
            <rFont val="Tahoma"/>
            <family val="2"/>
          </rPr>
          <t xml:space="preserve">
Este dato esta asociado a los siguientes Profesionales:
</t>
        </r>
        <r>
          <rPr>
            <b/>
            <sz val="9"/>
            <color indexed="81"/>
            <rFont val="Tahoma"/>
            <family val="2"/>
          </rPr>
          <t xml:space="preserve">*Odontólogo
</t>
        </r>
      </text>
    </comment>
    <comment ref="D13" authorId="3" shapeId="0" xr:uid="{425D2632-9C52-479B-854E-4727BD19F10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 Control Odontológico 
</t>
        </r>
        <r>
          <rPr>
            <sz val="9"/>
            <color indexed="81"/>
            <rFont val="Tahoma"/>
            <family val="2"/>
          </rPr>
          <t xml:space="preserve">
Este dato esta asociado a los siguientes Profesionales:
</t>
        </r>
        <r>
          <rPr>
            <b/>
            <sz val="9"/>
            <color indexed="81"/>
            <rFont val="Tahoma"/>
            <family val="2"/>
          </rPr>
          <t xml:space="preserve">*Odontólogo
</t>
        </r>
      </text>
    </comment>
    <comment ref="D14" authorId="3" shapeId="0" xr:uid="{A681F135-CB50-4A39-B0B4-51A255CBBC4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Urgencia (GES)</t>
        </r>
        <r>
          <rPr>
            <sz val="9"/>
            <color indexed="81"/>
            <rFont val="Tahoma"/>
            <family val="2"/>
          </rPr>
          <t xml:space="preserve">
Este dato esta asociado a los siguientes Profesionales:
</t>
        </r>
        <r>
          <rPr>
            <b/>
            <sz val="9"/>
            <color indexed="81"/>
            <rFont val="Tahoma"/>
            <family val="2"/>
          </rPr>
          <t xml:space="preserve">
*Odontólogo
</t>
        </r>
        <r>
          <rPr>
            <sz val="9"/>
            <color indexed="81"/>
            <rFont val="Tahoma"/>
            <family val="2"/>
          </rPr>
          <t xml:space="preserve">
</t>
        </r>
      </text>
    </comment>
    <comment ref="D15" authorId="3" shapeId="0" xr:uid="{1B075249-94EA-47F2-90E5-0C499DBD975B}">
      <text>
        <r>
          <rPr>
            <sz val="9"/>
            <color indexed="81"/>
            <rFont val="Tahoma"/>
            <family val="2"/>
          </rPr>
          <t xml:space="preserve">
Se registran las Inasistencia (</t>
        </r>
        <r>
          <rPr>
            <b/>
            <sz val="10"/>
            <color indexed="81"/>
            <rFont val="Tahoma"/>
            <family val="2"/>
          </rPr>
          <t>NSP</t>
        </r>
        <r>
          <rPr>
            <sz val="9"/>
            <color indexed="81"/>
            <rFont val="Tahoma"/>
            <family val="2"/>
          </rPr>
          <t xml:space="preserve">) a los Tipos de Atención que contengan en su tipo de instrumento el nombre de:
</t>
        </r>
        <r>
          <rPr>
            <b/>
            <sz val="9"/>
            <color indexed="81"/>
            <rFont val="Tahoma"/>
            <family val="2"/>
          </rPr>
          <t xml:space="preserve">Odontologo
</t>
        </r>
        <r>
          <rPr>
            <sz val="9"/>
            <color indexed="81"/>
            <rFont val="Tahoma"/>
            <family val="2"/>
          </rPr>
          <t xml:space="preserve">
</t>
        </r>
      </text>
    </comment>
    <comment ref="AQ17" authorId="0" shapeId="0" xr:uid="{9142741D-67C9-41F3-AA76-A537F92BAE5F}">
      <text>
        <r>
          <rPr>
            <sz val="9"/>
            <color indexed="81"/>
            <rFont val="Tahoma"/>
            <family val="2"/>
          </rPr>
          <t xml:space="preserve">Contabiliza Pacientes que tengan entre 10 a 14 años de edad 
</t>
        </r>
      </text>
    </comment>
    <comment ref="AR17" authorId="1" shapeId="0" xr:uid="{30430F33-EE7D-43B4-947F-CA1CE32E84F5}">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S17" authorId="4" shapeId="0" xr:uid="{BAFDFBE6-82DE-47C0-8ACE-E7062CDCCC6D}">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T17" authorId="1" shapeId="0" xr:uid="{0C9DDD5B-335B-49A8-B4E0-91668EAB073A}">
      <text>
        <r>
          <rPr>
            <sz val="9"/>
            <color indexed="81"/>
            <rFont val="Tahoma"/>
            <family val="2"/>
          </rPr>
          <t xml:space="preserve">Contabiliza Pacientes que tengan 60 años de edad
</t>
        </r>
      </text>
    </comment>
    <comment ref="AU17" authorId="4" shapeId="0" xr:uid="{1F066A71-3141-4441-915C-D48F0D284590}">
      <text>
        <r>
          <rPr>
            <b/>
            <sz val="9"/>
            <color indexed="81"/>
            <rFont val="Tahoma"/>
            <family val="2"/>
          </rPr>
          <t>No Disponible.</t>
        </r>
        <r>
          <rPr>
            <sz val="9"/>
            <color indexed="81"/>
            <rFont val="Tahoma"/>
            <family val="2"/>
          </rPr>
          <t xml:space="preserve">
</t>
        </r>
      </text>
    </comment>
    <comment ref="AV17" authorId="1" shapeId="0" xr:uid="{E936A2ED-47D4-4B8C-B386-2BEA83E6C32F}">
      <text>
        <r>
          <rPr>
            <sz val="9"/>
            <color indexed="81"/>
            <rFont val="Tahoma"/>
            <family val="2"/>
          </rPr>
          <t xml:space="preserve">
Contabilizará pacientes con Discapacidad registrada desde el Módulo Admisión o desde BOX.
</t>
        </r>
      </text>
    </comment>
    <comment ref="AW17" authorId="2" shapeId="0" xr:uid="{A8D53105-6815-4936-962E-40D405A0E2F6}">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X17" authorId="1" shapeId="0" xr:uid="{B1E1AE2A-6B76-4A20-8D9D-C18687AC2F2F}">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D19" authorId="3" shapeId="0" xr:uid="{09C5A710-C0D6-41FB-AC82-E4DA039131FC}">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0" authorId="3" shapeId="0" xr:uid="{099F8051-3D3A-41C1-9D10-8D5B7C518A4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*Consejería breve en tabaco
</t>
        </r>
        <r>
          <rPr>
            <sz val="9"/>
            <color indexed="81"/>
            <rFont val="Tahoma"/>
            <family val="2"/>
          </rPr>
          <t xml:space="preserve">Este dato esta asociado a los siguientes Profesionales:
</t>
        </r>
        <r>
          <rPr>
            <b/>
            <sz val="9"/>
            <color indexed="81"/>
            <rFont val="Tahoma"/>
            <family val="2"/>
          </rPr>
          <t xml:space="preserve">
*Odontólogo
</t>
        </r>
        <r>
          <rPr>
            <sz val="9"/>
            <color indexed="81"/>
            <rFont val="Tahoma"/>
            <family val="2"/>
          </rPr>
          <t xml:space="preserve">
</t>
        </r>
      </text>
    </comment>
    <comment ref="D21" authorId="3" shapeId="0" xr:uid="{1639AFA3-E6F0-4CC3-9930-B5376B579EB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*Exámen de Salud Oral</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2" authorId="3" shapeId="0" xr:uid="{C059CDCD-D2BE-4878-988A-8A5F1DCFFACF}">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*Aplicación de Sellante</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3" authorId="3" shapeId="0" xr:uid="{173C7256-691C-4DFF-A267-7D9ACD9DA3E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*Fluoración Tópica Barniz</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4" authorId="3" shapeId="0" xr:uid="{0EA96370-1F92-4E36-BBCF-700BAA8DCA1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*Actividad Interceptiva de Anomalías Dento Maxilares (OPI) </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5" authorId="3" shapeId="0" xr:uid="{B87BA9B4-9B53-4E6A-BDBE-CE93CD94BFDB}">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*Destartraje Supragingival y Pulido Coronario
</t>
        </r>
        <r>
          <rPr>
            <sz val="9"/>
            <color indexed="81"/>
            <rFont val="Tahoma"/>
            <family val="2"/>
          </rPr>
          <t xml:space="preserve">
Este dato está asociado a los siguientes Profesionales:
</t>
        </r>
        <r>
          <rPr>
            <b/>
            <sz val="9"/>
            <color indexed="81"/>
            <rFont val="Tahoma"/>
            <family val="2"/>
          </rPr>
          <t>*Odontólogo</t>
        </r>
      </text>
    </comment>
    <comment ref="D26" authorId="3" shapeId="0" xr:uid="{E1EB0C88-4A07-40C3-B5E7-904170A532BF}">
      <text>
        <r>
          <rPr>
            <sz val="9"/>
            <color indexed="81"/>
            <rFont val="Tahoma"/>
            <family val="2"/>
          </rPr>
          <t xml:space="preserve">
Este dato aparecerá  luego de que en la atención 
1.- Registrada en el Modulo Box / Pacientes citados 
 o en Atención Individual 
Registre en el odontograma/ Procedimiento:
</t>
        </r>
        <r>
          <rPr>
            <b/>
            <sz val="9"/>
            <color indexed="81"/>
            <rFont val="Tahoma"/>
            <family val="2"/>
          </rPr>
          <t>Exodoncia
Exodoncia por Caries</t>
        </r>
        <r>
          <rPr>
            <sz val="9"/>
            <color indexed="81"/>
            <rFont val="Tahoma"/>
            <family val="2"/>
          </rPr>
          <t xml:space="preserve">
Este dato está asociado a los siguientes Profesionales:
</t>
        </r>
        <r>
          <rPr>
            <b/>
            <sz val="9"/>
            <color indexed="81"/>
            <rFont val="Tahoma"/>
            <family val="2"/>
          </rPr>
          <t xml:space="preserve">*Odontólogo
</t>
        </r>
        <r>
          <rPr>
            <sz val="9"/>
            <color indexed="81"/>
            <rFont val="Tahoma"/>
            <family val="2"/>
          </rPr>
          <t xml:space="preserve">
</t>
        </r>
      </text>
    </comment>
    <comment ref="D27" authorId="3" shapeId="0" xr:uid="{2F6EFAAA-BB34-4AC8-9E31-3D40BB993A36}">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*Procedimiento Pulpar</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28" authorId="0" shapeId="0" xr:uid="{888ABBDD-F902-4600-9038-94E11F1A5891}">
      <text>
        <r>
          <rPr>
            <sz val="9"/>
            <color indexed="81"/>
            <rFont val="Tahoma"/>
            <family val="2"/>
          </rPr>
          <t xml:space="preserve">Este dato aparecerá  luego de que en la atención 
1.- Registrada en el Modulo Box / Pacientes citados 
 o en Atención / Registro Atención Individual. 
Registre el siguiente Procedimiento:
</t>
        </r>
        <r>
          <rPr>
            <b/>
            <sz val="9"/>
            <color indexed="81"/>
            <rFont val="Tahoma"/>
            <family val="2"/>
          </rPr>
          <t>*Acceso Cavitario</t>
        </r>
        <r>
          <rPr>
            <sz val="9"/>
            <color indexed="81"/>
            <rFont val="Tahoma"/>
            <family val="2"/>
          </rPr>
          <t xml:space="preserve">
Este dato está asociado a los siguientes Profesionales:
</t>
        </r>
        <r>
          <rPr>
            <b/>
            <sz val="9"/>
            <color indexed="81"/>
            <rFont val="Tahoma"/>
            <family val="2"/>
          </rPr>
          <t>*Odontólogo</t>
        </r>
      </text>
    </comment>
    <comment ref="D29" authorId="3" shapeId="0" xr:uid="{4CFFE7BD-9B18-40D1-B979-84C1009AAD59}">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*Restauración Estética
</t>
        </r>
        <r>
          <rPr>
            <sz val="9"/>
            <color indexed="81"/>
            <rFont val="Tahoma"/>
            <family val="2"/>
          </rPr>
          <t xml:space="preserve">Este dato está asociado a los siguientes Profesionales:
</t>
        </r>
        <r>
          <rPr>
            <b/>
            <sz val="9"/>
            <color indexed="81"/>
            <rFont val="Tahoma"/>
            <family val="2"/>
          </rPr>
          <t>*Odontólogo</t>
        </r>
        <r>
          <rPr>
            <sz val="9"/>
            <color indexed="81"/>
            <rFont val="Tahoma"/>
            <family val="2"/>
          </rPr>
          <t xml:space="preserve">
</t>
        </r>
        <r>
          <rPr>
            <b/>
            <sz val="9"/>
            <color indexed="81"/>
            <rFont val="Tahoma"/>
            <family val="2"/>
          </rPr>
          <t xml:space="preserve">
</t>
        </r>
      </text>
    </comment>
    <comment ref="D30" authorId="3" shapeId="0" xr:uid="{C88B5139-0188-482D-BA8F-A02AD39DB104}">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*Restauración de Amalgamas 
ó
*Obturación Directa (Obturación  Amalgama)
ó
*Obturación Amalgama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1" authorId="3" shapeId="0" xr:uid="{3A174021-D18D-42EC-9939-5F5FFB6C20AE}">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*Obturación de Vidrio Ionómero
</t>
        </r>
        <r>
          <rPr>
            <sz val="9"/>
            <color indexed="81"/>
            <rFont val="Tahoma"/>
            <family val="2"/>
          </rPr>
          <t>y este procedimiento se registre en un diente temporal.</t>
        </r>
        <r>
          <rPr>
            <b/>
            <sz val="9"/>
            <color indexed="81"/>
            <rFont val="Tahoma"/>
            <family val="2"/>
          </rPr>
          <t xml:space="preserve"> 
o 
Desde Odontograma se registre la herramienta "Obturacion V. Ionomero" </t>
        </r>
        <r>
          <rPr>
            <b/>
            <sz val="9"/>
            <color indexed="81"/>
            <rFont val="Tahoma"/>
            <family val="2"/>
          </rPr>
          <t xml:space="preserve">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2" authorId="3" shapeId="0" xr:uid="{4B2EF4A3-A424-4258-B0DB-DCE513249007}">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*Destartraje Subgingival y Pulido Radicular Por Sextante</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3" authorId="0" shapeId="0" xr:uid="{0CB51AF0-DBCE-4F57-956F-5B073A5197A2}">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Registre el siguiente Procedimiento:
*Tratamiento Restaurador Aatraumático (ART)
</t>
        </r>
        <r>
          <rPr>
            <sz val="9"/>
            <color indexed="81"/>
            <rFont val="Tahoma"/>
            <family val="2"/>
          </rPr>
          <t>Este dato está asociado a los siguientes Profesionales:</t>
        </r>
        <r>
          <rPr>
            <b/>
            <sz val="9"/>
            <color indexed="81"/>
            <rFont val="Tahoma"/>
            <family val="2"/>
          </rPr>
          <t xml:space="preserve">
*Odontólogo</t>
        </r>
      </text>
    </comment>
    <comment ref="D34" authorId="3" shapeId="0" xr:uid="{70ACA057-C7B4-4311-911C-55D2C4DB3AD2}">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*Procedimiento Médico - Quirúrgico</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5" authorId="3" shapeId="0" xr:uid="{FF27D6B0-6CFC-43DA-8D70-9572C17CF58E}">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*RX Intraoral Retroalveolar
*RX Intraoral Bite Wing
*Rx Intraoral Bite Wing Izquierda
*Rx Intraoral Bite Wing Derecha
*RX Intraoral Oclusal</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AQ38" authorId="0" shapeId="0" xr:uid="{6D1F1FDD-AA74-4E5F-ADBA-372C95B92830}">
      <text>
        <r>
          <rPr>
            <sz val="9"/>
            <color indexed="81"/>
            <rFont val="Tahoma"/>
            <family val="2"/>
          </rPr>
          <t xml:space="preserve">Contabiliza Pacientes que tengan entre 10 a 14 años de edad 
</t>
        </r>
      </text>
    </comment>
    <comment ref="AR38" authorId="1" shapeId="0" xr:uid="{F5A80437-4CB3-4A58-B17C-A1DD9EF30C33}">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38" authorId="1" shapeId="0" xr:uid="{E1311630-9B5E-4D48-A472-A876EF5DE944}">
      <text>
        <r>
          <rPr>
            <sz val="9"/>
            <color indexed="81"/>
            <rFont val="Tahoma"/>
            <family val="2"/>
          </rPr>
          <t xml:space="preserve">Contabiliza Pacientes que tengan 60 años de edad 
</t>
        </r>
      </text>
    </comment>
    <comment ref="AT38" authorId="1" shapeId="0" xr:uid="{4DA832E2-905B-44F9-B6FC-50B11E51BCF6}">
      <text>
        <r>
          <rPr>
            <sz val="9"/>
            <color indexed="81"/>
            <rFont val="Tahoma"/>
            <family val="2"/>
          </rPr>
          <t xml:space="preserve">
Contabilizará pacientes con Discapacidad registrada desde el Módulo Admisión o desde BOX.</t>
        </r>
      </text>
    </comment>
    <comment ref="AU38" authorId="2" shapeId="0" xr:uid="{E74248CD-E82A-4BDE-B5CA-F27EABB0008C}">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V38" authorId="1" shapeId="0" xr:uid="{6672C24A-628A-476A-AC8A-5A46A0FA951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W38" authorId="0" shapeId="0" xr:uid="{DA774283-971F-4F94-9F90-BBDC49BE33F2}">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D41" authorId="3" shapeId="0" xr:uid="{F539D5AE-64C2-479D-8A27-A98309881A38}">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Ingreso a Tratamiento Odontología General.
</t>
        </r>
        <r>
          <rPr>
            <sz val="9"/>
            <color indexed="81"/>
            <rFont val="Tahoma"/>
            <family val="2"/>
          </rPr>
          <t xml:space="preserve">
</t>
        </r>
      </text>
    </comment>
    <comment ref="D42" authorId="3" shapeId="0" xr:uid="{35B385F4-90CA-4AA5-83D7-A448A469933C}">
      <text>
        <r>
          <rPr>
            <sz val="9"/>
            <color indexed="81"/>
            <rFont val="Tahoma"/>
            <family val="2"/>
          </rPr>
          <t xml:space="preserve">
Este dato aparecerá  luego de que en la atención registrada en el Modulo Box / Pacientes citados 
Registre la actividad:
</t>
        </r>
        <r>
          <rPr>
            <b/>
            <sz val="9"/>
            <color indexed="81"/>
            <rFont val="Tahoma"/>
            <family val="2"/>
          </rPr>
          <t xml:space="preserve">Ingreso a control con enfoque de riesgo odontológico (CERO) </t>
        </r>
        <r>
          <rPr>
            <sz val="9"/>
            <color indexed="81"/>
            <rFont val="Tahoma"/>
            <family val="2"/>
          </rPr>
          <t xml:space="preserve">y Seleccionar </t>
        </r>
        <r>
          <rPr>
            <b/>
            <sz val="9"/>
            <color indexed="81"/>
            <rFont val="Tahoma"/>
            <family val="2"/>
          </rPr>
          <t xml:space="preserve">Ingreso </t>
        </r>
        <r>
          <rPr>
            <sz val="9"/>
            <color indexed="81"/>
            <rFont val="Tahoma"/>
            <family val="2"/>
          </rPr>
          <t xml:space="preserve">en sección </t>
        </r>
        <r>
          <rPr>
            <b/>
            <sz val="9"/>
            <color indexed="81"/>
            <rFont val="Tahoma"/>
            <family val="2"/>
          </rPr>
          <t xml:space="preserve">Estado de Control </t>
        </r>
        <r>
          <rPr>
            <sz val="9"/>
            <color indexed="81"/>
            <rFont val="Tahoma"/>
            <family val="2"/>
          </rPr>
          <t>en el</t>
        </r>
        <r>
          <rPr>
            <b/>
            <sz val="9"/>
            <color indexed="81"/>
            <rFont val="Tahoma"/>
            <family val="2"/>
          </rPr>
          <t xml:space="preserve"> Formulario "Población en Control con Enfoque de Riesgo Odontologico (CERO)"</t>
        </r>
        <r>
          <rPr>
            <sz val="9"/>
            <color indexed="81"/>
            <rFont val="Tahoma"/>
            <family val="2"/>
          </rPr>
          <t>.</t>
        </r>
        <r>
          <rPr>
            <b/>
            <sz val="9"/>
            <color indexed="81"/>
            <rFont val="Tahoma"/>
            <family val="2"/>
          </rPr>
          <t xml:space="preserve">
</t>
        </r>
      </text>
    </comment>
    <comment ref="D43" authorId="3" shapeId="0" xr:uid="{E2B45AAC-3C1F-427E-9B60-A707EF6F119F}">
      <text>
        <r>
          <rPr>
            <sz val="9"/>
            <color indexed="81"/>
            <rFont val="Tahoma"/>
            <family val="2"/>
          </rPr>
          <t xml:space="preserve">
Este dato aparecerá  luego de que en la atención 
1.- Registrada en el Modulo Box / Pacientes citados  
Registre la actividad:
</t>
        </r>
        <r>
          <rPr>
            <b/>
            <sz val="9"/>
            <color indexed="81"/>
            <rFont val="Tahoma"/>
            <family val="2"/>
          </rPr>
          <t>Egreso  a control con enfoque de riesgo odontológico (CERO)</t>
        </r>
        <r>
          <rPr>
            <sz val="9"/>
            <color indexed="81"/>
            <rFont val="Tahoma"/>
            <family val="2"/>
          </rPr>
          <t xml:space="preserve"> y Seleccionar</t>
        </r>
        <r>
          <rPr>
            <b/>
            <sz val="9"/>
            <color indexed="81"/>
            <rFont val="Tahoma"/>
            <family val="2"/>
          </rPr>
          <t xml:space="preserve"> Egreso </t>
        </r>
        <r>
          <rPr>
            <sz val="9"/>
            <color indexed="81"/>
            <rFont val="Tahoma"/>
            <family val="2"/>
          </rPr>
          <t xml:space="preserve">en sección </t>
        </r>
        <r>
          <rPr>
            <b/>
            <sz val="9"/>
            <color indexed="81"/>
            <rFont val="Tahoma"/>
            <family val="2"/>
          </rPr>
          <t xml:space="preserve">Estado de Control </t>
        </r>
        <r>
          <rPr>
            <sz val="9"/>
            <color indexed="81"/>
            <rFont val="Tahoma"/>
            <family val="2"/>
          </rPr>
          <t>en el Formulario</t>
        </r>
        <r>
          <rPr>
            <b/>
            <sz val="9"/>
            <color indexed="81"/>
            <rFont val="Tahoma"/>
            <family val="2"/>
          </rPr>
          <t xml:space="preserve"> "Población en Control con Enfoque de Riesgo Odontologico (CERO)".
</t>
        </r>
      </text>
    </comment>
    <comment ref="D44" authorId="3" shapeId="0" xr:uid="{827A6DEE-32F7-4CD9-8A76-6E8542C0D540}">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Preventiva</t>
        </r>
      </text>
    </comment>
    <comment ref="D45" authorId="3" shapeId="0" xr:uid="{8AE0DEEC-1A3D-47FD-AA52-4A3C2912A72F}">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Integral (excluye sección G)</t>
        </r>
      </text>
    </comment>
    <comment ref="D46" authorId="5" shapeId="0" xr:uid="{97E401C6-5B31-4B0E-BD6B-B7B87BEAA4A4}">
      <text>
        <r>
          <rPr>
            <sz val="9"/>
            <color indexed="81"/>
            <rFont val="Tahoma"/>
            <family val="2"/>
          </rPr>
          <t xml:space="preserve">
Corresponde a la suma de:
</t>
        </r>
        <r>
          <rPr>
            <b/>
            <sz val="9"/>
            <color indexed="81"/>
            <rFont val="Tahoma"/>
            <family val="2"/>
          </rPr>
          <t xml:space="preserve">
Altas odontológicas preventivas, 
Altas odontológicas  integrales (excluye sección G)</t>
        </r>
      </text>
    </comment>
    <comment ref="D47" authorId="3" shapeId="0" xr:uid="{0298E2FE-F36D-4D26-9C1B-6E488C7B3271}">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(Egreso por Abandono)</t>
        </r>
      </text>
    </comment>
    <comment ref="A48" authorId="5" shapeId="0" xr:uid="{31B66653-FFF6-49F6-809D-D25B8C1FE0C9}">
      <text>
        <r>
          <rPr>
            <sz val="9"/>
            <color indexed="81"/>
            <rFont val="Tahoma"/>
            <family val="2"/>
          </rPr>
          <t>Este dato aparecerá luego de que en la atención registrada en Box /Pacientes citados</t>
        </r>
        <r>
          <rPr>
            <b/>
            <sz val="9"/>
            <color indexed="81"/>
            <rFont val="Tahoma"/>
            <family val="2"/>
          </rPr>
          <t xml:space="preserve">. 
</t>
        </r>
        <r>
          <rPr>
            <sz val="9"/>
            <color indexed="81"/>
            <rFont val="Tahoma"/>
            <family val="2"/>
          </rPr>
          <t xml:space="preserve">Registre la actividad 
</t>
        </r>
        <r>
          <rPr>
            <b/>
            <sz val="9"/>
            <color indexed="81"/>
            <rFont val="Tahoma"/>
            <family val="2"/>
          </rPr>
          <t>Ingreso a Tratamiento Odontología General 
Ó 
Ingreso a Control con Enfoque de Riesgo Odontológico (CERO)</t>
        </r>
        <r>
          <rPr>
            <sz val="9"/>
            <color indexed="81"/>
            <rFont val="Tahoma"/>
            <family val="2"/>
          </rPr>
          <t xml:space="preserve">  y Seleccionar</t>
        </r>
        <r>
          <rPr>
            <b/>
            <sz val="9"/>
            <color indexed="81"/>
            <rFont val="Tahoma"/>
            <family val="2"/>
          </rPr>
          <t xml:space="preserve"> Ingreso </t>
        </r>
        <r>
          <rPr>
            <sz val="9"/>
            <color indexed="81"/>
            <rFont val="Tahoma"/>
            <family val="2"/>
          </rPr>
          <t>en</t>
        </r>
        <r>
          <rPr>
            <b/>
            <sz val="9"/>
            <color indexed="81"/>
            <rFont val="Tahoma"/>
            <family val="2"/>
          </rPr>
          <t xml:space="preserve"> </t>
        </r>
        <r>
          <rPr>
            <sz val="9"/>
            <color indexed="81"/>
            <rFont val="Tahoma"/>
            <family val="2"/>
          </rPr>
          <t xml:space="preserve">sección </t>
        </r>
        <r>
          <rPr>
            <b/>
            <sz val="9"/>
            <color indexed="81"/>
            <rFont val="Tahoma"/>
            <family val="2"/>
          </rPr>
          <t xml:space="preserve">Estado de Control </t>
        </r>
        <r>
          <rPr>
            <sz val="9"/>
            <color indexed="81"/>
            <rFont val="Tahoma"/>
            <family val="2"/>
          </rPr>
          <t xml:space="preserve">en el Formulario </t>
        </r>
        <r>
          <rPr>
            <b/>
            <sz val="9"/>
            <color indexed="81"/>
            <rFont val="Tahoma"/>
            <family val="2"/>
          </rPr>
          <t xml:space="preserve">"Población en Control con Enfoque de Riesgo Odontologico (CERO)"
Ó
Control Odontologico  </t>
        </r>
        <r>
          <rPr>
            <sz val="9"/>
            <color indexed="81"/>
            <rFont val="Tahoma"/>
            <family val="2"/>
          </rPr>
          <t>y  Seleccionar</t>
        </r>
        <r>
          <rPr>
            <b/>
            <sz val="9"/>
            <color indexed="81"/>
            <rFont val="Tahoma"/>
            <family val="2"/>
          </rPr>
          <t xml:space="preserve"> Primer Contol del Año</t>
        </r>
        <r>
          <rPr>
            <sz val="9"/>
            <color indexed="81"/>
            <rFont val="Tahoma"/>
            <family val="2"/>
          </rPr>
          <t xml:space="preserve"> en sección </t>
        </r>
        <r>
          <rPr>
            <b/>
            <sz val="9"/>
            <color indexed="81"/>
            <rFont val="Tahoma"/>
            <family val="2"/>
          </rPr>
          <t xml:space="preserve">Estado de Control </t>
        </r>
        <r>
          <rPr>
            <sz val="9"/>
            <color indexed="81"/>
            <rFont val="Tahoma"/>
            <family val="2"/>
          </rPr>
          <t>en el Formulario</t>
        </r>
        <r>
          <rPr>
            <b/>
            <sz val="9"/>
            <color indexed="81"/>
            <rFont val="Tahoma"/>
            <family val="2"/>
          </rPr>
          <t xml:space="preserve"> "Población en Control con Enfoque de Riesgo Odontologico (CERO)".
El índice CEOD o COPD en Índice CEO en el Odontograma serán obtenidos de forma automática cumpliendo con las indicaciones anteriores y solo en el caso que el valor sea cero (0) se debe Confirmar Índice en “Acción”.
</t>
        </r>
        <r>
          <rPr>
            <sz val="9"/>
            <color indexed="81"/>
            <rFont val="Tahoma"/>
            <family val="2"/>
          </rPr>
          <t xml:space="preserve">
</t>
        </r>
      </text>
    </comment>
    <comment ref="A55" authorId="0" shapeId="0" xr:uid="{51B67A8F-ED50-4398-9520-64C7488AD49C}">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
Ingreso a Tratamiento Odontología General</t>
        </r>
        <r>
          <rPr>
            <sz val="9"/>
            <color indexed="81"/>
            <rFont val="Tahoma"/>
            <family val="2"/>
          </rPr>
          <t xml:space="preserve">
Ó
</t>
        </r>
        <r>
          <rPr>
            <b/>
            <sz val="9"/>
            <color indexed="81"/>
            <rFont val="Tahoma"/>
            <family val="2"/>
          </rPr>
          <t xml:space="preserve">
Consulta de Morbilidad Odontológica
</t>
        </r>
        <r>
          <rPr>
            <sz val="9"/>
            <color indexed="81"/>
            <rFont val="Tahoma"/>
            <family val="2"/>
          </rPr>
          <t>Ó</t>
        </r>
        <r>
          <rPr>
            <b/>
            <sz val="9"/>
            <color indexed="81"/>
            <rFont val="Tahoma"/>
            <family val="2"/>
          </rPr>
          <t xml:space="preserve">
</t>
        </r>
        <r>
          <rPr>
            <sz val="9"/>
            <color indexed="81"/>
            <rFont val="Tahoma"/>
            <family val="2"/>
          </rPr>
          <t xml:space="preserve">
En el caso de ser un </t>
        </r>
        <r>
          <rPr>
            <b/>
            <sz val="9"/>
            <color indexed="81"/>
            <rFont val="Tahoma"/>
            <family val="2"/>
          </rPr>
          <t>control anual del Programa CERO</t>
        </r>
        <r>
          <rPr>
            <sz val="9"/>
            <color indexed="81"/>
            <rFont val="Tahoma"/>
            <family val="2"/>
          </rPr>
          <t xml:space="preserve">  se debe registrar en el Formulario </t>
        </r>
        <r>
          <rPr>
            <b/>
            <sz val="9"/>
            <color indexed="81"/>
            <rFont val="Tahoma"/>
            <family val="2"/>
          </rPr>
          <t>"Población en Control con Enfoque de Riesgo Odontologico (CERO)</t>
        </r>
        <r>
          <rPr>
            <sz val="9"/>
            <color indexed="81"/>
            <rFont val="Tahoma"/>
            <family val="2"/>
          </rPr>
          <t xml:space="preserve">" en la Sección </t>
        </r>
        <r>
          <rPr>
            <b/>
            <sz val="9"/>
            <color indexed="81"/>
            <rFont val="Tahoma"/>
            <family val="2"/>
          </rPr>
          <t xml:space="preserve">Estado del Control </t>
        </r>
        <r>
          <rPr>
            <sz val="9"/>
            <color indexed="81"/>
            <rFont val="Tahoma"/>
            <family val="2"/>
          </rPr>
          <t xml:space="preserve">tenga el valor </t>
        </r>
        <r>
          <rPr>
            <b/>
            <sz val="9"/>
            <color indexed="81"/>
            <rFont val="Tahoma"/>
            <family val="2"/>
          </rPr>
          <t xml:space="preserve">Primer Control del Año </t>
        </r>
        <r>
          <rPr>
            <sz val="9"/>
            <color indexed="81"/>
            <rFont val="Tahoma"/>
            <family val="2"/>
          </rPr>
          <t>o</t>
        </r>
        <r>
          <rPr>
            <b/>
            <sz val="9"/>
            <color indexed="81"/>
            <rFont val="Tahoma"/>
            <family val="2"/>
          </rPr>
          <t xml:space="preserve"> Ingreso</t>
        </r>
        <r>
          <rPr>
            <sz val="9"/>
            <color indexed="81"/>
            <rFont val="Tahoma"/>
            <family val="2"/>
          </rPr>
          <t xml:space="preserve"> y como actividad</t>
        </r>
        <r>
          <rPr>
            <b/>
            <sz val="9"/>
            <color indexed="81"/>
            <rFont val="Tahoma"/>
            <family val="2"/>
          </rPr>
          <t xml:space="preserve"> Control Odontologico </t>
        </r>
        <r>
          <rPr>
            <sz val="9"/>
            <color indexed="81"/>
            <rFont val="Tahoma"/>
            <family val="2"/>
          </rPr>
          <t>o</t>
        </r>
        <r>
          <rPr>
            <b/>
            <sz val="9"/>
            <color indexed="81"/>
            <rFont val="Tahoma"/>
            <family val="2"/>
          </rPr>
          <t xml:space="preserve"> Ingreso a control con enfoque de riesgo odontológico (CERO),</t>
        </r>
        <r>
          <rPr>
            <sz val="9"/>
            <color indexed="81"/>
            <rFont val="Tahoma"/>
            <family val="2"/>
          </rPr>
          <t xml:space="preserve"> segun  corresponda.</t>
        </r>
        <r>
          <rPr>
            <b/>
            <sz val="9"/>
            <color indexed="81"/>
            <rFont val="Tahoma"/>
            <family val="2"/>
          </rPr>
          <t xml:space="preserve">
</t>
        </r>
        <r>
          <rPr>
            <sz val="9"/>
            <color indexed="81"/>
            <rFont val="Tahoma"/>
            <family val="2"/>
          </rPr>
          <t xml:space="preserve">
Y además en el Odontograma</t>
        </r>
        <r>
          <rPr>
            <b/>
            <sz val="9"/>
            <color indexed="81"/>
            <rFont val="Tahoma"/>
            <family val="2"/>
          </rPr>
          <t xml:space="preserve"> Ingresar el Numero de Dientes en Boca.
</t>
        </r>
        <r>
          <rPr>
            <sz val="9"/>
            <color indexed="81"/>
            <rFont val="Tahoma"/>
            <family val="2"/>
          </rPr>
          <t xml:space="preserve">
</t>
        </r>
        <r>
          <rPr>
            <b/>
            <sz val="9"/>
            <color indexed="81"/>
            <rFont val="Tahoma"/>
            <family val="2"/>
          </rPr>
          <t>Ref. DEIS 2022</t>
        </r>
        <r>
          <rPr>
            <sz val="9"/>
            <color indexed="81"/>
            <rFont val="Tahoma"/>
            <family val="2"/>
          </rPr>
          <t xml:space="preserve">
El registro del total de dientes en boca se debe </t>
        </r>
        <r>
          <rPr>
            <b/>
            <sz val="9"/>
            <color indexed="81"/>
            <rFont val="Tahoma"/>
            <family val="2"/>
          </rPr>
          <t>realizar sólo una vez al año</t>
        </r>
        <r>
          <rPr>
            <sz val="9"/>
            <color indexed="81"/>
            <rFont val="Tahoma"/>
            <family val="2"/>
          </rPr>
          <t>, ya sea en</t>
        </r>
        <r>
          <rPr>
            <b/>
            <sz val="9"/>
            <color indexed="81"/>
            <rFont val="Tahoma"/>
            <family val="2"/>
          </rPr>
          <t xml:space="preserve"> Control con enfoque de
riesgo odontológico</t>
        </r>
        <r>
          <rPr>
            <sz val="9"/>
            <color indexed="81"/>
            <rFont val="Tahoma"/>
            <family val="2"/>
          </rPr>
          <t xml:space="preserve">, al momento del </t>
        </r>
        <r>
          <rPr>
            <b/>
            <sz val="9"/>
            <color indexed="81"/>
            <rFont val="Tahoma"/>
            <family val="2"/>
          </rPr>
          <t xml:space="preserve">Ingreso a tratamiento de odontología general </t>
        </r>
        <r>
          <rPr>
            <sz val="9"/>
            <color indexed="81"/>
            <rFont val="Tahoma"/>
            <family val="2"/>
          </rPr>
          <t xml:space="preserve">o en la primera </t>
        </r>
        <r>
          <rPr>
            <b/>
            <sz val="9"/>
            <color indexed="81"/>
            <rFont val="Tahoma"/>
            <family val="2"/>
          </rPr>
          <t>consulta de
morbilidad</t>
        </r>
        <r>
          <rPr>
            <sz val="9"/>
            <color indexed="81"/>
            <rFont val="Tahoma"/>
            <family val="2"/>
          </rPr>
          <t xml:space="preserve"> del año.</t>
        </r>
      </text>
    </comment>
    <comment ref="A61" authorId="1" shapeId="0" xr:uid="{1C90E97B-9E07-431B-8559-EED9D5826B07}">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Ingreso a Tratamiento Odontología General. 
Y 
</t>
        </r>
        <r>
          <rPr>
            <sz val="9"/>
            <color indexed="81"/>
            <rFont val="Tahoma"/>
            <family val="2"/>
          </rPr>
          <t xml:space="preserve">
Se complete en formulario clinico</t>
        </r>
        <r>
          <rPr>
            <b/>
            <sz val="9"/>
            <color indexed="81"/>
            <rFont val="Tahoma"/>
            <family val="2"/>
          </rPr>
          <t xml:space="preserve"> "Periodoncia" Sección G "Examen Periodontal Basico" el código de cada sextante. </t>
        </r>
        <r>
          <rPr>
            <sz val="9"/>
            <color indexed="81"/>
            <rFont val="Tahoma"/>
            <family val="2"/>
          </rPr>
          <t xml:space="preserve">
* Se considerará para la contabilizacion el sextante de mayor valor por cada uno de los pacientes ingresados. </t>
        </r>
      </text>
    </comment>
    <comment ref="E66" authorId="1" shapeId="0" xr:uid="{96066C2D-9508-4E47-92BC-C205777959FF}">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F66" authorId="6" shapeId="0" xr:uid="{B53939BD-6E6F-4180-8D6F-6C04B003DE4F}">
      <text>
        <r>
          <rPr>
            <sz val="9"/>
            <color indexed="81"/>
            <rFont val="Tahoma"/>
            <family val="2"/>
          </rPr>
          <t>Contabiliza Pacientes que tengan</t>
        </r>
        <r>
          <rPr>
            <b/>
            <sz val="9"/>
            <color indexed="81"/>
            <rFont val="Tahoma"/>
            <family val="2"/>
          </rPr>
          <t xml:space="preserve"> 60 años de edad al momento del registro.
</t>
        </r>
      </text>
    </comment>
    <comment ref="G66" authorId="1" shapeId="0" xr:uid="{D4FD14C9-FD79-4B5E-9EAC-C6BF28177153}">
      <text>
        <r>
          <rPr>
            <sz val="9"/>
            <color indexed="81"/>
            <rFont val="Tahoma"/>
            <family val="2"/>
          </rPr>
          <t xml:space="preserve">
Contabilizará pacientes con Discapacidad registrada desde el Módulo Admisión o desde BOX.
</t>
        </r>
      </text>
    </comment>
    <comment ref="H66" authorId="2" shapeId="0" xr:uid="{B4D59757-91AC-4A12-9222-7879339879B4}">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I66" authorId="4" shapeId="0" xr:uid="{588E105E-5572-4D39-8639-B93163ACA06A}">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67" authorId="3" shapeId="0" xr:uid="{7D0C21BB-8CB3-45B3-8B9F-2EDE9899A8BD}">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ENDODONCIA
</t>
        </r>
        <r>
          <rPr>
            <sz val="9"/>
            <color indexed="81"/>
            <rFont val="Tahoma"/>
            <family val="2"/>
          </rPr>
          <t>y se encuentren en estados:</t>
        </r>
        <r>
          <rPr>
            <b/>
            <sz val="9"/>
            <color indexed="81"/>
            <rFont val="Tahoma"/>
            <family val="2"/>
          </rPr>
          <t xml:space="preserve"> "Enviada" o "Aceptada por establecimiento destino"</t>
        </r>
      </text>
    </comment>
    <comment ref="B68" authorId="3" shapeId="0" xr:uid="{12DC858B-FAFF-48EB-A67F-DA1221CA4036}">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 </t>
        </r>
        <r>
          <rPr>
            <b/>
            <sz val="9"/>
            <color indexed="81"/>
            <rFont val="Tahoma"/>
            <family val="2"/>
          </rPr>
          <t xml:space="preserve">PROTESIS REMOVIBLE </t>
        </r>
        <r>
          <rPr>
            <sz val="9"/>
            <color indexed="81"/>
            <rFont val="Tahoma"/>
            <family val="2"/>
          </rPr>
          <t>y se encuentren en estados:</t>
        </r>
        <r>
          <rPr>
            <b/>
            <sz val="9"/>
            <color indexed="81"/>
            <rFont val="Tahoma"/>
            <family val="2"/>
          </rPr>
          <t xml:space="preserve"> "Enviada" o "Aceptada por establecimiento destino"</t>
        </r>
      </text>
    </comment>
    <comment ref="B69" authorId="3" shapeId="0" xr:uid="{C718DC10-E975-46F3-B181-BB2D7E8E566C}">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t>
        </r>
        <r>
          <rPr>
            <b/>
            <sz val="9"/>
            <color indexed="81"/>
            <rFont val="Tahoma"/>
            <family val="2"/>
          </rPr>
          <t xml:space="preserve"> PROTESIS FIJA </t>
        </r>
        <r>
          <rPr>
            <sz val="9"/>
            <color indexed="81"/>
            <rFont val="Tahoma"/>
            <family val="2"/>
          </rPr>
          <t>y se encuentren en estados:</t>
        </r>
        <r>
          <rPr>
            <b/>
            <sz val="9"/>
            <color indexed="81"/>
            <rFont val="Tahoma"/>
            <family val="2"/>
          </rPr>
          <t xml:space="preserve"> "Enviada" o "Aceptada por establecimiento destino"</t>
        </r>
      </text>
    </comment>
    <comment ref="B70" authorId="0" shapeId="0" xr:uid="{1E361896-CD52-46D7-B714-7DB184FE154E}">
      <text>
        <r>
          <rPr>
            <sz val="9"/>
            <color indexed="81"/>
            <rFont val="Tahoma"/>
            <family val="2"/>
          </rPr>
          <t>Espera de Definición de Codigos DEIS</t>
        </r>
      </text>
    </comment>
    <comment ref="A71" authorId="0" shapeId="0" xr:uid="{3CBDCEC6-BFA9-4928-8CDA-9C3454C457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CIRUGIA BUCAL</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2" authorId="0" shapeId="0" xr:uid="{245239B9-4CAD-4E82-8DE5-FC37E094DC7B}">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CIRUGIA Y TRAUMATOLOGIA MAXILO FACIAL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3" authorId="3" shapeId="0" xr:uid="{E50BC2C9-4CC5-46A9-9C92-3082DD18E369}">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ODONTOPEDIATRIA </t>
        </r>
        <r>
          <rPr>
            <sz val="9"/>
            <color indexed="81"/>
            <rFont val="Tahoma"/>
            <family val="2"/>
          </rPr>
          <t>y se encuentren en estados:</t>
        </r>
        <r>
          <rPr>
            <b/>
            <sz val="9"/>
            <color indexed="81"/>
            <rFont val="Tahoma"/>
            <family val="2"/>
          </rPr>
          <t xml:space="preserve"> "Enviada" o "Aceptada por establecimiento destino"</t>
        </r>
      </text>
    </comment>
    <comment ref="A74" authorId="0" shapeId="0" xr:uid="{B12F6006-4EA6-4A6B-A014-DA49F3AE7753}">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Ortodoncia y Ortopedia Dento Máxilo Facial </t>
        </r>
        <r>
          <rPr>
            <sz val="9"/>
            <color indexed="81"/>
            <rFont val="Tahoma"/>
            <family val="2"/>
          </rPr>
          <t>y se encuentren en estados:</t>
        </r>
        <r>
          <rPr>
            <b/>
            <sz val="9"/>
            <color indexed="81"/>
            <rFont val="Tahoma"/>
            <family val="2"/>
          </rPr>
          <t xml:space="preserve"> "Enviada"</t>
        </r>
        <r>
          <rPr>
            <sz val="9"/>
            <color indexed="81"/>
            <rFont val="Tahoma"/>
            <family val="2"/>
          </rPr>
          <t xml:space="preserve"> o</t>
        </r>
        <r>
          <rPr>
            <b/>
            <sz val="9"/>
            <color indexed="81"/>
            <rFont val="Tahoma"/>
            <family val="2"/>
          </rPr>
          <t xml:space="preserve"> "Aceptada por establecimiento destino"</t>
        </r>
      </text>
    </comment>
    <comment ref="A76" authorId="3" shapeId="0" xr:uid="{D43792E6-AE25-4243-87BE-D7AD512FCE04}">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PERIODONCIA</t>
        </r>
        <r>
          <rPr>
            <sz val="9"/>
            <color indexed="81"/>
            <rFont val="Tahoma"/>
            <family val="2"/>
          </rPr>
          <t xml:space="preserve"> y se encuentren en estados: </t>
        </r>
        <r>
          <rPr>
            <b/>
            <sz val="9"/>
            <color indexed="81"/>
            <rFont val="Tahoma"/>
            <family val="2"/>
          </rPr>
          <t>"Enviada" o "Aceptada por establecimiento destino"</t>
        </r>
      </text>
    </comment>
    <comment ref="A77" authorId="7" shapeId="0" xr:uid="{A8945AED-CE9B-44A2-8B90-85E58AEB54C2}">
      <text>
        <r>
          <rPr>
            <sz val="9"/>
            <color indexed="81"/>
            <rFont val="Tahoma"/>
            <family val="2"/>
          </rPr>
          <t xml:space="preserve">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IMAGENOLOGÍA ORAL Y MAXILOFACIAL </t>
        </r>
        <r>
          <rPr>
            <sz val="9"/>
            <color indexed="81"/>
            <rFont val="Tahoma"/>
            <family val="2"/>
          </rPr>
          <t>y se encuentren en estados:</t>
        </r>
        <r>
          <rPr>
            <b/>
            <sz val="9"/>
            <color indexed="81"/>
            <rFont val="Tahoma"/>
            <family val="2"/>
          </rPr>
          <t xml:space="preserve"> "Enviada" o "Aceptada por establecimiento destino"</t>
        </r>
      </text>
    </comment>
    <comment ref="A78" authorId="7" shapeId="0" xr:uid="{7F1D65D4-E4D4-47BD-8F08-143BECCF9AA4}">
      <text>
        <r>
          <rPr>
            <sz val="9"/>
            <color indexed="81"/>
            <rFont val="Tahoma"/>
            <family val="2"/>
          </rPr>
          <t xml:space="preserve">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PATOLOGIA ORAL </t>
        </r>
        <r>
          <rPr>
            <sz val="9"/>
            <color indexed="81"/>
            <rFont val="Tahoma"/>
            <family val="2"/>
          </rPr>
          <t>y se encuentren en estados:</t>
        </r>
        <r>
          <rPr>
            <b/>
            <sz val="9"/>
            <color indexed="81"/>
            <rFont val="Tahoma"/>
            <family val="2"/>
          </rPr>
          <t xml:space="preserve"> "Enviada" o "Aceptada por establecimiento destino"</t>
        </r>
      </text>
    </comment>
    <comment ref="A79" authorId="7" shapeId="0" xr:uid="{B446D1E6-8763-42A9-BCC5-66414778755D}">
      <text>
        <r>
          <rPr>
            <sz val="9"/>
            <color indexed="81"/>
            <rFont val="Tahoma"/>
            <family val="2"/>
          </rPr>
          <t>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t>
        </r>
        <r>
          <rPr>
            <b/>
            <sz val="9"/>
            <color indexed="81"/>
            <rFont val="Tahoma"/>
            <family val="2"/>
          </rPr>
          <t xml:space="preserve"> IMPLANTOLOGIA </t>
        </r>
        <r>
          <rPr>
            <sz val="9"/>
            <color indexed="81"/>
            <rFont val="Tahoma"/>
            <family val="2"/>
          </rPr>
          <t>y se encuentren en estados:</t>
        </r>
        <r>
          <rPr>
            <b/>
            <sz val="9"/>
            <color indexed="81"/>
            <rFont val="Tahoma"/>
            <family val="2"/>
          </rPr>
          <t xml:space="preserve"> "Enviada" o "Aceptada por establecimiento destino"</t>
        </r>
      </text>
    </comment>
    <comment ref="A80" authorId="3" shapeId="0" xr:uid="{A3F71DC8-F636-42BF-94BD-BCE21CAF88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TRANSTORNOS TEMPORAL MANDIBULARES Y DOLOR OROFACIAL </t>
        </r>
        <r>
          <rPr>
            <sz val="9"/>
            <color indexed="81"/>
            <rFont val="Tahoma"/>
            <family val="2"/>
          </rPr>
          <t>y se encuentren en estados:</t>
        </r>
        <r>
          <rPr>
            <b/>
            <sz val="9"/>
            <color indexed="81"/>
            <rFont val="Tahoma"/>
            <family val="2"/>
          </rPr>
          <t xml:space="preserve"> "Enviada" o "Aceptada por establecimiento destino"</t>
        </r>
      </text>
    </comment>
    <comment ref="A81" authorId="0" shapeId="0" xr:uid="{12FBDD10-4ACE-45E9-8A47-D27AB2F3C4C8}">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Somato-Prótesis </t>
        </r>
        <r>
          <rPr>
            <sz val="9"/>
            <color indexed="81"/>
            <rFont val="Tahoma"/>
            <family val="2"/>
          </rPr>
          <t>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B85" authorId="3" shapeId="0" xr:uid="{38A0198E-7970-4ED4-9475-BE5910ABD336}">
      <text>
        <r>
          <rPr>
            <sz val="9"/>
            <color indexed="81"/>
            <rFont val="Tahoma"/>
            <family val="2"/>
          </rPr>
          <t xml:space="preserve">
Consultas efectuadas
De lunes a Jueves de 17:00 hasta 21:59
Viernes  de 16:00  hasta 21:59</t>
        </r>
      </text>
    </comment>
    <comment ref="B86" authorId="3" shapeId="0" xr:uid="{82DB4C2C-4229-4E2E-BCA6-5E514BE43801}">
      <text>
        <r>
          <rPr>
            <sz val="9"/>
            <color indexed="81"/>
            <rFont val="Tahoma"/>
            <family val="2"/>
          </rPr>
          <t xml:space="preserve">
Consultas efectuadas Sabados, Domingos y Festivos</t>
        </r>
      </text>
    </comment>
    <comment ref="AO88" authorId="0" shapeId="0" xr:uid="{DFD9FA5E-6A50-44FE-A17F-88D92D2ADD7E}">
      <text>
        <r>
          <rPr>
            <sz val="9"/>
            <color indexed="81"/>
            <rFont val="Tahoma"/>
            <family val="2"/>
          </rPr>
          <t xml:space="preserve">Contabiliza Pacientes que tengan entre 10 a 14 años de edad 
</t>
        </r>
      </text>
    </comment>
    <comment ref="AP88" authorId="1" shapeId="0" xr:uid="{4B880782-9808-493A-B99D-8B618FA43E91}">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Q88" authorId="0" shapeId="0" xr:uid="{0A0DE94F-AA6B-4FCE-97AD-34EA2A19ACE3}">
      <text>
        <r>
          <rPr>
            <b/>
            <sz val="9"/>
            <color indexed="81"/>
            <rFont val="Tahoma"/>
            <family val="2"/>
          </rPr>
          <t>Todo usuario registrado como FONASA en el campo prevision de la inscripción en RAYEN</t>
        </r>
      </text>
    </comment>
    <comment ref="AR88" authorId="1" shapeId="0" xr:uid="{646C3E76-E0E6-445E-9D83-3ECD4927C633}">
      <text>
        <r>
          <rPr>
            <sz val="9"/>
            <color indexed="81"/>
            <rFont val="Tahoma"/>
            <family val="2"/>
          </rPr>
          <t xml:space="preserve">Contabiliza Pacientes que tengan 60 años de edad 
</t>
        </r>
      </text>
    </comment>
    <comment ref="AT88" authorId="1" shapeId="0" xr:uid="{DC287BC3-8A95-4DF6-9F2C-03099B90902B}">
      <text>
        <r>
          <rPr>
            <sz val="9"/>
            <color indexed="81"/>
            <rFont val="Tahoma"/>
            <family val="2"/>
          </rPr>
          <t xml:space="preserve">
Contabilizará pacientes con Discapacidad registrada desde el Módulo Admisión o desde BOX.</t>
        </r>
      </text>
    </comment>
    <comment ref="AU88" authorId="2" shapeId="0" xr:uid="{68849C41-E4C2-401A-B743-95C9D612EA49}">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V88" authorId="1" shapeId="0" xr:uid="{229EC661-D28D-4B69-B99B-68F4940D335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91" authorId="8" shapeId="0" xr:uid="{EDF06565-DA41-4273-B923-B97FBC07B11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Exámen y Diagnóstico de Especialidad</t>
        </r>
      </text>
    </comment>
    <comment ref="A92" authorId="6" shapeId="0" xr:uid="{D1D71BF8-CC68-4662-BCEB-EFEA2A4D0C36}">
      <text>
        <r>
          <rPr>
            <b/>
            <sz val="9"/>
            <color indexed="81"/>
            <rFont val="Tahoma"/>
            <family val="2"/>
          </rPr>
          <t xml:space="preserve">
</t>
        </r>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Educación en salud bucal
*El profesional debe tener instrumento "Odontólogo" y su especialidad seleccionada.
</t>
        </r>
        <r>
          <rPr>
            <b/>
            <sz val="9"/>
            <color indexed="10"/>
            <rFont val="Tahoma"/>
            <family val="2"/>
          </rPr>
          <t xml:space="preserve">
</t>
        </r>
      </text>
    </comment>
    <comment ref="A93" authorId="0" shapeId="0" xr:uid="{628FA753-BC14-4F1A-B778-C03A8226819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RESPUESTA A INTERCONSULTA PERSONAS HOSPITALIZADOS</t>
        </r>
        <r>
          <rPr>
            <sz val="9"/>
            <color indexed="81"/>
            <rFont val="Tahoma"/>
            <family val="2"/>
          </rPr>
          <t xml:space="preserve">
*El profesional debe tener instrumento "Odontólogo" y su especialidad seleccionada.</t>
        </r>
      </text>
    </comment>
    <comment ref="A94" authorId="6" shapeId="0" xr:uid="{C367ED8E-B6D3-424F-AE17-73697F5DE5AF}">
      <text>
        <r>
          <rPr>
            <b/>
            <sz val="9"/>
            <color indexed="81"/>
            <rFont val="Tahoma"/>
            <family val="2"/>
          </rPr>
          <t xml:space="preserve">
</t>
        </r>
        <r>
          <rPr>
            <sz val="9"/>
            <color indexed="81"/>
            <rFont val="Tahoma"/>
            <family val="2"/>
          </rPr>
          <t>Este dato aparecerá  luego de que en la atención: 
1.- Registrada en el Modulo Box / Pacientes citados 
 o en Registro de Atención Espontanea</t>
        </r>
        <r>
          <rPr>
            <b/>
            <sz val="9"/>
            <color indexed="81"/>
            <rFont val="Tahoma"/>
            <family val="2"/>
          </rPr>
          <t xml:space="preserve">
 Registre la actividad:
 Visita a Sala
</t>
        </r>
        <r>
          <rPr>
            <b/>
            <sz val="9"/>
            <color indexed="10"/>
            <rFont val="Tahoma"/>
            <family val="2"/>
          </rPr>
          <t xml:space="preserve">
</t>
        </r>
      </text>
    </comment>
    <comment ref="A95" authorId="6" shapeId="0" xr:uid="{46B971A5-AA4E-48D7-A606-13AE3EECA5CA}">
      <text>
        <r>
          <rPr>
            <sz val="9"/>
            <color indexed="81"/>
            <rFont val="Tahoma"/>
            <family val="2"/>
          </rPr>
          <t xml:space="preserve">
Se contabilizaran todas las SIC emitidas por estamento Odontologo las cuales sean revisadas por Contralor en Modulo Derivación. 
</t>
        </r>
        <r>
          <rPr>
            <b/>
            <sz val="9"/>
            <color indexed="81"/>
            <rFont val="Tahoma"/>
            <family val="2"/>
          </rPr>
          <t xml:space="preserve">
Módulo Derivación --&gt; Contralor Dervación --&gt; SIC Odontológica --&gt; Seleciono o Filtro SIC --&gt; Seleciono Grilla --&gt; Editar Estado
Se contabilizara  todos los estados de la SIC  menos el estado "Nuevas"</t>
        </r>
        <r>
          <rPr>
            <sz val="9"/>
            <color indexed="81"/>
            <rFont val="Tahoma"/>
            <family val="2"/>
          </rPr>
          <t xml:space="preserve">
</t>
        </r>
      </text>
    </comment>
    <comment ref="A96" authorId="6" shapeId="0" xr:uid="{BD33C9E8-BA97-497D-B120-98FAC4B3A1C4}">
      <text>
        <r>
          <rPr>
            <sz val="9"/>
            <color indexed="81"/>
            <rFont val="Tahoma"/>
            <family val="2"/>
          </rPr>
          <t xml:space="preserve">
Este dato aparecerá  luego de que en la atención: 
1.- Registrada en el Modulo Box / Pacientes citados 
 o en Atención / Registro Atención Individual. 
 Registre procedimiento:</t>
        </r>
        <r>
          <rPr>
            <b/>
            <sz val="9"/>
            <color indexed="81"/>
            <rFont val="Tahoma"/>
            <family val="2"/>
          </rPr>
          <t xml:space="preserve">
Cirugía tercer molar  y marque el diente.
</t>
        </r>
        <r>
          <rPr>
            <b/>
            <sz val="9"/>
            <color indexed="10"/>
            <rFont val="Tahoma"/>
            <family val="2"/>
          </rPr>
          <t xml:space="preserve">
</t>
        </r>
      </text>
    </comment>
    <comment ref="A97" authorId="6" shapeId="0" xr:uid="{BFC76C1D-6CA6-4592-A11D-342F66E7A5D3}">
      <text>
        <r>
          <rPr>
            <b/>
            <sz val="9"/>
            <color indexed="81"/>
            <rFont val="Tahoma"/>
            <family val="2"/>
          </rPr>
          <t xml:space="preserve">
</t>
        </r>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Cirugía Menor Ambulatoria
</t>
        </r>
      </text>
    </comment>
    <comment ref="A98" authorId="6" shapeId="0" xr:uid="{A322A667-4B79-43B5-B782-5E18DD14520A}">
      <text>
        <r>
          <rPr>
            <sz val="9"/>
            <color indexed="81"/>
            <rFont val="Tahoma"/>
            <family val="2"/>
          </rPr>
          <t xml:space="preserve">
Este dato aparecerá  luego de que en la atención: 
1.- Registrada en el Modulo Box / Pacientes citados 
 o en Atención / Registro Atención Individual. 
 Registre el procedimiento:</t>
        </r>
        <r>
          <rPr>
            <b/>
            <sz val="9"/>
            <color indexed="81"/>
            <rFont val="Tahoma"/>
            <family val="2"/>
          </rPr>
          <t xml:space="preserve">
Cirugía Mayor Ambulatoria
</t>
        </r>
      </text>
    </comment>
    <comment ref="A99" authorId="8" shapeId="0" xr:uid="{943D6151-2100-4225-817A-E4CB9FD0164D}">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Traumatismos Dento Alveolares
</t>
        </r>
      </text>
    </comment>
    <comment ref="A100" authorId="8" shapeId="0" xr:uid="{63A05CBA-86EB-4F17-8BA7-65C619A09A22}">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t>
        </r>
        <r>
          <rPr>
            <sz val="9"/>
            <color indexed="81"/>
            <rFont val="Tahoma"/>
            <family val="2"/>
          </rPr>
          <t>ó</t>
        </r>
        <r>
          <rPr>
            <b/>
            <sz val="9"/>
            <color indexed="81"/>
            <rFont val="Tahoma"/>
            <family val="2"/>
          </rPr>
          <t xml:space="preserve">
Obturación Directa (Obturación Composite)           </t>
        </r>
        <r>
          <rPr>
            <sz val="9"/>
            <color indexed="81"/>
            <rFont val="Tahoma"/>
            <family val="2"/>
          </rPr>
          <t>ó</t>
        </r>
        <r>
          <rPr>
            <b/>
            <sz val="9"/>
            <color indexed="81"/>
            <rFont val="Tahoma"/>
            <family val="2"/>
          </rPr>
          <t xml:space="preserve">
Obturación Directa (Obturación Vidrio Ionómero)     </t>
        </r>
        <r>
          <rPr>
            <sz val="9"/>
            <color indexed="81"/>
            <rFont val="Tahoma"/>
            <family val="2"/>
          </rPr>
          <t>ó</t>
        </r>
        <r>
          <rPr>
            <b/>
            <sz val="9"/>
            <color indexed="81"/>
            <rFont val="Tahoma"/>
            <family val="2"/>
          </rPr>
          <t xml:space="preserve">
*El profesional debe tener instrumento "Odontologo" y su especialidad seleccionada (excepto la especialidad de odontopediatria)
</t>
        </r>
        <r>
          <rPr>
            <b/>
            <sz val="9"/>
            <color indexed="10"/>
            <rFont val="Tahoma"/>
            <family val="2"/>
          </rPr>
          <t xml:space="preserve">
</t>
        </r>
      </text>
    </comment>
    <comment ref="A101" authorId="6" shapeId="0" xr:uid="{46D6AE02-1528-4138-BBF3-7B9FAE159FB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Indirecta (Obturación Inlay)           ó
Obturación Indirecta (Obturación Onlay) 
*El profesional debe tener instrumento "Odontologo" y su especialidad seleccionada.  
</t>
        </r>
      </text>
    </comment>
    <comment ref="A102" authorId="8" shapeId="0" xr:uid="{DD8A05C5-25F5-4544-8EFA-3BACAE649DF5}">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Removible Ortodoncico 
</t>
        </r>
        <r>
          <rPr>
            <sz val="9"/>
            <color indexed="81"/>
            <rFont val="Tahoma"/>
            <family val="2"/>
          </rPr>
          <t xml:space="preserve">
</t>
        </r>
      </text>
    </comment>
    <comment ref="A103" authorId="8" shapeId="0" xr:uid="{575B986F-21DB-4B09-AEE7-316781BDC18A}">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Fijo en Ortodoncia (Brackets)
</t>
        </r>
        <r>
          <rPr>
            <b/>
            <sz val="9"/>
            <color indexed="10"/>
            <rFont val="Tahoma"/>
            <family val="2"/>
          </rPr>
          <t xml:space="preserve">
</t>
        </r>
      </text>
    </comment>
    <comment ref="A104" authorId="0" shapeId="0" xr:uid="{C93EF33C-129D-46DE-A071-FC2E780B8E3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INSTALACIÓN APARATO DE CONTENCIÓN ORTODÓNCICO</t>
        </r>
        <r>
          <rPr>
            <sz val="9"/>
            <color indexed="81"/>
            <rFont val="Tahoma"/>
            <family val="2"/>
          </rPr>
          <t xml:space="preserve">
*El profesional debe tener instrumento "Odontologo" y su especialidad seleccionada.  
</t>
        </r>
      </text>
    </comment>
    <comment ref="A105" authorId="6" shapeId="0" xr:uid="{EA7B2F2B-1947-4C71-886E-471BEE20B86B}">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Retiro Aparatología de ortodoncia</t>
        </r>
        <r>
          <rPr>
            <sz val="9"/>
            <color indexed="81"/>
            <rFont val="Tahoma"/>
            <family val="2"/>
          </rPr>
          <t xml:space="preserve">
</t>
        </r>
      </text>
    </comment>
    <comment ref="A106" authorId="0" shapeId="0" xr:uid="{0F5CB7D3-FB16-4D93-A2B4-70D36E4E3554}">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Ortopedia Prequirurgica, Actividad (Fisura Labiopalatina)
</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07" authorId="6" shapeId="0" xr:uid="{7D39BD63-6B1E-46CC-AA02-477D4244110C}">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Ortodoncia Preventiva e Interceptiva (OPI)</t>
        </r>
        <r>
          <rPr>
            <sz val="9"/>
            <color indexed="81"/>
            <rFont val="Tahoma"/>
            <family val="2"/>
          </rPr>
          <t xml:space="preserve">
</t>
        </r>
      </text>
    </comment>
    <comment ref="A108" authorId="8" shapeId="0" xr:uid="{F312D4CF-4A1D-4ABF-AD3E-B063BD43715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Unirradicular
</t>
        </r>
      </text>
    </comment>
    <comment ref="A109" authorId="8" shapeId="0" xr:uid="{3F86F54E-1C33-458F-9631-2D0ADAEB74EC}">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Birradicular
</t>
        </r>
      </text>
    </comment>
    <comment ref="A110" authorId="8" shapeId="0" xr:uid="{254839A4-3BB1-4D3C-B958-032E78B54207}">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Multirradicular
</t>
        </r>
      </text>
    </comment>
    <comment ref="A111" authorId="6" shapeId="0" xr:uid="{B7626D06-5B2E-4263-9DCD-45157F67771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Inducción al cierre apical</t>
        </r>
        <r>
          <rPr>
            <sz val="9"/>
            <color indexed="81"/>
            <rFont val="Tahoma"/>
            <family val="2"/>
          </rPr>
          <t xml:space="preserve">
</t>
        </r>
      </text>
    </comment>
    <comment ref="A112" authorId="0" shapeId="0" xr:uid="{4C024D3F-AA58-49F1-951E-37F9D8742EA7}">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RETRATAMIENTO DE ENDODONCIA</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13" authorId="6" shapeId="0" xr:uid="{47338897-1A66-40C8-A523-B4990954DE2C}">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Cirugía Apical
</t>
        </r>
      </text>
    </comment>
    <comment ref="A114" authorId="6" shapeId="0" xr:uid="{B3D6814F-E032-4AC0-A87F-7B462878ABD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Adaptación a la atención odontológica
</t>
        </r>
      </text>
    </comment>
    <comment ref="A115" authorId="6" shapeId="0" xr:uid="{E9ED00C4-460C-4C65-A742-3B1497119A69}">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ó
Obturación Directa (Obturación Composite)           ó
Obturación Directa (Obturación Vidrio Ionómero)     ó
Obturación Onlay    ó
Obturación Inlay.
</t>
        </r>
        <r>
          <rPr>
            <sz val="9"/>
            <color indexed="81"/>
            <rFont val="Tahoma"/>
            <family val="2"/>
          </rPr>
          <t xml:space="preserve">
</t>
        </r>
        <r>
          <rPr>
            <sz val="9"/>
            <color indexed="10"/>
            <rFont val="Tahoma"/>
            <family val="2"/>
          </rPr>
          <t xml:space="preserve">
</t>
        </r>
        <r>
          <rPr>
            <sz val="9"/>
            <color indexed="81"/>
            <rFont val="Tahoma"/>
            <family val="2"/>
          </rPr>
          <t xml:space="preserve">*El profesional debe tener instrumento "Odontologo" y la especialidad de Odontopediatria.
</t>
        </r>
      </text>
    </comment>
    <comment ref="A116" authorId="0" shapeId="0" xr:uid="{B1DE856F-982C-4508-A1D2-CB755A9F419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PROCEDIMIENTO PULPAR (ODONTOPEDIATRÍA)</t>
        </r>
        <r>
          <rPr>
            <sz val="9"/>
            <color indexed="81"/>
            <rFont val="Tahoma"/>
            <family val="2"/>
          </rPr>
          <t xml:space="preserve">
*El profesional debe tener instrumento "Odontologo" y su especialidad seleccionada.  </t>
        </r>
      </text>
    </comment>
    <comment ref="A117" authorId="6" shapeId="0" xr:uid="{B5D5C18B-68E8-4BAB-9BC2-24D2A47F27A3}">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Cirugia Ambulatoria (Odontopediatría)
</t>
        </r>
      </text>
    </comment>
    <comment ref="A118" authorId="8" shapeId="0" xr:uid="{170C7735-13AA-45AA-A069-279BFFC0DF10}">
      <text>
        <r>
          <rPr>
            <sz val="9"/>
            <color indexed="81"/>
            <rFont val="Tahoma"/>
            <family val="2"/>
          </rPr>
          <t xml:space="preserve">Este dato aparecerá  luego de que en la atención: 
</t>
        </r>
        <r>
          <rPr>
            <b/>
            <sz val="9"/>
            <color indexed="81"/>
            <rFont val="Tahoma"/>
            <family val="2"/>
          </rPr>
          <t xml:space="preserve">1.- Registrada en el Modulo Box / Pacientes citados </t>
        </r>
        <r>
          <rPr>
            <sz val="9"/>
            <color indexed="81"/>
            <rFont val="Tahoma"/>
            <family val="2"/>
          </rPr>
          <t xml:space="preserve">
 Registre el procedimiento:
- </t>
        </r>
        <r>
          <rPr>
            <b/>
            <sz val="9"/>
            <color indexed="81"/>
            <rFont val="Tahoma"/>
            <family val="2"/>
          </rPr>
          <t>Destartraje Subgingival</t>
        </r>
        <r>
          <rPr>
            <sz val="9"/>
            <color indexed="81"/>
            <rFont val="Tahoma"/>
            <family val="2"/>
          </rPr>
          <t xml:space="preserve">
o
- </t>
        </r>
        <r>
          <rPr>
            <b/>
            <sz val="9"/>
            <color indexed="81"/>
            <rFont val="Tahoma"/>
            <family val="2"/>
          </rPr>
          <t>Pulido Radicular</t>
        </r>
        <r>
          <rPr>
            <sz val="9"/>
            <color indexed="81"/>
            <rFont val="Tahoma"/>
            <family val="2"/>
          </rPr>
          <t xml:space="preserve">
*El profesional debe tener instrumento </t>
        </r>
        <r>
          <rPr>
            <b/>
            <sz val="9"/>
            <color indexed="81"/>
            <rFont val="Tahoma"/>
            <family val="2"/>
          </rPr>
          <t>"Odontologo"</t>
        </r>
        <r>
          <rPr>
            <sz val="9"/>
            <color indexed="81"/>
            <rFont val="Tahoma"/>
            <family val="2"/>
          </rPr>
          <t xml:space="preserve"> y su</t>
        </r>
        <r>
          <rPr>
            <b/>
            <sz val="9"/>
            <color indexed="81"/>
            <rFont val="Tahoma"/>
            <family val="2"/>
          </rPr>
          <t xml:space="preserve"> especialidad seleccionada. 
</t>
        </r>
      </text>
    </comment>
    <comment ref="A119" authorId="6" shapeId="0" xr:uid="{BA4F734D-B9DB-42B3-8554-CBEBE81DF669}">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 Destartraje Supragingival
      O
- Pulido Coronario</t>
        </r>
        <r>
          <rPr>
            <sz val="9"/>
            <color indexed="81"/>
            <rFont val="Tahoma"/>
            <family val="2"/>
          </rPr>
          <t xml:space="preserve">
</t>
        </r>
        <r>
          <rPr>
            <b/>
            <sz val="9"/>
            <color indexed="81"/>
            <rFont val="Tahoma"/>
            <family val="2"/>
          </rPr>
          <t xml:space="preserve">
*El profesional debe tener instrumento "Odontologo" y su especialidad seleccionada.  
</t>
        </r>
        <r>
          <rPr>
            <sz val="9"/>
            <color indexed="81"/>
            <rFont val="Tahoma"/>
            <family val="2"/>
          </rPr>
          <t xml:space="preserve">
</t>
        </r>
      </text>
    </comment>
    <comment ref="A120" authorId="6" shapeId="0" xr:uid="{F2B52853-4AB5-4F06-BC41-334D8D7F2F7B}">
      <text>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Procedimiento Quirúrgico (Periodoncia)
</t>
        </r>
      </text>
    </comment>
    <comment ref="A121" authorId="6" shapeId="0" xr:uid="{D15C21E0-4CEC-45BA-9A79-D492BC75DB67}">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Procedimiento Quirúrgico Periimplantar (Periodoncia)</t>
        </r>
        <r>
          <rPr>
            <sz val="9"/>
            <color indexed="81"/>
            <rFont val="Tahoma"/>
            <family val="2"/>
          </rPr>
          <t xml:space="preserve">
</t>
        </r>
        <r>
          <rPr>
            <b/>
            <sz val="9"/>
            <color indexed="10"/>
            <rFont val="Tahoma"/>
            <family val="2"/>
          </rPr>
          <t xml:space="preserve">
</t>
        </r>
      </text>
    </comment>
    <comment ref="A122" authorId="8" shapeId="0" xr:uid="{2D8606A9-397D-4975-B1E1-227BD694FA66}">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Ferulización 
</t>
        </r>
      </text>
    </comment>
    <comment ref="A123" authorId="6" shapeId="0" xr:uid="{473765FD-B1C8-4195-8DBB-A39C1E66A07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Removible Acrílica 
*El profesional debe tener instrumento "Odontólogo" y su especialidad seleccionada.</t>
        </r>
      </text>
    </comment>
    <comment ref="A124" authorId="6" shapeId="0" xr:uid="{1C72EA73-D218-4DA8-8753-C0C099EC5604}">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Prótesis Removible Metálica 
*El profesional debe tener instrumento "Odontólogo" y su especialidad seleccionada.</t>
        </r>
      </text>
    </comment>
    <comment ref="A125" authorId="6" shapeId="0" xr:uid="{59CAC014-DF61-4809-B311-306013F295A5}">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Fija Unitaria    ó
Prótesis Fija Plural 
*El profesional debe tener instrumento "Odontólogo" y su especialidad seleccionada.</t>
        </r>
      </text>
    </comment>
    <comment ref="A126" authorId="6" shapeId="0" xr:uid="{C8F8C80E-3C15-4A05-8C9A-11DE51EEDC38}">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Implantosoportada</t>
        </r>
        <r>
          <rPr>
            <sz val="9"/>
            <color indexed="81"/>
            <rFont val="Tahoma"/>
            <family val="2"/>
          </rPr>
          <t xml:space="preserve">
</t>
        </r>
        <r>
          <rPr>
            <b/>
            <sz val="9"/>
            <color indexed="10"/>
            <rFont val="Tahoma"/>
            <family val="2"/>
          </rPr>
          <t xml:space="preserve">
</t>
        </r>
      </text>
    </comment>
    <comment ref="A127" authorId="6" shapeId="0" xr:uid="{32B30714-2ED3-4F4A-A077-5F764BDBFA9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Muco- Implantosoportada</t>
        </r>
        <r>
          <rPr>
            <sz val="9"/>
            <color indexed="81"/>
            <rFont val="Tahoma"/>
            <family val="2"/>
          </rPr>
          <t xml:space="preserve">
</t>
        </r>
      </text>
    </comment>
    <comment ref="A128" authorId="8" shapeId="0" xr:uid="{CB340720-F4AD-4A3B-81C2-A89AB424F26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Reparación de Prótesis ESPECIALIDAD
</t>
        </r>
        <r>
          <rPr>
            <b/>
            <sz val="9"/>
            <color indexed="10"/>
            <rFont val="Tahoma"/>
            <family val="2"/>
          </rPr>
          <t xml:space="preserve">
</t>
        </r>
      </text>
    </comment>
    <comment ref="A129" authorId="8" shapeId="0" xr:uid="{57B57524-EEA3-4F06-9753-20B9CED1C1F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Implantología Quirúrgica</t>
        </r>
      </text>
    </comment>
    <comment ref="A130" authorId="6" shapeId="0" xr:uid="{4BA6F596-C9F6-4B8B-BA1C-0BE58F400513}">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Toma de Biopsia</t>
        </r>
        <r>
          <rPr>
            <sz val="9"/>
            <color indexed="81"/>
            <rFont val="Tahoma"/>
            <family val="2"/>
          </rPr>
          <t xml:space="preserve">
</t>
        </r>
      </text>
    </comment>
    <comment ref="A131" authorId="6" shapeId="0" xr:uid="{B4E78BEB-2EFF-4693-A2A2-DDC6B9E169A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Estudio Histopatológico</t>
        </r>
        <r>
          <rPr>
            <sz val="9"/>
            <color indexed="81"/>
            <rFont val="Tahoma"/>
            <family val="2"/>
          </rPr>
          <t xml:space="preserve">
</t>
        </r>
      </text>
    </comment>
    <comment ref="A132" authorId="6" shapeId="0" xr:uid="{40590C55-7313-4B7E-91ED-53F73F65386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Sialometría</t>
        </r>
        <r>
          <rPr>
            <sz val="9"/>
            <color indexed="81"/>
            <rFont val="Tahoma"/>
            <family val="2"/>
          </rPr>
          <t xml:space="preserve">
</t>
        </r>
      </text>
    </comment>
    <comment ref="A133" authorId="0" shapeId="0" xr:uid="{EC8D51D7-D6F2-456D-986B-D9DA227F61E5}">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TERAPIA FARMACOLÓGICA DE LESIONES DEL TERRITORIO ORAL Y MAXILOFACIAL</t>
        </r>
        <r>
          <rPr>
            <sz val="9"/>
            <color indexed="81"/>
            <rFont val="Tahoma"/>
            <family val="2"/>
          </rPr>
          <t xml:space="preserve">
*El profesional debe tener instrumento "Odontologo" y su especialidad seleccionada.  </t>
        </r>
      </text>
    </comment>
    <comment ref="A134" authorId="0" shapeId="0" xr:uid="{4AEE1531-F8B5-4D88-973B-B72324BB3EDE}">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TERAPIA NO FARMACOLÓGICA DE LESIONES DEL TERRITORIO ORAL Y MAXILOFACIAL</t>
        </r>
        <r>
          <rPr>
            <sz val="9"/>
            <color indexed="81"/>
            <rFont val="Tahoma"/>
            <family val="2"/>
          </rPr>
          <t xml:space="preserve">
*El profesional debe tener instrumento "Odontologo" y su especialidad seleccionada. </t>
        </r>
      </text>
    </comment>
    <comment ref="A135" authorId="0" shapeId="0" xr:uid="{19D8718C-715F-4233-BA73-8AD774959FC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ESTUDIO CLÍNICO LESIONES DEL TERRITORIO ORAL MAXILOFACIAL</t>
        </r>
        <r>
          <rPr>
            <sz val="9"/>
            <color indexed="81"/>
            <rFont val="Tahoma"/>
            <family val="2"/>
          </rPr>
          <t xml:space="preserve">
*El profesional debe tener instrumento "Odontologo" y su especialidad seleccionada. </t>
        </r>
      </text>
    </comment>
    <comment ref="A136" authorId="6" shapeId="0" xr:uid="{AF5B70F6-76CD-44AB-AE10-D29C82DE09B9}">
      <text>
        <r>
          <rPr>
            <sz val="9"/>
            <color indexed="81"/>
            <rFont val="Tahoma"/>
            <family val="2"/>
          </rPr>
          <t>Este dato aparecerá  luego de que en la atención: 
1.- Registrada en el Modulo Box / Pacientes citados 
 Registre el procedimiento:</t>
        </r>
        <r>
          <rPr>
            <b/>
            <sz val="9"/>
            <color indexed="10"/>
            <rFont val="Tahoma"/>
            <family val="2"/>
          </rPr>
          <t xml:space="preserve">
</t>
        </r>
        <r>
          <rPr>
            <b/>
            <sz val="9"/>
            <color indexed="81"/>
            <rFont val="Tahoma"/>
            <family val="2"/>
          </rPr>
          <t>Terapia Física en trastornos Temporomandibulares (TTM) y Dolor Orofacial (DOF).</t>
        </r>
        <r>
          <rPr>
            <b/>
            <sz val="9"/>
            <color indexed="10"/>
            <rFont val="Tahoma"/>
            <family val="2"/>
          </rPr>
          <t xml:space="preserve">
</t>
        </r>
      </text>
    </comment>
    <comment ref="A137" authorId="6" shapeId="0" xr:uid="{E00C7E28-D767-437D-AED2-179A9466208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Infiltración en articulación Temporo mandibular (TTM)</t>
        </r>
        <r>
          <rPr>
            <sz val="9"/>
            <color indexed="81"/>
            <rFont val="Tahoma"/>
            <family val="2"/>
          </rPr>
          <t xml:space="preserve">
</t>
        </r>
      </text>
    </comment>
    <comment ref="A138" authorId="6" shapeId="0" xr:uid="{098A08C4-EB45-4526-960F-74D243C792BB}">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Bloqueo Anestésico y/o medicamentoso en TTM y DOF</t>
        </r>
        <r>
          <rPr>
            <sz val="9"/>
            <color indexed="81"/>
            <rFont val="Tahoma"/>
            <family val="2"/>
          </rPr>
          <t xml:space="preserve">
</t>
        </r>
        <r>
          <rPr>
            <b/>
            <sz val="9"/>
            <color indexed="10"/>
            <rFont val="Tahoma"/>
            <family val="2"/>
          </rPr>
          <t xml:space="preserve">
</t>
        </r>
      </text>
    </comment>
    <comment ref="A139" authorId="6" shapeId="0" xr:uid="{7A24A8FF-BF65-4BA9-9AE6-3B3A8420F366}">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Artrocentesis en ATM</t>
        </r>
        <r>
          <rPr>
            <sz val="9"/>
            <color indexed="81"/>
            <rFont val="Tahoma"/>
            <family val="2"/>
          </rPr>
          <t xml:space="preserve">
</t>
        </r>
        <r>
          <rPr>
            <b/>
            <sz val="9"/>
            <color indexed="10"/>
            <rFont val="Tahoma"/>
            <family val="2"/>
          </rPr>
          <t xml:space="preserve">
</t>
        </r>
      </text>
    </comment>
    <comment ref="A140" authorId="6" shapeId="0" xr:uid="{D672AE26-3E63-4B8F-9D13-FE2A1B878DBE}">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Terapia Bioconductal
</t>
        </r>
      </text>
    </comment>
    <comment ref="A141" authorId="6" shapeId="0" xr:uid="{4C4E6906-FFAF-4C5E-A2A6-FDA7389519AE}">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Desgaste Selectivo
</t>
        </r>
      </text>
    </comment>
    <comment ref="A142" authorId="8" shapeId="0" xr:uid="{93497745-CFF1-4605-BC34-A6D8223220B6}">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Instalación de dispositivo ortopédico </t>
        </r>
        <r>
          <rPr>
            <sz val="9"/>
            <color indexed="81"/>
            <rFont val="Tahoma"/>
            <family val="2"/>
          </rPr>
          <t xml:space="preserve">
</t>
        </r>
        <r>
          <rPr>
            <b/>
            <sz val="9"/>
            <color indexed="81"/>
            <rFont val="Tahoma"/>
            <family val="2"/>
          </rPr>
          <t xml:space="preserve">
</t>
        </r>
      </text>
    </comment>
    <comment ref="A143" authorId="6" shapeId="0" xr:uid="{1E76FFDC-F801-4121-8D2B-DF1DA305A23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Actividades Somatoprótesis
</t>
        </r>
      </text>
    </comment>
    <comment ref="A144" authorId="0" shapeId="0" xr:uid="{C2968079-83C1-4184-909D-459D2B92AAAD}">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REHABILITACIÓN DE PRÓTESIS MAXILOFACIAL</t>
        </r>
        <r>
          <rPr>
            <sz val="9"/>
            <color indexed="81"/>
            <rFont val="Tahoma"/>
            <family val="2"/>
          </rPr>
          <t xml:space="preserve">
*El profesional debe tener instrumento "Odontologo" y su especialidad seleccionada.</t>
        </r>
      </text>
    </comment>
    <comment ref="AQ147" authorId="0" shapeId="0" xr:uid="{ADA90C32-9029-4E79-9A19-1F43671C1570}">
      <text>
        <r>
          <rPr>
            <sz val="9"/>
            <color indexed="81"/>
            <rFont val="Tahoma"/>
            <family val="2"/>
          </rPr>
          <t xml:space="preserve">Contabiliza Pacientes que tengan entre 10 a 14 años de edad 
</t>
        </r>
      </text>
    </comment>
    <comment ref="AR147" authorId="1" shapeId="0" xr:uid="{B6B811F4-22DE-4D33-946E-9B99F6D410CA}">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147" authorId="0" shapeId="0" xr:uid="{FB4EFE48-6D28-41A7-9FCE-F89405CE3397}">
      <text>
        <r>
          <rPr>
            <b/>
            <sz val="9"/>
            <color indexed="81"/>
            <rFont val="Tahoma"/>
            <family val="2"/>
          </rPr>
          <t>Todo usuario registrado como FONASA en el campo prevision de la inscripción en RAYEN</t>
        </r>
      </text>
    </comment>
    <comment ref="AT147" authorId="1" shapeId="0" xr:uid="{461032B7-2650-4F1A-8644-AFADDDDF3392}">
      <text>
        <r>
          <rPr>
            <sz val="9"/>
            <color indexed="81"/>
            <rFont val="Tahoma"/>
            <family val="2"/>
          </rPr>
          <t xml:space="preserve">Contabiliza Pacientes que tengan 60 años de edad 
</t>
        </r>
      </text>
    </comment>
    <comment ref="AU147" authorId="0" shapeId="0" xr:uid="{D7EC9612-E054-4A72-B0D1-79C26B6B337E}">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V147" authorId="1" shapeId="0" xr:uid="{885B431A-9BFC-46BE-982E-6B65B40C0EF1}">
      <text>
        <r>
          <rPr>
            <sz val="9"/>
            <color indexed="81"/>
            <rFont val="Tahoma"/>
            <family val="2"/>
          </rPr>
          <t xml:space="preserve">
Contabilizará pacientes con Discapacidad registrada desde el Módulo Admisión o desde BOX.</t>
        </r>
      </text>
    </comment>
    <comment ref="AW147" authorId="2" shapeId="0" xr:uid="{353DC21B-FD89-40B1-A7DE-1509A92CAAD9}">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X147" authorId="1" shapeId="0" xr:uid="{39AB07DD-C8D2-4766-A261-77A452A1E45B}">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50" authorId="0" shapeId="0" xr:uid="{476A5012-4955-42EF-B58E-C9EF522D3E32}">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RETROALVEOLARES (POR PLACA)</t>
        </r>
        <r>
          <rPr>
            <sz val="9"/>
            <color indexed="81"/>
            <rFont val="Tahoma"/>
            <family val="2"/>
          </rPr>
          <t xml:space="preserve">
*El profesional debe tener instrumento "Odontologo" y su especialidad seleccionada.</t>
        </r>
      </text>
    </comment>
    <comment ref="A151" authorId="0" shapeId="0" xr:uid="{897DCAB1-4F38-45CB-9CA8-CBA7D058BCFD}">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BITE WING (POR PROCEDIMIENTO)</t>
        </r>
        <r>
          <rPr>
            <sz val="9"/>
            <color indexed="81"/>
            <rFont val="Tahoma"/>
            <family val="2"/>
          </rPr>
          <t xml:space="preserve">
*El profesional debe tener instrumento "Odontologo" y su especialidad seleccionada.</t>
        </r>
      </text>
    </comment>
    <comment ref="A152" authorId="8" shapeId="0" xr:uid="{3BC83C43-16B0-497B-8FA4-5898B58BAF6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Extraoral (por placa)
</t>
        </r>
      </text>
    </comment>
    <comment ref="A153" authorId="8" shapeId="0" xr:uid="{F65CED76-FAB0-4253-9A3D-ED07A5EA24E8}">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Oclusal (por placa)
</t>
        </r>
      </text>
    </comment>
    <comment ref="A154" authorId="8" shapeId="0" xr:uid="{100ABA49-78B6-4A8D-A65D-22663C69A9C3}">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Telerradiografía
</t>
        </r>
      </text>
    </comment>
    <comment ref="A155" authorId="8" shapeId="0" xr:uid="{7E012547-B96A-4763-805E-EBC807DF4FD6}">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Panoramica (por  Placa)</t>
        </r>
      </text>
    </comment>
    <comment ref="A156" authorId="8" shapeId="0" xr:uid="{4E1B0D70-8420-4EE2-8F91-B7BC2CEF2220}">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Tomografía Computacional Maxilo Facial Cone Beam
</t>
        </r>
      </text>
    </comment>
    <comment ref="A157" authorId="8" shapeId="0" xr:uid="{85B0CC42-8380-42F5-9889-3CCEAA4F816B}">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Sialografías (procedimientos)
</t>
        </r>
      </text>
    </comment>
    <comment ref="A158" authorId="8" shapeId="0" xr:uid="{F8C60096-451F-45C2-AC86-6C6FDFDE5B9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Procedimiento Imagenológico complejo (por procedimientos)
</t>
        </r>
      </text>
    </comment>
    <comment ref="AQ161" authorId="0" shapeId="0" xr:uid="{64C93158-BED8-466F-9700-C7CAE6BE1E73}">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R161" authorId="0" shapeId="0" xr:uid="{8445065E-2FC6-4445-A9B5-5B40B871CFE2}">
      <text>
        <r>
          <rPr>
            <b/>
            <sz val="9"/>
            <color indexed="81"/>
            <rFont val="Tahoma"/>
            <family val="2"/>
          </rPr>
          <t xml:space="preserve">
Contabilizará pacientes con Discapacidad registrada desde el Módulo Admisión o desde BOX.</t>
        </r>
      </text>
    </comment>
    <comment ref="AS161" authorId="0" shapeId="0" xr:uid="{33B88623-83A0-4EDA-961C-0D363F6C14DB}">
      <text>
        <r>
          <rPr>
            <b/>
            <sz val="9"/>
            <color indexed="81"/>
            <rFont val="Tahoma"/>
            <family val="2"/>
          </rPr>
          <t>Se contabilizara a los pacientes que tengan en  Antecedentes del usuario APS / Pestaña "Identificacion"  Item  Alertas Adm: 
"Programa SENAME - Ambulatorios"
ó
"Programa SENAME - Residenciales"
ó
"Programa SENAME - CIP/CRC"</t>
        </r>
      </text>
    </comment>
    <comment ref="AT161" authorId="0" shapeId="0" xr:uid="{C4B7B318-113C-4BEF-8B09-6D758CFDE6CD}">
      <text>
        <r>
          <rPr>
            <b/>
            <sz val="9"/>
            <color indexed="81"/>
            <rFont val="Tahoma"/>
            <family val="2"/>
          </rPr>
          <t xml:space="preserve">Se contabilizara a los pacientes que tengan en  Antecedentes del usuario APS / Pestaña "Identificacion"  Item  Alertas Adm.  "MIGRANTE"
</t>
        </r>
      </text>
    </comment>
    <comment ref="AV161" authorId="0" shapeId="0" xr:uid="{BD4A156E-9E34-4094-A295-CAE9AC085BBE}">
      <text>
        <r>
          <rPr>
            <sz val="9"/>
            <color indexed="81"/>
            <rFont val="Tahoma"/>
            <family val="2"/>
          </rPr>
          <t xml:space="preserve">Se contabilizaran los pacientes que esten Activos en el Programa de Salud Cardiovascular, los cuales deben cumplir con el siguiente tipo de registros por Clínicos del programa;
El paciente debe contar con el Formulario Clínico "Nuevo Control Cardiovascular"; en el campo:
</t>
        </r>
        <r>
          <rPr>
            <b/>
            <sz val="9"/>
            <color indexed="81"/>
            <rFont val="Tahoma"/>
            <family val="2"/>
          </rPr>
          <t xml:space="preserve">
 - </t>
        </r>
        <r>
          <rPr>
            <sz val="9"/>
            <color indexed="81"/>
            <rFont val="Tahoma"/>
            <family val="2"/>
          </rPr>
          <t>Es</t>
        </r>
        <r>
          <rPr>
            <b/>
            <sz val="9"/>
            <color indexed="81"/>
            <rFont val="Tahoma"/>
            <family val="2"/>
          </rPr>
          <t xml:space="preserve"> DM2,</t>
        </r>
        <r>
          <rPr>
            <sz val="9"/>
            <color indexed="81"/>
            <rFont val="Tahoma"/>
            <family val="2"/>
          </rPr>
          <t xml:space="preserve"> valor</t>
        </r>
        <r>
          <rPr>
            <b/>
            <sz val="9"/>
            <color indexed="81"/>
            <rFont val="Tahoma"/>
            <family val="2"/>
          </rPr>
          <t xml:space="preserve"> Si
 - </t>
        </r>
        <r>
          <rPr>
            <sz val="9"/>
            <color indexed="81"/>
            <rFont val="Tahoma"/>
            <family val="2"/>
          </rPr>
          <t xml:space="preserve">Campo Estado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 "Fecha Proximo Control", sea con un plazo máximo de inasistencia de 11 meses y 29 días, desde la última fecha ingresada en el formulario.</t>
        </r>
      </text>
    </comment>
    <comment ref="B164" authorId="3" shapeId="0" xr:uid="{E0DA0EE0-24C8-456B-BBBE-3762DC231C1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Auditorías Clínicas (PE Mujeres "Más Sonrisas")</t>
        </r>
        <r>
          <rPr>
            <sz val="9"/>
            <color indexed="81"/>
            <rFont val="Tahoma"/>
            <family val="2"/>
          </rPr>
          <t xml:space="preserve">
</t>
        </r>
      </text>
    </comment>
    <comment ref="B165" authorId="3" shapeId="0" xr:uid="{3E592AE7-EC71-4BB6-8377-C82C7CFBEAA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 PE Estrategia Más Sonrisas para Chile</t>
        </r>
      </text>
    </comment>
    <comment ref="B166" authorId="3" shapeId="0" xr:uid="{ADC7CE46-E46F-4F74-808E-0C4283BE96E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Reparación de Prótesis - PE Estrategia Más Sonrisas para Chile</t>
        </r>
      </text>
    </comment>
    <comment ref="C168" authorId="1" shapeId="0" xr:uid="{9308D425-00C1-4C90-9D26-7A31848910AD}">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JUNJI - INTEGRA - MINEDUC</t>
        </r>
        <r>
          <rPr>
            <sz val="9"/>
            <color indexed="81"/>
            <rFont val="Tahoma"/>
            <family val="2"/>
          </rPr>
          <t xml:space="preserve">
</t>
        </r>
      </text>
    </comment>
    <comment ref="C169" authorId="1" shapeId="0" xr:uid="{E5FEB738-BC5D-4C58-A6F8-5388F0C72C61}">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cuente con la alerta administrativa</t>
        </r>
        <r>
          <rPr>
            <b/>
            <sz val="9"/>
            <color indexed="81"/>
            <rFont val="Tahoma"/>
            <family val="2"/>
          </rPr>
          <t xml:space="preserve">
SERNAM</t>
        </r>
        <r>
          <rPr>
            <sz val="9"/>
            <color indexed="81"/>
            <rFont val="Tahoma"/>
            <family val="2"/>
          </rPr>
          <t xml:space="preserve">
</t>
        </r>
      </text>
    </comment>
    <comment ref="C170" authorId="1" shapeId="0" xr:uid="{518B4896-5C7D-4F4D-A776-64BD4D07B5C6}">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PRODEMU
</t>
        </r>
      </text>
    </comment>
    <comment ref="C171" authorId="1" shapeId="0" xr:uid="{30CCD9E8-225B-408A-89E7-250EF100146C}">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Chile Solidario</t>
        </r>
        <r>
          <rPr>
            <sz val="9"/>
            <color indexed="81"/>
            <rFont val="Tahoma"/>
            <family val="2"/>
          </rPr>
          <t xml:space="preserve">
</t>
        </r>
      </text>
    </comment>
    <comment ref="C172" authorId="1" shapeId="0" xr:uid="{0D10B327-977B-4965-954D-BDAD5E5C487E}">
      <text>
        <r>
          <rPr>
            <sz val="9"/>
            <color indexed="81"/>
            <rFont val="Tahoma"/>
            <family val="2"/>
          </rPr>
          <t>Este dato aparecerá  luego de que en la atención 
1.- Registrada en el Modulo Box / Pacientes citados 
 o en Atención / Registro Atención Individual. 
Registre la actividad:
Alt</t>
        </r>
        <r>
          <rPr>
            <b/>
            <sz val="9"/>
            <color indexed="81"/>
            <rFont val="Tahoma"/>
            <family val="2"/>
          </rPr>
          <t>a Integral - PE Estrategia Más Sonrisas Para Chile</t>
        </r>
        <r>
          <rPr>
            <sz val="9"/>
            <color indexed="81"/>
            <rFont val="Tahoma"/>
            <family val="2"/>
          </rPr>
          <t xml:space="preserve">
Y el paciente cuente con la alerta administrativa
</t>
        </r>
        <r>
          <rPr>
            <b/>
            <sz val="9"/>
            <color indexed="81"/>
            <rFont val="Tahoma"/>
            <family val="2"/>
          </rPr>
          <t>MINVU</t>
        </r>
        <r>
          <rPr>
            <sz val="9"/>
            <color indexed="81"/>
            <rFont val="Tahoma"/>
            <family val="2"/>
          </rPr>
          <t xml:space="preserve">
</t>
        </r>
      </text>
    </comment>
    <comment ref="C173" authorId="1" shapeId="0" xr:uid="{95E783B5-0C44-44C0-B99D-DFB0CDC0FAB1}">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NO cuente con ninguna de las alertas administrativas</t>
        </r>
        <r>
          <rPr>
            <b/>
            <sz val="9"/>
            <color indexed="81"/>
            <rFont val="Tahoma"/>
            <family val="2"/>
          </rPr>
          <t xml:space="preserve">:
- JUNJI -  INTEGRA - MINEDUC
- SERNAM
- CHILE SOLIDARIO
- MINVU
</t>
        </r>
      </text>
    </comment>
    <comment ref="C174" authorId="9" shapeId="0" xr:uid="{0368DA47-F5F7-49FE-8290-41F9F85E0A3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(Programa Odont. Integral Hom. Esc. Rec.)</t>
        </r>
        <r>
          <rPr>
            <sz val="9"/>
            <color indexed="81"/>
            <rFont val="Tahoma"/>
            <family val="2"/>
          </rPr>
          <t xml:space="preserve">
</t>
        </r>
      </text>
    </comment>
    <comment ref="C175" authorId="10" shapeId="0" xr:uid="{1A0D60B8-F52D-4F32-8F2A-32E50B54EFE9}">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Alta Integral -Programa Odontológico Integral:  Hombres Escasos Recursos</t>
        </r>
        <r>
          <rPr>
            <sz val="9"/>
            <color indexed="81"/>
            <rFont val="Tahoma"/>
            <family val="2"/>
          </rPr>
          <t xml:space="preserve">.
</t>
        </r>
      </text>
    </comment>
    <comment ref="C176" authorId="9" shapeId="0" xr:uid="{F0F9E247-80A2-4AE1-8B4F-63696C1A175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Programa Hombre Escasos Recursos - Auditoría Clínica</t>
        </r>
      </text>
    </comment>
    <comment ref="C177" authorId="9" shapeId="0" xr:uid="{07130034-60AA-406C-BCD2-F999A6AD6AB4}">
      <text>
        <r>
          <rPr>
            <sz val="9"/>
            <color indexed="81"/>
            <rFont val="Tahoma"/>
            <family val="2"/>
          </rPr>
          <t xml:space="preserve">
Este dato aparecerá  luego de que en la atención 
1.- Registrada en el Modulo Box / Pacientes citados 
 o en Atención / Registro Atención Individual. 
Registre la actividad
Registre la actividad:
</t>
        </r>
        <r>
          <rPr>
            <b/>
            <sz val="9"/>
            <color indexed="81"/>
            <rFont val="Tahoma"/>
            <family val="2"/>
          </rPr>
          <t xml:space="preserve">Programa Hombres Escasos Recursos -Reparación de protesis.
</t>
        </r>
        <r>
          <rPr>
            <sz val="9"/>
            <color indexed="81"/>
            <rFont val="Tahoma"/>
            <family val="2"/>
          </rPr>
          <t xml:space="preserve">
</t>
        </r>
      </text>
    </comment>
    <comment ref="C178" authorId="1" shapeId="0" xr:uid="{6F0C8FC1-B77B-4047-B4A4-F11C8C5503A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Alta Personas con Dependencia Severa - Programa Odonto/Atencion en Domicilio.
o
Alta Cuidadores Personas con Dependencia Severa - Programa Odonto/Atencion en Domicilio.
Observación.
</t>
        </r>
        <r>
          <rPr>
            <sz val="9"/>
            <color indexed="81"/>
            <rFont val="Tahoma"/>
            <family val="2"/>
          </rPr>
          <t xml:space="preserve">Es la </t>
        </r>
        <r>
          <rPr>
            <b/>
            <sz val="9"/>
            <color indexed="81"/>
            <rFont val="Tahoma"/>
            <family val="2"/>
          </rPr>
          <t xml:space="preserve">suma de actividades </t>
        </r>
        <r>
          <rPr>
            <sz val="9"/>
            <color indexed="81"/>
            <rFont val="Tahoma"/>
            <family val="2"/>
          </rPr>
          <t xml:space="preserve">de la fila </t>
        </r>
        <r>
          <rPr>
            <b/>
            <sz val="9"/>
            <color indexed="81"/>
            <rFont val="Tahoma"/>
            <family val="2"/>
          </rPr>
          <t xml:space="preserve">ALTAS PERSONAS CON DEPENDENCIA SEVERA </t>
        </r>
        <r>
          <rPr>
            <sz val="9"/>
            <color indexed="81"/>
            <rFont val="Tahoma"/>
            <family val="2"/>
          </rPr>
          <t xml:space="preserve">y la fila </t>
        </r>
        <r>
          <rPr>
            <b/>
            <sz val="9"/>
            <color indexed="81"/>
            <rFont val="Tahoma"/>
            <family val="2"/>
          </rPr>
          <t>ALTAS CUIDADORES PERSONAS CON DEPENDENCIA</t>
        </r>
      </text>
    </comment>
    <comment ref="C179" authorId="6" shapeId="0" xr:uid="{49BF9E54-FA45-481B-B03D-7EAA897A6310}">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Personas con Dependencia Severa - Programa Odonto/Atencion en Domicilio.
</t>
        </r>
      </text>
    </comment>
    <comment ref="C180" authorId="6" shapeId="0" xr:uid="{AB16667A-632D-4100-B098-7B3EE30E4DA7}">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Cuidadores Personas con Dependencia Severa - Programa Odonto/Atencion en Domicilio.
</t>
        </r>
      </text>
    </comment>
    <comment ref="C181" authorId="8" shapeId="0" xr:uid="{5A3F6FD0-BDB2-4F15-88CC-473F308D9B83}">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Tratamiento Endodoncia (Programa Resolutividad)
</t>
        </r>
        <r>
          <rPr>
            <sz val="9"/>
            <color indexed="81"/>
            <rFont val="Tahoma"/>
            <family val="2"/>
          </rPr>
          <t xml:space="preserve">
Se contabilizaran personas con esta actividad.
</t>
        </r>
      </text>
    </comment>
    <comment ref="C182" authorId="0" shapeId="0" xr:uid="{F5BFB120-D958-4319-A4D1-4E414BB01D10}">
      <text>
        <r>
          <rPr>
            <b/>
            <sz val="9"/>
            <color indexed="81"/>
            <rFont val="Tahoma"/>
            <family val="2"/>
          </rPr>
          <t>Total de Tratamientos Endodoncia por odontologo General</t>
        </r>
        <r>
          <rPr>
            <sz val="9"/>
            <color indexed="81"/>
            <rFont val="Tahoma"/>
            <family val="2"/>
          </rPr>
          <t xml:space="preserve">
</t>
        </r>
      </text>
    </comment>
    <comment ref="C183" authorId="0" shapeId="0" xr:uid="{F17BBAB7-1F7A-4ED8-86D1-17F6021B15CA}">
      <text>
        <r>
          <rPr>
            <b/>
            <sz val="9"/>
            <color indexed="81"/>
            <rFont val="Tahoma"/>
            <family val="2"/>
          </rPr>
          <t>Numero Total Tratamientos Endodoncia por Endodoncistas (</t>
        </r>
        <r>
          <rPr>
            <sz val="9"/>
            <color indexed="81"/>
            <rFont val="Tahoma"/>
            <family val="2"/>
          </rPr>
          <t>odontólogo debe tener selecionada su especialidad al crear su agenda)</t>
        </r>
      </text>
    </comment>
    <comment ref="C184" authorId="6" shapeId="0" xr:uid="{ACDFC922-6027-4DA9-83BA-2A5D7DCB1FFB}">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Tratamiento Periodoncia - Estrategia resolucion de especialidad</t>
        </r>
        <r>
          <rPr>
            <sz val="9"/>
            <color indexed="81"/>
            <rFont val="Tahoma"/>
            <family val="2"/>
          </rPr>
          <t xml:space="preserve">
Se contabilizaran personas con este procedimiento.
</t>
        </r>
        <r>
          <rPr>
            <b/>
            <sz val="9"/>
            <color indexed="10"/>
            <rFont val="Tahoma"/>
            <family val="2"/>
          </rPr>
          <t xml:space="preserve">
</t>
        </r>
        <r>
          <rPr>
            <sz val="9"/>
            <color indexed="81"/>
            <rFont val="Tahoma"/>
            <family val="2"/>
          </rPr>
          <t xml:space="preserve">
</t>
        </r>
      </text>
    </comment>
    <comment ref="C185" authorId="0" shapeId="0" xr:uid="{5A13FED1-56A7-4FFB-8549-1968B447B92E}">
      <text>
        <r>
          <rPr>
            <b/>
            <sz val="9"/>
            <color indexed="81"/>
            <rFont val="Tahoma"/>
            <family val="2"/>
          </rPr>
          <t xml:space="preserve">Numero Total Tratamientos Perioconcia por Por Periodoncista </t>
        </r>
        <r>
          <rPr>
            <sz val="9"/>
            <color indexed="81"/>
            <rFont val="Tahoma"/>
            <family val="2"/>
          </rPr>
          <t>(Odontólogo debe tener selecionada su especialidad al crear su agenda)</t>
        </r>
      </text>
    </comment>
    <comment ref="C186" authorId="8" shapeId="0" xr:uid="{4D86EE26-8E8D-4876-A6E2-DDAEA327CC87}">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Prótesis Removibles (Programa Resolutividad)</t>
        </r>
        <r>
          <rPr>
            <sz val="9"/>
            <color indexed="81"/>
            <rFont val="Tahoma"/>
            <family val="2"/>
          </rPr>
          <t xml:space="preserve">
Se contabilizaran personas con esta actividad</t>
        </r>
      </text>
    </comment>
    <comment ref="C187" authorId="0" shapeId="0" xr:uid="{8A4D70DA-A34D-41B1-93F4-DCCA8B2F5C34}">
      <text>
        <r>
          <rPr>
            <b/>
            <sz val="9"/>
            <color indexed="81"/>
            <rFont val="Tahoma"/>
            <family val="2"/>
          </rPr>
          <t xml:space="preserve">Numero Total protesis Removible por Odontólogo General </t>
        </r>
      </text>
    </comment>
    <comment ref="C188" authorId="0" shapeId="0" xr:uid="{63697AAE-78F0-4699-88A2-81CB9C720C2C}">
      <text>
        <r>
          <rPr>
            <b/>
            <sz val="9"/>
            <color indexed="81"/>
            <rFont val="Tahoma"/>
            <family val="2"/>
          </rPr>
          <t xml:space="preserve">Numero Total Prótesis Removibles por Rehabilitador Oral </t>
        </r>
        <r>
          <rPr>
            <sz val="9"/>
            <color indexed="81"/>
            <rFont val="Tahoma"/>
            <family val="2"/>
          </rPr>
          <t>(Odontólogo debe tener selecionada su especialidad al crear su agenda)</t>
        </r>
      </text>
    </comment>
    <comment ref="B189" authorId="8" shapeId="0" xr:uid="{30E9ACE0-8BC4-4720-ACA5-87938561505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Integral GES 60 Años</t>
        </r>
        <r>
          <rPr>
            <sz val="9"/>
            <color indexed="81"/>
            <rFont val="Tahoma"/>
            <family val="2"/>
          </rPr>
          <t xml:space="preserve">
A un paciente de 60 años.
</t>
        </r>
      </text>
    </comment>
    <comment ref="C190" authorId="8" shapeId="0" xr:uid="{B204B41D-2435-46A1-9639-DE9F63C2143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personas con esta actividad, con 60 años de edad.</t>
        </r>
      </text>
    </comment>
    <comment ref="C191" authorId="8" shapeId="0" xr:uid="{1601AA07-5D14-4ED3-A637-CC51B4AB46A9}">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cantidad de actividades, que se hayan realizadon a pacientes  con 60 años de edad.</t>
        </r>
      </text>
    </comment>
    <comment ref="C192" authorId="8" shapeId="0" xr:uid="{679D8D31-5B1F-4E62-9026-984276884B79}">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 )</t>
        </r>
        <r>
          <rPr>
            <sz val="9"/>
            <color indexed="81"/>
            <rFont val="Tahoma"/>
            <family val="2"/>
          </rPr>
          <t xml:space="preserve">
Se contabilizarán personas con esta actividad, con 60 años de edad.</t>
        </r>
      </text>
    </comment>
    <comment ref="C193" authorId="8" shapeId="0" xr:uid="{E9E28A01-703C-4800-931B-BB1C2EB68E9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t>
        </r>
        <r>
          <rPr>
            <sz val="9"/>
            <color indexed="81"/>
            <rFont val="Tahoma"/>
            <family val="2"/>
          </rPr>
          <t xml:space="preserve">
Se contabilizarán cantidad de actividades, que se hayan realizadon a pacientes  con 60 años de edad.</t>
        </r>
      </text>
    </comment>
    <comment ref="C194" authorId="1" shapeId="0" xr:uid="{0B01E6EB-487C-46DD-9E62-60ECE23641A9}">
      <text>
        <r>
          <rPr>
            <sz val="9"/>
            <color indexed="81"/>
            <rFont val="Tahoma"/>
            <family val="2"/>
          </rPr>
          <t xml:space="preserve">
Este dato aparecerá  luego de que en la atención registrada en Box  ó  en Atención / Registro Atención Individual. 
Registre la actividad:</t>
        </r>
        <r>
          <rPr>
            <b/>
            <sz val="9"/>
            <color indexed="81"/>
            <rFont val="Tahoma"/>
            <family val="2"/>
          </rPr>
          <t xml:space="preserve">
Programa odontológica integral - Altas Integrales estudiantes de enseñanza media – en centro de salud</t>
        </r>
        <r>
          <rPr>
            <sz val="9"/>
            <color indexed="81"/>
            <rFont val="Tahoma"/>
            <family val="2"/>
          </rPr>
          <t xml:space="preserve">
</t>
        </r>
      </text>
    </comment>
    <comment ref="C195" authorId="1" shapeId="0" xr:uid="{E9580D1F-214C-4BA4-976C-C63394E36573}">
      <text>
        <r>
          <rPr>
            <sz val="9"/>
            <color indexed="81"/>
            <rFont val="Tahoma"/>
            <family val="2"/>
          </rPr>
          <t xml:space="preserve">Este dato aparecerá  luego de que en la atención registrada en Box  ó  en Atención / Registro Atención Individual. 
Registre la actividad:
</t>
        </r>
        <r>
          <rPr>
            <b/>
            <sz val="9"/>
            <color indexed="81"/>
            <rFont val="Tahoma"/>
            <family val="2"/>
          </rPr>
          <t>Programa odontológica integral - Altas Integrales estudiantes de enseñanza media – en unidad dental móvil o portátil</t>
        </r>
        <r>
          <rPr>
            <sz val="9"/>
            <color indexed="81"/>
            <rFont val="Tahoma"/>
            <family val="2"/>
          </rPr>
          <t xml:space="preserve">
</t>
        </r>
      </text>
    </comment>
    <comment ref="C196" authorId="1" shapeId="0" xr:uid="{630A676C-3AD3-499E-982D-0047A4C0615E}">
      <text>
        <r>
          <rPr>
            <sz val="9"/>
            <color indexed="81"/>
            <rFont val="Tahoma"/>
            <family val="2"/>
          </rPr>
          <t xml:space="preserve">
Este dato aparecerá  luego de que en la atención registrada en Box  ó  en Atención / Registro Atención Individual. 
Registre la actividad:
</t>
        </r>
        <r>
          <rPr>
            <b/>
            <sz val="9"/>
            <color indexed="81"/>
            <rFont val="Tahoma"/>
            <family val="2"/>
          </rPr>
          <t xml:space="preserve">
 Programa odontológica integral - Altas Integrales estudiantes de enseñanza media – en establecimiento educacional</t>
        </r>
      </text>
    </comment>
    <comment ref="C197" authorId="1" shapeId="0" xr:uid="{B9C02116-0570-4F77-ABAC-ACEB7D038EB8}">
      <text>
        <r>
          <rPr>
            <sz val="9"/>
            <color indexed="81"/>
            <rFont val="Tahoma"/>
            <family val="2"/>
          </rPr>
          <t xml:space="preserve">
Este dato aparecerá  luego de que en la atención 
1.- Registrada en el Modulo Box / Pacientes Citados  
Se debe agregar la actividad </t>
        </r>
        <r>
          <rPr>
            <b/>
            <sz val="9"/>
            <color indexed="81"/>
            <rFont val="Tahoma"/>
            <family val="2"/>
          </rPr>
          <t>Consulta Programa Mejoramiento del acceso - Morbilidad Adulto</t>
        </r>
        <r>
          <rPr>
            <sz val="9"/>
            <color indexed="81"/>
            <rFont val="Tahoma"/>
            <family val="2"/>
          </rPr>
          <t xml:space="preserve">
</t>
        </r>
        <r>
          <rPr>
            <b/>
            <sz val="9"/>
            <color indexed="81"/>
            <rFont val="Tahoma"/>
            <family val="2"/>
          </rPr>
          <t xml:space="preserve">Y Cumpla la condición de ser </t>
        </r>
        <r>
          <rPr>
            <sz val="9"/>
            <color indexed="81"/>
            <rFont val="Tahoma"/>
            <family val="2"/>
          </rPr>
          <t xml:space="preserve"> </t>
        </r>
        <r>
          <rPr>
            <b/>
            <sz val="9"/>
            <color indexed="81"/>
            <rFont val="Tahoma"/>
            <family val="2"/>
          </rPr>
          <t>&gt;20 años</t>
        </r>
        <r>
          <rPr>
            <sz val="9"/>
            <color indexed="81"/>
            <rFont val="Tahoma"/>
            <family val="2"/>
          </rPr>
          <t xml:space="preserve">
Se Contabilizaran los siguientes procedimientos realizados:
</t>
        </r>
        <r>
          <rPr>
            <b/>
            <sz val="9"/>
            <color indexed="81"/>
            <rFont val="Tahoma"/>
            <family val="2"/>
          </rPr>
          <t xml:space="preserve"> Pulido coronario
Destartraje Supragingival
Exodoncia - Exodoncia por caries 
Restauración Estética
Restauración de Amalgamas
Destartraje subgingival y Pulido radicular por Sextante
Desinfeccion Bucal Total.
Procedimiento Medico-Quirurgico</t>
        </r>
        <r>
          <rPr>
            <sz val="9"/>
            <color indexed="81"/>
            <rFont val="Tahoma"/>
            <family val="2"/>
          </rPr>
          <t xml:space="preserve">
</t>
        </r>
      </text>
    </comment>
    <comment ref="C198" authorId="1" shapeId="0" xr:uid="{DB9D3F8A-85BE-4446-9363-77CD9AFA3C2A}">
      <text>
        <r>
          <rPr>
            <sz val="9"/>
            <color indexed="81"/>
            <rFont val="Tahoma"/>
            <family val="2"/>
          </rPr>
          <t xml:space="preserve">
Este dato aparecerá  luego de que en la atención 
1.- Registrada en el Modulo Box / Pacientes Citados.
Se contabilizara la actividad</t>
        </r>
        <r>
          <rPr>
            <b/>
            <sz val="9"/>
            <color indexed="81"/>
            <rFont val="Tahoma"/>
            <family val="2"/>
          </rPr>
          <t xml:space="preserve"> Consulta Programa Mejoramiento del acceso - Morbilidad Adulto </t>
        </r>
        <r>
          <rPr>
            <sz val="9"/>
            <color indexed="81"/>
            <rFont val="Tahoma"/>
            <family val="2"/>
          </rPr>
          <t xml:space="preserve">
Y ademas </t>
        </r>
        <r>
          <rPr>
            <b/>
            <sz val="9"/>
            <color indexed="81"/>
            <rFont val="Tahoma"/>
            <family val="2"/>
          </rPr>
          <t>Cumpla la condición de ser &gt;20 años.</t>
        </r>
        <r>
          <rPr>
            <sz val="9"/>
            <color indexed="81"/>
            <rFont val="Tahoma"/>
            <family val="2"/>
          </rPr>
          <t xml:space="preserve">
</t>
        </r>
      </text>
    </comment>
    <comment ref="AQ200" authorId="1" shapeId="0" xr:uid="{8A02C2E0-43AD-484B-8EE2-A0D6421C0585}">
      <text>
        <r>
          <rPr>
            <sz val="9"/>
            <color indexed="81"/>
            <rFont val="Tahoma"/>
            <family val="2"/>
          </rPr>
          <t xml:space="preserve">Contabilizará pacientes con Discapacidad registrada desde el Módulo Admisión o desde BOX.
</t>
        </r>
      </text>
    </comment>
    <comment ref="AS200" authorId="1" shapeId="0" xr:uid="{057A7320-5472-4673-895B-9980AA7CB8FF}">
      <text>
        <r>
          <rPr>
            <sz val="9"/>
            <color indexed="81"/>
            <rFont val="Tahoma"/>
            <family val="2"/>
          </rPr>
          <t xml:space="preserve">Se contabilizara a los pacientes que tengan en  Antecedentes del usuario APS / Pestaña "Identificacion"  Item  Alertas Adm.  </t>
        </r>
        <r>
          <rPr>
            <b/>
            <sz val="9"/>
            <color indexed="81"/>
            <rFont val="Tahoma"/>
            <family val="2"/>
          </rPr>
          <t>"JUNJI"</t>
        </r>
        <r>
          <rPr>
            <sz val="9"/>
            <color indexed="81"/>
            <rFont val="Tahoma"/>
            <family val="2"/>
          </rPr>
          <t xml:space="preserve">
</t>
        </r>
      </text>
    </comment>
    <comment ref="AT200" authorId="1" shapeId="0" xr:uid="{A44E8C20-E154-402C-8898-F2692AA1B502}">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"INTEGRA"</t>
        </r>
        <r>
          <rPr>
            <sz val="9"/>
            <color indexed="81"/>
            <rFont val="Tahoma"/>
            <family val="2"/>
          </rPr>
          <t xml:space="preserve">
</t>
        </r>
      </text>
    </comment>
    <comment ref="AU200" authorId="1" shapeId="0" xr:uid="{BB757B49-E2E8-4C38-A6F5-C32913FBF441}">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"MINEDUC"</t>
        </r>
        <r>
          <rPr>
            <sz val="9"/>
            <color indexed="81"/>
            <rFont val="Tahoma"/>
            <family val="2"/>
          </rPr>
          <t xml:space="preserve">
</t>
        </r>
      </text>
    </comment>
    <comment ref="A203" authorId="1" shapeId="0" xr:uid="{D176BC39-0FEB-49C7-8984-7BC0BAA64C65}">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Programa Sembrando Sonrisas - Exámen de Salud</t>
        </r>
        <r>
          <rPr>
            <sz val="9"/>
            <color indexed="81"/>
            <rFont val="Tahoma"/>
            <family val="2"/>
          </rPr>
          <t xml:space="preserve">
</t>
        </r>
      </text>
    </comment>
    <comment ref="A204" authorId="1" shapeId="0" xr:uid="{152AD169-DEC5-40D2-B30F-990DAA1649FC}">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Programa Sembrando Sonrisas - Exámen de Salud</t>
        </r>
        <r>
          <rPr>
            <sz val="9"/>
            <color indexed="81"/>
            <rFont val="Tahoma"/>
            <family val="2"/>
          </rPr>
          <t xml:space="preserve">
y
en CEO=0  en  esta Atención Grupal.
 (No presenten historia de caries)
</t>
        </r>
      </text>
    </comment>
    <comment ref="A205" authorId="1" shapeId="0" xr:uid="{B5034D45-64F8-46AA-A9C5-093069AD01D6}">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Set de Higiene Oral Entregados</t>
        </r>
        <r>
          <rPr>
            <sz val="9"/>
            <color indexed="81"/>
            <rFont val="Tahoma"/>
            <family val="2"/>
          </rPr>
          <t xml:space="preserve">
</t>
        </r>
      </text>
    </comment>
    <comment ref="A206" authorId="1" shapeId="0" xr:uid="{88A583BE-34E5-487F-9D26-2F2DE38E9901}">
      <text>
        <r>
          <rPr>
            <sz val="9"/>
            <color indexed="81"/>
            <rFont val="Tahoma"/>
            <family val="2"/>
          </rPr>
          <t xml:space="preserve">
Este dato aparecerá  luego de que en la atención registrada en Modulo Atención / Registro Atención Grupal
Registre la actividad:
</t>
        </r>
        <r>
          <rPr>
            <b/>
            <sz val="9"/>
            <color indexed="81"/>
            <rFont val="Tahoma"/>
            <family val="2"/>
          </rPr>
          <t>Programa Sembrando Sonrisas  - N. de Aplicaciones Flúor Barniz</t>
        </r>
      </text>
    </comment>
    <comment ref="A207" authorId="1" shapeId="0" xr:uid="{4CCC2D1A-FFF4-42FC-8D7B-34D492F5D7DD}">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Educación Grupal en Establecimiento de Educación </t>
        </r>
        <r>
          <rPr>
            <sz val="9"/>
            <color indexed="81"/>
            <rFont val="Tahoma"/>
            <family val="2"/>
          </rPr>
          <t xml:space="preserve">
</t>
        </r>
      </text>
    </comment>
    <comment ref="A208" authorId="0" shapeId="0" xr:uid="{64D51FE5-6196-4D29-A585-FE859FF72417}">
      <text>
        <r>
          <rPr>
            <b/>
            <sz val="9"/>
            <color indexed="81"/>
            <rFont val="Tahoma"/>
            <family val="2"/>
          </rPr>
          <t xml:space="preserve">No Disponible
</t>
        </r>
      </text>
    </comment>
    <comment ref="A213" authorId="8" shapeId="0" xr:uid="{95079993-6798-4D3B-8495-2BBAFCF3B305}">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Atención Bajo Sedación Inhalatoria (Con óxido Nitroso)
</t>
        </r>
      </text>
    </comment>
    <comment ref="A214" authorId="1" shapeId="0" xr:uid="{34B6C940-273E-4601-8555-4945D855ACB8}">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Sedación endovenosa</t>
        </r>
        <r>
          <rPr>
            <sz val="9"/>
            <color indexed="81"/>
            <rFont val="Tahoma"/>
            <family val="2"/>
          </rPr>
          <t xml:space="preserve">
</t>
        </r>
      </text>
    </comment>
    <comment ref="A215" authorId="8" shapeId="0" xr:uid="{189AF038-3543-4B3B-9C1B-5B3B755132AD}">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Anestesia General
</t>
        </r>
      </text>
    </comment>
    <comment ref="A216" authorId="8" shapeId="0" xr:uid="{EBA6C8E3-8DF6-4071-AB3A-93D389BAD0B1}">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Sedación Oral.
</t>
        </r>
      </text>
    </comment>
    <comment ref="AO218" authorId="1" shapeId="0" xr:uid="{05288A19-E7BC-4B2B-8525-67888D9D0500}">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P218" authorId="1" shapeId="0" xr:uid="{1FF8B910-EB8D-4E79-9A96-8494C9D9AE4A}">
      <text>
        <r>
          <rPr>
            <sz val="9"/>
            <color indexed="81"/>
            <rFont val="Tahoma"/>
            <family val="2"/>
          </rPr>
          <t xml:space="preserve">Contabiliza Pacientes que tengan 60 años de edad.
</t>
        </r>
      </text>
    </comment>
    <comment ref="AQ218" authorId="6" shapeId="0" xr:uid="{64508B64-6D40-417E-AFB8-BFE45AB67DAA}">
      <text>
        <r>
          <rPr>
            <sz val="9"/>
            <color indexed="81"/>
            <rFont val="Tahoma"/>
            <family val="2"/>
          </rPr>
          <t>Se contabilizara al  registra la Actividad</t>
        </r>
        <r>
          <rPr>
            <b/>
            <sz val="9"/>
            <color indexed="81"/>
            <rFont val="Tahoma"/>
            <family val="2"/>
          </rPr>
          <t xml:space="preserve"> 
Consulta nueva</t>
        </r>
        <r>
          <rPr>
            <sz val="9"/>
            <color indexed="81"/>
            <rFont val="Tahoma"/>
            <family val="2"/>
          </rPr>
          <t xml:space="preserve"> según cada especialidad, 
Además, la actividad:   
</t>
        </r>
        <r>
          <rPr>
            <b/>
            <sz val="9"/>
            <color indexed="81"/>
            <rFont val="Tahoma"/>
            <family val="2"/>
          </rPr>
          <t xml:space="preserve">Consulta Pertinente: Según Protocolo de Referencia
y/o 
Consulta Pertinente: Según condición clinica.
</t>
        </r>
      </text>
    </comment>
    <comment ref="AS218" authorId="9" shapeId="0" xr:uid="{F5389AD0-E15B-424A-9CAA-218BA688E7E8}">
      <text>
        <r>
          <rPr>
            <sz val="9"/>
            <color indexed="81"/>
            <rFont val="Tahoma"/>
            <family val="2"/>
          </rPr>
          <t xml:space="preserve">
Contabilizarán las Inasistencias (NSP) registradas por odontologos que en su especialidad, contengan : 
</t>
        </r>
        <r>
          <rPr>
            <b/>
            <sz val="9"/>
            <color indexed="81"/>
            <rFont val="Tahoma"/>
            <family val="2"/>
          </rPr>
          <t>Cirugía Bucal
Cirugía y Traumatología Maxilofacial
Endodoncia
Odontopedriatría
Operatoria
Ortodoncia y ortopedia dento maxilofacial
Periodoncia
Rehabilitación: Prótesis Fija
Rehabilitación: Prótesis Removible
Implantologia Buco Maxilofacial
Patologia Oral
Transtornos Temporomandibulares y dolor orofacial
Sólo se contarán las consultas nuevas</t>
        </r>
      </text>
    </comment>
    <comment ref="AU218" authorId="1" shapeId="0" xr:uid="{7B6F85EB-E1F0-4678-A0F2-E2E953968CDD}">
      <text>
        <r>
          <rPr>
            <sz val="9"/>
            <color indexed="81"/>
            <rFont val="Tahoma"/>
            <family val="2"/>
          </rPr>
          <t xml:space="preserve">Contabilizará pacientes con Discapacidad registrada desde el Módulo Admisión o desde BOX.
</t>
        </r>
      </text>
    </comment>
    <comment ref="AV218" authorId="2" shapeId="0" xr:uid="{9AA8DD38-2F44-4201-AAC7-3BE39B1596FA}">
      <text>
        <r>
          <rPr>
            <sz val="9"/>
            <color indexed="81"/>
            <rFont val="Tahoma"/>
            <family val="2"/>
          </rPr>
          <t xml:space="preserve">Se contabilizara a los pacientes que tengan en  Antecedentes del usuario APS / Pestaña "Identificacion"  Item  Alertas Adm: 
</t>
        </r>
        <r>
          <rPr>
            <b/>
            <sz val="9"/>
            <color indexed="81"/>
            <rFont val="Tahoma"/>
            <family val="2"/>
          </rPr>
          <t>"Programa SENAME - Ambulatorios"
ó
"Programa SENAME - Residenciales"
ó
"Programa SENAME - CIP/CRC"</t>
        </r>
        <r>
          <rPr>
            <sz val="9"/>
            <color indexed="81"/>
            <rFont val="Tahoma"/>
            <family val="2"/>
          </rPr>
          <t xml:space="preserve">
</t>
        </r>
      </text>
    </comment>
    <comment ref="AW218" authorId="4" shapeId="0" xr:uid="{EAEB7DD1-7C6D-4A02-98F7-9CD70E5E964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221" authorId="10" shapeId="0" xr:uid="{4CC6F7B1-F67C-49F0-B360-F86A173E588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de Urgencia - Establecimiento de nivel secundario</t>
        </r>
        <r>
          <rPr>
            <sz val="9"/>
            <color indexed="81"/>
            <rFont val="Tahoma"/>
            <family val="2"/>
          </rPr>
          <t xml:space="preserve">
</t>
        </r>
      </text>
    </comment>
    <comment ref="B222" authorId="0" shapeId="0" xr:uid="{669B4111-6840-43C0-953A-FBB3F283A672}">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Urgencia No Ges
</t>
        </r>
      </text>
    </comment>
    <comment ref="B223" authorId="6" shapeId="0" xr:uid="{54B63F66-44B2-4386-AE5A-69E25A64D055}">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t>
        </r>
        <r>
          <rPr>
            <b/>
            <sz val="9"/>
            <color indexed="8"/>
            <rFont val="Tahoma"/>
            <family val="2"/>
          </rPr>
          <t>Cirugía Bucal Consulta Nueva</t>
        </r>
        <r>
          <rPr>
            <sz val="9"/>
            <color indexed="81"/>
            <rFont val="Tahoma"/>
            <family val="2"/>
          </rPr>
          <t xml:space="preserve">
</t>
        </r>
      </text>
    </comment>
    <comment ref="B224" authorId="6" shapeId="0" xr:uid="{0F2DF9B8-80EF-4453-8F97-0D8B8816626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Bucal Control</t>
        </r>
      </text>
    </comment>
    <comment ref="B225" authorId="6" shapeId="0" xr:uid="{DEBF2541-0D04-437B-9CDB-EE07EA779F4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Ingreso a tratamiento Cirugía Bucal</t>
        </r>
      </text>
    </comment>
    <comment ref="B226" authorId="6" shapeId="0" xr:uid="{7F106E3F-8A24-40A0-BA8A-E3F7B7F986D2}">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Altas de tratamiento Cirugía Bucal
</t>
        </r>
      </text>
    </comment>
    <comment ref="B227" authorId="0" shapeId="0" xr:uid="{667C4347-831B-4B14-A046-760AD7DC03AD}">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CIRUGÍA BUCAL</t>
        </r>
        <r>
          <rPr>
            <sz val="9"/>
            <color indexed="81"/>
            <rFont val="Tahoma"/>
            <family val="2"/>
          </rPr>
          <t xml:space="preserve">
</t>
        </r>
      </text>
    </comment>
    <comment ref="B228" authorId="6" shapeId="0" xr:uid="{8146DF23-1C3B-40BD-B434-692EDD5E202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Bucal</t>
        </r>
        <r>
          <rPr>
            <sz val="9"/>
            <color indexed="81"/>
            <rFont val="Tahoma"/>
            <family val="2"/>
          </rPr>
          <t xml:space="preserve">
</t>
        </r>
        <r>
          <rPr>
            <sz val="9"/>
            <color indexed="81"/>
            <rFont val="Tahoma"/>
            <family val="2"/>
          </rPr>
          <t xml:space="preserve">
</t>
        </r>
      </text>
    </comment>
    <comment ref="B229" authorId="6" shapeId="0" xr:uid="{3676A815-37AF-4CC6-A433-7250631DE15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Cirugía y Traumatología Maxilofacial Consulta Nueva</t>
        </r>
        <r>
          <rPr>
            <sz val="9"/>
            <color indexed="81"/>
            <rFont val="Tahoma"/>
            <family val="2"/>
          </rPr>
          <t xml:space="preserve">
</t>
        </r>
      </text>
    </comment>
    <comment ref="B230" authorId="6" shapeId="0" xr:uid="{8FE81155-709C-498B-ADF6-F28214534C1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y Traumatología Maxilofacial Control</t>
        </r>
      </text>
    </comment>
    <comment ref="B231" authorId="8" shapeId="0" xr:uid="{DFDF6A0C-2B19-46B6-8A59-6FA680741867}">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Ingreso a tratamiento Cirugía y Traumatología Máxilo Facial
</t>
        </r>
      </text>
    </comment>
    <comment ref="B232" authorId="8" shapeId="0" xr:uid="{DFAA569A-6448-47BF-B610-EFA3B635AB94}">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Cirugía y Traumatología Máxilo Facial</t>
        </r>
        <r>
          <rPr>
            <sz val="9"/>
            <color indexed="81"/>
            <rFont val="Tahoma"/>
            <family val="2"/>
          </rPr>
          <t xml:space="preserve">
</t>
        </r>
      </text>
    </comment>
    <comment ref="B233" authorId="0" shapeId="0" xr:uid="{999A99A4-E048-472E-84B6-A11D76252FA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CONTROL DE ESPECIALIDAD POST ALTA -CIRUGÍA Y TRAUMATOLOGÍA MAXILOFACIAL
</t>
        </r>
        <r>
          <rPr>
            <sz val="9"/>
            <color indexed="81"/>
            <rFont val="Tahoma"/>
            <family val="2"/>
          </rPr>
          <t xml:space="preserve">
</t>
        </r>
      </text>
    </comment>
    <comment ref="B234" authorId="6" shapeId="0" xr:uid="{30E01712-226B-4448-BDE5-FE92770A0D71}">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y Traumatología Maxilofacial</t>
        </r>
        <r>
          <rPr>
            <sz val="9"/>
            <color indexed="81"/>
            <rFont val="Tahoma"/>
            <family val="2"/>
          </rPr>
          <t xml:space="preserve">
</t>
        </r>
        <r>
          <rPr>
            <sz val="9"/>
            <color indexed="81"/>
            <rFont val="Tahoma"/>
            <family val="2"/>
          </rPr>
          <t xml:space="preserve">
</t>
        </r>
      </text>
    </comment>
    <comment ref="B235" authorId="6" shapeId="0" xr:uid="{44AF2D72-8644-4598-B263-13F257E4FC0B}">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Endodoncia Consulta Nueva</t>
        </r>
        <r>
          <rPr>
            <sz val="9"/>
            <color indexed="81"/>
            <rFont val="Tahoma"/>
            <family val="2"/>
          </rPr>
          <t xml:space="preserve">
</t>
        </r>
      </text>
    </comment>
    <comment ref="B236" authorId="6" shapeId="0" xr:uid="{B57FCCC8-664A-40AA-9E5F-4947F5E6161F}">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Endodoncia Control</t>
        </r>
      </text>
    </comment>
    <comment ref="B237" authorId="8" shapeId="0" xr:uid="{1DBFF651-FE93-4460-A03D-0BEAA91DC54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Endodoncia</t>
        </r>
      </text>
    </comment>
    <comment ref="B238" authorId="8" shapeId="0" xr:uid="{B6CE3D3B-9354-413B-A451-8DE203F1E644}">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Endodoncia</t>
        </r>
      </text>
    </comment>
    <comment ref="B239" authorId="0" shapeId="0" xr:uid="{4DCF1369-4547-4F38-8B5C-8980CF2D678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ENDODONCIA</t>
        </r>
      </text>
    </comment>
    <comment ref="B240" authorId="6" shapeId="0" xr:uid="{6E7DE00F-81A9-47F8-8DC1-DFEF8EFC93F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Endodoncia</t>
        </r>
        <r>
          <rPr>
            <sz val="9"/>
            <color indexed="81"/>
            <rFont val="Tahoma"/>
            <family val="2"/>
          </rPr>
          <t xml:space="preserve">
</t>
        </r>
        <r>
          <rPr>
            <sz val="9"/>
            <color indexed="81"/>
            <rFont val="Tahoma"/>
            <family val="2"/>
          </rPr>
          <t xml:space="preserve">
</t>
        </r>
      </text>
    </comment>
    <comment ref="B241" authorId="6" shapeId="0" xr:uid="{D9AC274E-6F0E-4242-8FC8-F88BEB9AA69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Odontopediatría Consulta Nueva</t>
        </r>
        <r>
          <rPr>
            <sz val="9"/>
            <color indexed="81"/>
            <rFont val="Tahoma"/>
            <family val="2"/>
          </rPr>
          <t xml:space="preserve">
</t>
        </r>
      </text>
    </comment>
    <comment ref="B242" authorId="6" shapeId="0" xr:uid="{725D09F1-82CD-4939-A29F-945E711ADDB2}">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43" authorId="8" shapeId="0" xr:uid="{F99D0D6D-21C3-4643-AA1B-34C9CC65448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Odontopediatría</t>
        </r>
      </text>
    </comment>
    <comment ref="B244" authorId="8" shapeId="0" xr:uid="{670BDCEF-8EC9-48C5-A3C0-7555FC8FCA4D}">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Odontopediatría</t>
        </r>
      </text>
    </comment>
    <comment ref="B245" authorId="0" shapeId="0" xr:uid="{583218D9-E7FD-4564-8966-F7EECEC9153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ODONTOPEDIATRÍA</t>
        </r>
      </text>
    </comment>
    <comment ref="B246" authorId="6" shapeId="0" xr:uid="{4D4041AF-7F2B-4B37-B178-67C5DC397EE8}">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Odontopediatría</t>
        </r>
        <r>
          <rPr>
            <sz val="9"/>
            <color indexed="81"/>
            <rFont val="Tahoma"/>
            <family val="2"/>
          </rPr>
          <t xml:space="preserve">
</t>
        </r>
        <r>
          <rPr>
            <sz val="9"/>
            <color indexed="81"/>
            <rFont val="Tahoma"/>
            <family val="2"/>
          </rPr>
          <t xml:space="preserve">
</t>
        </r>
      </text>
    </comment>
    <comment ref="B247" authorId="6" shapeId="0" xr:uid="{F6588E8C-55BA-4852-8AA8-3745F5F6579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
            <rFont val="Tahoma"/>
            <family val="2"/>
          </rPr>
          <t>Operatoria Consulta Nueva</t>
        </r>
        <r>
          <rPr>
            <sz val="9"/>
            <color indexed="81"/>
            <rFont val="Tahoma"/>
            <family val="2"/>
          </rPr>
          <t xml:space="preserve">
</t>
        </r>
      </text>
    </comment>
    <comment ref="B248" authorId="6" shapeId="0" xr:uid="{145685A3-12B6-489E-82B1-1858F62F09E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Operatoria Control</t>
        </r>
      </text>
    </comment>
    <comment ref="B249" authorId="8" shapeId="0" xr:uid="{FACDC7EA-F6E2-464D-948F-01D6F583FF0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Operatoria</t>
        </r>
      </text>
    </comment>
    <comment ref="B250" authorId="8" shapeId="0" xr:uid="{73D7E49C-7485-4085-9717-CA00F87708F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Odontopediatría</t>
        </r>
      </text>
    </comment>
    <comment ref="B251" authorId="0" shapeId="0" xr:uid="{B47F9912-BE21-4E2C-9BD5-94F854F040E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OPERATORIA</t>
        </r>
      </text>
    </comment>
    <comment ref="B252" authorId="6" shapeId="0" xr:uid="{6401CF18-3EAB-4922-A214-DE35039F1CD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Operatoria</t>
        </r>
        <r>
          <rPr>
            <sz val="9"/>
            <color indexed="81"/>
            <rFont val="Tahoma"/>
            <family val="2"/>
          </rPr>
          <t xml:space="preserve">
</t>
        </r>
        <r>
          <rPr>
            <sz val="9"/>
            <color indexed="81"/>
            <rFont val="Tahoma"/>
            <family val="2"/>
          </rPr>
          <t xml:space="preserve">
</t>
        </r>
      </text>
    </comment>
    <comment ref="B253" authorId="8" shapeId="0" xr:uid="{E7307C3C-BDD9-4BE5-82A0-7E90C0A872DC}">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Ortodoncia y Ortopedia Dento Maxilofacial: Aparatologia fija - Consulta nueva</t>
        </r>
        <r>
          <rPr>
            <sz val="9"/>
            <color indexed="81"/>
            <rFont val="Tahoma"/>
            <family val="2"/>
          </rPr>
          <t xml:space="preserve">
</t>
        </r>
        <r>
          <rPr>
            <b/>
            <sz val="9"/>
            <color indexed="10"/>
            <rFont val="Tahoma"/>
            <family val="2"/>
          </rPr>
          <t xml:space="preserve">
</t>
        </r>
        <r>
          <rPr>
            <sz val="9"/>
            <color indexed="81"/>
            <rFont val="Tahoma"/>
            <family val="2"/>
          </rPr>
          <t xml:space="preserve">
</t>
        </r>
      </text>
    </comment>
    <comment ref="B254" authorId="8" shapeId="0" xr:uid="{58163219-FB43-4B01-8D07-82E59052AB5D}">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fija - Control
</t>
        </r>
      </text>
    </comment>
    <comment ref="B255" authorId="8" shapeId="0" xr:uid="{5D083240-CC50-4C35-B907-C2092A5740B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text>
    </comment>
    <comment ref="B256" authorId="8" shapeId="0" xr:uid="{18ED75D0-A643-4C1C-8564-F57C10F3F217}">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r>
          <rPr>
            <b/>
            <sz val="9"/>
            <color indexed="10"/>
            <rFont val="Tahoma"/>
            <family val="2"/>
          </rPr>
          <t xml:space="preserve">
</t>
        </r>
      </text>
    </comment>
    <comment ref="B257" authorId="0" shapeId="0" xr:uid="{735AA0F8-CA5B-413C-B53D-EBE4B1FC4B1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FIJA</t>
        </r>
      </text>
    </comment>
    <comment ref="B258" authorId="6" shapeId="0" xr:uid="{98923220-AA76-43BC-A9EE-58031A1425F8}">
      <text>
        <r>
          <rPr>
            <sz val="9"/>
            <color indexed="81"/>
            <rFont val="Tahoma"/>
            <family val="2"/>
          </rPr>
          <t xml:space="preserve">Soledad Paredes Bascuñan: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Ortodoncia y Ortopedia dento Maxilofacial: Aparatologia Fija - Alta Administrativa
</t>
        </r>
      </text>
    </comment>
    <comment ref="B259" authorId="6" shapeId="0" xr:uid="{C935A131-7D84-41FD-8ABB-CE48BCEB8F8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Consulta nueva
</t>
        </r>
      </text>
    </comment>
    <comment ref="B260" authorId="6" shapeId="0" xr:uid="{69D40D98-76D5-4B94-8FA1-ACFC78D80572}">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Control
</t>
        </r>
        <r>
          <rPr>
            <sz val="9"/>
            <color indexed="81"/>
            <rFont val="Tahoma"/>
            <family val="2"/>
          </rPr>
          <t xml:space="preserve">
</t>
        </r>
      </text>
    </comment>
    <comment ref="B261" authorId="6" shapeId="0" xr:uid="{FCFD789E-F230-428D-9053-CCC1DC442D6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Removible - Ingreso a Tratamiento
</t>
        </r>
      </text>
    </comment>
    <comment ref="B262" authorId="6" shapeId="0" xr:uid="{DD33542F-0774-40F1-B85A-250F523EA3B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Ortodoncia y Ortopedia Dentomaxilofacial: Aparatologia Removible - Alta de Tratamiento
</t>
        </r>
        <r>
          <rPr>
            <sz val="9"/>
            <color indexed="81"/>
            <rFont val="Tahoma"/>
            <family val="2"/>
          </rPr>
          <t xml:space="preserve">
</t>
        </r>
      </text>
    </comment>
    <comment ref="B263" authorId="0" shapeId="0" xr:uid="{B452D1F7-BC49-49A5-8F04-F06C6664E56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REMOVIBLE</t>
        </r>
        <r>
          <rPr>
            <sz val="9"/>
            <color indexed="81"/>
            <rFont val="Tahoma"/>
            <family val="2"/>
          </rPr>
          <t xml:space="preserve">
</t>
        </r>
      </text>
    </comment>
    <comment ref="B264" authorId="6" shapeId="0" xr:uid="{513BB1F0-1A7F-41EC-A68C-3164F292801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Alta Administrativa
</t>
        </r>
      </text>
    </comment>
    <comment ref="B265" authorId="6" shapeId="0" xr:uid="{A0D33341-0801-4DDE-B557-839926B0618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Periodoncia Consulta Nueva</t>
        </r>
        <r>
          <rPr>
            <sz val="9"/>
            <color indexed="81"/>
            <rFont val="Tahoma"/>
            <family val="2"/>
          </rPr>
          <t xml:space="preserve">
</t>
        </r>
      </text>
    </comment>
    <comment ref="B266" authorId="6" shapeId="0" xr:uid="{A0FBE781-0F30-4AC9-BD67-738D04FEAB4F}">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67" authorId="8" shapeId="0" xr:uid="{6D2AF161-B0EA-4286-ACBA-CBB27E4A260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Periodoncia</t>
        </r>
      </text>
    </comment>
    <comment ref="B268" authorId="8" shapeId="0" xr:uid="{4171C6EA-930B-404A-A585-BD977E4F682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Periodoncia</t>
        </r>
      </text>
    </comment>
    <comment ref="B269" authorId="0" shapeId="0" xr:uid="{0A9A9E9B-5892-4393-AE70-14128A53317F}">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PERIODONCIA</t>
        </r>
      </text>
    </comment>
    <comment ref="B270" authorId="6" shapeId="0" xr:uid="{6955A729-9915-416E-A4E2-766E261FD44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Periodoncia Altas administrativa</t>
        </r>
      </text>
    </comment>
    <comment ref="B271" authorId="8" shapeId="0" xr:uid="{901DB039-2F82-4507-8D29-97465DD3B02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Consulta nueva
</t>
        </r>
      </text>
    </comment>
    <comment ref="B272" authorId="8" shapeId="0" xr:uid="{327F8B04-FE41-463B-BF1C-E5D9838638E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Control
</t>
        </r>
      </text>
    </comment>
    <comment ref="B273" authorId="8" shapeId="0" xr:uid="{CFC5A9F7-610C-4BFE-970B-953F473F3CF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Fija</t>
        </r>
      </text>
    </comment>
    <comment ref="B274" authorId="8" shapeId="0" xr:uid="{97749A2C-D5D9-438C-A0E9-872F6F6636F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Fija</t>
        </r>
      </text>
    </comment>
    <comment ref="B275" authorId="0" shapeId="0" xr:uid="{D6EE14A0-7D42-4E13-AA82-66345B07A9ED}">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FIJA</t>
        </r>
      </text>
    </comment>
    <comment ref="B276" authorId="6" shapeId="0" xr:uid="{B6FE0C4F-1D4E-4DB0-B0CE-E54BEB1370F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Protesis Fija - Alta administrativa 
</t>
        </r>
        <r>
          <rPr>
            <sz val="9"/>
            <color indexed="81"/>
            <rFont val="Tahoma"/>
            <family val="2"/>
          </rPr>
          <t xml:space="preserve">
</t>
        </r>
      </text>
    </comment>
    <comment ref="B277" authorId="8" shapeId="0" xr:uid="{1AEEE35C-854F-4F40-9C9D-5FCA7E5A2C14}">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Consulta Nueva
</t>
        </r>
      </text>
    </comment>
    <comment ref="B278" authorId="8" shapeId="0" xr:uid="{B2C93941-8F74-4627-A667-850F329DEB3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Control.
</t>
        </r>
      </text>
    </comment>
    <comment ref="B279" authorId="8" shapeId="0" xr:uid="{8BFE9281-5C81-478F-A18D-A1A5DF76459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Removible</t>
        </r>
      </text>
    </comment>
    <comment ref="B280" authorId="8" shapeId="0" xr:uid="{31CC9F91-0802-422D-8E8C-65B57AA540B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Removible</t>
        </r>
      </text>
    </comment>
    <comment ref="B281" authorId="0" shapeId="0" xr:uid="{FCBAFE66-5C1A-4862-A0F8-713A037D537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REMOVIBLE</t>
        </r>
      </text>
    </comment>
    <comment ref="B282" authorId="6" shapeId="0" xr:uid="{CE9821EC-DE43-4084-BF01-C2F2A38530B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Alta administrativa
</t>
        </r>
        <r>
          <rPr>
            <sz val="9"/>
            <color indexed="81"/>
            <rFont val="Tahoma"/>
            <family val="2"/>
          </rPr>
          <t xml:space="preserve">
</t>
        </r>
      </text>
    </comment>
    <comment ref="B283" authorId="6" shapeId="0" xr:uid="{B03E9BCC-FD49-4242-8DD7-E0C3F3DC1E1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Consulta Nueva
</t>
        </r>
      </text>
    </comment>
    <comment ref="B284" authorId="6" shapeId="0" xr:uid="{D47730AC-1AE1-4A9C-B58A-C5657A2BFA2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Control
</t>
        </r>
      </text>
    </comment>
    <comment ref="B285" authorId="6" shapeId="0" xr:uid="{42839EE9-C1F2-4D19-B153-8E44F70C2D9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Ingreso a Tratamiento
</t>
        </r>
      </text>
    </comment>
    <comment ref="B286" authorId="6" shapeId="0" xr:uid="{A114404C-9870-4303-A8EB-D054E043E995}">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de Tratamiento
</t>
        </r>
      </text>
    </comment>
    <comment ref="B287" authorId="0" shapeId="0" xr:uid="{C0B8DEAD-972A-4AD7-9C3A-AEAE0ABA46DB}">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CONTROL DE ESPECIALIDAD POST ALTA - REHABILITACIÓN: PRÓTESIS IMPLANTOASISTIDA</t>
        </r>
      </text>
    </comment>
    <comment ref="B288" authorId="6" shapeId="0" xr:uid="{F2E2D5F0-6E75-40B5-8C6E-1BEAE012B9B6}">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Administrativa
</t>
        </r>
      </text>
    </comment>
    <comment ref="B289" authorId="8" shapeId="0" xr:uid="{B736CDA9-54D7-42F7-99E3-0454DC6CEB5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Consulta Nueva
</t>
        </r>
      </text>
    </comment>
    <comment ref="B290" authorId="8" shapeId="0" xr:uid="{F04C82C3-5B0E-4CFC-A85D-CD6DDEA1168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Control
</t>
        </r>
      </text>
    </comment>
    <comment ref="B291" authorId="8" shapeId="0" xr:uid="{7A3439EB-0102-4CF8-91EC-C36B8201AC5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Implantología Buco Maxilofacial</t>
        </r>
      </text>
    </comment>
    <comment ref="B292" authorId="8" shapeId="0" xr:uid="{90883C16-B3CF-4ACC-AB41-14FDFDFE4884}">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Implantología Buco Maxilofacial</t>
        </r>
      </text>
    </comment>
    <comment ref="B293" authorId="0" shapeId="0" xr:uid="{5E47F6AB-508E-4DBF-A8F7-86636BF3C6C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IMPLANTOLOGÍA BUCO MAXILOFACIAL</t>
        </r>
      </text>
    </comment>
    <comment ref="B294" authorId="6" shapeId="0" xr:uid="{BF67C75A-8CBB-4A97-B52E-489E8BFADE2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Implantologia Buco Maxilofacial - Alta administrativa
</t>
        </r>
        <r>
          <rPr>
            <sz val="9"/>
            <color indexed="81"/>
            <rFont val="Tahoma"/>
            <family val="2"/>
          </rPr>
          <t xml:space="preserve">
</t>
        </r>
      </text>
    </comment>
    <comment ref="B295" authorId="8" shapeId="0" xr:uid="{F78679BE-6495-4D50-AB67-498F7CE2B42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 Consulta Nueva
</t>
        </r>
      </text>
    </comment>
    <comment ref="B296" authorId="8" shapeId="0" xr:uid="{F177A218-788A-4BE1-9F9B-BDF7ADDA8D2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Control
</t>
        </r>
      </text>
    </comment>
    <comment ref="B297" authorId="8" shapeId="0" xr:uid="{7E176844-3A6A-438E-A6CC-CABE7BBD2D7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Patología Oral</t>
        </r>
        <r>
          <rPr>
            <sz val="9"/>
            <color indexed="81"/>
            <rFont val="Tahoma"/>
            <family val="2"/>
          </rPr>
          <t xml:space="preserve">
</t>
        </r>
      </text>
    </comment>
    <comment ref="B298" authorId="8" shapeId="0" xr:uid="{A02E426A-96C8-47F4-B9A7-DC50F57349E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Patología Oral</t>
        </r>
      </text>
    </comment>
    <comment ref="B299" authorId="0" shapeId="0" xr:uid="{E9C8803F-A747-4420-8BE6-10FFEE55001B}">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PATOLOGÍA ORAL</t>
        </r>
      </text>
    </comment>
    <comment ref="B300" authorId="6" shapeId="0" xr:uid="{86013DED-1816-4EE3-BB19-A9732E52E10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Patologia Oral - Alta administrativa</t>
        </r>
        <r>
          <rPr>
            <sz val="9"/>
            <color indexed="81"/>
            <rFont val="Tahoma"/>
            <family val="2"/>
          </rPr>
          <t xml:space="preserve">
</t>
        </r>
        <r>
          <rPr>
            <sz val="9"/>
            <color indexed="81"/>
            <rFont val="Tahoma"/>
            <family val="2"/>
          </rPr>
          <t xml:space="preserve">
</t>
        </r>
      </text>
    </comment>
    <comment ref="B301" authorId="8" shapeId="0" xr:uid="{28668C38-52DB-41D2-ABB5-ED3F6B214CFD}">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 Consulta Nueva
</t>
        </r>
      </text>
    </comment>
    <comment ref="B302" authorId="8" shapeId="0" xr:uid="{24D0FC61-473B-4C71-A68D-7B923207155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Control.
</t>
        </r>
      </text>
    </comment>
    <comment ref="B303" authorId="8" shapeId="0" xr:uid="{D757BB88-4ABA-4CBE-B335-3979D166EBE6}">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Trastornos Temporomandibulares y Dolor Orofacial</t>
        </r>
      </text>
    </comment>
    <comment ref="B304" authorId="8" shapeId="0" xr:uid="{07D79B17-1E73-4402-A158-5FA419E1755D}">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Trastornos Temporno mandibulares y Dolor Orofacial</t>
        </r>
      </text>
    </comment>
    <comment ref="B305" authorId="0" shapeId="0" xr:uid="{409CA78F-9374-4D33-B90D-E275A50D55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TRASTORNOS TEMPOROMANDIBULARES Y DOLOR OROFACIAL</t>
        </r>
      </text>
    </comment>
    <comment ref="B306" authorId="6" shapeId="0" xr:uid="{45C4523E-ACBB-4C58-B22A-63CD05A3DF2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Trastornos Temporomandibulares y Dolor Orofacial - Alta administrativa</t>
        </r>
        <r>
          <rPr>
            <sz val="9"/>
            <color indexed="81"/>
            <rFont val="Tahoma"/>
            <family val="2"/>
          </rPr>
          <t xml:space="preserve">
</t>
        </r>
        <r>
          <rPr>
            <sz val="9"/>
            <color indexed="81"/>
            <rFont val="Tahoma"/>
            <family val="2"/>
          </rPr>
          <t xml:space="preserve">
</t>
        </r>
      </text>
    </comment>
    <comment ref="B307" authorId="9" shapeId="0" xr:uid="{73ED54DB-DF2A-448B-8880-96C0D492F9DD}">
      <text>
        <r>
          <rPr>
            <sz val="9"/>
            <color indexed="81"/>
            <rFont val="Tahoma"/>
            <family val="2"/>
          </rPr>
          <t>Total de las</t>
        </r>
        <r>
          <rPr>
            <b/>
            <u/>
            <sz val="9"/>
            <color indexed="81"/>
            <rFont val="Tahoma"/>
            <family val="2"/>
          </rPr>
          <t xml:space="preserve"> Consultas Nuevas </t>
        </r>
        <r>
          <rPr>
            <sz val="9"/>
            <color indexed="81"/>
            <rFont val="Tahoma"/>
            <family val="2"/>
          </rPr>
          <t>de esta sección.</t>
        </r>
      </text>
    </comment>
    <comment ref="B308" authorId="9" shapeId="0" xr:uid="{7D198546-C51B-4F96-8BC3-27BB23ABDD08}">
      <text>
        <r>
          <rPr>
            <sz val="9"/>
            <color indexed="81"/>
            <rFont val="Tahoma"/>
            <family val="2"/>
          </rPr>
          <t>Total de los</t>
        </r>
        <r>
          <rPr>
            <u/>
            <sz val="9"/>
            <color indexed="81"/>
            <rFont val="Tahoma"/>
            <family val="2"/>
          </rPr>
          <t xml:space="preserve"> </t>
        </r>
        <r>
          <rPr>
            <b/>
            <u/>
            <sz val="9"/>
            <color indexed="81"/>
            <rFont val="Tahoma"/>
            <family val="2"/>
          </rPr>
          <t xml:space="preserve">Controles </t>
        </r>
        <r>
          <rPr>
            <sz val="9"/>
            <color indexed="81"/>
            <rFont val="Tahoma"/>
            <family val="2"/>
          </rPr>
          <t>de esta sección.</t>
        </r>
      </text>
    </comment>
    <comment ref="B309" authorId="9" shapeId="0" xr:uid="{ABC8DD7F-73FE-4B33-8277-C879C9C22B34}">
      <text>
        <r>
          <rPr>
            <sz val="9"/>
            <color indexed="81"/>
            <rFont val="Tahoma"/>
            <family val="2"/>
          </rPr>
          <t xml:space="preserve">Total de </t>
        </r>
        <r>
          <rPr>
            <u/>
            <sz val="9"/>
            <color indexed="81"/>
            <rFont val="Tahoma"/>
            <family val="2"/>
          </rPr>
          <t xml:space="preserve"> </t>
        </r>
        <r>
          <rPr>
            <b/>
            <u/>
            <sz val="9"/>
            <color indexed="81"/>
            <rFont val="Tahoma"/>
            <family val="2"/>
          </rPr>
          <t>Ingreso a tratamiento</t>
        </r>
        <r>
          <rPr>
            <sz val="9"/>
            <color indexed="81"/>
            <rFont val="Tahoma"/>
            <family val="2"/>
          </rPr>
          <t xml:space="preserve">  de esta sección.</t>
        </r>
      </text>
    </comment>
    <comment ref="B310" authorId="9" shapeId="0" xr:uid="{53B79371-800C-4BA6-8E1B-442133E26A62}">
      <text>
        <r>
          <rPr>
            <sz val="9"/>
            <color indexed="81"/>
            <rFont val="Tahoma"/>
            <family val="2"/>
          </rPr>
          <t xml:space="preserve">Total de </t>
        </r>
        <r>
          <rPr>
            <b/>
            <u/>
            <sz val="9"/>
            <color indexed="81"/>
            <rFont val="Tahoma"/>
            <family val="2"/>
          </rPr>
          <t xml:space="preserve">Altas de Tratamiento </t>
        </r>
        <r>
          <rPr>
            <sz val="9"/>
            <color indexed="81"/>
            <rFont val="Tahoma"/>
            <family val="2"/>
          </rPr>
          <t>de esta sección.</t>
        </r>
      </text>
    </comment>
    <comment ref="B311" authorId="0" shapeId="0" xr:uid="{E462C521-A7E5-460B-8700-F1BC4DD31E2B}">
      <text>
        <r>
          <rPr>
            <b/>
            <sz val="9"/>
            <color indexed="81"/>
            <rFont val="Tahoma"/>
            <family val="2"/>
          </rPr>
          <t>Total de Controles de Especialidad Post Alta</t>
        </r>
      </text>
    </comment>
    <comment ref="B312" authorId="6" shapeId="0" xr:uid="{734144E5-CDAB-446F-95F8-2C450A98C5A6}">
      <text>
        <r>
          <rPr>
            <sz val="9"/>
            <color indexed="81"/>
            <rFont val="Tahoma"/>
            <family val="2"/>
          </rPr>
          <t xml:space="preserve">
Total de </t>
        </r>
        <r>
          <rPr>
            <b/>
            <u/>
            <sz val="9"/>
            <color indexed="81"/>
            <rFont val="Tahoma"/>
            <family val="2"/>
          </rPr>
          <t xml:space="preserve">Altas Administrativas </t>
        </r>
        <r>
          <rPr>
            <sz val="9"/>
            <color indexed="81"/>
            <rFont val="Tahoma"/>
            <family val="2"/>
          </rPr>
          <t xml:space="preserve">de esta sección.
</t>
        </r>
      </text>
    </comment>
    <comment ref="AQ314" authorId="1" shapeId="0" xr:uid="{3245E515-9AE3-4B9E-BC10-AA9C9834C744}">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R314" authorId="1" shapeId="0" xr:uid="{7AC9C97E-C405-4657-A507-7648701863F9}">
      <text>
        <r>
          <rPr>
            <sz val="9"/>
            <color indexed="81"/>
            <rFont val="Tahoma"/>
            <family val="2"/>
          </rPr>
          <t xml:space="preserve">Contabiliza Pacientes que tengan 60 años de edad.
</t>
        </r>
      </text>
    </comment>
    <comment ref="A317" authorId="8" shapeId="0" xr:uid="{0B4C78C9-BBFA-4225-A0D0-D2936B415FA1}">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Aplicación de Sellante
</t>
        </r>
      </text>
    </comment>
    <comment ref="A318" authorId="8" shapeId="0" xr:uid="{7CE6BB8F-DE44-40BC-9C8F-BD9178E7A136}">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Pulido Coronario 
O
Destartraje Supragingival
</t>
        </r>
      </text>
    </comment>
    <comment ref="A319" authorId="8" shapeId="0" xr:uid="{B277AD20-FDDD-47D6-B5D2-BD12E16B1726}">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Fluoruración Tópica Gel
O
Fluoruración Tópica Barniz
</t>
        </r>
      </text>
    </comment>
    <comment ref="A320" authorId="8" shapeId="0" xr:uid="{E202558E-49D7-45B8-888A-3F5AE4934F36}">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text>
    </comment>
    <comment ref="A321" authorId="8" shapeId="0" xr:uid="{11880E97-876C-498C-A53E-E6FB234D5429}">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RX Intraoral Retroalveolar
o
RX Intraoral Bite Wing
o
Rx Intraoral Bite Wing Izquierda
o
Rx Intraoral Bite Wing Derecha
</t>
        </r>
      </text>
    </comment>
    <comment ref="E323" authorId="1" shapeId="0" xr:uid="{1D415DA7-50A5-4827-8822-E68F7A360E57}">
      <text>
        <r>
          <rPr>
            <sz val="9"/>
            <color indexed="81"/>
            <rFont val="Tahoma"/>
            <family val="2"/>
          </rPr>
          <t xml:space="preserve">
Este dato aparecerá  luego de que en la atención 
1.- Registrada en el Modulo Box / Pacientes citados, las atenciones con las actividades
</t>
        </r>
        <r>
          <rPr>
            <b/>
            <sz val="9"/>
            <color indexed="81"/>
            <rFont val="Tahoma"/>
            <family val="2"/>
          </rPr>
          <t>Atención Morbilidad-Unidad Dental Movil 
o</t>
        </r>
        <r>
          <rPr>
            <sz val="9"/>
            <color indexed="81"/>
            <rFont val="Tahoma"/>
            <family val="2"/>
          </rPr>
          <t xml:space="preserve">
</t>
        </r>
        <r>
          <rPr>
            <b/>
            <sz val="9"/>
            <color indexed="81"/>
            <rFont val="Tahoma"/>
            <family val="2"/>
          </rPr>
          <t xml:space="preserve">Atención Tratamiento -Unidad Dental Movil 
o 
Atencion urgencia - Unidad Dental Movil 
</t>
        </r>
        <r>
          <rPr>
            <sz val="9"/>
            <color indexed="81"/>
            <rFont val="Tahoma"/>
            <family val="2"/>
          </rPr>
          <t>Se encuentren en estado</t>
        </r>
        <r>
          <rPr>
            <b/>
            <sz val="9"/>
            <color indexed="81"/>
            <rFont val="Tahoma"/>
            <family val="2"/>
          </rPr>
          <t xml:space="preserve"> Completadas</t>
        </r>
      </text>
    </comment>
    <comment ref="A328" authorId="1" shapeId="0" xr:uid="{9D6642B2-EF44-41CA-8FFC-97ED88629D4D}">
      <text>
        <r>
          <rPr>
            <sz val="9"/>
            <color indexed="81"/>
            <rFont val="Tahoma"/>
            <family val="2"/>
          </rPr>
          <t xml:space="preserve">
Este dato aparecerá  luego de que en la atención 
1.- Registrada en el Modulo Box / Pacientes citados</t>
        </r>
        <r>
          <rPr>
            <b/>
            <sz val="9"/>
            <color indexed="81"/>
            <rFont val="Tahoma"/>
            <family val="2"/>
          </rPr>
          <t xml:space="preserve"> 
</t>
        </r>
        <r>
          <rPr>
            <sz val="9"/>
            <color indexed="81"/>
            <rFont val="Tahoma"/>
            <family val="2"/>
          </rPr>
          <t xml:space="preserve">Registre la actividad
</t>
        </r>
        <r>
          <rPr>
            <b/>
            <sz val="9"/>
            <color indexed="81"/>
            <rFont val="Tahoma"/>
            <family val="2"/>
          </rPr>
          <t xml:space="preserve">Atención Morbilidad-Unidad Dental Movil </t>
        </r>
      </text>
    </comment>
    <comment ref="A329" authorId="1" shapeId="0" xr:uid="{2EA9543E-5906-4ADC-9FF0-4416FC4A764F}">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Atención Tratamiento -Unidad Dental Movil </t>
        </r>
        <r>
          <rPr>
            <sz val="9"/>
            <color indexed="81"/>
            <rFont val="Tahoma"/>
            <family val="2"/>
          </rPr>
          <t xml:space="preserve">
</t>
        </r>
      </text>
    </comment>
    <comment ref="A330" authorId="1" shapeId="0" xr:uid="{4E682119-6137-46A3-9C83-6D41237AC8B1}">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Atención Urgencia -Unidad Dental Movil </t>
        </r>
        <r>
          <rPr>
            <sz val="9"/>
            <color indexed="81"/>
            <rFont val="Tahoma"/>
            <family val="2"/>
          </rPr>
          <t xml:space="preserve">
</t>
        </r>
      </text>
    </comment>
    <comment ref="D332" authorId="6" shapeId="0" xr:uid="{86C03C79-B765-4C5C-B944-5F06B36DCF87}">
      <text>
        <r>
          <rPr>
            <sz val="9"/>
            <color indexed="81"/>
            <rFont val="Tahoma"/>
            <family val="2"/>
          </rPr>
          <t xml:space="preserve">
Este dato aparecerá  luego de que en la atención 
1.- Registrada en el Modulo Box / Pacientes citados 
Registre la actividad correspondiente a cada especialidad odontológica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revisado por el Equipo
</t>
        </r>
      </text>
    </comment>
    <comment ref="E332" authorId="6" shapeId="0" xr:uid="{DB6547D6-B21C-4CBF-837B-8B39385A52C6}">
      <text>
        <r>
          <rPr>
            <sz val="9"/>
            <color indexed="81"/>
            <rFont val="Tahoma"/>
            <family val="2"/>
          </rPr>
          <t xml:space="preserve">
Este dato aparecerá  luego de que en la atención 
1.- Registrada en el Modulo Box / Pacientes citados 
Registre la actividad correspondiente a cada especialidad odontologica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Atendido
</t>
        </r>
      </text>
    </comment>
    <comment ref="C333" authorId="6" shapeId="0" xr:uid="{06C136EF-222E-4CC7-A62A-437AF766FAD9}">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Endodoncia
</t>
        </r>
      </text>
    </comment>
    <comment ref="C334" authorId="6" shapeId="0" xr:uid="{2C2BED17-890F-460A-A0C0-D0E797D95BB1}">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Imagenología oral y Maxilofacial</t>
        </r>
      </text>
    </comment>
    <comment ref="C335" authorId="6" shapeId="0" xr:uid="{DDFA361B-6ECF-44BF-988F-A20B0F6D2E69}">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Ortodoncia</t>
        </r>
      </text>
    </comment>
    <comment ref="C336" authorId="6" shapeId="0" xr:uid="{6C6DCA41-40F3-4376-BBAB-02F7F89AC176}">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Odontopedría</t>
        </r>
      </text>
    </comment>
    <comment ref="C337" authorId="6" shapeId="0" xr:uid="{BB565E79-0D51-492C-819C-F7A43313FBEE}">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Periodoncia</t>
        </r>
      </text>
    </comment>
    <comment ref="C338" authorId="6" shapeId="0" xr:uid="{70F95F71-6F4B-4B8B-B765-83C638800F50}">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Rehabilitación Oral</t>
        </r>
      </text>
    </comment>
    <comment ref="C339" authorId="6" shapeId="0" xr:uid="{A961C127-0B9A-4CE8-91A4-CBFAC9D4577A}">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Cirugía y Tramatología Maxilofacial</t>
        </r>
      </text>
    </comment>
    <comment ref="C340" authorId="6" shapeId="0" xr:uid="{5D6673D6-AE75-4CB4-A8D6-54B4DB4ACBC8}">
      <text>
        <r>
          <rPr>
            <sz val="9"/>
            <color indexed="81"/>
            <rFont val="Tahoma"/>
            <family val="2"/>
          </rPr>
          <t xml:space="preserve">
Este dato aparecerá  luego de que en la atención 
1.- Registrada en el Modulo Box / Pacientes citados 
Registre la actividad
</t>
        </r>
        <r>
          <rPr>
            <b/>
            <sz val="9"/>
            <color indexed="81"/>
            <rFont val="Tahoma"/>
            <family val="2"/>
          </rPr>
          <t>Consultoría especialidad Trastornos Temporomandibulares y dolor orofacial</t>
        </r>
        <r>
          <rPr>
            <sz val="9"/>
            <color indexed="81"/>
            <rFont val="Tahoma"/>
            <family val="2"/>
          </rPr>
          <t xml:space="preserve">
</t>
        </r>
      </text>
    </comment>
    <comment ref="C341" authorId="6" shapeId="0" xr:uid="{644DE7B8-F744-42F6-ADB2-947DA0799FE9}">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Patología Oral</t>
        </r>
      </text>
    </comment>
    <comment ref="C342" authorId="6" shapeId="0" xr:uid="{0F520BAA-B9E1-4299-84F8-3B2590899231}">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Implantología Buco Maxilofacial</t>
        </r>
      </text>
    </comment>
  </commentList>
</comments>
</file>

<file path=xl/sharedStrings.xml><?xml version="1.0" encoding="utf-8"?>
<sst xmlns="http://schemas.openxmlformats.org/spreadsheetml/2006/main" count="12593" uniqueCount="3961">
  <si>
    <t>SERVICIO DE SALUD</t>
  </si>
  <si>
    <t>REM-A01.   CONTROLES DE SALUD</t>
  </si>
  <si>
    <t>SECCIÓN A: CONTROLES DE SALUD SEXUAL Y REPRODUCTIVA</t>
  </si>
  <si>
    <t>TIPO DE CONTROL</t>
  </si>
  <si>
    <t>PROFESIONAL</t>
  </si>
  <si>
    <t xml:space="preserve">TOTAL      </t>
  </si>
  <si>
    <t>SEXO</t>
  </si>
  <si>
    <t>BENEFI-CIARIOS</t>
  </si>
  <si>
    <t>CONTROL CON PAREJA FAMILIAR U OTRO</t>
  </si>
  <si>
    <t>CONTROL DE DIADA CON PRESENCIA DEL PADRE</t>
  </si>
  <si>
    <t>TIPOS DE LACTANCIA</t>
  </si>
  <si>
    <t xml:space="preserve"> 5  -  9</t>
  </si>
  <si>
    <t xml:space="preserve"> 10 - 14</t>
  </si>
  <si>
    <t>15 a 19</t>
  </si>
  <si>
    <t>20 - 24</t>
  </si>
  <si>
    <t>25 - 29</t>
  </si>
  <si>
    <t>30 - 34</t>
  </si>
  <si>
    <t>35 - 39</t>
  </si>
  <si>
    <t>40 - 44</t>
  </si>
  <si>
    <t>45 - 49</t>
  </si>
  <si>
    <t>50 - 54</t>
  </si>
  <si>
    <t>55 - 59</t>
  </si>
  <si>
    <t>60 - 64</t>
  </si>
  <si>
    <t>65 - 69</t>
  </si>
  <si>
    <t>70 - 74</t>
  </si>
  <si>
    <t>75 - 79</t>
  </si>
  <si>
    <t>80 y mas</t>
  </si>
  <si>
    <t>HOMBRES</t>
  </si>
  <si>
    <t>MUJERES</t>
  </si>
  <si>
    <t>LACTANCIA MATERNA EXCLUSIVA</t>
  </si>
  <si>
    <t>LACTANCIA MATERNA / FORMULA LACTEA</t>
  </si>
  <si>
    <t>FORMULA LACTEA</t>
  </si>
  <si>
    <t xml:space="preserve"> PRE-
CONCEPCIONAL </t>
  </si>
  <si>
    <t>MÉDICO</t>
  </si>
  <si>
    <t xml:space="preserve">    </t>
  </si>
  <si>
    <t>MATRONA /ÓN</t>
  </si>
  <si>
    <t>PRENATAL</t>
  </si>
  <si>
    <t xml:space="preserve"> </t>
  </si>
  <si>
    <t xml:space="preserve">     </t>
  </si>
  <si>
    <t xml:space="preserve">POST PARTO </t>
  </si>
  <si>
    <t>POST ABORTO</t>
  </si>
  <si>
    <t>PUÉRPERA CON RECIÉN NACIDO HASTA 10 DÍAS DE VIDA</t>
  </si>
  <si>
    <t>PUÉRPERA CON RECIÉN NACIDO ENTRE 11 y 28 DÍAS</t>
  </si>
  <si>
    <t>RECIÉN NACIDO HASTA 10 DÍAS DE VIDA</t>
  </si>
  <si>
    <t>RECIÉN NACIDO ENTRE 11 y 28 DÍAS DE VIDA</t>
  </si>
  <si>
    <t xml:space="preserve">GINECOLÓGICO </t>
  </si>
  <si>
    <t xml:space="preserve">MÉDICO </t>
  </si>
  <si>
    <t xml:space="preserve">CLIMATERIO </t>
  </si>
  <si>
    <t>REGULACIÓN DE FECUNDIDAD</t>
  </si>
  <si>
    <t>SECCIÓN B: CONTROLES DE SALUD SEGÚN CICLO VITAL</t>
  </si>
  <si>
    <t>TOTAL</t>
  </si>
  <si>
    <t xml:space="preserve">POR EDAD </t>
  </si>
  <si>
    <t>Beneficiarios</t>
  </si>
  <si>
    <t>CONTROL CON PRESENCIA DEL PADRE</t>
  </si>
  <si>
    <t>Niños, Niñas, Adolescentes y Jóvenes Población SENAME</t>
  </si>
  <si>
    <t>Ambos Sexos</t>
  </si>
  <si>
    <t>Mujeres</t>
  </si>
  <si>
    <t>Menor de 1 mes</t>
  </si>
  <si>
    <t>1 mes</t>
  </si>
  <si>
    <t>2 meses</t>
  </si>
  <si>
    <t>3 meses</t>
  </si>
  <si>
    <t>4 meses</t>
  </si>
  <si>
    <t xml:space="preserve"> 5 meses</t>
  </si>
  <si>
    <t>6 meses</t>
  </si>
  <si>
    <t xml:space="preserve"> 7  -  11 meses</t>
  </si>
  <si>
    <t>12 a 17 meses</t>
  </si>
  <si>
    <t>18  - 23  meses</t>
  </si>
  <si>
    <t>24  - 47  meses</t>
  </si>
  <si>
    <t>48  - 59  meses</t>
  </si>
  <si>
    <t>60  - 71  meses</t>
  </si>
  <si>
    <t xml:space="preserve"> 6  -  9 </t>
  </si>
  <si>
    <t xml:space="preserve"> 10 - 14 </t>
  </si>
  <si>
    <t>15 - 19</t>
  </si>
  <si>
    <t>menor 1 año</t>
  </si>
  <si>
    <t>1 año a 3 años 11 meses 29 días</t>
  </si>
  <si>
    <t>DE SALUD</t>
  </si>
  <si>
    <t>ENFERMERA /O</t>
  </si>
  <si>
    <t>TÉCNICO PARAMÉDICO</t>
  </si>
  <si>
    <t>SECCIÓN C: CONTROLES SEGÚN PROBLEMA DE SALUD</t>
  </si>
  <si>
    <t xml:space="preserve"> 0  -  4</t>
  </si>
  <si>
    <t xml:space="preserve"> 10 - 14  </t>
  </si>
  <si>
    <t>Hombres</t>
  </si>
  <si>
    <t>DE SALUD CARDIOVASCULAR</t>
  </si>
  <si>
    <t>NUTRICIONISTA</t>
  </si>
  <si>
    <t>DE TUBERCULOSIS</t>
  </si>
  <si>
    <t>SEGUIMIENTO AUTOVALENTE CON RIESGO</t>
  </si>
  <si>
    <t>SEGUIMIENTO RIESGO DEPENDENCIA</t>
  </si>
  <si>
    <t>DE  INFECCIÓN TRANSMISIÓN SEXUAL</t>
  </si>
  <si>
    <t>OTROS PROBLEMAS DE SALUD</t>
  </si>
  <si>
    <t>NIÑOS CON NECESIDADES ESPECIALES</t>
  </si>
  <si>
    <t>SECCIÓN D: CONTROL DE SALUD INTEGRAL DE ADOLESCENTES (incluidos en sección B)</t>
  </si>
  <si>
    <t>LUGAR DEL CONTROL, SEGÚN EDAD</t>
  </si>
  <si>
    <t>10 A 14 AÑOS</t>
  </si>
  <si>
    <t>15 A 19 AÑOS</t>
  </si>
  <si>
    <t>EN ESPACIO AMIGABLE</t>
  </si>
  <si>
    <t>EN OTROS ESPACIOS DEL ESTABLECIMIENTO DE SALUD</t>
  </si>
  <si>
    <t>EN ESTABLECIMIENTOS EDUCACIONALES</t>
  </si>
  <si>
    <t>EN OTROS LUGARES FUERA DEL ESTABLECIMIENTO DE SALUD</t>
  </si>
  <si>
    <t>SECCIÓN E: CONTROLES DE SALUD EN ESTABLECIMIENTO EDUCACIONAL (Los controles individuales deben estar incluídos en la Sección B)</t>
  </si>
  <si>
    <t>TIPO DE CONTROLES</t>
  </si>
  <si>
    <t>CURSO</t>
  </si>
  <si>
    <t>TOTAL*</t>
  </si>
  <si>
    <t>CONTROLES INDIVIDUALES</t>
  </si>
  <si>
    <t>KÍNDER</t>
  </si>
  <si>
    <t xml:space="preserve">PRIMERO BÁSICO </t>
  </si>
  <si>
    <t>SEGUNDO BÁSICO</t>
  </si>
  <si>
    <t>TERCERO BÁSICO</t>
  </si>
  <si>
    <t>CUARTO BÁSICO</t>
  </si>
  <si>
    <t>CONTROLES 
GRUPALES *</t>
  </si>
  <si>
    <t xml:space="preserve"> En Total* se registra el número de controles grupales</t>
  </si>
  <si>
    <t>SECCIÓN F: CONTROLES INTEGRALES DE PERSONAS CON CONDICIONES CRÓNICAS (incluidos en Secciones B y C)</t>
  </si>
  <si>
    <t>Migrantes</t>
  </si>
  <si>
    <t>Pueblos Originarios</t>
  </si>
  <si>
    <t>CONTROL INTEGRAL CON RIESGO LEVE (G1)</t>
  </si>
  <si>
    <t>CONTROL INTEGRAL CON RIESGO MODERADO (G2)</t>
  </si>
  <si>
    <t>CONTROL INTEGRAL CON RIESGO ALTO (G3)</t>
  </si>
  <si>
    <t>SEGUIMIENTO A DISTANCIA CON RIESGO LEVE (G1)</t>
  </si>
  <si>
    <t>SEGUIMIENTO A DISTANCIA CON RIESGO MODEADO (G2)</t>
  </si>
  <si>
    <t>SEGUIMIENTO A DISTANCIA CON RIESGO ALTO (G3)</t>
  </si>
  <si>
    <t>REM-A02.   EXAMEN DE MEDICINA PREVENTIVA EN MAYORES DE 15 AÑOS</t>
  </si>
  <si>
    <t>SECCIÓN A: EMP REALIZADO POR PROFESIONAL</t>
  </si>
  <si>
    <t>AMBOS SEXOS</t>
  </si>
  <si>
    <t xml:space="preserve">TOTAL </t>
  </si>
  <si>
    <t/>
  </si>
  <si>
    <t xml:space="preserve">NUTRICIONISTA </t>
  </si>
  <si>
    <t>OTRO PROFESIONAL</t>
  </si>
  <si>
    <t>SECCIÓN B: EMP SEGÚN RESULTADO DEL ESTADO NUTRICIONAL</t>
  </si>
  <si>
    <t>ESTADO 
NUTRICIONAL</t>
  </si>
  <si>
    <t>20 a 24</t>
  </si>
  <si>
    <t>25 a 29</t>
  </si>
  <si>
    <t>30 a 34</t>
  </si>
  <si>
    <t>35 a 39</t>
  </si>
  <si>
    <t>40 a 44</t>
  </si>
  <si>
    <t>45 a 49</t>
  </si>
  <si>
    <t>50 a 54</t>
  </si>
  <si>
    <t>55 a 59</t>
  </si>
  <si>
    <t>60 a 64</t>
  </si>
  <si>
    <t>65 a 69</t>
  </si>
  <si>
    <t>70 a 74</t>
  </si>
  <si>
    <t>75 a 79</t>
  </si>
  <si>
    <t>80 y más</t>
  </si>
  <si>
    <t xml:space="preserve">  </t>
  </si>
  <si>
    <t>NORMAL</t>
  </si>
  <si>
    <t>BAJO PESO</t>
  </si>
  <si>
    <t>SOBRE PESO</t>
  </si>
  <si>
    <t>OBESOS</t>
  </si>
  <si>
    <t>SECCIÓN C: RESULTADOS DE EMP SEGÚN ESTADO DE SALUD</t>
  </si>
  <si>
    <t>ESTADO 
DE SALUD</t>
  </si>
  <si>
    <t>TABAQUISMO</t>
  </si>
  <si>
    <t>PRESIÓN ARTERIAL ELEVADA (= &gt;140/90 mmHg)</t>
  </si>
  <si>
    <t>SECCIÓN D: RESULTADOS DE EMP SEGÚN ESTADO DE SALUD (EXÁMENES DE LABORATORIO)</t>
  </si>
  <si>
    <t>15 a 19 años</t>
  </si>
  <si>
    <t>20 a 24 años</t>
  </si>
  <si>
    <t>COLESTEROL ELEVADO (= &gt; 200 mg/dl)</t>
  </si>
  <si>
    <t xml:space="preserve">REM-A03.   APLICACIÓN Y RESULTADOS DE ESCALAS DE EVALUACIÓN </t>
  </si>
  <si>
    <t>SECCION A: APLICACIÓN DE INSTRUMENTO Y RESULTADO EN EL NIÑO (A)</t>
  </si>
  <si>
    <t>SECCIÓN A1: APLICACIÓN Y RESULTADOS DE PAUTA BREVE</t>
  </si>
  <si>
    <t>EVALUACIONES POR EDAD DEL NIÑO</t>
  </si>
  <si>
    <t xml:space="preserve">TOTAL  </t>
  </si>
  <si>
    <t>GRUPO DE EDAD</t>
  </si>
  <si>
    <t xml:space="preserve"> 7 - 11 meses</t>
  </si>
  <si>
    <t>12 - 17 meses</t>
  </si>
  <si>
    <t>18 - 24 meses</t>
  </si>
  <si>
    <t>APLICACIÓN PAUTA BREVE</t>
  </si>
  <si>
    <t xml:space="preserve">         </t>
  </si>
  <si>
    <t>RESULTADOS</t>
  </si>
  <si>
    <t>ALTERADO</t>
  </si>
  <si>
    <t>SECCIÓN A2: RESULTADOS DE LA APLICACIÓN DE ESCALA DE EVALUACIÓN DEL DESARROLLO PSICOMOTOR</t>
  </si>
  <si>
    <t>ACTIVIDAD</t>
  </si>
  <si>
    <t>RESULTADO</t>
  </si>
  <si>
    <t xml:space="preserve">TOTAL    </t>
  </si>
  <si>
    <t>POR EDAD</t>
  </si>
  <si>
    <t>MIGRANTES</t>
  </si>
  <si>
    <t>Menor 7 meses</t>
  </si>
  <si>
    <t>7 - 11 meses</t>
  </si>
  <si>
    <t>18 - 23 meses</t>
  </si>
  <si>
    <t>24 - 47 meses</t>
  </si>
  <si>
    <t>48 - 59 meses</t>
  </si>
  <si>
    <t>APLICACIÓN TEST DE DESARROLLO PSICOMOTOR</t>
  </si>
  <si>
    <t>PRIMERA EVALUACIÓN</t>
  </si>
  <si>
    <t>NORMAL CON REZAGO</t>
  </si>
  <si>
    <t>RIESGO</t>
  </si>
  <si>
    <t>RETRASO</t>
  </si>
  <si>
    <t>REEVALUACIÓN</t>
  </si>
  <si>
    <t>NORMAL (desde normal con rezago)</t>
  </si>
  <si>
    <t>NORMAL (desde riesgo)</t>
  </si>
  <si>
    <t>NORMAL (desde retraso)</t>
  </si>
  <si>
    <t>NORMAL CON REZAGO (desde riesgo)</t>
  </si>
  <si>
    <t>NORMAL CON REZAGO (desde retraso)</t>
  </si>
  <si>
    <t>RIESGO (desde retraso)</t>
  </si>
  <si>
    <t>NORMAL CON REZAGO (desde normal con rezago)</t>
  </si>
  <si>
    <t>RIESGO (desde riesgo)</t>
  </si>
  <si>
    <t>RIESGO (desde normal con rezago)</t>
  </si>
  <si>
    <t>RETRASO (desde retraso)</t>
  </si>
  <si>
    <t>RETRASO (desde riesgo)</t>
  </si>
  <si>
    <t>RETRASO (desde normal con rezago)</t>
  </si>
  <si>
    <t>DERIVADOS A ESPECIALIDAD</t>
  </si>
  <si>
    <t>TRASLADO DE ESTABLECIMIENTO</t>
  </si>
  <si>
    <t>SECCIÓN A3: NIÑOS Y NIÑAS CON REZAGO, DÉFICIT U OTRA VULNERABILIDAD DERIVADOS A ALGUNA MODALIDAD DE ESTIMULACIÓN EN LA PRIMERA EVALUACIÓN</t>
  </si>
  <si>
    <t>NIÑO / A</t>
  </si>
  <si>
    <t>OTRA VULNERABILIDAD</t>
  </si>
  <si>
    <t>SECCIÓN A.4: RESULTADOS DE LA APLICACIÓN DE PROTOCOLO NEUROSENSORIAL</t>
  </si>
  <si>
    <t>APLICACIÓN DE PROTOCOLO NEUROSENSORIAL (1-2 MESES)</t>
  </si>
  <si>
    <t>ANORMAL</t>
  </si>
  <si>
    <t>MUY ANORMAL</t>
  </si>
  <si>
    <t>SECCION B: EVALUACIÓN, APLICACIÓN Y RESULTADOS DE ESCALAS EN  LA MUJER</t>
  </si>
  <si>
    <t>SECCIÓN B.1: EVALUACIÓN DEL ESTADO NUTRICIONAL A MUJERES CONTROLADAS AL OCTAVO MES POST PARTO</t>
  </si>
  <si>
    <t>ESTADO NUTRICIONAL</t>
  </si>
  <si>
    <t>OBESA</t>
  </si>
  <si>
    <t>SOBREPESO</t>
  </si>
  <si>
    <t>SECCIÓN B.2: APLICACIÓN DE ESCALA SEGÚN EVALUACION DE RIESGO PSICOSOCIAL ABREVIADA A GESTANTES</t>
  </si>
  <si>
    <t>TIPO</t>
  </si>
  <si>
    <t>TOTAL DE APLICACIONES</t>
  </si>
  <si>
    <t>DERIVADAS A EQUIPO DE CABECERA</t>
  </si>
  <si>
    <t>VIOLENCIA INTRAFAMILIAR</t>
  </si>
  <si>
    <t>EVALUACIÓN AL INGRESO</t>
  </si>
  <si>
    <t>EVALUACIÓN AL TERCER TRIMESTRE</t>
  </si>
  <si>
    <t>SECCIÓN B.3: APLICACIÓN DE ESCALA DE EDIMBURGO A GESTANTES Y MUJERES POST PARTO</t>
  </si>
  <si>
    <t>CONCEPTO</t>
  </si>
  <si>
    <t>RESULTADOS  
10 O MÁS PTOSO RESULTADO DISTINTO DE 0 EN PREG 10 . (PUERPERAS)</t>
  </si>
  <si>
    <t>RESULTADOS  
13 O MÁS PTOS O RESULTADO DISTINTO DE 0 EN PREG 10. (GESTANTES)</t>
  </si>
  <si>
    <t>TOTAL DE CASOS ALTERADOS DERIVADOS A SALUD MENTAL</t>
  </si>
  <si>
    <t>EVALUACIÓN A GESTANTES</t>
  </si>
  <si>
    <t>PRIMERA EVALUACIÓN (2º control prenatal)</t>
  </si>
  <si>
    <t>REEVALUACIÓN (con puntaje elevado en la primera evaluación)</t>
  </si>
  <si>
    <t>EVALUACIÓN A MUJERES POST PARTO O SÍNTOMAS DE DEPRESIÓN</t>
  </si>
  <si>
    <t>A los 2 meses</t>
  </si>
  <si>
    <t>A los 6 meses</t>
  </si>
  <si>
    <t>SECCIÓN C: RESULTADOS DE LA EVALUACIÓN DEL ESTADO NUTRICIONAL DEL ADOLESCENTE CON CONTROL SALUD INTEGRAL</t>
  </si>
  <si>
    <t>10 A 14</t>
  </si>
  <si>
    <t>15 A 19</t>
  </si>
  <si>
    <t xml:space="preserve">OBESOS SEVEROS </t>
  </si>
  <si>
    <t>SECCIÓN D: OTRAS EVALUACIONES, APLICACIONES Y RESULTADOS DE ESCALAS EN TODAS LAS EDADES</t>
  </si>
  <si>
    <t>SECCIÓN D.1: APLICACIÓN DE TAMIZAJE PARA EVALUAR EL NIVEL DE RIESGO DE CONSUMO DE  ALCOHOL, TABACO Y OTRAS DROGAS</t>
  </si>
  <si>
    <t>COMPONENTE</t>
  </si>
  <si>
    <t xml:space="preserve">TOTAL              </t>
  </si>
  <si>
    <t>10-14 años</t>
  </si>
  <si>
    <t>15-19 años</t>
  </si>
  <si>
    <t>20-24 años</t>
  </si>
  <si>
    <t>25-44 años</t>
  </si>
  <si>
    <t>45-64 años</t>
  </si>
  <si>
    <t>65-69 años</t>
  </si>
  <si>
    <t>70-79 años</t>
  </si>
  <si>
    <t>Nº DE AUDIT (EMP/EMPAM)</t>
  </si>
  <si>
    <t>Nº DE AUDIT APLICADO</t>
  </si>
  <si>
    <t>Nº DE ASSIST (EMP/EMPAM)</t>
  </si>
  <si>
    <t>N° DE ASSIST APLICADO</t>
  </si>
  <si>
    <t xml:space="preserve">N° DE CRAFFT EN CONTROL DE SALUD INTEGRAL DEL ADOLESCENTE </t>
  </si>
  <si>
    <t>N° DE CRAFFT APLICADO</t>
  </si>
  <si>
    <t>RESULTADOS DE EVALUACIÓN</t>
  </si>
  <si>
    <t xml:space="preserve">BAJO RIESGO </t>
  </si>
  <si>
    <t>CONSUMO RIESGOSO / INTERMEDIO</t>
  </si>
  <si>
    <t xml:space="preserve">POSIBLE CONSUMO PERJUDICIAL O DEPENDENCIA </t>
  </si>
  <si>
    <t>SECCIÓN D.2: RESULTADOS DE LA APLICACIÓN DE INSTRUMENTO DE VALORACIÓN DE DESEMPEÑO EN COMUNIDAD (IVADEC-CIF)</t>
  </si>
  <si>
    <t>12 - 23 meses</t>
  </si>
  <si>
    <t>2 - 4 años</t>
  </si>
  <si>
    <t>5 - 9 años</t>
  </si>
  <si>
    <t>10 a 14 años</t>
  </si>
  <si>
    <t>25 a 64 años</t>
  </si>
  <si>
    <t>65 a 69 años</t>
  </si>
  <si>
    <t>70 a 79 años</t>
  </si>
  <si>
    <t>80 y más años</t>
  </si>
  <si>
    <t>6 -11 meses</t>
  </si>
  <si>
    <t>ORIGEN FÍSICO</t>
  </si>
  <si>
    <t>SIN DISCAPACIDAD</t>
  </si>
  <si>
    <t>DISCAPACIDAD LEVE</t>
  </si>
  <si>
    <t>DISCAPACIDAD MODERADA</t>
  </si>
  <si>
    <t>DISCAPACIDAD SEVERA</t>
  </si>
  <si>
    <t>DISCAPACIDAD PROFUNDA</t>
  </si>
  <si>
    <t>ORIGEN SENSORIAL VISUAL</t>
  </si>
  <si>
    <t>ORIGEN SENSORIAL AUDITIVO</t>
  </si>
  <si>
    <t>ORIGEN MENTAL PSÍQUICO</t>
  </si>
  <si>
    <t>ORIGEN MENTAL INTELECTUAL</t>
  </si>
  <si>
    <t>ORIGEN MÚLTIPLE</t>
  </si>
  <si>
    <t>TOTAL DE EVALUACIONES</t>
  </si>
  <si>
    <t>EVALUACIÓN INGRESO</t>
  </si>
  <si>
    <t>EVALUACIÓN EGRESO</t>
  </si>
  <si>
    <t>SECCION D.3: APLICACIÓN Y RESULTADO DE PAUTA DE EVALUACIÓN Y SALUD MENTAL</t>
  </si>
  <si>
    <t>0 a 4 años</t>
  </si>
  <si>
    <t>5 a 9 años</t>
  </si>
  <si>
    <t>25 a 29 años</t>
  </si>
  <si>
    <t>30 a 34 años</t>
  </si>
  <si>
    <t>35 a 39 años</t>
  </si>
  <si>
    <t>40 a 44 años</t>
  </si>
  <si>
    <t>45 a 49 años</t>
  </si>
  <si>
    <t>50 a 54 años</t>
  </si>
  <si>
    <t>55 a 59 años</t>
  </si>
  <si>
    <t>60 a 64 años</t>
  </si>
  <si>
    <t>70 a 74 años</t>
  </si>
  <si>
    <t>75 a 79 años</t>
  </si>
  <si>
    <t>EVALUACION AL INGRESO</t>
  </si>
  <si>
    <t>BAJO</t>
  </si>
  <si>
    <t>MEDIO</t>
  </si>
  <si>
    <t>ALTO</t>
  </si>
  <si>
    <t>EVALUACION AL EGRESO</t>
  </si>
  <si>
    <t>SECCION D.4: RESULTADO DE APLICACIÓN DE CONDICIÓN DE FUNCIONALIDAD AL EGRESO PROGRAMA "MÁS ADULTOS MAYORES AUTOVALENTES"</t>
  </si>
  <si>
    <t>TIMED UP AND GO</t>
  </si>
  <si>
    <t>MEJORA</t>
  </si>
  <si>
    <t>MANTIENE</t>
  </si>
  <si>
    <t>DISMINUYE</t>
  </si>
  <si>
    <t xml:space="preserve">CUESTIONARIO </t>
  </si>
  <si>
    <t>SECCION D.5: VARIACION  DE RESULTADO DE APLICACIÓN DEL ÍNDICE DE BARTHEL ENTRE EL INGRESO Y EGRESO HOSPITALARIO</t>
  </si>
  <si>
    <t>INDICE DE BARTHEL</t>
  </si>
  <si>
    <t>80 a 84 años</t>
  </si>
  <si>
    <t>85 a 89 años</t>
  </si>
  <si>
    <t>90 y mas años</t>
  </si>
  <si>
    <t>MEJORA PUNTUACIÓN ÍNDICE DE BARTHEL</t>
  </si>
  <si>
    <t>MANTIENE PUNTUACIÓN ÍNDICE DE BARTHEL</t>
  </si>
  <si>
    <t>DISMINUYE PUNTUACIÓN ÍNDICE DE BARTHEL</t>
  </si>
  <si>
    <t xml:space="preserve">PUNTUACIÓN ÍNDICE DE BARTHEL BASAL </t>
  </si>
  <si>
    <t>** * El resultado que se consigna es la comparacion del indice de Barthel aplicado al Ingreso y Egreso de la Hospitalizacion</t>
  </si>
  <si>
    <t>SECCIÓN D.6: APLICACIÓN DE ESCALA ZARIT ABREVIADO EN CUIDADORES DE PERSONAS CON DEPENDENCIA SEVERA</t>
  </si>
  <si>
    <t>ESCALA DE SOBRECARGA DEL CUIDADOR "ZARIT ABREVIADO"</t>
  </si>
  <si>
    <t>65 o más</t>
  </si>
  <si>
    <t>CUIDADORA (O) CON SOBRECARGA INTENSA</t>
  </si>
  <si>
    <t>CUIDADORA (O) SIN SOBRECARGA INTENSA</t>
  </si>
  <si>
    <t>TOTAL CUIDADORES EVALUADOS</t>
  </si>
  <si>
    <t>SECCION D.7: APLICACIÓN Y RESULTADOS DE PAUTA DE EVALUACION CON ENFOQUE DE RIESGO ODONTOLOGICO (CERO)</t>
  </si>
  <si>
    <t xml:space="preserve">PAUTA CERO </t>
  </si>
  <si>
    <t>NIÑOS, NIÑAS Y ADOLESCENTES RED SENAME</t>
  </si>
  <si>
    <t>&lt;1 año</t>
  </si>
  <si>
    <t>1 año</t>
  </si>
  <si>
    <t>2 años</t>
  </si>
  <si>
    <t xml:space="preserve">3 años </t>
  </si>
  <si>
    <t>4 años</t>
  </si>
  <si>
    <t>5 años</t>
  </si>
  <si>
    <t>6 años</t>
  </si>
  <si>
    <t>7 años</t>
  </si>
  <si>
    <t>8 años</t>
  </si>
  <si>
    <t>9 años</t>
  </si>
  <si>
    <t>Ambos sexos</t>
  </si>
  <si>
    <t>EVALUACIÓN DE RIESGO</t>
  </si>
  <si>
    <t>ALTO RIESGO</t>
  </si>
  <si>
    <t>SECCION E: APLICACIÓN DE PAUTA DETECCIÓN DE FACTORES DE RIESGO PSICOSOCIAL INFANTIL</t>
  </si>
  <si>
    <t>EVALUACIÓN</t>
  </si>
  <si>
    <t>Pueblo originarios</t>
  </si>
  <si>
    <t>DERIVACIÓN</t>
  </si>
  <si>
    <t>24- 48 meses</t>
  </si>
  <si>
    <t>5 A 9 AÑOS</t>
  </si>
  <si>
    <t>Riesgo</t>
  </si>
  <si>
    <t>Derivadas a equipos de cabecera</t>
  </si>
  <si>
    <t>derivada a MADI  0  4 años</t>
  </si>
  <si>
    <t>Derivado a Salud Mental 5 a 9 años</t>
  </si>
  <si>
    <t xml:space="preserve">SECCIÓN F: TAMIZAJE TRASTORNO ESPECTRO AUTISTA  (MCHAT) </t>
  </si>
  <si>
    <t>Niños/as con Control a los 18 meses</t>
  </si>
  <si>
    <t>Niños/as con alteracion de area Lenguaje y/o Social en Control de los 18 meses</t>
  </si>
  <si>
    <t>Niños/as con Tamizaje Trastorno Espectro Autista (MCHAT) realizado   con alteracion del area de lenguaje y/o Social en el control de los 18 meses</t>
  </si>
  <si>
    <t xml:space="preserve">Niños/as con Tamizaje Trastorno Espectro Autista (MCHAT) alterado y  con alteracion del area de lenguaje y/o Social en el control </t>
  </si>
  <si>
    <t>SECCIÓN G: APLICACIÓN ESCALA MRS EN MUJERES EN EDAD DE CLIMATERIO</t>
  </si>
  <si>
    <t xml:space="preserve">
TOTAL DE APLICACIONES SEGÚN AREA DE AFECTACIÓN 
</t>
  </si>
  <si>
    <t xml:space="preserve">Momento y condiciones de de aplicación </t>
  </si>
  <si>
    <t xml:space="preserve">Ingreso </t>
  </si>
  <si>
    <t>MRS Control</t>
  </si>
  <si>
    <t>Control sin THM</t>
  </si>
  <si>
    <t>Control con THM</t>
  </si>
  <si>
    <t xml:space="preserve">TOTAL APLICACIONES  </t>
  </si>
  <si>
    <t>TOTAL MRS ALTO</t>
  </si>
  <si>
    <t xml:space="preserve">AFECTACIÓN PREDOMINIO SOMÁTICO </t>
  </si>
  <si>
    <t>AFECTACIÓN PREDOMINIO PSICOLÓGICO</t>
  </si>
  <si>
    <t xml:space="preserve">AFECTACIÓN PREDOMINIO UROGENITAL </t>
  </si>
  <si>
    <t>EVALUACIÓN RIESGO PSICOSOCIAL EN CONTROL DE SALUD MENTAL</t>
  </si>
  <si>
    <t>REM-A04.   CONSULTAS Y OTRAS ATENCIONES EN LA RED</t>
  </si>
  <si>
    <t xml:space="preserve">SECCIÓN A: CONSULTAS MÉDICAS </t>
  </si>
  <si>
    <t>TIPO DE CONSULTA</t>
  </si>
  <si>
    <t>POR DE EDAD (en años)</t>
  </si>
  <si>
    <t>PUEBLOS ORIGINARIOS</t>
  </si>
  <si>
    <t>Por Campaña de Invierno</t>
  </si>
  <si>
    <t>Menor 
de 1</t>
  </si>
  <si>
    <t>1 a 4</t>
  </si>
  <si>
    <t>5 a 9</t>
  </si>
  <si>
    <t>10 a 14</t>
  </si>
  <si>
    <t>IRA ALTA</t>
  </si>
  <si>
    <t xml:space="preserve">SÍNDROME BRONQUIAL OBSTRUCTIVO </t>
  </si>
  <si>
    <t>NEUMONÍA</t>
  </si>
  <si>
    <t>ASMA</t>
  </si>
  <si>
    <t>ENFERMEDAD PULMONAR OBSTRUCTIVA CRÓNICA</t>
  </si>
  <si>
    <t>OTRAS RESPIRATORIAS</t>
  </si>
  <si>
    <t>OBSTETRICA</t>
  </si>
  <si>
    <t>GINECOLÓGICA</t>
  </si>
  <si>
    <t>GINECOLÓGICA  POR INFERTILIDAD</t>
  </si>
  <si>
    <t>INFECCIÓN TRANSMISIÓN SEXUAL</t>
  </si>
  <si>
    <t>VIH-SIDA</t>
  </si>
  <si>
    <t>SALUD MENTAL</t>
  </si>
  <si>
    <t>CARDIOVASCULAR</t>
  </si>
  <si>
    <t>OTRAS MORBILIDADES</t>
  </si>
  <si>
    <t xml:space="preserve">SECCIÓN B: CONSULTAS DE PROFESIONALES NO MÉDICOS </t>
  </si>
  <si>
    <t>Espacios Amigables</t>
  </si>
  <si>
    <t>MATRONA /ÓN (MORB.GINECOLÓGICA)</t>
  </si>
  <si>
    <t>MATRONA /ÓN (ITS)</t>
  </si>
  <si>
    <t>MATRONA /ÓN (INFERTILIDAD)</t>
  </si>
  <si>
    <t>MATRONA /ÓN (OTRAS CONSULTAS)</t>
  </si>
  <si>
    <t>MATRONA /ÓN (SALUD SEXUAL)</t>
  </si>
  <si>
    <t>NUTRICIONISTA (OTRAS CONSULTAS)</t>
  </si>
  <si>
    <t>NUTRICIONISTA MAULNUTRICIÓN POR EXCESO</t>
  </si>
  <si>
    <t>NUTRICIONISTA MALNUTRICIÓN POR DEFICIT</t>
  </si>
  <si>
    <t>PSICÓLOGO/A</t>
  </si>
  <si>
    <t>FONOAUDIÓLOGO</t>
  </si>
  <si>
    <t>TERAPEUTA OCUPACIONAL</t>
  </si>
  <si>
    <t>TECNÓLOGO MÉDICO (EXCLUYE UAPO)</t>
  </si>
  <si>
    <t>ASISTENTE SOCIAL</t>
  </si>
  <si>
    <t>SECCIÓN C: CONSULTAS ANTICONCEPCIÓN DE EMERGENCIA (Incluidas en Sección A y B, respectivamente.)</t>
  </si>
  <si>
    <t>CON ENTREGA ANTICONCEPCIÓN EMERGENCIA</t>
  </si>
  <si>
    <t>SIN ENTREGA ANTICONCEPCIÓN EMERGENCIA</t>
  </si>
  <si>
    <t>25 y más años</t>
  </si>
  <si>
    <t>SECCIÓN D: CONSULTAS EN HORARIO CONTINUADO (Incluidas en las consultas de morbilidad de sección A y B)</t>
  </si>
  <si>
    <t>TIPO JORNADA</t>
  </si>
  <si>
    <t>HORARIO CONTINUADO</t>
  </si>
  <si>
    <t>OTROS PROFESIONALES</t>
  </si>
  <si>
    <t>SÁBADO, DOMINGO o FESTIVO</t>
  </si>
  <si>
    <t>SECCIÓN E: CONSULTAS DE MORBILIDAD SOLICITADAS Y RECHAZADAS DENTRO DE LAS 48 HORAS DE SOLICITADA LA ATENCIÓN</t>
  </si>
  <si>
    <t>MENOR 5 AÑOS</t>
  </si>
  <si>
    <t>65 Y MÁS AÑOS</t>
  </si>
  <si>
    <t>EMBARAZADAS</t>
  </si>
  <si>
    <t>TOTAL
ATENCIÓN
SOLICITADA</t>
  </si>
  <si>
    <t>RECHAZOS</t>
  </si>
  <si>
    <t xml:space="preserve">HORARIO NORMAL </t>
  </si>
  <si>
    <t>HORARIO CONTINUADO (Vespertina, Sábado, Domingo o Festivos)</t>
  </si>
  <si>
    <t xml:space="preserve">SECCIÓN E1: INGRESO A REGULACIÓN DE FERTILIDAD SOLICITADOS Y RECHAZADOS DENTRO DE LAS 48 HORAS DE SOLICITADA LA ATENCIÓN </t>
  </si>
  <si>
    <t>&lt; 19 años</t>
  </si>
  <si>
    <t>20 y más</t>
  </si>
  <si>
    <t>TOTAL ATENCIÓN SOLICITADA</t>
  </si>
  <si>
    <t>HORARIO CONTINUADO (Vespertina, sábado)</t>
  </si>
  <si>
    <t>SECCIÓN F: CONSULTA  ABREVIADA</t>
  </si>
  <si>
    <t>MATRONA</t>
  </si>
  <si>
    <t>SECCIÓN G: ATENCIONES DE MEDICINA INDIGENA ASOCIADA AL PROGRAMA ESPECIAL DE SALUD Y PUEBLOS ORIGINARIOS</t>
  </si>
  <si>
    <t>PUEBLOS NO ORIGINARIOS</t>
  </si>
  <si>
    <t>ATENCIONES POR AGENTE MEDICINA INDIGENA</t>
  </si>
  <si>
    <t>SECCIÓN H: INTERVENCIÓN INDIVIDUAL DEL USUARIO EN PROGRAMA ELIGE VIDA SANA</t>
  </si>
  <si>
    <t>PRESTACIÒN</t>
  </si>
  <si>
    <t>Gestantes</t>
  </si>
  <si>
    <t>Post Parto</t>
  </si>
  <si>
    <t>Menor de 2 años</t>
  </si>
  <si>
    <t>2 a 4</t>
  </si>
  <si>
    <t>15 a 18</t>
  </si>
  <si>
    <t>PROFESIONAL DE LA ACTIVIDAD FISICA</t>
  </si>
  <si>
    <t>CONSULTA NUTRICIONAL</t>
  </si>
  <si>
    <t>CONSULTA NUTRICIONAL DE SEGUIMIENTO</t>
  </si>
  <si>
    <t>CONSULTA</t>
  </si>
  <si>
    <t>SECCIÓN I: SERVICIOS FARMACEÚTICOS</t>
  </si>
  <si>
    <t xml:space="preserve">ATENCION ABIERTA </t>
  </si>
  <si>
    <t>ATENCION CERRADA</t>
  </si>
  <si>
    <t>SERVICIOS FARMACÉUTICOS REALIZADOS EN ESTABLECIMIENTOS DE SALUD</t>
  </si>
  <si>
    <t>SERVICIOS FARMACÉUTICOS REALIZADOS EN DOMICILIO</t>
  </si>
  <si>
    <t>ATENCIÓN FARMACÉUTICA</t>
  </si>
  <si>
    <t>REVISIÓN DE LA MEDICACIÓN SIN ENTREVISTA</t>
  </si>
  <si>
    <t>REVISIÓN DE LA MEDICACIÓN CON ENTREVISTA</t>
  </si>
  <si>
    <t>CONCILIACIÓN FARMACÉUTICA</t>
  </si>
  <si>
    <t>EDUCACIÓN FARMACÉUTICA</t>
  </si>
  <si>
    <t>SEGUIMIENTO FARMACOTERAPÉUTICO</t>
  </si>
  <si>
    <t>FARMACOVIGILANCIA</t>
  </si>
  <si>
    <t>REPORTE REACCIÓN ADVERSA A MEDICAMENTOS</t>
  </si>
  <si>
    <t>REPORTE FALLA DE CALIDAD</t>
  </si>
  <si>
    <t>REPORTE DE EVENTOS ADVERSOS ASOCIADOS A MEDICAMENTOS</t>
  </si>
  <si>
    <t>SECCIÓN J: DESPACHO DE RECETAS DE PACIENTES AMBULATORIOS</t>
  </si>
  <si>
    <t>TIPO DE RECETA</t>
  </si>
  <si>
    <t>RECETAS DESPACHADAS</t>
  </si>
  <si>
    <t>PRESCRIPCIONES</t>
  </si>
  <si>
    <t>RECETAS DESPACHADAS CON OPORTUNIDAD  (Entregado el mismo día)</t>
  </si>
  <si>
    <t>RECETAS DESPACHADAS A PACIENTES DEL PROGRAMA DE SALUD CARDIOVASCULAR</t>
  </si>
  <si>
    <t>PRESCRIPCIONES A PACIENTES DEL PROGRAMA DE SALUD CARDIOVASCULAR</t>
  </si>
  <si>
    <t>DESPACHO TOTAL</t>
  </si>
  <si>
    <t>DESPACHO
PARCIAL</t>
  </si>
  <si>
    <t>EN CENTRO DE SALUD</t>
  </si>
  <si>
    <t>EN DOMICILIO</t>
  </si>
  <si>
    <t>EMITIDAS</t>
  </si>
  <si>
    <t>RECHAZADAS</t>
  </si>
  <si>
    <t>CRÓNICA</t>
  </si>
  <si>
    <t>MORBILIDAD</t>
  </si>
  <si>
    <t>BAJO CONTROL LEGAL</t>
  </si>
  <si>
    <t>SECCIÓN K: RONDAS POR TIPO Y PROFESIONAL</t>
  </si>
  <si>
    <t>TIPO DE RONDA</t>
  </si>
  <si>
    <t>Nº Rondas</t>
  </si>
  <si>
    <t>TOTAL DE PROFESIONALES QUE PARTICIPARON EN RONDAS, SEGÚN TIPO DE PROFESIONAL</t>
  </si>
  <si>
    <t>COMPRA DE SERVICIO - Nº TRASLADOS PROFESIONALES EN RONDA</t>
  </si>
  <si>
    <t>Médico</t>
  </si>
  <si>
    <t>Dentista</t>
  </si>
  <si>
    <t>Enfermera</t>
  </si>
  <si>
    <t>Matrona</t>
  </si>
  <si>
    <t>Nutricionista</t>
  </si>
  <si>
    <t>Tecnico Paramedico</t>
  </si>
  <si>
    <t>Asistente Social</t>
  </si>
  <si>
    <t>Psicólogo</t>
  </si>
  <si>
    <t>Químico Farmacéutico</t>
  </si>
  <si>
    <t>Otros</t>
  </si>
  <si>
    <t>TERRESTRE</t>
  </si>
  <si>
    <t>AÉREA</t>
  </si>
  <si>
    <t>MARÍTIMA</t>
  </si>
  <si>
    <t>SECCION L: CLASIFICACION DE CONSULTA NUTRICIONAL POR GRUPO DE EDAD (Incluidas en Seccion B)</t>
  </si>
  <si>
    <t>Clasificacion</t>
  </si>
  <si>
    <t>MAL NUTRICIÓN POR DÉFICIT</t>
  </si>
  <si>
    <t>MAL NUTRICIÓN POR EXCESO</t>
  </si>
  <si>
    <t>ESTADO NUTRICIONAL NORMAL</t>
  </si>
  <si>
    <t>SECCIÓN M: CONSULTA DE LACTANCIA MATERNA EN MENORES CONTROLADOS</t>
  </si>
  <si>
    <t>Total</t>
  </si>
  <si>
    <t xml:space="preserve"> De 0 a 29 días</t>
  </si>
  <si>
    <t>De 1 mes a 2 meses 29 días</t>
  </si>
  <si>
    <t>De 3 meses a 5 meses 29 días</t>
  </si>
  <si>
    <t>De 6 meses a 11 meses 29 días</t>
  </si>
  <si>
    <t>De 1 a 2 años</t>
  </si>
  <si>
    <t>CONSULTA DE LACTANCIA</t>
  </si>
  <si>
    <t>CONSULTA DE ALERTA</t>
  </si>
  <si>
    <t>CONTROL DE SEGUIMIENTO</t>
  </si>
  <si>
    <t>CONSEJERÍA EN LACTANCIA MATERNA</t>
  </si>
  <si>
    <t>CONSULTA DE LACTANCIA POR PROFESIONAL</t>
  </si>
  <si>
    <t>MATRÓN/A</t>
  </si>
  <si>
    <t>ENFERMERA</t>
  </si>
  <si>
    <t>SECCION N: ATENCIONES AMBULATORIAS POR  EL PROGRAMA TUBERCULOSIS</t>
  </si>
  <si>
    <t>TIPOS DE ATENCION</t>
  </si>
  <si>
    <t>GRUPO DE EDAD (En años)</t>
  </si>
  <si>
    <t>0 a 4</t>
  </si>
  <si>
    <t>5 - 9</t>
  </si>
  <si>
    <t>10 - 14</t>
  </si>
  <si>
    <t xml:space="preserve">Hombres </t>
  </si>
  <si>
    <t>Ingreso tratamiento</t>
  </si>
  <si>
    <t>Ingreso quimioprófilaxis</t>
  </si>
  <si>
    <t>Control mensual</t>
  </si>
  <si>
    <t>Control de seguimiento</t>
  </si>
  <si>
    <t>Consultas espontáneas</t>
  </si>
  <si>
    <t>Rescate</t>
  </si>
  <si>
    <t>Control de los contactos</t>
  </si>
  <si>
    <t>Atención domiciliaria</t>
  </si>
  <si>
    <t>Ingreso de tratamiento</t>
  </si>
  <si>
    <t>SECCION O: EXÁMENES BACTERIOLOGICOS PROCESADOS</t>
  </si>
  <si>
    <t>TIPO DE MUESTRA</t>
  </si>
  <si>
    <t>30-34 años</t>
  </si>
  <si>
    <t>40-44 años</t>
  </si>
  <si>
    <t xml:space="preserve">50-54 años </t>
  </si>
  <si>
    <t xml:space="preserve">80 y más </t>
  </si>
  <si>
    <t>Muestras procesadas para diagnóstico de tuberculosis pulmonar mediante bacteriología.</t>
  </si>
  <si>
    <t>A BENEFICIARIOS</t>
  </si>
  <si>
    <t>BENEFICIARIOS</t>
  </si>
  <si>
    <t>Tipos de RECETAS existentes - Según clasificación</t>
  </si>
  <si>
    <t xml:space="preserve">CRONICAS </t>
  </si>
  <si>
    <t>Morbilidad</t>
  </si>
  <si>
    <t xml:space="preserve">Crónica </t>
  </si>
  <si>
    <t>Controlada</t>
  </si>
  <si>
    <t>Odontológica</t>
  </si>
  <si>
    <t>AUGE (GES)</t>
  </si>
  <si>
    <t>Psicotrópica</t>
  </si>
  <si>
    <t>Maternal</t>
  </si>
  <si>
    <t>Crónica C/2</t>
  </si>
  <si>
    <t>Estupefacientes (Cheque)</t>
  </si>
  <si>
    <t>Paternidad Responsable</t>
  </si>
  <si>
    <t>Crónica C/1</t>
  </si>
  <si>
    <t>Psicotrópica(SDP)</t>
  </si>
  <si>
    <t>Postrados</t>
  </si>
  <si>
    <t>Controlada (Disp.Prolongada)</t>
  </si>
  <si>
    <t>Maternal Climaterio</t>
  </si>
  <si>
    <t>Salud Mental (Disp.Prolongada)</t>
  </si>
  <si>
    <t>Receta Retenida con Control de Stock</t>
  </si>
  <si>
    <t>IRA Infantil</t>
  </si>
  <si>
    <t>EBOC</t>
  </si>
  <si>
    <t>Receta Cheque</t>
  </si>
  <si>
    <t>Salud Mental</t>
  </si>
  <si>
    <t>SNS</t>
  </si>
  <si>
    <t>Control Climaterio</t>
  </si>
  <si>
    <t>Ginecológica</t>
  </si>
  <si>
    <t>Sala ERA</t>
  </si>
  <si>
    <t>Sala IRA</t>
  </si>
  <si>
    <t>Receta Crónica Provisoria</t>
  </si>
  <si>
    <t>Receta en Red</t>
  </si>
  <si>
    <t>Recetas Visadas Nivel 2</t>
  </si>
  <si>
    <t>Extencion Morbilidad</t>
  </si>
  <si>
    <t>AUGE Crónica</t>
  </si>
  <si>
    <t>Maternal T/2</t>
  </si>
  <si>
    <t>Sala ERA DISP.P</t>
  </si>
  <si>
    <t>Hospital Base Osorno</t>
  </si>
  <si>
    <t>Sala IRA DISP.P</t>
  </si>
  <si>
    <t>Obstétrica</t>
  </si>
  <si>
    <t>Cecosam</t>
  </si>
  <si>
    <t>Preventiva</t>
  </si>
  <si>
    <t>Neurológica</t>
  </si>
  <si>
    <t>Paternidad Responsable (SDP)</t>
  </si>
  <si>
    <t>Oftalmologica</t>
  </si>
  <si>
    <t>Control Sano</t>
  </si>
  <si>
    <t>Crónica Hipertensión</t>
  </si>
  <si>
    <t>SAC</t>
  </si>
  <si>
    <t>Crónica Diabetes</t>
  </si>
  <si>
    <t>PRAIS</t>
  </si>
  <si>
    <t>Otras Crónicas</t>
  </si>
  <si>
    <t>Hospital de Día</t>
  </si>
  <si>
    <t>Crónica Salud Cardiovascular</t>
  </si>
  <si>
    <t>PAD y CP</t>
  </si>
  <si>
    <t>Teledermatologia</t>
  </si>
  <si>
    <t>Hospitalizado M.H</t>
  </si>
  <si>
    <t>Crónica – Mixto (DM+HTA)</t>
  </si>
  <si>
    <t>Hospitalizado M.M</t>
  </si>
  <si>
    <t>Crónica - Cosam</t>
  </si>
  <si>
    <t>Hospitalizado PED</t>
  </si>
  <si>
    <t>Crónica - Epilepsia</t>
  </si>
  <si>
    <t>Hospitalizado MAT</t>
  </si>
  <si>
    <t>Crónica - Hipotiroidismo</t>
  </si>
  <si>
    <t>Crónica - LCFA</t>
  </si>
  <si>
    <t>Especialidad (SDP)</t>
  </si>
  <si>
    <t>Crónica - Artrosis</t>
  </si>
  <si>
    <t>Receta Simple</t>
  </si>
  <si>
    <t xml:space="preserve">Medicina Paliativa </t>
  </si>
  <si>
    <t>Receta Retenida sin Control de Stock</t>
  </si>
  <si>
    <t>Crónica - Dislipidemia</t>
  </si>
  <si>
    <t>Venta directa</t>
  </si>
  <si>
    <t>Especialidad</t>
  </si>
  <si>
    <t>Hospitalizados</t>
  </si>
  <si>
    <t>COSAM</t>
  </si>
  <si>
    <t>Morbilidad-UAPO</t>
  </si>
  <si>
    <t>Oftalmologia</t>
  </si>
  <si>
    <t>Crónica Cardiovascular</t>
  </si>
  <si>
    <t>Cronica-UAPO</t>
  </si>
  <si>
    <t xml:space="preserve">Medicamentos Programa FOFAR </t>
  </si>
  <si>
    <t>Considerar: Los Farmacos a contabilizar por NODO serán de acuerdo al arsenal que tengan recepcionado*   Se incluye Farmacos no validados y Validados</t>
  </si>
  <si>
    <t xml:space="preserve">Fuente: Orientacion Tecnica FOFAR 2019.- </t>
  </si>
  <si>
    <t>REM-A05.   INGRESOS Y EGRESOS POR CONDICIÓN Y PROBLEMAS DE SALUD</t>
  </si>
  <si>
    <t>SECCIÓN A: INGRESOS DE GESTANTES A PROGRAMA PRENATAL</t>
  </si>
  <si>
    <t>CONDICIÓN</t>
  </si>
  <si>
    <t>VÍCTIMA DE VIOLENCIA DE GÉNERO</t>
  </si>
  <si>
    <t>Menor 
de 15</t>
  </si>
  <si>
    <t xml:space="preserve">15 - 19 </t>
  </si>
  <si>
    <t>55 y Mas</t>
  </si>
  <si>
    <t>GESTANTES INGRESADAS</t>
  </si>
  <si>
    <t>PRIMIGESTAS INGRESADAS</t>
  </si>
  <si>
    <t>GESTANTES INGRESADAS ANTES DE LAS 14 SEMANAS</t>
  </si>
  <si>
    <t>GESTANTES CON EMBARAZO NO PLANIFICADO</t>
  </si>
  <si>
    <t>SECCIÓN B: INGRESO DE GESTANTES CON PATOLOGÍA DE ALTO RIESGO OBSTÉTRICO A LA UNIDAD DE ARO  (Nivel Secundario)</t>
  </si>
  <si>
    <t>PATOLOGÍA</t>
  </si>
  <si>
    <t>Nº DE INGRESOS A ARO</t>
  </si>
  <si>
    <t>VÍCTIMA DE VIOLENCIA DE GENERO</t>
  </si>
  <si>
    <t>Nº DE GESTANTES INGRESADAS</t>
  </si>
  <si>
    <t>PREECLAMPSIA (PE)</t>
  </si>
  <si>
    <t>SÍNDROME HIPERTENSIVO DEL EMBARAZO (SHE)</t>
  </si>
  <si>
    <t>FACTORES DE RIESGO Y CONDICIONANTES DE PARTO PREMATURO</t>
  </si>
  <si>
    <t>RETARDO CRECIMIENTO INTRAUTERINO (RCIU)</t>
  </si>
  <si>
    <t>SÍFILIS</t>
  </si>
  <si>
    <t>VIH</t>
  </si>
  <si>
    <t>DIABETES</t>
  </si>
  <si>
    <t>CESÁREA ANTERIOR</t>
  </si>
  <si>
    <t>MALFORMACIÓN CONGÉNITA</t>
  </si>
  <si>
    <t>HIPOTIROIDISMO</t>
  </si>
  <si>
    <t>DIABETES GESTACIONAL</t>
  </si>
  <si>
    <t>HIPERTENSIÓN CRONICA</t>
  </si>
  <si>
    <t>OTRAS PATOLOGÍAS DEL EMBARAZO</t>
  </si>
  <si>
    <t>SECCIÓN C: INGRESOS A PROGRAMA DE REGULACIÓN DE FERTILIDAD Y SALUD SEXUAL.</t>
  </si>
  <si>
    <t>MÉTODOS</t>
  </si>
  <si>
    <t xml:space="preserve">55 -59 </t>
  </si>
  <si>
    <t>70 y más</t>
  </si>
  <si>
    <t>TOTAL REGULACIÓN DE FERTILIDAD</t>
  </si>
  <si>
    <t>D . I . U T con Cobre</t>
  </si>
  <si>
    <t>D . I . U con Levonorgestrel</t>
  </si>
  <si>
    <t>HORMONAL</t>
  </si>
  <si>
    <t>Implante Etonogestrel (3 años)</t>
  </si>
  <si>
    <t>Implante Levonorgestrel (5 años)</t>
  </si>
  <si>
    <t>SÓLO PRESERVATIVO MAC</t>
  </si>
  <si>
    <t>ESTERILIZACIÓN QUIRURGICA</t>
  </si>
  <si>
    <t>Mujer</t>
  </si>
  <si>
    <t xml:space="preserve"> MÉTODO DE REGULACIÓN DE FERTILIDAD MÁS PRESERVATIVOS</t>
  </si>
  <si>
    <t>Gestantes que reciben preservativo</t>
  </si>
  <si>
    <t>PRESERVATIVO/PRACTICA SEXUAL SEGURA</t>
  </si>
  <si>
    <t>LUBRICANTES</t>
  </si>
  <si>
    <t>CONDON FEMENINO</t>
  </si>
  <si>
    <t>SECCIÓN C1: EGRESOS DE PROGRAMA DE REGULACIÓN DE FERTILIDAD Y SALUD SEXUAL.</t>
  </si>
  <si>
    <t>Oral Combinado</t>
  </si>
  <si>
    <t>Oral Progestágeno</t>
  </si>
  <si>
    <t>Inyectable Combinado</t>
  </si>
  <si>
    <t>Inyectable Progestágeno</t>
  </si>
  <si>
    <t xml:space="preserve"> SÓLO PRESERVATIVO MAC                                                                                                                                                                                                                                                 </t>
  </si>
  <si>
    <t>ESTERILIZACIÓN QUIRÚRGICA</t>
  </si>
  <si>
    <t xml:space="preserve"> Método de Regulación de Fertilidad más Preservativos</t>
  </si>
  <si>
    <t>CONDÓN FEMENINO</t>
  </si>
  <si>
    <t xml:space="preserve">SECCION D: INGRESOS A PROGRAMA CONTROL DE CLIMATERIO </t>
  </si>
  <si>
    <t>INGRESOS</t>
  </si>
  <si>
    <t>SECCIÓN E:  INGRESOS  A CONTROL DE SALUD DE RECIÉN NACIDOS</t>
  </si>
  <si>
    <t>EDAD</t>
  </si>
  <si>
    <t>NIÑOS</t>
  </si>
  <si>
    <t>NIÑAS</t>
  </si>
  <si>
    <t>MENORES DE 28 DÍAS</t>
  </si>
  <si>
    <t xml:space="preserve">SECCIÓN F:  INGRESOS Y EGRESOS A SALA DE ESTIMULACIÓN SERVICIO ITINERANTE Y ATENCIÓN DOMICILIARIA </t>
  </si>
  <si>
    <t xml:space="preserve">NIÑO / A (CON) </t>
  </si>
  <si>
    <t>SERVICIO ITINERANTE EN CENTRO DE SALUD</t>
  </si>
  <si>
    <t xml:space="preserve">ATENCIÓN DOMICILIARIA </t>
  </si>
  <si>
    <t xml:space="preserve"> EGRESOS Y RESULTADOS DE LA REEVALUACIÓN POST EGRESO </t>
  </si>
  <si>
    <t>Menor de 7 a 59 meses</t>
  </si>
  <si>
    <t>MOTIVO EGRESO</t>
  </si>
  <si>
    <t>INASISTENTE</t>
  </si>
  <si>
    <t>RESULTADO DE REEVALUACIÓN</t>
  </si>
  <si>
    <t>Cumplimiento de tratamiento</t>
  </si>
  <si>
    <t>Recuperado</t>
  </si>
  <si>
    <t>No Recuperado</t>
  </si>
  <si>
    <t>SECCIÓN F.1: REINGRESOS Y EGRESOS POR SEGUNDA VEZ A MODALIDAD DE ESTIMULACIÓN EN EL CENTRO DE SALUD</t>
  </si>
  <si>
    <t>REINGRESOS A MODALIDAD DE ESTIMULACION  EN CENTRO DE SALUD</t>
  </si>
  <si>
    <t xml:space="preserve"> EGRESOS POR SEGUNDA VEZ Y RESULTADOS DE LA REEVALUACIÓN POST EGRESO </t>
  </si>
  <si>
    <t>SECCION G: INGRESOS DE NIÑOS Y NIÑAS CON NECESIDADES ESPECIALES DE BAJA COMPLEJIDAD A CONTROL DE SALUD INFANTIL EN APS</t>
  </si>
  <si>
    <t>NANEAS</t>
  </si>
  <si>
    <t>SECCIÓN H: INGRESOS AL PSCV</t>
  </si>
  <si>
    <t>20-24</t>
  </si>
  <si>
    <t>INGRESOS AL PSCV</t>
  </si>
  <si>
    <t>PROGRAMA DE SALUD CARDIOVASCULAR</t>
  </si>
  <si>
    <t>HIPERTENSIÓN ARTERIAL</t>
  </si>
  <si>
    <t>DIABETES MELLITUS</t>
  </si>
  <si>
    <t>DISLIPIDEMIA</t>
  </si>
  <si>
    <t>ANTECEDENTES ENF. CARDIOVASCULAR ATEROSCLERÓTICA</t>
  </si>
  <si>
    <t>SECCIÓN I: EGRESOS  DEL PSCV</t>
  </si>
  <si>
    <t>EGRESOS</t>
  </si>
  <si>
    <t>CAUSAL DE EGRESO</t>
  </si>
  <si>
    <t>Abandono</t>
  </si>
  <si>
    <t>Traslado</t>
  </si>
  <si>
    <t>Fallecimiento</t>
  </si>
  <si>
    <t>No cumple criterio</t>
  </si>
  <si>
    <t>EGRESOS DEL PSCV</t>
  </si>
  <si>
    <t>SECCIÓN J: INGRESOS Y EGRESOS AL PROGRAMA DE PACIENTES CON DEPENDENCIA LEVE, MODERADA Y SEVERA</t>
  </si>
  <si>
    <t>&lt; 20 años</t>
  </si>
  <si>
    <t>Altas</t>
  </si>
  <si>
    <t>Abandono/Traslado</t>
  </si>
  <si>
    <t>DEPENDENCIA LEVE</t>
  </si>
  <si>
    <t>DEPENDENCIA MODERADA</t>
  </si>
  <si>
    <t>DEPENDENCIA GRAVE Y TOTAL</t>
  </si>
  <si>
    <t>ONCOLÓGICO</t>
  </si>
  <si>
    <t>NO ONCOLÓGICO</t>
  </si>
  <si>
    <t xml:space="preserve">DEPENDENCIA SEVERA CON  ESCARAS </t>
  </si>
  <si>
    <t>SECCIÓN K: INGRESOS AL PROGRAMA DEL ADULTO MAYOR SEGÚN CONDICIÓN DE FUNCIONALIDAD Y DEPENDENCIA</t>
  </si>
  <si>
    <t>EFAM</t>
  </si>
  <si>
    <t>AUTOVALENTE SIN RIESGO</t>
  </si>
  <si>
    <t>AUTOVALENTE CON RIESGO</t>
  </si>
  <si>
    <t xml:space="preserve">RIESGO DE DEPENDENCIA </t>
  </si>
  <si>
    <t>SUBTOTAL</t>
  </si>
  <si>
    <t>BARTHEL</t>
  </si>
  <si>
    <t>DEPENDIENTE LEVE</t>
  </si>
  <si>
    <t>DEPENDIENTE MODERADO</t>
  </si>
  <si>
    <t xml:space="preserve">DEPENDIENTE GRAVE </t>
  </si>
  <si>
    <t>DEPENDIENTE TOTAL</t>
  </si>
  <si>
    <t>SECCIÓN L: EGRESOS AL PROGRAMA DEL ADULTO MAYOR SEGÚN CONDICIÓN DE FUNCIONALIDAD Y DEPENDENCIA</t>
  </si>
  <si>
    <t>SECCIÓN M: INGRESOS Y EGRESOS DEL  PROGRAMA MÁS ADULTOS MAYORES AUTOVALENTES</t>
  </si>
  <si>
    <t>INGRESO</t>
  </si>
  <si>
    <t>TOTAL INGRESOS</t>
  </si>
  <si>
    <t>EGRESO</t>
  </si>
  <si>
    <t>COMPLETA CICLO</t>
  </si>
  <si>
    <t>ABANDONO</t>
  </si>
  <si>
    <t xml:space="preserve">TRASLADO </t>
  </si>
  <si>
    <t>FALLECIMIENTO</t>
  </si>
  <si>
    <t>* Los pacientes de 60 a 64 años, no debe desagregarse por condición de funcionalidad, por ello sólo se registran en la primera fila (Autovalente Sin Riesgo).</t>
  </si>
  <si>
    <t>* Para la desagración por funcionalidad se contabiliza desde 65 y mas años.Sólo para el cálculo del total de los ingresos se contabiliza el rango de 60 - 64 años.</t>
  </si>
  <si>
    <t>SECCIÓN N: INGRESOS AL PROGRAMA DE SALUD  MENTAL EN APS /ESPECIALIDAD</t>
  </si>
  <si>
    <t>MOTIVO DE INGRESO</t>
  </si>
  <si>
    <t>0 - 4</t>
  </si>
  <si>
    <t>GESTANTES</t>
  </si>
  <si>
    <t>MADRE DE NIÑO MENOR DE 5 AÑOS</t>
  </si>
  <si>
    <t>INGRESOS AL PROGRAMA</t>
  </si>
  <si>
    <t>FACTORES DE RIESGO Y CONDICIONANTES DE LA SALUD MENTAL</t>
  </si>
  <si>
    <t>VIOLENCIA</t>
  </si>
  <si>
    <t>VICTIMA</t>
  </si>
  <si>
    <t>AGRESOR / A</t>
  </si>
  <si>
    <t>ABUSO SEXUAL</t>
  </si>
  <si>
    <t>SUICIDIO</t>
  </si>
  <si>
    <t>IDEACIÓN</t>
  </si>
  <si>
    <t>INTENTO</t>
  </si>
  <si>
    <t xml:space="preserve">PERSONAS CON DIAGNÓSTICOS DE TRASTORNOS MENTALES </t>
  </si>
  <si>
    <t>TRASTORNOS DEL HUMOR
(AFECTIVOS)</t>
  </si>
  <si>
    <t>DEPRESIÓN LEVE</t>
  </si>
  <si>
    <t>DEPRESIÓN MODERADA</t>
  </si>
  <si>
    <t>DEPRESIÓN GRAVE</t>
  </si>
  <si>
    <t>DEPRESIÓN POST PARTO</t>
  </si>
  <si>
    <t>TRASTORNO BIPOLAR</t>
  </si>
  <si>
    <t>DEPRESIÓN REFRACTARIA</t>
  </si>
  <si>
    <t>DEPRESIÓN GRAVE CON PSICOSIS</t>
  </si>
  <si>
    <t>DEPRESIÓN  CON ALTO RIESGO SUICIDA</t>
  </si>
  <si>
    <t>TRASTORNOS MENTALES Y DEL COMPORTAMIENTO DEBIDO A CONSUMO SUSTANCIAS PSICOTRÓPICAS</t>
  </si>
  <si>
    <t>CONSUMO PERJUDICIAL O DEPENDENCIA DE ALCOHOL</t>
  </si>
  <si>
    <t>CONSUMO PERJUDICIAL O DEPENDENCIA COMO DROGA PRINCIPAL</t>
  </si>
  <si>
    <t>POLICONSUMO</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</si>
  <si>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</si>
  <si>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</si>
  <si>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</si>
  <si>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</si>
  <si>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</si>
  <si>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TRASTORNOS DE ANSIEDAD</t>
  </si>
  <si>
    <t>TRASTORNO DE ESTRÉS POST TRAUMATICO</t>
  </si>
  <si>
    <t xml:space="preserve">TRASTORNO DE PANICO CON AGOROFOBIA </t>
  </si>
  <si>
    <t xml:space="preserve">TRASTORNO DE PANICO SIN AGOROFOBIA </t>
  </si>
  <si>
    <t>FOBIAS SOCIALES</t>
  </si>
  <si>
    <t>TRASTORNOS DE ANSIEDAD GENERALIZADA</t>
  </si>
  <si>
    <t>OTROS TRASTORNOS DE ANSIEDAD</t>
  </si>
  <si>
    <t>DEMENCIAS (INCLUYE ALZHEIMER)</t>
  </si>
  <si>
    <t>LEVE</t>
  </si>
  <si>
    <t>MODERADO</t>
  </si>
  <si>
    <t>AVANZADO</t>
  </si>
  <si>
    <t>ESQUIZOFRENIA</t>
  </si>
  <si>
    <t>TRASTORNOS DE LA CONDUCTA ALIMENTARIA</t>
  </si>
  <si>
    <t>RETRASO MENTAL</t>
  </si>
  <si>
    <t>TRASTORNO DE PERSONALIDAD</t>
  </si>
  <si>
    <t>TRASTORNO DEL DESARROLLO</t>
  </si>
  <si>
    <t>AUTISMO</t>
  </si>
  <si>
    <t>ASPERGER</t>
  </si>
  <si>
    <t>SÍNDROME DE RETT</t>
  </si>
  <si>
    <t>TRASTORNO DESINTEGRATIVO DE LA INFANCIA</t>
  </si>
  <si>
    <t>TRASTONO GENERALIZADO DEL DESARROLLO NO ESPECÍFICO</t>
  </si>
  <si>
    <t>EPILEPSIA</t>
  </si>
  <si>
    <t>OTRAS</t>
  </si>
  <si>
    <t>SECCIÓN O: EGRESOS DEL PROGRAMA DE SALUD  MENTAL POR ALTAS CLÍNICAS EN APS /ESPECIALIDAD</t>
  </si>
  <si>
    <t>MOTIVO DE EGRESO</t>
  </si>
  <si>
    <t>EGRESOS DEL PROGRAMA</t>
  </si>
  <si>
    <t xml:space="preserve">VIOLENCIA </t>
  </si>
  <si>
    <t>VÍCTIMA</t>
  </si>
  <si>
    <t>SECCIÓN P:  INGRESOS Y EGRESOS AL COMPONENTE ALCOHOL Y DROGA EN APS</t>
  </si>
  <si>
    <t>10 - 14 años</t>
  </si>
  <si>
    <t>15 - 19 años</t>
  </si>
  <si>
    <t>20 - 24 años</t>
  </si>
  <si>
    <t>25 - 29 años</t>
  </si>
  <si>
    <t>30 - 34 años</t>
  </si>
  <si>
    <t>35 -39 años</t>
  </si>
  <si>
    <t>40 -44 años</t>
  </si>
  <si>
    <t>45 -49 años</t>
  </si>
  <si>
    <t>50 -54 años</t>
  </si>
  <si>
    <t>55 -59 años</t>
  </si>
  <si>
    <t>60 -64 años</t>
  </si>
  <si>
    <t>65 -69 años</t>
  </si>
  <si>
    <t>70 -74 años</t>
  </si>
  <si>
    <t>75 -79 años</t>
  </si>
  <si>
    <t>80 años y más</t>
  </si>
  <si>
    <t xml:space="preserve">PLAN AMBULATORIO BÁSICO </t>
  </si>
  <si>
    <t>PLAN AMBULATORIO INTENSIVO</t>
  </si>
  <si>
    <t>SECCIÓN Q:  PROGRAMA DE REHABILITACIÓN (PERSONAS CON TRASTORNOS PSIQUIÁTRICOS)</t>
  </si>
  <si>
    <t>TIPO DE PROGRAMA</t>
  </si>
  <si>
    <t>RUBRO</t>
  </si>
  <si>
    <t>GRUPOS DE EDAD (en años)</t>
  </si>
  <si>
    <t>A Beneficiarios</t>
  </si>
  <si>
    <t>PROGRAMA DE REHABILITACIÓN TIPO I</t>
  </si>
  <si>
    <t>PROGRAMA DE REHABILITACIÓN TIPO II</t>
  </si>
  <si>
    <t>SECCIÓN R: INGRESOS Y EGRESOS A PROGRAMA INFECCIÓN POR TRANSMISIÓN SEXUAL (Uso de establecimientos que realizan atención de ITS)</t>
  </si>
  <si>
    <t>PATOLOGÍAS</t>
  </si>
  <si>
    <t>INGRESOS POR EDAD</t>
  </si>
  <si>
    <t>TRANS</t>
  </si>
  <si>
    <t>Por alta</t>
  </si>
  <si>
    <t>Por abandono</t>
  </si>
  <si>
    <t>Masculino</t>
  </si>
  <si>
    <t>Femenino</t>
  </si>
  <si>
    <t>TOTAL DE INGRESOS</t>
  </si>
  <si>
    <t>GONORREA</t>
  </si>
  <si>
    <t>CONDILOMA</t>
  </si>
  <si>
    <t>HERPES</t>
  </si>
  <si>
    <t>CHLAMYDIAS</t>
  </si>
  <si>
    <t>URETRITIS NO GONOCÓCICA</t>
  </si>
  <si>
    <t>LINFOGRANULOMA</t>
  </si>
  <si>
    <t>CHANCROIDE</t>
  </si>
  <si>
    <t>OTRAS ITS</t>
  </si>
  <si>
    <t>NO GESTANTES</t>
  </si>
  <si>
    <t>SECCIÓN S: INGRESOS Y EGRESOS DEL PROGRAMA DE VIH/SIDA (Uso exclusivo Centros de Atención VIH-SIDA)</t>
  </si>
  <si>
    <t>POR EDAD (en meses - años)</t>
  </si>
  <si>
    <t>Menor de 6 meses</t>
  </si>
  <si>
    <t>6 a 11 meses</t>
  </si>
  <si>
    <t>12-24 meses</t>
  </si>
  <si>
    <t>3 a 4</t>
  </si>
  <si>
    <t>REINGRESOS POR ABANDONO</t>
  </si>
  <si>
    <t>TOTAL EGRESOS</t>
  </si>
  <si>
    <t>EGRESOS POR FALLECIMIENTO (INCLUÍDO EN TOTAL EGRESOS)</t>
  </si>
  <si>
    <t>EGRESOS POR ALTA HIJO VIH (-) DE MADRE VIH +INCLUÍDO EN TOTAL EGRESOS</t>
  </si>
  <si>
    <t>EVALUACIÓN MOVILIDAD PROGRAMA</t>
  </si>
  <si>
    <t>ABANDONO CONTROLES</t>
  </si>
  <si>
    <t>ABANDONO TRATAMIENTO</t>
  </si>
  <si>
    <t>ABANDONO DE LA ATENCION</t>
  </si>
  <si>
    <t>INGRESOS POR TRASLADO</t>
  </si>
  <si>
    <t>EGRESOS POR TRASLADO</t>
  </si>
  <si>
    <t>SECCIÓN T: INGRESOS Y EGRESOS POR COMERCIO SEXUAL (Uso exclusivo de Unidades Control Comercio Sexual)</t>
  </si>
  <si>
    <t>INASISTENTES</t>
  </si>
  <si>
    <t>SECCIÓN U. INGRESOS Y EGRESOS PROGRAMA DE ACOMPAÑAMIENTO PSICOSOCIAL EN ATENCIÓN PRIMARIA</t>
  </si>
  <si>
    <t xml:space="preserve">TOTAL               </t>
  </si>
  <si>
    <t>GRUPOS DE EDAD  (en años)</t>
  </si>
  <si>
    <t>SECCIÓN V. INGRESOS  INTEGRALES DE PERSONAS CON CONDICIONES CRÓNICAS EN ATENCIÓN PRIMARIA</t>
  </si>
  <si>
    <t>RIESGO LEVE (G1)</t>
  </si>
  <si>
    <t>RIESGO MODERADO (G2)</t>
  </si>
  <si>
    <t>RIESGO ALTO (G3)</t>
  </si>
  <si>
    <t>PLAN DE CUIDADO ELABORADO</t>
  </si>
  <si>
    <t>CONTROLES SALUD MENTAL</t>
  </si>
  <si>
    <t>TÉCNICO PARAMÉDICO y EN SALUD MENTAL</t>
  </si>
  <si>
    <t>GESTOR COMUNITARIO</t>
  </si>
  <si>
    <t>TÉCNICO REHABILITACIÓN ALCOHOL Y DROGAS</t>
  </si>
  <si>
    <t>INTERVENCIÓN PSICOSOCIAL GRUPAL</t>
  </si>
  <si>
    <t>PSICODIAGNOSTICO</t>
  </si>
  <si>
    <t>PSICOTERAPIA INDIVIDUAL</t>
  </si>
  <si>
    <t>MÉDICO PSIQUIATRA</t>
  </si>
  <si>
    <t>TOTAL Nº DE CASOS REVISADOS</t>
  </si>
  <si>
    <t>CONSULTORÍAS DE SALUD MENTAL</t>
  </si>
  <si>
    <t>TELECONSULTORÍAS DE SALUD MENTAL</t>
  </si>
  <si>
    <t>SECCIÓN A.3: CONSULTORÍAS DE SALUD MENTAL OTORGADA POR EL NIVEL DE ESPECIALIDAD</t>
  </si>
  <si>
    <t>PARTICIPANTES</t>
  </si>
  <si>
    <t>Médico Psiquiatría más un profesional</t>
  </si>
  <si>
    <t>Médico Psiquiatría más dos Profesionales</t>
  </si>
  <si>
    <t>Médico Psiquiatría con más de dos Profesionales</t>
  </si>
  <si>
    <t>Dos profesionales</t>
  </si>
  <si>
    <t>SECCIÓN B.1: ACTIVIDADES GRUPALES (NÚMERO DE SESIONES)</t>
  </si>
  <si>
    <t>PSICOTERAPIA  GRUPAL</t>
  </si>
  <si>
    <t>PSICÓLOGO</t>
  </si>
  <si>
    <t>PSICOTERAPIA FAMILIAR</t>
  </si>
  <si>
    <t>SECCIÓN B.2:  PROGRAMA DE REHABILITACIÓN (PERSONAS CON TRASTORNOS PSIQUIÁTRICOS)</t>
  </si>
  <si>
    <t>DÍAS PERSONA</t>
  </si>
  <si>
    <t>SECCIÓN B.3: ACTIVIDADES DE PSIQUIATRÍA FORENSE PARA PERSONAS EN CONFLICTO CON LA JUSTICIA (En lo Penal, Civil, Familiar, etc.)</t>
  </si>
  <si>
    <t>PERITAJE PSIQUIÁTRICO JUDICIAL</t>
  </si>
  <si>
    <t>ENFERMERO/A</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</si>
  <si>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</si>
  <si>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</si>
  <si>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</si>
  <si>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</si>
  <si>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</si>
  <si>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SECCIÓN B.4: DISPOSITIVOS DE SALUD MENTAL</t>
  </si>
  <si>
    <t>TIPO DE DISPOSITIVO</t>
  </si>
  <si>
    <t>Nº DE PERSONAS ATENDIDAS</t>
  </si>
  <si>
    <t>DÍAS DE ESTADA DE PERSONAS ATENDIDAS EN EL MES</t>
  </si>
  <si>
    <t>Nº DE EGRESOS</t>
  </si>
  <si>
    <t>Nº DE PERSONAS EN LISTA DE ESPERA</t>
  </si>
  <si>
    <t>Menos de 20 años</t>
  </si>
  <si>
    <t>20 y más años</t>
  </si>
  <si>
    <t xml:space="preserve">HOGAR PROTEGIDO  </t>
  </si>
  <si>
    <t>RESIDENCIA PROTEGIDA</t>
  </si>
  <si>
    <t>HOSPITAL PSIQUIÁTRICO DIURNO</t>
  </si>
  <si>
    <t>CENTRO PRIVATIVO DE LIBERTAD (SENAME)</t>
  </si>
  <si>
    <t>SECCIÓN C.1: ACTIVIDADES DE COORDINACION SECTORIAL, INTERSECTORIAL Y COMUNITARIA</t>
  </si>
  <si>
    <t>ACTIVIDADES</t>
  </si>
  <si>
    <t>TOTAL DE PARTICIPANTES</t>
  </si>
  <si>
    <t>Nº REUNIONES / SESIONES</t>
  </si>
  <si>
    <t>Nº INSTITUCIONES,  ORGANIZACIONES  PARTICIPANTES</t>
  </si>
  <si>
    <t>TRABAJO INTERSECTORIAL</t>
  </si>
  <si>
    <t>TRABAJO CON ORGANIZACIONES COMUNITARIAS DE BASE</t>
  </si>
  <si>
    <t>TRABAJO CON ORGANIZACIONES DE USUARIOS Y FAMILIARES</t>
  </si>
  <si>
    <t>COLABORACIÓN CON GRUPO DE AUTOAYUDA</t>
  </si>
  <si>
    <t>REUNIONES CON INSTITUCIONES DEL SECTOR SALUD PROGRAMA ACOMPAÑAMIENTO PSICOSOCIAL</t>
  </si>
  <si>
    <t>REUNIONES CON INSTITUCIONES DEL INTERSECTOR ACOMPAÑAMIENTO PSICOSOCIAL</t>
  </si>
  <si>
    <t>REUNIONES CON ORGANIZACIONES COMUNITARIAS ACOMPAÑAMIENTO PSICOSOCIAL</t>
  </si>
  <si>
    <t>SECCIÓN C.2: INFORMES A TRIBUNALES</t>
  </si>
  <si>
    <t>TRIBUNALES</t>
  </si>
  <si>
    <t>Nº INFORMES</t>
  </si>
  <si>
    <t>ASISTENCIA A TRIBUNALES</t>
  </si>
  <si>
    <t>Nº de profesionales</t>
  </si>
  <si>
    <t>Nº de veces</t>
  </si>
  <si>
    <t>DE FAMILIA</t>
  </si>
  <si>
    <t>PENALES</t>
  </si>
  <si>
    <t>CIVILES</t>
  </si>
  <si>
    <t>LABORALES</t>
  </si>
  <si>
    <t>PLAN DE ACOMPAÑAMIENTO ELABORADOS</t>
  </si>
  <si>
    <t>EVALUACIONES PARTICIPATIVAS REALIZADAS AL EGRESO DEL PROGRAMA</t>
  </si>
  <si>
    <t>SECCIÓN E: PLANES DE CUIDADO INTEGRAL (PCI)</t>
  </si>
  <si>
    <t>PLAN DE CUIDADO INTEGRAL (PCI) ELABORADOS</t>
  </si>
  <si>
    <t>N° DE EVALUACIONES DIAGNÓSTICAS</t>
  </si>
  <si>
    <t>REALIZADA POR</t>
  </si>
  <si>
    <t>N° CONFIRMACIONES DIAGNÓSTICAS</t>
  </si>
  <si>
    <t>1 PROFESIONAL</t>
  </si>
  <si>
    <t>2 PROFESIONALES</t>
  </si>
  <si>
    <t>3 PROFESIONALES</t>
  </si>
  <si>
    <t>AUMENTO</t>
  </si>
  <si>
    <t>GRUPOS DE EDAD 5 A 9 AÑOS</t>
  </si>
  <si>
    <t>Evaluadores</t>
  </si>
  <si>
    <t>Cumplimiento de criterios diagnósticos según  Evaluación Diagnóstica Integral (EDI)</t>
  </si>
  <si>
    <t>Equipo biopsicosocial</t>
  </si>
  <si>
    <t>Equipo psicosocial</t>
  </si>
  <si>
    <t>Requiere tratamiento en APS</t>
  </si>
  <si>
    <t>Requiere tratamiento en nivel secundario</t>
  </si>
  <si>
    <t>No Requiere tratamiento</t>
  </si>
  <si>
    <t>SECCIÓN I : SALUD MENTAL EN SITUACIONES DE EMERGENCIA O DESASTRE</t>
  </si>
  <si>
    <t>CONSULTA DE SALUD MENTAL ASOCIADA A EMERGENCIA O DESASTRE</t>
  </si>
  <si>
    <t>PRIMERA AYUDA PSICOLÓGICA</t>
  </si>
  <si>
    <t>SECCIÓN J: CONSULTA DE SALUD MENTAL POR EL NIVEL DE ESPECIALIDAD</t>
  </si>
  <si>
    <t>CONSULTA NUEVA SALUD MENTAL (INGRESO)</t>
  </si>
  <si>
    <t>UNIPROFESIONAL</t>
  </si>
  <si>
    <t>DOS PROFESIONALES</t>
  </si>
  <si>
    <t>MULTIPROFESIONAL</t>
  </si>
  <si>
    <t xml:space="preserve">Codigo CIE 10 </t>
  </si>
  <si>
    <t xml:space="preserve">Descripcion del Diagnostico </t>
  </si>
  <si>
    <t>F01.0</t>
  </si>
  <si>
    <t>DEMENCIA VASCULAR DE COMIENZO AGUDO</t>
  </si>
  <si>
    <t>F01.1</t>
  </si>
  <si>
    <t>DEMENCIA VASCULAR POR INFARTOS MULTIPLES</t>
  </si>
  <si>
    <t>F01.2</t>
  </si>
  <si>
    <t>DEMENCIA VASCULAR SUBCORTICAL</t>
  </si>
  <si>
    <t>F01.3</t>
  </si>
  <si>
    <t>DEMENCIA VASCULAR MIXTA, CORTICAL Y SUBCORTICAL</t>
  </si>
  <si>
    <t>F01.8</t>
  </si>
  <si>
    <t>OTRAS DEMENCIAS VASCULARES</t>
  </si>
  <si>
    <t>F01.9</t>
  </si>
  <si>
    <t>DEMENCIA VASCULAR, NO ESPECIFICADA</t>
  </si>
  <si>
    <t>F03</t>
  </si>
  <si>
    <t>DEMENCIA, NO ESPECIFICADA</t>
  </si>
  <si>
    <t>F04.X</t>
  </si>
  <si>
    <t>SINDROME AMNESICO ORGANICO, NO INDUCIDO POR ALCOHOL O POR OTRAS SUSTANCIAS PSICOACTIVAS</t>
  </si>
  <si>
    <t>F05.0</t>
  </si>
  <si>
    <t>DELIRIO NO SUPERPUESTO A UN CUADRO DE DEMENCIA, ASI DESCRITO</t>
  </si>
  <si>
    <t>F05.1</t>
  </si>
  <si>
    <t>DELIRIO SUPERPUESTO A UN CUADRO DE DEMENCIA</t>
  </si>
  <si>
    <t>F05.8</t>
  </si>
  <si>
    <t>OTROS DELIRIOS</t>
  </si>
  <si>
    <t>F05.9</t>
  </si>
  <si>
    <t>DELIRIO, NO ESPECIFICADO</t>
  </si>
  <si>
    <t>F06.0</t>
  </si>
  <si>
    <t>ALUCINOSIS ORGANICA</t>
  </si>
  <si>
    <t>F06.1</t>
  </si>
  <si>
    <t>TRASTORNO CATATONICO, ORGANICO</t>
  </si>
  <si>
    <t>F06.2</t>
  </si>
  <si>
    <t>TRASTORNO DELIRANTE (ESQUIZOFRENIFORME), ORGANICO</t>
  </si>
  <si>
    <t>F06.3</t>
  </si>
  <si>
    <t>TRASTORNOS DEL HUMOR (AFECTIVOS), ORGANICOS</t>
  </si>
  <si>
    <t>F06.4</t>
  </si>
  <si>
    <t>TRASTORNO DE ANSIEDAD, ORGANICO</t>
  </si>
  <si>
    <t>F06.5</t>
  </si>
  <si>
    <t>TRASTORNO DISOCIATIVO, ORGANICO</t>
  </si>
  <si>
    <t>F06.6</t>
  </si>
  <si>
    <t>TRASTORNO DE LABILIDAD EMOCIONAL (ASTENICO), ORGANICO</t>
  </si>
  <si>
    <t>F06.7</t>
  </si>
  <si>
    <t xml:space="preserve">TRASTORNO COGNOSCITIVO LEVE </t>
  </si>
  <si>
    <t>F06.8</t>
  </si>
  <si>
    <t>Otros trastornos mentales especificados debidos a lesión y disfunción cerebral y a enfermedad física</t>
  </si>
  <si>
    <t>F06.9</t>
  </si>
  <si>
    <t>Trastorno mental no especificado debido a lesión y disfunción cerebral y a enfermedad física</t>
  </si>
  <si>
    <t>F07.0</t>
  </si>
  <si>
    <t>TRASTORNO DE LA PERSONALIDAD, ORGANICO</t>
  </si>
  <si>
    <t>F07.1</t>
  </si>
  <si>
    <t>SINDROME POSTENCEFALITICO</t>
  </si>
  <si>
    <t>F07.2</t>
  </si>
  <si>
    <t>SINDROME POSTCONCUSIONAL</t>
  </si>
  <si>
    <t>F07.8</t>
  </si>
  <si>
    <t>Otros trastornos orgánicos de la personalidad y del comportamiento debidos a enfermedad, lesión y disfunción cerebrales</t>
  </si>
  <si>
    <t>F07.9</t>
  </si>
  <si>
    <t>Trastorno orgánico de la personalidad y del comportamiento, no especificado, debido a enfermedad, lesión y disfunción cerebral</t>
  </si>
  <si>
    <t>F09</t>
  </si>
  <si>
    <t>TRASTORNO MENTAL ORGANICO O SINTOMATICO NO ESPECIFICADO</t>
  </si>
  <si>
    <t>F10</t>
  </si>
  <si>
    <t>Trastornos mentales y del comportamiento debidos al uso de alcohol, intoxicación aguda</t>
  </si>
  <si>
    <t>F10.1</t>
  </si>
  <si>
    <t>Trastornos mentales y del comportamiento debidos al uso de alcohol, uso nocivo</t>
  </si>
  <si>
    <t>F10.2</t>
  </si>
  <si>
    <t>Trastornos mentales y del comportamiento debidos al uso de alcohol, síndrome de dependencia</t>
  </si>
  <si>
    <t>F10.3</t>
  </si>
  <si>
    <t>Trastornos mentales y del comportamiento debidos al uso de alcohol, estado de abstinencia</t>
  </si>
  <si>
    <t>F10.4</t>
  </si>
  <si>
    <t>Trastornos mentales y del comportamiento debidos al uso de alcohol, estado de abstinencia con delirio</t>
  </si>
  <si>
    <t>F10.5</t>
  </si>
  <si>
    <t>Trastornos mentales y del comportamiento debidos al uso de alcohol, trastorno psicótico</t>
  </si>
  <si>
    <t>F10.6</t>
  </si>
  <si>
    <t>Trastornos mentales y del comportamiento debidos al uso de alcohol, síndrome amnésico</t>
  </si>
  <si>
    <t>F10.7</t>
  </si>
  <si>
    <t>Trastornos mentales y del comportamiento debidos al uso de alcohol, trastorno psicótico residual y de comienzo tardío</t>
  </si>
  <si>
    <t>F10.8</t>
  </si>
  <si>
    <t>OTRO TRASTORNO MENTAL Y DEL COMPORTAMIENTO DEBIDO AL USO DE ALCOHOL</t>
  </si>
  <si>
    <t>F10.9</t>
  </si>
  <si>
    <t>Trastornos mentales y del comportamiento debidos al uso de alcohol, trastorno mental y del comportamiento, no especificado</t>
  </si>
  <si>
    <t>F11.0</t>
  </si>
  <si>
    <t>TRASTORNO MENTAL Y DEL COMPORTAMIENTO DEBIDO A INTOXICACION AGUDA POR USO DE OPIACEOS</t>
  </si>
  <si>
    <t>F11.1</t>
  </si>
  <si>
    <t>Trastornos mentales y del comportamiento debidos al uso de opiáceos, uso nocivo</t>
  </si>
  <si>
    <t>F11.2</t>
  </si>
  <si>
    <t>Trastornos mentales y del comportamiento debidos al uso de opiáceos, síndrome de dependencia</t>
  </si>
  <si>
    <t>F11.3</t>
  </si>
  <si>
    <t>Trastornos mentales y del comportamiento debidos al uso de opiáceos, estado de abstinencia</t>
  </si>
  <si>
    <t>F11.4</t>
  </si>
  <si>
    <t>Trastornos mentales y del comportamiento debidos al uso de opiáceos, estado de abstinencia con delirio</t>
  </si>
  <si>
    <t>F11.5</t>
  </si>
  <si>
    <t>Trastornos mentales y del comportamiento debidos al uso de opiáceos, trastorno psicótico</t>
  </si>
  <si>
    <t>F11.6</t>
  </si>
  <si>
    <t>Trastornos mentales y del comportamiento debidos al uso de opiáceos, síndrome amnésico</t>
  </si>
  <si>
    <t>F11.7</t>
  </si>
  <si>
    <t>TRASTORNO PSICOTICO RESIDUAL Y DE COMIENZO TARDIO DEBIDO AL USO DE OPIACEOS</t>
  </si>
  <si>
    <t>F11.8</t>
  </si>
  <si>
    <t>OTRO TRASTORNO MENTAL Y DEL COMPORTAMIENTO DEBIDO AL USO DE OPIACEOS</t>
  </si>
  <si>
    <t>F11.9</t>
  </si>
  <si>
    <t>Trastornos mentales y del comportamiento debidos al uso de opiáceos, trastorno mental y del comportamiento, no especificado</t>
  </si>
  <si>
    <t>F12.0</t>
  </si>
  <si>
    <t>TRASTORNO MENTAL Y DEL COMPORTAMIENTO DEBIDO A INTOXICACION AGUDA POR USO DE CANNABINOIDES</t>
  </si>
  <si>
    <t>F12.1</t>
  </si>
  <si>
    <t>Trastornos mentales y del comportamiento debidos al uso de cannabinoides, uso nocivo</t>
  </si>
  <si>
    <t>F12.2</t>
  </si>
  <si>
    <t>Trastornos mentales y del comportamiento debidos al uso de cannabinoides, síndrome de dependencia</t>
  </si>
  <si>
    <t>F12.3</t>
  </si>
  <si>
    <t>Trastornos mentales y del comportamiento debidos al uso de cannabinoides, estado de abstinencia</t>
  </si>
  <si>
    <t>F12.4</t>
  </si>
  <si>
    <t>Trastornos mentales y del comportamiento debidos al uso de cannabinoides, estado de abstinencia con delirio</t>
  </si>
  <si>
    <t>F12.5</t>
  </si>
  <si>
    <t>Trastornos mentales y del comportamiento debidos al uso de cannabinoides, trastorno psicótico</t>
  </si>
  <si>
    <t>F12.6</t>
  </si>
  <si>
    <t>Trastornos mentales y del comportamiento debidos al uso de cannabinoides, síndrome amnésico</t>
  </si>
  <si>
    <t>F12.7</t>
  </si>
  <si>
    <t>TRASTORNO PSICOTICO RESIDUAL Y DE COMIENZO TARDIO DEBIDO AL USO DE CANNABINOIDES</t>
  </si>
  <si>
    <t>F12.8</t>
  </si>
  <si>
    <t>OTRO TRASTORNO MENTAL Y DEL COMPORTAMIENTO DEBIDO AL USO DE CANNABINOIDES</t>
  </si>
  <si>
    <t>F12.9</t>
  </si>
  <si>
    <t>Trastornos mentales y del comportamiento debidos al uso de cannabinoides, trastorno mental y del comportamiento, no especificado</t>
  </si>
  <si>
    <t>f13.0</t>
  </si>
  <si>
    <t>Trastornos mentales y del comportamiento debidos al uso de sedantes o hipnóticos, intoxicación aguda</t>
  </si>
  <si>
    <t>f13.1</t>
  </si>
  <si>
    <t>Trastornos mentales y del comportamiento debidos al uso de sedantes o hipnóticos, uso nocivo</t>
  </si>
  <si>
    <t>f13.2</t>
  </si>
  <si>
    <t>Trastornos mentales y del comportamiento debidos al uso de sedantes o hipnóticos, síndrome de dependencia</t>
  </si>
  <si>
    <t>f13.3</t>
  </si>
  <si>
    <t>Trastornos mentales y del comportamiento debidos al uso de sedantes o hipnóticos, estado de abstinencia</t>
  </si>
  <si>
    <t>f13.4</t>
  </si>
  <si>
    <t>Trastornos mentales y del comportamiento debidos al uso de sedantes o hipnóticos, estado de abstinencia con delirio</t>
  </si>
  <si>
    <t>f13.5</t>
  </si>
  <si>
    <t>Trastornos mentales y del comportamiento debidos al uso de sedantes o hipnóticos, trastorno psicótico</t>
  </si>
  <si>
    <t>f13.6</t>
  </si>
  <si>
    <t>Trastornos mentales y del comportamiento debidos al uso de sedantes o hipnóticos, síndrome amnésico</t>
  </si>
  <si>
    <t>f13.7</t>
  </si>
  <si>
    <t>TRASTORNO PSICOTICO RESIDUAL Y DE COMIENZO TARDIO DEBIDO AL USO DE SEDANTES O HIPNOTICOS</t>
  </si>
  <si>
    <t>f13.8</t>
  </si>
  <si>
    <t>OTRO TRASTORNO MENTAL Y DEL COMPORTAMIENTO DEBIDO AL USO DE SEDANTES O HIPNOTICOS</t>
  </si>
  <si>
    <t>f13.9</t>
  </si>
  <si>
    <t>Trastornos mentales y del comportamiento debidos al uso de sedantes o hipnóticos, trastorno mental y del comportamiento, no especificado</t>
  </si>
  <si>
    <t>F14.0</t>
  </si>
  <si>
    <t>TRASTORNO MENTAL Y DEL COMPORTAMIENTO DEBIDO A INTOXICACION AGUDA POR USO DE COCAINA</t>
  </si>
  <si>
    <t>F14.1</t>
  </si>
  <si>
    <t>Trastornos mentales y del comportamiento debidos al uso de cocaína, uso nocivo</t>
  </si>
  <si>
    <t>F14.2</t>
  </si>
  <si>
    <t>Trastornos mentales y del comportamiento debidos al uso de cocaína, síndrome de dependencia</t>
  </si>
  <si>
    <t>F14.3</t>
  </si>
  <si>
    <t>Trastornos mentales y del comportamiento debidos al uso de cocaína, estado de abstinencia</t>
  </si>
  <si>
    <t>F14.4</t>
  </si>
  <si>
    <t>Trastornos mentales y del comportamiento debidos al uso de cocaína, estado de abstinencia con delirio</t>
  </si>
  <si>
    <t>F14.5</t>
  </si>
  <si>
    <t>Trastornos mentales y del comportamiento debidos al uso de cocaína, trastorno psicótico</t>
  </si>
  <si>
    <t>F14.6</t>
  </si>
  <si>
    <t>Trastornos mentales y del comportamiento debidos al uso de cocaína, síndrome amnésico</t>
  </si>
  <si>
    <t>F14.7</t>
  </si>
  <si>
    <t>TRASTORNO PSICOTICO RESIDUAL Y DE COMIENZO TARDIO, DEBIDO AL USO DE COCAINA</t>
  </si>
  <si>
    <t>F14.8</t>
  </si>
  <si>
    <t>Trastornos mentales y del comportamiento debidos al uso de cocaína, otros trastornos mentales y del comportamiento</t>
  </si>
  <si>
    <t>F14.9</t>
  </si>
  <si>
    <t>Trastornos mentales y del comportamiento debidos al uso de cocaína, trastorno mental y del comportamiento, no especificado</t>
  </si>
  <si>
    <t>F15.0</t>
  </si>
  <si>
    <t>Trastornos mentales y del comportamiento debidos al uso de otros estimulantes, excluida la cafeína, intoxicación aguda</t>
  </si>
  <si>
    <t>F15.1</t>
  </si>
  <si>
    <t>Trastornos mentales y del comportamiento debidos al uso de otros estimulantes, incluida la cafeína, uso nocivo</t>
  </si>
  <si>
    <t>F15.2</t>
  </si>
  <si>
    <t>Trastornos mentales y del comportamiento debidos al uso de otros estimulantes, incluida la cafeína, síndrome de dependencia</t>
  </si>
  <si>
    <t>F15.3</t>
  </si>
  <si>
    <t>Trastornos mentales y del comportamiento debidos al uso de otros estimulantes, incluida la cafeína, estado de abstinencia</t>
  </si>
  <si>
    <t>F15.4</t>
  </si>
  <si>
    <t>Trastornos mentales y del comportamiento debidos al uso de otros estimulantes, incluida la cafeína, estado de abstinencia con delirio</t>
  </si>
  <si>
    <t>F15.5</t>
  </si>
  <si>
    <t>Trastornos mentales y del comportamiento debidos al uso de otros estimulantes, incluida la cafeína, trastorno psicótico</t>
  </si>
  <si>
    <t>F15.6</t>
  </si>
  <si>
    <t>Trastornos mentales y del comportamiento debidos al uso de otros estimulantes, incluida la cafeína, síndrome amnésico</t>
  </si>
  <si>
    <t>F15.7</t>
  </si>
  <si>
    <t>Trastornos mentales y del comportamiento debidos al uso de otros estimulantes, incluida la cafeína, trastorno psicótico residual y de comienzo tardío</t>
  </si>
  <si>
    <t>F15.8</t>
  </si>
  <si>
    <t>Trastornos mentales y del comportamiento debidos al uso de otros estimulantes, incluida la cafeína, otros trastornos mentales y del comportamiento</t>
  </si>
  <si>
    <t>F15.9</t>
  </si>
  <si>
    <t>F16.0</t>
  </si>
  <si>
    <t>TRASTORNO MENTAL Y DEL COMPORTAMIENTO DEBIDO A INTOXICACION AGUDA POR USO DE ALUCINOGENOS</t>
  </si>
  <si>
    <t>F16.1</t>
  </si>
  <si>
    <t>Trastornos mentales y del comportamiento debidos al uso de alucinógenos, uso nocivo</t>
  </si>
  <si>
    <t>F16.2</t>
  </si>
  <si>
    <t>Trastornos mentales y del comportamiento debidos al uso de alucinógenos, síndrome de dependencia</t>
  </si>
  <si>
    <t>F16.3</t>
  </si>
  <si>
    <t>Trastornos mentales y del comportamiento debidos al uso de alucinógenos, estado de abstinencia</t>
  </si>
  <si>
    <t>F16.4</t>
  </si>
  <si>
    <t>Trastornos mentales y del comportamiento debidos al uso de alucinógenos, estado de abstinencia con delirio</t>
  </si>
  <si>
    <t>F16.5</t>
  </si>
  <si>
    <t>Trastornos mentales y del comportamiento debidos al uso de alucinógenos, trastorno psicótico</t>
  </si>
  <si>
    <t>F16.6</t>
  </si>
  <si>
    <t>Trastornos mentales y del comportamiento debidos al uso de alucinógenos, síndrome amnésico</t>
  </si>
  <si>
    <t>F16.7</t>
  </si>
  <si>
    <t>TRASTORNO PSICOTICO RESIDUAL Y DE COMIENZO TARDIO DEBIDO AL USO DE ALUCINOGENOS</t>
  </si>
  <si>
    <t>F16.8</t>
  </si>
  <si>
    <t>OTRO TRASTORNO MENTAL Y DEL COMPORTAMIENTO DEBIDO AL USO DE ALUCINOGENOS</t>
  </si>
  <si>
    <t>F16.9</t>
  </si>
  <si>
    <t>Trastornos mentales y del comportamiento debidos al uso de alucinógenos, trastorno mental y del comportamiento, no especificado</t>
  </si>
  <si>
    <t>F17.0</t>
  </si>
  <si>
    <t>TRASTORNO MENTAL Y DEL COMPORTAMIENTO DEBIDO A INTOXICACION AGUDA POR USO DE TABACO</t>
  </si>
  <si>
    <t>F17.1</t>
  </si>
  <si>
    <t>Trastornos mentales y del comportamiento debidos al uso de tabaco, uso nocivo</t>
  </si>
  <si>
    <t>F17.2</t>
  </si>
  <si>
    <t>Trastornos mentales y del comportamiento debidos al uso de tabaco, síndrome de dependencia</t>
  </si>
  <si>
    <t>F17.3</t>
  </si>
  <si>
    <t>Trastornos mentales y del comportamiento debidos al uso de tabaco, estado de abstinencia</t>
  </si>
  <si>
    <t>F17.4</t>
  </si>
  <si>
    <t>Trastornos mentales y del comportamiento debidos al uso de tabaco, estado de abstinencia con delirio</t>
  </si>
  <si>
    <t>F17.5</t>
  </si>
  <si>
    <t>Trastornos mentales y del comportamiento debidos al uso de tabaco, trastorno psicótico</t>
  </si>
  <si>
    <t>F17.6</t>
  </si>
  <si>
    <t>Trastornos mentales y del comportamiento debidos al uso de tabaco, síndrome amnésico</t>
  </si>
  <si>
    <t>F17.7</t>
  </si>
  <si>
    <t>TRASTORNO PSICOTICO RESIDUAL Y DE COMIENZO TARDIO DEBIDO AL USO DE TABACO</t>
  </si>
  <si>
    <t>F17.8</t>
  </si>
  <si>
    <t>OTRO TRASTORNO MENTAL Y DEL COMPORTAMIENTO DEBIDO AL USO DE TABACO</t>
  </si>
  <si>
    <t>F17.9</t>
  </si>
  <si>
    <t>Trastornos mentales y del comportamiento debidos al uso de tabaco, trastorno mental y del comportamiento, no especificado</t>
  </si>
  <si>
    <t>F18.0</t>
  </si>
  <si>
    <t>Trastornos mentales y del comportamiento debidos al uso de disolventes volátiles, intoxicación aguda</t>
  </si>
  <si>
    <t>F18.1</t>
  </si>
  <si>
    <t>Trastornos mentales y del comportamiento debidos al uso de disolventes volátiles, uso nocivo</t>
  </si>
  <si>
    <t>F18.2</t>
  </si>
  <si>
    <t>Trastornos mentales y del comportamiento debidos al uso de disolventes volátiles, síndrome de dependencia</t>
  </si>
  <si>
    <t>F18.3</t>
  </si>
  <si>
    <t>Trastornos mentales y del comportamiento debidos al uso de disolventes volátiles, estado de abstinencia</t>
  </si>
  <si>
    <t>F18.4</t>
  </si>
  <si>
    <t>Trastornos mentales y del comportamiento debidos al uso de disolventes volátiles, estado de abstinencia con delirio</t>
  </si>
  <si>
    <t>F18.5</t>
  </si>
  <si>
    <t>Trastornos mentales y del comportamiento debidos al uso de disolventes volátiles, trastorno psicótico</t>
  </si>
  <si>
    <t>F18.6</t>
  </si>
  <si>
    <t>Trastornos mentales y del comportamiento debidos al uso de disolventes volátiles, síndrome amnésico</t>
  </si>
  <si>
    <t>F18.7</t>
  </si>
  <si>
    <t>TRASTORNO PSICOTICO RESIDUAL Y DE COMIENZO TARDIO DEBIDO AL USO DE DISOLVENTES VOLATILES</t>
  </si>
  <si>
    <t>F18.8</t>
  </si>
  <si>
    <t>OTRO TRASTORNO MENTAL Y DEL COMPORTAMIENTO DEBIDO AL USO DE DISOLVENTES VOLATILES</t>
  </si>
  <si>
    <t>F18.9</t>
  </si>
  <si>
    <t>Trastornos mentales y del comportamiento debidos al uso de disolventes volátiles, trastorno mental y del comportamiento, no especificado</t>
  </si>
  <si>
    <t>F19.0</t>
  </si>
  <si>
    <t>Trastornos mentales y del comportamiento debidos al uso de múltiples drogas y al uso de otras sustancias psicoactivas, intoxicación aguda</t>
  </si>
  <si>
    <t>F19.1</t>
  </si>
  <si>
    <t>Trastornos mentales y del comportamiento debidos al uso de múltiples drogas y al uso de otras sustancias psicoactivas, uso nocivo</t>
  </si>
  <si>
    <t>F19.2</t>
  </si>
  <si>
    <t>Trastornos mentales y del comportamiento debidos al uso de múltiples drogas y al uso de otras sustancias psicoactivas, síndrome de dependencia</t>
  </si>
  <si>
    <t>F19.3</t>
  </si>
  <si>
    <t>Trastornos mentales y del comportamiento debidos al uso de múltiples drogas y al uso de otras sustancias psicoactivas, estado de abstinencia</t>
  </si>
  <si>
    <t>F19.4</t>
  </si>
  <si>
    <t>Trastornos mentales y del comportamiento debidos al uso de múltiples drogas y al uso de otras sustancias psicoactivas, estado de abstinencia con delirio</t>
  </si>
  <si>
    <t>F19.5</t>
  </si>
  <si>
    <t>Trastornos mentales y del comportamiento debidos al uso de múltiples drogas y al uso de otras sustancias psicoactivas, trastorno psicótico</t>
  </si>
  <si>
    <t>F19.6</t>
  </si>
  <si>
    <t>Trastornos mentales y del comportamiento debidos al uso de múltiples drogas y al uso de otras sustancias psicoactivas, síndrome amnésico</t>
  </si>
  <si>
    <t>F19.7</t>
  </si>
  <si>
    <t>Trastornos mentales y del comportamiento debidos al uso de múltiples drogas y al uso de otras sustancias psicoactivas, trastorno psicótico residual y de comienzo tardío</t>
  </si>
  <si>
    <t>F19.8</t>
  </si>
  <si>
    <t>Trastornos mentales y del comportamiento debidos al uso de múltiples drogas y al uso de otras sustancias psicoactivas, otros trastornos mentales y del comportamiento</t>
  </si>
  <si>
    <t>F19.9</t>
  </si>
  <si>
    <t>Trastornos mentales y del comportamiento debidos al uso de múltiples drogas y al uso de otras sustancias psicoactivas, trastorno mental y del comportamiento, no especificado</t>
  </si>
  <si>
    <t>F20.0</t>
  </si>
  <si>
    <t>ESQUIZOFRENIA PARANOIDE</t>
  </si>
  <si>
    <t>F20.1</t>
  </si>
  <si>
    <t>ESQUIZOFRENIA HEBEFRENICA</t>
  </si>
  <si>
    <t>F20.2</t>
  </si>
  <si>
    <t>ESQUIZOFRENIA CATATONICA</t>
  </si>
  <si>
    <t>F20.3</t>
  </si>
  <si>
    <t>ESQUIZOFRENIA INDIFERENCIADA</t>
  </si>
  <si>
    <t>F20.4</t>
  </si>
  <si>
    <t>DEPRESION POSTESQUIZOFRENICA</t>
  </si>
  <si>
    <t>F20.5</t>
  </si>
  <si>
    <t>ESQUIZOFRENIA RESIDUAL</t>
  </si>
  <si>
    <t>F20.6</t>
  </si>
  <si>
    <t>ESQUIZOFRENIA SIMPLE</t>
  </si>
  <si>
    <t>F20.8</t>
  </si>
  <si>
    <t>OTRAS ESQUIZOFRENIAS</t>
  </si>
  <si>
    <t>F20.9</t>
  </si>
  <si>
    <t>ESQUIZOFRENIA, NO ESPECIFICADA</t>
  </si>
  <si>
    <t>F21.X</t>
  </si>
  <si>
    <t>TRASTORNO ESQUIZOTIPICO</t>
  </si>
  <si>
    <t>F22.0</t>
  </si>
  <si>
    <t>TRASTORNO DELIRANTE</t>
  </si>
  <si>
    <t>F22.8</t>
  </si>
  <si>
    <t>OTROS TRASTORNOS DELIRANTES PERSISTENTES</t>
  </si>
  <si>
    <t>F22.9</t>
  </si>
  <si>
    <t>TRASTORNO DELIRANTE PERSISTENTE, NO ESPECIFICADO</t>
  </si>
  <si>
    <t>F23.0</t>
  </si>
  <si>
    <t>TRASTORNO PSICOTICO AGUDO POLIMORFO, SIN SINTOMAS DE ESQUIZOFRENIA</t>
  </si>
  <si>
    <t>F23.1</t>
  </si>
  <si>
    <t>TRASTORNO PSICOTICO AGUDO POLIMORFO, CON SINTOMAS DE ESQUIZOFRENIA</t>
  </si>
  <si>
    <t>F23.2</t>
  </si>
  <si>
    <t>TRASTORNO PSICOTICO AGUDO DE TIPO ESQUIZOFRENICO</t>
  </si>
  <si>
    <t>F23.3</t>
  </si>
  <si>
    <t>OTRO TRASTORNO PSICOTICO AGUDO, CON PREDOMINIO DE IDEAS DELIRANTES</t>
  </si>
  <si>
    <t>F23.8</t>
  </si>
  <si>
    <t>OTROS TRASTORNOS PSICOTICOS AGUDOS Y TRANSITORIOS</t>
  </si>
  <si>
    <t>F23.9</t>
  </si>
  <si>
    <t>TRASTORNO PSICOTICO AGUDO Y TRANSITORIO, NO ESPECIFICADO</t>
  </si>
  <si>
    <t>F24.X</t>
  </si>
  <si>
    <t>TRASTORNO DELIRANTE INDUCIDO</t>
  </si>
  <si>
    <t>F25.0</t>
  </si>
  <si>
    <t>TRASTORNO ESQUIZOAFECTIVO DE TIPO MANIACO</t>
  </si>
  <si>
    <t>F25.1</t>
  </si>
  <si>
    <t>TRASTORNO ESQUIZOAFECTIVO DE TIPO DEPRESIVO</t>
  </si>
  <si>
    <t>F25.2</t>
  </si>
  <si>
    <t>TRASTORNO ESQUIZOAFECTIVO DE TIPO MIXTO</t>
  </si>
  <si>
    <t>F25.8</t>
  </si>
  <si>
    <t>OTROS TRASTORNOS ESQUIZOAFECTIVOS</t>
  </si>
  <si>
    <t>F25.9</t>
  </si>
  <si>
    <t>TRASTORNO ESQUIZOAFECTIVO, NO ESPECIFICADO</t>
  </si>
  <si>
    <t>F28</t>
  </si>
  <si>
    <t>OTROS TRASTORNOS PSICOTICOS DE ORIGEN NO ORGANICO</t>
  </si>
  <si>
    <t>F29</t>
  </si>
  <si>
    <t>PSICOSIS DE ORIGEN NO ORGANICO, NO ESPECIFICADA</t>
  </si>
  <si>
    <t>F30.0</t>
  </si>
  <si>
    <t>HIPOMANIA</t>
  </si>
  <si>
    <t>F30.1</t>
  </si>
  <si>
    <t>MANIA SIN SINTOMAS PSICOTICOS</t>
  </si>
  <si>
    <t>F30.2</t>
  </si>
  <si>
    <t>MANIA CON SINTOMAS PSICOTICOS</t>
  </si>
  <si>
    <t>F30.8</t>
  </si>
  <si>
    <t>OTROS EPISODIOS MANIACOS</t>
  </si>
  <si>
    <t>F30.9</t>
  </si>
  <si>
    <t>EPISODIO MANIACO, NO ESPECIFICADO</t>
  </si>
  <si>
    <t>F31.0</t>
  </si>
  <si>
    <t>TRASTORNO AFECTIVO BIPOLAR, EPISODIO HIPOMANIACO PRESENTE</t>
  </si>
  <si>
    <t>F31.1</t>
  </si>
  <si>
    <t>TRASTORNO AFECTIVO BIPOLAR, EPISODIO MANIACO PRESENTE SIN SINTOMAS PSICOTICOS</t>
  </si>
  <si>
    <t>F31.2</t>
  </si>
  <si>
    <t>TRASTORNO AFECTIVO BIPOLAR, EPISODIO MANIACO PRESENTE CON SINTOMAS PSICOTICOS</t>
  </si>
  <si>
    <t>F31.3</t>
  </si>
  <si>
    <t>TRASTORNO AFECTIVO BIPOLAR, EPISODIO DEPRESIVO PRESENTE LEVE O MODERADO</t>
  </si>
  <si>
    <t>F31.4</t>
  </si>
  <si>
    <t>TRASTORNO AFECTIVO BIPOLAR, EPISODIO DEPRESIVO GRAVE PRESENTE SIN SINTOMAS PSICOTICOS</t>
  </si>
  <si>
    <t>F31.5</t>
  </si>
  <si>
    <t>TRASTORNO AFECTIVO BIPOLAR, EPISODIO DEPRESIVO GRAVE PRESENTE CON SINTOMAS PSICOTICOS</t>
  </si>
  <si>
    <t>F31.6</t>
  </si>
  <si>
    <t>TRASTORNO AFECTIVO BIPOLAR, EPISODIO MIXTO PRESENTE</t>
  </si>
  <si>
    <t>F31.7</t>
  </si>
  <si>
    <t>TRASTORNO AFECTIVO BIPOLAR, ACTUALMENTE EN REMISION</t>
  </si>
  <si>
    <t>F31.8</t>
  </si>
  <si>
    <t>OTROS TRASTORNOS AFECTIVOS BIPOLARES</t>
  </si>
  <si>
    <t>F31.9</t>
  </si>
  <si>
    <t>TRASTORNO AFECTIVO BIPOLAR, NO ESPECIFICADO</t>
  </si>
  <si>
    <t>F32.0</t>
  </si>
  <si>
    <t>EPISODIO DEPRESIVO LEVE</t>
  </si>
  <si>
    <t>F32.1</t>
  </si>
  <si>
    <t>EPISODIO DEPRESIVO MODERADO</t>
  </si>
  <si>
    <t>F32.2</t>
  </si>
  <si>
    <t>EPISODIO DEPRESIVO GRAVE SIN SINTOMAS PSICOTICOS</t>
  </si>
  <si>
    <t>F32.3</t>
  </si>
  <si>
    <t>EPISODIO DEPRESIVO GRAVE CON SINTOMAS PSICOTICOS</t>
  </si>
  <si>
    <t>F32.8</t>
  </si>
  <si>
    <t>OTROS EPISODIOS DEPRESIVOS</t>
  </si>
  <si>
    <t>F32.9</t>
  </si>
  <si>
    <t>EPISODIO DEPRESIVO, NO ESPECIFICADO</t>
  </si>
  <si>
    <t>F33.0</t>
  </si>
  <si>
    <t>TRASTORNO DEPRESIVO RECURRENTE, EPISODIO LEVE PRESENTE</t>
  </si>
  <si>
    <t>F33.1</t>
  </si>
  <si>
    <t>TRASTORNO DEPRESIVO RECURRENTE, EPISODIO MODERADO PRESENTE</t>
  </si>
  <si>
    <t>F33.2</t>
  </si>
  <si>
    <t>TRASTORNO DEPRESIVO RECURRENTE, EPISODIO DEPRESIVO GRAVE PRESENTE SIN SINTOMAS PSICOTICOS</t>
  </si>
  <si>
    <t>F33.3</t>
  </si>
  <si>
    <t>TRASTORNO DEPRESIVO RECURRENTE, EPISODIO DEPRESIVO GRAVE PRESENTE, CON SINTOMAS PSICOTICOS</t>
  </si>
  <si>
    <t>F33.4</t>
  </si>
  <si>
    <t>TRASTORNO DEPRESIVO RECURRENTE ACTUALMENTE EN REMISION</t>
  </si>
  <si>
    <t>F33.8</t>
  </si>
  <si>
    <t>OTROS TRASTORNOS DEPRESIVOS RECURRENTES</t>
  </si>
  <si>
    <t>F33.9</t>
  </si>
  <si>
    <t>TRASTORNO DEPRESIVO RECURRENTE, NO ESPECIFICADO</t>
  </si>
  <si>
    <t>F34.0</t>
  </si>
  <si>
    <t>CICLOTIMIA</t>
  </si>
  <si>
    <t>F34.1</t>
  </si>
  <si>
    <t>DISTIMIA</t>
  </si>
  <si>
    <t>F34.8</t>
  </si>
  <si>
    <t>OTROS TRASTORNOS DEL HUMOR (AFECTIVOS) PERSISTENTES</t>
  </si>
  <si>
    <t>F34.9</t>
  </si>
  <si>
    <t>TRASTORNO PERSISTENTE DEL HUMOR (AFECTIVO), NO ESPECIFICADO</t>
  </si>
  <si>
    <t>F38.0</t>
  </si>
  <si>
    <t>OTROS TRASTORNOS DEL HUMOR (AFECTIVOS), AISLADOS</t>
  </si>
  <si>
    <t>F38.1</t>
  </si>
  <si>
    <t>OTROS TRASTORNOS DEL HUMOR (AFECTIVOS), RECURRENTES</t>
  </si>
  <si>
    <t>F38.8</t>
  </si>
  <si>
    <t>OTROS TRASTORNOS DEL HUMOR (AFECTIVOS), ESPECIFICADOS</t>
  </si>
  <si>
    <t>F39.X</t>
  </si>
  <si>
    <t>TRASTORNO DEL HUMOR [AFECTIVO], NO ESPECIFICADO</t>
  </si>
  <si>
    <t>F40.0</t>
  </si>
  <si>
    <t>AGORAFOBIA</t>
  </si>
  <si>
    <t>F40.1</t>
  </si>
  <si>
    <t>F40.2</t>
  </si>
  <si>
    <t>FOBIAS ESPECIFICADAS (AISLADAS)</t>
  </si>
  <si>
    <t>F40.8</t>
  </si>
  <si>
    <t>OTROS TRASTORNOS FOBICOS DE ANSIEDAD</t>
  </si>
  <si>
    <t>F40.9</t>
  </si>
  <si>
    <t>TRASTORNO FOBICO DE ANSIEDAD, NO ESPECIFICADO</t>
  </si>
  <si>
    <t>F41.0</t>
  </si>
  <si>
    <t>TRASTORNO DE PANICO (ANSIEDAD PAROXISTICA EPISODICA)</t>
  </si>
  <si>
    <t>F41.1</t>
  </si>
  <si>
    <t>TRASTORNO DE ANSIEDAD GENERALIZADA</t>
  </si>
  <si>
    <t>F41.2</t>
  </si>
  <si>
    <t>TRASTORNO MIXTO DE ANSIEDAD Y DEPRESION</t>
  </si>
  <si>
    <t>F41.3</t>
  </si>
  <si>
    <t>OTROS TRASTORNOS DE ANSIEDAD MIXTOS</t>
  </si>
  <si>
    <t>F41.8</t>
  </si>
  <si>
    <t>OTROS TRASTORNOS DE ANSIEDAD ESPECIFICADOS</t>
  </si>
  <si>
    <t>F41.9</t>
  </si>
  <si>
    <t>TRASTORNO DE ANSIEDAD, NO ESPECIFICADO</t>
  </si>
  <si>
    <t>F42.0</t>
  </si>
  <si>
    <t>Predominio de pensamientos o rumiaciones obsesivas</t>
  </si>
  <si>
    <t>F42.1</t>
  </si>
  <si>
    <t>Predominio de actos compulsivos [rituales obsesivos</t>
  </si>
  <si>
    <t>F42.2</t>
  </si>
  <si>
    <t>Actos e ideas obsesivas mixtos</t>
  </si>
  <si>
    <t>F42.8</t>
  </si>
  <si>
    <t>OTROS TRASTORNOS OBSESIVO-COMPULSIVOS</t>
  </si>
  <si>
    <t>F42.9</t>
  </si>
  <si>
    <t>TRASTORNO OBSESIVO-COMPULSIVO, NO ESPECIFICADO</t>
  </si>
  <si>
    <t>F43.0</t>
  </si>
  <si>
    <t>REACCION AL ESTRES AGUDO</t>
  </si>
  <si>
    <t>F43.1</t>
  </si>
  <si>
    <t>TRASTORNO DE ESTRES POSTRAUMATICO</t>
  </si>
  <si>
    <t>F43.2</t>
  </si>
  <si>
    <t>TRASTORNOS DE ADAPTACION</t>
  </si>
  <si>
    <t>F43.8</t>
  </si>
  <si>
    <t>OTRAS REACCIONES AL ESTRES GRAVE</t>
  </si>
  <si>
    <t>F43.9</t>
  </si>
  <si>
    <t>REACCION AL ESTRES GRAVE, NO ESPECIFICADA</t>
  </si>
  <si>
    <t>F44.0</t>
  </si>
  <si>
    <t>AMNESIA DISOCIATIVA</t>
  </si>
  <si>
    <t>F44.1</t>
  </si>
  <si>
    <t>FUGA DISOCIATIVA</t>
  </si>
  <si>
    <t>F44.2</t>
  </si>
  <si>
    <t>ESTUPOR DISOCIATIVO</t>
  </si>
  <si>
    <t>F44.3</t>
  </si>
  <si>
    <t>TRASTORNOS DE TRANCE Y POSESION</t>
  </si>
  <si>
    <t>F44.4</t>
  </si>
  <si>
    <t>TRASTORNOS DISOCIATIVOS DEL MOVIMIENTO</t>
  </si>
  <si>
    <t>F44.5</t>
  </si>
  <si>
    <t>CONVULSIONES DISOCIATIVAS</t>
  </si>
  <si>
    <t>F44.6</t>
  </si>
  <si>
    <t>ANESTESIA DISOCIATIVA Y PERDIDA SENSORIAL</t>
  </si>
  <si>
    <t>F44.7</t>
  </si>
  <si>
    <t>TRASTORNOS DISOCIATIVOS MIXTOS (Y DE CONVERSION)</t>
  </si>
  <si>
    <t>F44.8</t>
  </si>
  <si>
    <t>OTROS TRASTORNOS DISOCIATIVOS (DE CONVERSION)</t>
  </si>
  <si>
    <t>F44.9</t>
  </si>
  <si>
    <t>TRASTORNO DISOCIATIVO (DE CONVERSION), NO ESPECIFICADO</t>
  </si>
  <si>
    <t>F45.0</t>
  </si>
  <si>
    <t>TRASTORNO DE SOMATIZACION</t>
  </si>
  <si>
    <t>F45.1</t>
  </si>
  <si>
    <t>TRASTORNO SOMATOMORFO INDIFERENCIADO</t>
  </si>
  <si>
    <t>F45.2</t>
  </si>
  <si>
    <t>TRASTORNO HIPOCONDRIACO</t>
  </si>
  <si>
    <t>F45.3</t>
  </si>
  <si>
    <t>DISFUNCION AUTONOMICA SOMATOMORFA</t>
  </si>
  <si>
    <t>F45.4</t>
  </si>
  <si>
    <t>TRASTORNO DE DOLOR PERSISTENTE SOMATOMORFO</t>
  </si>
  <si>
    <t>F45.8</t>
  </si>
  <si>
    <t>OTROS TRASTORNOS SOMATOMORFOS</t>
  </si>
  <si>
    <t>F45.9</t>
  </si>
  <si>
    <t>TRASTORNO SOMATOMORFO, NO ESPECIFICADO</t>
  </si>
  <si>
    <t>F48.0</t>
  </si>
  <si>
    <t>NEURASTENIA</t>
  </si>
  <si>
    <t>F48.1</t>
  </si>
  <si>
    <t>SINDROME DE DESPERSONALIZACION Y DESVINCULACION DE LA REALIDAD</t>
  </si>
  <si>
    <t>F48.8</t>
  </si>
  <si>
    <t>OTROS TRASTORNOS NEUROTICOS ESPECIFICADOS</t>
  </si>
  <si>
    <t>F48.9</t>
  </si>
  <si>
    <t>TRASTORNO NEUROTICO, NO ESPECIFICADO</t>
  </si>
  <si>
    <t>F50.0</t>
  </si>
  <si>
    <t>ANOREXIA NERVIOSA</t>
  </si>
  <si>
    <t>F50.1</t>
  </si>
  <si>
    <t>ANOREXIA NERVIOSA ATIPICA</t>
  </si>
  <si>
    <t>F50.2</t>
  </si>
  <si>
    <t>BULIMIA NERVIOSA</t>
  </si>
  <si>
    <t>F50.3</t>
  </si>
  <si>
    <t>BULIMIA NERVIOSA ATIPICA</t>
  </si>
  <si>
    <t>F50.4</t>
  </si>
  <si>
    <t>Hiperfagia asociada con otras alteraciones psicológicas</t>
  </si>
  <si>
    <t>F50.5</t>
  </si>
  <si>
    <t>Vómitos asociados con otras alteraciones psicológicas</t>
  </si>
  <si>
    <t>F50.8</t>
  </si>
  <si>
    <t>Otros trastornos de la ingestión de alimentos</t>
  </si>
  <si>
    <t>F50.9</t>
  </si>
  <si>
    <t>TRASTORNO DE LA INGESTION DE ALIMENTOS, NO ESPECIFICADO</t>
  </si>
  <si>
    <t>F51.0</t>
  </si>
  <si>
    <t>INSOMNIO NO ORGANICO</t>
  </si>
  <si>
    <t>F51.1</t>
  </si>
  <si>
    <t>HIPERSOMNIO NO ORGANICO</t>
  </si>
  <si>
    <t>F51.2</t>
  </si>
  <si>
    <t>TRASTORNO NO ORGANICO DEL CICLO SUEÑO-VIGILIA</t>
  </si>
  <si>
    <t>F51.3</t>
  </si>
  <si>
    <t>SONAMBULISMO</t>
  </si>
  <si>
    <t>F51.4</t>
  </si>
  <si>
    <t>TERRORES DEL SUEÑO (TERRORES NOCTURNOS)</t>
  </si>
  <si>
    <t>F51.5</t>
  </si>
  <si>
    <t>PESADILLAS</t>
  </si>
  <si>
    <t>F51.8</t>
  </si>
  <si>
    <t>OTROS TRASTORNOS NO ORGANICOS DEL SUEÑO</t>
  </si>
  <si>
    <t>F51.9</t>
  </si>
  <si>
    <t>TRASTORNO NO ORGANICO DEL SUEÑO, NO ESPECIFICADO</t>
  </si>
  <si>
    <t>F52.0</t>
  </si>
  <si>
    <t>FALTA O PERDIDA DEL DESEO SEXUAL</t>
  </si>
  <si>
    <t>F52.1</t>
  </si>
  <si>
    <t>AVERSION AL SEXO Y FALTA DE GOCE SEXUAL</t>
  </si>
  <si>
    <t>F52.2</t>
  </si>
  <si>
    <t>FALLA DE LA RESPUESTA GENITAL</t>
  </si>
  <si>
    <t>F52.3</t>
  </si>
  <si>
    <t>DISFUNCION ORGASMICA</t>
  </si>
  <si>
    <t>F52.4</t>
  </si>
  <si>
    <t>EYACULACION PRECOZ</t>
  </si>
  <si>
    <t>F52.5</t>
  </si>
  <si>
    <t>VAGINISMO NO ORGANICO</t>
  </si>
  <si>
    <t>F52.6</t>
  </si>
  <si>
    <t>DISPAREUNIA NO ORGANICA</t>
  </si>
  <si>
    <t>F52.7</t>
  </si>
  <si>
    <t>IMPULSO SEXUAL EXCESIVO</t>
  </si>
  <si>
    <t>F52.8</t>
  </si>
  <si>
    <t>OTRAS DISFUNCIONES SEXUALES, NO OCASIONADAS POR TRASTORNO NI POR ENFERMEDAD ORGANICOS</t>
  </si>
  <si>
    <t>F52.9</t>
  </si>
  <si>
    <t>DISFUNCION SEXUAL NO OCASIONADA POR TRASTORNO NI POR ENFERMEDAD ORGANICOS, NO ESPECIFICADA</t>
  </si>
  <si>
    <t>F53.0</t>
  </si>
  <si>
    <t>TRASTORNOS MENTALES Y DEL COMPORTAMIENTO LEVES, ASOCIADOS CON EL PUERPERIO, NCOP</t>
  </si>
  <si>
    <t>F53.1</t>
  </si>
  <si>
    <t>TRASTORNOS MENTALES Y DEL COMPORTAMIENTO GRAVES, ASOCIADOS CON EL PUERPERIO, NCOP</t>
  </si>
  <si>
    <t>F53.8</t>
  </si>
  <si>
    <t>OTROS TRASTORNOS MENTALES Y DEL COMPORTAMIENTO ASOCIADOS CON EL PUERPERIO, NCOP</t>
  </si>
  <si>
    <t>F53.9</t>
  </si>
  <si>
    <t>TRASTORNO MENTAL PUERPERAL, NO ESPECIFICADO</t>
  </si>
  <si>
    <t>F54.X</t>
  </si>
  <si>
    <t>FACTORES PSICOLOGICOS Y DEL COMPORTAMIENTO ASOC.C/TRAST.O ENF. CLASIFICADOS EN OTRA PARTE</t>
  </si>
  <si>
    <t>F55.X</t>
  </si>
  <si>
    <t>ABUSO DE SUSTANCIAS QUE NO PRODUCEN DEPENDENCIA</t>
  </si>
  <si>
    <t>F59.X</t>
  </si>
  <si>
    <t>SINDROMES DEL COMPORTAMIENTO ASOC.C/ALTERACIONES FISIOLOGICAS Y FACTORES FISICOS, NO ESPECIF.</t>
  </si>
  <si>
    <t>F60.0</t>
  </si>
  <si>
    <t>TRASTORNO PARANOIDE DE LA PERSONALIDAD</t>
  </si>
  <si>
    <t>F60.1</t>
  </si>
  <si>
    <t>TRASTORNO ESQUIZOIDE DE LA PERSONALIDAD</t>
  </si>
  <si>
    <t>F60.2</t>
  </si>
  <si>
    <t>TRASTORNO ASOCIAL DE LA PERSONALIDAD</t>
  </si>
  <si>
    <t>F60.3</t>
  </si>
  <si>
    <t>TRASTORNO DE LA PERSONALIDAD EMOCIONALMENTE INESTABLE</t>
  </si>
  <si>
    <t>F60.4</t>
  </si>
  <si>
    <t>TRASTORNO HISTRIONICO DE LA PERSONALIDAD</t>
  </si>
  <si>
    <t>F60.5</t>
  </si>
  <si>
    <t>TRASTORNO ANANCASTICO DE LA PERSONALIDAD</t>
  </si>
  <si>
    <t>F60.6</t>
  </si>
  <si>
    <t>TRASTORNO DE LA PERSONALIDAD ANSIOSA (EVASIVA, ELUSIVA)</t>
  </si>
  <si>
    <t>F60.7</t>
  </si>
  <si>
    <t>TRASTORNO DE LA PERSONALIDAD DEPENDIENTE</t>
  </si>
  <si>
    <t>F60.8</t>
  </si>
  <si>
    <t>OTROS TRASTORNOS ESPECIFICOS DE LA PERSONALIDAD</t>
  </si>
  <si>
    <t>F60.9</t>
  </si>
  <si>
    <t>TRASTORNO DE LA PERSONALIDAD, NO ESPECIFICADO</t>
  </si>
  <si>
    <t>F61.X</t>
  </si>
  <si>
    <t>TRASTORNOS MIXTOS Y OTROS TRASTORNOS DE LA PERSONALIDAD</t>
  </si>
  <si>
    <t>F62.0</t>
  </si>
  <si>
    <t>CAMBIO PERDURABLE DE LA PERSONALIDAD DESPUES DE UNA EXPERIENCIA CATASTROFICA</t>
  </si>
  <si>
    <t>F62.1</t>
  </si>
  <si>
    <t>CAMBIO PERDURABLE DE LA PERSONALIDAD CONSECUTIVO A UNA ENFERMEDAD PSIQUIATRICA</t>
  </si>
  <si>
    <t>F62.8</t>
  </si>
  <si>
    <t>OTROS CAMBIOS PERDURABLES DE LA PERSONALIDAD</t>
  </si>
  <si>
    <t>F62.9</t>
  </si>
  <si>
    <t>CAMBIO PERDURABLE DE LA PERSONALIDAD, NO ESPECIFICADO</t>
  </si>
  <si>
    <t>F63.0</t>
  </si>
  <si>
    <t>JUEGO PATOLOGICO</t>
  </si>
  <si>
    <t>F63.1</t>
  </si>
  <si>
    <t>PIROMANIA</t>
  </si>
  <si>
    <t>F63.2</t>
  </si>
  <si>
    <t>HURTO PATOLOGICO (CLEPTOMANIA)</t>
  </si>
  <si>
    <t>F63.3</t>
  </si>
  <si>
    <t>TRICOTILOMANIA</t>
  </si>
  <si>
    <t>F63.8</t>
  </si>
  <si>
    <t>OTROS TRASTORNOS DE LOS HABITOS Y DE LOS IMPULSOS</t>
  </si>
  <si>
    <t>F63.9</t>
  </si>
  <si>
    <t>TRASTORNO DE LOS HABITOS Y DE LOS IMPULSOS, NO ESPECIFICADO</t>
  </si>
  <si>
    <t>F64.0</t>
  </si>
  <si>
    <t>TRANSEXUALISMO</t>
  </si>
  <si>
    <t>F64.1</t>
  </si>
  <si>
    <t>TRANSVESTISMO DE ROL DUAL</t>
  </si>
  <si>
    <t>F64.2</t>
  </si>
  <si>
    <t>TRASTORNO DE LA IDENTIDAD DE GENERO EN LA NIÑEZ</t>
  </si>
  <si>
    <t>F64.8</t>
  </si>
  <si>
    <t>OTROS TRASTORNOS DE LA IDENTIDAD DE GENERO</t>
  </si>
  <si>
    <t>F64.9</t>
  </si>
  <si>
    <t>TRASTORNO DE LA IDENTIDAD DE GENERO, NO ESPECIFICADO</t>
  </si>
  <si>
    <t>F65.0</t>
  </si>
  <si>
    <t>FETICHISMO</t>
  </si>
  <si>
    <t>F65.1</t>
  </si>
  <si>
    <t>TRANSVESTISMO FETICHISTA</t>
  </si>
  <si>
    <t>F65.2</t>
  </si>
  <si>
    <t>EXHIBICIONISMO</t>
  </si>
  <si>
    <t>F65.3</t>
  </si>
  <si>
    <t>VOYEURISMO</t>
  </si>
  <si>
    <t>F65.4</t>
  </si>
  <si>
    <t>PEDOFILIA</t>
  </si>
  <si>
    <t>F65.5</t>
  </si>
  <si>
    <t>SADOMASOQUISMO</t>
  </si>
  <si>
    <t>F65.6</t>
  </si>
  <si>
    <t>TRASTORNOS MULTIPLES DE LA PREFERENCIA SEXUAL</t>
  </si>
  <si>
    <t>F65.8</t>
  </si>
  <si>
    <t>OTROS TRASTORNOS DE LA PREFERENCIA SEXUAL</t>
  </si>
  <si>
    <t>F65.9</t>
  </si>
  <si>
    <t>TRASTORNO DE LA PREFERENCIA SEXUAL, NO ESPECIFICADO</t>
  </si>
  <si>
    <t>F66.0</t>
  </si>
  <si>
    <t>TRASTORNO DE LA MADURACION SEXUAL</t>
  </si>
  <si>
    <t>F66.1</t>
  </si>
  <si>
    <t>ORIENTACION SEXUAL EGODISTONICA</t>
  </si>
  <si>
    <t>F66.2</t>
  </si>
  <si>
    <t>TRASTORNO DE LA RELACION SEXUAL</t>
  </si>
  <si>
    <t>F66.8</t>
  </si>
  <si>
    <t>OTROS TRASTORNOS DEL DESARROLLO PSICOSEXUAL</t>
  </si>
  <si>
    <t>F66.9</t>
  </si>
  <si>
    <t>TRASTORNO DEL DESARROLLO PSICOSEXUAL, NO ESPECIFICADO</t>
  </si>
  <si>
    <t>F68.0</t>
  </si>
  <si>
    <t>ELABORACION DE SINTOMAS FISICOS POR CAUSAS PSICOLOGICAS</t>
  </si>
  <si>
    <t>F68.1</t>
  </si>
  <si>
    <t>PRODUCC.INTENCIONAL O SIMULAC.DE SINT. O DE INCAPACID., FISICAS O PSICOLOGICAS (TRAST. FACTICIO)</t>
  </si>
  <si>
    <t>F68.8</t>
  </si>
  <si>
    <t>OTROS TRASTORNOS ESPECIFICADOS DE LA PERSONALIDAD Y DEL COMPORTAMIENTO EN ADULTOS</t>
  </si>
  <si>
    <t>F69.X</t>
  </si>
  <si>
    <t>TRASTORNO DE LA PERSONALIDAD Y DEL COMPORTAMIENTO EN ADULTOS, NO ESPECIFICADO</t>
  </si>
  <si>
    <t>F70.0</t>
  </si>
  <si>
    <t>RETRASO MENTAL LEVE, CON DETERIORO DEL COMPORTAMIENTO NULO O MINIMO</t>
  </si>
  <si>
    <t>F70.1</t>
  </si>
  <si>
    <t>RETRASO MENTAL LEVE C/DETERIORO SIGNIFICAT.DEL COMPORTAM., QUE REQUIERE ATENC. O TRATAMIENTO</t>
  </si>
  <si>
    <t>F70.8</t>
  </si>
  <si>
    <t>RETRASO MENTAL LEVE CON OTROS DETERIOROS DEL COMPORTAMIENTO</t>
  </si>
  <si>
    <t>F70.9</t>
  </si>
  <si>
    <t>RETRASO MENTAL LEVE CON DETERIORO DEL COMPORTAMIENTO DE GRADO NO ESPECIFICADO</t>
  </si>
  <si>
    <t>F71.0</t>
  </si>
  <si>
    <t>RETRASO MENTAL MODERADO CON DETERIORO DEL COMPORTAMIENTO NULO O MINIMO</t>
  </si>
  <si>
    <t>F71.1</t>
  </si>
  <si>
    <t>RETRASO MENTAL MODERADO C/DETERIORO SIGNIFICAT. DEL COMPORTAM., QUE REQUIERE ATENC. O TRATAM.</t>
  </si>
  <si>
    <t>F71.8</t>
  </si>
  <si>
    <t>RETRASO MENTAL MODERADO CON OTROS DETERIOROS DEL COMPORTAMIENTO</t>
  </si>
  <si>
    <t>F71.9</t>
  </si>
  <si>
    <t>RETRASO MENTAL MODERADO CON DETERIORO DEL COMPORTAMIENTO DE GRADO NO ESPECIFICADO</t>
  </si>
  <si>
    <t>F72.0</t>
  </si>
  <si>
    <t>RETRASO MENTAL GRAVE CON DETERIORO DEL COMPORTAMIENTO NULO O MINIMO</t>
  </si>
  <si>
    <t>F72.1</t>
  </si>
  <si>
    <t>RETRASO MENTAL GRAVE C/DETERIORO SIGNIFICAT. DEL COMPORTAM., QUE REQUIERE ATENC. O TRATAM.</t>
  </si>
  <si>
    <t>F72.8</t>
  </si>
  <si>
    <t>RETRASO MENTAL GRAVE CON OTROS DETERIOROS DEL COMPORTAMIENTO</t>
  </si>
  <si>
    <t>F72.9</t>
  </si>
  <si>
    <t>RETRASO MENTAL GRAVE CON DETERIORO DEL COMPORTAMIENTO DE GRADO NO ESPECIFICADO</t>
  </si>
  <si>
    <t>F73.0</t>
  </si>
  <si>
    <t>RETRASO MENTAL PROFUNDO CON DETERIORO DEL COMPORTAMIENTO NULO O MINIMO</t>
  </si>
  <si>
    <t>F73.1</t>
  </si>
  <si>
    <t>RETRASO MENTAL PROFUNDO C/DETERIORO SIGNIFICAT. DEL COMPORTAM., QUE REQUIERE ATENC. O TRATAM.</t>
  </si>
  <si>
    <t>F73.8</t>
  </si>
  <si>
    <t>RETRASO MENTAL PROFUNDO, CON OTROS DETERIOROS DEL COMPORTAMIENTO</t>
  </si>
  <si>
    <t>F73.9</t>
  </si>
  <si>
    <t>RETRASO MENTAL PROFUNDO CON DETERIORO DEL COMPORTAMIENTO DE GRADO NO ESPECIFICADO</t>
  </si>
  <si>
    <t>F78.0</t>
  </si>
  <si>
    <t>OTROS TIPOS DE RETRASO MENTAL, CON DETERIORO DEL COMPORTAMIENTO NULO O MINIMO</t>
  </si>
  <si>
    <t>F78.1</t>
  </si>
  <si>
    <t>OTROS TPOS.DE RETRASO MENT.C/DETERIORO SIGNIFICAT. DEL COMPORTAM., QUE REQUIERE ATENC. O TRATAM.</t>
  </si>
  <si>
    <t>F78.8</t>
  </si>
  <si>
    <t>OTROS TIPOS DE RETRASO MENTAL CON OTROS DETERIOROS DEL COMPORTAMIENTO</t>
  </si>
  <si>
    <t>F78.9</t>
  </si>
  <si>
    <t>OTROS TIPOS DE RETRASO MENTAL, CON DETERIORO DEL COMPORTAMIENTO DE GRADO NO ESPECIFICADO</t>
  </si>
  <si>
    <t>F79.0</t>
  </si>
  <si>
    <t>RETRASO MENTAL, NO ESPECIFICADO, CON DETERIORO DEL COMPORTAMIENTO NULO O MINIMO</t>
  </si>
  <si>
    <t>F79.1</t>
  </si>
  <si>
    <t>RETRASO MENTAL, NO ESPECIF., C/DETERIORO SIGNIFICAT.DEL COMPORTAM., QUE REQUIERE ATENC. O TRTTO.</t>
  </si>
  <si>
    <t>F79.8</t>
  </si>
  <si>
    <t>RETRASO MENTAL, NO ESPECIFICADO, CON OTROS DETERIOROS DEL COMPORTAMIENTO</t>
  </si>
  <si>
    <t>F79.9</t>
  </si>
  <si>
    <t>RETRASO MENTAL, NO ESPECIFICADO, CON DETERIORO DEL COMPORTAMIENTO DE GRADO NO ESPECIFICADO</t>
  </si>
  <si>
    <t>F80.0</t>
  </si>
  <si>
    <t>TRASTORNO ESPECIFICO DE LA PRONUNCIACION</t>
  </si>
  <si>
    <t>F80.1</t>
  </si>
  <si>
    <t>TRASTORNO DEL LENGUAJE EXPRESIVO</t>
  </si>
  <si>
    <t>F80.2</t>
  </si>
  <si>
    <t>TRASTORNO DE LA RECEPCION DEL LENGUAJE</t>
  </si>
  <si>
    <t>F80.3</t>
  </si>
  <si>
    <t>AFASIA ADQUIRIDA CON EPILEPSIA (LANDAU-KLEFFNER)</t>
  </si>
  <si>
    <t>F80.8</t>
  </si>
  <si>
    <t>OTROS TRASTORNOS DEL DESARROLLO DEL HABLA Y DEL LENGUAJE</t>
  </si>
  <si>
    <t>F80.9</t>
  </si>
  <si>
    <t>Trastorno del desarrollo del habla y del lenguaje no especificado</t>
  </si>
  <si>
    <t>F81.0</t>
  </si>
  <si>
    <t>TRASTORNO ESPECIFICO DE LA LECTURA</t>
  </si>
  <si>
    <t>F81.1</t>
  </si>
  <si>
    <t>Trastorno específico del deletreo [ortografía]</t>
  </si>
  <si>
    <t>F81.2</t>
  </si>
  <si>
    <t>Trastorno especifico de las habilidades aritméticas</t>
  </si>
  <si>
    <t>F81.3</t>
  </si>
  <si>
    <t>TRASTORNO MIXTO DE LAS HABILIDADES ESCOLARES</t>
  </si>
  <si>
    <t>F81.8</t>
  </si>
  <si>
    <t>OTROS TRASTORNOS DEL DESARROLLO DE LAS HABILIDADES ESCOLARES</t>
  </si>
  <si>
    <t>F81.9</t>
  </si>
  <si>
    <t>TRASTORNO DEL DESARROLLO DE LAS HABILIDADES ESCOLARES, NO ESPECIFICADO</t>
  </si>
  <si>
    <t>F82</t>
  </si>
  <si>
    <t>Trastorno especifico del desarrollo de la función motriz</t>
  </si>
  <si>
    <t>F83</t>
  </si>
  <si>
    <t>Trastornos específicos mixtos del desarrollo</t>
  </si>
  <si>
    <t>F84.0</t>
  </si>
  <si>
    <t>Autismo en la niñez</t>
  </si>
  <si>
    <t>F84.1</t>
  </si>
  <si>
    <t>AUTISMO ATIPICO</t>
  </si>
  <si>
    <t>F84.2</t>
  </si>
  <si>
    <t>Síndrome de Rett</t>
  </si>
  <si>
    <t>F84.3</t>
  </si>
  <si>
    <t>OTRO TRASTORNO DESINTEGRATIVO DE LA NIÑEZ</t>
  </si>
  <si>
    <t>F84.4</t>
  </si>
  <si>
    <t>TRASTORNO HIPERACTIVO ASOCIADO CON RETRASO MENTAL Y MOVIMIENTOS ESTEREOTIPADOS</t>
  </si>
  <si>
    <t>F84.5</t>
  </si>
  <si>
    <t>Síndrome de asperger</t>
  </si>
  <si>
    <t>F84.8</t>
  </si>
  <si>
    <t>OTROS TRASTORNOS GENERALIZADOS DEL DESARROLLO</t>
  </si>
  <si>
    <t>F84.9</t>
  </si>
  <si>
    <t>TRASTORNO GENERALIZADO DEL DESARROLLO NO ESPECIFICADO</t>
  </si>
  <si>
    <t>F88</t>
  </si>
  <si>
    <t>OTROS TRASTORNOS DEL DESARROLLO PSICOLOGICO</t>
  </si>
  <si>
    <t>F89</t>
  </si>
  <si>
    <t>TRASTORNO DEL DESARROLLO PSICOLOGICO, NO ESPECIFICADO</t>
  </si>
  <si>
    <t>F90.0</t>
  </si>
  <si>
    <t>PERTURBACION DE LA ACTIVIDAD Y DE LA ATENCION</t>
  </si>
  <si>
    <t>F90.1</t>
  </si>
  <si>
    <t>TRASTORNO HIPERCINETICO DE LA CONDUCTA</t>
  </si>
  <si>
    <t>F90.8</t>
  </si>
  <si>
    <t>OTROS TRASTORNOS HIPERCINETICOS</t>
  </si>
  <si>
    <t>F90.9</t>
  </si>
  <si>
    <t>TRASTORNO HIPERCINETICO, NO ESPECIFICADO</t>
  </si>
  <si>
    <t>F91.0</t>
  </si>
  <si>
    <t>TRASTORNO DE LA CONDUCTA LIMITADO AL CONTEXTO FAMILIAR</t>
  </si>
  <si>
    <t>F91.1</t>
  </si>
  <si>
    <t>TRASTORNO DE LA CONDUCTA INSOCIABLE</t>
  </si>
  <si>
    <t>F91.2</t>
  </si>
  <si>
    <t>TRASTORNO DE LA CONDUCTA SOCIABLE</t>
  </si>
  <si>
    <t>F91.3</t>
  </si>
  <si>
    <t>TRASTORNO OPOSITOR DESAFIANTE</t>
  </si>
  <si>
    <t>F91.8</t>
  </si>
  <si>
    <t>OTROS TRASTORNOS DE LA CONDUCTA</t>
  </si>
  <si>
    <t>F91.9</t>
  </si>
  <si>
    <t>TRASTORNO DE LA CONDUCTA, NO ESPECIFICADO</t>
  </si>
  <si>
    <t>F92.0</t>
  </si>
  <si>
    <t>TRASTORNO DEPRESIVO DE LA CONDUCTA</t>
  </si>
  <si>
    <t>F92.8</t>
  </si>
  <si>
    <t>OTROS TRASTORNOS MIXTOS DE LA CONDUCTA Y DE LAS EMOCIONES</t>
  </si>
  <si>
    <t>F92.9</t>
  </si>
  <si>
    <t>TRASTORNO MIXTO DE LA CONDUCTA Y DE LAS EMOCIONES, NO ESPECIFICADO</t>
  </si>
  <si>
    <t>F93.0</t>
  </si>
  <si>
    <t>Trastorno de ansiedad de separación en la niñez</t>
  </si>
  <si>
    <t>F93.1</t>
  </si>
  <si>
    <t>Trastorno de ansiedad fóbica en la niñez</t>
  </si>
  <si>
    <t>F93.2</t>
  </si>
  <si>
    <t>TRASTORNO DE ANSIEDAD SOCIAL EN LA NIÑEZ</t>
  </si>
  <si>
    <t>F93.3</t>
  </si>
  <si>
    <t>TRASTORNO DE RIVALIDAD ENTRE HERMANOS</t>
  </si>
  <si>
    <t>F93.8</t>
  </si>
  <si>
    <t>OTROS TRASTORNOS EMOCIONALES EN LA NIÑEZ</t>
  </si>
  <si>
    <t>F93.9</t>
  </si>
  <si>
    <t>TRASTORNO EMOCIONAL EN LA NIÑEZ, NO ESPECIFICADO</t>
  </si>
  <si>
    <t>F94.0</t>
  </si>
  <si>
    <t>MUTISMO ELECTIVO</t>
  </si>
  <si>
    <t>F94.1</t>
  </si>
  <si>
    <t>TRASTORNO DE VINCULACION REACTIVA EN LA NIÑEZ</t>
  </si>
  <si>
    <t>F94.2</t>
  </si>
  <si>
    <t>TRASTORNO DE VINCULACION DESINHIBIDA EN LA NIÑEZ</t>
  </si>
  <si>
    <t>F94.8</t>
  </si>
  <si>
    <t>OTROS TRASTORNOS DEL COMPORTAMIENTO SOCIAL EN LA NIÑEZ</t>
  </si>
  <si>
    <t>F94.9</t>
  </si>
  <si>
    <t>TRASTORNO DEL COMPORTAMIENTO SOCIAL EN LA NIÑEZ, NO ESPECIFICADO</t>
  </si>
  <si>
    <t>F95.0</t>
  </si>
  <si>
    <t>TRASTORNO POR TIC TRANSITORIO</t>
  </si>
  <si>
    <t>F95.1</t>
  </si>
  <si>
    <t>Trastorno por tic motor o vocal crónico</t>
  </si>
  <si>
    <t>F95.2</t>
  </si>
  <si>
    <t>Trastorno por tics motores y vocales múltiples combinados [de la Tourette]</t>
  </si>
  <si>
    <t>F95.8</t>
  </si>
  <si>
    <t>OTROS TRASTORNOS POR TICS</t>
  </si>
  <si>
    <t>F95.9</t>
  </si>
  <si>
    <t>TRASTORNO POR TIC, NO ESPECIFICADO</t>
  </si>
  <si>
    <t>F98.0</t>
  </si>
  <si>
    <t>ENURESIS NO ORGANICA</t>
  </si>
  <si>
    <t>F98.1</t>
  </si>
  <si>
    <t>ENCOPRESIS NO ORGANICA</t>
  </si>
  <si>
    <t>F98.2</t>
  </si>
  <si>
    <t>TRASTORNO DE LA INGESTION ALIMENTARIA EN LA INFANCIA Y LA NIÑEZ</t>
  </si>
  <si>
    <t>F98.3</t>
  </si>
  <si>
    <t>PICA EN LA INFANCIA Y EN LA NIÑEZ</t>
  </si>
  <si>
    <t>F98.4</t>
  </si>
  <si>
    <t>TRASTORNOS DE LOS MOVIMIENTOS ESTEREOTIPADOS</t>
  </si>
  <si>
    <t>F98.5</t>
  </si>
  <si>
    <t>Tartamudez [espasmofemia]</t>
  </si>
  <si>
    <t>F98.6</t>
  </si>
  <si>
    <t>FARFULLEO</t>
  </si>
  <si>
    <t>F98.8</t>
  </si>
  <si>
    <t>Otros trastornos emocionales y del comportamiento que aparecen habitualmente en la niñez y en la adolescencia</t>
  </si>
  <si>
    <t>F98.9</t>
  </si>
  <si>
    <t>Trastornos no especificados, emocionales y del comportamiento, que aparecen habitualmente en la niñez y en la adolescencia</t>
  </si>
  <si>
    <t>F99</t>
  </si>
  <si>
    <t>Trastorno mental, no especificado</t>
  </si>
  <si>
    <t>SECCIÓN A : CONSULTAS MÉDICAS</t>
  </si>
  <si>
    <t>ESPECIALIDADES   Y  SUB-ESPECIALIDADES</t>
  </si>
  <si>
    <t>CONSULTAS MÉDICAS</t>
  </si>
  <si>
    <t>POR SEXO</t>
  </si>
  <si>
    <t>CONSULTAS NUEVAS SEGÚN ORIGEN(*)</t>
  </si>
  <si>
    <t>INASISTENTE A CONSULTA MÉDICA (NSP)</t>
  </si>
  <si>
    <t>Menos 15 años</t>
  </si>
  <si>
    <t>De 15 y más años</t>
  </si>
  <si>
    <t>APS</t>
  </si>
  <si>
    <t>URGENCIA</t>
  </si>
  <si>
    <t>Según protocolo de referencia</t>
  </si>
  <si>
    <t>Según tiempo establecido</t>
  </si>
  <si>
    <t>NUEVAS</t>
  </si>
  <si>
    <t>CONTROLES</t>
  </si>
  <si>
    <t>Menos 
15 años</t>
  </si>
  <si>
    <t>15 y más 
años</t>
  </si>
  <si>
    <t>PEDIATRÍA</t>
  </si>
  <si>
    <t>MEDICINA INTERNA</t>
  </si>
  <si>
    <t>NEONATOLOGÍA</t>
  </si>
  <si>
    <t>ENFERMEDAD RESPIRATORIA PEDIÁTRICA (BRONCOPULMONAR INFANTIL)</t>
  </si>
  <si>
    <t>ENFERMEDAD RESPIRATORIA DE ADULTO (BRONCOPULMONAR)</t>
  </si>
  <si>
    <t>CARDIOLOGÍA PEDIÁTRICA</t>
  </si>
  <si>
    <t>CARDIOLOGÍA ADULTO</t>
  </si>
  <si>
    <t>ENDOCRINOLOGÍA PEDIÁTRICA</t>
  </si>
  <si>
    <t>ENDOCRINOLOGÍA ADULTO</t>
  </si>
  <si>
    <t>GASTROENTEROLOGÍA PEDIÁTRICA</t>
  </si>
  <si>
    <t>GASTROENTEROLOGÍA ADULTO</t>
  </si>
  <si>
    <t>GENÉTICA CLÍNICA</t>
  </si>
  <si>
    <t>HEMATO-ONCOLOGÍA INFANTIL</t>
  </si>
  <si>
    <t>HEMATOLOGÍA ADULTO</t>
  </si>
  <si>
    <t>NEFROLOGÍA PEDIÁTRICA</t>
  </si>
  <si>
    <t>NEFROLOGÍA ADULTO</t>
  </si>
  <si>
    <t>NUTRIÓLOGO PEDIÁTRICO</t>
  </si>
  <si>
    <t>NUTRIÓLOGO ADULTO</t>
  </si>
  <si>
    <t>REUMATOLOGÍA PEDIÁTRICA</t>
  </si>
  <si>
    <t>REUMATOLOGÍA ADULTO</t>
  </si>
  <si>
    <t>DERMATOLOGÍA</t>
  </si>
  <si>
    <t>INFECTOLOGÍA PEDIÁTRICA</t>
  </si>
  <si>
    <t>INFECTOLOGÍA ADULTO</t>
  </si>
  <si>
    <t>INMUNOLOGÍA</t>
  </si>
  <si>
    <t>GERIATRÍA</t>
  </si>
  <si>
    <t>MEDICINA FÍSICA Y REHABILITACIÓN PEDIÁTRICA (FISIATRÍA PEDIÁTRICA)</t>
  </si>
  <si>
    <t>MEDICINA FÍSICA Y REHABILITACIÓN ADULTO (FISIATRÍA ADULTO)</t>
  </si>
  <si>
    <t>NEUROLOGÍA PEDIÁTRICA</t>
  </si>
  <si>
    <t>NEUROLOGÍA ADULTO</t>
  </si>
  <si>
    <t>ONCOLOGÍA MÉDICA</t>
  </si>
  <si>
    <t>PSIQUIATRÍA PEDIÁTRICA Y DE LA ADOLESCENCIA</t>
  </si>
  <si>
    <t>PSIQUIATRÍA ADULTO</t>
  </si>
  <si>
    <t>CIRUGÍA PEDIÁTRICA</t>
  </si>
  <si>
    <t>CIRUGÍA GENERAL ADULTO</t>
  </si>
  <si>
    <t>CIRUGÍA DE CABEZA, CUELLO Y MAXILOFACIAL</t>
  </si>
  <si>
    <t>CIRUGÍA PLÁSTICA Y REPARADORA PEDIÁTRICA</t>
  </si>
  <si>
    <t>CIRUGÍA PLÁSTICA Y REPARADORA ADULTO</t>
  </si>
  <si>
    <t>COLOPROCTOLOGÍA (CIRUGIA DIGESTIVA BAJA)</t>
  </si>
  <si>
    <t>CIRUGÍA TÓRAX</t>
  </si>
  <si>
    <t>CIRUGÍA VASCULAR PERIFÉRICA</t>
  </si>
  <si>
    <t>NEUROCIRUGÍA</t>
  </si>
  <si>
    <t>CIRUGÍA CARDIOVASCULAR</t>
  </si>
  <si>
    <t>ANESTESIOLOGÍA</t>
  </si>
  <si>
    <t>OBSTETRICIA</t>
  </si>
  <si>
    <t>GINECOLOGÍA PEDIÁTRICA Y DE LA ADOLESCENCIA</t>
  </si>
  <si>
    <t>GINECOLOGÍA ADULTO</t>
  </si>
  <si>
    <t>OFTALMOLOGÍA</t>
  </si>
  <si>
    <t>OTORRINOLARINGOLOGÍA</t>
  </si>
  <si>
    <t>TRAUMATOLOGÍA Y ORTOPEDIA PEDIÁTRICA</t>
  </si>
  <si>
    <t>TRAUMATOLOGÍA Y ORTOPEDIA ADULTO</t>
  </si>
  <si>
    <t>UROLOGÍA PEDIÁTRICA</t>
  </si>
  <si>
    <t>UROLOGÍA ADULTO</t>
  </si>
  <si>
    <t>MEDICINA FAMILIAR DEL NIÑO</t>
  </si>
  <si>
    <t>MEDICINA FAMILIAR</t>
  </si>
  <si>
    <t>MEDICINA FAMILIAR ADULTO</t>
  </si>
  <si>
    <t>DIABETOLOGÍA</t>
  </si>
  <si>
    <t>MEDICINA NUCLEAR (EXCLUYE INFORMES)</t>
  </si>
  <si>
    <t>IMAGENOLOGÍA</t>
  </si>
  <si>
    <t>RADIOTERAPIA ONCOLÓGICA</t>
  </si>
  <si>
    <t>SECCIÓN B: ATENCIONES MEDICAS POR PROGRAMAS Y POLICLÍNICOS  (INCLUIDAS EN SECCION A)</t>
  </si>
  <si>
    <t>ATENCIONES</t>
  </si>
  <si>
    <t>0 - 4 años</t>
  </si>
  <si>
    <t>35 - 39 años</t>
  </si>
  <si>
    <t>40 - 44 años</t>
  </si>
  <si>
    <t>45 - 49 años</t>
  </si>
  <si>
    <t>50 - 54 años</t>
  </si>
  <si>
    <t>55 - 59 años</t>
  </si>
  <si>
    <t>60 - 64 años</t>
  </si>
  <si>
    <t>65 - 69 años</t>
  </si>
  <si>
    <t>70 - 74 años</t>
  </si>
  <si>
    <t>75 - 79 años</t>
  </si>
  <si>
    <t>80  años y mas</t>
  </si>
  <si>
    <t>ARRITMIAS</t>
  </si>
  <si>
    <t>CIRUGÍA DE MAMAS</t>
  </si>
  <si>
    <t>ALTO RIESGO OBSTÉTRICO</t>
  </si>
  <si>
    <t>ATENCIÓN OBSTÉTRICA POR LEY IVE</t>
  </si>
  <si>
    <t>TRATAMIENTO ANTICOAGULANTE</t>
  </si>
  <si>
    <t>CUIDADOS PALIATIVOS</t>
  </si>
  <si>
    <t>INFERTILIDAD</t>
  </si>
  <si>
    <t>PATOLOGÍA CERVICAL</t>
  </si>
  <si>
    <t>PATOLOGÍA DE MAMAS</t>
  </si>
  <si>
    <t>ADOLESCENCIA</t>
  </si>
  <si>
    <t>ITS</t>
  </si>
  <si>
    <t>VIH/SIDA</t>
  </si>
  <si>
    <t>MEDICINAL OCUPACIONAL (SALUD DEL PERSONAL)</t>
  </si>
  <si>
    <t>SECCIÓN C: CONSULTAS Y CONTROLES POR OTROS PROFESIONALES EN ESPECIALIDAD (NIVEL SECUNDARIO)</t>
  </si>
  <si>
    <t>POR EDAD (en años)</t>
  </si>
  <si>
    <t>ARO</t>
  </si>
  <si>
    <t>ARO POR LEY IVE</t>
  </si>
  <si>
    <t>GINECOLOGÍA Y OTROS</t>
  </si>
  <si>
    <t>PSICÓLOGO (EXCLUYE SM)</t>
  </si>
  <si>
    <t>TECNÓLOGO MÉDICO</t>
  </si>
  <si>
    <t>ASISTENTE  SOCIAL</t>
  </si>
  <si>
    <t>Hombre</t>
  </si>
  <si>
    <t>CONSULTAS  INFECCIÓN TRANSMISIÓN SEXUAL  (ITS) (excluir VIH/SIDA)</t>
  </si>
  <si>
    <t>CONSULTAS VIH/SIDA</t>
  </si>
  <si>
    <t>CONTROL VIH CON TAR</t>
  </si>
  <si>
    <t>CONTROL VIH SIN TAR</t>
  </si>
  <si>
    <t>CONTROLES DE SALUD A PERSONAS QUE EJERCEN COMERCIO SEXUAL</t>
  </si>
  <si>
    <t>REM-A08.  ATENCIÓN DE URGENCIA</t>
  </si>
  <si>
    <t>SECCIÓN A: ATENCIONES REALIZADAS EN UNIDADES DE URGENCIA DE LA RED</t>
  </si>
  <si>
    <t>SECCIÓN A.1: ATENCIONES REALIZADAS EN UNIDADES DE EMERGENCIA HOSPITALARIA DE ALTA Y MEDIANA COMPLEJIDAD (UEH)</t>
  </si>
  <si>
    <t>TIPO DE ATENCIÓN</t>
  </si>
  <si>
    <t xml:space="preserve">TOTAL        </t>
  </si>
  <si>
    <t>ORIGEN DE LA PROCEDENCIA (Sólo pacientes derivados de establecimientos de la Red)</t>
  </si>
  <si>
    <t>SAPU/ SAR / SUR</t>
  </si>
  <si>
    <t>Hospital Baja Complejidad</t>
  </si>
  <si>
    <t>Hospital Mediana/Alta Complejidad</t>
  </si>
  <si>
    <t>ATENCIÓN MÉDICA NIÑO Y ADULTO</t>
  </si>
  <si>
    <t>ATENCIÓN MÉDICA GINECO-OBSTETRA</t>
  </si>
  <si>
    <t>ATENCIÓN POR MATRONA</t>
  </si>
  <si>
    <t>ATENCIÓN POR ODONTÓLOGO</t>
  </si>
  <si>
    <t>SECCIÓN A.2: ATENCIONES DE URGENCIA REALIZADAS EN SAPU Y SAR</t>
  </si>
  <si>
    <t>Demanda de Urgencia</t>
  </si>
  <si>
    <t>KINESIÓLOGO/ A</t>
  </si>
  <si>
    <t>KINESIÓLOGO/A</t>
  </si>
  <si>
    <t>SECCIÓN A.4: ATENCIONES DE URGENCIA REALIZADAS EN ESTABLECIMIENTOS  ATENCIÓN PRIMARIA NO SAPU</t>
  </si>
  <si>
    <t>SECCIÓN A.5:  CONSULTAS EN SISTEMA DE ATENCIÓN DE URGENCIA EN CENTROS DE SALUD RURAL (SUR) Y POSTAS RURALES</t>
  </si>
  <si>
    <t>CATEGORÍAS</t>
  </si>
  <si>
    <t>Herramientas de Categorización</t>
  </si>
  <si>
    <t>Discrecional</t>
  </si>
  <si>
    <t>Estructurado (ESI)</t>
  </si>
  <si>
    <t>C1</t>
  </si>
  <si>
    <t>C2</t>
  </si>
  <si>
    <t>C3</t>
  </si>
  <si>
    <t>C4</t>
  </si>
  <si>
    <t>C5</t>
  </si>
  <si>
    <t>SIN CATEGORIZACIÓN</t>
  </si>
  <si>
    <t>SECCIÓN C: ATENCIONES REALIZADAS POR MÉDICOS ESPECIALISTAS EN LAS UNIDADES DE URGENCIA HOSPITALARIA</t>
  </si>
  <si>
    <t>ESPECIALIDADES</t>
  </si>
  <si>
    <t>DE TURNO</t>
  </si>
  <si>
    <t>CONSULTOR LLAMADA</t>
  </si>
  <si>
    <t>OTROS</t>
  </si>
  <si>
    <t>NEUROLOGÍA ADULTOS</t>
  </si>
  <si>
    <t>OBSTETRICIA Y GINECOLOGÍA</t>
  </si>
  <si>
    <t>TRAUMATOLOGÍA Y ORTOPEDIA</t>
  </si>
  <si>
    <t>PSIQUIATRÍA ADULTOS</t>
  </si>
  <si>
    <t>UROLOGÍA</t>
  </si>
  <si>
    <t>URGENCIÓLOGO</t>
  </si>
  <si>
    <t>CIRUGÍA GENERAL</t>
  </si>
  <si>
    <t>CARDIOLOGÍA</t>
  </si>
  <si>
    <t>SECCIÓN D: PACIENTES CON INDICACIÓN DE HOSPITALIZACIÓN EN ESPERA DE CAMAS EN UEH</t>
  </si>
  <si>
    <t>TIPO DE PACIENTES</t>
  </si>
  <si>
    <t>Hospitalización Domiciliaria</t>
  </si>
  <si>
    <t>TOTAL DE PACIENTES CON INDICACIÓN DE HOSPITALIZACIÓN</t>
  </si>
  <si>
    <t xml:space="preserve">PACIENTES QUE INGRESAN A CAMA HOSPITALARIA SEGÚN TIEMPO DE DEMORA AL INGRESO                               </t>
  </si>
  <si>
    <t>MENOS DE 12 HORAS</t>
  </si>
  <si>
    <t>12-24 HORAS</t>
  </si>
  <si>
    <t>MAYOR A 24 HORAS</t>
  </si>
  <si>
    <t>PACIENTES DERIVADOS  A OTRO ESTABLECIMIENTO</t>
  </si>
  <si>
    <t>PACIENTES QUE PERMANECEN EN UEH</t>
  </si>
  <si>
    <t>PACIENTES QUE INGRESAN DIRECTAMENTE A PROCESO QUIRÚRGICO</t>
  </si>
  <si>
    <t>SECCIÓN E: PACIENTES CON INDICACIÓN DE OBSERVACIÓN EN SAR</t>
  </si>
  <si>
    <t>PACIENTES CON INDICACIÓN DE OBSERVACIÓN</t>
  </si>
  <si>
    <t xml:space="preserve">PACIENTES QUE PERMANECEN EN OBSERVACIÓN     </t>
  </si>
  <si>
    <t>MENOS DE 2 HORAS</t>
  </si>
  <si>
    <t>2 A 6 HORAS</t>
  </si>
  <si>
    <t>MAYOR A 6 HORAS</t>
  </si>
  <si>
    <t xml:space="preserve">SECCIÓN F: PACIENTES FALLECIDOS EN UEH (Establecimientos Alta, Mediana o Baja Complejidad, SAR, SAPU y SUR) </t>
  </si>
  <si>
    <t>PACIENTES FALLECIDOS EN ESPERA DE ATENCIÓN MÉDICA</t>
  </si>
  <si>
    <t>PACIENTES FALLECIDOS EN PROCESO DE ATENCIÓN</t>
  </si>
  <si>
    <t xml:space="preserve">PACIENTES FALLECIDOS EN ESPERA DE CAMA HOSPITALARIA </t>
  </si>
  <si>
    <t>SECCIÓN G: ATENCIONES MÉDICAS ASOCIADAS A  VIOLENCIA</t>
  </si>
  <si>
    <t>0 - 9</t>
  </si>
  <si>
    <t>10-17</t>
  </si>
  <si>
    <t>18 - 24</t>
  </si>
  <si>
    <t>25-34</t>
  </si>
  <si>
    <t>35-44</t>
  </si>
  <si>
    <t>45-54</t>
  </si>
  <si>
    <t>55-64</t>
  </si>
  <si>
    <t>65 -74</t>
  </si>
  <si>
    <t>AGRESOR /A</t>
  </si>
  <si>
    <t>LESIONES DE LA VÍCTIMA</t>
  </si>
  <si>
    <t>Pareja/ Ex pareja</t>
  </si>
  <si>
    <t>Familiar</t>
  </si>
  <si>
    <t>Conocido/a</t>
  </si>
  <si>
    <t>Desconocido/a</t>
  </si>
  <si>
    <t>Trau-
matológicas</t>
  </si>
  <si>
    <t>Odonto-
lógicas</t>
  </si>
  <si>
    <t>Por Arma</t>
  </si>
  <si>
    <t xml:space="preserve">OTRAS VIOLENCIAS </t>
  </si>
  <si>
    <t xml:space="preserve">SECCIÓN H: ATENCIONES  POR ANTICONCEPCIÓN DE EMERGENCIA </t>
  </si>
  <si>
    <t>25 - 34</t>
  </si>
  <si>
    <t>35 - 44</t>
  </si>
  <si>
    <t>45 - 54</t>
  </si>
  <si>
    <t xml:space="preserve">ATENCIÓN POR ANTICONCEPCIÓN DE EMERGENCIA </t>
  </si>
  <si>
    <t>CON ENTREGA DE ANTICONCEPTIVO</t>
  </si>
  <si>
    <t>SIN ENTREGA DE ANTICONCEPTIVO</t>
  </si>
  <si>
    <t>SECCIÓN I: MOTIVOS DE ATENCIÓN POR EMERGENCIA OBSTÉTRICA AL SERVICIO DE  URGENCIA  (Establecimientos Alta y Mediana Complejidad).</t>
  </si>
  <si>
    <t>CANTIDAD</t>
  </si>
  <si>
    <t>PREECLAMPSIA SEVERA</t>
  </si>
  <si>
    <t>ECLAMPSIA</t>
  </si>
  <si>
    <t>HELLP</t>
  </si>
  <si>
    <t>PARTO PREMATURO</t>
  </si>
  <si>
    <t>HEMORRAGIA I TRIMESTRE</t>
  </si>
  <si>
    <t>HEMORRAGIA II TRIMESTRE</t>
  </si>
  <si>
    <t>HEMORRAGIA III TRIMESTRE</t>
  </si>
  <si>
    <t>ROTURA PREMATURA DE MEMBRANA</t>
  </si>
  <si>
    <t>OTRAS PATOLOGÍAS</t>
  </si>
  <si>
    <t>TRABAJO DE PARTO SIN PATOLOGÍA</t>
  </si>
  <si>
    <t>SECCIÓN J: LLAMADOS DE URGENCIA A CENTRO REGULADOR</t>
  </si>
  <si>
    <t>TIPO DE ACCIÓN</t>
  </si>
  <si>
    <t>TOTAL DE LLAMADAS</t>
  </si>
  <si>
    <t>LLAMADAS VALIDAS</t>
  </si>
  <si>
    <t>CENTRO REGULADOR</t>
  </si>
  <si>
    <t>Nº LLAMADOS DE URGENCIA</t>
  </si>
  <si>
    <t>SECCIÓN K: INTERVENCIONES PRE HOSPITALARIAS (SAMU)</t>
  </si>
  <si>
    <t>N° INTERVENCIONES</t>
  </si>
  <si>
    <t>TIEMPO DE LLEGADA INTERVENCIONES CRITICAS</t>
  </si>
  <si>
    <t>TIEMPO DE LLEGADA INTERVENCIONES NO CRITICAS</t>
  </si>
  <si>
    <t>Criticas</t>
  </si>
  <si>
    <t>No Criticas</t>
  </si>
  <si>
    <t>0-20 Min</t>
  </si>
  <si>
    <t>20-40 Min</t>
  </si>
  <si>
    <t>Mas de 40 Min</t>
  </si>
  <si>
    <t>INTERVENCIÓN DE MÓVIL BÁSICO</t>
  </si>
  <si>
    <t>INTERVENCIÓN DE MÓVIL AVANZADO</t>
  </si>
  <si>
    <t>SECCIÓN L: TRASLADOS PRIMARIOS A UNIDADES DE URGENCIA (Desde el lugar del evento a unidad de Emergencia)</t>
  </si>
  <si>
    <t>POR COMPRA 
DE SERVICIO</t>
  </si>
  <si>
    <t>SAMU</t>
  </si>
  <si>
    <t>ENRUTADO</t>
  </si>
  <si>
    <t>NO SAMU</t>
  </si>
  <si>
    <t>MARÍTIMO</t>
  </si>
  <si>
    <t>AÉREO</t>
  </si>
  <si>
    <t>SECCIÓN M: TRASLADO SECUNDARIO (Desde un Establecimiento a Otro)</t>
  </si>
  <si>
    <t>TOTAL DE TRASLADOS</t>
  </si>
  <si>
    <t>COMPRA DE SERVICIO</t>
  </si>
  <si>
    <t>Ambos</t>
  </si>
  <si>
    <t>CRÍTICO</t>
  </si>
  <si>
    <t>NO CRÍTICO</t>
  </si>
  <si>
    <t>CAUSAS DE LA INTERVENCION</t>
  </si>
  <si>
    <t>TOTALES</t>
  </si>
  <si>
    <t>SÍNDROME CORONARIO AGUDO</t>
  </si>
  <si>
    <t>PARO CARDIORESPIRATORIO</t>
  </si>
  <si>
    <t>POLITRAUMATISMO</t>
  </si>
  <si>
    <t xml:space="preserve">GRUPOS DE EDAD (en años)  Y CONDICIÓN
</t>
  </si>
  <si>
    <t>Con profilaxis Hepatitis B</t>
  </si>
  <si>
    <t>VICTIMARIO/A</t>
  </si>
  <si>
    <t>15 - 17</t>
  </si>
  <si>
    <t>25 - 44</t>
  </si>
  <si>
    <t>45-64</t>
  </si>
  <si>
    <t>65 años y más</t>
  </si>
  <si>
    <t>VIOLENCIA SEXUAL</t>
  </si>
  <si>
    <t>72 horas o menos</t>
  </si>
  <si>
    <t>después de 72 horas</t>
  </si>
  <si>
    <t>DE LLAMADA</t>
  </si>
  <si>
    <t>ATENCIÓN OTROS MÉDICOS</t>
  </si>
  <si>
    <t>SECCIÓN Q: ATENCIONES DE URGENCIA ASOCIADAS A LESIONES AUTOINFLIGIDAS</t>
  </si>
  <si>
    <t>10 - 19</t>
  </si>
  <si>
    <t>25-44</t>
  </si>
  <si>
    <t>65-74</t>
  </si>
  <si>
    <t>75-84</t>
  </si>
  <si>
    <t>85 y más</t>
  </si>
  <si>
    <t xml:space="preserve">Nº DE ATENCIONES </t>
  </si>
  <si>
    <t>SECCIÓN R: ATENCIONES POR MORDEDURA EN SERVICIO DE  URGENCIA DE LA RED</t>
  </si>
  <si>
    <t>IDENTIFICACION DEL ANIMAL MORDEDOR</t>
  </si>
  <si>
    <t>TIPO DE MORDEDURA</t>
  </si>
  <si>
    <t xml:space="preserve">INDICACIÓN  DE VACUNA  </t>
  </si>
  <si>
    <t>Mayor 15 años</t>
  </si>
  <si>
    <t>Única</t>
  </si>
  <si>
    <t>Múltiple</t>
  </si>
  <si>
    <t>PERRO</t>
  </si>
  <si>
    <t>GATO</t>
  </si>
  <si>
    <t xml:space="preserve">ANIMAL SILVESTRE </t>
  </si>
  <si>
    <t>EXPOSICIÓN A MURCIELAGO</t>
  </si>
  <si>
    <t>ROEDOR O ANIMAL DE ABASTO</t>
  </si>
  <si>
    <t xml:space="preserve">SECCIÓN A: CONSULTAS Y CONTROLES ODONTOLÓGICOS REALIZADOS EN APS. </t>
  </si>
  <si>
    <t xml:space="preserve">ACTIVIDAD </t>
  </si>
  <si>
    <t>SEGÚN GRUPOS DE EDAD O DE RIESGO</t>
  </si>
  <si>
    <t>Menos de 1 año</t>
  </si>
  <si>
    <t>3 años</t>
  </si>
  <si>
    <t>8-9 años</t>
  </si>
  <si>
    <t xml:space="preserve">20-24 años </t>
  </si>
  <si>
    <t>25-34 años</t>
  </si>
  <si>
    <t>35-44 años</t>
  </si>
  <si>
    <t>45-59 años</t>
  </si>
  <si>
    <t>60-64 años</t>
  </si>
  <si>
    <t>65-74 años</t>
  </si>
  <si>
    <t>75 y más años</t>
  </si>
  <si>
    <t>CONSULTA DE MORBILIDAD</t>
  </si>
  <si>
    <t>CONTROL ODONTOLÓGICO</t>
  </si>
  <si>
    <t>CONSULTA DE URGENCIA (GES)</t>
  </si>
  <si>
    <t>INASISTENCIA A CONSULTA</t>
  </si>
  <si>
    <t>SECCIÓN B: ACTIVIDADES DE ODONTOLOGÍA GENERAL  REALIZADOS EN NIVEL PRIMARIO Y SECUNDARIO DE SALUD.</t>
  </si>
  <si>
    <t>TIPO DE ACTIVIDAD</t>
  </si>
  <si>
    <t>EDUCACIÓN INDIVIDUAL CON INSTRUCCIÓN DE TÉCNICA DE CEPILLADO</t>
  </si>
  <si>
    <t>CONSEJERÍA BREVE EN TABACO</t>
  </si>
  <si>
    <t>EXAMEN DE SALUD ORAL</t>
  </si>
  <si>
    <t>APLICACIÓN DE SELLANTES</t>
  </si>
  <si>
    <t>FLUORURACIÓN TÓPICA BARNIZ</t>
  </si>
  <si>
    <t>ACTIVIDAD INTERCEPTIVA DE ANOMALÍAS DENTO MAXILARES (OPI)</t>
  </si>
  <si>
    <t>DESTARTRAJE SUPRAGINGIVAL Y PULIDO CORONARIO</t>
  </si>
  <si>
    <t>EXODONCIA</t>
  </si>
  <si>
    <t>PROCEDIMIENTO PULPAR</t>
  </si>
  <si>
    <t>ACCESO CAVITARIO</t>
  </si>
  <si>
    <t>RESTAURACIÓN ESTÉTICA</t>
  </si>
  <si>
    <t>RESTAURACIÓN DE AMALGAMAS</t>
  </si>
  <si>
    <t xml:space="preserve">OBTURACIÓN DE VIDRIO IONÓMERO </t>
  </si>
  <si>
    <t>DESTARTRAJE SUBGINGIVAL Y PULIDO RADICULAR POR SEXTANTE</t>
  </si>
  <si>
    <t>TRATAMIENTO RESTAURADOR ATRAUMÁTICO (ART)</t>
  </si>
  <si>
    <t>PROCEDIMIENTOS MÉDICO-QUIRÚRGICOS</t>
  </si>
  <si>
    <t>RADIOGRAFÍA INTRAORAL (RETROALVEOLARES, BITE WING Y OCLUSALES)</t>
  </si>
  <si>
    <t xml:space="preserve">Total Actividades </t>
  </si>
  <si>
    <t>SECCIÓN C : INGRESOS Y EGRESOS EN APS</t>
  </si>
  <si>
    <t>TIPO DE INGRESO O EGRESO</t>
  </si>
  <si>
    <t>Según grupos de edad o de riesgo</t>
  </si>
  <si>
    <t>INGRESOS A TRATAMIENTO ODONTOLOGÍA GENERAL</t>
  </si>
  <si>
    <t>INGRESO CONTROL CON ENFOQUE RIESGO ODONTOLOGICO (CERO)</t>
  </si>
  <si>
    <t>EGRESO CONTROL CON ENFOQUE RIESGO ODONTOLOGIGICO (CERO)</t>
  </si>
  <si>
    <t>ALTAS ODONTOLÓGICAS PREVENTIVAS</t>
  </si>
  <si>
    <t>ALTAS ODONTOLÓGICAS INTEGRALES (EXCLUYE SECCIÓN G)</t>
  </si>
  <si>
    <t>ALTAS ODONTOLÓGICAS TOTALES</t>
  </si>
  <si>
    <t>EGRESOS POR ABANDONO</t>
  </si>
  <si>
    <t xml:space="preserve">ÍNDICE ceod O COPD EN PACIENTES INGRESADOS  (Índice ceod se usa en menores de 7 años, para resto se utiliza COPD) </t>
  </si>
  <si>
    <t>1 a 2</t>
  </si>
  <si>
    <t>5 a 6</t>
  </si>
  <si>
    <t>7 a 8</t>
  </si>
  <si>
    <t>9 o más</t>
  </si>
  <si>
    <t xml:space="preserve"> N° de dientes (total de dientes en boca. En dentición mixta se suman los dientes primarios y permanentes)</t>
  </si>
  <si>
    <t>1 a 9</t>
  </si>
  <si>
    <t>10 a 19</t>
  </si>
  <si>
    <t>20 a 27</t>
  </si>
  <si>
    <t>28 y más</t>
  </si>
  <si>
    <t>CÓDIGO EXAMEN PERIODONTAL BASICO (EPB) EN PACIENTES INGRESADOS</t>
  </si>
  <si>
    <t>1,2,3</t>
  </si>
  <si>
    <t>4 y *</t>
  </si>
  <si>
    <t>SECCIÓN D : INTERCONSULTAS GENERADAS EN ESTABLECIMIENTOS APS</t>
  </si>
  <si>
    <t>ESPECIALIDAD</t>
  </si>
  <si>
    <t>USUARIOS EN SITUACIÓN DE DISCAPACIDAD*</t>
  </si>
  <si>
    <t>ENDODONCIA</t>
  </si>
  <si>
    <t>REHABILITACIÓN ORAL</t>
  </si>
  <si>
    <t>PRÓTESIS REMOVIBLES</t>
  </si>
  <si>
    <t>PRÓTESIS FIJA</t>
  </si>
  <si>
    <t>PRÓTESIS IMPLANTOASISTIDA</t>
  </si>
  <si>
    <t xml:space="preserve">CIRUGÍA BUCAL </t>
  </si>
  <si>
    <t>CIRUGÍA Y TRAUMATOLOGÍA MAXILOFACIAL</t>
  </si>
  <si>
    <t xml:space="preserve">ODONTOPEDIATRÍA </t>
  </si>
  <si>
    <t>ORTODONCIA Y ORTOPEDIA DENTOMAXILOFACIAL</t>
  </si>
  <si>
    <t>APARATOLOGÍA REMOVIBLE</t>
  </si>
  <si>
    <t>PERIODONCIA</t>
  </si>
  <si>
    <t xml:space="preserve">IMAGENOLOGÍA ORAL Y MAXILOFACIAL </t>
  </si>
  <si>
    <t>PATOLOGÍA ORAL</t>
  </si>
  <si>
    <t>IMPLANTOLOGÍA BUCO MAXILOFACIAL</t>
  </si>
  <si>
    <t>TRASTORNOS TEMPOROMANDIBULARES Y DOLOR OROFACIAL</t>
  </si>
  <si>
    <t>SOMATOPRÓTESIS</t>
  </si>
  <si>
    <t>SECCIÓN E: CONSULTAS ODONTOLÓGICAS  EN HORARIO CONTINUADO (incluidas en  Secciones A y B. . Excluye extensiones horarias de Sección G )</t>
  </si>
  <si>
    <t>JORNADA</t>
  </si>
  <si>
    <t xml:space="preserve">CONSULTAS  </t>
  </si>
  <si>
    <t xml:space="preserve"> HORARIO CONTINUADO</t>
  </si>
  <si>
    <t>VESPERTINA (LUNES-VIERNES)</t>
  </si>
  <si>
    <t>SECCIÓN F:  ACTIVIDADES DE ATENCIÓN EN ESPECIALIDADES ODONTOLÓGICAS.</t>
  </si>
  <si>
    <t>ACTIVIDADES DE ESPECIALIDADES</t>
  </si>
  <si>
    <t>12 años (incluido en el grupo de 10-14 años)</t>
  </si>
  <si>
    <t>Menos de 1 año - 1 año</t>
  </si>
  <si>
    <t>EXAMEN Y DIAGNÓSTICO DE ESPECIALIDAD</t>
  </si>
  <si>
    <t>EDUCACIÓN EN SALUD BUCAL</t>
  </si>
  <si>
    <t>RESPUESTA A INTERCONSULTA PERSONAS HOSPITALIZADOS</t>
  </si>
  <si>
    <t>VISITA A SALA</t>
  </si>
  <si>
    <t>CONTRALORÍA CLÍNICA</t>
  </si>
  <si>
    <t>CIRUGÍA TERCER MOLAR</t>
  </si>
  <si>
    <t>CIRUGÍA MENOR AMBULATORIA</t>
  </si>
  <si>
    <t>CIRUGÍA MAYOR AMBULATORIA</t>
  </si>
  <si>
    <t>TRATAMIENTO TRAUMATISMO DENTOALVEOLAR</t>
  </si>
  <si>
    <t xml:space="preserve">OBTURACIÓN DIRECTA </t>
  </si>
  <si>
    <t>OBTURACIÓN INDIRECTA (INLAYS U ONLAYS)</t>
  </si>
  <si>
    <t>INSTALACIÓN APARATO REMOVIBLE ORTODONCICO</t>
  </si>
  <si>
    <t>INSTALACIÓN APARATO FIJO ORTODONCICO</t>
  </si>
  <si>
    <t>INSTALACIÓN APARATO DE CONTENCIÓN ORTODÓNCICO</t>
  </si>
  <si>
    <t>RETIRO APARATOLOGÍA DE ORTODONCIA</t>
  </si>
  <si>
    <t>ORTOPEDIA PREQUIRÚRGICA</t>
  </si>
  <si>
    <t>ORTODONCIA PREVENTIVA E INTERCEPTIVA (OPI)</t>
  </si>
  <si>
    <t>TRATAMIENTO ENDODONCIA UNIRRADICULAR</t>
  </si>
  <si>
    <t>TRATAMIENTO ENDODONCIA BIRRADICULAR</t>
  </si>
  <si>
    <t>TRATAMIENTO ENDODONCIA MULTIRRADICULAR</t>
  </si>
  <si>
    <t>INDUCCIÓN AL CIERRE APICAL</t>
  </si>
  <si>
    <t>RETRATAMIENTO DE ENDODONCIA</t>
  </si>
  <si>
    <t>CIRUGÍA APICAL</t>
  </si>
  <si>
    <t xml:space="preserve">ADAPTACIÓN A LA ATENCIÓN ODONTOLÓGICA </t>
  </si>
  <si>
    <t>PROCEDIMIENTO RESTAURADOR (ODONTOPEDIATRÍA)</t>
  </si>
  <si>
    <t>PROCEDIMIENTO PULPAR (ODONTOPEDIATRÍA)</t>
  </si>
  <si>
    <t>CIRUGÍA AMBULATORIA (ODONTOPEDIATRÍA)</t>
  </si>
  <si>
    <t>DESTARTRAJE SUBGINGIVAL O PULIDO RADICULAR</t>
  </si>
  <si>
    <t>DESTARTRAJE SUPRAGINGIVAL O PULIDO CORONARIO</t>
  </si>
  <si>
    <t>PROCEDIMIENTO QUIRÚRGICO (PERIODONCIA)</t>
  </si>
  <si>
    <t>PROCEDIMIENTO QUIRÚRGICO PERIIMPLANTAR (PERIODONCIA)</t>
  </si>
  <si>
    <t>FERULIZACIÓN</t>
  </si>
  <si>
    <t>REHABILITACIÓN MEDIANTE PRÓTESIS REMOVIBLE ACRILICA PARCIAL O TOTAL</t>
  </si>
  <si>
    <t>REHABILITACIÓN MEDIANTE PRÓTESIS REMOVIBLE METÁLICA PARCIAL</t>
  </si>
  <si>
    <t>REHABILITACIÓN MEDIANTE PRÓTESIS FIJA UNITARIA O PLURAL</t>
  </si>
  <si>
    <t>REHABILITACIÓN MEDIANTE PRÓTESIS FIJA IMPLANTOSOPORTADA</t>
  </si>
  <si>
    <t>REHABILITACIÓN MEDIANTE PRÓTESIS MUCO-  IMPLANTOSOPORTADA</t>
  </si>
  <si>
    <t>REPARACIÓN DE PRÓTESIS</t>
  </si>
  <si>
    <t>IMPLANTOLOGÍA QUIRÚRGICA</t>
  </si>
  <si>
    <t>TOMA DE BIOPSIA</t>
  </si>
  <si>
    <t>ESTUDIO HISTOPATOLÓGICO</t>
  </si>
  <si>
    <t>SIALOMETRÍA</t>
  </si>
  <si>
    <t>TERAPIA FARMACOLÓGICA DE LESIONES DEL TERRITORIO ORAL Y MAXILOFACIAL</t>
  </si>
  <si>
    <t>TERAPIA NO FARMACOLÓGICA DE LESIONES DEL TERRITORIO ORAL Y MAXILOFACIAL</t>
  </si>
  <si>
    <t>ESTUDIO CLÍNICO LESIONES DEL TERRITORIO ORAL MAXILOFACIAL</t>
  </si>
  <si>
    <t>TERAPIA FÍSICA EN TRASTORNOS TEMPOROMANDIBULARES (TTM) Y DOLOR OROFACIAL (DOF)</t>
  </si>
  <si>
    <t>INFILTRACIÓN EN ARTICULACIÓN TEMPORO MANDIBULAR (ATM)</t>
  </si>
  <si>
    <t>BLOQUEO ANESTÉSICO Y/O MEDICAMENTOSO EN TTM Y DOF</t>
  </si>
  <si>
    <t>ARTROCENTESIS EN ATM</t>
  </si>
  <si>
    <t>TERAPIA BIOCONDUCTUAL</t>
  </si>
  <si>
    <t>DESGASTE SELECTIVO</t>
  </si>
  <si>
    <t>INSTALACIÓN DE DISPOSITIVO ORTOPÉDICO</t>
  </si>
  <si>
    <t>ACTIVIDADES SOMATOPRÓTESIS</t>
  </si>
  <si>
    <t>REHABILITACIÓN DE PRÓTESIS MAXILOFACIAL</t>
  </si>
  <si>
    <t>SECCIÓN F.1:  ACTIVIDADES DE IMAGENOLOGÍA ORAL Y MAXILOFACIAL.</t>
  </si>
  <si>
    <t>ACTIVIDADES DE APOYO</t>
  </si>
  <si>
    <t xml:space="preserve">Total </t>
  </si>
  <si>
    <t>RADIOGRAFÍA INTRAORAL MEDIANTE TÉCNICAS RETROALVEOLARES (POR PLACA)</t>
  </si>
  <si>
    <t>RADIOGRAFÍA INTRAORAL MEDIANTE TÉCNICAS BITE WING (POR PROCEDIMIENTO)</t>
  </si>
  <si>
    <t>RADIOGRAFÍA EXTRAORAL (POR PLACA)</t>
  </si>
  <si>
    <t>RADIOGRAFÍA OCLUSAL (POR PLACA)</t>
  </si>
  <si>
    <t>TELERRADIOGRAFÍA (POR PLACA)</t>
  </si>
  <si>
    <t>RADIOGRAFÍA PANORÁMICA (POR PLACA)</t>
  </si>
  <si>
    <t>TOMOGRAFÍA COMPUTACIONAL MAXILO FACIAL CONE BEAM (POR ADQUISICIÓN)</t>
  </si>
  <si>
    <t>SIALOGRAFÍAS (POR PROCEDIMIENTO)</t>
  </si>
  <si>
    <t>PROCEDIMIENTO IMAGENOLÓGICO COMPLEJO (POR PROCEDIMIENTO)</t>
  </si>
  <si>
    <t>SECCIÓN G: PROGRAMAS ESPECIALES Y GES (Actividades incluidas en Sección B)</t>
  </si>
  <si>
    <t>PROGRAMA - ACTIVIDAD</t>
  </si>
  <si>
    <t>PROGRAMA ODONTOLÓGICO INTEGRAL, ESTRATEGIA MÁS SONRISAS PARA CHILE</t>
  </si>
  <si>
    <t>N°AUDITORÍAS CLÍNICAS REALIZADAS</t>
  </si>
  <si>
    <t>ALTAS INTEGRALES</t>
  </si>
  <si>
    <t>JUNJI-INTEGRA-MINEDUC</t>
  </si>
  <si>
    <t>SERNAM</t>
  </si>
  <si>
    <t>PRODEMU</t>
  </si>
  <si>
    <t xml:space="preserve">CHILE SOLIDARIO </t>
  </si>
  <si>
    <t>MINVU</t>
  </si>
  <si>
    <t>DEMANDA LOCAL</t>
  </si>
  <si>
    <t xml:space="preserve">PROGRAMA ODONTOLÓGICO INTEGRAL, ESTRATEGIA HOMBRES DE ESCASOS RECURSOS </t>
  </si>
  <si>
    <t>ALTAS INTEGRALES/ACTIVIDADES</t>
  </si>
  <si>
    <t>TOTAL ALTAS INTEGRALES</t>
  </si>
  <si>
    <t>N° DE AUDITORIAS CLINICAS REALIZADAS</t>
  </si>
  <si>
    <t>REPARACIÓN DE PROTESIS</t>
  </si>
  <si>
    <t>PROGRAMA ODONTOLÓGICO INTEGRAL, ESTRATEGIA ATENCION ODONTOLOGICA EN DOMICILIO</t>
  </si>
  <si>
    <t>ALTAS ODONTOLOGICAS</t>
  </si>
  <si>
    <t xml:space="preserve">TOTAL ALTAS </t>
  </si>
  <si>
    <t>ALTAS PERSONAS CON DEPENDENCIA SEVERA</t>
  </si>
  <si>
    <t>ALTAS CUIDADORES PERSONAS CON DEPENDENCIA</t>
  </si>
  <si>
    <t>PROGRAMA MEJORAMIENTO DEL ACCESO, ESTRATEGIA RESOLUCIÓN DE ESPECIALIDAD EN APS</t>
  </si>
  <si>
    <t>TRATAMIENTO ENDODONCIA</t>
  </si>
  <si>
    <t>N° PACIENTES</t>
  </si>
  <si>
    <t>N° DIENTES TRATADOS POR ODONTOLOGO GRAL</t>
  </si>
  <si>
    <t>N° DIENTES TRATADOS POR  ENDODONCISTA</t>
  </si>
  <si>
    <t>TRATAMIENTO DE PERIODONCIA</t>
  </si>
  <si>
    <t>N° DE SEXTANTES POR PERIODONCISTA</t>
  </si>
  <si>
    <t>N° PRÓTESIS REALIZADAS POR ODONTOLOGO GRAL</t>
  </si>
  <si>
    <t>N° PRÓTESIS REALIZADAS POR REHABILITADORES ORALES</t>
  </si>
  <si>
    <t>PROGRAMA GES ODONTOLÓGICO ADULTO DE 60 AÑOS.</t>
  </si>
  <si>
    <t>N° DIENTES</t>
  </si>
  <si>
    <t>N° PRÓTESIS</t>
  </si>
  <si>
    <t>ALTA INTEGRAL EN CENTRO DE SALUD</t>
  </si>
  <si>
    <t>ALTA INTEGRAL EN UNIDAD DENTAL MÓVIL O PORTÁTIL</t>
  </si>
  <si>
    <t>ALTA INTEGRAL EN ESTABLECIMIENTO EDUCACIONAL</t>
  </si>
  <si>
    <t>PROGRAMA MEJORAMIENTO DEL ACCESO, ESTRATEGIA MORBILIDAD ADULTO</t>
  </si>
  <si>
    <t>MORBILIDAD ADULTO</t>
  </si>
  <si>
    <t>N° TOTAL DE ACTIVIDAD RECUPERATIVA REALIZADA EN &gt;20 AÑOS, EN EXTENSIÓN HORARIA</t>
  </si>
  <si>
    <t>N° DE CONSULTAS DE MORBILIDAD REALIZADAS EN &gt;20 AÑOS, EN EXTENSIÓN HORARIA</t>
  </si>
  <si>
    <t>SECCIÓN G.1: PROGRAMA SEMBRANDO SONRISAS</t>
  </si>
  <si>
    <t>EXAMEN DE SALUD</t>
  </si>
  <si>
    <t>Nº DE NIÑOS CON ÍNDICE ceod=0 AL INGRESO</t>
  </si>
  <si>
    <t>SET DE HIGIENE ORAL ENTREGADOS</t>
  </si>
  <si>
    <t>Nº DE APLICACIONES FLÚOR BARNIZ</t>
  </si>
  <si>
    <t>EDUCACIÓN GRUPAL EN ESTABLECIMIENTO DE EDUCACIÓN</t>
  </si>
  <si>
    <t>N° DE ESTABLECIMIENTOS DE EDUCACIÓN CON PROGRAMA IMPLEMENTADO</t>
  </si>
  <si>
    <t>SECCIÓN H: SEDACIÓN Y ANESTESIA</t>
  </si>
  <si>
    <t>ATENCIÓN BAJO SEDACIÓN INHALATORIA (CON ÓXIDO NITROSO)</t>
  </si>
  <si>
    <t>SEDACIÓN ENDOVENOSA</t>
  </si>
  <si>
    <t>ATENCIÓN BAJO ANESTESIA GENERAL</t>
  </si>
  <si>
    <t>ATENCIÓN BAJO SEDACIÓN ORAL</t>
  </si>
  <si>
    <t>SECCIÓN I:  CONSULTAS, INGRESOS Y EGRESOS EN ESPECIALIDADES ODONTOLÓGICAS REALIZADOS EN NIVEL PRIMARIO Y SECUNDARIO DE SALUD.</t>
  </si>
  <si>
    <t>ESPECIALIDAD Y TIPO DE INGRESO O EGRESO.</t>
  </si>
  <si>
    <t xml:space="preserve">TOTAL   </t>
  </si>
  <si>
    <t>60 AÑOS (INCLUÍDO EN GRUPOS DE 20-64 AÑOS)</t>
  </si>
  <si>
    <t>CONSULTAS</t>
  </si>
  <si>
    <t>CONSULTA DE URGENCIA</t>
  </si>
  <si>
    <t>CONSULTA DE URGENCIA NO GES</t>
  </si>
  <si>
    <t>CIRUGÍA BUCAL</t>
  </si>
  <si>
    <t xml:space="preserve">CONSULTA NUEVA </t>
  </si>
  <si>
    <t xml:space="preserve">CONTROL </t>
  </si>
  <si>
    <t>INGRESOS A TRATAMIENTO</t>
  </si>
  <si>
    <t>ALTAS DE TRATAMIENTO</t>
  </si>
  <si>
    <t>CONTROL DE ESPECIALIDAD POST ALTA</t>
  </si>
  <si>
    <t>ALTAS ADMINISTRATIVAS</t>
  </si>
  <si>
    <t>ODONTOPEDIATRÍA</t>
  </si>
  <si>
    <t>OPERATORIA</t>
  </si>
  <si>
    <t>ORTODONCIA Y ORTOPEDIA DENTO MAXILOFACIAL: APARATOLOGÍA FIJA</t>
  </si>
  <si>
    <t>ORTODONCIA Y ORTOPEDIA DENTO MAXILOFACIAL: APARATOLOGÍA REMOVIBLE</t>
  </si>
  <si>
    <t>REHABILITACIÓN: PRÓTESIS FIJA</t>
  </si>
  <si>
    <t>REHABILITACIÓN: PRÓTESIS REMOVIBLE</t>
  </si>
  <si>
    <t>REHABILITACIÓN: PRÓTESIS IMPLANTOASISTIDA</t>
  </si>
  <si>
    <t>SECCIÓN J: ACTIVIDADES EFECTUADAS POR TÉCNICO PARAMÉDICO DENTAL Y/O HIGIENISTAS DENTALES</t>
  </si>
  <si>
    <t>PULIDO CORONARIO Y DESTARTRAJE SUPRAGINGIVAL</t>
  </si>
  <si>
    <t xml:space="preserve">FLUORURACIÓN TÓPICA </t>
  </si>
  <si>
    <t>RADIOGRAFÍAS INTRAORALES (RETROALVEOLARES Y BITEWING)</t>
  </si>
  <si>
    <t>SECCIÓN K.- GESTIÓN DE AGENDA (CLINICA DENTALES MOVILES)</t>
  </si>
  <si>
    <t>HORAS ODONTOLÓGICAS MENSUALES CONTRATADAS</t>
  </si>
  <si>
    <t>HORAS DISPONIBLES DE ATENCIÓN CLÍNICA</t>
  </si>
  <si>
    <t>CITAS AGENDADAS</t>
  </si>
  <si>
    <t>CITAS EFECTIVAS</t>
  </si>
  <si>
    <t>NIVEL PRIMARIO</t>
  </si>
  <si>
    <t>ATENCIÓN MORBILIDAD</t>
  </si>
  <si>
    <t>ATENCIÓN TRATAMIENTO</t>
  </si>
  <si>
    <t>ATENCIÓN URGENCIA</t>
  </si>
  <si>
    <t>SECCIÓN L: CONSULTORÍAS DE ESPECIALIDADES ODONTOLÓGICAS.</t>
  </si>
  <si>
    <t>Nº CONSULTORÍAS</t>
  </si>
  <si>
    <t>Nº DE CASOS REVISADOS POR EL EQUIPO</t>
  </si>
  <si>
    <t>Nº DE CASOS ATENDIDOS</t>
  </si>
  <si>
    <t>ORTODONCIA</t>
  </si>
  <si>
    <t>5 meses</t>
  </si>
  <si>
    <t>55-59</t>
  </si>
  <si>
    <t>REM-A11a.  TRANSMISIÓN VERTICAL MATERNO INFANTIL</t>
  </si>
  <si>
    <t>SECCION A: TRATAMIENTO DE SIFILIS EN GESTANTES</t>
  </si>
  <si>
    <t>TRATAMIENTO DE SIFILIS EN GESTANTES EN ATENCIÓN PRIMARIA</t>
  </si>
  <si>
    <t>Gestantes con 1° test no treponémico reactivo en este embarazo con  penicilina administrada en Atención Primaria</t>
  </si>
  <si>
    <t xml:space="preserve">Gestantes con 1° test no treponémico reactivo </t>
  </si>
  <si>
    <t>TRATAMIENTO DE  SIFILIS EN GESTANTES EN ESPECIALIDADES</t>
  </si>
  <si>
    <t>Gestantes con 1° test no treponémico reactivo en este embarazo  con penicilina administrada en especialidades</t>
  </si>
  <si>
    <t>Gestantes con 1° test no treponémico reactivo en este embarazo</t>
  </si>
  <si>
    <t>TRATAMIENTO SIFILIS EN GESTANTES AL MOMENTO DEL PARTO</t>
  </si>
  <si>
    <t>Gestantes con 1° test no treponemico reactivo en este embarazo con  penicilina administrada al parto</t>
  </si>
  <si>
    <t>SECCIÓN B: NIÑOS Y NIÑAS EXPUESTOS A LA SIFILIS TRATADOS AL NACER</t>
  </si>
  <si>
    <t>Recién nacidos/as expuestos a sífilis (hijos de mujer con serología reactiva para sífilis al parto no tratada o inadecuadamente tratada), que reciben tratamiento para sífilis congénita al nacer</t>
  </si>
  <si>
    <t>Recién nacidos/as expuestos a sífilis (hijos de mujer con serología reactiva para sífilis al parto  no tratada o inadecuadamente tratada)</t>
  </si>
  <si>
    <t>SECCIÓN C: ABORTOS Y DEFUNCIONES FETALES ATRIBUIDAS A SIFILIS SEGÚN EDAD GESTACIONAL</t>
  </si>
  <si>
    <t xml:space="preserve">Mujeres con serología reactiva para sífilis con aborto menor o igual a 19+6 semanas o menor a 500 grs </t>
  </si>
  <si>
    <t xml:space="preserve">Mujeres con aborto menor o igual a 19+6 semanas o menor a 500 grs </t>
  </si>
  <si>
    <t xml:space="preserve">Mujeres con serología reactiva para sífilis con aborto entre las 20 y las 21+6 semanas o mayor a 500 grs </t>
  </si>
  <si>
    <t xml:space="preserve">Mujeres con aborto entre las 20 y las 21+6 semanas o mayor a 500 grs </t>
  </si>
  <si>
    <t xml:space="preserve">Mujeres con serología reactiva para sífilis con mortinato mayor o igual a 22 semanas </t>
  </si>
  <si>
    <t xml:space="preserve">Mujeres con mortinato mayor o igual a 22 semanas </t>
  </si>
  <si>
    <t>SECCION D: APLICACIÓN DE PROFILAXIS OCULAR PARA GONORREA EN RECIEN NACIDOS</t>
  </si>
  <si>
    <t>Recién Nacidos  vivos que reciben profilaxis ocular para gonorrea al nacer</t>
  </si>
  <si>
    <t xml:space="preserve">Recién nacidos vivos </t>
  </si>
  <si>
    <t>SECCIÓN E: MUJERES VIH QUE RECIBE PROTOCOLO PREVENCIÓN TRANSMISIÓN VERTICAL  AL PARTO (PTV)</t>
  </si>
  <si>
    <r>
      <t xml:space="preserve">Mujeres VIH (+) </t>
    </r>
    <r>
      <rPr>
        <b/>
        <sz val="11"/>
        <rFont val="Calibri"/>
        <family val="2"/>
        <scheme val="minor"/>
      </rPr>
      <t>confirmada</t>
    </r>
    <r>
      <rPr>
        <sz val="11"/>
        <rFont val="Calibri"/>
        <family val="2"/>
        <scheme val="minor"/>
      </rPr>
      <t xml:space="preserve">  por ISP que recibieron protocolo PTV completo al parto</t>
    </r>
  </si>
  <si>
    <r>
      <t xml:space="preserve">Mujeres VIH (+) </t>
    </r>
    <r>
      <rPr>
        <b/>
        <sz val="11"/>
        <rFont val="Calibri"/>
        <family val="2"/>
        <scheme val="minor"/>
      </rPr>
      <t>confirmada</t>
    </r>
    <r>
      <rPr>
        <sz val="11"/>
        <rFont val="Calibri"/>
        <family val="2"/>
        <scheme val="minor"/>
      </rPr>
      <t xml:space="preserve">  por ISP que recibieron protocolo PTV incompleto al parto</t>
    </r>
  </si>
  <si>
    <r>
      <t xml:space="preserve">Mujeres VIH (+) </t>
    </r>
    <r>
      <rPr>
        <b/>
        <sz val="11"/>
        <rFont val="Calibri"/>
        <family val="2"/>
        <scheme val="minor"/>
      </rPr>
      <t>confirmada</t>
    </r>
    <r>
      <rPr>
        <sz val="11"/>
        <rFont val="Calibri"/>
        <family val="2"/>
        <scheme val="minor"/>
      </rPr>
      <t xml:space="preserve">  por ISP que no recibieron protocolo PTV al parto</t>
    </r>
  </si>
  <si>
    <r>
      <t xml:space="preserve">Mujeres VIH (+) </t>
    </r>
    <r>
      <rPr>
        <b/>
        <sz val="11"/>
        <rFont val="Calibri"/>
        <family val="2"/>
        <scheme val="minor"/>
      </rPr>
      <t>confirmada</t>
    </r>
    <r>
      <rPr>
        <sz val="11"/>
        <rFont val="Calibri"/>
        <family val="2"/>
        <scheme val="minor"/>
      </rPr>
      <t xml:space="preserve"> por ISP atendidas por parto </t>
    </r>
  </si>
  <si>
    <r>
      <t xml:space="preserve">Mujeres con serología VIH (+) </t>
    </r>
    <r>
      <rPr>
        <b/>
        <sz val="11"/>
        <rFont val="Calibri"/>
        <family val="2"/>
        <scheme val="minor"/>
      </rPr>
      <t>no confirmada</t>
    </r>
    <r>
      <rPr>
        <sz val="11"/>
        <rFont val="Calibri"/>
        <family val="2"/>
        <scheme val="minor"/>
      </rPr>
      <t xml:space="preserve"> por ISP que recibieron protocolo PTV completo al parto</t>
    </r>
  </si>
  <si>
    <r>
      <t xml:space="preserve">Mujeres con serología VIH (+) </t>
    </r>
    <r>
      <rPr>
        <b/>
        <sz val="11"/>
        <rFont val="Calibri"/>
        <family val="2"/>
        <scheme val="minor"/>
      </rPr>
      <t>no confirmada</t>
    </r>
    <r>
      <rPr>
        <sz val="11"/>
        <rFont val="Calibri"/>
        <family val="2"/>
        <scheme val="minor"/>
      </rPr>
      <t xml:space="preserve">  por ISP que recibieron protocolo PTV incompleto al parto</t>
    </r>
  </si>
  <si>
    <r>
      <t xml:space="preserve">Mujeres con serología VIH (+) </t>
    </r>
    <r>
      <rPr>
        <b/>
        <sz val="11"/>
        <rFont val="Calibri"/>
        <family val="2"/>
        <scheme val="minor"/>
      </rPr>
      <t>no confirmada</t>
    </r>
    <r>
      <rPr>
        <sz val="11"/>
        <rFont val="Calibri"/>
        <family val="2"/>
        <scheme val="minor"/>
      </rPr>
      <t xml:space="preserve">  por ISP que No recibieron protocolo PTV al parto</t>
    </r>
  </si>
  <si>
    <r>
      <t xml:space="preserve">Mujeres con serología VIH (+) </t>
    </r>
    <r>
      <rPr>
        <b/>
        <sz val="11"/>
        <rFont val="Calibri"/>
        <family val="2"/>
        <scheme val="minor"/>
      </rPr>
      <t>no confirmada</t>
    </r>
    <r>
      <rPr>
        <sz val="11"/>
        <rFont val="Calibri"/>
        <family val="2"/>
        <scheme val="minor"/>
      </rPr>
      <t xml:space="preserve"> por ISP atendidas por parto  </t>
    </r>
  </si>
  <si>
    <t>SECCIÓN F: RECIEN NACIDOS EXPUESTOS AL VIH QUE RECIBE PROTOCOLO DE TRANSMISION VERTICAL</t>
  </si>
  <si>
    <t xml:space="preserve">Recién nacidos vivos hijos de mujer VIH (+) confirmada por ISP que iniciaron profilaxis para VIH durante las primeras 12 hrs de vida </t>
  </si>
  <si>
    <t>Recién nacidos vivos hijos de mujer VIH (+) confirmada por ISP</t>
  </si>
  <si>
    <t xml:space="preserve">Recién nacidos vivos hijos de mujer con serología VIH (+) no confirmada por ISP que iniciaron profilaxis para VIH durante las primeras 12 hrs de vida </t>
  </si>
  <si>
    <t>Recién nacidos vivos hijos de mujer con serología VIH (+) no confirmada por ISP</t>
  </si>
  <si>
    <t>SECCÓN G: RECIEN NACIDOS EXPUESTOS AL VIH QUE RECIBEN LECHE MATERNIZADA AL ALTA</t>
  </si>
  <si>
    <t>Recién nacidos vivos hijos de mujer VIH (+) confirmada por ISP que recibieron leche maternizada al alta (para ser consumida en su casa)</t>
  </si>
  <si>
    <t>Recien nacidos vivos hijos de mujer con serología VIH (+) no confirmada por el ISP  que recibieron leche maternizada al alta (para ser consumida en su casa)</t>
  </si>
  <si>
    <t>Recien nacidos vivos hijos de mujer con serología VIH (+) no confirmada por el ISP</t>
  </si>
  <si>
    <t xml:space="preserve">SECCION H: GESTANTES ESTUDIADAS PARA ESTREPTOCOCCUS GRUPO B (EGB) </t>
  </si>
  <si>
    <t>GESTANTES ESTUDIADAS PARA ESTREPTOCOCCUS GRUPO B (EGB) EN APS</t>
  </si>
  <si>
    <t>Gestantes estudiadas para EGB en APS</t>
  </si>
  <si>
    <t xml:space="preserve">Gestantes estudiadas en APS con examen EGB (+) </t>
  </si>
  <si>
    <t>GESTANTES ESTUDIADAS PARA ESTREPTOCOCCUS GRUPO B (EGB) EN ESPECIALIDADES</t>
  </si>
  <si>
    <t>Gestantes estudiadas para EGB en Especialidades</t>
  </si>
  <si>
    <t xml:space="preserve">Gestantes estudiadas en Especialidades con examen EGB (+) </t>
  </si>
  <si>
    <t>GESTANTES ESTUDIADAS PARA ESTREPTOCOCCUS GRUPO B (EGB) EN NIVEL HOSPITALARIO</t>
  </si>
  <si>
    <t>Gestantes estudiadas para EGB en nivel hospitalario</t>
  </si>
  <si>
    <t xml:space="preserve">Gestantes estudiadas en nivel hospitalario con examen EGB (+) </t>
  </si>
  <si>
    <t>GESTANTES CON PROFILAXIS PARA ESTREPTOCOCCUS GRUPO B (EGB) AL PARTO</t>
  </si>
  <si>
    <t>Gestantes con profilaxis para  EGB (+) al parto.</t>
  </si>
  <si>
    <t>SECCION I: GESTANTES EVALUADAS PARA HEPATITIS B</t>
  </si>
  <si>
    <t>GESTANTES EVALUADAS PARA HEPATITIS B EN ATENCIÓN PRIMARIA</t>
  </si>
  <si>
    <t xml:space="preserve">Gestantes con solicitud de estudio serológico para Hepatitis B </t>
  </si>
  <si>
    <t xml:space="preserve">Gestantes con estudio serológico positivo confirmado para Hepatitis B </t>
  </si>
  <si>
    <t xml:space="preserve">Gestantes con Hepatitis B positivo derivada con especialista (Gastroenterólogo, hepatólogo u otro) </t>
  </si>
  <si>
    <t>GESTANTES EVALUADAS PARA HEPATITIS B EN ESPECIALIDADES</t>
  </si>
  <si>
    <t>GESTANTES EVALUADAS PARA HEPATITIS B EN PARTOS</t>
  </si>
  <si>
    <t>SECCION J: PROFILAXIS DE TRANSMISIÓN VERTICAL APLICADA AL RECIEN NACIDO, HIJO DE MADRE HEPATITIS B POSITIVA</t>
  </si>
  <si>
    <t>Recién nacidos hijos de madre Hepatitis B positiva, nacidos en el periodo</t>
  </si>
  <si>
    <t>Recién nacidos hijos de madre Hepatitis B positiva que recibieron profilaxis completa, según la normativa vigente</t>
  </si>
  <si>
    <t>SECCION K: SEGUIMIENTO DE NIÑOS Y NIÑAS AL AÑO DE VIDA</t>
  </si>
  <si>
    <t>Niños/as  hijos de madre Hepatitis B positiva evaluados al año de vida</t>
  </si>
  <si>
    <t>Niños/as  hijos de madre Hepatitis B positiva, evaluados al año de vida, confirmado positivo de transmisión vertical para Hepatitis B</t>
  </si>
  <si>
    <t>REM-19a.   ACTIVIDADES DE PROMOCIÓN Y PREVENCIÓN DE LA SALUD</t>
  </si>
  <si>
    <t>SECCIÓN A: CONSEJERÍAS</t>
  </si>
  <si>
    <t>SECCIÓN A.1: CONSEJERÍAS INDIVIDUALES</t>
  </si>
  <si>
    <t xml:space="preserve">15-19 </t>
  </si>
  <si>
    <t xml:space="preserve">20-24 </t>
  </si>
  <si>
    <t xml:space="preserve">25-29 </t>
  </si>
  <si>
    <t xml:space="preserve">30-34 </t>
  </si>
  <si>
    <t>35-39</t>
  </si>
  <si>
    <t xml:space="preserve">40-44 </t>
  </si>
  <si>
    <t xml:space="preserve">45-49 </t>
  </si>
  <si>
    <t xml:space="preserve">50-54 </t>
  </si>
  <si>
    <t xml:space="preserve">60-64 </t>
  </si>
  <si>
    <t xml:space="preserve">65-69 </t>
  </si>
  <si>
    <t xml:space="preserve">70-74 </t>
  </si>
  <si>
    <t>75- 79</t>
  </si>
  <si>
    <t>ACTIVIDAD FÍSICA</t>
  </si>
  <si>
    <t>PSICÓLOGO /A</t>
  </si>
  <si>
    <t>KINESIÓLOGO</t>
  </si>
  <si>
    <t>FACILITADOR/A INTERCULTURAL</t>
  </si>
  <si>
    <t>ALIMENTACIÓN SALUDABLE</t>
  </si>
  <si>
    <t>CONSUMO DE DROGAS</t>
  </si>
  <si>
    <t>SALUD SEXUAL Y REPRODUCTIVA</t>
  </si>
  <si>
    <t>REGULACIÓN DE FERTILIDAD</t>
  </si>
  <si>
    <t>PREVENCIÓN VIH E INFECCIÓN DE TRANSMISIÓN SEXUAL (ITS)</t>
  </si>
  <si>
    <t>PREVENCIÓN DE LA TRANSMISIÓN VERTICAL DEL VIH (EMBARAZADAS)</t>
  </si>
  <si>
    <t>MÉDICO PRE TEST</t>
  </si>
  <si>
    <t>MATRONA /ÓN PRE TEST</t>
  </si>
  <si>
    <t>MÉDICO POST TEST</t>
  </si>
  <si>
    <t>MATRONA /ÓN POST TEST</t>
  </si>
  <si>
    <t>DESARROLLO INFANTIL INTEGRAL</t>
  </si>
  <si>
    <t>OTRAS ÁREAS</t>
  </si>
  <si>
    <t>ÁREA O NIVEL</t>
  </si>
  <si>
    <t>ORIENTACIÓN E INFORMACIÓN PREVIA AL EXAMEN VIH</t>
  </si>
  <si>
    <t>EN BANCO DE SANGRE  (DONANTES)</t>
  </si>
  <si>
    <t>HOSPITALIZACIÓN</t>
  </si>
  <si>
    <t>EN CDT - CRS</t>
  </si>
  <si>
    <t>EN APS</t>
  </si>
  <si>
    <t>EN APS - ESPACIOS AMIGABLES</t>
  </si>
  <si>
    <t>EN OTRAS INSTANCIAS</t>
  </si>
  <si>
    <t>SECCIÓN A.3: CONSEJERÍAS FAMILIARES</t>
  </si>
  <si>
    <t>TEMAS PRIORIDAD</t>
  </si>
  <si>
    <t>FAMILIA</t>
  </si>
  <si>
    <t>TOTAL ACTIVIDADES</t>
  </si>
  <si>
    <t>ESPACIOS AMIGABLES</t>
  </si>
  <si>
    <t>CON RIESGO PSICOSOCIAL</t>
  </si>
  <si>
    <t>CON INTEGRANTE DE PATOLOGÍA CRÓNICA</t>
  </si>
  <si>
    <t>CON INTEGRANTE CON PROBLEMA DE SALUD MENTAL</t>
  </si>
  <si>
    <t>CON ADULTO MAYOR DEPENDIENTE</t>
  </si>
  <si>
    <t>CON ADULTO MAYOR CON DEMENCIA</t>
  </si>
  <si>
    <t>CON INTEGRANTE CON ENFERMEDAD TERMINAL</t>
  </si>
  <si>
    <t>CON INTEGRANTE DEPENDIENTE SEVERO</t>
  </si>
  <si>
    <t>OTRAS ÁREAS DE INTERVENCIÓN</t>
  </si>
  <si>
    <t>CON ADOLESCENTE VIH (+)</t>
  </si>
  <si>
    <t>CONDONES MASCULINOS</t>
  </si>
  <si>
    <t>CONDONES FEMENINOS</t>
  </si>
  <si>
    <t>AMBOS TIPOS DE CONDONES</t>
  </si>
  <si>
    <t>SECCIÓN B: ACTIVIDADES DE PROMOCIÓN</t>
  </si>
  <si>
    <t>SECCIÓN B.1: ACTIVIDADES DE PROMOCIÓN SEGÚN ESTRATEGIAS Y CONDICIONANTES ABORDADAS Y NÚMERO DE PARTICIPANTES</t>
  </si>
  <si>
    <t xml:space="preserve">ESTRATEGIA, ESPACIOS  O LÍNEAS DE ACCIÓN </t>
  </si>
  <si>
    <t>CONDICIONANTES ABORDADAS</t>
  </si>
  <si>
    <t>DETERMINANTES SOCIALES DE LA SALUD ABORDADAS - CHILE CRECE CONTIGO</t>
  </si>
  <si>
    <t>Actividad física</t>
  </si>
  <si>
    <t xml:space="preserve">Alimentación </t>
  </si>
  <si>
    <t>Ambiente libre de humo de tabaco</t>
  </si>
  <si>
    <t>Factores protectores psicosociales</t>
  </si>
  <si>
    <t>Factores protectores ambientales</t>
  </si>
  <si>
    <t>Derechos humanos</t>
  </si>
  <si>
    <t>Salud sexual y prevención de VIH/SIDA e ITS</t>
  </si>
  <si>
    <t xml:space="preserve">EVENTOS  MASIVOS </t>
  </si>
  <si>
    <t>COMUNAS, COMUNIDADES.</t>
  </si>
  <si>
    <t>ESPACIOS AMIGABLES EN APS</t>
  </si>
  <si>
    <t>LUGARES DE TRABAJO</t>
  </si>
  <si>
    <t>ESTABLECIMIENTOS EDUCACIÓN</t>
  </si>
  <si>
    <t>REUNIONES DE PLANIFICACIÓN PARTICIPATIVA</t>
  </si>
  <si>
    <t xml:space="preserve">
JORNADAS Y  
SEMINARIOS</t>
  </si>
  <si>
    <t xml:space="preserve">EDUCACIÓN GRUPAL </t>
  </si>
  <si>
    <t>SECCIÓN B.2: TALLERES GRUPALES DE VIDA SANA SEGÚN TIPO, POR ESPACIOS DE ACCIÓN</t>
  </si>
  <si>
    <t>ESPACIOS DE ACCIÓN</t>
  </si>
  <si>
    <t xml:space="preserve">"AUTOESTIMA Y AUTOCUIDADO" </t>
  </si>
  <si>
    <t>"MENTE SANA Y CUERPO SANO"</t>
  </si>
  <si>
    <t>"YO ME CUIDO"</t>
  </si>
  <si>
    <t>COMUNAS, COMUNIDADES</t>
  </si>
  <si>
    <t>ESTABLECIMIENTOS EDUCACIONALES</t>
  </si>
  <si>
    <t>SECCIÓN B.3: ACTIVIDADES DE GESTIÓN SEGÚN TIPO, POR ESPACIOS DE ACCIÓN</t>
  </si>
  <si>
    <t>ENTREVISTAS</t>
  </si>
  <si>
    <t>INVESTIGACIÓN Y CAPACITACIÓN DE RRHH</t>
  </si>
  <si>
    <t>ESTABLECIMIENTOS 
EDUCACIONALES</t>
  </si>
  <si>
    <t>OFICINA INTERCULTURAL</t>
  </si>
  <si>
    <t>TOTAL TALLERES</t>
  </si>
  <si>
    <t>TOTAL PARTICIPANTES</t>
  </si>
  <si>
    <t>ALIMENTACIÓN</t>
  </si>
  <si>
    <t>AMBIENTE LIBRE DE HUMO DEL TABACO</t>
  </si>
  <si>
    <t>FACTORES PROTECTORES PSICOSOCIALES</t>
  </si>
  <si>
    <t>PREVENCIÓN CONSUMO DE ALCOHOL Y OTRAS DROGAS</t>
  </si>
  <si>
    <t>SALUD SEXUAL Y PREVENCIÓN DE VIH/SIDA e ITS</t>
  </si>
  <si>
    <t>OTROS TIPOS DE TALLERES</t>
  </si>
  <si>
    <t>ESPACIOS COMUNITARIOS</t>
  </si>
  <si>
    <t>CENTROS DE SALUD</t>
  </si>
  <si>
    <t xml:space="preserve">TOTAL PARTICIPANTES </t>
  </si>
  <si>
    <t>REM-19b.   ACTIVIDADES DE PARTICIPACIÓN SOCIAL</t>
  </si>
  <si>
    <t>SECCIÓN A: ATENCIÓN OFICINAS DE INFORMACIONES (SISTEMA INTEGRAL DE ATENCIÓN A USUARIOS)</t>
  </si>
  <si>
    <t>TIPO DE ATENCION</t>
  </si>
  <si>
    <t>Nº DE ATENCIONES EN EL MES</t>
  </si>
  <si>
    <t>RESPUESTAS DEL MES DENTRO DE PLAZOS LEGALES ( 15 DIAS HÁBILES)</t>
  </si>
  <si>
    <t>RECLAMOS RESPONDIDOS FUERA DE PLAZOS LEGALES</t>
  </si>
  <si>
    <t>RECLAMOS PENDIENTES</t>
  </si>
  <si>
    <t>Reclamos generados en el mes</t>
  </si>
  <si>
    <t>Reclamos generados en el mes anterior</t>
  </si>
  <si>
    <t>Respuestas pendientes dentro del plazo legal</t>
  </si>
  <si>
    <t>Respuestas pendientes fuera del plazo legal</t>
  </si>
  <si>
    <t xml:space="preserve">TOTAL DE RECLAMOS </t>
  </si>
  <si>
    <t>TRATO</t>
  </si>
  <si>
    <t>COMPETENCIA TÉCNICA</t>
  </si>
  <si>
    <t>INFRAESTRUCTURA</t>
  </si>
  <si>
    <t>CONCEPTOS NO CONTABILIZABLES EN RAYEN</t>
  </si>
  <si>
    <t>TIEMPO DE ESPERA (EN SALA DE ESPERA)</t>
  </si>
  <si>
    <t>TIEMPO DE ESPERA, POR CONSULTA ESPECIALIDAD (POR LISTA DE ESPERA)</t>
  </si>
  <si>
    <t>TIEMPO DE ESPERA, POR PROCEDIMIENTO (LISTA DE ESPERA)</t>
  </si>
  <si>
    <t>TIEMPO DE ESPERA , POR CIRUGÍA (LISTA DE ESPERA)</t>
  </si>
  <si>
    <t>INFORMACIÓN</t>
  </si>
  <si>
    <t>PROCEDIMIENTOS ADMINISTRATIVOS</t>
  </si>
  <si>
    <t>PROBIDAD ADMINISTRATIVA</t>
  </si>
  <si>
    <t>INCUMPLIMIENTO GARANTÍAS EXPLÍCITAS EN SALUD (GES)</t>
  </si>
  <si>
    <t>INCUMPLIMIENTO DE GARANTÍAS LEY RICARTE SOTO</t>
  </si>
  <si>
    <t>INCUMPLIMIENTO DE GARANTÍAS FOFAR</t>
  </si>
  <si>
    <t>SUGERENCIAS</t>
  </si>
  <si>
    <t>FELICITACIONES</t>
  </si>
  <si>
    <t>SOLICITUDES</t>
  </si>
  <si>
    <t>SOLICITUDES LEY 20.285 (Ley de Transparencia)</t>
  </si>
  <si>
    <t>SECCIÓN B: ACTIVIDADES POR ESTRATEGIA/LÍNEA DE ACCIÓN O ESPACIO / INSTANCIA DE PARTICIPACIÓN SOCIAL</t>
  </si>
  <si>
    <t>TIPO DE ACTIVIDADES</t>
  </si>
  <si>
    <t xml:space="preserve">ESPACIOS/INSTANCIAS </t>
  </si>
  <si>
    <t>ESTRATEGIAS/LÍNEAS DE ACCIÓN</t>
  </si>
  <si>
    <t>Consultas Ciudadanas</t>
  </si>
  <si>
    <t xml:space="preserve"> Consejos consultivos de Adolescentes y Jóvenes</t>
  </si>
  <si>
    <t>Mesas: Territoriales, diálogos ciudadanos, mesa salud intercultural</t>
  </si>
  <si>
    <t>Cuentas públicas participativas</t>
  </si>
  <si>
    <t>Presupuestos participativos</t>
  </si>
  <si>
    <t>Estrategias de satisfacción usuaria</t>
  </si>
  <si>
    <t xml:space="preserve">Planificación local participativa </t>
  </si>
  <si>
    <t>Total participantes</t>
  </si>
  <si>
    <t>Total hombres</t>
  </si>
  <si>
    <t>Total mujeres</t>
  </si>
  <si>
    <t>ADMINISTRACIÓN Y GESTIÓN</t>
  </si>
  <si>
    <t>REUNIONES INTRASECTOR</t>
  </si>
  <si>
    <t>REUNIONES INTERSECTOR</t>
  </si>
  <si>
    <t>ACTIVIDADES DE MONITOREO</t>
  </si>
  <si>
    <t>ASESORÍA TÉCNICA</t>
  </si>
  <si>
    <t>JORNADAS DE INTERCAMBIO DE EXPERIENCIAS</t>
  </si>
  <si>
    <t>ACTIVIDADES DE DIFUSIÓN Y COMUNICACIÓN</t>
  </si>
  <si>
    <t>EDUCACIÓN Y CAPACITACIÓN COMUNITARIA</t>
  </si>
  <si>
    <t>EVENTOS MASIVOS (ASAMBLEAS, CABILDOS, OTROS)</t>
  </si>
  <si>
    <t>ACTIVIDADES A PUEBLOS INDÍGENAS</t>
  </si>
  <si>
    <t>TOTAL DE ACTIVIDADES</t>
  </si>
  <si>
    <t>SECCIÓN C: REUNIONES DE ADULTO MAYOR</t>
  </si>
  <si>
    <t>TIPO DE REUNIÓN</t>
  </si>
  <si>
    <t xml:space="preserve">CLÍNICAS </t>
  </si>
  <si>
    <t>CON INSTITUCIONES DE LARGA ESTADÍA</t>
  </si>
  <si>
    <t>Consejo de la Sociedad Civil, Consejos consultivos, de desarrollo y comités locales</t>
  </si>
  <si>
    <t>CASOS/INSTITUCIONES</t>
  </si>
  <si>
    <t>REM-23.   SALAS: IRA, ERA Y MIXTAS EN APS</t>
  </si>
  <si>
    <t>SECCIÓN A: INGRESOS AGUDOS SEGÚN DIAGNOSTICO</t>
  </si>
  <si>
    <t>DIAGNÓSTICOS</t>
  </si>
  <si>
    <t>Menos 
1 año</t>
  </si>
  <si>
    <t>1 - 4 
años</t>
  </si>
  <si>
    <t>5 - 9 
años</t>
  </si>
  <si>
    <t>10 - 14
años</t>
  </si>
  <si>
    <t>15 - 19
años</t>
  </si>
  <si>
    <t xml:space="preserve">20 a 24 años
</t>
  </si>
  <si>
    <t>25 a 39 años</t>
  </si>
  <si>
    <t>80 y mas años</t>
  </si>
  <si>
    <t>I.R.A. ALTA</t>
  </si>
  <si>
    <t>INFLUENZA</t>
  </si>
  <si>
    <t xml:space="preserve">NEUMONÍA </t>
  </si>
  <si>
    <t>COQUELUCHE</t>
  </si>
  <si>
    <t>BRONQUITIS OBSTRUCTIVA AGUDA</t>
  </si>
  <si>
    <t>OTRAS IRAS  BAJAS</t>
  </si>
  <si>
    <t>EXACERBACIÓN SÍNDROME BRONQUIAL OBSTRUCTIVO RECURRENTE (SBOR)</t>
  </si>
  <si>
    <t>EXACERBACIÓN ASMA</t>
  </si>
  <si>
    <t>EXACERBACIÓN DE ENFERMEDAD PULMONAR OBSTRUCTIVA CRÓNICA (EPOC)</t>
  </si>
  <si>
    <t>EXACERBACIÓN FIBROSIS QUÍSTICA</t>
  </si>
  <si>
    <t>EXACERBACIÓN OTRAS RESPIRATORIAS CRÓNICAS</t>
  </si>
  <si>
    <t>SECCIÓN B: INGRESO CRÓNICO SEGÚN DIAGNÓSTICO (SOLO MÉDICO)</t>
  </si>
  <si>
    <t>SÍNDROME BRONQUIAL OBSTRUCTIVO RECURRENTE (SBOR)</t>
  </si>
  <si>
    <t>Leve</t>
  </si>
  <si>
    <t>Moderado</t>
  </si>
  <si>
    <t>Severo</t>
  </si>
  <si>
    <t>ASMA BRONQUIAL</t>
  </si>
  <si>
    <t>ENFERMEDAD PULMONAR OBSTRUCTIVA CRÓNICA (EPOC)</t>
  </si>
  <si>
    <t>Tipo A</t>
  </si>
  <si>
    <t>Tipo B</t>
  </si>
  <si>
    <t>DISPLASIA BRONCOPULMONAR</t>
  </si>
  <si>
    <t>FIBROSIS QUÍSTICA</t>
  </si>
  <si>
    <t>OXIGENO DEPENDIENTE</t>
  </si>
  <si>
    <t xml:space="preserve">ASISTENCIA VENTILATORIA NO INVASIVA O INVASIVA </t>
  </si>
  <si>
    <t>OTRAS RESPIRATORIAS CRÓNICAS</t>
  </si>
  <si>
    <t>SECCION C: EGRESOS</t>
  </si>
  <si>
    <t>PROGRAMAS</t>
  </si>
  <si>
    <t>CAUSAL</t>
  </si>
  <si>
    <t>SÍNDROME BRONQUIAL OBSTRUCTIVA RECURRENTE (SBOR)</t>
  </si>
  <si>
    <t>OXÍGENO DEPENDIENTE</t>
  </si>
  <si>
    <t>SECCIÓN D: CONSULTAS DE MORBILIDAD POR ENFERMEDADES RESPIRATORIAS EN SALAS IRA, ERA Y MIXTA</t>
  </si>
  <si>
    <t>SECCIÓN F: SEGUIMIENTO DE ATENCIONES REALIZADAS EN AGUDOS</t>
  </si>
  <si>
    <t>SECCIÓN G: INASISTENTES A CONTROL DE CRÓNICOS</t>
  </si>
  <si>
    <t>S.B.O. RECURRENTE</t>
  </si>
  <si>
    <t>SECCIÓN H: INASISTENTES A CITACIÓN AGENDADA</t>
  </si>
  <si>
    <t>Menor de 20 años</t>
  </si>
  <si>
    <t>De 20 años y más</t>
  </si>
  <si>
    <t>SECCIÓN I: PROCEDIMIENTOS REALIZADOS</t>
  </si>
  <si>
    <t>PROCEDIMIENTO</t>
  </si>
  <si>
    <t xml:space="preserve">ESPIROMETRÍA BASAL </t>
  </si>
  <si>
    <t>ESPIROMETRÍA POST BD</t>
  </si>
  <si>
    <t xml:space="preserve">FLUJOMETRÍA BASAL </t>
  </si>
  <si>
    <t>FLUJOMETRÍA POST BD</t>
  </si>
  <si>
    <t>PIMOMETRÍA</t>
  </si>
  <si>
    <t>TEST DE PROVOCACIÓN CON EJERCICIO</t>
  </si>
  <si>
    <t>TEST DE MARCHA 6 MINUTOS</t>
  </si>
  <si>
    <t>SESIONES DE KINESIOTERAPIA RESPIRATORIA</t>
  </si>
  <si>
    <t>TOMA DE MUESTRA SECRECIÓN MUCOSA/BRONQUIAL</t>
  </si>
  <si>
    <t>SECCIÓN J: DERIVACIÓN DE PACIENTES SEGÚN DESTINO</t>
  </si>
  <si>
    <t>DESTINO</t>
  </si>
  <si>
    <t>UNIDAD EMERGENCIA HOSPITALARIA</t>
  </si>
  <si>
    <t>SAPU, SUR O SAR</t>
  </si>
  <si>
    <t>CAE / CDT / CRS</t>
  </si>
  <si>
    <t>SECCIÓN K: RECEPCIÓN DE PACIENTES SEGÚN ORIGEN</t>
  </si>
  <si>
    <t>SAPU , SUR O SAR</t>
  </si>
  <si>
    <t>EXTRASISTEMA</t>
  </si>
  <si>
    <t>SECCIÓN L: HOSPITALIZACION ABREVIADA / INTERVENCION EN CRISIS RESPIRATORIA</t>
  </si>
  <si>
    <t>BRONQUITIS OBSTRUCTIVA</t>
  </si>
  <si>
    <t>REAGUDIZACIÓN DE SBOR</t>
  </si>
  <si>
    <t>REAGUDIZACIÓN DE ASMA</t>
  </si>
  <si>
    <t>REAGUDIZACIÓN DE EPOC</t>
  </si>
  <si>
    <t>SECCIÓN M: EDUCACIÓN EN SALAS</t>
  </si>
  <si>
    <t>SECCIÓN M.1: EDUCACION INDIVIDUAL EN SALA</t>
  </si>
  <si>
    <t>TEMAS</t>
  </si>
  <si>
    <t>ANTITABACO</t>
  </si>
  <si>
    <t>AUTOCUIDADO SEGÚN PATOLOGÍA</t>
  </si>
  <si>
    <t>USO DE TERAPIA INHALATORIA</t>
  </si>
  <si>
    <t xml:space="preserve">EDUCACION INTEGRAL EN SALUD RESPIRATORIA </t>
  </si>
  <si>
    <t>ESTILO DE VIDA SALUDABLES</t>
  </si>
  <si>
    <t>SECCIÓN M.2: EDUCACIÓN GRUPAL (AGENDADA Y PROGRAMADA)</t>
  </si>
  <si>
    <t>Nº SESIONES</t>
  </si>
  <si>
    <t>Nº PARTICIPANTES</t>
  </si>
  <si>
    <t>UN PROFESIONAL</t>
  </si>
  <si>
    <t>PACIENTES, PADRES O CUIDADORES</t>
  </si>
  <si>
    <t>SALAS CUNAS Y JARDINES INFANTILES</t>
  </si>
  <si>
    <t>INTERSECTOR</t>
  </si>
  <si>
    <t>REHABILITACION PULMONAR</t>
  </si>
  <si>
    <t xml:space="preserve">SECCIÓN N: VISITAS DOMICILIARIAS Y SEGUIMIENTO REALIZADOS POR EQUIPO IRA-ERA </t>
  </si>
  <si>
    <t>CONCEPTOS</t>
  </si>
  <si>
    <t>HOGAR LIBRE DEL HUMO DEL TABACO</t>
  </si>
  <si>
    <t>POR MUERTE DE NEUMONÍA EN DOMICILIO</t>
  </si>
  <si>
    <t>PROGRAMA OXIGENOTERAPIA AMBULATORIA, AVNI, AVI, AVNIA, AVIA</t>
  </si>
  <si>
    <t>SEGUIMIENTO TELEFÓNICO REALIZADO POR KINESIOLOGO SALA</t>
  </si>
  <si>
    <t>OTRAS VISITAS</t>
  </si>
  <si>
    <t xml:space="preserve">SECCIÓN O: REHABILITACION PULMONAR Y ACTIVIDAD FISICA </t>
  </si>
  <si>
    <t>Nº ACTIVIDADES</t>
  </si>
  <si>
    <t>SESIONES EDUCATIVAS</t>
  </si>
  <si>
    <t>SESIONES ACTIVIDAD FISICA</t>
  </si>
  <si>
    <t>ARTICULACION CONTINUIDAD CON INTERSECTOR</t>
  </si>
  <si>
    <t>PLANES DE ACTIVIDAD FISICA</t>
  </si>
  <si>
    <t>DISEÑO PLAN DE TRABAJO</t>
  </si>
  <si>
    <t>SEGUIMIENTO PRESENCIAL</t>
  </si>
  <si>
    <t>SEGUIMIENTO TELEFONICO</t>
  </si>
  <si>
    <t>SECCIÓN P: APLICACIÓN DE ENCUESTA CALIDAD DE VIDA</t>
  </si>
  <si>
    <t>DIAGNÓSTICO</t>
  </si>
  <si>
    <t>ENCUESTAS REALIZADAS</t>
  </si>
  <si>
    <t>EPOC</t>
  </si>
  <si>
    <t>REEVALUACIÓN ANUAL</t>
  </si>
  <si>
    <t>OTRAS CRÓNICAS</t>
  </si>
  <si>
    <t>REM-27.  EDUCACIÓN PARA LA SALUD</t>
  </si>
  <si>
    <t>SECCIÓN A: PERSONAS QUE INGRESAN A EDUCACIÓN GRUPAL SEGÚN ÁREAS TEMÁTICAS Y EDAD</t>
  </si>
  <si>
    <t>ÁREAS TEMÁTICAS DE PREVENCIÓN</t>
  </si>
  <si>
    <t>MADRE, PADRE O CUIDADOR DE :</t>
  </si>
  <si>
    <t>GRUPO DE EDAD (en años)</t>
  </si>
  <si>
    <t>Menores de 1 año</t>
  </si>
  <si>
    <t>Niños 12 a 23 meses</t>
  </si>
  <si>
    <t>Niños de 2 a 5 años</t>
  </si>
  <si>
    <t>Niños de 6 a 9 años</t>
  </si>
  <si>
    <t xml:space="preserve">   </t>
  </si>
  <si>
    <t>ESTIMULACIÓN DESARROLLO PSICOMOTOR</t>
  </si>
  <si>
    <t>NUTRICIÓN</t>
  </si>
  <si>
    <t>RIESGO DE MALNUTRICIÓN POR EXCESO</t>
  </si>
  <si>
    <t>MALNUTRICIÓN POR EXCESO</t>
  </si>
  <si>
    <t>MALNUTRICIÓN DE DÉFICIT</t>
  </si>
  <si>
    <t xml:space="preserve">SIN RIESGO DE MALNUTRICIÓN </t>
  </si>
  <si>
    <t>0</t>
  </si>
  <si>
    <t>PREVENCIÓN DE IRA - ERA</t>
  </si>
  <si>
    <t>PREVENCIÓN DE ACCIDENTES</t>
  </si>
  <si>
    <t>SALUD BUCO-DENTAL</t>
  </si>
  <si>
    <t>PREVENCIÓN VIOLENCIA DE GÉNERO</t>
  </si>
  <si>
    <t>TRANS FEMENINO</t>
  </si>
  <si>
    <t>TRANS MASCULINO</t>
  </si>
  <si>
    <t>TALLERES DE CLIMATERIO</t>
  </si>
  <si>
    <t xml:space="preserve">EDUCACIÓN PRENATAL (NUTRICIÓN- LACTANCIA- CRIANZA- AUTOCUIDADO- PREPARACIÓN PARTO Y OTROS) </t>
  </si>
  <si>
    <t>VISITA GUIADA A LA MATERNIDAD</t>
  </si>
  <si>
    <t>PROMOCIÓN DE SALUD MENTAL</t>
  </si>
  <si>
    <t>PROMOCIÓN DEL DESARROLLO INFANTIL TEMPRANO</t>
  </si>
  <si>
    <t>DEL LENGUAJE</t>
  </si>
  <si>
    <t>MOTOR</t>
  </si>
  <si>
    <t>HABILIDADES PARENTALES</t>
  </si>
  <si>
    <t>NADIE ES PERFECTO</t>
  </si>
  <si>
    <t>FAMILIAS FUERTES</t>
  </si>
  <si>
    <t>APOYO MADRE A MADRE</t>
  </si>
  <si>
    <t xml:space="preserve">PREVENCIÓN DE SALUD MENTAL </t>
  </si>
  <si>
    <t>PREVENCIÓN SUICIDIO</t>
  </si>
  <si>
    <t>PREVENCIÓN TRASTORNO MENTAL</t>
  </si>
  <si>
    <t>PREVENCION ALCOHOL Y DROGAS</t>
  </si>
  <si>
    <t>ANTITABÁQUICA (excluye REM 23)</t>
  </si>
  <si>
    <t>PREVENCIÓN DE LA TRANSMISIÓN VERTICAL DE VIH-SÍFILIS</t>
  </si>
  <si>
    <t>OTRAS ÁREAS TEMÁTICAS</t>
  </si>
  <si>
    <t>EDUCACIÓN ESPECIAL EN ADULTO MAYOR</t>
  </si>
  <si>
    <t>ESTIMULACIÓN DE MEMORIA</t>
  </si>
  <si>
    <t>PREVENCIÓN CAÍDAS</t>
  </si>
  <si>
    <t>ESTIMULACIÓN DE ACTIVIDAD FÍSICA</t>
  </si>
  <si>
    <t>USO RACIONAL DE MEDICAMENTOS</t>
  </si>
  <si>
    <t>RESISTENCIA ANTIMICROBIANOS</t>
  </si>
  <si>
    <t>SECCIÓN B: ACTIVIDADES DE EDUCACIÓN PARA LA SALUD SEGÚN PERSONAL QUE LAS REALIZA (SESIONES)</t>
  </si>
  <si>
    <t>DOS O MÁS PROFESIONALES</t>
  </si>
  <si>
    <t>UN PROFESIONAL Y UN TÉCNICO PARAMÉDICO</t>
  </si>
  <si>
    <t>TÉCNICO 
PARAMÉ-
DICO</t>
  </si>
  <si>
    <t>EDUCACIÓN DE GRUPO</t>
  </si>
  <si>
    <t>PREVENCIÓN DE LA TRANSMISIÓN VERTICAL DE VIH-SIFILIS</t>
  </si>
  <si>
    <t>SECCIÓN C: ACTIVIDAD FÍSICA GRUPAL PARA PROGRAMA SALUD CARDIOVASCULAR (SESIONES)</t>
  </si>
  <si>
    <t>TOTAL SESIONES</t>
  </si>
  <si>
    <t>PROFESOR
EDUCACIÓN FÍSICA</t>
  </si>
  <si>
    <t>KINESIÓ-
LOGO</t>
  </si>
  <si>
    <t>10 A 19 AÑOS</t>
  </si>
  <si>
    <t>20 A 24 AÑOS</t>
  </si>
  <si>
    <t>25 A 64 AÑOS</t>
  </si>
  <si>
    <t>65 Y MÁS</t>
  </si>
  <si>
    <t>SECCIÓN D: EDUCACIÓN GRUPAL A GESTANTES DE ALTO RIESGO OBSTÉTRICO (Nivel Secundario)</t>
  </si>
  <si>
    <t>TOTAL 
SESIONES</t>
  </si>
  <si>
    <t>PREPARACIÓN PARA EL PARTO</t>
  </si>
  <si>
    <t>TALLER DE EDUCACIÓN PRENATAL</t>
  </si>
  <si>
    <t>SECCIÓN E: TALLERES PROGRAMA "MÁS A.M AUTOVALENTES"</t>
  </si>
  <si>
    <t>TALLER</t>
  </si>
  <si>
    <t>Nº DE SESIONES</t>
  </si>
  <si>
    <t>ESTIMULACIÓN DE FUNCIONES MOTORAS Y PREVENCIÓN DE CAÍDAS</t>
  </si>
  <si>
    <t>ESTIMULACION DE FUNCIONES  COGNITIVA</t>
  </si>
  <si>
    <t>AUTOCUIDADO Y ESTILOS DE VIDA SALUDABLE</t>
  </si>
  <si>
    <t>SECCIÓN F: TALLERES PROGRAMA ELIGE VIDA SANA</t>
  </si>
  <si>
    <t xml:space="preserve">Post Parto </t>
  </si>
  <si>
    <t>menor de 2 años</t>
  </si>
  <si>
    <t>CIRCULO DE ACTIVIDAD FISICA</t>
  </si>
  <si>
    <t>CIRCULO DE VIDA SANA</t>
  </si>
  <si>
    <t xml:space="preserve">ACTIVIDADES MASIVAS </t>
  </si>
  <si>
    <t>SECCIÓN G: INTERVENCIONES POR PATRÓN DE CONSUMO DE ALCOHOL, TABACO y OTRAS DROGAS</t>
  </si>
  <si>
    <t>TIPO DE INTERVENCIÓN</t>
  </si>
  <si>
    <t>INTERVENCIÓN MÍNIMA
(BAJO RIESGO)</t>
  </si>
  <si>
    <t xml:space="preserve"> ALCOHOL</t>
  </si>
  <si>
    <t xml:space="preserve"> TABACO</t>
  </si>
  <si>
    <t xml:space="preserve"> DROGAS</t>
  </si>
  <si>
    <t>INTERVENCIÓN BREVE 
(RIESGO)</t>
  </si>
  <si>
    <t>INTERVENCIÓN REFERENCIA ASISTIDA
(PERJUDICIAL O DEPENDENCIA)</t>
  </si>
  <si>
    <t xml:space="preserve">SECCIÓN H: PERSONAS QUE INGRESAN A TALLERES PARA PADRES DEL PROGRAMA DE APOYO A LA SALUD MENTAL INFANTIL (PASMI) </t>
  </si>
  <si>
    <t>Concepto</t>
  </si>
  <si>
    <t xml:space="preserve">Total de padres, madres o cuidadores de 5 a 9 años </t>
  </si>
  <si>
    <t>Total de Talleres</t>
  </si>
  <si>
    <t xml:space="preserve">Total de Sesiones </t>
  </si>
  <si>
    <t xml:space="preserve">Taller Nadie es Perfecto (PASMI) </t>
  </si>
  <si>
    <t>SECCIÓN I: ORGANIZACIONES SOCIALES DE LA RED DEL PROGRAMA MÁS ADULTOS MAYORES AUTOVALENTES</t>
  </si>
  <si>
    <t xml:space="preserve">Por Tipo de Organización </t>
  </si>
  <si>
    <t>N° Total de Organizaciones</t>
  </si>
  <si>
    <t>Clubes de Adultos Mayores</t>
  </si>
  <si>
    <t>Centros de Madres</t>
  </si>
  <si>
    <t>Clubes Deportivos</t>
  </si>
  <si>
    <t>Uniones Comunales de Adultos Mayores</t>
  </si>
  <si>
    <t>Junta de Vecinos</t>
  </si>
  <si>
    <t>Organizaciones Informales</t>
  </si>
  <si>
    <t>Otras Organizaciones Formales</t>
  </si>
  <si>
    <t xml:space="preserve">Organizaciones ingresadas al programa de Estimulación Funcional del programa Más Adultos Mayores Autovalentes </t>
  </si>
  <si>
    <t xml:space="preserve">Organizaciones con Líderes Comunitarios Capacitados por el Programa Más Adultos Mayores Autovalentes </t>
  </si>
  <si>
    <t xml:space="preserve">SECCIÓN J: SERVICIOS DE LA RED DEL PROGRAMA MÁS ADULTOS MAYORES AUTOVALENTES </t>
  </si>
  <si>
    <t>Por Tipo de Servicio</t>
  </si>
  <si>
    <t>N° Total de Servicios</t>
  </si>
  <si>
    <t>Unidad Municipal de Personas Mayores</t>
  </si>
  <si>
    <t>Unidad Municipal de Atención Social</t>
  </si>
  <si>
    <t>Unidad Municipal de Deportes</t>
  </si>
  <si>
    <t>Unidad Municipal Turismo</t>
  </si>
  <si>
    <t>Unidad Municipal Educación</t>
  </si>
  <si>
    <t>Biblioteca Municipal</t>
  </si>
  <si>
    <t>Unidad Cultura Municipal</t>
  </si>
  <si>
    <t>Otras Unidades Municipales</t>
  </si>
  <si>
    <t>Escuelas o Colegios</t>
  </si>
  <si>
    <t>Universidades</t>
  </si>
  <si>
    <t xml:space="preserve">Otras Unidades Externas al Municipio </t>
  </si>
  <si>
    <t xml:space="preserve">Servicios Locales con Oferta programatica para personas mayores (total o parcial) </t>
  </si>
  <si>
    <t xml:space="preserve">SECCION K: TALLERES GRUPALES DE LACTANCIA MATERNA </t>
  </si>
  <si>
    <t>N° de Talleres</t>
  </si>
  <si>
    <t xml:space="preserve">Grupo de Edad (en años) </t>
  </si>
  <si>
    <t xml:space="preserve">50 a 54 años </t>
  </si>
  <si>
    <t xml:space="preserve">Migrantes </t>
  </si>
  <si>
    <t>Número de Talleres de Lactancia Materna realizada en Maternidades</t>
  </si>
  <si>
    <t>Número de Participantes de Talleres de Lactancia Materna realizada en Maternidades</t>
  </si>
  <si>
    <t xml:space="preserve">SECCIÓN L: TALLEFRES GRUPALES DE LACTANCIA MATERNA EN ATENCIÓN PRIMARIA </t>
  </si>
  <si>
    <t xml:space="preserve">POR RANGO ETARIO </t>
  </si>
  <si>
    <t xml:space="preserve">De 0 a 29 días </t>
  </si>
  <si>
    <t>de 1 mes a 2 meses 29 días</t>
  </si>
  <si>
    <t>de 3 meses a 5 meses 29 días</t>
  </si>
  <si>
    <t xml:space="preserve">de 6 meses a 11 meses 29 días </t>
  </si>
  <si>
    <t xml:space="preserve">MIGRANTES </t>
  </si>
  <si>
    <t>Numero de Talleres de Lactancia materna Realizada en Atención Primaria a Menores de un Año</t>
  </si>
  <si>
    <t>Número de participantes de Talleres de Lactancia Materna en Atención Primaria a Menores de un año</t>
  </si>
  <si>
    <t>REM-28.  PROGRAMA DE REHABILITACIÓN INTEGRAL</t>
  </si>
  <si>
    <t xml:space="preserve">SECCIÓN A:  NIVEL PRIMARIO </t>
  </si>
  <si>
    <t>SECCIÓN A.1: INGRESOS Y EGRESOS  AL PROGRAMA DE REHABILITACIÓN INTEGRAL</t>
  </si>
  <si>
    <t>TIPO DE INGRESO</t>
  </si>
  <si>
    <t xml:space="preserve">TIPO DE ESTRATEGIA </t>
  </si>
  <si>
    <t>UAPORRINO</t>
  </si>
  <si>
    <t>&lt; 12 meses</t>
  </si>
  <si>
    <t>12 a 23 meses</t>
  </si>
  <si>
    <t>2 - 4</t>
  </si>
  <si>
    <t xml:space="preserve">20 - 24 </t>
  </si>
  <si>
    <t>25-29</t>
  </si>
  <si>
    <t>30-34</t>
  </si>
  <si>
    <t>45- 49</t>
  </si>
  <si>
    <t>Rehabilitación Base Comunitaria (RBC)</t>
  </si>
  <si>
    <t>Rehabilitación Integral(RI)</t>
  </si>
  <si>
    <t>Rehabilitación Rural (RR)</t>
  </si>
  <si>
    <t>INGRESOS CON PLAN DE TRATAMIENTO INTEGRAL (PTI)</t>
  </si>
  <si>
    <t>INGRESOS CON PLAN DE TRATAMIENTO INTEGRAL (PTI) CON OBJETIVOS PARA EL TRABAJO</t>
  </si>
  <si>
    <t xml:space="preserve">INGRESOS  DE USUARIOS CON CUIDADOR </t>
  </si>
  <si>
    <t>INGRESOS ACV REFERIDOS DESDE HOSPITAL</t>
  </si>
  <si>
    <t>INGRESOS  POR AMPUTACIÓN</t>
  </si>
  <si>
    <t xml:space="preserve">REINGRESO Al PROGRAMA </t>
  </si>
  <si>
    <t>INGRESOS CON PTI CUIDADOR</t>
  </si>
  <si>
    <t>EGRESOS POR ALTA</t>
  </si>
  <si>
    <t>EGRESOS POR FALLECIMIENTO</t>
  </si>
  <si>
    <t>EGRESOS POR OTRAS CAUSAS</t>
  </si>
  <si>
    <t>EGRESOS CON PTI CUIDADOR</t>
  </si>
  <si>
    <t>CONDICIÓN DE SALUD</t>
  </si>
  <si>
    <t>TOTAL INGRESO (N° DE PERSONAS)</t>
  </si>
  <si>
    <t>CONDICIÓN FÍSICA</t>
  </si>
  <si>
    <t>ARTROSIS LEVE Y MODERADA DE RODILLA Y CADERA</t>
  </si>
  <si>
    <t>QUEMADOS (NO GES)</t>
  </si>
  <si>
    <t>GRAN QUEMADO (GES)</t>
  </si>
  <si>
    <t>ENFERMEDAD DE PARKINSON</t>
  </si>
  <si>
    <t>NEUROLÓGICOS DISRAFIA</t>
  </si>
  <si>
    <t>AMPUTACIÓN POR DIABETES</t>
  </si>
  <si>
    <t>AMPUTACIÓN POR OTRAS CAUSAS</t>
  </si>
  <si>
    <t>ARTROSIS SEVERA DE RODILLA Y CADERA</t>
  </si>
  <si>
    <t>OTRAS ARTROSIS</t>
  </si>
  <si>
    <t>DOLOR LUMBAR</t>
  </si>
  <si>
    <t>HOMBRO DOLOROSO</t>
  </si>
  <si>
    <t>OTROS SÍNDROMES DOLOROSOS NO TRAUMÁTICOS</t>
  </si>
  <si>
    <t>CONDICIÓN SENSORIAL VISUAL</t>
  </si>
  <si>
    <t>CONDICIÓN SENSORIAL AUDITIVO</t>
  </si>
  <si>
    <t>SECCIÓN A.3: EVALUACIÓN INICIAL</t>
  </si>
  <si>
    <t>SECCIÓN A.4: EVALUACIÓN INTERMEDIA</t>
  </si>
  <si>
    <t>Rehabilitación Integral (RI)</t>
  </si>
  <si>
    <t>SECCIÓN A.5: SESIONES DE REHABILITACIÓN</t>
  </si>
  <si>
    <t>SECCIÓN A.6: PROCEDIMIENTOS Y ACTIVIDADES</t>
  </si>
  <si>
    <t>Total Rehabilitacion Base Comunitaria</t>
  </si>
  <si>
    <t>Total Rehabilitación Integral</t>
  </si>
  <si>
    <t xml:space="preserve">Total Rehabilitacion  Rural </t>
  </si>
  <si>
    <t>EVALUACIÓN AYUDAS TÉCNICAS</t>
  </si>
  <si>
    <t>FISIOTERAPIA</t>
  </si>
  <si>
    <t>TRATAMIENTO COMPRESIVO</t>
  </si>
  <si>
    <t>ENTRENAMIENTO PROTÉSICO</t>
  </si>
  <si>
    <t>EJERCICIOS TERAPÉUTICOS</t>
  </si>
  <si>
    <t>TRATAMIENTO (VOZ, HABLA Y/O LENGUAJE)</t>
  </si>
  <si>
    <t xml:space="preserve">TRATAMIENTO FUNCIONES MOTORAS ORALES </t>
  </si>
  <si>
    <t>ESTIMULACIÓN COGNITIVA</t>
  </si>
  <si>
    <t>PREVENCIÓN DE DETERIORO DE ÓRGANOS FONO ARTICULATORIOS (OFA)</t>
  </si>
  <si>
    <t>CONFECCIÓN ÓRTESIS Y/O ADAPTACIONES</t>
  </si>
  <si>
    <t>HABILITACIÓN Y REHABILITACIÓN EN ACTIVIDADES DE LA VIDA DIARIA (AVD)</t>
  </si>
  <si>
    <t>ACTIVIDADES RECREATIVAS</t>
  </si>
  <si>
    <t>ACTIVIDADES TERAPÉUTICAS</t>
  </si>
  <si>
    <t>INTEGRACIÓN SENSORIAL</t>
  </si>
  <si>
    <t xml:space="preserve">PSICOTERAPIA </t>
  </si>
  <si>
    <t>MASOTERAPIA</t>
  </si>
  <si>
    <t>ADAPTACIÓN DEL HOGAR</t>
  </si>
  <si>
    <t>ORIENTACIÓN Y MOVILIDAD</t>
  </si>
  <si>
    <t>ORIENTACIÓN SOCIOLABORAL</t>
  </si>
  <si>
    <t>ORIENTACIÓN FAMILIAR Y A LA RED DE APOYO PARA EL TRABAJO</t>
  </si>
  <si>
    <t>GESTIÓN DE LA RED LOCAL PARA EL TRABAJO</t>
  </si>
  <si>
    <t>REHABILITACIÓN AUDITIVA INDIVIDUAL</t>
  </si>
  <si>
    <t>REHABILITACIÓN AUDITIVA GRUPAL</t>
  </si>
  <si>
    <t>SECCIÓN A.7: CONSEJERÍA INDIVIDUAL AGENDADA</t>
  </si>
  <si>
    <t>SECCIÓN A.8: CONSEJERÍA FAMILIAR AGENDADA</t>
  </si>
  <si>
    <t>SECCIÓN A.9: VISITAS DOMICILIARIAS INTEGRALES</t>
  </si>
  <si>
    <t>VISITA DOMICILIARIA INTEGRAL</t>
  </si>
  <si>
    <t>VISITA DE TRATAMIENTO Y/O PROCEDIMIENTO</t>
  </si>
  <si>
    <t xml:space="preserve">SECCIÓN A.10: INTERVENCIONES TERAPÉUTICAS GRUPALES </t>
  </si>
  <si>
    <t>ÁREA TEMÁTICA DE PREVENCIÓN Y TRATAMIENTO</t>
  </si>
  <si>
    <t xml:space="preserve">NÚMERO DE PERSONAS </t>
  </si>
  <si>
    <t>NÙMERO DE SESIONES</t>
  </si>
  <si>
    <t>COMPONENTE (Nº PERSONAS)</t>
  </si>
  <si>
    <t>LABORAL</t>
  </si>
  <si>
    <t>Trabajo con objetivos de habilitación y rehabilitación</t>
  </si>
  <si>
    <t>Trabajo sin objetivos de habilitación y rehabilitación</t>
  </si>
  <si>
    <t>Dueña/o de casa</t>
  </si>
  <si>
    <t>MODALIDADES DE INTERVENCIÓN</t>
  </si>
  <si>
    <t>GRUPO OBJETIVO</t>
  </si>
  <si>
    <t>TOTALES RBC</t>
  </si>
  <si>
    <t>TOTALES RI</t>
  </si>
  <si>
    <t>TOTALES RR</t>
  </si>
  <si>
    <t>OTROS TOTALES</t>
  </si>
  <si>
    <t xml:space="preserve"> Actividades </t>
  </si>
  <si>
    <t xml:space="preserve">Participantes </t>
  </si>
  <si>
    <t>Actividades</t>
  </si>
  <si>
    <t xml:space="preserve">DIAGNÓSTICO O PLANIFICACIÓN PARTICIPATIVA </t>
  </si>
  <si>
    <t>ORGANIZACIONES ASOCIADAS A DISCAPACIDAD</t>
  </si>
  <si>
    <t>ORGANIZACIONES COMUNITARIAS</t>
  </si>
  <si>
    <t>COMUNIDAD EDUCATIVA</t>
  </si>
  <si>
    <t>ACTIVIDADES DE PROMOCIÓN DE LA SALUD</t>
  </si>
  <si>
    <t>EMPLEADORES Y COMPAÑEROS DE TRABAJO</t>
  </si>
  <si>
    <t>RED DE APOYO</t>
  </si>
  <si>
    <t>CUIDADORES</t>
  </si>
  <si>
    <t>ACTIVIDADES PARA FORTALECER LOS CONOCIMIENTOS Y DESTREZAS PERSONALES</t>
  </si>
  <si>
    <t>PROFESIONALES DE SALUD</t>
  </si>
  <si>
    <t>MONITORES</t>
  </si>
  <si>
    <t>ASESORÍA A GRUPOS COMUNITARIOS</t>
  </si>
  <si>
    <t>SECCIÓN B: NIVEL HOSPITALARIO</t>
  </si>
  <si>
    <t>SECCIÓN B.1: INGRESOS Y EGRESOS  AL PROGRAMA DE REHABILITACIÓN INTEGRAL</t>
  </si>
  <si>
    <t>Abierta</t>
  </si>
  <si>
    <t>CERRADA</t>
  </si>
  <si>
    <t>UPC</t>
  </si>
  <si>
    <t>Cuidados Medios y Básicos</t>
  </si>
  <si>
    <t>NEUROLÓGICOS TRAUMATISMO ENCÉFALO CRANEANO (TEC)</t>
  </si>
  <si>
    <t xml:space="preserve">NEUROLÓGICOS LESIÓN MEDULAR </t>
  </si>
  <si>
    <t>NEUROLÓGICOS ACCIDENTE CEREBRO VASCULAR (ACV)</t>
  </si>
  <si>
    <t>NEUROLÓGICAS TUMORES</t>
  </si>
  <si>
    <t>PARÁLISIS CEREBRAL</t>
  </si>
  <si>
    <t>SENSORIALES AUDITIVOS</t>
  </si>
  <si>
    <t>SENSORIALES VISUALES</t>
  </si>
  <si>
    <t>TRAUMATOLÓGICOS</t>
  </si>
  <si>
    <t>AMPUTADOS POR OTRAS CAUSAS</t>
  </si>
  <si>
    <t>AMPUTADOS POR DIABETES</t>
  </si>
  <si>
    <t>ENFERMEDADES DEL CORAZÓN</t>
  </si>
  <si>
    <t>RESPIRATORIO</t>
  </si>
  <si>
    <t>NEUROMUSCULARES AGUDAS</t>
  </si>
  <si>
    <t>NEUROMUSCULARES CRÓNICAS</t>
  </si>
  <si>
    <t>REUMATOLÓGICAS</t>
  </si>
  <si>
    <t>NEUROLÓGICAS ESCLEROSIS LATERAL AMIOTRÓFICA (ELA)</t>
  </si>
  <si>
    <t>RETRASO EN EL DESARROLLO PSICOMOTOR</t>
  </si>
  <si>
    <t xml:space="preserve">ONCOLÓGICOS </t>
  </si>
  <si>
    <t>SINDROME DE INMOVILIZACIÓN</t>
  </si>
  <si>
    <t>EGRESOS ACV REFERIDO A APS</t>
  </si>
  <si>
    <t>SECCIÓN B.2: EVALUACIÓN INICIAL</t>
  </si>
  <si>
    <t>ORTOPROTESISTA</t>
  </si>
  <si>
    <t>SECCIÓN B.4: SESIONES DE REHABILITACIÓN</t>
  </si>
  <si>
    <t>A OTRO HOSPITAL (hospitalizado)</t>
  </si>
  <si>
    <t>A NIVEL SECUNDARIO (ambulatorio)</t>
  </si>
  <si>
    <t>A NIVEL PRIMARIO</t>
  </si>
  <si>
    <t>SECCIÓN B.6: PROCEDIMIENTOS Y ACTIVIDADES</t>
  </si>
  <si>
    <t>EDUCACIÓN GRUPAL</t>
  </si>
  <si>
    <t>EDUCACIÓN FAMILIAR</t>
  </si>
  <si>
    <t>REHABILITACIÓN  DEGLUCIÓN</t>
  </si>
  <si>
    <t>HABILITACIÓN Y REHABILITACIÓN EDUCACIONAL</t>
  </si>
  <si>
    <t>TOMA DE MOLDE DE ÓRTESIS Y PRÓTESIS</t>
  </si>
  <si>
    <t>PRUEBA DE ÓRTESIS Y PRÓTESIS</t>
  </si>
  <si>
    <t>CONFECCIÓN DE ÓRTESIS Y PRÓTESIS</t>
  </si>
  <si>
    <t>REPARACIÓN DE ÓRTESIS Y PRÓTESIS</t>
  </si>
  <si>
    <t>TERAPIA RESPIRATORIA Y FUNCIONAL PULMONAR</t>
  </si>
  <si>
    <t>EDUCACIÓN INDIVIDUAL</t>
  </si>
  <si>
    <t>SECCIÓN C: AYUDAS TÉCNICAS DE SALUD, NIVEL APS Y HOSPITALARIO</t>
  </si>
  <si>
    <t>SECCIÓN C.1: NÚMERO DE PERSONAS QUE RECIBEN AYUDAS TÉCNICAS</t>
  </si>
  <si>
    <t>AYUDAS TÉCNICAS</t>
  </si>
  <si>
    <t>Número de personas con Ayuda técnica entregada</t>
  </si>
  <si>
    <t>NÚMERO DE PERSONAS CON AYUDA TÉCNICA ENTREGADA</t>
  </si>
  <si>
    <t>SECCIÓN C.2: NÚMERO DE  AYUDAS TÉCNICAS ENTREGADAS POR TIPO</t>
  </si>
  <si>
    <t>TOTAL DE AYUDAS TÉCNICAS ENTREGADAS</t>
  </si>
  <si>
    <t>COLCHÓN ANTI ESCARAS</t>
  </si>
  <si>
    <t>BASTONES</t>
  </si>
  <si>
    <t>ANDADORES</t>
  </si>
  <si>
    <t>CORSÉ</t>
  </si>
  <si>
    <t>ORTESIS BAJA TEMPERATURA (palmeta, cock up, digitales entre otras)</t>
  </si>
  <si>
    <t>ORTESIS ALTA TEMPERATURA (OTP, canaletas, canaleta con yugo, entre otras)</t>
  </si>
  <si>
    <t>SISTEMA COMPRESIVO</t>
  </si>
  <si>
    <t>AYUDA TÉCNICA VISUALES LENTES</t>
  </si>
  <si>
    <t>PLANTILLA ORTOPÉDICA</t>
  </si>
  <si>
    <t>BOTA O BOTÍN DE DESCARGA</t>
  </si>
  <si>
    <t>ZAPATO ORTOPÉDICO</t>
  </si>
  <si>
    <t>BAÑO PORTÁTIL</t>
  </si>
  <si>
    <t>TECNOLOGÍAS DE LA COMUNICACIÓN AUMENTATIVA Y ALTERNATIVAS</t>
  </si>
  <si>
    <t>EQUIPO VENTILADOR MECÁNICO NO INVASIVO</t>
  </si>
  <si>
    <t>ASPIRADOR DE SECRECIONES</t>
  </si>
  <si>
    <t>SECCIÓN C.3: AYUDAS TÉCNICAS POR CONDICIÓN DE SALUD</t>
  </si>
  <si>
    <t xml:space="preserve">NEUROLÓGICO  TRAUMATISMO ENCÉFALO CRANEANO </t>
  </si>
  <si>
    <t>NEUROLÓGICO LESIÓN MEDULAR</t>
  </si>
  <si>
    <t>NEUROLÓGICO ACCIDENTE CEREBRO VASCULAR  ISQUÉMICO</t>
  </si>
  <si>
    <t>NEUROLÓGICO TUMORES</t>
  </si>
  <si>
    <t>NEUROLÓGICO PARKINSON</t>
  </si>
  <si>
    <t>NEUROLÓGICO ESCLEROSIS LATERAL AMIOTRÓFICA</t>
  </si>
  <si>
    <t xml:space="preserve">OTROS NEUROLÓGICOS </t>
  </si>
  <si>
    <t>ARTROSIS CADERA/RODILLA GES</t>
  </si>
  <si>
    <t>ARTROSIS CADERA/RODILLA NO GES</t>
  </si>
  <si>
    <t>OTRAS ARTROSIS  (hombro, columna)</t>
  </si>
  <si>
    <t>ONCOLÓGICOS</t>
  </si>
  <si>
    <t>SENSORIAL AUDITIVO</t>
  </si>
  <si>
    <t>SENSORIAL VISUAL</t>
  </si>
  <si>
    <t>OTRAS CONDICIONES DE SALUD</t>
  </si>
  <si>
    <t>SECCIÓN D: REHABILITACIÓN Y TELESALUD EN NIVEL APS Y HOSPITALARIO</t>
  </si>
  <si>
    <t>SECCION D.1: ACCIONES DE REHABILITACIÓN Y TELESALUD EN APS</t>
  </si>
  <si>
    <t>NÚMERO DE ACCIONES POR RANGOS DE EDAD</t>
  </si>
  <si>
    <t xml:space="preserve">Evaluación  intermedia remota
</t>
  </si>
  <si>
    <t xml:space="preserve">Médico  </t>
  </si>
  <si>
    <t>Kinesiólogo</t>
  </si>
  <si>
    <t>Terapeuta Ocupacional</t>
  </si>
  <si>
    <t>Fonoaudiólogo</t>
  </si>
  <si>
    <t>Sesión de rehabilitación vía remota (telerehabilitación)</t>
  </si>
  <si>
    <t>Educación remota a usuario y/o cuidador</t>
  </si>
  <si>
    <t xml:space="preserve">SECCION D2: ACCIONES DE REHABILITACIÓN Y TELESALUD EN HOSPITAL </t>
  </si>
  <si>
    <t>Evaluación intermedia remota</t>
  </si>
  <si>
    <t>Médico Fisiatra</t>
  </si>
  <si>
    <t>SECCIÓN E: REHABILITACIÓN DOMICILIARIA EN NIVEL HOSPITALARIO</t>
  </si>
  <si>
    <t xml:space="preserve">Rehabilitación domiciliaria </t>
  </si>
  <si>
    <t>REM-29.  PROGRAMA DE IMÁGENES DIAGNÓSTICAS Y/O RESOLUTIVIDAD EN ATENCIÓN PRIMARIA</t>
  </si>
  <si>
    <t>SECCIÓN A: PROGRAMA DE RESOLUTIVIDAD ATENCIÓN PRIMARIA DE SALUD</t>
  </si>
  <si>
    <t>&lt;15</t>
  </si>
  <si>
    <t>20 - 64</t>
  </si>
  <si>
    <r>
      <t xml:space="preserve">TOTAL INTERCONSULTAS GENERADAS EN APS PARA RESOLUCIÓN POR ESPECIALIDAD </t>
    </r>
    <r>
      <rPr>
        <b/>
        <sz val="8"/>
        <rFont val="Verdana"/>
        <family val="2"/>
      </rPr>
      <t>OFTALMOLOGÍA (UAPO Y CANASTA INTEGRAL)</t>
    </r>
  </si>
  <si>
    <r>
      <t xml:space="preserve">TOTAL INTERCONSULTAS GENERADAS EN APS PARA RESOLUCIÓN POR ESPECIALIDAD </t>
    </r>
    <r>
      <rPr>
        <b/>
        <sz val="8"/>
        <rFont val="Verdana"/>
        <family val="2"/>
      </rPr>
      <t>OTORRINOLARINGOLOGÍA (UAPORRINO Y</t>
    </r>
    <r>
      <rPr>
        <sz val="8"/>
        <rFont val="Verdana"/>
        <family val="2"/>
      </rPr>
      <t xml:space="preserve"> </t>
    </r>
    <r>
      <rPr>
        <b/>
        <sz val="8"/>
        <rFont val="Verdana"/>
        <family val="2"/>
      </rPr>
      <t>CANASTA INTEGRAL)</t>
    </r>
  </si>
  <si>
    <t>15 y más años</t>
  </si>
  <si>
    <t>CONSULTAS MÉDICAS DE ESPECIALIDADES</t>
  </si>
  <si>
    <t>OFTALMOLOGÍA /UAPO</t>
  </si>
  <si>
    <t>OTORRINOLARINGOLOGÍA/UAPORRINO</t>
  </si>
  <si>
    <t>CANASTA INTEGRAL OFTALMOLOGICA</t>
  </si>
  <si>
    <t>CANASTA INTEGRAL DE OTORRINOLARINGOLÓGICA</t>
  </si>
  <si>
    <t>CANASTA INTEGRAL CLIMATERIO</t>
  </si>
  <si>
    <t>CONSULTAS OTROS PROFESIONALES</t>
  </si>
  <si>
    <t xml:space="preserve">TECNÓLOGO MÉDICO POR VICIO DE REFRACCIÓN </t>
  </si>
  <si>
    <r>
      <t>TECNÓLOGO MÉDICO</t>
    </r>
    <r>
      <rPr>
        <sz val="8"/>
        <color rgb="FFFF0000"/>
        <rFont val="Verdana"/>
        <family val="2"/>
      </rPr>
      <t xml:space="preserve"> </t>
    </r>
    <r>
      <rPr>
        <sz val="8"/>
        <color theme="1"/>
        <rFont val="Verdana"/>
        <family val="2"/>
      </rPr>
      <t xml:space="preserve">(OFTALMOLOGÍA) </t>
    </r>
    <r>
      <rPr>
        <sz val="8"/>
        <color indexed="8"/>
        <rFont val="Verdana"/>
        <family val="2"/>
      </rPr>
      <t xml:space="preserve">OTRAS CONSULTAS </t>
    </r>
  </si>
  <si>
    <t>TECNÓLOGO MÉDICO O FONOAUDIÓLOGO POR HIPOACUSIA (UAPORRINO)</t>
  </si>
  <si>
    <t>TECNÓLOGO MÉDICO O FONOAUDIÓLOGO CONSULTAS (UAPORRINO)</t>
  </si>
  <si>
    <t>CONSULTA DE CALIFICACIÓN DE URGENCIA POR TECNÓLOGO MÉDICO (UAPO)</t>
  </si>
  <si>
    <t xml:space="preserve">TERAPEUTA OCUPACIONAL </t>
  </si>
  <si>
    <t>INGRESOS Y EGRESOS GLAUCOMA UAPO</t>
  </si>
  <si>
    <t>INGRESOS GLAUCOMA UAPO</t>
  </si>
  <si>
    <t>EGRESOS GLAUCOMA UAPO</t>
  </si>
  <si>
    <t>GLAUCOMA (por médico)</t>
  </si>
  <si>
    <t>CONTROLES DE GLAUCOMA UAPO</t>
  </si>
  <si>
    <t>CONSULTA DESCARTE GLAUCOMA</t>
  </si>
  <si>
    <t xml:space="preserve">SECCIÓN B: PROCEDIMIENTOS DE IMÁGENES DIAGNOSTICAS Y PROGRAMA DE RESOLUTIVIDAD EN APS  </t>
  </si>
  <si>
    <t>TIPO DE EXAMEN Y PROCEDIMIENTO DIAGNOSTICO</t>
  </si>
  <si>
    <t>POR EDAD (EN AÑOS)</t>
  </si>
  <si>
    <t>MODALIDAD</t>
  </si>
  <si>
    <t>&lt; 35</t>
  </si>
  <si>
    <t>35 A 49</t>
  </si>
  <si>
    <t>INSTITUCIONAL</t>
  </si>
  <si>
    <t>COMPRA AL SISTEMA</t>
  </si>
  <si>
    <t>COMPRA EXTRASISTEMA</t>
  </si>
  <si>
    <t>MAMOGRAFÍA</t>
  </si>
  <si>
    <t>SOLICITADAS</t>
  </si>
  <si>
    <t>INFORMADAS</t>
  </si>
  <si>
    <t>CON BIRADS 0</t>
  </si>
  <si>
    <t>CON BIRADS 1 o 2</t>
  </si>
  <si>
    <t>CON BIRADS  3</t>
  </si>
  <si>
    <t>CON BIRADS  4, 5 o 6</t>
  </si>
  <si>
    <t>SIN INFORME BIRADS</t>
  </si>
  <si>
    <t>MAGNIFICACIONES</t>
  </si>
  <si>
    <t>ECOTOMOGRAFÍA MAMARIA</t>
  </si>
  <si>
    <t>CON INFORME DE SOSPECHA DE MALIGNIDAD</t>
  </si>
  <si>
    <t>ECOTOMOGRAFÍA ABDOMINAL</t>
  </si>
  <si>
    <t>CON RESULTADO LITIASIS BILIAR</t>
  </si>
  <si>
    <t>ECOGRAFÍA TRANSVAGINAL O RECTAL</t>
  </si>
  <si>
    <t>CON INFORME DE SOSPECHA DE PATOLIGÍA MALIGNA</t>
  </si>
  <si>
    <t>ENDOSCOPIA DIGESTIVA ALTA</t>
  </si>
  <si>
    <t>TEST DE UREASA SOLICITADAS</t>
  </si>
  <si>
    <t>TEST DE UREASA POSITIVAS (+) H PYLORI</t>
  </si>
  <si>
    <t>CIRUGÍA MENOR</t>
  </si>
  <si>
    <t>REALIZADAS</t>
  </si>
  <si>
    <t>BIOPSIAS DE CIRUGÍA MENOR ENVIADAS A ANATOMÍA PATOLÓGICA</t>
  </si>
  <si>
    <t>N° BIOPSIAS DE CIRUGÍA MENOR CON INFORME DE SOSPECHA DE MALIGNIDAD</t>
  </si>
  <si>
    <t>RADIOGRAFÍA TÓRAX POR SOSPECHA NEUMONÍA Y SOSPECHA DE OTRA PATOLOGÍA RESPIRATORIA CRÓNICA</t>
  </si>
  <si>
    <t>ANTERO POSTERIOR (FRONTAL)</t>
  </si>
  <si>
    <t>ANTERO POSTERIOR  Y LATERAL</t>
  </si>
  <si>
    <t xml:space="preserve">RADIOGRAFÍA DE CADERAS 3-6 MESES (SCREENING) </t>
  </si>
  <si>
    <t>SECCIÓN C: PROCEDIMIENTOS APOYO CLÍNICO Y TERAPÉUTICO</t>
  </si>
  <si>
    <t>PROCEDIMIENTOS</t>
  </si>
  <si>
    <t>CUANTIFICACIÓN DE LAGRIMACIÓN (TEST DE SCHIMER), UNO O AMBOS OJOS</t>
  </si>
  <si>
    <t>CURVA DE TENSIÓN APLANÁTICA (POR CADA DÍA), C/OJO</t>
  </si>
  <si>
    <t>DISPLOSCOPIA CUANTITATIVA, AMBOS OJOS</t>
  </si>
  <si>
    <t>EXPLORACIÓN SENSORIOMOTORA: ESTRABISMO, ESTUDIO COMPLETO, AMBOS OJOS</t>
  </si>
  <si>
    <t>RETINOGRAFÍA, AMBOS OJOS</t>
  </si>
  <si>
    <t>TONOMETRÍA APLANÁTICA C/OJO</t>
  </si>
  <si>
    <t>TRATAMIENTO ORTÓPTICO Y/O PLEÓPTICO (POR SESIÓN), AMBOS OJOS</t>
  </si>
  <si>
    <t>EXPLORACIÓN VITREORRETINAL, AMBOS OJOS (FONDO DE OJO)</t>
  </si>
  <si>
    <t>CUERPO EXTRAÑO CONJUNTIVAL Y/O CORNEAL</t>
  </si>
  <si>
    <t>CAMPIMETRÍA COMPUTARIZADA, C/OJO (EN UAPO)</t>
  </si>
  <si>
    <t>TOMOGRAFIA COHERENTE ÓPTICA, C/OJO</t>
  </si>
  <si>
    <t>AGUDEZA VISUAL AISLADA CADA OJO</t>
  </si>
  <si>
    <t>PAQUIMETRÍA</t>
  </si>
  <si>
    <t>AUTOREFRACTOMIA</t>
  </si>
  <si>
    <t>LENSOMETRIA</t>
  </si>
  <si>
    <t>EXTRACCIÓN CUERPO EXTRAÑO OJO (CONJUNTIVAL Y/O CORNEAL)</t>
  </si>
  <si>
    <t>HEMOGLUCOTEST PREVIO A CONSULTA VICIO DE REFRACCIÓN EN PACIENTE DIABÉTICO</t>
  </si>
  <si>
    <t>AUTORREFRACCIÓN BAJO CICLOPLEJIA</t>
  </si>
  <si>
    <t>IRRIGACIÓN DE LA VÍA LAGRIMAL</t>
  </si>
  <si>
    <t>PRUEBA DE PROVOCACIÓN OSCURIDAD MÁS PRONACIÓN</t>
  </si>
  <si>
    <t xml:space="preserve">OTORRINOLARINGOLOGÍA </t>
  </si>
  <si>
    <t>AUDIMETRÍAS (REALIZADAS)</t>
  </si>
  <si>
    <t>IMPEDANCIOMETRÍA</t>
  </si>
  <si>
    <t>EMISIONES OTOACUSTICAS</t>
  </si>
  <si>
    <t>CALIBRACION AUDÍFONOS</t>
  </si>
  <si>
    <t>EXAMEN FUNCIONAL VIII PAR</t>
  </si>
  <si>
    <t>OTROS PROCEDIMIENTOS (Lavado de Oidos u otros)</t>
  </si>
  <si>
    <t>SECCIÓN D: ENTREGA DE AYUDAS TÉCNICAS</t>
  </si>
  <si>
    <t>&lt; 65 Años</t>
  </si>
  <si>
    <t>De 65 años y más</t>
  </si>
  <si>
    <t>LENTES (Entregados)</t>
  </si>
  <si>
    <t>AUDÍFONOS (Entregados)</t>
  </si>
  <si>
    <t>SECCIÓN E : TIPO DE EXAMEN</t>
  </si>
  <si>
    <t>EXAMEN</t>
  </si>
  <si>
    <t>HORMONA FOLICULOESTIMULANTE EN SANGRE</t>
  </si>
  <si>
    <t>SECCIÓN F: INTERVENCIONES QUIRÚRGICAS MENORES QUE SE REALIZAN EN UAPO</t>
  </si>
  <si>
    <t>TOTAL INTERVENCIÓNES QUIRÚRGICAS</t>
  </si>
  <si>
    <t>INTUBACIÓN LAGRIMAL</t>
  </si>
  <si>
    <t>PLASTÍA DE PUNTOS LAGRIMALES</t>
  </si>
  <si>
    <t>ABSCESO, VACIAMIENTO Y/O DRENAJE DE</t>
  </si>
  <si>
    <t>ABSCESO, TRAT. QUIR. PÁRPADO O CEJA</t>
  </si>
  <si>
    <t>BIOPSIA DE PÁRPADO Y/O ANEXOS (PROC. AUT.)</t>
  </si>
  <si>
    <t>BLEFARORRAFIA CON BLEFAROTOMÍA POSTERIOR</t>
  </si>
  <si>
    <t>CANTOPLASTÍA</t>
  </si>
  <si>
    <t xml:space="preserve">CHALAZIÓN Y OTROS TUMORES BENIGNOS  </t>
  </si>
  <si>
    <t>XANTELASMA, TRAT. QUIR.</t>
  </si>
  <si>
    <t>HERIDA O DEHISCENCIA DE SUTURA DE PÁRPADO, REPARACIÓN</t>
  </si>
  <si>
    <t>SUTURA DE HERIDA O DEHISCENCIA DE LA CONJUNTIVA</t>
  </si>
  <si>
    <t>PTERIGIÓN Y/O PSEUDOPTERIGIÓN O SU RECIDIVA, EXTIRPACIÓN</t>
  </si>
  <si>
    <t>EXTIRPACIÓN DE TUMOR BENIGNO DE LA CONJUNTIVA</t>
  </si>
  <si>
    <t>CRIOTERAPIA Y RECESIÓN CONJUNTIVAL</t>
  </si>
  <si>
    <t>EXTRACCIÓN QUIR. DE CUERPO EXTRAÑO EN CORNEA Y/O ESCLERA</t>
  </si>
  <si>
    <t>IRIDOTOMÍA</t>
  </si>
  <si>
    <t>TRABECULOPLASTÍA O IRIDOPLASTÍA</t>
  </si>
  <si>
    <t>REM-30: ATENCIONES POR TELEMEDICINA EN LA RED ASISTENCIAL</t>
  </si>
  <si>
    <t xml:space="preserve">SECCIÓN A: TELEMEDICINA DE ESPECIALIDAD </t>
  </si>
  <si>
    <t xml:space="preserve">ESPECIALIDADES  </t>
  </si>
  <si>
    <t>TELECONSULTA  MEDICA DE ESPECIALIDAD AMBULATORIA  NUEVA</t>
  </si>
  <si>
    <t xml:space="preserve">TELECONSULTA MEDICA  DE ESPECIALIDAD AMBULATORIA  CONTROL </t>
  </si>
  <si>
    <t>TOTAL TELECONSULTAS  MEDICAS AMBULATORIAS DE ESPECIALIDAD REALIZADAS  POR TELEMEDICINA</t>
  </si>
  <si>
    <t xml:space="preserve">TELECONSULTA MEDICA DE ESPECIALIDAD REALIZADAS   A PACIENTES HOSPITALIZADOS </t>
  </si>
  <si>
    <t xml:space="preserve">CONSULTAS POR TELEMEDICINA SOLICITADAS DESDE APS O NIVEL SECUNDARIO RESUELTAS POR OTRO ESTABLECIMIENTO </t>
  </si>
  <si>
    <t xml:space="preserve">MENORES DE 15 AÑOS </t>
  </si>
  <si>
    <t>15 AÑOS Y MÁS</t>
  </si>
  <si>
    <t>Institucional</t>
  </si>
  <si>
    <t>Compra de Servicio</t>
  </si>
  <si>
    <t>Sistema</t>
  </si>
  <si>
    <t>Extrasistema</t>
  </si>
  <si>
    <t>MEDICINA FÍSICA Y REHABILITACIÓN (FISIATRÍA ADULTO)</t>
  </si>
  <si>
    <t>CIRUGÍA DIGESTIVA (ALTO)</t>
  </si>
  <si>
    <t>MEDICINA INTENSIVA</t>
  </si>
  <si>
    <t xml:space="preserve">SECCIÓN B : TELECONSULTA MÉDICA EN ESTABLECIMIENTOS DE ATENCIÓN SECUNDARIA DE URGENCIA </t>
  </si>
  <si>
    <t>TIPO DE CONSULTA URGENCIA</t>
  </si>
  <si>
    <t xml:space="preserve"> TELECONSULTA MEDICA DE URGENCIA DE UEH DE HOSPITALES DE ALTA Y MEDIANA COMPLEJIDAD</t>
  </si>
  <si>
    <t xml:space="preserve">Institucional </t>
  </si>
  <si>
    <t>Establecimiento de la Red</t>
  </si>
  <si>
    <t>CONSULTA URGENCIA OTROS</t>
  </si>
  <si>
    <t>ACCIDENTE CEREBRO VASCULAR (ACV)</t>
  </si>
  <si>
    <t>QUEMADOS</t>
  </si>
  <si>
    <t>SECCIÓN C : TELEINFORMES  EN ESTABLECIMIENTOS DE ATENCIÓN PRIMARIA, SECUNDARIA Y TERCIARIA</t>
  </si>
  <si>
    <t xml:space="preserve">INFORMES REALIZADOS POR TELEMEDICINA </t>
  </si>
  <si>
    <t>ESTABLECIMIENTOS DE NIVEL PRIMARIO DE SALUD</t>
  </si>
  <si>
    <t>ESTABLECIMIENTOS DE NIVEL SECUNDARIO Y TERCIARIO</t>
  </si>
  <si>
    <t>TOTAL EMISIONES DE INFORMES</t>
  </si>
  <si>
    <t>N° DE INFORMES ECOGRAFÍAS OBSTETRICA</t>
  </si>
  <si>
    <t>N° DE INFORMES ELECTROCARDIOGRAMA</t>
  </si>
  <si>
    <t>N° DE INFORMES ELECTROENCEFALOGRAMA</t>
  </si>
  <si>
    <t>N° DE INFORMES ESPIROMETRÍAS</t>
  </si>
  <si>
    <t>N° DE INFORMES FONDO DE OJO</t>
  </si>
  <si>
    <t>N° DE INFORMES HOLTER DE PRESIÓN ARTERIAL</t>
  </si>
  <si>
    <t>N° DE INFORMES TEST DE ESFUERZO</t>
  </si>
  <si>
    <t>N° DE INFORMES RADIOGRAFÍAS SIMPLES</t>
  </si>
  <si>
    <t>N° DE INFORMES RADIOGRAFÍAS DENTALES</t>
  </si>
  <si>
    <t>N° DE INFORMES DE TOMOGRAFÍA AXIAL COMPUTALIZADA</t>
  </si>
  <si>
    <t>N° DE INFORMES DE RESONANCIA MAGNÉTICA NUCLEAR</t>
  </si>
  <si>
    <t>N° DE INFORMES ECOGRAFIAS ABDOMINAL</t>
  </si>
  <si>
    <t>N° DE MAMOGRAFIAS</t>
  </si>
  <si>
    <t>SECCIÓN D: CONSULTA DE ESPECIALIDAD ODONTOLÓGICA RESUELTA A TRAVES DE TELEMEDICINA (TELEODONTOLOGÍA)</t>
  </si>
  <si>
    <t>ESPECIALIDADES ODONTOLOGICAS</t>
  </si>
  <si>
    <t>TELEMEDICINA DE ESPECIALIDAD ODONTOLÓGICA AMBULATORIA  NUEVA</t>
  </si>
  <si>
    <t xml:space="preserve">TELEMEDICINA DE ESPECIALIDAD ODONTOLÓGICA AMBULATORIA  CONTROL </t>
  </si>
  <si>
    <t>TOTAL CONSULTAS  AMBULATORIAS DE ESPECIALIDAD ODONTOLÓGICA REALIZADAS  POR TELEMEDICINA</t>
  </si>
  <si>
    <t xml:space="preserve">SOLICITUD DE CONSULTA DE ESPECIALIDAD ODONTOLÓGICA A TRAVÉS DE TELEMEDICINA </t>
  </si>
  <si>
    <t>ORTODONCIA Y ORTOPEDIA DENTO MAXILOFACIAL</t>
  </si>
  <si>
    <t>SECCION E: TELEPROCEDIMIENTOS EN ATENCION SECUNDARIA Y TERCIARIA</t>
  </si>
  <si>
    <t>TELEPROCEDIMIENTOS</t>
  </si>
  <si>
    <t xml:space="preserve">PROCEDIMIENTOS POR TELEMEDICINA SOLICITADOS DESDE  NIVEL SECUNDARIO Y TERCIARIO Y RESUELTOS POR OTRO ESTABLECIMIENTO </t>
  </si>
  <si>
    <t>ECOCARDIOGRAMA</t>
  </si>
  <si>
    <t>TROMBOLISIS DE URGENCIA INFARTO CEREBRAL (ACV)</t>
  </si>
  <si>
    <t>TROMBOLISIS INTRACORONARIA (IAM)</t>
  </si>
  <si>
    <t>ECOGRAFÍA GINECO-OBSTÉTRICA</t>
  </si>
  <si>
    <t xml:space="preserve">SECCIÓN F : TELEMEDICINA ABREVIADA </t>
  </si>
  <si>
    <t xml:space="preserve">TRATAMIENTO ANTICOAGULANTE ORAL </t>
  </si>
  <si>
    <t>REM-31.  MEDICINA COMPLEMENTARIA Y PRÁCTICAS DE BIENESTAR DE LA SALUD</t>
  </si>
  <si>
    <t>SECCIÓN A: TIPOS DE MEDICINA COMPLEMENTARIA Y PRÁCTICAS DE BIENESTAR DE LA SALUD ENTREGADAS EN ATENCIÓN INDIVIDUAL</t>
  </si>
  <si>
    <t>TIPO DE MEDICINA COMPLEMENTARIA O PRÁCTICA DE BIENESTAR DE LA SALUD</t>
  </si>
  <si>
    <t>Atenciones realizadas durante otras consultas</t>
  </si>
  <si>
    <t>Niños, Niñas, Adolescentes y Jóvenes población SENAME</t>
  </si>
  <si>
    <t>Ingresos a Medicina Complementaria</t>
  </si>
  <si>
    <t>Controles</t>
  </si>
  <si>
    <t>Pacientes</t>
  </si>
  <si>
    <t>Familiares / Cuidadores de los pacientes</t>
  </si>
  <si>
    <t>Funcionarios</t>
  </si>
  <si>
    <t>Reguladas</t>
  </si>
  <si>
    <t>Acupuntura</t>
  </si>
  <si>
    <t>Homeopatía</t>
  </si>
  <si>
    <t>Neuropatía</t>
  </si>
  <si>
    <t>No reguladas</t>
  </si>
  <si>
    <t>Apiterapia</t>
  </si>
  <si>
    <t>Aurículoterapia</t>
  </si>
  <si>
    <t>Biomagnetismo</t>
  </si>
  <si>
    <t xml:space="preserve">Fitoterapia </t>
  </si>
  <si>
    <t>Masoterapia</t>
  </si>
  <si>
    <t>Medicina Antroposófica</t>
  </si>
  <si>
    <t>Quiropraxia</t>
  </si>
  <si>
    <t>Reiki</t>
  </si>
  <si>
    <t xml:space="preserve">Sanación Pránica </t>
  </si>
  <si>
    <t>Sintergética</t>
  </si>
  <si>
    <t>Terapia Floral</t>
  </si>
  <si>
    <t>Terapia Neural</t>
  </si>
  <si>
    <t>Otras</t>
  </si>
  <si>
    <t xml:space="preserve">PERFIL PROFESIONAL </t>
  </si>
  <si>
    <t>Naturopatía</t>
  </si>
  <si>
    <t>Arte terapia</t>
  </si>
  <si>
    <t>Biodanza</t>
  </si>
  <si>
    <t>Qi Gong</t>
  </si>
  <si>
    <t>Fitoterapia</t>
  </si>
  <si>
    <t>Huertos Medicinales o Alimenticio/Medicinales</t>
  </si>
  <si>
    <t xml:space="preserve">Meditación </t>
  </si>
  <si>
    <t>Sanación Pránica</t>
  </si>
  <si>
    <t>Sonoterapia</t>
  </si>
  <si>
    <t xml:space="preserve">Tai Chi </t>
  </si>
  <si>
    <t>Yoga</t>
  </si>
  <si>
    <t>Constelaciones Familiares</t>
  </si>
  <si>
    <t>Circulos de escucha</t>
  </si>
  <si>
    <t>Musicoterapia</t>
  </si>
  <si>
    <t>Danzaterapia</t>
  </si>
  <si>
    <t>Dramaterapia</t>
  </si>
  <si>
    <t>Otras Individuales</t>
  </si>
  <si>
    <t>Otras Grupales</t>
  </si>
  <si>
    <t>Odontólogo</t>
  </si>
  <si>
    <t>Enfermera (o)</t>
  </si>
  <si>
    <t>Matrona (on)</t>
  </si>
  <si>
    <t>Farmacéutico</t>
  </si>
  <si>
    <t>Paramédico</t>
  </si>
  <si>
    <t>Tecnólogo Médico</t>
  </si>
  <si>
    <t>Terapeuta Complementario</t>
  </si>
  <si>
    <t>ORIGEN DE LA ATENCIÓN</t>
  </si>
  <si>
    <t>Consulta Espontánea</t>
  </si>
  <si>
    <t>Derivado desde Morbilidad</t>
  </si>
  <si>
    <t>Derivado desde Especialidad</t>
  </si>
  <si>
    <t>Paciente Hospitalizado</t>
  </si>
  <si>
    <t>Programa Crónicos Cardiovascular</t>
  </si>
  <si>
    <t>Otros programas de crónicos</t>
  </si>
  <si>
    <t>Programa de Salud Mental</t>
  </si>
  <si>
    <t>Programa de Salud Oral</t>
  </si>
  <si>
    <t xml:space="preserve">Programa de Salud sexual y reproductiva </t>
  </si>
  <si>
    <t>Chile Crece Contigo/Programa Infantil</t>
  </si>
  <si>
    <t>Programa de Cáncer (QT/RT)</t>
  </si>
  <si>
    <t>Programa de Dependencia  severa</t>
  </si>
  <si>
    <t>Programa de Hospitalización Domiciliaria</t>
  </si>
  <si>
    <t>Programa de Rehabilitación física</t>
  </si>
  <si>
    <t>Programa de Cuidados Paliativos y Manejo del Dolor</t>
  </si>
  <si>
    <t>Otros programas</t>
  </si>
  <si>
    <t>Nº de participantes</t>
  </si>
  <si>
    <t xml:space="preserve">PARTICIPANTES POR EDAD </t>
  </si>
  <si>
    <t>Menor de 10 años</t>
  </si>
  <si>
    <t>10-19 años</t>
  </si>
  <si>
    <t>20-64 años</t>
  </si>
  <si>
    <t>Mayor de 64 años</t>
  </si>
  <si>
    <t>Meditación</t>
  </si>
  <si>
    <t>Tai Chi</t>
  </si>
  <si>
    <t>Constelaciones familiares</t>
  </si>
  <si>
    <t>Círculos de Escucha</t>
  </si>
  <si>
    <t xml:space="preserve">SECCIÓN B: MEDICINA COMPLEMENTARIA Y PRÁCTICAS DE BIENESTAR DE LA SALUD EN ATENCIONES INDIVIDUALES O GRUPALES, SEGÚN PROFESIONAL </t>
  </si>
  <si>
    <t>SECCIÓN C: ORIGEN DE LA ATENCIÓN CON MEDICINA COMPLEMENTARIA Y PRÁCTICAS DE BIENESTAR DE LA SALUD</t>
  </si>
  <si>
    <t>SECCIÓN D: TIPOS DE MEDICINA COMPLEMENTARIA Y PRÁCTICAS DE BIENESTAR DE LA SALUD ENTREGADAS EN ATENCION GRUPAL Y COMUNITARIA</t>
  </si>
  <si>
    <t>TIPO DE  MEDICINA COMPLEMENTARIA O PRÁCTICA DE BIENESTAR DE LA SALUD</t>
  </si>
  <si>
    <t>Total de sesiones grupales</t>
  </si>
  <si>
    <t xml:space="preserve">Estado </t>
  </si>
  <si>
    <t>REM-A06.   PROGRAMA DE SALUD MENTAL ATENCIÓN PRIMARIA Y ESPECIALIDADES</t>
  </si>
  <si>
    <t>REM-A24.   ATENCIÓN EN MATERNIDAD</t>
  </si>
  <si>
    <t>REM-26.  ACTIVIDADES EN DOMICILIO Y OTROS ESPACIOS</t>
  </si>
  <si>
    <t>REM-32. ACTIVIDADES DE SALUD PRIORIZADAS, CONTEXTO DE EMERGENCIA SANITARIA</t>
  </si>
  <si>
    <t xml:space="preserve">   (NO CONTENIDAS EN LOS REGISTROS HABITUALES REM)</t>
  </si>
  <si>
    <t>SECCIÓN A: VISITAS DOMICILIARIAS INTEGRALES A FAMILIAS (ESTABLECIMIENTOS APS)</t>
  </si>
  <si>
    <t>FACILITADOR/A INTERCULTURAL PUEBLOS ORIGINARIOS</t>
  </si>
  <si>
    <t>AGENTE COMUNITARIO</t>
  </si>
  <si>
    <t>PRIMERA VISITA</t>
  </si>
  <si>
    <t>SEGUNDA VISITA</t>
  </si>
  <si>
    <t>TERCERA O MÁS VISITAS DE SEGUIMIENTO</t>
  </si>
  <si>
    <t>PROGRAMA DE ACOMPAÑAMIENTO PSICOSOCIAL EN APS</t>
  </si>
  <si>
    <t>FAMILIA CON NIÑO PREMATURO</t>
  </si>
  <si>
    <t>FAMILIA CON NIÑO RECIÉN NACIDO</t>
  </si>
  <si>
    <t>FAMILIA CON NIÑO CON DÉFICIT DEL DSM</t>
  </si>
  <si>
    <t>FAMILIA CON NIÑO EN RIESGO VINCULAR AFECTIVO</t>
  </si>
  <si>
    <t>FAMILIA CON NIÑO &lt; 7 MESES CON SCORE DE RIESGO MODERADO DE MORIR POR NEUMONÍA</t>
  </si>
  <si>
    <t>FAMILIA CON NIÑO &lt; 7 MESES CON SCORE DE RIESGO GRAVE DE MORIR POR NEUMONÍA</t>
  </si>
  <si>
    <t>FAMILIA CON NIÑO CON PROBLEMA RESPIRATORIO CRÓNICO O NO CONTROLADO</t>
  </si>
  <si>
    <t>FAMILIA CON NIÑO MALNUTRIDO</t>
  </si>
  <si>
    <t>FAMILIA CON NIÑO CON RIESGO PSICOSOCIAL (EXCLUYE VINCULAR AFECTIVO)</t>
  </si>
  <si>
    <t>FAMILIA CON ADOLESCENTE EN RIESGO O PROBLEMA PSICOSOCIAL</t>
  </si>
  <si>
    <t>FAMILIA CON INTEGRANTE CON PATOLOGÍA CRÓNICA DESCOMPENSADA</t>
  </si>
  <si>
    <t>FAMILIA CON ADULTO MAYOR DEPENDEDIENTE (EXCLUYE DEPENDIENTE SEVERO)</t>
  </si>
  <si>
    <t>FAMILIA CON ADULTO MAYOR EN RIESGO PSICOSOCIAL</t>
  </si>
  <si>
    <t>FAMILIA CON GESTANTE ADOLESCENTE 10 A 14 AÑOS</t>
  </si>
  <si>
    <t>FAMILIA CON GESTANTE &gt;20 AÑOS EN RIESGO PSICOSOCIAL</t>
  </si>
  <si>
    <t>FAMILIA CON GESTANTE ADOLESCENTE EN RIESGO PSICOSOCIAL 15 A 19 AÑOS</t>
  </si>
  <si>
    <t>FAMILIA CON ADOLESCENTE CON PROBLEMA RESPIRATORIO CRÓNICO O NO CONTROLADO</t>
  </si>
  <si>
    <t>FAMILIA CON ADULTO CON PROBLEMA RESPIRATORIO CRÓNICO O NO CONTROLADO</t>
  </si>
  <si>
    <t>FAMILIA CON GESTANTE EN RIESGO BIOMÉDICO</t>
  </si>
  <si>
    <t>FAMILIA CON OTRO RIESGO PSICOSOCIAL</t>
  </si>
  <si>
    <t>FAMILIA CON INTEGRANTE CON PROBLEMA DE SALUD MENTAL</t>
  </si>
  <si>
    <t>FAMILIA CON NIÑOS/AS DE 5 A 9 AÑOS CON PROBLEMAS Y/O TRASTORNOS DE SALUD MENTAL</t>
  </si>
  <si>
    <t xml:space="preserve"> A PERSONAS CON DEPENDENCIA SEVERA</t>
  </si>
  <si>
    <t>FAMILIA CON ADULTO MAYOR CON DEMENCIA</t>
  </si>
  <si>
    <t>FAMILIA CON INTEGRANTE CON ENFERMEDAD TERMINAL</t>
  </si>
  <si>
    <t>FAMILIA CON INTEGRANTE ALTA HOSPITALIZACIÓN PRECOZ</t>
  </si>
  <si>
    <t>FAMILIA CON INTEGRANTE CON DEPENDENCIA SEVERA (excluye adulto mayor)</t>
  </si>
  <si>
    <t>FAMILIA CON ADULTO MAYOR DEPENDIENTE SEVERO</t>
  </si>
  <si>
    <t>SECCIÓN B: OTRAS VISITAS INTEGRALES</t>
  </si>
  <si>
    <t>DOS O MÁS 
PROFESIONALES</t>
  </si>
  <si>
    <t>UN PROFESIONAL Y 
UN TÉCNICO PARAMÉDICO</t>
  </si>
  <si>
    <t>VISITA EPIDEMIOLÓGICA</t>
  </si>
  <si>
    <t>A LUGAR DE TRABAJO (*)</t>
  </si>
  <si>
    <t>A COLEGIO, SALAS CUNA, JARDÍN INFANTIL (*)</t>
  </si>
  <si>
    <t>A GRUPO COMUNITARIO</t>
  </si>
  <si>
    <t>VISITA INTEGRAL DE SALUD MENTAL</t>
  </si>
  <si>
    <t>A DOMINICILIO (NIVEL SECUNDARIO)</t>
  </si>
  <si>
    <t>A LUGAR DE TRABAJO</t>
  </si>
  <si>
    <t>A ESTABLECIMIENTOS EDUCACIONALES</t>
  </si>
  <si>
    <t>EN SECTOR RURAL</t>
  </si>
  <si>
    <t>(*) Excluye visita integral de salud mental</t>
  </si>
  <si>
    <t>SECCIÓN C:  VISITAS CON FINES DE TRATAMIENTOS Y/O PROCEDIMIENTOS EN  DOMICILIO</t>
  </si>
  <si>
    <t>TÉCNICO 
PARAMÉDICO</t>
  </si>
  <si>
    <t>PROGRAMA DE ATENCIÓN DOMICILIARIA A PERSONAS CON DEPENDENCIA SEVERA</t>
  </si>
  <si>
    <t>A PERSONAS CON DEPENDENCIA LEVE</t>
  </si>
  <si>
    <t>A PERSONAS CON DEPENDENCIA MODERADA</t>
  </si>
  <si>
    <t>NO ONCOLÓGICOS</t>
  </si>
  <si>
    <t>A PERSONAS EN CUIDADOS PALIATIVOS</t>
  </si>
  <si>
    <t>VISITAS CON OTROS FINES A PERSONAS CON DEPENDENCIA SEVERA</t>
  </si>
  <si>
    <t>ATENCION ODONTOLÓGICA EN DOMICILIO</t>
  </si>
  <si>
    <t>ATENCION  FARMACEÚTICA EN DOMICILIO</t>
  </si>
  <si>
    <t>ATENCIÓN NUTRICIONAL A PERSONAS CON INDICACION NUTRICIONAL ENTERAL DOMICILIARIA (NED)</t>
  </si>
  <si>
    <t>SECCIÓN D: RESCATE DE PACIENTES INASISTENTES</t>
  </si>
  <si>
    <t>GRUPO ETARIO</t>
  </si>
  <si>
    <t>RESCATE EN DOMICILIO</t>
  </si>
  <si>
    <t>RESCATE TELEFONICO</t>
  </si>
  <si>
    <t>FUNCIONARIO</t>
  </si>
  <si>
    <t>COMPRA DE SERVICIO (*)</t>
  </si>
  <si>
    <t>Técnico paramédico</t>
  </si>
  <si>
    <t>Administrativo</t>
  </si>
  <si>
    <t>Otro</t>
  </si>
  <si>
    <t>Desde el establecimiento</t>
  </si>
  <si>
    <t>Compra de servicio (*)</t>
  </si>
  <si>
    <t>MENOR DE 1 AÑO</t>
  </si>
  <si>
    <t>1 a 4 AÑOS</t>
  </si>
  <si>
    <t>5 a 9 AÑOS</t>
  </si>
  <si>
    <t>10 a 24 AÑOS</t>
  </si>
  <si>
    <t>25 a 64 AÑOS</t>
  </si>
  <si>
    <t>* No incluidas como producción del establecimiento.</t>
  </si>
  <si>
    <t>SECCIÓN E: OTRAS VISITAS PROGRAMA DE ACOMPAÑAMIENTO PSICOSOCIAL EN ATENCIÓN PRIMARIA</t>
  </si>
  <si>
    <t>GRUPOS</t>
  </si>
  <si>
    <t>TOTAL VISITAS</t>
  </si>
  <si>
    <t>NÚMERO DE OTRAS VISITAS SEGÚN RANGO ETARIO</t>
  </si>
  <si>
    <t>ESTABLECIMIENTO EDUCACIONAL</t>
  </si>
  <si>
    <t>SECCIÓN F: APOYO TELEFÓNICO DEL PROGRAMA DE ACOMPAÑAMIENTO PSICOSOCIAL EN APS</t>
  </si>
  <si>
    <t>TOTAL ACCIONES</t>
  </si>
  <si>
    <t>NÚMERO DE ACCIONES DE ACOMPAÑAMIENTO TELEFÓNICO</t>
  </si>
  <si>
    <t>ACCIONES TELEFÓNICAS REALIZADAS (LLAMADAS O MENSAJERÍA)</t>
  </si>
  <si>
    <t>SECCIÓN G: VISITA A ESTABLECIMIENTO EDUCACIONAL PROGRAMA DE APOYO A LA SALUD MENTAL INFANTIL (PASMI) EN ATENCIÓN PRIMARIA</t>
  </si>
  <si>
    <t>TOTAL VISITAS
5 A 9 AÑOS</t>
  </si>
  <si>
    <t>NÚMERO DE NIÑOS/AS VISITADOS
5 A 9 AÑOS</t>
  </si>
  <si>
    <t>REM-30AR: ASISTENCIA REMOTA (AR)</t>
  </si>
  <si>
    <t xml:space="preserve">REM 2021 </t>
  </si>
  <si>
    <t>PRODUCCION - ESTRUCTURA/COMENTADO</t>
  </si>
  <si>
    <t xml:space="preserve">No Aplica </t>
  </si>
  <si>
    <t>REM-A23.   SALAS: IRA, ERA Y MIXTAS EN APS</t>
  </si>
  <si>
    <t>REM-A27.  EDUCACIÓN PARA LA SALUD</t>
  </si>
  <si>
    <t>REM-A28.  PROGRAMA DE REHABILITACIÓN INTEGRAL</t>
  </si>
  <si>
    <t>REM-A29.  PROGRAMA DE IMÁGENES DIAGNÓSTICAS Y/O RESOLUTIVIDAD EN ATENCIÓN PRIMARIA</t>
  </si>
  <si>
    <t>REM-A31.  MEDICINA COMPLEMENTARIA Y PRÁCTICAS DE BIENESTAR DE LA SALUD</t>
  </si>
  <si>
    <t xml:space="preserve">REM-A07.   ATENCIÓN  DE ESPECIALIDADES </t>
  </si>
  <si>
    <t>REM-A08.   ATENCIÓN DE URGENCIA</t>
  </si>
  <si>
    <t>REM-A09.   ATENCIÓN DE SALUD BUCAL EN LA RED ASISTENCIAL</t>
  </si>
  <si>
    <t xml:space="preserve">REM-A11.   EXÁMENES DE PESQUISA DE ENFERMEDADES TRASMISIBLES </t>
  </si>
  <si>
    <t>REM-A11a. TRANSMISIÓN VERTICAL MATERNO INFANTIL</t>
  </si>
  <si>
    <t>REM-A21.   QUIROFANOS Y OTROS RECURSOS HOSPITALARIOS</t>
  </si>
  <si>
    <t xml:space="preserve">REM-A25.   SERVICIOS DE SANGRE </t>
  </si>
  <si>
    <t xml:space="preserve">REM-A26.   ACTIVIDADES EN DOMICILIO Y OTROS ESPACIOS </t>
  </si>
  <si>
    <t>REM-A30:  ATENCIONES POR TELEMEDICINA EN LA RED ASISTENCIAL</t>
  </si>
  <si>
    <t>REM-A32.  ACTIVIDADES DE SALUD PRIORIZADAS, CONTEXTO DE EMERGENCIA SANITARIA (NO CONTENIDAS EN LOS REGISTROS HABITUALES REM)</t>
  </si>
  <si>
    <t>SECCIÓN A: SEGUIMIENTO EN ATENCIÓN PRIMARIA DE SALUD POR LLAMADA TELEFÓNICA</t>
  </si>
  <si>
    <t xml:space="preserve"> SEXO</t>
  </si>
  <si>
    <t>NIÑOS, NIÑAS, ADOLESCENTES Y JÓVENES RED SENAME</t>
  </si>
  <si>
    <t>Hombres y Mujeres Mayor a Total</t>
  </si>
  <si>
    <t>Regulación de Fertilidad</t>
  </si>
  <si>
    <t>Otros Profesionales</t>
  </si>
  <si>
    <t>SECCIÓN B: CONSULTA MÉDICA EN ATENCIÓN PRIMARIA DE SALUD POR LLAMADA TELEFÓNICA</t>
  </si>
  <si>
    <t>Medicina General</t>
  </si>
  <si>
    <t>SECCIÓN C: ATENCIONES TELEFONICAS EN CONSULTAS Y CONTROLES</t>
  </si>
  <si>
    <t>SECCIÓN C1: ATENCIONES REMOTAS MEDICAS EN ESPECIALIDAD</t>
  </si>
  <si>
    <t>ATENCIONES REMOTAS DE CONSULTAS TOTALES DE ESPECIALIDAD</t>
  </si>
  <si>
    <t>NO CONTESTA</t>
  </si>
  <si>
    <t>ALTA DE CONSULTA DE ESPECIALIDAD AMBULATORIA</t>
  </si>
  <si>
    <t>ATENCIONES REMOTAS DE CONSULTAS NUEVAS DE ESPECIALIDAD SEGÚN ORIGEN</t>
  </si>
  <si>
    <t>Atención Remota: entrega de los resultados de exámenes o procedimiento (Confección de recetas o lectura de exámenes)</t>
  </si>
  <si>
    <t>Consultorías resueltas vía remota</t>
  </si>
  <si>
    <t>CAE/CDT/CRS/Hospitalización</t>
  </si>
  <si>
    <t>Pediatría (incluye totalidad de producción pediatrica de subespecialidades)</t>
  </si>
  <si>
    <t>Medicina Interna</t>
  </si>
  <si>
    <t>Cirugía</t>
  </si>
  <si>
    <t>Enfermedad respiratoria de adulto (broncopulmonar)</t>
  </si>
  <si>
    <t>Cardiología adulto</t>
  </si>
  <si>
    <t>Endocrinología adulto</t>
  </si>
  <si>
    <t>Reumatología adulto</t>
  </si>
  <si>
    <t>Infectología adulto</t>
  </si>
  <si>
    <t>Diabetología</t>
  </si>
  <si>
    <t>Psiquiatría</t>
  </si>
  <si>
    <t>Oftalmología</t>
  </si>
  <si>
    <t>Otorrinolaringología</t>
  </si>
  <si>
    <t>Obstetricia y Ginecología</t>
  </si>
  <si>
    <t>Traumatología</t>
  </si>
  <si>
    <t>Otras Especialidades Adulto</t>
  </si>
  <si>
    <t>SECCIÓN C2: CONSULTAS Y CONTROLES  DE ESPECIALIDAD RESUELTAS POR VISITAS DOMICILIARIAS</t>
  </si>
  <si>
    <t>CONTROLES DE ESPECIALIDAD RESUELTOS POR VISITAS DOMICILIARIAS</t>
  </si>
  <si>
    <t>SECCIÓN C.3: ATENCIONES REMOTAS CONSULTAS Y CONTROLES POR OTROS PROFESIONALES EN ESPECIALIDAD (NIVEL SECUNDARIO)</t>
  </si>
  <si>
    <t>Total Controles (incluidos en grupo de edad)</t>
  </si>
  <si>
    <t>Atención Remota consulta abreviada PNM : entrega de los resultados de exámenes o procedimiento (Confección de recetas o lectura de exámenes)</t>
  </si>
  <si>
    <t xml:space="preserve">SECCIÓN D: ATENCIÓN ODONTOLÓGICA </t>
  </si>
  <si>
    <t>SECCIÓN D1: ATENCIÓN ODONTOLÓGICA NIVEL PRIMARIO</t>
  </si>
  <si>
    <t xml:space="preserve">ACTIVIDADES </t>
  </si>
  <si>
    <t xml:space="preserve">USUARIOS EN SITUACIÓN DE DISCAPACIDAD </t>
  </si>
  <si>
    <t>menos de 1
año</t>
  </si>
  <si>
    <t>1 
año</t>
  </si>
  <si>
    <t>2 
años</t>
  </si>
  <si>
    <t>3 
años</t>
  </si>
  <si>
    <t>4 
años</t>
  </si>
  <si>
    <t>5 
años</t>
  </si>
  <si>
    <t>6 
años</t>
  </si>
  <si>
    <t>12 
años</t>
  </si>
  <si>
    <t>Resto 
&lt;15 años</t>
  </si>
  <si>
    <t>15-19 
años</t>
  </si>
  <si>
    <t>20-64 
años</t>
  </si>
  <si>
    <t>65 y 
más años</t>
  </si>
  <si>
    <t>Contactabilidad de Pacientes</t>
  </si>
  <si>
    <t>Seguimiento Clínico Remoto de Pacientes</t>
  </si>
  <si>
    <t>Educación, Promoción Remota en Salud Bucal</t>
  </si>
  <si>
    <t>Atención Domiciliaria Odontológica</t>
  </si>
  <si>
    <t>Visita Domiciliaria Integral COVID-19</t>
  </si>
  <si>
    <t>Pauta CERO Remota</t>
  </si>
  <si>
    <t>SECCIÓN D2: ATENCIÓN ODONTOLÓGICA ESTABLECIMIENTOS HOSPITALARIOS DE BAJA, MEDIANA Y ALTA COMPLEJIDAD</t>
  </si>
  <si>
    <t>Embarazadas</t>
  </si>
  <si>
    <t>60 años(incluidos en grupos de 20-64 años)</t>
  </si>
  <si>
    <t xml:space="preserve">Usurios en situación de Discapacidad </t>
  </si>
  <si>
    <t>0-5 
años</t>
  </si>
  <si>
    <t>7 
años</t>
  </si>
  <si>
    <t>Beneficiarios Mayor a Total</t>
  </si>
  <si>
    <t>SECCION E: ACCIONES DE SALUD MENTAL REMOTAS EN CONTEXTO DE EMERGENCIA SANITARIA</t>
  </si>
  <si>
    <t>SECCIÓN E1: ACCIONES TELEFÓNICAS DE SALUD MENTAL (APS Y ESPECIALIDAD)</t>
  </si>
  <si>
    <t>NÚMERO DE ACCIONES TELEFÓNICAS Y DE SEGUIMIENTO POR RANGOS DE EDAD</t>
  </si>
  <si>
    <t>Demencia</t>
  </si>
  <si>
    <t>Llamadas Telefónicas</t>
  </si>
  <si>
    <t>Video llamadas</t>
  </si>
  <si>
    <t>Mensajería de Texto</t>
  </si>
  <si>
    <t>SECCIÓN E2: CONTROLES DE SALUD MENTAL REMOTOS (APS Y ESPECIALIDAD)</t>
  </si>
  <si>
    <t>NÚMERO DE CONTROLES DE SALUD MENTAL REMOTOS POR RANGOS DE EDAD</t>
  </si>
  <si>
    <t>CONTROLES DE SALUD MENTAL POR LLAMADAS TELEFONICAS  EN EL CONTEXTO DE PANDEMIA</t>
  </si>
  <si>
    <t>Psicólogo/a</t>
  </si>
  <si>
    <t>Enfermera/o</t>
  </si>
  <si>
    <t>Matrona/on</t>
  </si>
  <si>
    <t>Técnico Paramédico y en Salud Mental</t>
  </si>
  <si>
    <t>Gestor Comunitario</t>
  </si>
  <si>
    <t>Técnico Rehabilitación Alcohol y Drogas</t>
  </si>
  <si>
    <t>Médico Psiquiatra</t>
  </si>
  <si>
    <t>CONTROLES DE SALUD MENTAL POR VIDEO LLAMADAS  EN EL CONTEXTO DE PANDEMIA</t>
  </si>
  <si>
    <t>SECCION F: ACCIONES DE SEGUIMIENTO TELEFÓNICO EN EL PROGRAMA DE SALUD CARDIOVASCULAR EN APS EN EL CONTEXTO DE EMERGENCIA SANITARIA</t>
  </si>
  <si>
    <t>Llamadas telefónicas o Video llamadas</t>
  </si>
  <si>
    <t>Técnico Paramédico</t>
  </si>
  <si>
    <t>Mensajes de texto</t>
  </si>
  <si>
    <t xml:space="preserve">SECCIÓN G: HOSPITALIZACIÓN DOMICILIARIA EN APS </t>
  </si>
  <si>
    <t>COMPONENTES</t>
  </si>
  <si>
    <t>0-19</t>
  </si>
  <si>
    <t>20-64</t>
  </si>
  <si>
    <t>65 Y MAS</t>
  </si>
  <si>
    <t>PACIENTES ATENDIDOS</t>
  </si>
  <si>
    <t>ATENCIONES REALIZADAS POR EQUIPO</t>
  </si>
  <si>
    <t>DIAS CAMA EFECTIVAMENTE UTILIZADOS</t>
  </si>
  <si>
    <t>DERIVACION A HOSPITAL POR AGRAVAMIENTO</t>
  </si>
  <si>
    <t>FALLECIMIENTOS</t>
  </si>
  <si>
    <t xml:space="preserve">SECCIÓN H: ATENCIÓN DOMICILIARIA </t>
  </si>
  <si>
    <t>Visita</t>
  </si>
  <si>
    <t>Procedimiento</t>
  </si>
  <si>
    <t>Llamada</t>
  </si>
  <si>
    <t>SECCIÓN I: ACTIVIDADES DE ACOMPAÑAMIENTO REMOTO A PERSONAS MAYORES Y SUS FAMILIAS POR PARTE DEL PROGRAMA MÁS ADULTOS MAYORES AUTOVALENTES</t>
  </si>
  <si>
    <t>GRUPAL</t>
  </si>
  <si>
    <t xml:space="preserve">Llamadas telefónicas </t>
  </si>
  <si>
    <t xml:space="preserve"> Video llamadas</t>
  </si>
  <si>
    <t>Contacto individual  por mensaje en redes sociales</t>
  </si>
  <si>
    <t xml:space="preserve">Contacto grupal por mensaje en redes sociales </t>
  </si>
  <si>
    <t>SECCIÓN J: ATENCIÓN REMOTA ADOLESCENTE</t>
  </si>
  <si>
    <t xml:space="preserve"> CONTROL DE SALUD INTEGRAL</t>
  </si>
  <si>
    <t>Epuipo de espacio Amigable</t>
  </si>
  <si>
    <t>Otro Equipo de Salud</t>
  </si>
  <si>
    <t xml:space="preserve">SECCION K: ACCIONES REMOTAS DE MEDICINAS COMPLEMENTARIAS Y PRACTICAS DE BIENESTAR EN SALUD </t>
  </si>
  <si>
    <t xml:space="preserve">Familiares/Cuidadores de los pacientes </t>
  </si>
  <si>
    <t>SECCIÓN L: ATENCIONES DE SEGUIMIENTO NUTRICIONAL VÍA REMOTA</t>
  </si>
  <si>
    <t>Menor 
de 1 año</t>
  </si>
  <si>
    <t>1 a 4 años</t>
  </si>
  <si>
    <t>Otras Consultas</t>
  </si>
  <si>
    <t>Malnutrición por Exceso</t>
  </si>
  <si>
    <t>Malnutrición por Déficit</t>
  </si>
  <si>
    <t xml:space="preserve">SECCIÓN M: SEGUIMIENTO DE SALUD INFANTIL EN CONTEXTO DE EMERGENCIA SANITARIA </t>
  </si>
  <si>
    <t>PROFESIONALES</t>
  </si>
  <si>
    <t>ACCIONES</t>
  </si>
  <si>
    <t>TOTAL USUARIOS</t>
  </si>
  <si>
    <t xml:space="preserve">GRUPOS DE EDAD (en meses - años) </t>
  </si>
  <si>
    <t>LLAMADAS TELEFÓNICAS</t>
  </si>
  <si>
    <t>VIDEO
LLAMADAS</t>
  </si>
  <si>
    <t>7 a 11 meses</t>
  </si>
  <si>
    <t>18 a 23 meses</t>
  </si>
  <si>
    <t>24 a 35 meses</t>
  </si>
  <si>
    <t>36 a 41 meses</t>
  </si>
  <si>
    <t>42 a 47 meses</t>
  </si>
  <si>
    <t>48 a 59 meses</t>
  </si>
  <si>
    <t>60 a 71 meses</t>
  </si>
  <si>
    <t>6 a 9 años 11 meses</t>
  </si>
  <si>
    <t>Médico/a</t>
  </si>
  <si>
    <t>Otro/a</t>
  </si>
  <si>
    <t>SECCIÓN N: ACCIONES REMOTAS DE SEGUIMIENTO EN RIESGO PSICOSOCIAL PARA GESTANTES, NIÑOS Y NIÑAS  DE 0 A 9 AÑOS EN CONTEXTO DE EMERGENCIA SANITARIA</t>
  </si>
  <si>
    <t>GRUPOS DE EDAD (en meses - años)</t>
  </si>
  <si>
    <t>Menor de 7 meses</t>
  </si>
  <si>
    <t>Video Llamadas</t>
  </si>
  <si>
    <t>Trabajador/a Social</t>
  </si>
  <si>
    <t>Psicologo/a</t>
  </si>
  <si>
    <t>Educadora de Parvulos</t>
  </si>
  <si>
    <t>Otros/a</t>
  </si>
  <si>
    <t>SECCION O: ATENCIONES REMOTAS EN MODALIDADES DE APOYO AL DESARROLLO INFANTIL (MADIS) EN APS</t>
  </si>
  <si>
    <t>TIPO DE ACCION PARA GENERAR ATENCIONES</t>
  </si>
  <si>
    <t>NÚMERO DE ACCIONES DE ATENCIONES POR RANGOS DE EDAD</t>
  </si>
  <si>
    <t>TELEFÓNICO</t>
  </si>
  <si>
    <t>VIDEO LLAMADA</t>
  </si>
  <si>
    <t>MENSAJERIA</t>
  </si>
  <si>
    <t>7-11 MESES</t>
  </si>
  <si>
    <t>12- 17 MESES</t>
  </si>
  <si>
    <t>18-23 MESES</t>
  </si>
  <si>
    <t>24-47 MESES</t>
  </si>
  <si>
    <t>48-59 MESES</t>
  </si>
  <si>
    <t>Intervenciones de seguimiento efectivas</t>
  </si>
  <si>
    <t>Intervenciones de otro tipo</t>
  </si>
  <si>
    <t>Contacto con familia fallidos</t>
  </si>
  <si>
    <t>Última sesión Termino de Tratramiento</t>
  </si>
  <si>
    <t>SECCIÓN P:  EDUCACIÓN GRUPAL REMOTA SEGÚN ÁREAS TEMÁTICAS Y EDAD</t>
  </si>
  <si>
    <t>ÁREAS TEMÁTICAS DE PROMOCIÓN Y PREVENCIÓN</t>
  </si>
  <si>
    <t>MADRE, PADRE O CUIDADOR DE:</t>
  </si>
  <si>
    <t>VIDEO LLAMADA GRUPAL</t>
  </si>
  <si>
    <t>SEMINARIO- RADIO</t>
  </si>
  <si>
    <t>PLATAFORMA DIGITAL</t>
  </si>
  <si>
    <t>Acompañante de gestante</t>
  </si>
  <si>
    <t>Menores de 12 meses</t>
  </si>
  <si>
    <t>Niños de 12 a 23 meses</t>
  </si>
  <si>
    <t>Niños de 5 a 9 años</t>
  </si>
  <si>
    <t>Nadie es Perfecto Remoto A</t>
  </si>
  <si>
    <t>Nadie es Perfecto Remoto B</t>
  </si>
  <si>
    <t>Nadie es Perfecto Seminario</t>
  </si>
  <si>
    <t>Nadie es perfecto PASMI</t>
  </si>
  <si>
    <t>SECCIÓN Q: DESPACHO DE RECETAS DE SALUD SEXUAL Y REPRODUCTIVA</t>
  </si>
  <si>
    <t>Grupos de edad</t>
  </si>
  <si>
    <t>20 a 64 años</t>
  </si>
  <si>
    <t>65 y más</t>
  </si>
  <si>
    <t>Despacho total</t>
  </si>
  <si>
    <t>Despacho Extraordianrio</t>
  </si>
  <si>
    <t>En Establecimientos de Salud</t>
  </si>
  <si>
    <t>En Domicilio</t>
  </si>
  <si>
    <t>Método de Regulación de fertilidad</t>
  </si>
  <si>
    <t>Terapia Hormonal de la menopausia</t>
  </si>
  <si>
    <t xml:space="preserve">SECCIÓN R: ACTIVIDADES PROGRAMA ELIGE VIDA SANA POR LLAMADA TELEFÓNICA </t>
  </si>
  <si>
    <t>Nº de Mensajes</t>
  </si>
  <si>
    <t>Nº de Participantes</t>
  </si>
  <si>
    <t>Madre, Padre o Cuidador de</t>
  </si>
  <si>
    <t>N° de Participantes de Edad</t>
  </si>
  <si>
    <t>Información de actividades físicas enviadas por teléfono</t>
  </si>
  <si>
    <t>Información de Nutrición enviada por teléfono</t>
  </si>
  <si>
    <t>Información por Psicologos enviada por teléfono</t>
  </si>
  <si>
    <t>SECCIÓN S: ACTIVIDADES PROGRAMA ELIGE VIDA SANA POR REDES SOCIALES</t>
  </si>
  <si>
    <t>N° de Archivos Multimedia</t>
  </si>
  <si>
    <t xml:space="preserve">Madres, Padre o Cuidador de </t>
  </si>
  <si>
    <t>N° de Archivos Multimedia por Edad</t>
  </si>
  <si>
    <t>Videos de Actividad Física subido a las Redes Sociales</t>
  </si>
  <si>
    <t>Videos de Vida Sana subido a las Redes Sociales</t>
  </si>
  <si>
    <t>No Aplica</t>
  </si>
  <si>
    <t>PRODUCCION - ESTRUCTURA/COMENTADO/CONTABILIZACION</t>
  </si>
  <si>
    <t>CONSULTAS PERTINENTES</t>
  </si>
  <si>
    <t xml:space="preserve">COMPRA DE SERVICIO </t>
  </si>
  <si>
    <t>Según Protocolo de Referencia</t>
  </si>
  <si>
    <t>Según condición clínica</t>
  </si>
  <si>
    <t xml:space="preserve"> REM-A9. ATENCIÓN DE SALUD BUCAL EN LA RED ASISTENCIAL</t>
  </si>
  <si>
    <t>Paciente en Control Programa Salud Cardiovascular</t>
  </si>
  <si>
    <t>60 AÑOS (INCLUÍDO EN GRUPOS DE 60 -64 AÑOS)</t>
  </si>
  <si>
    <t>Compra de Servicios</t>
  </si>
  <si>
    <t>Usuario en Situación de Discapacidad</t>
  </si>
  <si>
    <t>Niños, niñas, adolescentes y jovenes RED SENAME</t>
  </si>
  <si>
    <t>Egreso por Abandono</t>
  </si>
  <si>
    <t>Paciente Diabético en Control Programa Salud Cardiovascular</t>
  </si>
  <si>
    <t>JUNJI</t>
  </si>
  <si>
    <t>INTEGRA</t>
  </si>
  <si>
    <t>MINEDUC</t>
  </si>
  <si>
    <t>SECCIÓN A.5:  LACTANCIA MATERNA EN MENORES CONTROLADOS</t>
  </si>
  <si>
    <t>TIPO DE ALIMENTACIÓN</t>
  </si>
  <si>
    <t>SEGÚN CONTROL PROGRAMÁTICO</t>
  </si>
  <si>
    <t>Del 1° mes</t>
  </si>
  <si>
    <t>Del 3° mes</t>
  </si>
  <si>
    <t>Del 6° mes</t>
  </si>
  <si>
    <t>Del 12° mes</t>
  </si>
  <si>
    <t>Del 24° mes</t>
  </si>
  <si>
    <t>MENORES CONTROLADOS</t>
  </si>
  <si>
    <t>LACTANCIA MATERNA MAS SÓLIDOS</t>
  </si>
  <si>
    <t>LACTANCIA MATERNA/FORMULA LÁCTEA MAS SÓLIDOS</t>
  </si>
  <si>
    <t>FORMULA LÁCTEA MAS SÓLIDOS</t>
  </si>
  <si>
    <t>Ingresos por Traslado</t>
  </si>
  <si>
    <t>Ingreso por cambio de Método Anticonceptivo</t>
  </si>
  <si>
    <t>Niños, Niñas, Adolescentes y Jóvenes Población  SENAME</t>
  </si>
  <si>
    <t>Acciones no presenciales o remotas</t>
  </si>
  <si>
    <t>Atenciones a funcionarios de la salud</t>
  </si>
  <si>
    <t>CONSULTAS MÉDICAS POR OPERATIVOS (no incluidas en produccion)</t>
  </si>
  <si>
    <t>TOTAL INTERCONSULTAS GENERADAS EN APS PARA DERIVACION ESPECIALIDAD</t>
  </si>
  <si>
    <t>CONSULTORÍAS DE MEDICOS ESPECIALISTAS OTORGADAS</t>
  </si>
  <si>
    <t>CONSULTA DE ESPECIALIDAD RESUELTA POR MÉDICO GENERAL</t>
  </si>
  <si>
    <t>Nº Consultorías</t>
  </si>
  <si>
    <t>Nº de casos revisados por el equipo</t>
  </si>
  <si>
    <t>Nº de casos atendidos</t>
  </si>
  <si>
    <t>Trans</t>
  </si>
  <si>
    <t>Establecimientos de otra Red</t>
  </si>
  <si>
    <t>14-18 años</t>
  </si>
  <si>
    <t>14 a 18</t>
  </si>
  <si>
    <t>SECCIÓN A.4: CONSEJERÍAS INDIVIDUALES  CON ENTREGA DE PRESERVATIVOS (INCLUIDAS EN SECCIÓN A.1)</t>
  </si>
  <si>
    <t>FAMILIAS DE RIESGO</t>
  </si>
  <si>
    <t>Nivel Secundario</t>
  </si>
  <si>
    <t>Nivel Terciario</t>
  </si>
  <si>
    <t>Menores de un mes</t>
  </si>
  <si>
    <t>TOTAL NIÑOS Y NIÑAS</t>
  </si>
  <si>
    <t>GLICEMIA ALTERADA (= &gt; a 100 mg/dl)</t>
  </si>
  <si>
    <t>BENEFICIA-RIOS</t>
  </si>
  <si>
    <t>RECHA-
ZADAS</t>
  </si>
  <si>
    <t>REM-06.   PROGRAMA DE SALUD MENTAL ATENCIÓN PRIMARIA Y ESPECIALIDADES</t>
  </si>
  <si>
    <t>SECCIÓN A.1: CONTROLES DE ATENCIÓN PRIMARIA / ESPECIALIDADES</t>
  </si>
  <si>
    <t>SECCIÓN A.2: CONSULTORÍAS DE SALUD MENTAL EN APS</t>
  </si>
  <si>
    <t>TOTAL CONSULTORÍAS Y TELECONSULTORÍAS RECIBIDAS</t>
  </si>
  <si>
    <t>CONSULTORÍAS Y TELECONSULTORÍAS RECIBIDAS</t>
  </si>
  <si>
    <t>CONSULTORÍAS Y TELECONSULTORÍAS DE SALUD MENTAL INFANTO ADOLESCENTE</t>
  </si>
  <si>
    <t>CONSULTORÍAS Y TELECONSULTORÍAS DE SALUD MENTAL ADULTO</t>
  </si>
  <si>
    <t>TOTAL CONSULTORÍAS Y TELECONSULTORÍAS OTORGADAS</t>
  </si>
  <si>
    <t>CONSULTORÍAS Y TELECONSULTORÍAS OTORGADAS</t>
  </si>
  <si>
    <t>Participantes</t>
  </si>
  <si>
    <t>Médico psiquiatra</t>
  </si>
  <si>
    <t>Más de dos profesionales</t>
  </si>
  <si>
    <t>POLICÍA LOCAL</t>
  </si>
  <si>
    <t>SECCIÓN D: PLANES Y EVALUACIONES PROGRAMA DE ACOMPAÑAMIENTO PSICOSOCIAL EN ATENCIÓN PRIMARIA</t>
  </si>
  <si>
    <t>SECCIÓN F: PERSONAS CON EVALUACIÓN Y CONFIRMACIÓN DIAGNOSTICA EN APS</t>
  </si>
  <si>
    <t>SECCIÓN G: EVALUACIONES PROGRAMA PLAN NACIONAL DE DEMENCIA</t>
  </si>
  <si>
    <t>MANTENCIÓN</t>
  </si>
  <si>
    <t>DISMINUCIÓN</t>
  </si>
  <si>
    <t>PERSONAS CON DEMENCIA CON  REEVALUACIÓN DETERIORO GLOGAL GDS REISBERG</t>
  </si>
  <si>
    <t>CUIDADORES PERSONAS CON DEMENCIA CON REEVALUACIÓN SOBRECARGA DEL CUIDADO</t>
  </si>
  <si>
    <t>CUIDADORES DE PERSONAS CON DEMENCIA CON EVALUACIÓN DE SATISFACCIÓN USARIA DEL PROCESO DE INTERVENCIÓN</t>
  </si>
  <si>
    <t>SECCIÓN H: EVALUACIÓN PROGRAMA DE APOYO A LA SALUD MENTAL INFANTIL (PASMI)</t>
  </si>
  <si>
    <t>Evaluación Diagnostica Integral (EDI)</t>
  </si>
  <si>
    <t xml:space="preserve">REM-07.  ATENCIÓN  DE ESPECIALIDADES </t>
  </si>
  <si>
    <t>CONSULTAS PERTINENTES (Nuevas originadas en APS)</t>
  </si>
  <si>
    <t>CONSULTA ABREVIADA (Confección de recetas o lectura de exámenes)</t>
  </si>
  <si>
    <t>INTERCONSULTAS A HOSPITALIZADOS (EN SALA)</t>
  </si>
  <si>
    <t>CONSULTAS REALIZADAS EN APS E INFORMADAS EN GRUPO DE EDAD</t>
  </si>
  <si>
    <t>CAE/CDT/CRS/HOSPITALIZACIÓN</t>
  </si>
  <si>
    <t>CONTRATADOS POR EL ESTABLECIMIENTO O DIRECCIÓN DEL SERVICIO</t>
  </si>
  <si>
    <t>ESPECIALISTAS DE  HOSPITALES</t>
  </si>
  <si>
    <t>CIRUGÍA DIGESTIVA (ALTA)</t>
  </si>
  <si>
    <t>SECCIÓN D: CONSULTAS INFECCIÓN TRANSMISIÓN SEXUAL (ITS) Y CONTROLES DE SALUD SEXUAL EN EL NIVEL SECUNDARIO (Incluidas en Sección C)</t>
  </si>
  <si>
    <t>Otros Establecimientos de la  Red</t>
  </si>
  <si>
    <t>SECCIÓN A.3: ATENCIONES DE URGENCIA REALIZADAS EN ESTABLECIMIENTOS DE BAJA COMPLEJIDAD</t>
  </si>
  <si>
    <t>SECCIÓN B: CATEGORIZACIÓN DE PACIENTES, PREVIA A LA ATENCIÓN MÉDICA (Establecimientos Alta, Mediana o Baja Complejidad y SAR).</t>
  </si>
  <si>
    <t>PSIQUIATRÍA PEDIÁTRICA  Y ADOLESCENTES</t>
  </si>
  <si>
    <t xml:space="preserve">PACIENTES QUE RECHAZAN HOSPITALIZACIÓN </t>
  </si>
  <si>
    <t>75 años y más</t>
  </si>
  <si>
    <t>Sin lesiones constatables</t>
  </si>
  <si>
    <t>Contusio-nales</t>
  </si>
  <si>
    <t>INTERVENCIONES CLÍNICAS PRE HOSPITALARIAS</t>
  </si>
  <si>
    <t>BÁSICO</t>
  </si>
  <si>
    <t>SECCIÓN N: CLASIFICACIÓN DE LAS INTERVENCIONES POR GRANDES GRUPOS DE DIAGNÓSTICOS (SAMU)</t>
  </si>
  <si>
    <t xml:space="preserve">SECCIÓN O: ATENCIONES  EN URGENCIA POR VIOLENCIA SEXUAL  </t>
  </si>
  <si>
    <t>Con entrega de anticoncepción de emergencia</t>
  </si>
  <si>
    <t>Sin entrega de anticoncepción de emergencia</t>
  </si>
  <si>
    <t xml:space="preserve">Con profilaxis VIH </t>
  </si>
  <si>
    <t>Con profilaxis ITS</t>
  </si>
  <si>
    <t xml:space="preserve">SECCIÓN P: ATENCIONES MÉDICAS POR VIOLENCIA SEXUAL CON REALIZACIÓN O INDICACIÓN DE PERITAJE </t>
  </si>
  <si>
    <t>ATENCIÓN POR  MÉDICO PERITO</t>
  </si>
  <si>
    <t xml:space="preserve">REM-A11.  EXÁMENES DE PESQUISA DE ENFERMEDADES TRASMISIBLES </t>
  </si>
  <si>
    <t>SECCION A: EXÁMENES DE SÍFILIS</t>
  </si>
  <si>
    <r>
      <t xml:space="preserve">SECCIÓN A.1: EXAMEN VDRL POR GRUPO DE USUARIOS </t>
    </r>
    <r>
      <rPr>
        <b/>
        <sz val="10"/>
        <rFont val="Verdana"/>
        <family val="2"/>
      </rPr>
      <t>(Uso exclusivo de establecimientos con Laboratorio que procesan)</t>
    </r>
  </si>
  <si>
    <t>GRUPO DE PESQUISA</t>
  </si>
  <si>
    <t>POR SEXO
(Procesados)</t>
  </si>
  <si>
    <t>Procesados</t>
  </si>
  <si>
    <t>Reactivos</t>
  </si>
  <si>
    <t>GESTANTES PRIMER TRIMESTRE EMBARAZO</t>
  </si>
  <si>
    <t>GESTANTES SEGUNDO TRIMESTRE EMBARAZO</t>
  </si>
  <si>
    <t>GESTANTES TERCER TRIMESTRE EMBARAZO</t>
  </si>
  <si>
    <t>GESTANTES TRIMESTRE EMBARAZO IGNORADO</t>
  </si>
  <si>
    <t>GESTANTES EN SEGUIMIENTO POR DIAGNÓSTICO SÍFILIS</t>
  </si>
  <si>
    <t>PAREJA DE GESTANTE CON SEROLOGÍA REACTIVA</t>
  </si>
  <si>
    <t>MUJERES QUE INGRESAN A MATERNIDAD POR PARTO</t>
  </si>
  <si>
    <t>MUJERES QUE INGRESAN POR ABORTO</t>
  </si>
  <si>
    <t>MUJERES EN CONTROL GINECOLÓGICO</t>
  </si>
  <si>
    <t>RECIÉN NACIDO Y LACTANTE PARA DETECCIÓN DE SÍFILIS CONGÉNITA</t>
  </si>
  <si>
    <t>PERSONAS EN CONTROL POR COMERCIO SEXUAL</t>
  </si>
  <si>
    <t>PERSONAS EN CONTROL FECUNDIDAD</t>
  </si>
  <si>
    <t>CONSULTANTES POR ITS</t>
  </si>
  <si>
    <t xml:space="preserve">PERSONAS EMP/EMPAM </t>
  </si>
  <si>
    <t>DONANTES DE SANGRE</t>
  </si>
  <si>
    <t>DONANTES DE ÓRGANOS Y/O TEJIDOS</t>
  </si>
  <si>
    <t>PACIENTES EN DIÁLISIS</t>
  </si>
  <si>
    <t>VÍCTIMA DE VIOLENCIA SEXUAL</t>
  </si>
  <si>
    <t>SECCIÓN A.2: EXAMEN VDRL POR GRUPO DE USUARIOS (Uso exclusivo de establecimientos que Compran Servicio)</t>
  </si>
  <si>
    <r>
      <t xml:space="preserve">SECCIÓN A.3: EXAMEN RPR POR GRUPO DE USUARIOS </t>
    </r>
    <r>
      <rPr>
        <b/>
        <sz val="10"/>
        <rFont val="Verdana"/>
        <family val="2"/>
      </rPr>
      <t>(Uso exclusivo de establecimientos con Laboratorio que procesan)</t>
    </r>
  </si>
  <si>
    <t>SECCIÓN A.4: EXAMEN RPR POR GRUPO DE USUARIOS (Uso exclusivo de establecimientos que Compran Servicio)</t>
  </si>
  <si>
    <t xml:space="preserve">                   </t>
  </si>
  <si>
    <r>
      <t xml:space="preserve">SECCIÓN A.5: EXAMEN MHA-TP POR GRUPO DE USUARIOS </t>
    </r>
    <r>
      <rPr>
        <b/>
        <sz val="10"/>
        <rFont val="Verdana"/>
        <family val="2"/>
      </rPr>
      <t>(Uso exclusivo de establecimientos con Laboratorio que procesan)</t>
    </r>
  </si>
  <si>
    <t>SECCIÓN A.6: EXAMEN MHA-TP POR GRUPO DE USUARIOS (Uso exclusivo de establecimientos que Compran Servicio)</t>
  </si>
  <si>
    <t>SECCIÓN B.1: EXÁMENES SEGÚN GRUPOS DE USUARIOS POR CONDICIÓN DE HEPATITIS B, HEPATITIS C, CHAGAS, HTLV 1 Y SIFILIS (Uso exclusivo de establecimientos con Laboratorio que procesan)</t>
  </si>
  <si>
    <t>GRUPO DE USUARIOS</t>
  </si>
  <si>
    <t>HEPATITIS  B</t>
  </si>
  <si>
    <t>HEPATITIS  C</t>
  </si>
  <si>
    <t>CHAGAS</t>
  </si>
  <si>
    <t>HTLV1</t>
  </si>
  <si>
    <t>Confirmados</t>
  </si>
  <si>
    <t>USUARIOS</t>
  </si>
  <si>
    <t>DONANTES</t>
  </si>
  <si>
    <t>ALTRUISTA NUEVO</t>
  </si>
  <si>
    <t>ALTRUISTA REPETIDO</t>
  </si>
  <si>
    <t>FAMILIAR O REPOSICIÓN</t>
  </si>
  <si>
    <t>SECCIÓN B.2: EXÁMENES SEGÚN GRUPOS DE USUARIOS POR CONDICIÓN DE HEPATITIS B, HEPATITIS C, CHAGAS, HTLV 1 Y SIFILIS (Uso exclusivo de establecimientos que Compran Servicio)</t>
  </si>
  <si>
    <t xml:space="preserve">DONANTES DE ÓRGANOS Y/O TEJIDOS </t>
  </si>
  <si>
    <t>SECCIÓN C.1: EXÁMENES  DE  VIH POR GRUPOS DE USUARIOS (Uso exclusivo de establecimientos con Laboratorio que procesan)</t>
  </si>
  <si>
    <t>Pueblos originarios</t>
  </si>
  <si>
    <t>Menor de 12 meses</t>
  </si>
  <si>
    <t>3 a 4 años</t>
  </si>
  <si>
    <t xml:space="preserve"> 65 y más años</t>
  </si>
  <si>
    <t>Confirmados positivos por ISP</t>
  </si>
  <si>
    <t>GESTANTES PRIMER EXAMEN</t>
  </si>
  <si>
    <t>GESTANTES SEGUNDO EXAMEN</t>
  </si>
  <si>
    <t>MUJER EN TRABAJO DE PRE PARTO O PARTO</t>
  </si>
  <si>
    <t>POR CONSULTA ITS</t>
  </si>
  <si>
    <t>PERSONAS EN CONTROL DE REGULACIÓN FECUNDIDAD, GINECOLOGICO, CLIMATERIO</t>
  </si>
  <si>
    <t>PERSONAS EN CONTROL DE SALUD SEGÚN CICLO VITAL</t>
  </si>
  <si>
    <t>PERSONA EN CONTROL POR TBC</t>
  </si>
  <si>
    <t>PAREJA SERODISCORDANTE</t>
  </si>
  <si>
    <t>PAREJA DE GESTANTE VIH POSITIVO</t>
  </si>
  <si>
    <t>PERSONAL DE SALUD EXPUESTO A ACCIDENTE CORTOPUNZANTE</t>
  </si>
  <si>
    <t>PACIENTES FUENTE DE ACCIDENTE CORTOPUNZANTE</t>
  </si>
  <si>
    <t>PERSONA EN CONTROL POR HEPATITIS B</t>
  </si>
  <si>
    <t>PERSONA EN CONTROL POR HEPATITIS C</t>
  </si>
  <si>
    <t>CONSULTANTES POR MORBILIDAD</t>
  </si>
  <si>
    <t>POR CONSULTA ESPONTÁNEA</t>
  </si>
  <si>
    <t>SECCIÓN C.2: EXÁMENES  DE  VIH POR GRUPOS DE USUARIOS (Uso exclusivo de establecimientos que Compran Servicio)</t>
  </si>
  <si>
    <t xml:space="preserve">SECCIÓN D: EXÁMENES DE GONORREA POR GRUPOS DE USUARIOS </t>
  </si>
  <si>
    <t>COMERCIO SEXUAL</t>
  </si>
  <si>
    <t>PERSONAS VIH (+)</t>
  </si>
  <si>
    <t>CONSULTANTE ITS AMBULATORIO (nivel1º y 2º)</t>
  </si>
  <si>
    <t>CONSULTANTE ITS HOSPITALARIO (nivel 3º y urgencia)</t>
  </si>
  <si>
    <t>VICTIMA DE VIOLENCIA SEXUAL</t>
  </si>
  <si>
    <t xml:space="preserve">SECCIÓN E: EXÁMENES DE CHLAMYIDIA TRACHOMATIS POR GRUPOS DE USUARIOS </t>
  </si>
  <si>
    <t>SECCIÓN F: EXÁMENES  DE  VIH POR TECNICA VISUAL/RAPIDA Y GRUPOS DE USUARIOS (Uso exclusivo de establecimientos NO LABORATORIOS)</t>
  </si>
  <si>
    <t>GRUPOS DE USUARIOS POR INSTANCIA</t>
  </si>
  <si>
    <t>65 y Mas años</t>
  </si>
  <si>
    <t>INTERIOR ESTABLECIMIENTO SALUD (INTRAMURO)</t>
  </si>
  <si>
    <t>EXTERIOR ESTABLECIMIENTO DE SALUD (EXTRAMURO)</t>
  </si>
  <si>
    <t>CENTROS PENITENCIARIOS</t>
  </si>
  <si>
    <t>CENTROS SENAME</t>
  </si>
  <si>
    <t>CENTROS EDUCACIONALES</t>
  </si>
  <si>
    <t xml:space="preserve">OTROS </t>
  </si>
  <si>
    <t>SECCIÓN G: SCREENING ENFERMEDAD DE CHAGAS PARA EMABARAZADAS, PUERPERAS Y MUJERES EN EDAD FÉRTIL</t>
  </si>
  <si>
    <t xml:space="preserve">GRUPO DE EDAD </t>
  </si>
  <si>
    <t>55 y más años</t>
  </si>
  <si>
    <t>Gestantes con examen de Chagas solicitado</t>
  </si>
  <si>
    <t>Gestantes con examen de Chagas informado</t>
  </si>
  <si>
    <t>Gestantes con examen de Chagas confirmado</t>
  </si>
  <si>
    <t>Gestantes que ingresan a maternidad sin examen de enfermedad de Chagas</t>
  </si>
  <si>
    <t>Mujeres en Control Preconcepcional</t>
  </si>
  <si>
    <t xml:space="preserve">SECCIÓN H: DIAGNÓSTICO TRANSMISIÓN VERTICAL MADRE HIJO/A CON ENFERMEDAD DE CHAGAS </t>
  </si>
  <si>
    <t xml:space="preserve"> CONDICIÓN</t>
  </si>
  <si>
    <t>Menos de 1 mes</t>
  </si>
  <si>
    <t>7 meses</t>
  </si>
  <si>
    <t>8 meses</t>
  </si>
  <si>
    <t>9 meses</t>
  </si>
  <si>
    <t>10 meses</t>
  </si>
  <si>
    <t>11 meses</t>
  </si>
  <si>
    <t>12 meses</t>
  </si>
  <si>
    <t>13 meses</t>
  </si>
  <si>
    <t>14 meses</t>
  </si>
  <si>
    <t>15 meses</t>
  </si>
  <si>
    <t xml:space="preserve">Hijos/as de Madre con Enfermedad de Chagas nacidos en el periodo </t>
  </si>
  <si>
    <t>Hijos/as de Madre con Enfermedad de Chagas con diagnóstico directo realizado</t>
  </si>
  <si>
    <t xml:space="preserve">Hijos/as de Madre con Enfermedad de Chagas con diagnóstico finalizado e informado (1° muestra) </t>
  </si>
  <si>
    <t xml:space="preserve">Hijos/as de Madre con Enfermedad de Chagas con diagnóstico finalizado e informado (2° muestra) </t>
  </si>
  <si>
    <t xml:space="preserve">Hijos/as de Madre con enfermedad de Chagas con diagnóstico finalizado e informado (3° muestra) </t>
  </si>
  <si>
    <t>SECCION I: TRATAMIENTOS FAMACOLÓGICOS</t>
  </si>
  <si>
    <t>GRUPO DE EDAD Y SEXO</t>
  </si>
  <si>
    <t xml:space="preserve">menor 1 </t>
  </si>
  <si>
    <t>1-4</t>
  </si>
  <si>
    <t>5-9</t>
  </si>
  <si>
    <t>10-14</t>
  </si>
  <si>
    <t>60-64</t>
  </si>
  <si>
    <t>65-69</t>
  </si>
  <si>
    <t>mayor 70</t>
  </si>
  <si>
    <t>1-4 años</t>
  </si>
  <si>
    <t>5-9 años</t>
  </si>
  <si>
    <t>55-59 años</t>
  </si>
  <si>
    <t>mayor 70 años</t>
  </si>
  <si>
    <t>Personas con enfermedad de Chagas que ingresan a tratamiento farmacológico en el periodo (nifurtimox)</t>
  </si>
  <si>
    <t>Personas con enfermedad de Chagas que suspenden o rechazan tratamiento farmacológico en el periodo (nifurtimox)</t>
  </si>
  <si>
    <t>Personas con enfermedad de Chagas que finalizan tratamiento farmacológico en el periodo (nifurtimox)</t>
  </si>
  <si>
    <t>Personas con enfermedad de Chagas que ingresan a tratamiento farmacológico en el periodo (benznidazol)</t>
  </si>
  <si>
    <t>Personas con enfermedad de Chagas que suspenden o rechazan tratamiento farmacológico en el periodo (benznidazol)</t>
  </si>
  <si>
    <t>Personas con enfermedad de Chagas que finalizan tratamiento farmacológico en el periodo (benznidazol)</t>
  </si>
  <si>
    <t>SECCION J: DONANTES CONFIRMADOS ENFEMERDAD DE CHAGAS</t>
  </si>
  <si>
    <t>GRUPO DE EDAD y SEXO</t>
  </si>
  <si>
    <t>18-19 años</t>
  </si>
  <si>
    <t>mayor a 70 años</t>
  </si>
  <si>
    <t>Donantes confirmados con enfermedad de Chagas en el periodo</t>
  </si>
  <si>
    <t>Donantes confirmados e  informados de su condición serologica para enfermedad de Chagas</t>
  </si>
  <si>
    <t>SECCIÓN K: SEGUIMIENTO DE CASOS</t>
  </si>
  <si>
    <t>Control de las personas con Chagas crónico en Atencion Primaria de Salud</t>
  </si>
  <si>
    <t>Estudio de  contactos familiares de un caso por Infección por T cruzi</t>
  </si>
  <si>
    <t>Casos contactos familiares confirmados por Infección por T cruzi</t>
  </si>
  <si>
    <t>ACTIVIDADES Y ÁREAS TEMÁTICAS</t>
  </si>
  <si>
    <t>Espacios Amigables / adolescentes</t>
  </si>
  <si>
    <t>SECCIÓN A.2: CONSEJERÍAS INDIVIDUALES POR VIH (NO INCLUIDAS EN LA SECCIÓN A.1)</t>
  </si>
  <si>
    <t>CONSEJERÍAS</t>
  </si>
  <si>
    <t>CONSEJERÍAS POST TEST VIH</t>
  </si>
  <si>
    <t xml:space="preserve">CONSEJERÍA CON ENTREGA DE PRESERVATIVOS </t>
  </si>
  <si>
    <t>TOTAL  TALLERES</t>
  </si>
  <si>
    <t>"COMUNICACIÓN"</t>
  </si>
  <si>
    <t>CONTROL DEL TABACO</t>
  </si>
  <si>
    <t>OTROS TIPO DE TALLERES</t>
  </si>
  <si>
    <t xml:space="preserve">REUNIONES DE GESTIÓN </t>
  </si>
  <si>
    <t>REUNIONES  MASIVAS DE GESTIÓN</t>
  </si>
  <si>
    <t>ACCIONES DE COMUNICACIÓN Y DIFUSIÓN</t>
  </si>
  <si>
    <t>PREPARACIÓN ACTIVIDADES EDUCATIVAS</t>
  </si>
  <si>
    <t xml:space="preserve">SECCIÓN B.4: TALLERES GRUPALES SEGÚN TEMÁTICA Y NUMERO DE PARTICIPANTES EN PROGRAMA ESPACIOS AMIGABLES </t>
  </si>
  <si>
    <t>Reingresos</t>
  </si>
  <si>
    <t>SECCIÓN E: CONTROLES REALIZADOS (CRONICOS)</t>
  </si>
  <si>
    <t>SECCIÓN A.2: INGRESOS POR CONDICIÓN DE SALUD</t>
  </si>
  <si>
    <t>SÍNDROME DOLOROSO DE ORIGEN TRAUMÁTICO</t>
  </si>
  <si>
    <t>NEUROLÓGICOS  TRAUMATISMO ENCÉFALO CRANEANO (TEC)</t>
  </si>
  <si>
    <t>NEUROLÓGICOS LESIÓN MEDULAR</t>
  </si>
  <si>
    <t>OTRO DÉFICIT SECUNDARIO CON COMPROMISO NEUROMUSCULAR EN MENOR DE 20 AÑOS CONGÉNITO</t>
  </si>
  <si>
    <t>OTRO DÉFICIT SECUNDARIO CON COMPROMISO NEUROMUSCULAR EN MENOR DE 20 AÑOS ADQUIRIDO</t>
  </si>
  <si>
    <t xml:space="preserve">OTRO DÉFICIT SECUNDARIO CON COMPROMISO NEUROMUSCULAR  EN MAYOR DE 20 AÑOS </t>
  </si>
  <si>
    <t>ENTRENAMIENTO DE AYUDAS TÉCNICAS</t>
  </si>
  <si>
    <t>REHABILITACIÓN DEGLUCIÓN</t>
  </si>
  <si>
    <t xml:space="preserve">SECCIÓN A.11: PERSONAS QUE LOGRAN PARTICIPACIÓN EN COMUNIDAD </t>
  </si>
  <si>
    <t>Educativa</t>
  </si>
  <si>
    <t>Comunitario</t>
  </si>
  <si>
    <t>SECCIÓN A.12: ACTIVIDADES Y PARTICIPACIÓN</t>
  </si>
  <si>
    <t>TIPO ATENCIÓN</t>
  </si>
  <si>
    <t>CIRUGÍA MAYOR ABDOMINAL</t>
  </si>
  <si>
    <t>SECCIÓN B.3: EVALUACIÓN INTERMEDIA</t>
  </si>
  <si>
    <t>SECCIÓN B.5: DERIVACIONES Y CONTINUIDAD EN LOS CUIDADOS</t>
  </si>
  <si>
    <t>SILLAS DE RUEDAS ESTÁNDAR</t>
  </si>
  <si>
    <t>SILLA DE RUEDAS NEUROLÓGICA</t>
  </si>
  <si>
    <t>COJÍN ANTI ESCARAS</t>
  </si>
  <si>
    <t>PRÓTESIS EXTREMIDAD INFERIOR</t>
  </si>
  <si>
    <t>PRÓTESIS EXTREMIDAD SUPERIOR</t>
  </si>
  <si>
    <t>AYUDA TÉCNICA AUDITIVAS AUDÍFONOS</t>
  </si>
  <si>
    <t>TOTAL AYUDA TÉCNICA POR CONDICIÓN DE SALUD CONDICIÓN DE SALUD</t>
  </si>
  <si>
    <t>NEUROLÓGICO ACCIDENTE CEREBRO VASCULAR HEMORRÁGICO</t>
  </si>
  <si>
    <t>NEUROLÓGICO PARÁLISIS CEREBRAL</t>
  </si>
  <si>
    <t>Consulta nueva de especialidad odontológica (Teleconsulta)</t>
  </si>
  <si>
    <t>Control de especialidad odontológica (Teleconsulta)</t>
  </si>
  <si>
    <t>Alta de especialidad odontológica (Teleconsulta)</t>
  </si>
  <si>
    <t>Alta administrativa</t>
  </si>
  <si>
    <t>No Contesta</t>
  </si>
  <si>
    <t>Acompañamiento del Padre</t>
  </si>
  <si>
    <t>COMUNA</t>
  </si>
  <si>
    <t>ESTABLECIMIENTO / ESTRATEGIA</t>
  </si>
  <si>
    <t>MES</t>
  </si>
  <si>
    <t>AÑO</t>
  </si>
  <si>
    <t>PROGRAMA ODONTOLOGICO INTEGRAL, ESTRATEGIA ESTUDIANTES DE ENSEÑANZA MEDIA</t>
  </si>
  <si>
    <t>ALTAS INTEGRALES ESTUDIANTES DE ENSEÑANZA MEDIA</t>
  </si>
  <si>
    <t>TIPOS DE CONSULTA</t>
  </si>
  <si>
    <t>Embarazada</t>
  </si>
  <si>
    <t>COMUNA:  - (  )</t>
  </si>
  <si>
    <r>
      <t>ESTABLECIMIENTO</t>
    </r>
    <r>
      <rPr>
        <b/>
        <sz val="8"/>
        <rFont val="Verdana"/>
        <family val="2"/>
      </rPr>
      <t>:  - (  )</t>
    </r>
  </si>
  <si>
    <t>MES:  - (  )</t>
  </si>
  <si>
    <t xml:space="preserve">FACILITADOR/A INTERCULTURAL </t>
  </si>
  <si>
    <t>Nº DE PARTICIPANTES</t>
  </si>
  <si>
    <t>Nº DE INTERVENCIONES</t>
  </si>
  <si>
    <t xml:space="preserve">Servicios Locales con Planes Intersectoriales para el Fomento del Autocuidado y Estimulación Funcional desarrollados junto al Programa Más Adultos Mayores Autovalentes </t>
  </si>
  <si>
    <t xml:space="preserve">AÑO: </t>
  </si>
  <si>
    <t>En Proceso</t>
  </si>
  <si>
    <t>REALIZADO POR</t>
  </si>
  <si>
    <t>Realizado en domicilio</t>
  </si>
  <si>
    <t>Dupla (Medico + Profesional no médico)</t>
  </si>
  <si>
    <t>Profesional No Médico</t>
  </si>
  <si>
    <t>60 años (incluido en grupos de 60-64 años)</t>
  </si>
  <si>
    <t>Usuarios con Discapacidad</t>
  </si>
  <si>
    <t>Niños, niñas, adolescentes y jóvenes población SENAME</t>
  </si>
  <si>
    <t xml:space="preserve">60 años </t>
  </si>
  <si>
    <t>RAYEN : Archivos REM Comentados - Serie A_Version 1.1 año 2022</t>
  </si>
  <si>
    <t>AÑO: 2021</t>
  </si>
  <si>
    <t>MULTIMORBILIDAD CRÓNICA</t>
  </si>
  <si>
    <t>FAMILIA CON INTEGRANTE CON MULTIMORBILIDAD CRONICA (excluye dependencia severa)</t>
  </si>
  <si>
    <t xml:space="preserve">SECCIÓN A: INFORMACIÓN DE PARTOS Y ABORTOS ATENDIDOS </t>
  </si>
  <si>
    <t>TÉRMINO 
DEL 
EMBARAZO</t>
  </si>
  <si>
    <t>PARTOS Y ABORTOS</t>
  </si>
  <si>
    <t>PARTOS PREMATUROS</t>
  </si>
  <si>
    <t>ANESTESIA</t>
  </si>
  <si>
    <t>ANALGESIA</t>
  </si>
  <si>
    <t>APEGO
PRECOZ</t>
  </si>
  <si>
    <t>Total **</t>
  </si>
  <si>
    <t xml:space="preserve">Beneficiarias
</t>
  </si>
  <si>
    <t>Partos prematuros menos de 24 semanas</t>
  </si>
  <si>
    <t>Partos prematuros de 24 a 28 semanas</t>
  </si>
  <si>
    <t>Partos prematuros de 29 a 32 semanas</t>
  </si>
  <si>
    <t>Partos prematuros de 33 a 36 semanas</t>
  </si>
  <si>
    <t>Total anestesia</t>
  </si>
  <si>
    <t>Epidural</t>
  </si>
  <si>
    <t>Raquídea</t>
  </si>
  <si>
    <t>General</t>
  </si>
  <si>
    <t>Local</t>
  </si>
  <si>
    <t>Total analgesia</t>
  </si>
  <si>
    <t>Analgesia inhalatoria</t>
  </si>
  <si>
    <t xml:space="preserve">Medidas analgésicas no farmacológicas </t>
  </si>
  <si>
    <t>Contacto mayor a 30 minutos (RN con peso menor o igual a 2.499 grs.) con la madre</t>
  </si>
  <si>
    <t>Contacto mayor a 30 minutos  (RN con peso de 2.500 grs. o más) con la madre</t>
  </si>
  <si>
    <t>Contacto mayor a 30 minutos (RN con peso menor o igual a 2.499 grs.) Con el Padre</t>
  </si>
  <si>
    <t>Contacto mayor a 30 minutos  (RN con peso de 2.500 grs. o más), Con el Padre</t>
  </si>
  <si>
    <t>Contacto mayor a 30 minutos (RN con peso menor o igual a 2.499 grs.) con acompañante significativo</t>
  </si>
  <si>
    <t>Contacto mayor a 30 minutos  (RN con peso de 2.500 grs. o más), con  acompañante significativo</t>
  </si>
  <si>
    <t>Lactancia materna en los primeros  60 minutos de vida  (RN con peso de 2.500 grs. o más)</t>
  </si>
  <si>
    <t>TOTAL PARTOS</t>
  </si>
  <si>
    <t>NORMAL/VAGINAL</t>
  </si>
  <si>
    <t>DISTÓCICO VAGINAL</t>
  </si>
  <si>
    <t>CESÁREA ELECTIVA</t>
  </si>
  <si>
    <t>CESÁREA URGENCIA</t>
  </si>
  <si>
    <t>ABORTOS</t>
  </si>
  <si>
    <t>PARTO NORMAL VERTICAL (*)</t>
  </si>
  <si>
    <t>ENTREGA DE PLACENTA A SOLICITUD DE LA MUJER</t>
  </si>
  <si>
    <t>PARTO FUERA ESTABLECIMIENTO DE SALUD</t>
  </si>
  <si>
    <t>EMBARAZO NO CONTROLADO</t>
  </si>
  <si>
    <t>(*) Incluido en Parto Normal</t>
  </si>
  <si>
    <t>(**) Partos de Término y Pre-Término</t>
  </si>
  <si>
    <t>SECCIÓN A.1: INTERRUPCIÓN VOLUNTARIA DEL EMBARAZO</t>
  </si>
  <si>
    <t>CAUSALES</t>
  </si>
  <si>
    <t>Grupos de edad en años</t>
  </si>
  <si>
    <t>Abortos</t>
  </si>
  <si>
    <t xml:space="preserve">Partos </t>
  </si>
  <si>
    <t>Beneficiarias</t>
  </si>
  <si>
    <t>Menor de 14 años</t>
  </si>
  <si>
    <t>14 a 19 años</t>
  </si>
  <si>
    <t>Hasta 12 semanas y cero días</t>
  </si>
  <si>
    <t>12 semanas y un día hasta 14 semanas y cero días</t>
  </si>
  <si>
    <t>de 14 hasta 21 semanas y 6 días</t>
  </si>
  <si>
    <t>Partos vaginales inducidos</t>
  </si>
  <si>
    <t>Cesáreas</t>
  </si>
  <si>
    <t xml:space="preserve">CAUSAL N° 1: MUJER EMBARAZADA CON RIESGO VITAL </t>
  </si>
  <si>
    <t>CAUSAL N° 2: INVIABILIDAD FETAL DE CARÁCTER LETAL</t>
  </si>
  <si>
    <t>CAUSAL N° 3: POR VIOLACIÓN</t>
  </si>
  <si>
    <t>SECCIÓN B: ACOMPAÑAMIENTO EN EL PROCESO REPRODUCTIVO</t>
  </si>
  <si>
    <t>EVENTO</t>
  </si>
  <si>
    <t xml:space="preserve">BENEFICIARIAS </t>
  </si>
  <si>
    <t>SOLO EN EL PARTO</t>
  </si>
  <si>
    <t>PRE PARTO Y PARTO</t>
  </si>
  <si>
    <t>SECCIÓN C: INFORMACIÓN RECIÉN NACIDOS</t>
  </si>
  <si>
    <t xml:space="preserve">SECCIÓN C.1: NACIDOS  SEGÚN PESO AL NACER  </t>
  </si>
  <si>
    <t>PESO AL NACER (EN GRAMOS)</t>
  </si>
  <si>
    <t>PROGRAMA FENILQUETONURIA (PKU) E HIPOTIROIDISMO CONGÉNITO (HC)</t>
  </si>
  <si>
    <t>Menos de 500</t>
  </si>
  <si>
    <t>500 a 999</t>
  </si>
  <si>
    <t>1.000 a 
1.499</t>
  </si>
  <si>
    <t>1.500 a 
1.999</t>
  </si>
  <si>
    <t>2.000 a 
2.499</t>
  </si>
  <si>
    <t>2.500 a 
2.999</t>
  </si>
  <si>
    <t>3.000 a 
3.999</t>
  </si>
  <si>
    <t>4.000 y 
más</t>
  </si>
  <si>
    <t>Primeras Muestras</t>
  </si>
  <si>
    <t>Muestras Repetidas</t>
  </si>
  <si>
    <t>NACIDOS VIVOS</t>
  </si>
  <si>
    <t>NACIDOS FALLECIDOS</t>
  </si>
  <si>
    <t>SECCIÓN C.2: RECIÉN NACIDOS CON MALFORMACIÓN CONGÉNITA</t>
  </si>
  <si>
    <t>SECCIÓN C.3: APGAR MENOR O IGUAL A 3 AL MINUTO Y APGAR MENOR O IGUAL A 6 A LOS 5 MINUTOS</t>
  </si>
  <si>
    <t>APGAR MENOR O IGUAL A  3 AL MINUTO</t>
  </si>
  <si>
    <t>APGAR MENOR O IGUAL A 6 A LOS 5  MINUTOS</t>
  </si>
  <si>
    <t>SECCIÓN D: ESTERILIZACIONES SEGÚN SEXO</t>
  </si>
  <si>
    <t>EDAD (en años)</t>
  </si>
  <si>
    <t>Menor 
de 20</t>
  </si>
  <si>
    <t>20 - 34</t>
  </si>
  <si>
    <t xml:space="preserve">35 y más </t>
  </si>
  <si>
    <t>MUJER</t>
  </si>
  <si>
    <t>HOMBRE</t>
  </si>
  <si>
    <t>SECCIÓN E: EGRESOS DE MATERNIDAD Y NEONATOLOGÍA, SEGÚN LACTANCIA MATERNA EXCLUSIVA</t>
  </si>
  <si>
    <t>Maternidad        (Puérperas con RN vivo)</t>
  </si>
  <si>
    <t>Neonatología</t>
  </si>
  <si>
    <t>TOTAL DE EGRESOS</t>
  </si>
  <si>
    <t xml:space="preserve">EGRESADOS CON LACTANCIA MATERNA EXCLUSIVA </t>
  </si>
  <si>
    <t>EGRESADOS QUE MANTUVIERON LACTANCIA MATERNA EXCLUSIVA DURANTE LA HOSPITALIZACIÓN Y AL ALTA</t>
  </si>
  <si>
    <t>SECCIÓN F:  TIPOS DE LACTANCIA EN NIÑOS Y NIÑAS AL EGRESO DE LA HOSPITALIZACIÓN</t>
  </si>
  <si>
    <t>POR RANGO ETARIO</t>
  </si>
  <si>
    <t>De 1 año a 2 años</t>
  </si>
  <si>
    <t>LACTANCIA MATERNA MAS LACTANCIA ARTIFICIAL</t>
  </si>
  <si>
    <t>LACTANCIA MATERNA EXCLUSIVA CON SÓLIDOS</t>
  </si>
  <si>
    <t>SECCIÓN G:  TAMIZAJE AUDITIVO</t>
  </si>
  <si>
    <t>RECIEN NACIDOS CON FACTORES DE RIESGO CON TAMIZAJE AUDITIVO</t>
  </si>
  <si>
    <t>RECIEN NACIDOS CON TAMIZAJE AUDITIVO</t>
  </si>
  <si>
    <t>RECIEN NACIDOS CON TAMIZAJE AUDITIVO ALTERADO (referido)</t>
  </si>
  <si>
    <t>AÑO:  2021</t>
  </si>
  <si>
    <t>Proceso</t>
  </si>
  <si>
    <t>Gineco-Obstetrica  (Disp.Prolongada)</t>
  </si>
  <si>
    <t>Ginecológica (Disp. Prolongada)</t>
  </si>
  <si>
    <t>Obstétrica (Disp. Prolongada)</t>
  </si>
  <si>
    <t>Regulación de Fertilidad (Disp.Prolongada)</t>
  </si>
  <si>
    <t>Terapia Hormonal de la Menopausia(Disp.Prolongada)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</si>
</sst>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 #,##0_ ;_ * \-#,##0_ ;_ * &quot;-&quot;_ ;_ @_ "/>
    <numFmt numFmtId="165" formatCode="#,##0_)"/>
    <numFmt numFmtId="166" formatCode="#,##0_ ;\-#,##0\ "/>
    <numFmt numFmtId="167" formatCode="_-* #,##0_-;\-* #,##0_-;_-* &quot;-&quot;??_-;_-@_-"/>
  </numFmts>
  <fonts count="100" x14ac:knownFonts="1">
    <font>
      <sz val="11"/>
      <color theme="1"/>
      <name val="Calibri"/>
      <family val="2"/>
      <scheme val="minor"/>
    </font>
    <font>
      <sz val="11"/>
      <color theme="1"/>
      <name val="Calibri"/>
      <family val="2"/>
      <scheme val="minor"/>
    </font>
    <font>
      <b/>
      <sz val="11"/>
      <color theme="1"/>
      <name val="Calibri"/>
      <family val="2"/>
      <scheme val="minor"/>
    </font>
    <font>
      <b/>
      <sz val="8"/>
      <name val="Verdana"/>
      <family val="2"/>
    </font>
    <font>
      <sz val="11"/>
      <color indexed="8"/>
      <name val="Verdana"/>
      <family val="2"/>
    </font>
    <font>
      <b/>
      <sz val="12"/>
      <name val="Verdana"/>
      <family val="2"/>
    </font>
    <font>
      <sz val="10"/>
      <name val="Verdana"/>
      <family val="2"/>
    </font>
    <font>
      <sz val="12"/>
      <name val="Verdana"/>
      <family val="2"/>
    </font>
    <font>
      <sz val="8"/>
      <color indexed="8"/>
      <name val="Verdana"/>
      <family val="2"/>
    </font>
    <font>
      <b/>
      <sz val="11"/>
      <name val="Verdana"/>
      <family val="2"/>
    </font>
    <font>
      <sz val="8"/>
      <name val="Verdana"/>
      <family val="2"/>
    </font>
    <font>
      <sz val="8"/>
      <color indexed="10"/>
      <name val="Verdana"/>
      <family val="2"/>
    </font>
    <font>
      <sz val="11"/>
      <color indexed="8"/>
      <name val="Calibri"/>
      <family val="2"/>
    </font>
    <font>
      <sz val="11"/>
      <name val="Verdana"/>
      <family val="2"/>
    </font>
    <font>
      <sz val="10"/>
      <color indexed="10"/>
      <name val="Verdana"/>
      <family val="2"/>
    </font>
    <font>
      <sz val="8"/>
      <color theme="1"/>
      <name val="Verdana"/>
      <family val="2"/>
    </font>
    <font>
      <sz val="9"/>
      <color indexed="81"/>
      <name val="Tahoma"/>
      <family val="2"/>
    </font>
    <font>
      <b/>
      <sz val="9"/>
      <color indexed="81"/>
      <name val="Tahoma"/>
      <family val="2"/>
    </font>
    <font>
      <u/>
      <sz val="9"/>
      <color indexed="81"/>
      <name val="Tahoma"/>
      <family val="2"/>
    </font>
    <font>
      <b/>
      <sz val="10"/>
      <name val="Verdana"/>
      <family val="2"/>
    </font>
    <font>
      <sz val="16"/>
      <name val="Verdana"/>
      <family val="2"/>
    </font>
    <font>
      <sz val="7"/>
      <name val="Verdana"/>
      <family val="2"/>
    </font>
    <font>
      <sz val="7"/>
      <color theme="1"/>
      <name val="Verdana"/>
      <family val="2"/>
    </font>
    <font>
      <sz val="12"/>
      <color theme="1"/>
      <name val="Verdana"/>
      <family val="2"/>
    </font>
    <font>
      <b/>
      <sz val="12"/>
      <color theme="1"/>
      <name val="Verdana"/>
      <family val="2"/>
    </font>
    <font>
      <b/>
      <sz val="8"/>
      <color theme="1"/>
      <name val="Verdana"/>
      <family val="2"/>
    </font>
    <font>
      <b/>
      <u/>
      <sz val="9"/>
      <color indexed="81"/>
      <name val="Tahoma"/>
      <family val="2"/>
    </font>
    <font>
      <sz val="8"/>
      <color indexed="8"/>
      <name val="Calibri"/>
      <family val="2"/>
    </font>
    <font>
      <sz val="10"/>
      <name val="Arial"/>
      <family val="2"/>
    </font>
    <font>
      <b/>
      <sz val="11"/>
      <color theme="1"/>
      <name val="Verdana"/>
      <family val="2"/>
    </font>
    <font>
      <sz val="11"/>
      <name val="Calibri"/>
      <family val="2"/>
      <scheme val="minor"/>
    </font>
    <font>
      <b/>
      <sz val="8"/>
      <color indexed="10"/>
      <name val="Verdana"/>
      <family val="2"/>
    </font>
    <font>
      <sz val="8"/>
      <name val="Calibri"/>
      <family val="2"/>
    </font>
    <font>
      <sz val="8"/>
      <name val="Arial"/>
      <family val="2"/>
    </font>
    <font>
      <i/>
      <sz val="9"/>
      <color indexed="81"/>
      <name val="Tahoma"/>
      <family val="2"/>
    </font>
    <font>
      <sz val="8"/>
      <color rgb="FFFF0000"/>
      <name val="Verdana"/>
      <family val="2"/>
    </font>
    <font>
      <b/>
      <sz val="16"/>
      <name val="Verdana"/>
      <family val="2"/>
    </font>
    <font>
      <b/>
      <sz val="16"/>
      <color indexed="10"/>
      <name val="Verdana"/>
      <family val="2"/>
    </font>
    <font>
      <b/>
      <sz val="11"/>
      <color indexed="8"/>
      <name val="Verdana"/>
      <family val="2"/>
    </font>
    <font>
      <b/>
      <sz val="10"/>
      <color theme="1"/>
      <name val="Calibri"/>
      <family val="2"/>
      <scheme val="minor"/>
    </font>
    <font>
      <sz val="10"/>
      <color theme="1"/>
      <name val="Calibri"/>
      <family val="2"/>
      <scheme val="minor"/>
    </font>
    <font>
      <b/>
      <sz val="10"/>
      <color rgb="FF000000"/>
      <name val="Calibri"/>
      <family val="2"/>
    </font>
    <font>
      <sz val="10"/>
      <color rgb="FF000000"/>
      <name val="Calibri"/>
      <family val="2"/>
    </font>
    <font>
      <sz val="10"/>
      <color theme="1"/>
      <name val="Calibri"/>
      <family val="2"/>
    </font>
    <font>
      <b/>
      <sz val="10"/>
      <name val="Calibri"/>
      <family val="2"/>
      <scheme val="minor"/>
    </font>
    <font>
      <sz val="11"/>
      <color theme="1"/>
      <name val="Verdana"/>
      <family val="2"/>
    </font>
    <font>
      <sz val="10"/>
      <color theme="1"/>
      <name val="Verdana"/>
      <family val="2"/>
    </font>
    <font>
      <b/>
      <u/>
      <sz val="11"/>
      <color theme="1"/>
      <name val="Verdana"/>
      <family val="2"/>
    </font>
    <font>
      <sz val="9"/>
      <color theme="1"/>
      <name val="Verdana"/>
      <family val="2"/>
    </font>
    <font>
      <sz val="28"/>
      <color theme="1"/>
      <name val="Verdana"/>
      <family val="2"/>
    </font>
    <font>
      <sz val="26"/>
      <color theme="1"/>
      <name val="Verdana"/>
      <family val="2"/>
    </font>
    <font>
      <sz val="9"/>
      <color rgb="FF000000"/>
      <name val="Tahoma"/>
      <family val="2"/>
    </font>
    <font>
      <b/>
      <sz val="9"/>
      <color rgb="FF000000"/>
      <name val="Tahoma"/>
      <family val="2"/>
    </font>
    <font>
      <sz val="11"/>
      <color rgb="FFFF0000"/>
      <name val="Calibri"/>
      <family val="2"/>
      <scheme val="minor"/>
    </font>
    <font>
      <b/>
      <sz val="7"/>
      <name val="Verdana"/>
      <family val="2"/>
    </font>
    <font>
      <b/>
      <sz val="10"/>
      <color theme="1"/>
      <name val="Verdana"/>
      <family val="2"/>
    </font>
    <font>
      <b/>
      <sz val="11"/>
      <color rgb="FFFF0000"/>
      <name val="Verdana"/>
      <family val="2"/>
    </font>
    <font>
      <sz val="11"/>
      <color rgb="FFFF0000"/>
      <name val="Verdana"/>
      <family val="2"/>
    </font>
    <font>
      <sz val="10"/>
      <color rgb="FFFF0000"/>
      <name val="Verdana"/>
      <family val="2"/>
    </font>
    <font>
      <b/>
      <sz val="10"/>
      <color rgb="FFFF0000"/>
      <name val="Verdana"/>
      <family val="2"/>
    </font>
    <font>
      <b/>
      <sz val="8"/>
      <color rgb="FFFF0000"/>
      <name val="Verdana"/>
      <family val="2"/>
    </font>
    <font>
      <sz val="9"/>
      <name val="Verdana"/>
      <family val="2"/>
    </font>
    <font>
      <sz val="9"/>
      <color rgb="FFFF0000"/>
      <name val="Verdana"/>
      <family val="2"/>
    </font>
    <font>
      <b/>
      <sz val="9"/>
      <name val="Verdana"/>
      <family val="2"/>
    </font>
    <font>
      <b/>
      <sz val="10"/>
      <color indexed="81"/>
      <name val="Tahoma"/>
      <family val="2"/>
    </font>
    <font>
      <b/>
      <sz val="9"/>
      <color indexed="10"/>
      <name val="Tahoma"/>
      <family val="2"/>
    </font>
    <font>
      <sz val="9"/>
      <color indexed="10"/>
      <name val="Tahoma"/>
      <family val="2"/>
    </font>
    <font>
      <b/>
      <sz val="9"/>
      <color indexed="8"/>
      <name val="Tahoma"/>
      <family val="2"/>
    </font>
    <font>
      <sz val="8"/>
      <name val="Calibri"/>
      <family val="2"/>
      <scheme val="minor"/>
    </font>
    <font>
      <b/>
      <sz val="11"/>
      <name val="Calibri"/>
      <family val="2"/>
      <scheme val="minor"/>
    </font>
    <font>
      <sz val="10"/>
      <name val="Calibri"/>
      <family val="2"/>
      <scheme val="minor"/>
    </font>
    <font>
      <sz val="8"/>
      <color theme="1" tint="4.9989318521683403E-2"/>
      <name val="Verdana"/>
      <family val="2"/>
    </font>
    <font>
      <sz val="10"/>
      <name val="Times New Roman"/>
      <family val="1"/>
    </font>
    <font>
      <b/>
      <sz val="10"/>
      <color theme="1" tint="4.9989318521683403E-2"/>
      <name val="Verdana"/>
      <family val="2"/>
    </font>
    <font>
      <b/>
      <sz val="11"/>
      <color theme="1" tint="4.9989318521683403E-2"/>
      <name val="Verdana"/>
      <family val="2"/>
    </font>
    <font>
      <sz val="10"/>
      <color rgb="FFFF0000"/>
      <name val="Times New Roman"/>
      <family val="1"/>
    </font>
    <font>
      <sz val="11"/>
      <name val="Calibri"/>
      <family val="2"/>
    </font>
    <font>
      <sz val="9"/>
      <name val="Arial"/>
      <family val="2"/>
    </font>
    <font>
      <sz val="8"/>
      <color rgb="FF000000"/>
      <name val="Verdana"/>
      <family val="2"/>
    </font>
    <font>
      <b/>
      <sz val="8"/>
      <color indexed="8"/>
      <name val="Verdana"/>
      <family val="2"/>
    </font>
    <font>
      <b/>
      <sz val="12"/>
      <color theme="1"/>
      <name val="Calibri"/>
      <family val="2"/>
      <scheme val="minor"/>
    </font>
    <font>
      <b/>
      <sz val="10"/>
      <name val="Arial"/>
      <family val="2"/>
    </font>
    <font>
      <b/>
      <sz val="9"/>
      <name val="Arial"/>
      <family val="2"/>
    </font>
    <font>
      <sz val="11"/>
      <name val="Arial"/>
      <family val="2"/>
    </font>
    <font>
      <b/>
      <sz val="14"/>
      <name val="Arial"/>
      <family val="2"/>
    </font>
    <font>
      <b/>
      <sz val="12"/>
      <name val="Arial"/>
      <family val="2"/>
    </font>
    <font>
      <b/>
      <sz val="11"/>
      <name val="Arial"/>
      <family val="2"/>
    </font>
    <font>
      <sz val="9"/>
      <color rgb="FFFF0000"/>
      <name val="Arial"/>
      <family val="2"/>
    </font>
    <font>
      <sz val="12"/>
      <name val="Arial"/>
      <family val="2"/>
    </font>
    <font>
      <b/>
      <sz val="11"/>
      <color rgb="FFFF0000"/>
      <name val="Arial"/>
      <family val="2"/>
    </font>
    <font>
      <sz val="10"/>
      <name val="Comic Sans MS"/>
      <family val="4"/>
    </font>
    <font>
      <b/>
      <sz val="12"/>
      <color rgb="FFFF0000"/>
      <name val="Arial"/>
      <family val="2"/>
    </font>
    <font>
      <sz val="12"/>
      <name val="Calibri"/>
      <family val="2"/>
      <scheme val="minor"/>
    </font>
    <font>
      <b/>
      <sz val="11"/>
      <color theme="0"/>
      <name val="Calibri"/>
      <family val="2"/>
      <scheme val="minor"/>
    </font>
    <font>
      <sz val="9"/>
      <color indexed="10"/>
      <name val="Verdana"/>
      <family val="2"/>
    </font>
    <font>
      <sz val="8"/>
      <color theme="1"/>
      <name val="Calibri"/>
      <family val="2"/>
      <scheme val="minor"/>
    </font>
    <font>
      <b/>
      <sz val="12"/>
      <color rgb="FFFF0000"/>
      <name val="Verdana"/>
      <family val="2"/>
    </font>
    <font>
      <b/>
      <sz val="20"/>
      <name val="Verdana"/>
      <family val="2"/>
    </font>
    <font>
      <sz val="9"/>
      <color theme="1"/>
      <name val="Arial"/>
      <family val="2"/>
    </font>
    <font>
      <u/>
      <sz val="10"/>
      <color indexed="81"/>
      <name val="Tahoma"/>
      <family val="2"/>
    </font>
  </fonts>
  <fills count="34">
    <fill>
      <patternFill patternType="none"/>
    </fill>
    <fill>
      <patternFill patternType="gray125"/>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rgb="FFFFFFCC"/>
        <bgColor indexed="64"/>
      </patternFill>
    </fill>
    <fill>
      <patternFill patternType="solid">
        <fgColor theme="0" tint="-0.249977111117893"/>
        <bgColor indexed="64"/>
      </patternFill>
    </fill>
    <fill>
      <patternFill patternType="solid">
        <fgColor indexed="26"/>
      </patternFill>
    </fill>
    <fill>
      <patternFill patternType="solid">
        <fgColor rgb="FFFFFFFF"/>
        <bgColor rgb="FF000000"/>
      </patternFill>
    </fill>
    <fill>
      <patternFill patternType="solid">
        <fgColor theme="0"/>
        <bgColor rgb="FF000000"/>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indexed="26"/>
        <bgColor indexed="22"/>
      </patternFill>
    </fill>
    <fill>
      <patternFill patternType="solid">
        <fgColor rgb="FFFFFFCC"/>
        <bgColor rgb="FFFFFFCC"/>
      </patternFill>
    </fill>
    <fill>
      <patternFill patternType="solid">
        <fgColor rgb="FFC0C0C0"/>
        <bgColor indexed="64"/>
      </patternFill>
    </fill>
    <fill>
      <patternFill patternType="solid">
        <fgColor indexed="47"/>
        <bgColor indexed="64"/>
      </patternFill>
    </fill>
    <fill>
      <patternFill patternType="solid">
        <fgColor theme="9" tint="0.59999389629810485"/>
        <bgColor indexed="64"/>
      </patternFill>
    </fill>
    <fill>
      <patternFill patternType="solid">
        <fgColor rgb="FFFFFFFF"/>
        <bgColor indexed="64"/>
      </patternFill>
    </fill>
    <fill>
      <patternFill patternType="solid">
        <fgColor theme="7"/>
        <bgColor indexed="64"/>
      </patternFill>
    </fill>
    <fill>
      <patternFill patternType="solid">
        <fgColor theme="4" tint="0.39997558519241921"/>
        <bgColor indexed="64"/>
      </patternFill>
    </fill>
    <fill>
      <patternFill patternType="solid">
        <fgColor theme="2"/>
        <bgColor indexed="64"/>
      </patternFill>
    </fill>
    <fill>
      <patternFill patternType="solid">
        <fgColor rgb="FFA5A5A5"/>
      </patternFill>
    </fill>
    <fill>
      <patternFill patternType="solid">
        <fgColor rgb="FFCCFFCC"/>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FF"/>
        <bgColor rgb="FFFFFFFF"/>
      </patternFill>
    </fill>
  </fills>
  <borders count="1138">
    <border>
      <left/>
      <right/>
      <top/>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style="thin">
        <color indexed="64"/>
      </bottom>
      <diagonal/>
    </border>
    <border>
      <left style="hair">
        <color auto="1"/>
      </left>
      <right style="hair">
        <color auto="1"/>
      </right>
      <top style="thin">
        <color indexed="64"/>
      </top>
      <bottom/>
      <diagonal/>
    </border>
    <border>
      <left/>
      <right style="hair">
        <color indexed="64"/>
      </right>
      <top/>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thin">
        <color indexed="64"/>
      </left>
      <right/>
      <top/>
      <bottom/>
      <diagonal/>
    </border>
    <border>
      <left style="thin">
        <color indexed="64"/>
      </left>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auto="1"/>
      </right>
      <top style="thin">
        <color auto="1"/>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double">
        <color auto="1"/>
      </right>
      <top style="hair">
        <color auto="1"/>
      </top>
      <bottom style="hair">
        <color auto="1"/>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style="hair">
        <color indexed="64"/>
      </left>
      <right style="double">
        <color indexed="64"/>
      </right>
      <top/>
      <bottom style="thin">
        <color indexed="64"/>
      </bottom>
      <diagonal/>
    </border>
    <border>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style="hair">
        <color indexed="64"/>
      </right>
      <top style="hair">
        <color indexed="64"/>
      </top>
      <bottom style="hair">
        <color indexed="64"/>
      </bottom>
      <diagonal/>
    </border>
    <border>
      <left/>
      <right style="thin">
        <color indexed="9"/>
      </right>
      <top/>
      <bottom/>
      <diagonal/>
    </border>
    <border>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thin">
        <color indexed="64"/>
      </left>
      <right/>
      <top style="hair">
        <color indexed="64"/>
      </top>
      <bottom/>
      <diagonal/>
    </border>
    <border>
      <left style="hair">
        <color indexed="64"/>
      </left>
      <right style="double">
        <color indexed="64"/>
      </right>
      <top style="hair">
        <color indexed="64"/>
      </top>
      <bottom/>
      <diagonal/>
    </border>
    <border>
      <left/>
      <right/>
      <top/>
      <bottom style="hair">
        <color indexed="64"/>
      </bottom>
      <diagonal/>
    </border>
    <border>
      <left style="hair">
        <color indexed="64"/>
      </left>
      <right style="double">
        <color indexed="64"/>
      </right>
      <top/>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right style="thin">
        <color indexed="64"/>
      </right>
      <top style="hair">
        <color indexed="64"/>
      </top>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9"/>
      </left>
      <right/>
      <top/>
      <bottom/>
      <diagonal/>
    </border>
    <border>
      <left style="thin">
        <color indexed="64"/>
      </left>
      <right style="thin">
        <color indexed="64"/>
      </right>
      <top style="double">
        <color indexed="64"/>
      </top>
      <bottom/>
      <diagonal/>
    </border>
    <border>
      <left style="hair">
        <color indexed="64"/>
      </left>
      <right style="hair">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top style="double">
        <color indexed="64"/>
      </top>
      <bottom style="hair">
        <color indexed="64"/>
      </bottom>
      <diagonal/>
    </border>
    <border>
      <left style="hair">
        <color indexed="64"/>
      </left>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right style="double">
        <color auto="1"/>
      </right>
      <top style="hair">
        <color auto="1"/>
      </top>
      <bottom style="thin">
        <color auto="1"/>
      </bottom>
      <diagonal/>
    </border>
    <border>
      <left style="hair">
        <color indexed="64"/>
      </left>
      <right style="double">
        <color indexed="64"/>
      </right>
      <top style="thin">
        <color indexed="64"/>
      </top>
      <bottom style="hair">
        <color indexed="64"/>
      </bottom>
      <diagonal/>
    </border>
    <border>
      <left style="hair">
        <color indexed="64"/>
      </left>
      <right/>
      <top style="thin">
        <color indexed="64"/>
      </top>
      <bottom style="hair">
        <color indexed="64"/>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style="thin">
        <color indexed="64"/>
      </left>
      <right style="double">
        <color indexed="64"/>
      </right>
      <top/>
      <bottom/>
      <diagonal/>
    </border>
    <border>
      <left style="double">
        <color indexed="64"/>
      </left>
      <right style="double">
        <color indexed="64"/>
      </right>
      <top/>
      <bottom/>
      <diagonal/>
    </border>
    <border>
      <left style="thin">
        <color indexed="64"/>
      </left>
      <right style="double">
        <color indexed="64"/>
      </right>
      <top/>
      <bottom style="hair">
        <color indexed="64"/>
      </bottom>
      <diagonal/>
    </border>
    <border>
      <left style="thin">
        <color indexed="9"/>
      </left>
      <right style="thin">
        <color indexed="9"/>
      </right>
      <top/>
      <bottom/>
      <diagonal/>
    </border>
    <border>
      <left style="double">
        <color indexed="64"/>
      </left>
      <right style="hair">
        <color indexed="64"/>
      </right>
      <top/>
      <bottom/>
      <diagonal/>
    </border>
    <border>
      <left style="double">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right style="hair">
        <color indexed="64"/>
      </right>
      <top style="hair">
        <color indexed="64"/>
      </top>
      <bottom style="double">
        <color indexed="64"/>
      </bottom>
      <diagonal/>
    </border>
    <border>
      <left/>
      <right style="hair">
        <color auto="1"/>
      </right>
      <top style="thin">
        <color auto="1"/>
      </top>
      <bottom/>
      <diagonal/>
    </border>
    <border>
      <left/>
      <right/>
      <top style="thin">
        <color auto="1"/>
      </top>
      <bottom style="thin">
        <color auto="1"/>
      </bottom>
      <diagonal/>
    </border>
    <border>
      <left/>
      <right style="double">
        <color auto="1"/>
      </right>
      <top style="thin">
        <color auto="1"/>
      </top>
      <bottom style="thin">
        <color auto="1"/>
      </bottom>
      <diagonal/>
    </border>
    <border>
      <left/>
      <right style="thin">
        <color auto="1"/>
      </right>
      <top style="thin">
        <color auto="1"/>
      </top>
      <bottom style="thin">
        <color auto="1"/>
      </bottom>
      <diagonal/>
    </border>
    <border>
      <left/>
      <right style="hair">
        <color indexed="64"/>
      </right>
      <top/>
      <bottom style="thin">
        <color indexed="64"/>
      </bottom>
      <diagonal/>
    </border>
    <border>
      <left/>
      <right style="double">
        <color auto="1"/>
      </right>
      <top/>
      <bottom style="hair">
        <color auto="1"/>
      </bottom>
      <diagonal/>
    </border>
    <border>
      <left/>
      <right style="double">
        <color auto="1"/>
      </right>
      <top style="hair">
        <color indexed="64"/>
      </top>
      <bottom style="hair">
        <color auto="1"/>
      </bottom>
      <diagonal/>
    </border>
    <border>
      <left/>
      <right style="double">
        <color auto="1"/>
      </right>
      <top style="hair">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hair">
        <color indexed="64"/>
      </right>
      <top/>
      <bottom style="thin">
        <color indexed="64"/>
      </bottom>
      <diagonal/>
    </border>
    <border>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hair">
        <color indexed="64"/>
      </left>
      <right style="thin">
        <color indexed="64"/>
      </right>
      <top/>
      <bottom style="double">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thin">
        <color indexed="9"/>
      </left>
      <right style="thin">
        <color indexed="9"/>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bottom style="thin">
        <color indexed="64"/>
      </bottom>
      <diagonal/>
    </border>
    <border>
      <left/>
      <right style="thin">
        <color indexed="64"/>
      </right>
      <top style="double">
        <color indexed="64"/>
      </top>
      <bottom/>
      <diagonal/>
    </border>
    <border>
      <left style="thin">
        <color indexed="9"/>
      </left>
      <right/>
      <top/>
      <bottom style="thin">
        <color indexed="64"/>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auto="1"/>
      </left>
      <right style="thin">
        <color auto="1"/>
      </right>
      <top/>
      <bottom/>
      <diagonal/>
    </border>
    <border>
      <left style="thin">
        <color indexed="64"/>
      </left>
      <right style="double">
        <color indexed="64"/>
      </right>
      <top/>
      <bottom style="thin">
        <color indexed="64"/>
      </bottom>
      <diagonal/>
    </border>
    <border>
      <left/>
      <right/>
      <top/>
      <bottom style="thin">
        <color auto="1"/>
      </bottom>
      <diagonal/>
    </border>
    <border>
      <left/>
      <right style="hair">
        <color indexed="64"/>
      </right>
      <top style="double">
        <color indexed="64"/>
      </top>
      <bottom style="hair">
        <color indexed="64"/>
      </bottom>
      <diagonal/>
    </border>
    <border>
      <left/>
      <right/>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top style="thin">
        <color auto="1"/>
      </top>
      <bottom style="hair">
        <color indexed="64"/>
      </bottom>
      <diagonal/>
    </border>
    <border>
      <left/>
      <right style="thin">
        <color indexed="64"/>
      </right>
      <top style="hair">
        <color indexed="64"/>
      </top>
      <bottom style="double">
        <color indexed="64"/>
      </bottom>
      <diagonal/>
    </border>
    <border>
      <left style="hair">
        <color indexed="64"/>
      </left>
      <right/>
      <top/>
      <bottom style="double">
        <color indexed="64"/>
      </bottom>
      <diagonal/>
    </border>
    <border>
      <left style="hair">
        <color indexed="64"/>
      </left>
      <right/>
      <top style="double">
        <color indexed="64"/>
      </top>
      <bottom style="hair">
        <color indexed="64"/>
      </bottom>
      <diagonal/>
    </border>
    <border>
      <left/>
      <right style="hair">
        <color indexed="64"/>
      </right>
      <top/>
      <bottom style="thin">
        <color indexed="64"/>
      </bottom>
      <diagonal/>
    </border>
    <border>
      <left style="thin">
        <color indexed="9"/>
      </left>
      <right style="thin">
        <color indexed="9"/>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double">
        <color indexed="64"/>
      </right>
      <top/>
      <bottom style="thin">
        <color indexed="64"/>
      </bottom>
      <diagonal/>
    </border>
    <border>
      <left style="hair">
        <color auto="1"/>
      </left>
      <right style="double">
        <color auto="1"/>
      </right>
      <top style="thin">
        <color auto="1"/>
      </top>
      <bottom style="thin">
        <color auto="1"/>
      </bottom>
      <diagonal/>
    </border>
    <border>
      <left/>
      <right style="hair">
        <color indexed="9"/>
      </right>
      <top/>
      <bottom/>
      <diagonal/>
    </border>
    <border>
      <left style="hair">
        <color indexed="9"/>
      </left>
      <right/>
      <top/>
      <bottom/>
      <diagonal/>
    </border>
    <border>
      <left style="double">
        <color auto="1"/>
      </left>
      <right style="hair">
        <color auto="1"/>
      </right>
      <top/>
      <bottom style="hair">
        <color auto="1"/>
      </bottom>
      <diagonal/>
    </border>
    <border>
      <left style="double">
        <color indexed="64"/>
      </left>
      <right style="hair">
        <color indexed="64"/>
      </right>
      <top style="hair">
        <color indexed="64"/>
      </top>
      <bottom/>
      <diagonal/>
    </border>
    <border>
      <left style="thin">
        <color indexed="22"/>
      </left>
      <right style="thin">
        <color indexed="22"/>
      </right>
      <top style="thin">
        <color indexed="22"/>
      </top>
      <bottom style="thin">
        <color indexed="22"/>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double">
        <color auto="1"/>
      </right>
      <top style="thin">
        <color indexed="64"/>
      </top>
      <bottom style="hair">
        <color indexed="64"/>
      </bottom>
      <diagonal/>
    </border>
    <border>
      <left style="hair">
        <color indexed="64"/>
      </left>
      <right/>
      <top/>
      <bottom style="thin">
        <color indexed="64"/>
      </bottom>
      <diagonal/>
    </border>
    <border>
      <left style="thin">
        <color indexed="64"/>
      </left>
      <right style="hair">
        <color indexed="64"/>
      </right>
      <top style="hair">
        <color indexed="64"/>
      </top>
      <bottom style="double">
        <color indexed="64"/>
      </bottom>
      <diagonal/>
    </border>
    <border>
      <left/>
      <right style="double">
        <color indexed="64"/>
      </right>
      <top/>
      <bottom/>
      <diagonal/>
    </border>
    <border>
      <left style="thin">
        <color auto="1"/>
      </left>
      <right/>
      <top style="thin">
        <color auto="1"/>
      </top>
      <bottom/>
      <diagonal/>
    </border>
    <border>
      <left/>
      <right/>
      <top/>
      <bottom style="thin">
        <color indexed="9"/>
      </bottom>
      <diagonal/>
    </border>
    <border>
      <left/>
      <right/>
      <top style="thin">
        <color auto="1"/>
      </top>
      <bottom/>
      <diagonal/>
    </border>
    <border>
      <left/>
      <right style="thin">
        <color indexed="64"/>
      </right>
      <top style="thin">
        <color indexed="64"/>
      </top>
      <bottom/>
      <diagonal/>
    </border>
    <border>
      <left/>
      <right style="double">
        <color indexed="64"/>
      </right>
      <top style="thin">
        <color indexed="64"/>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right style="hair">
        <color rgb="FF000000"/>
      </right>
      <top style="thin">
        <color rgb="FF000000"/>
      </top>
      <bottom/>
      <diagonal/>
    </border>
    <border>
      <left style="thin">
        <color rgb="FF000000"/>
      </left>
      <right style="hair">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double">
        <color rgb="FF000000"/>
      </right>
      <top style="thin">
        <color rgb="FF000000"/>
      </top>
      <bottom style="thin">
        <color indexed="64"/>
      </bottom>
      <diagonal/>
    </border>
    <border>
      <left style="thin">
        <color rgb="FF000000"/>
      </left>
      <right/>
      <top/>
      <bottom style="hair">
        <color rgb="FF000000"/>
      </bottom>
      <diagonal/>
    </border>
    <border>
      <left style="thin">
        <color indexed="64"/>
      </left>
      <right style="hair">
        <color rgb="FF000000"/>
      </right>
      <top style="thin">
        <color indexed="64"/>
      </top>
      <bottom style="hair">
        <color indexed="64"/>
      </bottom>
      <diagonal/>
    </border>
    <border>
      <left style="hair">
        <color rgb="FF000000"/>
      </left>
      <right style="thin">
        <color indexed="64"/>
      </right>
      <top style="thin">
        <color indexed="64"/>
      </top>
      <bottom style="hair">
        <color indexed="64"/>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bottom style="hair">
        <color rgb="FF000000"/>
      </bottom>
      <diagonal/>
    </border>
    <border>
      <left style="hair">
        <color rgb="FF000000"/>
      </left>
      <right style="double">
        <color rgb="FF000000"/>
      </right>
      <top style="thin">
        <color indexed="64"/>
      </top>
      <bottom style="hair">
        <color rgb="FF000000"/>
      </bottom>
      <diagonal/>
    </border>
    <border>
      <left/>
      <right style="thin">
        <color rgb="FF000000"/>
      </right>
      <top/>
      <bottom style="hair">
        <color rgb="FF000000"/>
      </bottom>
      <diagonal/>
    </border>
    <border>
      <left style="thin">
        <color indexed="64"/>
      </left>
      <right style="hair">
        <color rgb="FF000000"/>
      </right>
      <top style="hair">
        <color indexed="64"/>
      </top>
      <bottom style="hair">
        <color indexed="64"/>
      </bottom>
      <diagonal/>
    </border>
    <border>
      <left style="hair">
        <color rgb="FF000000"/>
      </left>
      <right style="thin">
        <color indexed="64"/>
      </right>
      <top style="hair">
        <color indexed="64"/>
      </top>
      <bottom style="hair">
        <color indexed="64"/>
      </bottom>
      <diagonal/>
    </border>
    <border>
      <left style="hair">
        <color rgb="FF000000"/>
      </left>
      <right style="double">
        <color rgb="FF000000"/>
      </right>
      <top/>
      <bottom style="hair">
        <color rgb="FF000000"/>
      </bottom>
      <diagonal/>
    </border>
    <border>
      <left style="thin">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double">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diagonal/>
    </border>
    <border>
      <left style="thin">
        <color indexed="64"/>
      </left>
      <right style="hair">
        <color rgb="FF000000"/>
      </right>
      <top style="hair">
        <color indexed="64"/>
      </top>
      <bottom style="thin">
        <color indexed="64"/>
      </bottom>
      <diagonal/>
    </border>
    <border>
      <left style="hair">
        <color rgb="FF000000"/>
      </left>
      <right style="thin">
        <color indexed="64"/>
      </right>
      <top style="hair">
        <color indexed="64"/>
      </top>
      <bottom style="thin">
        <color indexed="64"/>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style="thin">
        <color rgb="FF000000"/>
      </left>
      <right style="hair">
        <color rgb="FF000000"/>
      </right>
      <top style="hair">
        <color rgb="FF000000"/>
      </top>
      <bottom/>
      <diagonal/>
    </border>
    <border>
      <left style="hair">
        <color rgb="FF000000"/>
      </left>
      <right style="double">
        <color rgb="FF000000"/>
      </right>
      <top style="hair">
        <color rgb="FF000000"/>
      </top>
      <bottom/>
      <diagonal/>
    </border>
    <border>
      <left/>
      <right style="thin">
        <color rgb="FF000000"/>
      </right>
      <top style="hair">
        <color rgb="FF000000"/>
      </top>
      <bottom/>
      <diagonal/>
    </border>
    <border>
      <left style="hair">
        <color rgb="FF000000"/>
      </left>
      <right style="thin">
        <color rgb="FF000000"/>
      </right>
      <top style="thin">
        <color indexed="64"/>
      </top>
      <bottom style="hair">
        <color indexed="64"/>
      </bottom>
      <diagonal/>
    </border>
    <border>
      <left/>
      <right style="hair">
        <color rgb="FF000000"/>
      </right>
      <top style="thin">
        <color indexed="64"/>
      </top>
      <bottom style="hair">
        <color indexed="64"/>
      </bottom>
      <diagonal/>
    </border>
    <border>
      <left style="thin">
        <color rgb="FF000000"/>
      </left>
      <right style="hair">
        <color rgb="FF000000"/>
      </right>
      <top style="thin">
        <color indexed="64"/>
      </top>
      <bottom style="hair">
        <color indexed="64"/>
      </bottom>
      <diagonal/>
    </border>
    <border>
      <left style="hair">
        <color rgb="FF000000"/>
      </left>
      <right style="double">
        <color rgb="FF000000"/>
      </right>
      <top style="thin">
        <color indexed="64"/>
      </top>
      <bottom style="hair">
        <color indexed="64"/>
      </bottom>
      <diagonal/>
    </border>
    <border>
      <left style="thin">
        <color rgb="FF000000"/>
      </left>
      <right style="thin">
        <color indexed="64"/>
      </right>
      <top/>
      <bottom style="hair">
        <color rgb="FF000000"/>
      </bottom>
      <diagonal/>
    </border>
    <border>
      <left style="thin">
        <color indexed="64"/>
      </left>
      <right style="hair">
        <color rgb="FF000000"/>
      </right>
      <top style="hair">
        <color indexed="64"/>
      </top>
      <bottom style="hair">
        <color rgb="FF000000"/>
      </bottom>
      <diagonal/>
    </border>
    <border>
      <left style="hair">
        <color rgb="FF000000"/>
      </left>
      <right style="thin">
        <color rgb="FF000000"/>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style="thin">
        <color indexed="64"/>
      </right>
      <top style="hair">
        <color indexed="64"/>
      </top>
      <bottom style="hair">
        <color rgb="FF000000"/>
      </bottom>
      <diagonal/>
    </border>
    <border>
      <left style="thin">
        <color rgb="FF000000"/>
      </left>
      <right style="hair">
        <color rgb="FF000000"/>
      </right>
      <top style="hair">
        <color indexed="64"/>
      </top>
      <bottom style="hair">
        <color rgb="FF000000"/>
      </bottom>
      <diagonal/>
    </border>
    <border>
      <left style="hair">
        <color rgb="FF000000"/>
      </left>
      <right style="double">
        <color rgb="FF000000"/>
      </right>
      <top style="hair">
        <color indexed="64"/>
      </top>
      <bottom style="hair">
        <color rgb="FF000000"/>
      </bottom>
      <diagonal/>
    </border>
    <border>
      <left style="thin">
        <color rgb="FF000000"/>
      </left>
      <right style="thin">
        <color indexed="64"/>
      </right>
      <top style="hair">
        <color rgb="FF000000"/>
      </top>
      <bottom style="hair">
        <color rgb="FF000000"/>
      </bottom>
      <diagonal/>
    </border>
    <border>
      <left/>
      <right style="thin">
        <color indexed="64"/>
      </right>
      <top style="hair">
        <color rgb="FF000000"/>
      </top>
      <bottom/>
      <diagonal/>
    </border>
    <border>
      <left style="thin">
        <color rgb="FF000000"/>
      </left>
      <right style="thin">
        <color indexed="64"/>
      </right>
      <top style="hair">
        <color rgb="FF000000"/>
      </top>
      <bottom style="thin">
        <color indexed="64"/>
      </bottom>
      <diagonal/>
    </border>
    <border>
      <left/>
      <right style="hair">
        <color rgb="FF000000"/>
      </right>
      <top style="hair">
        <color rgb="FF000000"/>
      </top>
      <bottom style="thin">
        <color indexed="64"/>
      </bottom>
      <diagonal/>
    </border>
    <border>
      <left style="hair">
        <color rgb="FF000000"/>
      </left>
      <right style="thin">
        <color rgb="FF000000"/>
      </right>
      <top style="hair">
        <color rgb="FF000000"/>
      </top>
      <bottom style="thin">
        <color indexed="64"/>
      </bottom>
      <diagonal/>
    </border>
    <border>
      <left style="thin">
        <color rgb="FF000000"/>
      </left>
      <right style="hair">
        <color rgb="FF000000"/>
      </right>
      <top style="hair">
        <color rgb="FF000000"/>
      </top>
      <bottom style="thin">
        <color indexed="64"/>
      </bottom>
      <diagonal/>
    </border>
    <border>
      <left style="hair">
        <color rgb="FF000000"/>
      </left>
      <right style="double">
        <color rgb="FF000000"/>
      </right>
      <top style="hair">
        <color rgb="FF000000"/>
      </top>
      <bottom style="thin">
        <color indexed="64"/>
      </bottom>
      <diagonal/>
    </border>
    <border>
      <left/>
      <right style="thin">
        <color indexed="64"/>
      </right>
      <top style="hair">
        <color rgb="FF000000"/>
      </top>
      <bottom style="thin">
        <color indexed="64"/>
      </bottom>
      <diagonal/>
    </border>
    <border>
      <left style="thin">
        <color rgb="FF000000"/>
      </left>
      <right style="thin">
        <color indexed="64"/>
      </right>
      <top style="thin">
        <color indexed="64"/>
      </top>
      <bottom style="hair">
        <color indexed="64"/>
      </bottom>
      <diagonal/>
    </border>
    <border>
      <left style="hair">
        <color rgb="FF000000"/>
      </left>
      <right style="hair">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hair">
        <color rgb="FF000000"/>
      </left>
      <right style="thin">
        <color rgb="FF000000"/>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thin">
        <color rgb="FF000000"/>
      </left>
      <right style="thin">
        <color rgb="FF000000"/>
      </right>
      <top style="hair">
        <color rgb="FF000000"/>
      </top>
      <bottom style="thin">
        <color indexed="64"/>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indexed="64"/>
      </top>
      <bottom style="thin">
        <color indexed="64"/>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hair">
        <color rgb="FF000000"/>
      </left>
      <right style="double">
        <color rgb="FF000000"/>
      </right>
      <top style="hair">
        <color rgb="FF000000"/>
      </top>
      <bottom style="thin">
        <color rgb="FF000000"/>
      </bottom>
      <diagonal/>
    </border>
    <border>
      <left/>
      <right style="thin">
        <color rgb="FF000000"/>
      </right>
      <top style="hair">
        <color rgb="FF000000"/>
      </top>
      <bottom style="thin">
        <color rgb="FF000000"/>
      </bottom>
      <diagonal/>
    </border>
    <border>
      <left style="thin">
        <color indexed="64"/>
      </left>
      <right/>
      <top/>
      <bottom style="thin">
        <color rgb="FF000000"/>
      </bottom>
      <diagonal/>
    </border>
    <border>
      <left/>
      <right style="double">
        <color auto="1"/>
      </right>
      <top/>
      <bottom style="thin">
        <color rgb="FF000000"/>
      </bottom>
      <diagonal/>
    </border>
    <border>
      <left style="thin">
        <color indexed="64"/>
      </left>
      <right style="thin">
        <color indexed="64"/>
      </right>
      <top style="thin">
        <color rgb="FF000000"/>
      </top>
      <bottom style="thin">
        <color indexed="64"/>
      </bottom>
      <diagonal/>
    </border>
    <border>
      <left/>
      <right style="hair">
        <color rgb="FF000000"/>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hair">
        <color rgb="FF000000"/>
      </right>
      <top style="thin">
        <color rgb="FF000000"/>
      </top>
      <bottom style="thin">
        <color indexed="64"/>
      </bottom>
      <diagonal/>
    </border>
    <border>
      <left/>
      <right style="double">
        <color auto="1"/>
      </right>
      <top style="thin">
        <color rgb="FF000000"/>
      </top>
      <bottom style="thin">
        <color indexed="64"/>
      </bottom>
      <diagonal/>
    </border>
    <border>
      <left style="thin">
        <color indexed="64"/>
      </left>
      <right style="hair">
        <color rgb="FF000000"/>
      </right>
      <top style="thin">
        <color indexed="64"/>
      </top>
      <bottom style="hair">
        <color rgb="FF000000"/>
      </bottom>
      <diagonal/>
    </border>
    <border>
      <left style="thin">
        <color indexed="64"/>
      </left>
      <right style="hair">
        <color rgb="FF000000"/>
      </right>
      <top style="thin">
        <color rgb="FF000000"/>
      </top>
      <bottom style="hair">
        <color indexed="64"/>
      </bottom>
      <diagonal/>
    </border>
    <border>
      <left style="hair">
        <color rgb="FF000000"/>
      </left>
      <right style="thin">
        <color indexed="64"/>
      </right>
      <top style="thin">
        <color rgb="FF000000"/>
      </top>
      <bottom style="hair">
        <color indexed="64"/>
      </bottom>
      <diagonal/>
    </border>
    <border>
      <left/>
      <right style="hair">
        <color rgb="FF000000"/>
      </right>
      <top/>
      <bottom/>
      <diagonal/>
    </border>
    <border>
      <left style="thin">
        <color rgb="FF000000"/>
      </left>
      <right style="hair">
        <color rgb="FF000000"/>
      </right>
      <top/>
      <bottom/>
      <diagonal/>
    </border>
    <border>
      <left/>
      <right/>
      <top style="hair">
        <color rgb="FF000000"/>
      </top>
      <bottom style="hair">
        <color rgb="FF000000"/>
      </bottom>
      <diagonal/>
    </border>
    <border>
      <left style="thin">
        <color indexed="64"/>
      </left>
      <right style="hair">
        <color rgb="FF000000"/>
      </right>
      <top style="hair">
        <color rgb="FF000000"/>
      </top>
      <bottom style="hair">
        <color rgb="FF000000"/>
      </bottom>
      <diagonal/>
    </border>
    <border>
      <left style="hair">
        <color rgb="FF000000"/>
      </left>
      <right style="double">
        <color auto="1"/>
      </right>
      <top style="hair">
        <color rgb="FF000000"/>
      </top>
      <bottom style="hair">
        <color rgb="FF000000"/>
      </bottom>
      <diagonal/>
    </border>
    <border>
      <left/>
      <right/>
      <top style="hair">
        <color rgb="FF000000"/>
      </top>
      <bottom style="thin">
        <color rgb="FF000000"/>
      </bottom>
      <diagonal/>
    </border>
    <border>
      <left style="thin">
        <color indexed="64"/>
      </left>
      <right style="hair">
        <color rgb="FF000000"/>
      </right>
      <top style="hair">
        <color rgb="FF000000"/>
      </top>
      <bottom style="thin">
        <color indexed="64"/>
      </bottom>
      <diagonal/>
    </border>
    <border>
      <left style="hair">
        <color rgb="FF000000"/>
      </left>
      <right style="double">
        <color auto="1"/>
      </right>
      <top style="hair">
        <color rgb="FF000000"/>
      </top>
      <bottom/>
      <diagonal/>
    </border>
    <border>
      <left style="thin">
        <color indexed="64"/>
      </left>
      <right style="hair">
        <color rgb="FF000000"/>
      </right>
      <top style="hair">
        <color rgb="FF000000"/>
      </top>
      <bottom/>
      <diagonal/>
    </border>
    <border>
      <left style="hair">
        <color rgb="FF000000"/>
      </left>
      <right style="double">
        <color auto="1"/>
      </right>
      <top style="hair">
        <color rgb="FF000000"/>
      </top>
      <bottom style="thin">
        <color indexed="64"/>
      </bottom>
      <diagonal/>
    </border>
    <border>
      <left style="hair">
        <color rgb="FF000000"/>
      </left>
      <right style="thin">
        <color rgb="FF000000"/>
      </right>
      <top/>
      <bottom/>
      <diagonal/>
    </border>
    <border>
      <left style="hair">
        <color rgb="FF000000"/>
      </left>
      <right style="double">
        <color auto="1"/>
      </right>
      <top/>
      <bottom/>
      <diagonal/>
    </border>
    <border>
      <left style="thin">
        <color rgb="FF000000"/>
      </left>
      <right/>
      <top style="hair">
        <color rgb="FF000000"/>
      </top>
      <bottom style="thin">
        <color indexed="64"/>
      </bottom>
      <diagonal/>
    </border>
    <border>
      <left/>
      <right style="thin">
        <color rgb="FF000000"/>
      </right>
      <top style="hair">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hair">
        <color rgb="FF000000"/>
      </right>
      <top style="thin">
        <color rgb="FF000000"/>
      </top>
      <bottom/>
      <diagonal/>
    </border>
    <border>
      <left/>
      <right style="double">
        <color auto="1"/>
      </right>
      <top style="thin">
        <color rgb="FF000000"/>
      </top>
      <bottom/>
      <diagonal/>
    </border>
    <border>
      <left/>
      <right style="thin">
        <color rgb="FF000000"/>
      </right>
      <top style="thin">
        <color indexed="64"/>
      </top>
      <bottom style="hair">
        <color rgb="FF000000"/>
      </bottom>
      <diagonal/>
    </border>
    <border>
      <left/>
      <right style="hair">
        <color rgb="FF000000"/>
      </right>
      <top style="thin">
        <color indexed="64"/>
      </top>
      <bottom style="hair">
        <color rgb="FF000000"/>
      </bottom>
      <diagonal/>
    </border>
    <border>
      <left style="hair">
        <color rgb="FF000000"/>
      </left>
      <right style="thin">
        <color rgb="FF000000"/>
      </right>
      <top style="thin">
        <color indexed="64"/>
      </top>
      <bottom style="hair">
        <color rgb="FF000000"/>
      </bottom>
      <diagonal/>
    </border>
    <border>
      <left style="thin">
        <color rgb="FF000000"/>
      </left>
      <right style="hair">
        <color rgb="FF000000"/>
      </right>
      <top style="thin">
        <color indexed="64"/>
      </top>
      <bottom style="hair">
        <color rgb="FF000000"/>
      </bottom>
      <diagonal/>
    </border>
    <border>
      <left style="hair">
        <color rgb="FF000000"/>
      </left>
      <right style="double">
        <color auto="1"/>
      </right>
      <top style="thin">
        <color indexed="64"/>
      </top>
      <bottom style="hair">
        <color rgb="FF000000"/>
      </bottom>
      <diagonal/>
    </border>
    <border>
      <left/>
      <right style="thin">
        <color indexed="64"/>
      </right>
      <top style="thin">
        <color indexed="64"/>
      </top>
      <bottom style="hair">
        <color rgb="FF000000"/>
      </bottom>
      <diagonal/>
    </border>
    <border>
      <left/>
      <right style="hair">
        <color rgb="FF000000"/>
      </right>
      <top style="hair">
        <color indexed="64"/>
      </top>
      <bottom style="hair">
        <color indexed="64"/>
      </bottom>
      <diagonal/>
    </border>
    <border>
      <left style="hair">
        <color rgb="FF000000"/>
      </left>
      <right style="double">
        <color auto="1"/>
      </right>
      <top/>
      <bottom style="hair">
        <color rgb="FF000000"/>
      </bottom>
      <diagonal/>
    </border>
    <border>
      <left/>
      <right style="thin">
        <color indexed="64"/>
      </right>
      <top/>
      <bottom style="hair">
        <color rgb="FF000000"/>
      </bottom>
      <diagonal/>
    </border>
    <border>
      <left/>
      <right style="thin">
        <color indexed="64"/>
      </right>
      <top style="hair">
        <color rgb="FF000000"/>
      </top>
      <bottom style="hair">
        <color rgb="FF000000"/>
      </bottom>
      <diagonal/>
    </border>
    <border>
      <left style="thin">
        <color rgb="FF000000"/>
      </left>
      <right style="thin">
        <color indexed="64"/>
      </right>
      <top style="hair">
        <color rgb="FF000000"/>
      </top>
      <bottom style="thin">
        <color rgb="FF000000"/>
      </bottom>
      <diagonal/>
    </border>
    <border>
      <left/>
      <right style="hair">
        <color rgb="FF000000"/>
      </right>
      <top style="hair">
        <color indexed="64"/>
      </top>
      <bottom style="thin">
        <color indexed="64"/>
      </bottom>
      <diagonal/>
    </border>
    <border>
      <left style="hair">
        <color rgb="FF000000"/>
      </left>
      <right style="hair">
        <color rgb="FF000000"/>
      </right>
      <top style="hair">
        <color rgb="FF000000"/>
      </top>
      <bottom style="thin">
        <color indexed="64"/>
      </bottom>
      <diagonal/>
    </border>
    <border>
      <left style="thin">
        <color auto="1"/>
      </left>
      <right/>
      <top/>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diagonal/>
    </border>
    <border>
      <left style="thin">
        <color auto="1"/>
      </left>
      <right style="hair">
        <color auto="1"/>
      </right>
      <top/>
      <bottom style="thin">
        <color auto="1"/>
      </bottom>
      <diagonal/>
    </border>
    <border>
      <left style="thin">
        <color auto="1"/>
      </left>
      <right style="hair">
        <color auto="1"/>
      </right>
      <top/>
      <bottom/>
      <diagonal/>
    </border>
    <border>
      <left style="thin">
        <color auto="1"/>
      </left>
      <right/>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diagonal/>
    </border>
    <border>
      <left/>
      <right/>
      <top style="thin">
        <color indexed="9"/>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style="thin">
        <color auto="1"/>
      </bottom>
      <diagonal/>
    </border>
    <border>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right style="double">
        <color indexed="64"/>
      </right>
      <top/>
      <bottom style="thin">
        <color indexed="64"/>
      </bottom>
      <diagonal/>
    </border>
    <border>
      <left style="double">
        <color indexed="64"/>
      </left>
      <right style="hair">
        <color indexed="64"/>
      </right>
      <top style="thin">
        <color indexed="64"/>
      </top>
      <bottom/>
      <diagonal/>
    </border>
    <border>
      <left style="thin">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auto="1"/>
      </left>
      <right style="double">
        <color auto="1"/>
      </right>
      <top/>
      <bottom style="thin">
        <color auto="1"/>
      </bottom>
      <diagonal/>
    </border>
    <border>
      <left style="double">
        <color indexed="64"/>
      </left>
      <right/>
      <top style="thin">
        <color indexed="64"/>
      </top>
      <bottom/>
      <diagonal/>
    </border>
    <border>
      <left style="double">
        <color indexed="64"/>
      </left>
      <right/>
      <top/>
      <bottom style="thin">
        <color indexed="64"/>
      </bottom>
      <diagonal/>
    </border>
    <border>
      <left/>
      <right style="hair">
        <color auto="1"/>
      </right>
      <top style="thin">
        <color auto="1"/>
      </top>
      <bottom/>
      <diagonal/>
    </border>
    <border>
      <left style="thin">
        <color auto="1"/>
      </left>
      <right style="hair">
        <color auto="1"/>
      </right>
      <top style="thin">
        <color auto="1"/>
      </top>
      <bottom/>
      <diagonal/>
    </border>
    <border>
      <left style="hair">
        <color auto="1"/>
      </left>
      <right/>
      <top/>
      <bottom style="thin">
        <color auto="1"/>
      </bottom>
      <diagonal/>
    </border>
    <border>
      <left style="double">
        <color indexed="64"/>
      </left>
      <right style="double">
        <color indexed="64"/>
      </right>
      <top style="thin">
        <color indexed="64"/>
      </top>
      <bottom style="thin">
        <color indexed="64"/>
      </bottom>
      <diagonal/>
    </border>
    <border>
      <left style="hair">
        <color indexed="9"/>
      </left>
      <right style="hair">
        <color indexed="9"/>
      </right>
      <top/>
      <bottom/>
      <diagonal/>
    </border>
    <border>
      <left style="hair">
        <color indexed="9"/>
      </left>
      <right style="hair">
        <color indexed="9"/>
      </right>
      <top style="hair">
        <color indexed="9"/>
      </top>
      <bottom/>
      <diagonal/>
    </border>
    <border>
      <left style="thin">
        <color indexed="64"/>
      </left>
      <right/>
      <top/>
      <bottom style="thin">
        <color theme="0"/>
      </bottom>
      <diagonal/>
    </border>
    <border>
      <left style="double">
        <color indexed="64"/>
      </left>
      <right style="thin">
        <color indexed="64"/>
      </right>
      <top style="thin">
        <color indexed="64"/>
      </top>
      <bottom/>
      <diagonal/>
    </border>
    <border>
      <left style="double">
        <color auto="1"/>
      </left>
      <right style="thin">
        <color auto="1"/>
      </right>
      <top/>
      <bottom/>
      <diagonal/>
    </border>
    <border>
      <left style="hair">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hair">
        <color indexed="64"/>
      </left>
      <right style="thin">
        <color indexed="64"/>
      </right>
      <top style="thin">
        <color indexed="64"/>
      </top>
      <bottom style="double">
        <color auto="1"/>
      </bottom>
      <diagonal/>
    </border>
    <border>
      <left style="thin">
        <color indexed="64"/>
      </left>
      <right style="hair">
        <color indexed="64"/>
      </right>
      <top style="thin">
        <color indexed="64"/>
      </top>
      <bottom style="double">
        <color auto="1"/>
      </bottom>
      <diagonal/>
    </border>
    <border>
      <left/>
      <right style="thin">
        <color indexed="64"/>
      </right>
      <top style="thin">
        <color indexed="64"/>
      </top>
      <bottom style="double">
        <color auto="1"/>
      </bottom>
      <diagonal/>
    </border>
    <border>
      <left/>
      <right style="hair">
        <color indexed="64"/>
      </right>
      <top style="thin">
        <color indexed="64"/>
      </top>
      <bottom style="double">
        <color auto="1"/>
      </bottom>
      <diagonal/>
    </border>
    <border>
      <left style="hair">
        <color indexed="64"/>
      </left>
      <right style="hair">
        <color indexed="64"/>
      </right>
      <top style="thin">
        <color indexed="64"/>
      </top>
      <bottom style="double">
        <color auto="1"/>
      </bottom>
      <diagonal/>
    </border>
    <border>
      <left style="thin">
        <color indexed="64"/>
      </left>
      <right style="hair">
        <color indexed="64"/>
      </right>
      <top style="thin">
        <color indexed="64"/>
      </top>
      <bottom style="thin">
        <color indexed="22"/>
      </bottom>
      <diagonal/>
    </border>
    <border>
      <left style="thin">
        <color indexed="64"/>
      </left>
      <right style="hair">
        <color indexed="64"/>
      </right>
      <top style="thin">
        <color indexed="22"/>
      </top>
      <bottom style="thin">
        <color indexed="22"/>
      </bottom>
      <diagonal/>
    </border>
    <border>
      <left style="thin">
        <color indexed="64"/>
      </left>
      <right style="hair">
        <color indexed="64"/>
      </right>
      <top style="thin">
        <color indexed="22"/>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double">
        <color indexed="64"/>
      </right>
      <top style="thin">
        <color indexed="64"/>
      </top>
      <bottom/>
      <diagonal/>
    </border>
    <border>
      <left/>
      <right style="hair">
        <color indexed="64"/>
      </right>
      <top style="thin">
        <color indexed="64"/>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double">
        <color auto="1"/>
      </left>
      <right style="hair">
        <color auto="1"/>
      </right>
      <top style="hair">
        <color auto="1"/>
      </top>
      <bottom style="hair">
        <color auto="1"/>
      </bottom>
      <diagonal/>
    </border>
    <border>
      <left style="thin">
        <color indexed="64"/>
      </left>
      <right style="hair">
        <color indexed="64"/>
      </right>
      <top style="hair">
        <color indexed="64"/>
      </top>
      <bottom/>
      <diagonal/>
    </border>
    <border>
      <left style="hair">
        <color auto="1"/>
      </left>
      <right style="thin">
        <color auto="1"/>
      </right>
      <top style="hair">
        <color auto="1"/>
      </top>
      <bottom/>
      <diagonal/>
    </border>
    <border>
      <left/>
      <right style="hair">
        <color indexed="64"/>
      </right>
      <top style="hair">
        <color indexed="64"/>
      </top>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auto="1"/>
      </left>
      <right style="hair">
        <color auto="1"/>
      </right>
      <top style="hair">
        <color auto="1"/>
      </top>
      <bottom style="thin">
        <color auto="1"/>
      </bottom>
      <diagonal/>
    </border>
    <border>
      <left style="double">
        <color indexed="64"/>
      </left>
      <right style="hair">
        <color indexed="64"/>
      </right>
      <top style="hair">
        <color indexed="64"/>
      </top>
      <bottom style="thin">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diagonal/>
    </border>
    <border>
      <left style="thin">
        <color auto="1"/>
      </left>
      <right style="thin">
        <color auto="1"/>
      </right>
      <top style="hair">
        <color auto="1"/>
      </top>
      <bottom style="thin">
        <color auto="1"/>
      </bottom>
      <diagonal/>
    </border>
    <border>
      <left style="thin">
        <color indexed="64"/>
      </left>
      <right/>
      <top style="hair">
        <color indexed="64"/>
      </top>
      <bottom/>
      <diagonal/>
    </border>
    <border>
      <left style="hair">
        <color auto="1"/>
      </left>
      <right style="double">
        <color auto="1"/>
      </right>
      <top style="hair">
        <color auto="1"/>
      </top>
      <bottom style="hair">
        <color auto="1"/>
      </bottom>
      <diagonal/>
    </border>
    <border>
      <left style="hair">
        <color auto="1"/>
      </left>
      <right style="double">
        <color auto="1"/>
      </right>
      <top style="hair">
        <color auto="1"/>
      </top>
      <bottom style="thin">
        <color auto="1"/>
      </bottom>
      <diagonal/>
    </border>
    <border>
      <left/>
      <right/>
      <top style="hair">
        <color auto="1"/>
      </top>
      <bottom style="hair">
        <color auto="1"/>
      </bottom>
      <diagonal/>
    </border>
    <border>
      <left/>
      <right/>
      <top style="hair">
        <color auto="1"/>
      </top>
      <bottom style="thin">
        <color auto="1"/>
      </bottom>
      <diagonal/>
    </border>
    <border>
      <left style="hair">
        <color indexed="64"/>
      </left>
      <right/>
      <top style="hair">
        <color indexed="64"/>
      </top>
      <bottom style="hair">
        <color indexed="64"/>
      </bottom>
      <diagonal/>
    </border>
    <border>
      <left style="hair">
        <color auto="1"/>
      </left>
      <right/>
      <top style="hair">
        <color auto="1"/>
      </top>
      <bottom/>
      <diagonal/>
    </border>
    <border>
      <left style="hair">
        <color indexed="64"/>
      </left>
      <right style="double">
        <color indexed="64"/>
      </right>
      <top style="hair">
        <color indexed="64"/>
      </top>
      <bottom/>
      <diagonal/>
    </border>
    <border>
      <left style="double">
        <color indexed="64"/>
      </left>
      <right style="thin">
        <color indexed="64"/>
      </right>
      <top style="hair">
        <color indexed="64"/>
      </top>
      <bottom style="hair">
        <color indexed="64"/>
      </bottom>
      <diagonal/>
    </border>
    <border>
      <left style="double">
        <color auto="1"/>
      </left>
      <right style="thin">
        <color auto="1"/>
      </right>
      <top style="hair">
        <color auto="1"/>
      </top>
      <bottom style="thin">
        <color auto="1"/>
      </bottom>
      <diagonal/>
    </border>
    <border>
      <left style="hair">
        <color auto="1"/>
      </left>
      <right/>
      <top style="hair">
        <color auto="1"/>
      </top>
      <bottom style="thin">
        <color auto="1"/>
      </bottom>
      <diagonal/>
    </border>
    <border>
      <left style="hair">
        <color indexed="9"/>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22"/>
      </right>
      <top/>
      <bottom style="hair">
        <color indexed="64"/>
      </bottom>
      <diagonal/>
    </border>
    <border>
      <left style="thin">
        <color indexed="9"/>
      </left>
      <right style="thin">
        <color indexed="9"/>
      </right>
      <top/>
      <bottom style="thin">
        <color indexed="9"/>
      </bottom>
      <diagonal/>
    </border>
    <border>
      <left style="thin">
        <color auto="1"/>
      </left>
      <right style="thin">
        <color auto="1"/>
      </right>
      <top/>
      <bottom style="hair">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style="hair">
        <color indexed="64"/>
      </bottom>
      <diagonal/>
    </border>
    <border>
      <left style="double">
        <color indexed="64"/>
      </left>
      <right/>
      <top/>
      <bottom/>
      <diagonal/>
    </border>
    <border>
      <left/>
      <right style="thin">
        <color auto="1"/>
      </right>
      <top style="thin">
        <color auto="1"/>
      </top>
      <bottom style="thin">
        <color auto="1"/>
      </bottom>
      <diagonal/>
    </border>
    <border>
      <left/>
      <right style="thin">
        <color auto="1"/>
      </right>
      <top/>
      <bottom style="hair">
        <color auto="1"/>
      </bottom>
      <diagonal/>
    </border>
    <border>
      <left style="double">
        <color rgb="FF3F3F3F"/>
      </left>
      <right style="double">
        <color rgb="FF3F3F3F"/>
      </right>
      <top style="double">
        <color rgb="FF3F3F3F"/>
      </top>
      <bottom style="double">
        <color rgb="FF3F3F3F"/>
      </bottom>
      <diagonal/>
    </border>
    <border>
      <left/>
      <right style="hair">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hair">
        <color auto="1"/>
      </right>
      <top style="thin">
        <color auto="1"/>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bottom/>
      <diagonal/>
    </border>
    <border>
      <left style="thin">
        <color indexed="9"/>
      </left>
      <right/>
      <top/>
      <bottom style="thin">
        <color indexed="9"/>
      </bottom>
      <diagonal/>
    </border>
    <border>
      <left/>
      <right style="thin">
        <color indexed="9"/>
      </right>
      <top style="thin">
        <color indexed="9"/>
      </top>
      <bottom/>
      <diagonal/>
    </border>
    <border>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right/>
      <top style="thin">
        <color auto="1"/>
      </top>
      <bottom style="thin">
        <color auto="1"/>
      </bottom>
      <diagonal/>
    </border>
    <border>
      <left/>
      <right style="double">
        <color auto="1"/>
      </right>
      <top style="hair">
        <color auto="1"/>
      </top>
      <bottom style="thin">
        <color auto="1"/>
      </bottom>
      <diagonal/>
    </border>
    <border>
      <left style="thin">
        <color indexed="64"/>
      </left>
      <right style="double">
        <color indexed="64"/>
      </right>
      <top style="thin">
        <color auto="1"/>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thin">
        <color indexed="64"/>
      </left>
      <right style="double">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style="thin">
        <color indexed="9"/>
      </left>
      <right/>
      <top style="thin">
        <color indexed="64"/>
      </top>
      <bottom style="thin">
        <color indexed="64"/>
      </bottom>
      <diagonal/>
    </border>
    <border>
      <left style="thin">
        <color auto="1"/>
      </left>
      <right/>
      <top style="thin">
        <color auto="1"/>
      </top>
      <bottom style="thin">
        <color auto="1"/>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bottom style="thin">
        <color auto="1"/>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style="thin">
        <color indexed="22"/>
      </top>
      <bottom style="thin">
        <color indexed="64"/>
      </bottom>
      <diagonal/>
    </border>
    <border>
      <left style="thin">
        <color indexed="9"/>
      </left>
      <right style="thin">
        <color indexed="9"/>
      </right>
      <top style="thin">
        <color indexed="64"/>
      </top>
      <bottom/>
      <diagonal/>
    </border>
    <border>
      <left style="thin">
        <color indexed="9"/>
      </left>
      <right/>
      <top style="thin">
        <color indexed="64"/>
      </top>
      <bottom/>
      <diagonal/>
    </border>
    <border>
      <left style="thin">
        <color indexed="9"/>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9"/>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double">
        <color indexed="64"/>
      </right>
      <top style="thin">
        <color indexed="64"/>
      </top>
      <bottom style="thin">
        <color indexed="64"/>
      </bottom>
      <diagonal/>
    </border>
    <border>
      <left style="double">
        <color indexed="64"/>
      </left>
      <right style="hair">
        <color indexed="64"/>
      </right>
      <top style="thin">
        <color indexed="64"/>
      </top>
      <bottom/>
      <diagonal/>
    </border>
    <border>
      <left/>
      <right style="hair">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indexed="64"/>
      </right>
      <top style="thin">
        <color auto="1"/>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indexed="64"/>
      </left>
      <right style="hair">
        <color indexed="64"/>
      </right>
      <top style="thin">
        <color indexed="64"/>
      </top>
      <bottom style="thin">
        <color auto="1"/>
      </bottom>
      <diagonal/>
    </border>
    <border>
      <left style="hair">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style="thin">
        <color auto="1"/>
      </top>
      <bottom style="hair">
        <color auto="1"/>
      </bottom>
      <diagonal/>
    </border>
    <border>
      <left/>
      <right style="thin">
        <color indexed="64"/>
      </right>
      <top style="thin">
        <color auto="1"/>
      </top>
      <bottom style="hair">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indexed="64"/>
      </bottom>
      <diagonal/>
    </border>
    <border>
      <left style="hair">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9"/>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22"/>
      </right>
      <top/>
      <bottom style="thin">
        <color indexed="22"/>
      </bottom>
      <diagonal/>
    </border>
    <border>
      <left style="thin">
        <color indexed="22"/>
      </left>
      <right style="thin">
        <color indexed="64"/>
      </right>
      <top/>
      <bottom style="thin">
        <color indexed="22"/>
      </bottom>
      <diagonal/>
    </border>
    <border>
      <left/>
      <right style="hair">
        <color auto="1"/>
      </right>
      <top/>
      <bottom style="thin">
        <color indexed="22"/>
      </bottom>
      <diagonal/>
    </border>
    <border>
      <left/>
      <right style="thin">
        <color auto="1"/>
      </right>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right style="hair">
        <color auto="1"/>
      </right>
      <top style="thin">
        <color indexed="22"/>
      </top>
      <bottom style="thin">
        <color indexed="22"/>
      </bottom>
      <diagonal/>
    </border>
    <border>
      <left/>
      <right style="thin">
        <color auto="1"/>
      </right>
      <top style="thin">
        <color indexed="22"/>
      </top>
      <bottom style="thin">
        <color indexed="22"/>
      </bottom>
      <diagonal/>
    </border>
    <border>
      <left style="thin">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22"/>
      </right>
      <top style="thin">
        <color indexed="22"/>
      </top>
      <bottom style="double">
        <color indexed="64"/>
      </bottom>
      <diagonal/>
    </border>
    <border>
      <left style="thin">
        <color indexed="22"/>
      </left>
      <right style="thin">
        <color indexed="64"/>
      </right>
      <top style="thin">
        <color indexed="22"/>
      </top>
      <bottom style="double">
        <color indexed="64"/>
      </bottom>
      <diagonal/>
    </border>
    <border>
      <left/>
      <right style="hair">
        <color auto="1"/>
      </right>
      <top style="thin">
        <color indexed="22"/>
      </top>
      <bottom style="double">
        <color auto="1"/>
      </bottom>
      <diagonal/>
    </border>
    <border>
      <left/>
      <right style="thin">
        <color auto="1"/>
      </right>
      <top style="thin">
        <color indexed="22"/>
      </top>
      <bottom style="double">
        <color auto="1"/>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hair">
        <color auto="1"/>
      </right>
      <top style="thin">
        <color indexed="22"/>
      </top>
      <bottom style="thin">
        <color auto="1"/>
      </bottom>
      <diagonal/>
    </border>
    <border>
      <left/>
      <right style="thin">
        <color auto="1"/>
      </right>
      <top style="thin">
        <color indexed="22"/>
      </top>
      <bottom style="thin">
        <color auto="1"/>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right style="double">
        <color auto="1"/>
      </right>
      <top style="hair">
        <color indexed="64"/>
      </top>
      <bottom style="hair">
        <color auto="1"/>
      </bottom>
      <diagonal/>
    </border>
    <border>
      <left style="hair">
        <color indexed="64"/>
      </left>
      <right style="hair">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double">
        <color auto="1"/>
      </right>
      <top style="thin">
        <color auto="1"/>
      </top>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auto="1"/>
      </left>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double">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top style="thin">
        <color auto="1"/>
      </top>
      <bottom style="hair">
        <color auto="1"/>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auto="1"/>
      </top>
      <bottom style="hair">
        <color indexed="64"/>
      </bottom>
      <diagonal/>
    </border>
    <border>
      <left/>
      <right style="hair">
        <color auto="1"/>
      </right>
      <top style="thin">
        <color auto="1"/>
      </top>
      <bottom style="hair">
        <color indexed="64"/>
      </bottom>
      <diagonal/>
    </border>
    <border>
      <left/>
      <right/>
      <top style="thin">
        <color indexed="9"/>
      </top>
      <bottom/>
      <diagonal/>
    </border>
    <border>
      <left style="hair">
        <color auto="1"/>
      </left>
      <right style="thin">
        <color auto="1"/>
      </right>
      <top style="thin">
        <color auto="1"/>
      </top>
      <bottom style="hair">
        <color indexed="64"/>
      </bottom>
      <diagonal/>
    </border>
    <border>
      <left/>
      <right style="hair">
        <color indexed="64"/>
      </right>
      <top/>
      <bottom style="thin">
        <color indexed="64"/>
      </bottom>
      <diagonal/>
    </border>
    <border>
      <left style="thin">
        <color auto="1"/>
      </left>
      <right/>
      <top/>
      <bottom style="thin">
        <color auto="1"/>
      </bottom>
      <diagonal/>
    </border>
    <border>
      <left style="double">
        <color auto="1"/>
      </left>
      <right style="thin">
        <color auto="1"/>
      </right>
      <top style="thin">
        <color auto="1"/>
      </top>
      <bottom/>
      <diagonal/>
    </border>
    <border>
      <left style="hair">
        <color auto="1"/>
      </left>
      <right style="hair">
        <color auto="1"/>
      </right>
      <top style="thin">
        <color auto="1"/>
      </top>
      <bottom style="hair">
        <color indexed="64"/>
      </bottom>
      <diagonal/>
    </border>
    <border>
      <left style="hair">
        <color auto="1"/>
      </left>
      <right style="double">
        <color auto="1"/>
      </right>
      <top style="thin">
        <color auto="1"/>
      </top>
      <bottom style="hair">
        <color auto="1"/>
      </bottom>
      <diagonal/>
    </border>
    <border>
      <left style="thin">
        <color indexed="9"/>
      </left>
      <right style="thin">
        <color indexed="9"/>
      </right>
      <top/>
      <bottom style="thin">
        <color auto="1"/>
      </bottom>
      <diagonal/>
    </border>
    <border>
      <left style="thin">
        <color indexed="9"/>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style="hair">
        <color auto="1"/>
      </right>
      <top/>
      <bottom style="thin">
        <color indexed="64"/>
      </bottom>
      <diagonal/>
    </border>
    <border>
      <left/>
      <right style="double">
        <color auto="1"/>
      </right>
      <top style="thin">
        <color auto="1"/>
      </top>
      <bottom/>
      <diagonal/>
    </border>
    <border>
      <left style="thin">
        <color indexed="22"/>
      </left>
      <right style="thin">
        <color indexed="22"/>
      </right>
      <top style="thin">
        <color indexed="22"/>
      </top>
      <bottom style="thin">
        <color indexed="22"/>
      </bottom>
      <diagonal/>
    </border>
    <border>
      <left style="thin">
        <color auto="1"/>
      </left>
      <right style="thin">
        <color indexed="22"/>
      </right>
      <top style="thin">
        <color indexed="22"/>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top style="thin">
        <color auto="1"/>
      </top>
      <bottom style="hair">
        <color auto="1"/>
      </bottom>
      <diagonal/>
    </border>
    <border>
      <left style="hair">
        <color indexed="64"/>
      </left>
      <right style="thin">
        <color indexed="64"/>
      </right>
      <top style="thin">
        <color auto="1"/>
      </top>
      <bottom style="hair">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hair">
        <color auto="1"/>
      </right>
      <top style="thin">
        <color auto="1"/>
      </top>
      <bottom style="hair">
        <color auto="1"/>
      </bottom>
      <diagonal/>
    </border>
    <border>
      <left style="thin">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thin">
        <color indexed="9"/>
      </left>
      <right style="thin">
        <color indexed="9"/>
      </right>
      <top/>
      <bottom style="thin">
        <color auto="1"/>
      </bottom>
      <diagonal/>
    </border>
    <border>
      <left style="thin">
        <color indexed="9"/>
      </left>
      <right/>
      <top/>
      <bottom style="thin">
        <color auto="1"/>
      </bottom>
      <diagonal/>
    </border>
    <border>
      <left/>
      <right style="thin">
        <color indexed="9"/>
      </right>
      <top/>
      <bottom style="thin">
        <color auto="1"/>
      </bottom>
      <diagonal/>
    </border>
    <border>
      <left style="thin">
        <color indexed="9"/>
      </left>
      <right style="thin">
        <color indexed="9"/>
      </right>
      <top/>
      <bottom style="thin">
        <color auto="1"/>
      </bottom>
      <diagonal/>
    </border>
    <border>
      <left style="thin">
        <color indexed="9"/>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double">
        <color auto="1"/>
      </right>
      <top style="thin">
        <color auto="1"/>
      </top>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hair">
        <color auto="1"/>
      </right>
      <top/>
      <bottom style="thin">
        <color auto="1"/>
      </bottom>
      <diagonal/>
    </border>
    <border>
      <left/>
      <right style="hair">
        <color auto="1"/>
      </right>
      <top/>
      <bottom style="thin">
        <color auto="1"/>
      </bottom>
      <diagonal/>
    </border>
    <border>
      <left style="double">
        <color auto="1"/>
      </left>
      <right style="thin">
        <color auto="1"/>
      </right>
      <top/>
      <bottom style="thin">
        <color auto="1"/>
      </bottom>
      <diagonal/>
    </border>
    <border>
      <left style="hair">
        <color indexed="64"/>
      </left>
      <right style="double">
        <color indexed="64"/>
      </right>
      <top style="thin">
        <color indexed="64"/>
      </top>
      <bottom style="thin">
        <color indexed="64"/>
      </bottom>
      <diagonal/>
    </border>
    <border>
      <left style="hair">
        <color auto="1"/>
      </left>
      <right style="double">
        <color auto="1"/>
      </right>
      <top style="thin">
        <color auto="1"/>
      </top>
      <bottom style="hair">
        <color auto="1"/>
      </bottom>
      <diagonal/>
    </border>
    <border>
      <left style="thin">
        <color auto="1"/>
      </left>
      <right style="hair">
        <color auto="1"/>
      </right>
      <top/>
      <bottom style="thin">
        <color auto="1"/>
      </bottom>
      <diagonal/>
    </border>
    <border>
      <left style="thin">
        <color auto="1"/>
      </left>
      <right style="hair">
        <color auto="1"/>
      </right>
      <top/>
      <bottom/>
      <diagonal/>
    </border>
    <border>
      <left style="thin">
        <color auto="1"/>
      </left>
      <right style="hair">
        <color auto="1"/>
      </right>
      <top style="thin">
        <color auto="1"/>
      </top>
      <bottom style="thin">
        <color indexed="22"/>
      </bottom>
      <diagonal/>
    </border>
    <border>
      <left style="hair">
        <color auto="1"/>
      </left>
      <right style="thin">
        <color auto="1"/>
      </right>
      <top style="thin">
        <color auto="1"/>
      </top>
      <bottom style="thin">
        <color indexed="22"/>
      </bottom>
      <diagonal/>
    </border>
    <border>
      <left/>
      <right style="thin">
        <color indexed="22"/>
      </right>
      <top style="thin">
        <color auto="1"/>
      </top>
      <bottom style="thin">
        <color indexed="22"/>
      </bottom>
      <diagonal/>
    </border>
    <border>
      <left style="thin">
        <color indexed="22"/>
      </left>
      <right/>
      <top style="thin">
        <color auto="1"/>
      </top>
      <bottom style="thin">
        <color indexed="22"/>
      </bottom>
      <diagonal/>
    </border>
    <border>
      <left style="thin">
        <color auto="1"/>
      </left>
      <right style="thin">
        <color indexed="22"/>
      </right>
      <top style="thin">
        <color auto="1"/>
      </top>
      <bottom style="thin">
        <color indexed="22"/>
      </bottom>
      <diagonal/>
    </border>
    <border>
      <left style="thin">
        <color indexed="22"/>
      </left>
      <right style="thin">
        <color auto="1"/>
      </right>
      <top style="thin">
        <color auto="1"/>
      </top>
      <bottom style="thin">
        <color indexed="22"/>
      </bottom>
      <diagonal/>
    </border>
    <border>
      <left style="thin">
        <color auto="1"/>
      </left>
      <right style="thin">
        <color indexed="22"/>
      </right>
      <top style="thin">
        <color indexed="22"/>
      </top>
      <bottom style="thin">
        <color indexed="22"/>
      </bottom>
      <diagonal/>
    </border>
    <border>
      <left style="thin">
        <color indexed="22"/>
      </left>
      <right style="thin">
        <color auto="1"/>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auto="1"/>
      </left>
      <right style="thin">
        <color indexed="22"/>
      </right>
      <top style="thin">
        <color indexed="22"/>
      </top>
      <bottom style="thin">
        <color auto="1"/>
      </bottom>
      <diagonal/>
    </border>
    <border>
      <left style="thin">
        <color indexed="22"/>
      </left>
      <right style="thin">
        <color auto="1"/>
      </right>
      <top style="thin">
        <color indexed="22"/>
      </top>
      <bottom style="thin">
        <color auto="1"/>
      </bottom>
      <diagonal/>
    </border>
    <border>
      <left/>
      <right style="thin">
        <color indexed="22"/>
      </right>
      <top style="thin">
        <color indexed="22"/>
      </top>
      <bottom style="thin">
        <color auto="1"/>
      </bottom>
      <diagonal/>
    </border>
    <border>
      <left style="thin">
        <color indexed="22"/>
      </left>
      <right/>
      <top style="thin">
        <color indexed="22"/>
      </top>
      <bottom style="thin">
        <color auto="1"/>
      </bottom>
      <diagonal/>
    </border>
    <border>
      <left/>
      <right style="double">
        <color auto="1"/>
      </right>
      <top/>
      <bottom style="thin">
        <color auto="1"/>
      </bottom>
      <diagonal/>
    </border>
    <border>
      <left style="double">
        <color auto="1"/>
      </left>
      <right style="hair">
        <color auto="1"/>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hair">
        <color auto="1"/>
      </top>
      <bottom/>
      <diagonal/>
    </border>
    <border>
      <left/>
      <right/>
      <top style="thin">
        <color indexed="64"/>
      </top>
      <bottom style="hair">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right/>
      <top style="thin">
        <color indexed="22"/>
      </top>
      <bottom/>
      <diagonal/>
    </border>
    <border>
      <left style="thin">
        <color indexed="64"/>
      </left>
      <right style="thin">
        <color indexed="64"/>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style="thin">
        <color indexed="64"/>
      </right>
      <top/>
      <bottom style="thin">
        <color indexed="22"/>
      </bottom>
      <diagonal/>
    </border>
    <border>
      <left/>
      <right style="thin">
        <color indexed="22"/>
      </right>
      <top/>
      <bottom style="thin">
        <color indexed="22"/>
      </bottom>
      <diagonal/>
    </border>
    <border>
      <left style="hair">
        <color auto="1"/>
      </left>
      <right style="hair">
        <color auto="1"/>
      </right>
      <top/>
      <bottom style="thin">
        <color indexed="22"/>
      </bottom>
      <diagonal/>
    </border>
    <border>
      <left style="hair">
        <color auto="1"/>
      </left>
      <right style="hair">
        <color auto="1"/>
      </right>
      <top style="thin">
        <color indexed="22"/>
      </top>
      <bottom style="thin">
        <color indexed="22"/>
      </bottom>
      <diagonal/>
    </border>
    <border>
      <left style="hair">
        <color auto="1"/>
      </left>
      <right style="hair">
        <color auto="1"/>
      </right>
      <top style="thin">
        <color indexed="22"/>
      </top>
      <bottom style="thin">
        <color auto="1"/>
      </bottom>
      <diagonal/>
    </border>
    <border>
      <left style="hair">
        <color auto="1"/>
      </left>
      <right style="hair">
        <color auto="1"/>
      </right>
      <top/>
      <bottom style="thin">
        <color auto="1"/>
      </bottom>
      <diagonal/>
    </border>
    <border>
      <left style="hair">
        <color auto="1"/>
      </left>
      <right style="thin">
        <color auto="1"/>
      </right>
      <top/>
      <bottom/>
      <diagonal/>
    </border>
    <border>
      <left style="hair">
        <color auto="1"/>
      </left>
      <right style="thin">
        <color auto="1"/>
      </right>
      <top/>
      <bottom style="thin">
        <color auto="1"/>
      </bottom>
      <diagonal/>
    </border>
    <border>
      <left style="thin">
        <color indexed="64"/>
      </left>
      <right style="thin">
        <color indexed="64"/>
      </right>
      <top style="thin">
        <color indexed="64"/>
      </top>
      <bottom style="thin">
        <color indexed="22"/>
      </bottom>
      <diagonal/>
    </border>
    <border>
      <left style="thin">
        <color auto="1"/>
      </left>
      <right style="hair">
        <color auto="1"/>
      </right>
      <top style="thin">
        <color indexed="64"/>
      </top>
      <bottom style="thin">
        <color indexed="22"/>
      </bottom>
      <diagonal/>
    </border>
    <border>
      <left style="hair">
        <color auto="1"/>
      </left>
      <right style="thin">
        <color auto="1"/>
      </right>
      <top style="thin">
        <color indexed="64"/>
      </top>
      <bottom style="thin">
        <color indexed="22"/>
      </bottom>
      <diagonal/>
    </border>
    <border>
      <left/>
      <right style="hair">
        <color auto="1"/>
      </right>
      <top style="thin">
        <color indexed="64"/>
      </top>
      <bottom style="thin">
        <color indexed="22"/>
      </bottom>
      <diagonal/>
    </border>
    <border>
      <left/>
      <right style="thin">
        <color auto="1"/>
      </right>
      <top style="thin">
        <color indexed="64"/>
      </top>
      <bottom style="thin">
        <color indexed="22"/>
      </bottom>
      <diagonal/>
    </border>
    <border>
      <left/>
      <right style="double">
        <color indexed="64"/>
      </right>
      <top style="thin">
        <color indexed="64"/>
      </top>
      <bottom style="thin">
        <color indexed="22"/>
      </bottom>
      <diagonal/>
    </border>
    <border>
      <left/>
      <right style="thin">
        <color auto="1"/>
      </right>
      <top style="thin">
        <color indexed="64"/>
      </top>
      <bottom style="thin">
        <color auto="1"/>
      </bottom>
      <diagonal/>
    </border>
    <border>
      <left style="thin">
        <color auto="1"/>
      </left>
      <right style="hair">
        <color auto="1"/>
      </right>
      <top style="thin">
        <color indexed="22"/>
      </top>
      <bottom style="thin">
        <color indexed="22"/>
      </bottom>
      <diagonal/>
    </border>
    <border>
      <left style="hair">
        <color auto="1"/>
      </left>
      <right style="thin">
        <color auto="1"/>
      </right>
      <top style="thin">
        <color indexed="22"/>
      </top>
      <bottom style="thin">
        <color indexed="22"/>
      </bottom>
      <diagonal/>
    </border>
    <border>
      <left/>
      <right style="double">
        <color indexed="64"/>
      </right>
      <top style="thin">
        <color indexed="22"/>
      </top>
      <bottom style="thin">
        <color indexed="22"/>
      </bottom>
      <diagonal/>
    </border>
    <border>
      <left/>
      <right style="thin">
        <color indexed="64"/>
      </right>
      <top style="thin">
        <color indexed="22"/>
      </top>
      <bottom style="thin">
        <color indexed="22"/>
      </bottom>
      <diagonal/>
    </border>
    <border>
      <left style="thin">
        <color auto="1"/>
      </left>
      <right style="hair">
        <color auto="1"/>
      </right>
      <top style="thin">
        <color indexed="22"/>
      </top>
      <bottom/>
      <diagonal/>
    </border>
    <border>
      <left style="hair">
        <color auto="1"/>
      </left>
      <right style="thin">
        <color auto="1"/>
      </right>
      <top style="thin">
        <color indexed="22"/>
      </top>
      <bottom/>
      <diagonal/>
    </border>
    <border>
      <left/>
      <right style="hair">
        <color auto="1"/>
      </right>
      <top style="thin">
        <color indexed="22"/>
      </top>
      <bottom/>
      <diagonal/>
    </border>
    <border>
      <left style="hair">
        <color auto="1"/>
      </left>
      <right style="double">
        <color indexed="64"/>
      </right>
      <top style="thin">
        <color indexed="22"/>
      </top>
      <bottom/>
      <diagonal/>
    </border>
    <border>
      <left/>
      <right style="thin">
        <color indexed="64"/>
      </right>
      <top style="thin">
        <color indexed="22"/>
      </top>
      <bottom/>
      <diagonal/>
    </border>
    <border>
      <left style="thin">
        <color auto="1"/>
      </left>
      <right style="hair">
        <color auto="1"/>
      </right>
      <top style="thin">
        <color indexed="22"/>
      </top>
      <bottom style="double">
        <color auto="1"/>
      </bottom>
      <diagonal/>
    </border>
    <border>
      <left style="hair">
        <color auto="1"/>
      </left>
      <right style="thin">
        <color auto="1"/>
      </right>
      <top style="thin">
        <color indexed="22"/>
      </top>
      <bottom style="double">
        <color auto="1"/>
      </bottom>
      <diagonal/>
    </border>
    <border>
      <left style="hair">
        <color auto="1"/>
      </left>
      <right style="double">
        <color indexed="64"/>
      </right>
      <top style="thin">
        <color indexed="22"/>
      </top>
      <bottom style="double">
        <color indexed="64"/>
      </bottom>
      <diagonal/>
    </border>
    <border>
      <left style="hair">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top style="thin">
        <color auto="1"/>
      </top>
      <bottom style="thin">
        <color indexed="64"/>
      </bottom>
      <diagonal/>
    </border>
    <border>
      <left style="double">
        <color auto="1"/>
      </left>
      <right/>
      <top style="thin">
        <color auto="1"/>
      </top>
      <bottom/>
      <diagonal/>
    </border>
    <border>
      <left style="double">
        <color indexed="64"/>
      </left>
      <right/>
      <top/>
      <bottom style="thin">
        <color auto="1"/>
      </bottom>
      <diagonal/>
    </border>
    <border>
      <left style="double">
        <color indexed="64"/>
      </left>
      <right style="hair">
        <color indexed="64"/>
      </right>
      <top style="thin">
        <color indexed="64"/>
      </top>
      <bottom style="thin">
        <color indexed="64"/>
      </bottom>
      <diagonal/>
    </border>
    <border>
      <left/>
      <right style="double">
        <color auto="1"/>
      </right>
      <top style="thin">
        <color indexed="64"/>
      </top>
      <bottom style="hair">
        <color indexed="64"/>
      </bottom>
      <diagonal/>
    </border>
    <border>
      <left style="hair">
        <color indexed="64"/>
      </left>
      <right/>
      <top/>
      <bottom/>
      <diagonal/>
    </border>
    <border>
      <left style="thin">
        <color indexed="64"/>
      </left>
      <right style="hair">
        <color indexed="64"/>
      </right>
      <top style="thin">
        <color indexed="64"/>
      </top>
      <bottom style="hair">
        <color rgb="FF3F3F3F"/>
      </bottom>
      <diagonal/>
    </border>
    <border>
      <left style="hair">
        <color indexed="64"/>
      </left>
      <right style="thin">
        <color indexed="64"/>
      </right>
      <top style="thin">
        <color indexed="64"/>
      </top>
      <bottom style="hair">
        <color rgb="FF3F3F3F"/>
      </bottom>
      <diagonal/>
    </border>
    <border>
      <left/>
      <right style="hair">
        <color indexed="64"/>
      </right>
      <top style="thin">
        <color indexed="64"/>
      </top>
      <bottom style="hair">
        <color rgb="FF3F3F3F"/>
      </bottom>
      <diagonal/>
    </border>
    <border>
      <left style="thin">
        <color indexed="64"/>
      </left>
      <right style="hair">
        <color indexed="64"/>
      </right>
      <top/>
      <bottom style="hair">
        <color rgb="FF3F3F3F"/>
      </bottom>
      <diagonal/>
    </border>
    <border>
      <left style="hair">
        <color indexed="64"/>
      </left>
      <right style="thin">
        <color indexed="64"/>
      </right>
      <top/>
      <bottom style="hair">
        <color rgb="FF3F3F3F"/>
      </bottom>
      <diagonal/>
    </border>
    <border>
      <left/>
      <right style="hair">
        <color indexed="64"/>
      </right>
      <top/>
      <bottom style="hair">
        <color rgb="FF3F3F3F"/>
      </bottom>
      <diagonal/>
    </border>
    <border>
      <left/>
      <right style="hair">
        <color indexed="64"/>
      </right>
      <top style="hair">
        <color indexed="64"/>
      </top>
      <bottom style="hair">
        <color rgb="FF3F3F3F"/>
      </bottom>
      <diagonal/>
    </border>
    <border>
      <left/>
      <right style="thin">
        <color indexed="64"/>
      </right>
      <top style="hair">
        <color indexed="64"/>
      </top>
      <bottom style="hair">
        <color rgb="FF3F3F3F"/>
      </bottom>
      <diagonal/>
    </border>
    <border>
      <left/>
      <right style="hair">
        <color rgb="FF3F3F3F"/>
      </right>
      <top/>
      <bottom style="hair">
        <color rgb="FF3F3F3F"/>
      </bottom>
      <diagonal/>
    </border>
    <border>
      <left style="hair">
        <color rgb="FF3F3F3F"/>
      </left>
      <right style="thin">
        <color rgb="FF3F3F3F"/>
      </right>
      <top/>
      <bottom style="hair">
        <color rgb="FF3F3F3F"/>
      </bottom>
      <diagonal/>
    </border>
    <border>
      <left style="hair">
        <color rgb="FF3F3F3F"/>
      </left>
      <right style="thin">
        <color indexed="64"/>
      </right>
      <top style="hair">
        <color indexed="64"/>
      </top>
      <bottom style="hair">
        <color indexed="64"/>
      </bottom>
      <diagonal/>
    </border>
    <border>
      <left style="hair">
        <color indexed="64"/>
      </left>
      <right style="thin">
        <color indexed="64"/>
      </right>
      <top style="hair">
        <color rgb="FF3F3F3F"/>
      </top>
      <bottom style="hair">
        <color rgb="FF3F3F3F"/>
      </bottom>
      <diagonal/>
    </border>
    <border>
      <left style="double">
        <color auto="1"/>
      </left>
      <right style="hair">
        <color auto="1"/>
      </right>
      <top style="thin">
        <color auto="1"/>
      </top>
      <bottom/>
      <diagonal/>
    </border>
    <border>
      <left style="double">
        <color auto="1"/>
      </left>
      <right style="hair">
        <color auto="1"/>
      </right>
      <top/>
      <bottom style="thin">
        <color auto="1"/>
      </bottom>
      <diagonal/>
    </border>
    <border>
      <left style="hair">
        <color auto="1"/>
      </left>
      <right style="double">
        <color auto="1"/>
      </right>
      <top/>
      <bottom/>
      <diagonal/>
    </border>
    <border>
      <left style="hair">
        <color auto="1"/>
      </left>
      <right/>
      <top style="thin">
        <color auto="1"/>
      </top>
      <bottom/>
      <diagonal/>
    </border>
    <border>
      <left style="hair">
        <color auto="1"/>
      </left>
      <right/>
      <top/>
      <bottom style="thin">
        <color auto="1"/>
      </bottom>
      <diagonal/>
    </border>
    <border>
      <left style="hair">
        <color indexed="64"/>
      </left>
      <right/>
      <top style="thin">
        <color indexed="64"/>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style="thin">
        <color auto="1"/>
      </bottom>
      <diagonal/>
    </border>
    <border>
      <left/>
      <right style="thin">
        <color indexed="9"/>
      </right>
      <top style="thin">
        <color indexed="9"/>
      </top>
      <bottom style="thin">
        <color auto="1"/>
      </bottom>
      <diagonal/>
    </border>
    <border>
      <left/>
      <right/>
      <top style="thin">
        <color auto="1"/>
      </top>
      <bottom style="thin">
        <color auto="1"/>
      </bottom>
      <diagonal/>
    </border>
    <border>
      <left style="thin">
        <color indexed="64"/>
      </left>
      <right style="double">
        <color indexed="64"/>
      </right>
      <top style="thin">
        <color auto="1"/>
      </top>
      <bottom style="thin">
        <color indexed="64"/>
      </bottom>
      <diagonal/>
    </border>
    <border>
      <left style="double">
        <color auto="1"/>
      </left>
      <right/>
      <top style="thin">
        <color auto="1"/>
      </top>
      <bottom style="thin">
        <color auto="1"/>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style="double">
        <color auto="1"/>
      </right>
      <top style="thin">
        <color auto="1"/>
      </top>
      <bottom style="thin">
        <color auto="1"/>
      </bottom>
      <diagonal/>
    </border>
    <border>
      <left/>
      <right style="thin">
        <color indexed="64"/>
      </right>
      <top/>
      <bottom style="thin">
        <color indexed="64"/>
      </bottom>
      <diagonal/>
    </border>
    <border>
      <left style="thin">
        <color auto="1"/>
      </left>
      <right/>
      <top style="thin">
        <color auto="1"/>
      </top>
      <bottom style="thin">
        <color auto="1"/>
      </bottom>
      <diagonal/>
    </border>
    <border>
      <left style="thin">
        <color auto="1"/>
      </left>
      <right style="thin">
        <color indexed="9"/>
      </right>
      <top style="thin">
        <color indexed="9"/>
      </top>
      <bottom style="thin">
        <color indexed="9"/>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diagonal/>
    </border>
    <border>
      <left/>
      <right style="double">
        <color auto="1"/>
      </right>
      <top style="thin">
        <color auto="1"/>
      </top>
      <bottom/>
      <diagonal/>
    </border>
    <border>
      <left style="thin">
        <color auto="1"/>
      </left>
      <right style="thin">
        <color auto="1"/>
      </right>
      <top style="thin">
        <color auto="1"/>
      </top>
      <bottom style="thin">
        <color indexed="64"/>
      </bottom>
      <diagonal/>
    </border>
    <border>
      <left style="hair">
        <color auto="1"/>
      </left>
      <right style="thin">
        <color auto="1"/>
      </right>
      <top style="thin">
        <color auto="1"/>
      </top>
      <bottom style="thin">
        <color auto="1"/>
      </bottom>
      <diagonal/>
    </border>
    <border>
      <left style="hair">
        <color auto="1"/>
      </left>
      <right style="double">
        <color auto="1"/>
      </right>
      <top style="thin">
        <color auto="1"/>
      </top>
      <bottom style="thin">
        <color auto="1"/>
      </bottom>
      <diagonal/>
    </border>
    <border>
      <left/>
      <right style="hair">
        <color auto="1"/>
      </right>
      <top style="thin">
        <color auto="1"/>
      </top>
      <bottom style="thin">
        <color auto="1"/>
      </bottom>
      <diagonal/>
    </border>
    <border>
      <left/>
      <right style="double">
        <color rgb="FF000000"/>
      </right>
      <top style="thin">
        <color auto="1"/>
      </top>
      <bottom style="thin">
        <color auto="1"/>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hair">
        <color rgb="FF000000"/>
      </left>
      <right style="double">
        <color auto="1"/>
      </right>
      <top style="thin">
        <color indexed="64"/>
      </top>
      <bottom/>
      <diagonal/>
    </border>
    <border>
      <left style="thin">
        <color indexed="64"/>
      </left>
      <right style="hair">
        <color rgb="FF000000"/>
      </right>
      <top style="thin">
        <color indexed="64"/>
      </top>
      <bottom/>
      <diagonal/>
    </border>
    <border>
      <left style="hair">
        <color rgb="FF000000"/>
      </left>
      <right style="thin">
        <color rgb="FF000000"/>
      </right>
      <top style="thin">
        <color indexed="64"/>
      </top>
      <bottom/>
      <diagonal/>
    </border>
    <border>
      <left style="thin">
        <color rgb="FF000000"/>
      </left>
      <right style="hair">
        <color rgb="FF000000"/>
      </right>
      <top style="thin">
        <color indexed="64"/>
      </top>
      <bottom/>
      <diagonal/>
    </border>
    <border>
      <left style="thin">
        <color indexed="64"/>
      </left>
      <right style="hair">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hair">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style="hair">
        <color auto="1"/>
      </right>
      <top style="thin">
        <color auto="1"/>
      </top>
      <bottom/>
      <diagonal/>
    </border>
    <border>
      <left style="double">
        <color auto="1"/>
      </left>
      <right style="hair">
        <color auto="1"/>
      </right>
      <top/>
      <bottom style="thin">
        <color auto="1"/>
      </bottom>
      <diagonal/>
    </border>
    <border>
      <left style="double">
        <color auto="1"/>
      </left>
      <right style="hair">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9"/>
      </left>
      <right style="thin">
        <color indexed="9"/>
      </right>
      <top/>
      <bottom style="thin">
        <color indexed="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indexed="64"/>
      </top>
      <bottom/>
      <diagonal/>
    </border>
    <border>
      <left style="hair">
        <color auto="1"/>
      </left>
      <right style="thin">
        <color auto="1"/>
      </right>
      <top style="thin">
        <color auto="1"/>
      </top>
      <bottom/>
      <diagonal/>
    </border>
    <border>
      <left style="hair">
        <color auto="1"/>
      </left>
      <right style="double">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hair">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indexed="64"/>
      </top>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hair">
        <color auto="1"/>
      </left>
      <right style="double">
        <color auto="1"/>
      </right>
      <top/>
      <bottom style="thin">
        <color auto="1"/>
      </bottom>
      <diagonal/>
    </border>
    <border>
      <left style="thin">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style="hair">
        <color auto="1"/>
      </left>
      <right style="double">
        <color auto="1"/>
      </right>
      <top style="thin">
        <color auto="1"/>
      </top>
      <bottom style="hair">
        <color auto="1"/>
      </bottom>
      <diagonal/>
    </border>
    <border>
      <left style="thin">
        <color auto="1"/>
      </left>
      <right style="double">
        <color auto="1"/>
      </right>
      <top style="thin">
        <color auto="1"/>
      </top>
      <bottom style="thin">
        <color auto="1"/>
      </bottom>
      <diagonal/>
    </border>
    <border>
      <left style="thin">
        <color indexed="64"/>
      </left>
      <right style="thin">
        <color indexed="64"/>
      </right>
      <top style="thin">
        <color auto="1"/>
      </top>
      <bottom style="hair">
        <color indexed="64"/>
      </bottom>
      <diagonal/>
    </border>
    <border>
      <left/>
      <right style="hair">
        <color auto="1"/>
      </right>
      <top style="thin">
        <color auto="1"/>
      </top>
      <bottom style="hair">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auto="1"/>
      </left>
      <right/>
      <top style="thin">
        <color indexed="9"/>
      </top>
      <bottom/>
      <diagonal/>
    </border>
    <border>
      <left/>
      <right/>
      <top style="thin">
        <color indexed="9"/>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top/>
      <bottom style="thin">
        <color indexed="64"/>
      </bottom>
      <diagonal/>
    </border>
    <border>
      <left style="thin">
        <color auto="1"/>
      </left>
      <right/>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indexed="9"/>
      </bottom>
      <diagonal/>
    </border>
    <border>
      <left style="hair">
        <color auto="1"/>
      </left>
      <right style="thin">
        <color auto="1"/>
      </right>
      <top style="thin">
        <color auto="1"/>
      </top>
      <bottom style="hair">
        <color indexed="64"/>
      </bottom>
      <diagonal/>
    </border>
    <border>
      <left style="thin">
        <color auto="1"/>
      </left>
      <right/>
      <top style="thin">
        <color indexed="9"/>
      </top>
      <bottom style="thin">
        <color indexed="9"/>
      </bottom>
      <diagonal/>
    </border>
    <border>
      <left style="double">
        <color auto="1"/>
      </left>
      <right style="thin">
        <color auto="1"/>
      </right>
      <top style="thin">
        <color auto="1"/>
      </top>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indexed="9"/>
      </left>
      <right/>
      <top style="thin">
        <color auto="1"/>
      </top>
      <bottom style="thin">
        <color auto="1"/>
      </bottom>
      <diagonal/>
    </border>
    <border>
      <left style="hair">
        <color auto="1"/>
      </left>
      <right style="hair">
        <color auto="1"/>
      </right>
      <top style="thin">
        <color auto="1"/>
      </top>
      <bottom style="hair">
        <color indexed="64"/>
      </bottom>
      <diagonal/>
    </border>
    <border>
      <left style="hair">
        <color auto="1"/>
      </left>
      <right style="double">
        <color auto="1"/>
      </right>
      <top style="thin">
        <color auto="1"/>
      </top>
      <bottom style="hair">
        <color auto="1"/>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style="thin">
        <color indexed="64"/>
      </left>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auto="1"/>
      </left>
      <right style="hair">
        <color auto="1"/>
      </right>
      <top/>
      <bottom style="hair">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style="thin">
        <color indexed="64"/>
      </bottom>
      <diagonal/>
    </border>
    <border>
      <left style="double">
        <color indexed="64"/>
      </left>
      <right style="hair">
        <color indexed="64"/>
      </right>
      <top style="thin">
        <color indexed="64"/>
      </top>
      <bottom/>
      <diagonal/>
    </border>
    <border>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double">
        <color auto="1"/>
      </right>
      <top style="thin">
        <color auto="1"/>
      </top>
      <bottom style="hair">
        <color auto="1"/>
      </bottom>
      <diagonal/>
    </border>
    <border>
      <left/>
      <right style="hair">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22"/>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9"/>
      </left>
      <right style="thin">
        <color indexed="9"/>
      </right>
      <top/>
      <bottom style="thin">
        <color indexed="64"/>
      </bottom>
      <diagonal/>
    </border>
    <border>
      <left style="thin">
        <color indexed="9"/>
      </left>
      <right style="thin">
        <color indexed="9"/>
      </right>
      <top/>
      <bottom style="thin">
        <color indexed="9"/>
      </bottom>
      <diagonal/>
    </border>
    <border>
      <left style="hair">
        <color indexed="64"/>
      </left>
      <right style="thin">
        <color indexed="64"/>
      </right>
      <top style="thin">
        <color indexed="64"/>
      </top>
      <bottom/>
      <diagonal/>
    </border>
    <border>
      <left/>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9"/>
      </top>
      <bottom style="thin">
        <color indexed="9"/>
      </bottom>
      <diagonal/>
    </border>
    <border>
      <left style="thin">
        <color indexed="64"/>
      </left>
      <right style="thin">
        <color indexed="9"/>
      </right>
      <top style="thin">
        <color indexed="9"/>
      </top>
      <bottom/>
      <diagonal/>
    </border>
    <border>
      <left style="thin">
        <color indexed="64"/>
      </left>
      <right style="thin">
        <color indexed="64"/>
      </right>
      <top/>
      <bottom style="thin">
        <color indexed="64"/>
      </bottom>
      <diagonal/>
    </border>
    <border>
      <left style="thin">
        <color indexed="64"/>
      </left>
      <right style="thin">
        <color indexed="64"/>
      </right>
      <top style="thin">
        <color auto="1"/>
      </top>
      <bottom style="hair">
        <color indexed="64"/>
      </bottom>
      <diagonal/>
    </border>
    <border>
      <left style="thin">
        <color indexed="9"/>
      </left>
      <right/>
      <top style="thin">
        <color indexed="9"/>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9"/>
      </right>
      <top/>
      <bottom style="thin">
        <color indexed="9"/>
      </bottom>
      <diagonal/>
    </border>
    <border>
      <left style="thin">
        <color indexed="9"/>
      </left>
      <right/>
      <top/>
      <bottom style="thin">
        <color indexed="9"/>
      </bottom>
      <diagonal/>
    </border>
    <border>
      <left style="thin">
        <color indexed="64"/>
      </left>
      <right style="thin">
        <color indexed="9"/>
      </right>
      <top style="thin">
        <color indexed="9"/>
      </top>
      <bottom style="thin">
        <color indexed="9"/>
      </bottom>
      <diagonal/>
    </border>
    <border>
      <left/>
      <right/>
      <top/>
      <bottom style="thin">
        <color indexed="9"/>
      </bottom>
      <diagonal/>
    </border>
    <border>
      <left style="thin">
        <color indexed="64"/>
      </left>
      <right style="thin">
        <color indexed="9"/>
      </right>
      <top/>
      <bottom style="thin">
        <color indexed="9"/>
      </bottom>
      <diagonal/>
    </border>
    <border>
      <left style="double">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64"/>
      </bottom>
      <diagonal/>
    </border>
    <border>
      <left style="thin">
        <color indexed="9"/>
      </left>
      <right/>
      <top style="thin">
        <color indexed="9"/>
      </top>
      <bottom style="thin">
        <color indexed="64"/>
      </bottom>
      <diagonal/>
    </border>
    <border>
      <left style="thin">
        <color indexed="9"/>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double">
        <color indexed="64"/>
      </left>
      <right/>
      <top style="thin">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style="thin">
        <color indexed="64"/>
      </left>
      <right style="thin">
        <color indexed="22"/>
      </right>
      <top/>
      <bottom style="thin">
        <color indexed="22"/>
      </bottom>
      <diagonal/>
    </border>
    <border>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bottom style="thin">
        <color indexed="64"/>
      </bottom>
      <diagonal/>
    </border>
    <border>
      <left style="thin">
        <color indexed="64"/>
      </left>
      <right style="thin">
        <color indexed="9"/>
      </right>
      <top style="thin">
        <color indexed="9"/>
      </top>
      <bottom style="thin">
        <color indexed="9"/>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9"/>
      </right>
      <top style="thin">
        <color indexed="9"/>
      </top>
      <bottom/>
      <diagonal/>
    </border>
    <border>
      <left style="hair">
        <color indexed="64"/>
      </left>
      <right style="thin">
        <color indexed="64"/>
      </right>
      <top style="thin">
        <color indexed="64"/>
      </top>
      <bottom/>
      <diagonal/>
    </border>
    <border>
      <left style="thin">
        <color indexed="9"/>
      </left>
      <right style="thin">
        <color indexed="9"/>
      </right>
      <top style="thin">
        <color indexed="9"/>
      </top>
      <bottom style="thin">
        <color indexed="64"/>
      </bottom>
      <diagonal/>
    </border>
    <border>
      <left style="thin">
        <color indexed="64"/>
      </left>
      <right/>
      <top style="thin">
        <color indexed="9"/>
      </top>
      <bottom style="thin">
        <color indexed="9"/>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64"/>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auto="1"/>
      </right>
      <top style="thin">
        <color auto="1"/>
      </top>
      <bottom/>
      <diagonal/>
    </border>
    <border>
      <left style="thin">
        <color indexed="9"/>
      </left>
      <right style="thin">
        <color indexed="9"/>
      </right>
      <top style="thin">
        <color indexed="9"/>
      </top>
      <bottom style="thin">
        <color indexed="9"/>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22"/>
      </left>
      <right style="thin">
        <color indexed="64"/>
      </right>
      <top/>
      <bottom style="hair">
        <color indexed="64"/>
      </bottom>
      <diagonal/>
    </border>
    <border>
      <left style="thin">
        <color indexed="22"/>
      </left>
      <right style="thin">
        <color indexed="22"/>
      </right>
      <top/>
      <bottom style="hair">
        <color indexed="64"/>
      </bottom>
      <diagonal/>
    </border>
    <border>
      <left style="thin">
        <color indexed="22"/>
      </left>
      <right/>
      <top/>
      <bottom style="hair">
        <color indexed="64"/>
      </bottom>
      <diagonal/>
    </border>
    <border>
      <left style="hair">
        <color auto="1"/>
      </left>
      <right style="thin">
        <color auto="1"/>
      </right>
      <top/>
      <bottom style="thin">
        <color auto="1"/>
      </bottom>
      <diagonal/>
    </border>
    <border>
      <left style="thin">
        <color indexed="9"/>
      </left>
      <right style="thin">
        <color indexed="9"/>
      </right>
      <top/>
      <bottom style="thin">
        <color indexed="9"/>
      </bottom>
      <diagonal/>
    </border>
    <border>
      <left style="thin">
        <color indexed="64"/>
      </left>
      <right style="hair">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hair">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64"/>
      </right>
      <top style="thin">
        <color indexed="64"/>
      </top>
      <bottom/>
      <diagonal/>
    </border>
    <border>
      <left/>
      <right style="thin">
        <color indexed="9"/>
      </right>
      <top style="thin">
        <color indexed="9"/>
      </top>
      <bottom/>
      <diagonal/>
    </border>
    <border>
      <left/>
      <right/>
      <top style="thin">
        <color indexed="64"/>
      </top>
      <bottom/>
      <diagonal/>
    </border>
    <border>
      <left/>
      <right/>
      <top style="thin">
        <color auto="1"/>
      </top>
      <bottom style="hair">
        <color indexed="64"/>
      </bottom>
      <diagonal/>
    </border>
    <border>
      <left/>
      <right style="hair">
        <color auto="1"/>
      </right>
      <top style="thin">
        <color auto="1"/>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auto="1"/>
      </left>
      <right style="hair">
        <color auto="1"/>
      </right>
      <top style="thin">
        <color indexed="64"/>
      </top>
      <bottom/>
      <diagonal/>
    </border>
    <border>
      <left style="hair">
        <color indexed="64"/>
      </left>
      <right/>
      <top/>
      <bottom style="thin">
        <color indexed="64"/>
      </bottom>
      <diagonal/>
    </border>
    <border>
      <left/>
      <right style="double">
        <color auto="1"/>
      </right>
      <top style="thin">
        <color indexed="64"/>
      </top>
      <bottom style="hair">
        <color indexed="64"/>
      </bottom>
      <diagonal/>
    </border>
    <border>
      <left style="thin">
        <color indexed="64"/>
      </left>
      <right style="double">
        <color indexed="64"/>
      </right>
      <top style="thin">
        <color auto="1"/>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style="double">
        <color auto="1"/>
      </right>
      <top/>
      <bottom style="double">
        <color auto="1"/>
      </bottom>
      <diagonal/>
    </border>
    <border>
      <left style="hair">
        <color auto="1"/>
      </left>
      <right style="thin">
        <color auto="1"/>
      </right>
      <top style="double">
        <color auto="1"/>
      </top>
      <bottom style="thin">
        <color auto="1"/>
      </bottom>
      <diagonal/>
    </border>
    <border>
      <left style="hair">
        <color auto="1"/>
      </left>
      <right style="hair">
        <color auto="1"/>
      </right>
      <top style="double">
        <color auto="1"/>
      </top>
      <bottom style="double">
        <color auto="1"/>
      </bottom>
      <diagonal/>
    </border>
    <border>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thin">
        <color auto="1"/>
      </right>
      <top style="double">
        <color auto="1"/>
      </top>
      <bottom style="double">
        <color auto="1"/>
      </bottom>
      <diagonal/>
    </border>
    <border>
      <left style="thin">
        <color auto="1"/>
      </left>
      <right style="hair">
        <color auto="1"/>
      </right>
      <top style="double">
        <color auto="1"/>
      </top>
      <bottom/>
      <diagonal/>
    </border>
    <border>
      <left/>
      <right/>
      <top style="double">
        <color auto="1"/>
      </top>
      <bottom style="thin">
        <color auto="1"/>
      </bottom>
      <diagonal/>
    </border>
    <border>
      <left/>
      <right style="double">
        <color auto="1"/>
      </right>
      <top style="double">
        <color auto="1"/>
      </top>
      <bottom style="thin">
        <color auto="1"/>
      </bottom>
      <diagonal/>
    </border>
    <border>
      <left style="hair">
        <color auto="1"/>
      </left>
      <right style="hair">
        <color auto="1"/>
      </right>
      <top style="double">
        <color auto="1"/>
      </top>
      <bottom style="hair">
        <color auto="1"/>
      </bottom>
      <diagonal/>
    </border>
    <border>
      <left/>
      <right style="double">
        <color indexed="64"/>
      </right>
      <top style="double">
        <color auto="1"/>
      </top>
      <bottom style="hair">
        <color auto="1"/>
      </bottom>
      <diagonal/>
    </border>
    <border>
      <left style="thin">
        <color indexed="9"/>
      </left>
      <right/>
      <top/>
      <bottom style="thin">
        <color indexed="64"/>
      </bottom>
      <diagonal/>
    </border>
    <border>
      <left style="thin">
        <color indexed="9"/>
      </left>
      <right/>
      <top style="thin">
        <color auto="1"/>
      </top>
      <bottom/>
      <diagonal/>
    </border>
    <border>
      <left style="thin">
        <color auto="1"/>
      </left>
      <right style="thin">
        <color auto="1"/>
      </right>
      <top style="thin">
        <color auto="1"/>
      </top>
      <bottom/>
      <diagonal/>
    </border>
    <border>
      <left style="thin">
        <color auto="1"/>
      </left>
      <right style="double">
        <color auto="1"/>
      </right>
      <top/>
      <bottom/>
      <diagonal/>
    </border>
    <border>
      <left style="thin">
        <color auto="1"/>
      </left>
      <right/>
      <top style="thin">
        <color auto="1"/>
      </top>
      <bottom/>
      <diagonal/>
    </border>
    <border>
      <left/>
      <right style="double">
        <color indexed="64"/>
      </right>
      <top style="thin">
        <color indexed="64"/>
      </top>
      <bottom/>
      <diagonal/>
    </border>
    <border>
      <left style="thin">
        <color auto="1"/>
      </left>
      <right/>
      <top/>
      <bottom style="thin">
        <color auto="1"/>
      </bottom>
      <diagonal/>
    </border>
    <border>
      <left/>
      <right style="hair">
        <color indexed="64"/>
      </right>
      <top/>
      <bottom style="thin">
        <color indexed="64"/>
      </bottom>
      <diagonal/>
    </border>
    <border>
      <left/>
      <right style="thin">
        <color auto="1"/>
      </right>
      <top style="thin">
        <color indexed="22"/>
      </top>
      <bottom/>
      <diagonal/>
    </border>
    <border>
      <left style="thin">
        <color auto="1"/>
      </left>
      <right style="thin">
        <color indexed="22"/>
      </right>
      <top style="hair">
        <color auto="1"/>
      </top>
      <bottom/>
      <diagonal/>
    </border>
    <border>
      <left style="thin">
        <color indexed="22"/>
      </left>
      <right style="thin">
        <color auto="1"/>
      </right>
      <top style="hair">
        <color auto="1"/>
      </top>
      <bottom/>
      <diagonal/>
    </border>
    <border>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auto="1"/>
      </left>
      <right style="thin">
        <color auto="1"/>
      </right>
      <top style="hair">
        <color auto="1"/>
      </top>
      <bottom/>
      <diagonal/>
    </border>
    <border>
      <left style="thin">
        <color indexed="64"/>
      </left>
      <right style="thin">
        <color indexed="64"/>
      </right>
      <top style="thin">
        <color indexed="64"/>
      </top>
      <bottom style="thin">
        <color indexed="22"/>
      </bottom>
      <diagonal/>
    </border>
    <border>
      <left/>
      <right style="thin">
        <color indexed="64"/>
      </right>
      <top style="thin">
        <color indexed="22"/>
      </top>
      <bottom style="thin">
        <color indexed="22"/>
      </bottom>
      <diagonal/>
    </border>
    <border>
      <left style="thin">
        <color auto="1"/>
      </left>
      <right style="hair">
        <color auto="1"/>
      </right>
      <top style="thin">
        <color auto="1"/>
      </top>
      <bottom style="hair">
        <color auto="1"/>
      </bottom>
      <diagonal/>
    </border>
    <border>
      <left style="hair">
        <color indexed="64"/>
      </left>
      <right style="hair">
        <color indexed="64"/>
      </right>
      <top style="thin">
        <color auto="1"/>
      </top>
      <bottom style="hair">
        <color auto="1"/>
      </bottom>
      <diagonal/>
    </border>
    <border>
      <left/>
      <right style="hair">
        <color auto="1"/>
      </right>
      <top style="thin">
        <color auto="1"/>
      </top>
      <bottom style="hair">
        <color auto="1"/>
      </bottom>
      <diagonal/>
    </border>
    <border>
      <left/>
      <right style="double">
        <color auto="1"/>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auto="1"/>
      </right>
      <top style="thin">
        <color indexed="22"/>
      </top>
      <bottom style="thin">
        <color auto="1"/>
      </bottom>
      <diagonal/>
    </border>
    <border>
      <left style="thin">
        <color indexed="9"/>
      </left>
      <right/>
      <top style="thin">
        <color indexed="64"/>
      </top>
      <bottom style="thin">
        <color indexed="64"/>
      </bottom>
      <diagonal/>
    </border>
    <border>
      <left style="thin">
        <color indexed="9"/>
      </left>
      <right style="thin">
        <color indexed="9"/>
      </right>
      <top/>
      <bottom style="thin">
        <color indexed="64"/>
      </bottom>
      <diagonal/>
    </border>
    <border>
      <left/>
      <right style="thin">
        <color indexed="22"/>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right style="thin">
        <color indexed="22"/>
      </right>
      <top style="thin">
        <color indexed="22"/>
      </top>
      <bottom style="thin">
        <color indexed="22"/>
      </bottom>
      <diagonal/>
    </border>
    <border>
      <left/>
      <right style="thin">
        <color auto="1"/>
      </right>
      <top style="thin">
        <color auto="1"/>
      </top>
      <bottom style="hair">
        <color auto="1"/>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auto="1"/>
      </right>
      <top style="thin">
        <color auto="1"/>
      </top>
      <bottom style="thin">
        <color auto="1"/>
      </bottom>
      <diagonal/>
    </border>
    <border>
      <left/>
      <right/>
      <top style="thin">
        <color indexed="64"/>
      </top>
      <bottom/>
      <diagonal/>
    </border>
    <border>
      <left style="thin">
        <color auto="1"/>
      </left>
      <right/>
      <top style="thin">
        <color auto="1"/>
      </top>
      <bottom style="thin">
        <color auto="1"/>
      </bottom>
      <diagonal/>
    </border>
    <border>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thin">
        <color auto="1"/>
      </left>
      <right style="thin">
        <color auto="1"/>
      </right>
      <top style="thin">
        <color auto="1"/>
      </top>
      <bottom style="hair">
        <color auto="1"/>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right/>
      <top style="thin">
        <color auto="1"/>
      </top>
      <bottom style="thin">
        <color auto="1"/>
      </bottom>
      <diagonal/>
    </border>
    <border>
      <left/>
      <right style="double">
        <color auto="1"/>
      </right>
      <top style="thin">
        <color auto="1"/>
      </top>
      <bottom style="thin">
        <color auto="1"/>
      </bottom>
      <diagonal/>
    </border>
    <border>
      <left/>
      <right style="hair">
        <color auto="1"/>
      </right>
      <top style="thin">
        <color auto="1"/>
      </top>
      <bottom/>
      <diagonal/>
    </border>
    <border>
      <left style="hair">
        <color auto="1"/>
      </left>
      <right style="double">
        <color auto="1"/>
      </right>
      <top style="thin">
        <color auto="1"/>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double">
        <color indexed="64"/>
      </left>
      <right/>
      <top style="thin">
        <color auto="1"/>
      </top>
      <bottom style="thin">
        <color indexed="64"/>
      </bottom>
      <diagonal/>
    </border>
    <border>
      <left style="double">
        <color auto="1"/>
      </left>
      <right/>
      <top style="thin">
        <color auto="1"/>
      </top>
      <bottom/>
      <diagonal/>
    </border>
    <border>
      <left/>
      <right style="double">
        <color auto="1"/>
      </right>
      <top style="thin">
        <color auto="1"/>
      </top>
      <bottom/>
      <diagonal/>
    </border>
    <border>
      <left style="double">
        <color indexed="64"/>
      </left>
      <right/>
      <top/>
      <bottom style="thin">
        <color auto="1"/>
      </bottom>
      <diagonal/>
    </border>
    <border>
      <left/>
      <right style="double">
        <color auto="1"/>
      </right>
      <top/>
      <bottom style="thin">
        <color auto="1"/>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indexed="64"/>
      </left>
      <right style="hair">
        <color rgb="FF3F3F3F"/>
      </right>
      <top style="hair">
        <color indexed="64"/>
      </top>
      <bottom style="hair">
        <color indexed="64"/>
      </bottom>
      <diagonal/>
    </border>
    <border>
      <left style="double">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hair">
        <color auto="1"/>
      </left>
      <right style="hair">
        <color auto="1"/>
      </right>
      <top/>
      <bottom style="thin">
        <color indexed="22"/>
      </bottom>
      <diagonal/>
    </border>
    <border>
      <left/>
      <right style="thin">
        <color auto="1"/>
      </right>
      <top/>
      <bottom style="thin">
        <color indexed="22"/>
      </bottom>
      <diagonal/>
    </border>
    <border>
      <left style="thin">
        <color auto="1"/>
      </left>
      <right style="thin">
        <color auto="1"/>
      </right>
      <top/>
      <bottom style="thin">
        <color indexed="22"/>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thin">
        <color auto="1"/>
      </left>
      <right style="thin">
        <color auto="1"/>
      </right>
      <top style="thin">
        <color indexed="22"/>
      </top>
      <bottom style="hair">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style="hair">
        <color auto="1"/>
      </right>
      <top style="thin">
        <color indexed="64"/>
      </top>
      <bottom style="thin">
        <color indexed="22"/>
      </bottom>
      <diagonal/>
    </border>
    <border>
      <left style="hair">
        <color auto="1"/>
      </left>
      <right style="hair">
        <color auto="1"/>
      </right>
      <top style="thin">
        <color auto="1"/>
      </top>
      <bottom style="thin">
        <color indexed="22"/>
      </bottom>
      <diagonal/>
    </border>
    <border>
      <left/>
      <right style="thin">
        <color auto="1"/>
      </right>
      <top style="thin">
        <color indexed="64"/>
      </top>
      <bottom style="thin">
        <color indexed="22"/>
      </bottom>
      <diagonal/>
    </border>
    <border>
      <left style="thin">
        <color auto="1"/>
      </left>
      <right style="hair">
        <color auto="1"/>
      </right>
      <top style="thin">
        <color indexed="22"/>
      </top>
      <bottom style="hair">
        <color auto="1"/>
      </bottom>
      <diagonal/>
    </border>
    <border>
      <left style="thin">
        <color indexed="64"/>
      </left>
      <right style="thin">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style="thin">
        <color indexed="64"/>
      </right>
      <top style="thin">
        <color indexed="22"/>
      </top>
      <bottom style="thin">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uble">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hair">
        <color indexed="64"/>
      </top>
      <bottom/>
      <diagonal/>
    </border>
    <border>
      <left style="double">
        <color indexed="64"/>
      </left>
      <right style="double">
        <color indexed="64"/>
      </right>
      <top style="thin">
        <color indexed="64"/>
      </top>
      <bottom style="thin">
        <color indexed="64"/>
      </bottom>
      <diagonal/>
    </border>
    <border>
      <left style="hair">
        <color indexed="64"/>
      </left>
      <right style="hair">
        <color indexed="64"/>
      </right>
      <top style="thin">
        <color indexed="64"/>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s>
  <cellStyleXfs count="33">
    <xf numFmtId="0" fontId="0" fillId="0" borderId="0"/>
    <xf numFmtId="0" fontId="1" fillId="2" borderId="1" applyNumberFormat="0" applyFont="0" applyAlignment="0" applyProtection="0"/>
    <xf numFmtId="0" fontId="12" fillId="2" borderId="1" applyNumberFormat="0" applyFont="0" applyAlignment="0" applyProtection="0"/>
    <xf numFmtId="0" fontId="28" fillId="10" borderId="45" applyNumberFormat="0" applyFont="0" applyAlignment="0" applyProtection="0"/>
    <xf numFmtId="0" fontId="28" fillId="10" borderId="45" applyNumberFormat="0" applyFont="0" applyAlignment="0" applyProtection="0"/>
    <xf numFmtId="0" fontId="33" fillId="0" borderId="0"/>
    <xf numFmtId="0" fontId="33" fillId="0" borderId="0"/>
    <xf numFmtId="0" fontId="33" fillId="0" borderId="0"/>
    <xf numFmtId="0" fontId="33" fillId="0" borderId="0"/>
    <xf numFmtId="43" fontId="28" fillId="0" borderId="0" applyFont="0" applyFill="0" applyBorder="0" applyAlignment="0" applyProtection="0"/>
    <xf numFmtId="41" fontId="28" fillId="0" borderId="0" applyFont="0" applyFill="0" applyBorder="0" applyAlignment="0" applyProtection="0"/>
    <xf numFmtId="0" fontId="28" fillId="0" borderId="0"/>
    <xf numFmtId="164" fontId="1" fillId="0" borderId="0" applyFont="0" applyFill="0" applyBorder="0" applyAlignment="0" applyProtection="0"/>
    <xf numFmtId="0" fontId="28" fillId="10" borderId="178" applyNumberFormat="0" applyFont="0" applyAlignment="0" applyProtection="0"/>
    <xf numFmtId="0" fontId="28" fillId="10" borderId="304" applyNumberFormat="0" applyFont="0" applyAlignment="0" applyProtection="0"/>
    <xf numFmtId="0" fontId="33" fillId="0" borderId="0"/>
    <xf numFmtId="41" fontId="28" fillId="0" borderId="0" applyFont="0" applyFill="0" applyBorder="0" applyAlignment="0" applyProtection="0"/>
    <xf numFmtId="0" fontId="81" fillId="0" borderId="0" applyFont="0" applyBorder="0" applyAlignment="0" applyProtection="0"/>
    <xf numFmtId="43" fontId="28" fillId="0" borderId="0" applyFont="0" applyFill="0" applyBorder="0" applyAlignment="0" applyProtection="0"/>
    <xf numFmtId="0" fontId="81" fillId="0" borderId="0" applyFont="0" applyBorder="0" applyAlignment="0" applyProtection="0"/>
    <xf numFmtId="43" fontId="28" fillId="0" borderId="0" applyFont="0" applyFill="0" applyBorder="0" applyAlignment="0" applyProtection="0"/>
    <xf numFmtId="41" fontId="12" fillId="0" borderId="0" applyFont="0" applyFill="0" applyBorder="0" applyAlignment="0" applyProtection="0"/>
    <xf numFmtId="0" fontId="90" fillId="0" borderId="0"/>
    <xf numFmtId="0" fontId="28" fillId="10" borderId="358" applyNumberFormat="0" applyFont="0" applyAlignment="0" applyProtection="0"/>
    <xf numFmtId="9" fontId="1" fillId="0" borderId="0" applyFont="0" applyFill="0" applyBorder="0" applyAlignment="0" applyProtection="0"/>
    <xf numFmtId="0" fontId="93" fillId="29" borderId="412" applyNumberFormat="0" applyAlignment="0" applyProtection="0"/>
    <xf numFmtId="0" fontId="28" fillId="10" borderId="559" applyNumberFormat="0" applyFont="0" applyAlignment="0" applyProtection="0"/>
    <xf numFmtId="0" fontId="28" fillId="10" borderId="921" applyNumberFormat="0" applyFont="0" applyAlignment="0" applyProtection="0"/>
    <xf numFmtId="0" fontId="28" fillId="10" borderId="562" applyNumberFormat="0" applyFont="0" applyAlignment="0" applyProtection="0"/>
    <xf numFmtId="0" fontId="28" fillId="10" borderId="975" applyNumberFormat="0" applyFont="0" applyAlignment="0" applyProtection="0"/>
    <xf numFmtId="0" fontId="28" fillId="10" borderId="1093" applyNumberFormat="0" applyFont="0" applyAlignment="0" applyProtection="0"/>
    <xf numFmtId="0" fontId="28" fillId="10" borderId="1102" applyNumberFormat="0" applyFont="0" applyAlignment="0" applyProtection="0"/>
    <xf numFmtId="0" fontId="28" fillId="10" borderId="1111" applyNumberFormat="0" applyFont="0" applyAlignment="0" applyProtection="0"/>
  </cellStyleXfs>
  <cellXfs count="9273">
    <xf numFmtId="0" fontId="0" fillId="0" borderId="0" xfId="0"/>
    <xf numFmtId="0" fontId="3" fillId="0" borderId="0" xfId="0" applyNumberFormat="1" applyFont="1" applyFill="1" applyAlignment="1" applyProtection="1">
      <alignment horizontal="left"/>
    </xf>
    <xf numFmtId="0" fontId="4" fillId="3" borderId="0" xfId="0" applyFont="1" applyFill="1" applyBorder="1"/>
    <xf numFmtId="0" fontId="3" fillId="3" borderId="0" xfId="0" applyNumberFormat="1" applyFont="1" applyFill="1" applyAlignment="1" applyProtection="1">
      <alignment horizontal="left"/>
    </xf>
    <xf numFmtId="3" fontId="4" fillId="3" borderId="0" xfId="0" applyNumberFormat="1" applyFont="1" applyFill="1" applyBorder="1"/>
    <xf numFmtId="0" fontId="6" fillId="3" borderId="0" xfId="0" applyFont="1" applyFill="1" applyProtection="1"/>
    <xf numFmtId="0" fontId="5" fillId="3" borderId="0" xfId="0" applyNumberFormat="1" applyFont="1" applyFill="1" applyBorder="1" applyAlignment="1" applyProtection="1">
      <alignment horizontal="center" vertical="center" wrapText="1"/>
    </xf>
    <xf numFmtId="0" fontId="7" fillId="3" borderId="0" xfId="0" applyFont="1" applyFill="1" applyProtection="1"/>
    <xf numFmtId="0" fontId="7" fillId="3" borderId="0" xfId="0" applyFont="1" applyFill="1" applyBorder="1" applyProtection="1"/>
    <xf numFmtId="0" fontId="8" fillId="3" borderId="0" xfId="0" applyFont="1" applyFill="1" applyBorder="1"/>
    <xf numFmtId="0" fontId="9" fillId="3" borderId="0" xfId="0" applyFont="1" applyFill="1" applyProtection="1"/>
    <xf numFmtId="0" fontId="5" fillId="3" borderId="0" xfId="0" applyFont="1" applyFill="1" applyProtection="1"/>
    <xf numFmtId="0" fontId="4" fillId="3" borderId="0" xfId="0" applyFont="1" applyFill="1" applyBorder="1" applyProtection="1">
      <protection locked="0"/>
    </xf>
    <xf numFmtId="3" fontId="10" fillId="6" borderId="2" xfId="0" applyNumberFormat="1" applyFont="1" applyFill="1" applyBorder="1" applyAlignment="1" applyProtection="1">
      <protection locked="0"/>
    </xf>
    <xf numFmtId="3" fontId="10" fillId="5" borderId="3" xfId="0" applyNumberFormat="1" applyFont="1" applyFill="1" applyBorder="1" applyAlignment="1" applyProtection="1"/>
    <xf numFmtId="0" fontId="11" fillId="3" borderId="0" xfId="0" applyFont="1" applyFill="1" applyBorder="1" applyProtection="1">
      <protection locked="0"/>
    </xf>
    <xf numFmtId="3" fontId="10" fillId="5" borderId="5" xfId="0" applyNumberFormat="1" applyFont="1" applyFill="1" applyBorder="1" applyAlignment="1" applyProtection="1"/>
    <xf numFmtId="3" fontId="10" fillId="5" borderId="6" xfId="0" applyNumberFormat="1" applyFont="1" applyFill="1" applyBorder="1" applyAlignment="1" applyProtection="1"/>
    <xf numFmtId="3" fontId="10" fillId="5" borderId="7" xfId="0" applyNumberFormat="1" applyFont="1" applyFill="1" applyBorder="1" applyAlignment="1" applyProtection="1"/>
    <xf numFmtId="3" fontId="10" fillId="6" borderId="4" xfId="0" applyNumberFormat="1" applyFont="1" applyFill="1" applyBorder="1" applyAlignment="1" applyProtection="1">
      <protection locked="0"/>
    </xf>
    <xf numFmtId="3" fontId="10" fillId="5" borderId="9" xfId="0" applyNumberFormat="1" applyFont="1" applyFill="1" applyBorder="1" applyAlignment="1" applyProtection="1"/>
    <xf numFmtId="3" fontId="10" fillId="5" borderId="10" xfId="0" applyNumberFormat="1" applyFont="1" applyFill="1" applyBorder="1" applyAlignment="1" applyProtection="1"/>
    <xf numFmtId="3" fontId="10" fillId="6" borderId="8" xfId="0" applyNumberFormat="1" applyFont="1" applyFill="1" applyBorder="1" applyAlignment="1" applyProtection="1">
      <protection locked="0"/>
    </xf>
    <xf numFmtId="3" fontId="10" fillId="6" borderId="14" xfId="0" applyNumberFormat="1" applyFont="1" applyFill="1" applyBorder="1" applyAlignment="1" applyProtection="1">
      <protection locked="0"/>
    </xf>
    <xf numFmtId="3" fontId="10" fillId="6" borderId="12" xfId="0" applyNumberFormat="1" applyFont="1" applyFill="1" applyBorder="1" applyAlignment="1" applyProtection="1">
      <protection locked="0"/>
    </xf>
    <xf numFmtId="3" fontId="10" fillId="6" borderId="3" xfId="0" applyNumberFormat="1" applyFont="1" applyFill="1" applyBorder="1" applyAlignment="1" applyProtection="1">
      <protection locked="0"/>
    </xf>
    <xf numFmtId="3" fontId="10" fillId="0" borderId="3" xfId="0" applyNumberFormat="1" applyFont="1" applyFill="1" applyBorder="1" applyAlignment="1" applyProtection="1">
      <protection locked="0"/>
    </xf>
    <xf numFmtId="1" fontId="10" fillId="5" borderId="3" xfId="0" applyNumberFormat="1" applyFont="1" applyFill="1" applyBorder="1"/>
    <xf numFmtId="1" fontId="10" fillId="5" borderId="19" xfId="0" applyNumberFormat="1" applyFont="1" applyFill="1" applyBorder="1"/>
    <xf numFmtId="1" fontId="10" fillId="4" borderId="0" xfId="0" applyNumberFormat="1" applyFont="1" applyFill="1" applyBorder="1" applyAlignment="1" applyProtection="1">
      <alignment vertical="center"/>
      <protection locked="0"/>
    </xf>
    <xf numFmtId="1" fontId="10" fillId="4" borderId="0" xfId="0" applyNumberFormat="1" applyFont="1" applyFill="1" applyAlignment="1">
      <alignment vertical="top" wrapText="1"/>
    </xf>
    <xf numFmtId="1" fontId="10" fillId="5" borderId="21" xfId="0" applyNumberFormat="1" applyFont="1" applyFill="1" applyBorder="1"/>
    <xf numFmtId="1" fontId="10" fillId="5" borderId="2" xfId="0" applyNumberFormat="1" applyFont="1" applyFill="1" applyBorder="1"/>
    <xf numFmtId="1" fontId="10" fillId="5" borderId="14" xfId="0" applyNumberFormat="1" applyFont="1" applyFill="1" applyBorder="1"/>
    <xf numFmtId="1" fontId="10" fillId="4" borderId="22" xfId="0" applyNumberFormat="1" applyFont="1" applyFill="1" applyBorder="1" applyAlignment="1" applyProtection="1">
      <alignment vertical="center"/>
      <protection locked="0"/>
    </xf>
    <xf numFmtId="3" fontId="10" fillId="6" borderId="10" xfId="0" applyNumberFormat="1" applyFont="1" applyFill="1" applyBorder="1" applyAlignment="1" applyProtection="1">
      <protection locked="0"/>
    </xf>
    <xf numFmtId="3" fontId="10" fillId="6" borderId="24" xfId="0" applyNumberFormat="1" applyFont="1" applyFill="1" applyBorder="1" applyAlignment="1" applyProtection="1">
      <protection locked="0"/>
    </xf>
    <xf numFmtId="3" fontId="10" fillId="6" borderId="9" xfId="0" applyNumberFormat="1" applyFont="1" applyFill="1" applyBorder="1" applyAlignment="1" applyProtection="1">
      <protection locked="0"/>
    </xf>
    <xf numFmtId="1" fontId="6" fillId="4" borderId="0" xfId="0" applyNumberFormat="1" applyFont="1" applyFill="1"/>
    <xf numFmtId="1" fontId="7" fillId="4" borderId="0" xfId="0" applyNumberFormat="1" applyFont="1" applyFill="1"/>
    <xf numFmtId="1" fontId="10" fillId="0" borderId="27" xfId="0" applyNumberFormat="1" applyFont="1" applyBorder="1"/>
    <xf numFmtId="1" fontId="10" fillId="6" borderId="28" xfId="0" applyNumberFormat="1" applyFont="1" applyFill="1" applyBorder="1" applyProtection="1">
      <protection locked="0"/>
    </xf>
    <xf numFmtId="1" fontId="10" fillId="6" borderId="29" xfId="0" applyNumberFormat="1" applyFont="1" applyFill="1" applyBorder="1" applyProtection="1">
      <protection locked="0"/>
    </xf>
    <xf numFmtId="1" fontId="10" fillId="6" borderId="30" xfId="0" applyNumberFormat="1" applyFont="1" applyFill="1" applyBorder="1" applyProtection="1">
      <protection locked="0"/>
    </xf>
    <xf numFmtId="1" fontId="10" fillId="6" borderId="31" xfId="0" applyNumberFormat="1" applyFont="1" applyFill="1" applyBorder="1" applyProtection="1">
      <protection locked="0"/>
    </xf>
    <xf numFmtId="1" fontId="10" fillId="0" borderId="4" xfId="0" applyNumberFormat="1" applyFont="1" applyBorder="1"/>
    <xf numFmtId="0" fontId="13" fillId="0" borderId="0" xfId="0" applyFont="1"/>
    <xf numFmtId="3" fontId="10" fillId="6" borderId="35" xfId="0" applyNumberFormat="1" applyFont="1" applyFill="1" applyBorder="1" applyAlignment="1" applyProtection="1">
      <protection locked="0"/>
    </xf>
    <xf numFmtId="3" fontId="10" fillId="5" borderId="29" xfId="0" applyNumberFormat="1" applyFont="1" applyFill="1" applyBorder="1" applyAlignment="1" applyProtection="1"/>
    <xf numFmtId="3" fontId="10" fillId="5" borderId="36" xfId="0" applyNumberFormat="1" applyFont="1" applyFill="1" applyBorder="1" applyAlignment="1" applyProtection="1"/>
    <xf numFmtId="3" fontId="10" fillId="5" borderId="2" xfId="0" applyNumberFormat="1" applyFont="1" applyFill="1" applyBorder="1" applyAlignment="1" applyProtection="1"/>
    <xf numFmtId="3" fontId="10" fillId="5" borderId="39" xfId="0" applyNumberFormat="1" applyFont="1" applyFill="1" applyBorder="1" applyAlignment="1" applyProtection="1"/>
    <xf numFmtId="3" fontId="10" fillId="6" borderId="39" xfId="0" applyNumberFormat="1" applyFont="1" applyFill="1" applyBorder="1" applyAlignment="1" applyProtection="1">
      <protection locked="0"/>
    </xf>
    <xf numFmtId="3" fontId="10" fillId="5" borderId="28" xfId="0" applyNumberFormat="1" applyFont="1" applyFill="1" applyBorder="1" applyAlignment="1" applyProtection="1"/>
    <xf numFmtId="3" fontId="10" fillId="5" borderId="31" xfId="0" applyNumberFormat="1" applyFont="1" applyFill="1" applyBorder="1" applyAlignment="1" applyProtection="1"/>
    <xf numFmtId="0" fontId="9" fillId="0" borderId="0" xfId="0" applyNumberFormat="1" applyFont="1" applyFill="1" applyBorder="1" applyAlignment="1" applyProtection="1"/>
    <xf numFmtId="0" fontId="13" fillId="0" borderId="0" xfId="0" applyFont="1" applyFill="1"/>
    <xf numFmtId="0" fontId="6" fillId="0" borderId="0" xfId="0" applyFont="1" applyFill="1" applyProtection="1"/>
    <xf numFmtId="0" fontId="6" fillId="3" borderId="0" xfId="0" applyFont="1" applyFill="1" applyBorder="1" applyProtection="1"/>
    <xf numFmtId="1" fontId="6" fillId="3" borderId="0" xfId="0" applyNumberFormat="1" applyFont="1" applyFill="1"/>
    <xf numFmtId="1" fontId="10" fillId="0" borderId="41" xfId="0" applyNumberFormat="1" applyFont="1" applyBorder="1" applyAlignment="1">
      <alignment horizontal="center" vertical="center"/>
    </xf>
    <xf numFmtId="1" fontId="10" fillId="0" borderId="40" xfId="0" applyNumberFormat="1" applyFont="1" applyBorder="1" applyAlignment="1">
      <alignment horizontal="center" vertical="center"/>
    </xf>
    <xf numFmtId="1" fontId="10" fillId="6" borderId="42" xfId="0" applyNumberFormat="1" applyFont="1" applyFill="1" applyBorder="1" applyProtection="1">
      <protection locked="0"/>
    </xf>
    <xf numFmtId="1" fontId="10" fillId="6" borderId="36" xfId="0" applyNumberFormat="1" applyFont="1" applyFill="1" applyBorder="1" applyProtection="1">
      <protection locked="0"/>
    </xf>
    <xf numFmtId="1" fontId="6" fillId="3" borderId="0" xfId="0" applyNumberFormat="1" applyFont="1" applyFill="1" applyBorder="1"/>
    <xf numFmtId="1" fontId="10" fillId="3" borderId="0" xfId="0" applyNumberFormat="1" applyFont="1" applyFill="1"/>
    <xf numFmtId="0" fontId="7" fillId="3" borderId="0" xfId="0" applyNumberFormat="1" applyFont="1" applyFill="1" applyBorder="1" applyAlignment="1" applyProtection="1"/>
    <xf numFmtId="0" fontId="10" fillId="3" borderId="0" xfId="0" applyFont="1" applyFill="1" applyProtection="1"/>
    <xf numFmtId="0" fontId="6" fillId="3" borderId="0" xfId="0" applyFont="1" applyFill="1" applyProtection="1">
      <protection locked="0"/>
    </xf>
    <xf numFmtId="0" fontId="14" fillId="3" borderId="0" xfId="0" applyFont="1" applyFill="1" applyProtection="1">
      <protection locked="0"/>
    </xf>
    <xf numFmtId="3" fontId="10" fillId="6" borderId="21" xfId="0" applyNumberFormat="1" applyFont="1" applyFill="1" applyBorder="1" applyAlignment="1" applyProtection="1">
      <protection locked="0"/>
    </xf>
    <xf numFmtId="0" fontId="6" fillId="3" borderId="0" xfId="0" quotePrefix="1" applyFont="1" applyFill="1" applyProtection="1"/>
    <xf numFmtId="1" fontId="10" fillId="4" borderId="0" xfId="0" applyNumberFormat="1" applyFont="1" applyFill="1"/>
    <xf numFmtId="1" fontId="13" fillId="4" borderId="0" xfId="0" applyNumberFormat="1" applyFont="1" applyFill="1"/>
    <xf numFmtId="1" fontId="10" fillId="4" borderId="0" xfId="0" applyNumberFormat="1" applyFont="1" applyFill="1" applyBorder="1" applyAlignment="1">
      <alignment horizontal="center" vertical="center" wrapText="1"/>
    </xf>
    <xf numFmtId="1" fontId="10" fillId="4" borderId="34" xfId="0" applyNumberFormat="1" applyFont="1" applyFill="1" applyBorder="1" applyAlignment="1">
      <alignment horizontal="center" vertical="center" wrapText="1"/>
    </xf>
    <xf numFmtId="1" fontId="10" fillId="4" borderId="35" xfId="0" applyNumberFormat="1" applyFont="1" applyFill="1" applyBorder="1" applyProtection="1">
      <protection locked="0"/>
    </xf>
    <xf numFmtId="1" fontId="10" fillId="4" borderId="27" xfId="0" applyNumberFormat="1" applyFont="1" applyFill="1" applyBorder="1"/>
    <xf numFmtId="1" fontId="10" fillId="3" borderId="28" xfId="2" applyNumberFormat="1" applyFont="1" applyFill="1" applyBorder="1" applyAlignment="1">
      <alignment horizontal="right"/>
    </xf>
    <xf numFmtId="1" fontId="10" fillId="3" borderId="29" xfId="2" applyNumberFormat="1" applyFont="1" applyFill="1" applyBorder="1" applyAlignment="1">
      <alignment horizontal="right"/>
    </xf>
    <xf numFmtId="1" fontId="10" fillId="8" borderId="42" xfId="0" applyNumberFormat="1" applyFont="1" applyFill="1" applyBorder="1" applyProtection="1">
      <protection locked="0"/>
    </xf>
    <xf numFmtId="1" fontId="10" fillId="8" borderId="36" xfId="0" applyNumberFormat="1" applyFont="1" applyFill="1" applyBorder="1" applyProtection="1">
      <protection locked="0"/>
    </xf>
    <xf numFmtId="1" fontId="10" fillId="8" borderId="28" xfId="0" applyNumberFormat="1" applyFont="1" applyFill="1" applyBorder="1" applyProtection="1">
      <protection locked="0"/>
    </xf>
    <xf numFmtId="1" fontId="10" fillId="8" borderId="29" xfId="0" applyNumberFormat="1" applyFont="1" applyFill="1" applyBorder="1" applyProtection="1">
      <protection locked="0"/>
    </xf>
    <xf numFmtId="1" fontId="13" fillId="3" borderId="0" xfId="0" applyNumberFormat="1" applyFont="1" applyFill="1"/>
    <xf numFmtId="1" fontId="10" fillId="4" borderId="4" xfId="0" applyNumberFormat="1" applyFont="1" applyFill="1" applyBorder="1"/>
    <xf numFmtId="0" fontId="10" fillId="3" borderId="0" xfId="0" applyFont="1" applyFill="1" applyBorder="1" applyProtection="1"/>
    <xf numFmtId="0" fontId="10" fillId="3" borderId="0" xfId="0" applyNumberFormat="1" applyFont="1" applyFill="1" applyAlignment="1" applyProtection="1"/>
    <xf numFmtId="0" fontId="7" fillId="3" borderId="0" xfId="0" applyNumberFormat="1" applyFont="1" applyFill="1" applyAlignment="1" applyProtection="1"/>
    <xf numFmtId="0" fontId="10" fillId="3" borderId="0" xfId="0" applyFont="1" applyFill="1" applyAlignment="1" applyProtection="1">
      <alignment wrapText="1"/>
    </xf>
    <xf numFmtId="3" fontId="15" fillId="6" borderId="10" xfId="0" applyNumberFormat="1" applyFont="1" applyFill="1" applyBorder="1" applyAlignment="1" applyProtection="1">
      <protection locked="0"/>
    </xf>
    <xf numFmtId="3" fontId="15" fillId="6" borderId="36" xfId="0" applyNumberFormat="1" applyFont="1" applyFill="1" applyBorder="1" applyAlignment="1" applyProtection="1">
      <protection locked="0"/>
    </xf>
    <xf numFmtId="3" fontId="10" fillId="0" borderId="5" xfId="0" applyNumberFormat="1" applyFont="1" applyFill="1" applyBorder="1" applyAlignment="1" applyProtection="1"/>
    <xf numFmtId="0" fontId="23" fillId="3" borderId="0" xfId="0" applyFont="1" applyFill="1" applyProtection="1"/>
    <xf numFmtId="0" fontId="15" fillId="3" borderId="0" xfId="0" applyNumberFormat="1" applyFont="1" applyFill="1" applyAlignment="1" applyProtection="1"/>
    <xf numFmtId="0" fontId="15" fillId="0" borderId="0" xfId="0" applyFont="1" applyFill="1"/>
    <xf numFmtId="0" fontId="15" fillId="0" borderId="0" xfId="0" applyFont="1" applyFill="1" applyProtection="1">
      <protection locked="0"/>
    </xf>
    <xf numFmtId="0" fontId="10" fillId="0" borderId="0" xfId="0" applyFont="1" applyFill="1" applyAlignment="1" applyProtection="1">
      <alignment wrapText="1"/>
    </xf>
    <xf numFmtId="0" fontId="0" fillId="0" borderId="0" xfId="0" applyFill="1"/>
    <xf numFmtId="0" fontId="0" fillId="0" borderId="0" xfId="0" applyFill="1" applyProtection="1">
      <protection locked="0"/>
    </xf>
    <xf numFmtId="0" fontId="5" fillId="0" borderId="0" xfId="0" applyNumberFormat="1" applyFont="1" applyFill="1" applyBorder="1" applyAlignment="1" applyProtection="1">
      <alignment vertical="center"/>
    </xf>
    <xf numFmtId="0" fontId="0" fillId="0" borderId="43" xfId="0" applyFill="1" applyBorder="1"/>
    <xf numFmtId="0" fontId="10" fillId="0" borderId="43" xfId="0" applyFont="1" applyFill="1" applyBorder="1" applyAlignment="1" applyProtection="1">
      <alignment wrapText="1"/>
      <protection locked="0"/>
    </xf>
    <xf numFmtId="0" fontId="10" fillId="0" borderId="0" xfId="0" applyFont="1" applyFill="1" applyBorder="1" applyAlignment="1" applyProtection="1">
      <alignment wrapText="1"/>
    </xf>
    <xf numFmtId="1" fontId="8" fillId="0" borderId="0" xfId="0" applyNumberFormat="1" applyFont="1" applyAlignment="1">
      <alignment horizontal="center" vertical="center"/>
    </xf>
    <xf numFmtId="3" fontId="10" fillId="0" borderId="44" xfId="0" applyNumberFormat="1" applyFont="1" applyFill="1" applyBorder="1" applyAlignment="1" applyProtection="1">
      <alignment horizontal="right"/>
      <protection locked="0"/>
    </xf>
    <xf numFmtId="1" fontId="10" fillId="6" borderId="9" xfId="0" applyNumberFormat="1" applyFont="1" applyFill="1" applyBorder="1" applyAlignment="1" applyProtection="1">
      <protection locked="0"/>
    </xf>
    <xf numFmtId="1" fontId="10" fillId="6" borderId="10" xfId="0" applyNumberFormat="1" applyFont="1" applyFill="1" applyBorder="1" applyAlignment="1" applyProtection="1">
      <protection locked="0"/>
    </xf>
    <xf numFmtId="1" fontId="10" fillId="6" borderId="21" xfId="0" applyNumberFormat="1" applyFont="1" applyFill="1" applyBorder="1" applyAlignment="1" applyProtection="1">
      <protection locked="0"/>
    </xf>
    <xf numFmtId="1" fontId="10" fillId="6" borderId="5" xfId="0" applyNumberFormat="1" applyFont="1" applyFill="1" applyBorder="1" applyAlignment="1" applyProtection="1">
      <protection locked="0"/>
    </xf>
    <xf numFmtId="1" fontId="10" fillId="6" borderId="7" xfId="0" applyNumberFormat="1" applyFont="1" applyFill="1" applyBorder="1" applyAlignment="1" applyProtection="1">
      <protection locked="0"/>
    </xf>
    <xf numFmtId="0" fontId="29" fillId="0" borderId="0" xfId="0" applyNumberFormat="1" applyFont="1" applyFill="1" applyBorder="1" applyAlignment="1" applyProtection="1"/>
    <xf numFmtId="0" fontId="29" fillId="0" borderId="0" xfId="0" applyNumberFormat="1" applyFont="1" applyFill="1" applyBorder="1" applyAlignment="1" applyProtection="1">
      <alignment wrapText="1"/>
    </xf>
    <xf numFmtId="0" fontId="24" fillId="0" borderId="0" xfId="0" applyFont="1" applyFill="1" applyAlignment="1" applyProtection="1">
      <alignment wrapText="1"/>
    </xf>
    <xf numFmtId="0" fontId="15" fillId="0" borderId="0" xfId="0" applyFont="1" applyFill="1" applyAlignment="1" applyProtection="1">
      <alignment wrapText="1"/>
    </xf>
    <xf numFmtId="0" fontId="0" fillId="0" borderId="0" xfId="0" applyFont="1" applyFill="1"/>
    <xf numFmtId="0" fontId="10" fillId="0" borderId="0" xfId="0" applyFont="1" applyFill="1" applyBorder="1" applyAlignment="1" applyProtection="1">
      <alignment horizontal="center" vertical="center" wrapText="1"/>
    </xf>
    <xf numFmtId="0" fontId="10" fillId="0" borderId="0" xfId="0" applyFont="1" applyFill="1" applyProtection="1"/>
    <xf numFmtId="1" fontId="10" fillId="6" borderId="46" xfId="0" applyNumberFormat="1" applyFont="1" applyFill="1" applyBorder="1" applyAlignment="1" applyProtection="1">
      <protection locked="0"/>
    </xf>
    <xf numFmtId="1" fontId="10" fillId="6" borderId="28" xfId="0" applyNumberFormat="1" applyFont="1" applyFill="1" applyBorder="1" applyAlignment="1" applyProtection="1">
      <protection locked="0"/>
    </xf>
    <xf numFmtId="1" fontId="10" fillId="6" borderId="36" xfId="0" applyNumberFormat="1" applyFont="1" applyFill="1" applyBorder="1" applyAlignment="1" applyProtection="1">
      <protection locked="0"/>
    </xf>
    <xf numFmtId="1" fontId="10" fillId="6" borderId="30" xfId="0" applyNumberFormat="1" applyFont="1" applyFill="1" applyBorder="1" applyAlignment="1" applyProtection="1">
      <protection locked="0"/>
    </xf>
    <xf numFmtId="1" fontId="10" fillId="6" borderId="47" xfId="0" applyNumberFormat="1" applyFont="1" applyFill="1" applyBorder="1" applyAlignment="1" applyProtection="1">
      <protection locked="0"/>
    </xf>
    <xf numFmtId="1" fontId="10" fillId="4" borderId="0" xfId="0" applyNumberFormat="1" applyFont="1" applyFill="1" applyAlignment="1" applyProtection="1">
      <alignment wrapText="1"/>
    </xf>
    <xf numFmtId="1" fontId="0" fillId="4" borderId="0" xfId="0" applyNumberFormat="1" applyFill="1" applyProtection="1"/>
    <xf numFmtId="1" fontId="0" fillId="4" borderId="0" xfId="0" applyNumberFormat="1" applyFill="1"/>
    <xf numFmtId="1" fontId="10" fillId="6" borderId="13" xfId="0" applyNumberFormat="1" applyFont="1" applyFill="1" applyBorder="1" applyAlignment="1" applyProtection="1">
      <protection locked="0"/>
    </xf>
    <xf numFmtId="1" fontId="10" fillId="6" borderId="15" xfId="0" applyNumberFormat="1" applyFont="1" applyFill="1" applyBorder="1" applyAlignment="1" applyProtection="1">
      <protection locked="0"/>
    </xf>
    <xf numFmtId="1" fontId="10" fillId="6" borderId="49" xfId="0" applyNumberFormat="1" applyFont="1" applyFill="1" applyBorder="1" applyAlignment="1" applyProtection="1">
      <protection locked="0"/>
    </xf>
    <xf numFmtId="1" fontId="10" fillId="0" borderId="50" xfId="0" applyNumberFormat="1" applyFont="1" applyFill="1" applyBorder="1" applyAlignment="1" applyProtection="1">
      <alignment horizontal="right" wrapText="1"/>
    </xf>
    <xf numFmtId="1" fontId="10" fillId="6" borderId="24" xfId="0" applyNumberFormat="1" applyFont="1" applyFill="1" applyBorder="1" applyAlignment="1" applyProtection="1">
      <protection locked="0"/>
    </xf>
    <xf numFmtId="1" fontId="10" fillId="6" borderId="51" xfId="0" applyNumberFormat="1" applyFont="1" applyFill="1" applyBorder="1" applyAlignment="1" applyProtection="1">
      <protection locked="0"/>
    </xf>
    <xf numFmtId="3" fontId="10" fillId="0" borderId="55" xfId="0" applyNumberFormat="1" applyFont="1" applyFill="1" applyBorder="1" applyAlignment="1" applyProtection="1">
      <alignment horizontal="right"/>
      <protection locked="0"/>
    </xf>
    <xf numFmtId="1" fontId="10" fillId="6" borderId="56" xfId="0" applyNumberFormat="1" applyFont="1" applyFill="1" applyBorder="1" applyAlignment="1" applyProtection="1">
      <protection locked="0"/>
    </xf>
    <xf numFmtId="1" fontId="10" fillId="6" borderId="57" xfId="0" applyNumberFormat="1" applyFont="1" applyFill="1" applyBorder="1" applyAlignment="1" applyProtection="1">
      <protection locked="0"/>
    </xf>
    <xf numFmtId="1" fontId="10" fillId="6" borderId="58" xfId="0" applyNumberFormat="1" applyFont="1" applyFill="1" applyBorder="1" applyAlignment="1" applyProtection="1">
      <protection locked="0"/>
    </xf>
    <xf numFmtId="1" fontId="10" fillId="6" borderId="59" xfId="0" applyNumberFormat="1" applyFont="1" applyFill="1" applyBorder="1" applyAlignment="1" applyProtection="1">
      <protection locked="0"/>
    </xf>
    <xf numFmtId="3" fontId="10" fillId="0" borderId="60" xfId="0" applyNumberFormat="1" applyFont="1" applyFill="1" applyBorder="1" applyAlignment="1" applyProtection="1">
      <alignment horizontal="right"/>
      <protection locked="0"/>
    </xf>
    <xf numFmtId="0" fontId="10" fillId="0" borderId="0" xfId="0" applyFont="1" applyFill="1" applyAlignment="1" applyProtection="1">
      <alignment wrapText="1"/>
      <protection locked="0"/>
    </xf>
    <xf numFmtId="0" fontId="11" fillId="0" borderId="0" xfId="0" applyFont="1" applyFill="1" applyAlignment="1" applyProtection="1">
      <protection locked="0"/>
    </xf>
    <xf numFmtId="1" fontId="10" fillId="6" borderId="60" xfId="0" applyNumberFormat="1" applyFont="1" applyFill="1" applyBorder="1" applyAlignment="1" applyProtection="1">
      <protection locked="0"/>
    </xf>
    <xf numFmtId="1" fontId="10" fillId="6" borderId="39" xfId="0" applyNumberFormat="1" applyFont="1" applyFill="1" applyBorder="1" applyAlignment="1" applyProtection="1">
      <protection locked="0"/>
    </xf>
    <xf numFmtId="3" fontId="10" fillId="0" borderId="0" xfId="0" applyNumberFormat="1" applyFont="1" applyFill="1" applyBorder="1" applyAlignment="1" applyProtection="1">
      <protection locked="0"/>
    </xf>
    <xf numFmtId="3" fontId="11" fillId="0" borderId="0" xfId="0" applyNumberFormat="1" applyFont="1" applyFill="1" applyBorder="1" applyAlignment="1" applyProtection="1">
      <protection locked="0"/>
    </xf>
    <xf numFmtId="1" fontId="10" fillId="6" borderId="31" xfId="0" applyNumberFormat="1" applyFont="1" applyFill="1" applyBorder="1" applyAlignment="1" applyProtection="1">
      <protection locked="0"/>
    </xf>
    <xf numFmtId="1" fontId="10" fillId="6" borderId="42" xfId="0" applyNumberFormat="1" applyFont="1" applyFill="1" applyBorder="1" applyAlignment="1" applyProtection="1">
      <protection locked="0"/>
    </xf>
    <xf numFmtId="0" fontId="0" fillId="0" borderId="0" xfId="0" applyFill="1" applyBorder="1"/>
    <xf numFmtId="1" fontId="10" fillId="4" borderId="0" xfId="0" applyNumberFormat="1" applyFont="1" applyFill="1" applyAlignment="1">
      <alignment wrapText="1"/>
    </xf>
    <xf numFmtId="1" fontId="30" fillId="4" borderId="0" xfId="0" applyNumberFormat="1" applyFont="1" applyFill="1"/>
    <xf numFmtId="1" fontId="10" fillId="6" borderId="20" xfId="0" applyNumberFormat="1" applyFont="1" applyFill="1" applyBorder="1" applyProtection="1">
      <protection locked="0"/>
    </xf>
    <xf numFmtId="1" fontId="10" fillId="6" borderId="7" xfId="0" applyNumberFormat="1" applyFont="1" applyFill="1" applyBorder="1" applyProtection="1">
      <protection locked="0"/>
    </xf>
    <xf numFmtId="3" fontId="10" fillId="0" borderId="0" xfId="0" applyNumberFormat="1" applyFont="1" applyFill="1" applyBorder="1" applyAlignment="1" applyProtection="1"/>
    <xf numFmtId="0" fontId="11" fillId="0" borderId="0" xfId="0" applyFont="1" applyFill="1" applyAlignment="1" applyProtection="1">
      <alignment vertical="center"/>
    </xf>
    <xf numFmtId="0" fontId="10" fillId="0" borderId="0" xfId="0" applyFont="1" applyFill="1" applyBorder="1" applyProtection="1"/>
    <xf numFmtId="0" fontId="3" fillId="0" borderId="0" xfId="0" applyFont="1" applyFill="1" applyAlignment="1" applyProtection="1">
      <alignment wrapText="1"/>
    </xf>
    <xf numFmtId="0" fontId="10" fillId="0" borderId="0" xfId="0" applyFont="1" applyFill="1" applyProtection="1">
      <protection locked="0"/>
    </xf>
    <xf numFmtId="0" fontId="31" fillId="0" borderId="0" xfId="0" applyFont="1" applyFill="1" applyAlignment="1" applyProtection="1">
      <protection locked="0"/>
    </xf>
    <xf numFmtId="0" fontId="31" fillId="0" borderId="0" xfId="0" applyFont="1" applyFill="1" applyAlignment="1" applyProtection="1">
      <alignment vertical="center"/>
    </xf>
    <xf numFmtId="0" fontId="9" fillId="0" borderId="0" xfId="0" applyNumberFormat="1" applyFont="1" applyFill="1" applyBorder="1" applyAlignment="1" applyProtection="1">
      <alignment horizontal="left" wrapText="1"/>
    </xf>
    <xf numFmtId="0" fontId="10" fillId="0" borderId="58" xfId="0" applyFont="1" applyFill="1" applyBorder="1" applyAlignment="1" applyProtection="1">
      <alignment vertical="center" wrapText="1"/>
    </xf>
    <xf numFmtId="0" fontId="10" fillId="0" borderId="0" xfId="0" applyNumberFormat="1" applyFont="1" applyFill="1" applyBorder="1" applyAlignment="1" applyProtection="1">
      <alignment horizontal="left" vertical="center" wrapText="1"/>
    </xf>
    <xf numFmtId="0" fontId="11" fillId="0" borderId="0" xfId="0" applyFont="1" applyFill="1" applyAlignment="1" applyProtection="1">
      <alignment wrapText="1"/>
    </xf>
    <xf numFmtId="0" fontId="9" fillId="0" borderId="0" xfId="0" applyNumberFormat="1" applyFont="1" applyFill="1" applyBorder="1" applyAlignment="1" applyProtection="1">
      <alignment horizontal="left"/>
    </xf>
    <xf numFmtId="0" fontId="29" fillId="0" borderId="0" xfId="0" applyNumberFormat="1" applyFont="1" applyFill="1" applyBorder="1" applyAlignment="1" applyProtection="1">
      <alignment horizontal="left" wrapText="1"/>
    </xf>
    <xf numFmtId="1" fontId="10" fillId="6" borderId="37" xfId="0" applyNumberFormat="1" applyFont="1" applyFill="1" applyBorder="1" applyProtection="1">
      <protection locked="0"/>
    </xf>
    <xf numFmtId="1" fontId="10" fillId="4" borderId="60" xfId="0" applyNumberFormat="1" applyFont="1" applyFill="1" applyBorder="1" applyAlignment="1" applyProtection="1">
      <alignment horizontal="right"/>
    </xf>
    <xf numFmtId="1" fontId="10" fillId="6" borderId="50" xfId="0" applyNumberFormat="1" applyFont="1" applyFill="1" applyBorder="1" applyAlignment="1" applyProtection="1">
      <protection locked="0"/>
    </xf>
    <xf numFmtId="1" fontId="10" fillId="4" borderId="0" xfId="0" applyNumberFormat="1" applyFont="1" applyFill="1" applyBorder="1" applyAlignment="1" applyProtection="1">
      <alignment horizontal="right"/>
    </xf>
    <xf numFmtId="1" fontId="10" fillId="6" borderId="0" xfId="0" applyNumberFormat="1" applyFont="1" applyFill="1" applyBorder="1" applyAlignment="1" applyProtection="1">
      <protection locked="0"/>
    </xf>
    <xf numFmtId="1" fontId="10" fillId="6" borderId="34" xfId="0" applyNumberFormat="1" applyFont="1" applyFill="1" applyBorder="1" applyAlignment="1" applyProtection="1">
      <protection locked="0"/>
    </xf>
    <xf numFmtId="1" fontId="10" fillId="9" borderId="34" xfId="0" applyNumberFormat="1" applyFont="1" applyFill="1" applyBorder="1"/>
    <xf numFmtId="3" fontId="10" fillId="0" borderId="60" xfId="0" applyNumberFormat="1" applyFont="1" applyFill="1" applyBorder="1" applyAlignment="1" applyProtection="1">
      <alignment horizontal="right" wrapText="1"/>
      <protection locked="0"/>
    </xf>
    <xf numFmtId="1" fontId="10" fillId="6" borderId="67" xfId="0" applyNumberFormat="1" applyFont="1" applyFill="1" applyBorder="1" applyAlignment="1" applyProtection="1">
      <protection locked="0"/>
    </xf>
    <xf numFmtId="1" fontId="10" fillId="6" borderId="60" xfId="0" applyNumberFormat="1" applyFont="1" applyFill="1" applyBorder="1" applyProtection="1">
      <protection locked="0"/>
    </xf>
    <xf numFmtId="1" fontId="10" fillId="6" borderId="68" xfId="0" applyNumberFormat="1" applyFont="1" applyFill="1" applyBorder="1" applyAlignment="1" applyProtection="1">
      <protection locked="0"/>
    </xf>
    <xf numFmtId="1" fontId="10" fillId="6" borderId="5" xfId="0" applyNumberFormat="1" applyFont="1" applyFill="1" applyBorder="1" applyProtection="1">
      <protection locked="0"/>
    </xf>
    <xf numFmtId="1" fontId="10" fillId="6" borderId="39" xfId="0" applyNumberFormat="1" applyFont="1" applyFill="1" applyBorder="1" applyProtection="1">
      <protection locked="0"/>
    </xf>
    <xf numFmtId="3" fontId="10" fillId="0" borderId="50" xfId="0" applyNumberFormat="1" applyFont="1" applyFill="1" applyBorder="1" applyAlignment="1" applyProtection="1">
      <protection locked="0"/>
    </xf>
    <xf numFmtId="0" fontId="10" fillId="4" borderId="54" xfId="0" applyNumberFormat="1" applyFont="1" applyFill="1" applyBorder="1" applyAlignment="1" applyProtection="1">
      <alignment horizontal="left" vertical="center" wrapText="1"/>
    </xf>
    <xf numFmtId="3" fontId="10" fillId="0" borderId="54" xfId="0" applyNumberFormat="1" applyFont="1" applyFill="1" applyBorder="1" applyAlignment="1" applyProtection="1">
      <protection locked="0"/>
    </xf>
    <xf numFmtId="3" fontId="10" fillId="0" borderId="69" xfId="0" applyNumberFormat="1" applyFont="1" applyFill="1" applyBorder="1" applyAlignment="1" applyProtection="1">
      <protection locked="0"/>
    </xf>
    <xf numFmtId="0" fontId="9" fillId="4" borderId="0" xfId="0" applyNumberFormat="1" applyFont="1" applyFill="1" applyBorder="1" applyAlignment="1" applyProtection="1"/>
    <xf numFmtId="0" fontId="0" fillId="4" borderId="0" xfId="0" applyFill="1"/>
    <xf numFmtId="3" fontId="10" fillId="0" borderId="0" xfId="0" applyNumberFormat="1" applyFont="1" applyFill="1" applyAlignment="1" applyProtection="1">
      <alignment wrapText="1"/>
    </xf>
    <xf numFmtId="3" fontId="10" fillId="4" borderId="0" xfId="0" applyNumberFormat="1" applyFont="1" applyFill="1" applyBorder="1" applyAlignment="1" applyProtection="1">
      <alignment horizontal="center" vertical="center" wrapText="1"/>
    </xf>
    <xf numFmtId="1" fontId="15" fillId="6" borderId="36" xfId="0" applyNumberFormat="1" applyFont="1" applyFill="1" applyBorder="1" applyAlignment="1" applyProtection="1">
      <protection locked="0"/>
    </xf>
    <xf numFmtId="1" fontId="15" fillId="6" borderId="7" xfId="0" applyNumberFormat="1" applyFont="1" applyFill="1" applyBorder="1" applyAlignment="1" applyProtection="1">
      <protection locked="0"/>
    </xf>
    <xf numFmtId="1" fontId="15" fillId="6" borderId="29" xfId="0" applyNumberFormat="1" applyFont="1" applyFill="1" applyBorder="1" applyAlignment="1" applyProtection="1">
      <protection locked="0"/>
    </xf>
    <xf numFmtId="1" fontId="15" fillId="6" borderId="20" xfId="0" applyNumberFormat="1" applyFont="1" applyFill="1" applyBorder="1" applyAlignment="1" applyProtection="1">
      <protection locked="0"/>
    </xf>
    <xf numFmtId="1" fontId="15" fillId="6" borderId="5" xfId="0" applyNumberFormat="1" applyFont="1" applyFill="1" applyBorder="1" applyAlignment="1" applyProtection="1">
      <protection locked="0"/>
    </xf>
    <xf numFmtId="1" fontId="15" fillId="6" borderId="6" xfId="0" applyNumberFormat="1" applyFont="1" applyFill="1" applyBorder="1" applyAlignment="1" applyProtection="1">
      <protection locked="0"/>
    </xf>
    <xf numFmtId="0" fontId="10" fillId="0" borderId="0" xfId="0" applyFont="1" applyFill="1" applyAlignment="1" applyProtection="1"/>
    <xf numFmtId="3" fontId="10" fillId="0" borderId="0" xfId="0" applyNumberFormat="1" applyFont="1" applyFill="1" applyAlignment="1" applyProtection="1">
      <alignment wrapText="1"/>
      <protection locked="0"/>
    </xf>
    <xf numFmtId="3" fontId="10" fillId="0" borderId="0" xfId="0" applyNumberFormat="1" applyFont="1" applyFill="1" applyBorder="1" applyAlignment="1" applyProtection="1">
      <alignment horizontal="center" vertical="center" wrapText="1"/>
    </xf>
    <xf numFmtId="0" fontId="11" fillId="0" borderId="0" xfId="0" applyFont="1" applyFill="1" applyAlignment="1" applyProtection="1"/>
    <xf numFmtId="1" fontId="10" fillId="6" borderId="19" xfId="0" applyNumberFormat="1" applyFont="1" applyFill="1" applyBorder="1" applyAlignment="1" applyProtection="1">
      <protection locked="0"/>
    </xf>
    <xf numFmtId="3" fontId="10" fillId="0" borderId="60" xfId="0" applyNumberFormat="1" applyFont="1" applyFill="1" applyBorder="1" applyAlignment="1" applyProtection="1">
      <protection locked="0"/>
    </xf>
    <xf numFmtId="1" fontId="10" fillId="6" borderId="72" xfId="0" applyNumberFormat="1" applyFont="1" applyFill="1" applyBorder="1" applyAlignment="1" applyProtection="1">
      <protection locked="0"/>
    </xf>
    <xf numFmtId="3" fontId="10" fillId="0" borderId="37" xfId="0" applyNumberFormat="1" applyFont="1" applyFill="1" applyBorder="1" applyAlignment="1" applyProtection="1">
      <protection locked="0"/>
    </xf>
    <xf numFmtId="3" fontId="10" fillId="0" borderId="38" xfId="0" applyNumberFormat="1" applyFont="1" applyFill="1" applyBorder="1" applyAlignment="1" applyProtection="1">
      <protection locked="0"/>
    </xf>
    <xf numFmtId="1" fontId="10" fillId="6" borderId="20" xfId="0" applyNumberFormat="1" applyFont="1" applyFill="1" applyBorder="1" applyAlignment="1" applyProtection="1">
      <protection locked="0"/>
    </xf>
    <xf numFmtId="0" fontId="29" fillId="0" borderId="0" xfId="0" applyFont="1" applyFill="1" applyBorder="1" applyAlignment="1" applyProtection="1">
      <alignment vertical="center"/>
    </xf>
    <xf numFmtId="1" fontId="10" fillId="3" borderId="0" xfId="0" applyNumberFormat="1" applyFont="1" applyFill="1" applyAlignment="1" applyProtection="1">
      <alignment wrapText="1"/>
    </xf>
    <xf numFmtId="1" fontId="10" fillId="0" borderId="28" xfId="0" applyNumberFormat="1" applyFont="1" applyFill="1" applyBorder="1" applyAlignment="1" applyProtection="1"/>
    <xf numFmtId="1" fontId="10" fillId="0" borderId="0" xfId="0" applyNumberFormat="1" applyFont="1" applyFill="1" applyBorder="1" applyAlignment="1" applyProtection="1"/>
    <xf numFmtId="1" fontId="10" fillId="0" borderId="68" xfId="0" applyNumberFormat="1" applyFont="1" applyFill="1" applyBorder="1" applyAlignment="1" applyProtection="1"/>
    <xf numFmtId="1" fontId="10" fillId="0" borderId="17" xfId="0" applyNumberFormat="1" applyFont="1" applyBorder="1"/>
    <xf numFmtId="1" fontId="10" fillId="0" borderId="0" xfId="0" applyNumberFormat="1" applyFont="1" applyFill="1" applyAlignment="1" applyProtection="1">
      <alignment wrapText="1"/>
    </xf>
    <xf numFmtId="1" fontId="29" fillId="0" borderId="0" xfId="0" applyNumberFormat="1" applyFont="1" applyFill="1"/>
    <xf numFmtId="1" fontId="2" fillId="0" borderId="0" xfId="0" applyNumberFormat="1" applyFont="1" applyFill="1" applyBorder="1"/>
    <xf numFmtId="1" fontId="2" fillId="0" borderId="0" xfId="0" applyNumberFormat="1" applyFont="1" applyFill="1"/>
    <xf numFmtId="1" fontId="10" fillId="0" borderId="44" xfId="0" applyNumberFormat="1" applyFont="1" applyFill="1" applyBorder="1" applyAlignment="1" applyProtection="1">
      <alignment horizontal="right" wrapText="1"/>
    </xf>
    <xf numFmtId="1" fontId="10" fillId="0" borderId="7" xfId="0" applyNumberFormat="1" applyFont="1" applyFill="1" applyBorder="1" applyAlignment="1" applyProtection="1"/>
    <xf numFmtId="1" fontId="10" fillId="0" borderId="20" xfId="0" applyNumberFormat="1" applyFont="1" applyFill="1" applyBorder="1" applyAlignment="1" applyProtection="1"/>
    <xf numFmtId="1" fontId="0" fillId="4" borderId="0" xfId="0" applyNumberFormat="1" applyFont="1" applyFill="1"/>
    <xf numFmtId="1" fontId="10" fillId="0" borderId="2" xfId="5" applyNumberFormat="1" applyFont="1" applyBorder="1"/>
    <xf numFmtId="1" fontId="10" fillId="0" borderId="44" xfId="5" applyNumberFormat="1" applyFont="1" applyBorder="1"/>
    <xf numFmtId="1" fontId="29" fillId="0" borderId="0" xfId="0" applyNumberFormat="1" applyFont="1" applyFill="1" applyAlignment="1" applyProtection="1"/>
    <xf numFmtId="1" fontId="29" fillId="0" borderId="0" xfId="0" applyNumberFormat="1" applyFont="1" applyAlignment="1" applyProtection="1"/>
    <xf numFmtId="1" fontId="0" fillId="3" borderId="0" xfId="0" applyNumberFormat="1" applyFont="1" applyFill="1"/>
    <xf numFmtId="1" fontId="30" fillId="3" borderId="0" xfId="0" applyNumberFormat="1" applyFont="1" applyFill="1"/>
    <xf numFmtId="0" fontId="30" fillId="4" borderId="0" xfId="0" applyFont="1" applyFill="1" applyAlignment="1" applyProtection="1">
      <alignment vertical="top"/>
      <protection locked="0"/>
    </xf>
    <xf numFmtId="1" fontId="29" fillId="0" borderId="0" xfId="0" applyNumberFormat="1" applyFont="1"/>
    <xf numFmtId="0" fontId="30" fillId="0" borderId="0" xfId="0" applyFont="1"/>
    <xf numFmtId="1" fontId="10" fillId="6" borderId="75" xfId="0" applyNumberFormat="1" applyFont="1" applyFill="1" applyBorder="1" applyAlignment="1" applyProtection="1">
      <protection locked="0"/>
    </xf>
    <xf numFmtId="1" fontId="10" fillId="0" borderId="3" xfId="0" applyNumberFormat="1" applyFont="1" applyFill="1" applyBorder="1" applyAlignment="1" applyProtection="1">
      <alignment horizontal="right"/>
    </xf>
    <xf numFmtId="1" fontId="15" fillId="6" borderId="10" xfId="0" applyNumberFormat="1" applyFont="1" applyFill="1" applyBorder="1" applyAlignment="1" applyProtection="1">
      <protection locked="0"/>
    </xf>
    <xf numFmtId="1" fontId="15" fillId="6" borderId="3" xfId="0" applyNumberFormat="1" applyFont="1" applyFill="1" applyBorder="1" applyAlignment="1" applyProtection="1">
      <protection locked="0"/>
    </xf>
    <xf numFmtId="1" fontId="10" fillId="6" borderId="76" xfId="0" applyNumberFormat="1" applyFont="1" applyFill="1" applyBorder="1" applyAlignment="1" applyProtection="1">
      <protection locked="0"/>
    </xf>
    <xf numFmtId="1" fontId="10" fillId="0" borderId="3" xfId="0" applyNumberFormat="1" applyFont="1" applyFill="1" applyBorder="1" applyAlignment="1" applyProtection="1"/>
    <xf numFmtId="1" fontId="10" fillId="0" borderId="3" xfId="5" applyNumberFormat="1" applyFont="1" applyBorder="1"/>
    <xf numFmtId="1" fontId="10" fillId="0" borderId="0" xfId="5" quotePrefix="1" applyNumberFormat="1" applyFont="1" applyFill="1" applyBorder="1" applyAlignment="1" applyProtection="1">
      <alignment horizontal="center" vertical="center" wrapText="1"/>
    </xf>
    <xf numFmtId="1" fontId="0" fillId="4" borderId="0" xfId="0" applyNumberFormat="1" applyFont="1" applyFill="1" applyBorder="1"/>
    <xf numFmtId="1" fontId="9" fillId="4" borderId="0" xfId="0" applyNumberFormat="1" applyFont="1" applyFill="1"/>
    <xf numFmtId="0" fontId="30" fillId="4" borderId="0" xfId="0" applyFont="1" applyFill="1"/>
    <xf numFmtId="1" fontId="10" fillId="0" borderId="0" xfId="0" applyNumberFormat="1" applyFont="1" applyFill="1" applyBorder="1" applyAlignment="1" applyProtection="1">
      <alignment wrapText="1"/>
    </xf>
    <xf numFmtId="0" fontId="4" fillId="3" borderId="0" xfId="0" applyFont="1" applyFill="1"/>
    <xf numFmtId="0" fontId="11" fillId="3" borderId="0" xfId="0" applyNumberFormat="1" applyFont="1" applyFill="1" applyBorder="1" applyAlignment="1" applyProtection="1"/>
    <xf numFmtId="0" fontId="10" fillId="3" borderId="0" xfId="0" applyNumberFormat="1" applyFont="1" applyFill="1" applyBorder="1" applyAlignment="1" applyProtection="1"/>
    <xf numFmtId="0" fontId="9" fillId="0" borderId="0" xfId="0" applyFont="1" applyFill="1" applyProtection="1"/>
    <xf numFmtId="0" fontId="3" fillId="3" borderId="0" xfId="0" applyFont="1" applyFill="1" applyProtection="1"/>
    <xf numFmtId="0" fontId="13" fillId="3" borderId="0" xfId="0" applyFont="1" applyFill="1"/>
    <xf numFmtId="3" fontId="10" fillId="0" borderId="34" xfId="0" applyNumberFormat="1" applyFont="1" applyBorder="1" applyAlignment="1" applyProtection="1">
      <alignment horizontal="right" wrapText="1"/>
      <protection locked="0"/>
    </xf>
    <xf numFmtId="1" fontId="10" fillId="3" borderId="21" xfId="0" applyNumberFormat="1" applyFont="1" applyFill="1" applyBorder="1" applyAlignment="1" applyProtection="1">
      <alignment horizontal="center" vertical="center"/>
    </xf>
    <xf numFmtId="1" fontId="10" fillId="3" borderId="9" xfId="0" applyNumberFormat="1" applyFont="1" applyFill="1" applyBorder="1" applyAlignment="1" applyProtection="1">
      <alignment horizontal="center" vertical="center"/>
    </xf>
    <xf numFmtId="1" fontId="10" fillId="3" borderId="77" xfId="0" applyNumberFormat="1" applyFont="1" applyFill="1" applyBorder="1" applyAlignment="1" applyProtection="1">
      <alignment horizontal="center" vertical="center"/>
    </xf>
    <xf numFmtId="1" fontId="10" fillId="6" borderId="78" xfId="0" applyNumberFormat="1" applyFont="1" applyFill="1" applyBorder="1" applyAlignment="1" applyProtection="1">
      <alignment wrapText="1"/>
      <protection locked="0"/>
    </xf>
    <xf numFmtId="1" fontId="10" fillId="5" borderId="28" xfId="0" applyNumberFormat="1" applyFont="1" applyFill="1" applyBorder="1" applyAlignment="1" applyProtection="1"/>
    <xf numFmtId="1" fontId="10" fillId="6" borderId="31" xfId="0" applyNumberFormat="1" applyFont="1" applyFill="1" applyBorder="1" applyAlignment="1" applyProtection="1">
      <alignment wrapText="1"/>
      <protection locked="0"/>
    </xf>
    <xf numFmtId="1" fontId="10" fillId="5" borderId="60" xfId="0" applyNumberFormat="1" applyFont="1" applyFill="1" applyBorder="1" applyAlignment="1" applyProtection="1"/>
    <xf numFmtId="1" fontId="10" fillId="5" borderId="31" xfId="0" applyNumberFormat="1" applyFont="1" applyFill="1" applyBorder="1" applyAlignment="1" applyProtection="1"/>
    <xf numFmtId="1" fontId="10" fillId="6" borderId="60" xfId="0" applyNumberFormat="1" applyFont="1" applyFill="1" applyBorder="1" applyAlignment="1" applyProtection="1">
      <alignment wrapText="1"/>
      <protection locked="0"/>
    </xf>
    <xf numFmtId="1" fontId="10" fillId="5" borderId="9" xfId="0" applyNumberFormat="1" applyFont="1" applyFill="1" applyBorder="1" applyAlignment="1" applyProtection="1"/>
    <xf numFmtId="1" fontId="35" fillId="0" borderId="0" xfId="0" applyNumberFormat="1" applyFont="1" applyFill="1" applyBorder="1" applyAlignment="1" applyProtection="1">
      <alignment vertical="top" wrapText="1"/>
    </xf>
    <xf numFmtId="1" fontId="10" fillId="6" borderId="83" xfId="0" applyNumberFormat="1" applyFont="1" applyFill="1" applyBorder="1" applyAlignment="1" applyProtection="1">
      <alignment wrapText="1"/>
      <protection locked="0"/>
    </xf>
    <xf numFmtId="1" fontId="10" fillId="0" borderId="0" xfId="0" applyNumberFormat="1" applyFont="1" applyFill="1" applyBorder="1" applyAlignment="1" applyProtection="1">
      <alignment wrapText="1"/>
      <protection locked="0"/>
    </xf>
    <xf numFmtId="0" fontId="13" fillId="3" borderId="0" xfId="0" applyFont="1" applyFill="1" applyBorder="1"/>
    <xf numFmtId="1" fontId="10" fillId="6" borderId="3" xfId="0" applyNumberFormat="1" applyFont="1" applyFill="1" applyBorder="1" applyAlignment="1" applyProtection="1">
      <protection locked="0"/>
    </xf>
    <xf numFmtId="1" fontId="10" fillId="6" borderId="86" xfId="0" applyNumberFormat="1" applyFont="1" applyFill="1" applyBorder="1" applyAlignment="1" applyProtection="1">
      <alignment wrapText="1"/>
      <protection locked="0"/>
    </xf>
    <xf numFmtId="1" fontId="10" fillId="6" borderId="44" xfId="0" applyNumberFormat="1" applyFont="1" applyFill="1" applyBorder="1" applyAlignment="1" applyProtection="1">
      <alignment wrapText="1"/>
      <protection locked="0"/>
    </xf>
    <xf numFmtId="3" fontId="10" fillId="3" borderId="60" xfId="0" applyNumberFormat="1" applyFont="1" applyFill="1" applyBorder="1" applyAlignment="1" applyProtection="1">
      <alignment horizontal="right"/>
      <protection locked="0"/>
    </xf>
    <xf numFmtId="1" fontId="10" fillId="6" borderId="66" xfId="0" applyNumberFormat="1" applyFont="1" applyFill="1" applyBorder="1" applyAlignment="1" applyProtection="1">
      <protection locked="0"/>
    </xf>
    <xf numFmtId="1" fontId="10" fillId="6" borderId="6" xfId="0" applyNumberFormat="1" applyFont="1" applyFill="1" applyBorder="1" applyAlignment="1" applyProtection="1">
      <protection locked="0"/>
    </xf>
    <xf numFmtId="1" fontId="10" fillId="6" borderId="82" xfId="0" applyNumberFormat="1" applyFont="1" applyFill="1" applyBorder="1" applyAlignment="1" applyProtection="1">
      <alignment wrapText="1"/>
      <protection locked="0"/>
    </xf>
    <xf numFmtId="0" fontId="9" fillId="0" borderId="0" xfId="0" applyFont="1" applyProtection="1"/>
    <xf numFmtId="0" fontId="10" fillId="0" borderId="0" xfId="0" applyNumberFormat="1" applyFont="1" applyFill="1" applyBorder="1" applyAlignment="1" applyProtection="1"/>
    <xf numFmtId="0" fontId="10" fillId="0" borderId="87" xfId="0" applyNumberFormat="1" applyFont="1" applyFill="1" applyBorder="1" applyAlignment="1" applyProtection="1"/>
    <xf numFmtId="0" fontId="10" fillId="0" borderId="0" xfId="0" applyNumberFormat="1" applyFont="1" applyFill="1" applyBorder="1" applyAlignment="1" applyProtection="1">
      <protection hidden="1"/>
    </xf>
    <xf numFmtId="0" fontId="10" fillId="3" borderId="0" xfId="0" applyFont="1" applyFill="1" applyProtection="1">
      <protection locked="0"/>
    </xf>
    <xf numFmtId="0" fontId="10" fillId="3" borderId="0" xfId="0" applyFont="1" applyFill="1" applyAlignment="1" applyProtection="1">
      <alignment vertical="center"/>
      <protection locked="0"/>
    </xf>
    <xf numFmtId="0" fontId="4" fillId="3" borderId="0" xfId="0" applyFont="1" applyFill="1" applyProtection="1">
      <protection locked="0"/>
    </xf>
    <xf numFmtId="0" fontId="11" fillId="3" borderId="0" xfId="0" applyFont="1" applyFill="1" applyProtection="1">
      <protection locked="0"/>
    </xf>
    <xf numFmtId="3" fontId="10" fillId="6" borderId="27" xfId="0" applyNumberFormat="1" applyFont="1" applyFill="1" applyBorder="1" applyAlignment="1" applyProtection="1">
      <protection locked="0"/>
    </xf>
    <xf numFmtId="0" fontId="9" fillId="0" borderId="0" xfId="0" applyFont="1" applyFill="1" applyBorder="1" applyAlignment="1" applyProtection="1"/>
    <xf numFmtId="0" fontId="10" fillId="0" borderId="64" xfId="0" applyNumberFormat="1" applyFont="1" applyFill="1" applyBorder="1" applyAlignment="1" applyProtection="1"/>
    <xf numFmtId="0" fontId="10" fillId="3" borderId="0" xfId="0" applyNumberFormat="1" applyFont="1" applyFill="1" applyBorder="1" applyAlignment="1" applyProtection="1">
      <protection locked="0"/>
    </xf>
    <xf numFmtId="0" fontId="11" fillId="3" borderId="0" xfId="0" applyFont="1" applyFill="1" applyAlignment="1" applyProtection="1">
      <alignment vertical="center"/>
      <protection locked="0"/>
    </xf>
    <xf numFmtId="3" fontId="10" fillId="4" borderId="25" xfId="0" applyNumberFormat="1" applyFont="1" applyFill="1" applyBorder="1" applyAlignment="1" applyProtection="1">
      <protection locked="0"/>
    </xf>
    <xf numFmtId="1" fontId="10" fillId="0" borderId="0" xfId="0" applyNumberFormat="1" applyFont="1" applyFill="1" applyBorder="1" applyProtection="1">
      <protection locked="0"/>
    </xf>
    <xf numFmtId="41" fontId="9" fillId="3" borderId="0" xfId="0" applyNumberFormat="1" applyFont="1" applyFill="1" applyBorder="1" applyAlignment="1" applyProtection="1">
      <alignment wrapText="1"/>
    </xf>
    <xf numFmtId="165" fontId="10" fillId="3" borderId="0" xfId="0" applyNumberFormat="1" applyFont="1" applyFill="1" applyBorder="1" applyAlignment="1" applyProtection="1">
      <alignment horizontal="right" wrapText="1"/>
      <protection locked="0"/>
    </xf>
    <xf numFmtId="41" fontId="10" fillId="3" borderId="0" xfId="0" applyNumberFormat="1" applyFont="1" applyFill="1" applyBorder="1" applyAlignment="1" applyProtection="1">
      <alignment wrapText="1"/>
    </xf>
    <xf numFmtId="0" fontId="9" fillId="0" borderId="0" xfId="0" applyFont="1" applyFill="1" applyBorder="1" applyAlignment="1" applyProtection="1">
      <protection locked="0"/>
    </xf>
    <xf numFmtId="0" fontId="9" fillId="0" borderId="87" xfId="0" applyFont="1" applyFill="1" applyBorder="1" applyAlignment="1" applyProtection="1"/>
    <xf numFmtId="0" fontId="9" fillId="0" borderId="64" xfId="0" applyFont="1" applyFill="1" applyBorder="1" applyAlignment="1" applyProtection="1"/>
    <xf numFmtId="0" fontId="10" fillId="3" borderId="0" xfId="0" applyNumberFormat="1" applyFont="1" applyFill="1" applyBorder="1" applyAlignment="1" applyProtection="1">
      <protection hidden="1"/>
    </xf>
    <xf numFmtId="1" fontId="10" fillId="6" borderId="25" xfId="0" applyNumberFormat="1" applyFont="1" applyFill="1" applyBorder="1" applyAlignment="1" applyProtection="1">
      <alignment horizontal="right"/>
      <protection locked="0"/>
    </xf>
    <xf numFmtId="1" fontId="10" fillId="6" borderId="33" xfId="0" applyNumberFormat="1" applyFont="1" applyFill="1" applyBorder="1" applyAlignment="1" applyProtection="1">
      <alignment horizontal="right"/>
      <protection locked="0"/>
    </xf>
    <xf numFmtId="1" fontId="10" fillId="6" borderId="9" xfId="0" applyNumberFormat="1" applyFont="1" applyFill="1" applyBorder="1" applyAlignment="1" applyProtection="1">
      <alignment horizontal="right"/>
      <protection locked="0"/>
    </xf>
    <xf numFmtId="1" fontId="10" fillId="6" borderId="44" xfId="0" applyNumberFormat="1" applyFont="1" applyFill="1" applyBorder="1" applyAlignment="1" applyProtection="1">
      <alignment horizontal="right"/>
      <protection locked="0"/>
    </xf>
    <xf numFmtId="1" fontId="10" fillId="6" borderId="21" xfId="0" applyNumberFormat="1" applyFont="1" applyFill="1" applyBorder="1" applyAlignment="1" applyProtection="1">
      <alignment horizontal="right"/>
      <protection locked="0"/>
    </xf>
    <xf numFmtId="1" fontId="10" fillId="6" borderId="10" xfId="0" applyNumberFormat="1" applyFont="1" applyFill="1" applyBorder="1" applyAlignment="1" applyProtection="1">
      <alignment horizontal="right"/>
      <protection locked="0"/>
    </xf>
    <xf numFmtId="1" fontId="10" fillId="6" borderId="46" xfId="0" applyNumberFormat="1" applyFont="1" applyFill="1" applyBorder="1" applyAlignment="1" applyProtection="1">
      <alignment horizontal="right"/>
      <protection locked="0"/>
    </xf>
    <xf numFmtId="1" fontId="10" fillId="6" borderId="77" xfId="0" applyNumberFormat="1" applyFont="1" applyFill="1" applyBorder="1" applyAlignment="1" applyProtection="1">
      <alignment horizontal="right"/>
      <protection locked="0"/>
    </xf>
    <xf numFmtId="1" fontId="10" fillId="6" borderId="60" xfId="0" applyNumberFormat="1" applyFont="1" applyFill="1" applyBorder="1" applyAlignment="1" applyProtection="1">
      <alignment horizontal="right"/>
      <protection locked="0"/>
    </xf>
    <xf numFmtId="1" fontId="10" fillId="6" borderId="47" xfId="0" applyNumberFormat="1" applyFont="1" applyFill="1" applyBorder="1" applyAlignment="1" applyProtection="1">
      <alignment horizontal="right"/>
      <protection locked="0"/>
    </xf>
    <xf numFmtId="1" fontId="10" fillId="6" borderId="27" xfId="0" applyNumberFormat="1" applyFont="1" applyFill="1" applyBorder="1" applyProtection="1">
      <protection locked="0"/>
    </xf>
    <xf numFmtId="1" fontId="10" fillId="0" borderId="11" xfId="0" applyNumberFormat="1" applyFont="1" applyFill="1" applyBorder="1" applyAlignment="1" applyProtection="1">
      <alignment horizontal="left" vertical="center"/>
    </xf>
    <xf numFmtId="1" fontId="10" fillId="0" borderId="11" xfId="0" applyNumberFormat="1" applyFont="1" applyFill="1" applyBorder="1" applyAlignment="1" applyProtection="1">
      <alignment horizontal="center" vertical="center" wrapText="1"/>
    </xf>
    <xf numFmtId="1" fontId="10" fillId="6" borderId="44" xfId="0" applyNumberFormat="1" applyFont="1" applyFill="1" applyBorder="1" applyProtection="1">
      <protection locked="0"/>
    </xf>
    <xf numFmtId="1" fontId="10" fillId="6" borderId="8" xfId="0" applyNumberFormat="1" applyFont="1" applyFill="1" applyBorder="1" applyProtection="1">
      <protection locked="0"/>
    </xf>
    <xf numFmtId="1" fontId="10" fillId="6" borderId="90" xfId="0" applyNumberFormat="1" applyFont="1" applyFill="1" applyBorder="1" applyProtection="1">
      <protection locked="0"/>
    </xf>
    <xf numFmtId="1" fontId="10" fillId="3" borderId="0" xfId="0" applyNumberFormat="1" applyFont="1" applyFill="1" applyProtection="1">
      <protection hidden="1"/>
    </xf>
    <xf numFmtId="1" fontId="10" fillId="6" borderId="3" xfId="10" applyNumberFormat="1" applyFont="1" applyFill="1" applyBorder="1" applyProtection="1">
      <protection locked="0"/>
    </xf>
    <xf numFmtId="1" fontId="10" fillId="6" borderId="21" xfId="10" applyNumberFormat="1" applyFont="1" applyFill="1" applyBorder="1" applyProtection="1">
      <protection locked="0"/>
    </xf>
    <xf numFmtId="1" fontId="10" fillId="6" borderId="2" xfId="10" applyNumberFormat="1" applyFont="1" applyFill="1" applyBorder="1" applyProtection="1">
      <protection locked="0"/>
    </xf>
    <xf numFmtId="1" fontId="10" fillId="6" borderId="50" xfId="10" applyNumberFormat="1" applyFont="1" applyFill="1" applyBorder="1" applyProtection="1">
      <protection locked="0"/>
    </xf>
    <xf numFmtId="1" fontId="10" fillId="6" borderId="9" xfId="10" applyNumberFormat="1" applyFont="1" applyFill="1" applyBorder="1" applyProtection="1">
      <protection locked="0"/>
    </xf>
    <xf numFmtId="1" fontId="10" fillId="6" borderId="44" xfId="10" applyNumberFormat="1" applyFont="1" applyFill="1" applyBorder="1" applyProtection="1">
      <protection locked="0"/>
    </xf>
    <xf numFmtId="1" fontId="10" fillId="6" borderId="10" xfId="10" applyNumberFormat="1" applyFont="1" applyFill="1" applyBorder="1" applyProtection="1">
      <protection locked="0"/>
    </xf>
    <xf numFmtId="1" fontId="10" fillId="9" borderId="9" xfId="10" applyNumberFormat="1" applyFont="1" applyFill="1" applyBorder="1" applyProtection="1"/>
    <xf numFmtId="1" fontId="10" fillId="9" borderId="10" xfId="10" applyNumberFormat="1" applyFont="1" applyFill="1" applyBorder="1" applyProtection="1"/>
    <xf numFmtId="0" fontId="9" fillId="0" borderId="0" xfId="0" applyFont="1"/>
    <xf numFmtId="0" fontId="13" fillId="0" borderId="0" xfId="0" applyFont="1" applyBorder="1"/>
    <xf numFmtId="0" fontId="13" fillId="0" borderId="64" xfId="0" applyFont="1" applyBorder="1"/>
    <xf numFmtId="0" fontId="13" fillId="0" borderId="87" xfId="0" applyFont="1" applyBorder="1"/>
    <xf numFmtId="0" fontId="37" fillId="3" borderId="0" xfId="0" applyNumberFormat="1" applyFont="1" applyFill="1" applyBorder="1" applyAlignment="1" applyProtection="1">
      <alignment vertical="center" wrapText="1"/>
    </xf>
    <xf numFmtId="0" fontId="11" fillId="3" borderId="0" xfId="0" applyNumberFormat="1" applyFont="1" applyFill="1" applyBorder="1" applyAlignment="1" applyProtection="1">
      <protection hidden="1"/>
    </xf>
    <xf numFmtId="166" fontId="10" fillId="4" borderId="34" xfId="10" applyNumberFormat="1" applyFont="1" applyFill="1" applyBorder="1" applyAlignment="1" applyProtection="1">
      <protection locked="0"/>
    </xf>
    <xf numFmtId="0" fontId="38" fillId="3" borderId="0" xfId="0" applyFont="1" applyFill="1"/>
    <xf numFmtId="3" fontId="10" fillId="0" borderId="27" xfId="0" applyNumberFormat="1" applyFont="1" applyBorder="1" applyAlignment="1" applyProtection="1">
      <protection locked="0"/>
    </xf>
    <xf numFmtId="3" fontId="10" fillId="6" borderId="44" xfId="0" applyNumberFormat="1" applyFont="1" applyFill="1" applyBorder="1" applyAlignment="1" applyProtection="1">
      <protection locked="0"/>
    </xf>
    <xf numFmtId="3" fontId="10" fillId="6" borderId="61" xfId="0" applyNumberFormat="1" applyFont="1" applyFill="1" applyBorder="1" applyAlignment="1" applyProtection="1">
      <protection locked="0"/>
    </xf>
    <xf numFmtId="3" fontId="10" fillId="4" borderId="44" xfId="0" applyNumberFormat="1" applyFont="1" applyFill="1" applyBorder="1" applyAlignment="1" applyProtection="1">
      <alignment wrapText="1"/>
      <protection locked="0"/>
    </xf>
    <xf numFmtId="3" fontId="10" fillId="3" borderId="60" xfId="0" applyNumberFormat="1" applyFont="1" applyFill="1" applyBorder="1" applyAlignment="1" applyProtection="1">
      <protection locked="0"/>
    </xf>
    <xf numFmtId="3" fontId="10" fillId="6" borderId="31" xfId="0" applyNumberFormat="1" applyFont="1" applyFill="1" applyBorder="1" applyAlignment="1" applyProtection="1">
      <protection locked="0"/>
    </xf>
    <xf numFmtId="3" fontId="10" fillId="3" borderId="0" xfId="0" applyNumberFormat="1" applyFont="1" applyFill="1" applyBorder="1" applyAlignment="1" applyProtection="1"/>
    <xf numFmtId="3" fontId="10" fillId="3" borderId="0" xfId="0" applyNumberFormat="1" applyFont="1" applyFill="1" applyBorder="1" applyAlignment="1" applyProtection="1">
      <protection locked="0"/>
    </xf>
    <xf numFmtId="0" fontId="8" fillId="0" borderId="10" xfId="0" applyFont="1" applyBorder="1" applyProtection="1">
      <protection locked="0"/>
    </xf>
    <xf numFmtId="0" fontId="0" fillId="4" borderId="93" xfId="0" applyFill="1" applyBorder="1" applyProtection="1">
      <protection locked="0"/>
    </xf>
    <xf numFmtId="0" fontId="8" fillId="0" borderId="21" xfId="0" applyFont="1" applyBorder="1" applyProtection="1">
      <protection locked="0"/>
    </xf>
    <xf numFmtId="1" fontId="13" fillId="3" borderId="0" xfId="0" applyNumberFormat="1" applyFont="1" applyFill="1" applyProtection="1">
      <protection locked="0"/>
    </xf>
    <xf numFmtId="1" fontId="10" fillId="6" borderId="9" xfId="0" applyNumberFormat="1" applyFont="1" applyFill="1" applyBorder="1" applyProtection="1">
      <protection locked="0"/>
    </xf>
    <xf numFmtId="1" fontId="10" fillId="6" borderId="100" xfId="0" applyNumberFormat="1" applyFont="1" applyFill="1" applyBorder="1" applyProtection="1">
      <protection locked="0"/>
    </xf>
    <xf numFmtId="1" fontId="10" fillId="6" borderId="21" xfId="0" applyNumberFormat="1" applyFont="1" applyFill="1" applyBorder="1" applyProtection="1">
      <protection locked="0"/>
    </xf>
    <xf numFmtId="1" fontId="10" fillId="6" borderId="101" xfId="0" applyNumberFormat="1" applyFont="1" applyFill="1" applyBorder="1" applyProtection="1">
      <protection locked="0"/>
    </xf>
    <xf numFmtId="1" fontId="10" fillId="6" borderId="102" xfId="0" applyNumberFormat="1" applyFont="1" applyFill="1" applyBorder="1" applyProtection="1">
      <protection locked="0"/>
    </xf>
    <xf numFmtId="1" fontId="10" fillId="6" borderId="74" xfId="0" applyNumberFormat="1" applyFont="1" applyFill="1" applyBorder="1" applyProtection="1">
      <protection locked="0"/>
    </xf>
    <xf numFmtId="1" fontId="10" fillId="6" borderId="6" xfId="0" applyNumberFormat="1" applyFont="1" applyFill="1" applyBorder="1" applyProtection="1">
      <protection locked="0"/>
    </xf>
    <xf numFmtId="1" fontId="10" fillId="6" borderId="4" xfId="0" applyNumberFormat="1" applyFont="1" applyFill="1" applyBorder="1" applyProtection="1">
      <protection locked="0"/>
    </xf>
    <xf numFmtId="1" fontId="9" fillId="4" borderId="0" xfId="0" applyNumberFormat="1" applyFont="1" applyFill="1" applyBorder="1"/>
    <xf numFmtId="1" fontId="10" fillId="4" borderId="0" xfId="0" applyNumberFormat="1" applyFont="1" applyFill="1" applyBorder="1" applyProtection="1">
      <protection locked="0"/>
    </xf>
    <xf numFmtId="1" fontId="10" fillId="4" borderId="3" xfId="0" applyNumberFormat="1" applyFont="1" applyFill="1" applyBorder="1"/>
    <xf numFmtId="1" fontId="10" fillId="4" borderId="60" xfId="0" applyNumberFormat="1" applyFont="1" applyFill="1" applyBorder="1"/>
    <xf numFmtId="0" fontId="40" fillId="0" borderId="0" xfId="0" applyFont="1"/>
    <xf numFmtId="0" fontId="41" fillId="13" borderId="103" xfId="0" applyFont="1" applyFill="1" applyBorder="1" applyAlignment="1">
      <alignment horizontal="center" vertical="center" wrapText="1"/>
    </xf>
    <xf numFmtId="0" fontId="41" fillId="13" borderId="104" xfId="0" applyFont="1" applyFill="1" applyBorder="1" applyAlignment="1">
      <alignment horizontal="center" vertical="center" wrapText="1"/>
    </xf>
    <xf numFmtId="0" fontId="42" fillId="0" borderId="0" xfId="0" applyFont="1" applyAlignment="1">
      <alignment vertical="center" wrapText="1"/>
    </xf>
    <xf numFmtId="0" fontId="43" fillId="0" borderId="0" xfId="0" applyFont="1" applyAlignment="1">
      <alignment vertical="center" wrapText="1"/>
    </xf>
    <xf numFmtId="0" fontId="0" fillId="0" borderId="0" xfId="0" applyAlignment="1">
      <alignment horizontal="center" wrapText="1"/>
    </xf>
    <xf numFmtId="0" fontId="0" fillId="0" borderId="105" xfId="0" applyBorder="1" applyAlignment="1">
      <alignment horizontal="center" vertical="center" wrapText="1"/>
    </xf>
    <xf numFmtId="0" fontId="45" fillId="3" borderId="0" xfId="0" applyFont="1" applyFill="1"/>
    <xf numFmtId="0" fontId="29" fillId="3" borderId="0" xfId="0" applyNumberFormat="1" applyFont="1" applyFill="1" applyBorder="1" applyAlignment="1" applyProtection="1">
      <alignment horizontal="left"/>
    </xf>
    <xf numFmtId="0" fontId="15" fillId="3" borderId="0" xfId="0" applyNumberFormat="1" applyFont="1" applyFill="1" applyAlignment="1" applyProtection="1">
      <alignment horizontal="center"/>
    </xf>
    <xf numFmtId="167" fontId="15" fillId="3" borderId="0" xfId="0" applyNumberFormat="1" applyFont="1" applyFill="1" applyAlignment="1" applyProtection="1"/>
    <xf numFmtId="0" fontId="15" fillId="3" borderId="0" xfId="0" applyFont="1" applyFill="1" applyProtection="1"/>
    <xf numFmtId="0" fontId="15" fillId="3" borderId="0" xfId="0" applyFont="1" applyFill="1" applyBorder="1" applyProtection="1"/>
    <xf numFmtId="0" fontId="45" fillId="3" borderId="0" xfId="0" applyFont="1" applyFill="1" applyBorder="1" applyProtection="1"/>
    <xf numFmtId="3" fontId="15" fillId="6" borderId="3" xfId="0" applyNumberFormat="1" applyFont="1" applyFill="1" applyBorder="1" applyAlignment="1" applyProtection="1">
      <protection locked="0"/>
    </xf>
    <xf numFmtId="3" fontId="15" fillId="6" borderId="29" xfId="0" applyNumberFormat="1" applyFont="1" applyFill="1" applyBorder="1" applyAlignment="1" applyProtection="1">
      <protection locked="0"/>
    </xf>
    <xf numFmtId="3" fontId="15" fillId="0" borderId="36" xfId="0" applyNumberFormat="1" applyFont="1" applyFill="1" applyBorder="1" applyAlignment="1" applyProtection="1">
      <protection locked="0"/>
    </xf>
    <xf numFmtId="0" fontId="29" fillId="3" borderId="0" xfId="0" applyFont="1" applyFill="1" applyBorder="1" applyProtection="1"/>
    <xf numFmtId="0" fontId="29" fillId="3" borderId="0" xfId="0" applyFont="1" applyFill="1" applyProtection="1"/>
    <xf numFmtId="0" fontId="15" fillId="3" borderId="0" xfId="0" applyFont="1" applyFill="1" applyBorder="1" applyAlignment="1" applyProtection="1">
      <protection locked="0"/>
    </xf>
    <xf numFmtId="0" fontId="15" fillId="3" borderId="0" xfId="0" applyFont="1" applyFill="1" applyBorder="1" applyAlignment="1" applyProtection="1">
      <alignment wrapText="1"/>
    </xf>
    <xf numFmtId="0" fontId="9" fillId="4" borderId="0" xfId="0" applyNumberFormat="1" applyFont="1" applyFill="1" applyBorder="1" applyAlignment="1" applyProtection="1">
      <alignment horizontal="left"/>
    </xf>
    <xf numFmtId="0" fontId="3" fillId="4" borderId="11" xfId="0" applyNumberFormat="1" applyFont="1" applyFill="1" applyBorder="1" applyAlignment="1" applyProtection="1">
      <alignment horizontal="left"/>
    </xf>
    <xf numFmtId="0" fontId="3" fillId="4" borderId="22" xfId="0" applyNumberFormat="1" applyFont="1" applyFill="1" applyBorder="1" applyAlignment="1" applyProtection="1">
      <alignment horizontal="right"/>
    </xf>
    <xf numFmtId="0" fontId="3" fillId="4" borderId="0" xfId="0" applyNumberFormat="1" applyFont="1" applyFill="1" applyBorder="1" applyAlignment="1" applyProtection="1">
      <alignment horizontal="left"/>
    </xf>
    <xf numFmtId="167" fontId="3" fillId="4" borderId="0" xfId="0" applyNumberFormat="1" applyFont="1" applyFill="1" applyBorder="1" applyAlignment="1" applyProtection="1"/>
    <xf numFmtId="0" fontId="3" fillId="4" borderId="0" xfId="0" applyFont="1" applyFill="1" applyBorder="1" applyAlignment="1" applyProtection="1">
      <alignment vertical="center"/>
    </xf>
    <xf numFmtId="0" fontId="3" fillId="4" borderId="0" xfId="0" applyFont="1" applyFill="1" applyBorder="1" applyProtection="1"/>
    <xf numFmtId="1" fontId="10" fillId="0" borderId="90" xfId="0" applyNumberFormat="1" applyFont="1" applyBorder="1"/>
    <xf numFmtId="1" fontId="10" fillId="6" borderId="3" xfId="0" applyNumberFormat="1" applyFont="1" applyFill="1" applyBorder="1" applyProtection="1">
      <protection locked="0"/>
    </xf>
    <xf numFmtId="1" fontId="10" fillId="0" borderId="93" xfId="0" applyNumberFormat="1" applyFont="1" applyBorder="1"/>
    <xf numFmtId="1" fontId="10" fillId="6" borderId="108" xfId="0" applyNumberFormat="1" applyFont="1" applyFill="1" applyBorder="1" applyProtection="1">
      <protection locked="0"/>
    </xf>
    <xf numFmtId="1" fontId="10" fillId="6" borderId="109" xfId="0" applyNumberFormat="1" applyFont="1" applyFill="1" applyBorder="1" applyProtection="1">
      <protection locked="0"/>
    </xf>
    <xf numFmtId="3" fontId="10" fillId="0" borderId="113" xfId="0" applyNumberFormat="1" applyFont="1" applyFill="1" applyBorder="1" applyAlignment="1" applyProtection="1">
      <protection locked="0"/>
    </xf>
    <xf numFmtId="1" fontId="10" fillId="14" borderId="3" xfId="0" applyNumberFormat="1" applyFont="1" applyFill="1" applyBorder="1" applyProtection="1"/>
    <xf numFmtId="1" fontId="10" fillId="14" borderId="29" xfId="0" applyNumberFormat="1" applyFont="1" applyFill="1" applyBorder="1" applyProtection="1"/>
    <xf numFmtId="1" fontId="10" fillId="14" borderId="36" xfId="0" applyNumberFormat="1" applyFont="1" applyFill="1" applyBorder="1" applyProtection="1"/>
    <xf numFmtId="1" fontId="10" fillId="14" borderId="110" xfId="0" applyNumberFormat="1" applyFont="1" applyFill="1" applyBorder="1" applyProtection="1"/>
    <xf numFmtId="1" fontId="10" fillId="14" borderId="109" xfId="0" applyNumberFormat="1" applyFont="1" applyFill="1" applyBorder="1" applyProtection="1"/>
    <xf numFmtId="1" fontId="10" fillId="14" borderId="114" xfId="0" applyNumberFormat="1" applyFont="1" applyFill="1" applyBorder="1" applyProtection="1"/>
    <xf numFmtId="1" fontId="10" fillId="6" borderId="2" xfId="0" applyNumberFormat="1" applyFont="1" applyFill="1" applyBorder="1" applyProtection="1">
      <protection locked="0"/>
    </xf>
    <xf numFmtId="1" fontId="10" fillId="6" borderId="25" xfId="0" applyNumberFormat="1" applyFont="1" applyFill="1" applyBorder="1" applyProtection="1">
      <protection locked="0"/>
    </xf>
    <xf numFmtId="0" fontId="10" fillId="4" borderId="50" xfId="0" applyFont="1" applyFill="1" applyBorder="1" applyAlignment="1" applyProtection="1">
      <alignment horizontal="left" wrapText="1"/>
    </xf>
    <xf numFmtId="1" fontId="10" fillId="4" borderId="107" xfId="0" applyNumberFormat="1" applyFont="1" applyFill="1" applyBorder="1" applyAlignment="1" applyProtection="1">
      <alignment horizontal="left" wrapText="1"/>
      <protection hidden="1"/>
    </xf>
    <xf numFmtId="1" fontId="9" fillId="4" borderId="0" xfId="0" applyNumberFormat="1" applyFont="1" applyFill="1" applyAlignment="1"/>
    <xf numFmtId="1" fontId="10" fillId="4" borderId="11" xfId="0" applyNumberFormat="1" applyFont="1" applyFill="1" applyBorder="1" applyAlignment="1"/>
    <xf numFmtId="1" fontId="10" fillId="4" borderId="107" xfId="0" applyNumberFormat="1" applyFont="1" applyFill="1" applyBorder="1" applyAlignment="1" applyProtection="1">
      <alignment wrapText="1"/>
      <protection hidden="1"/>
    </xf>
    <xf numFmtId="1" fontId="10" fillId="4" borderId="22" xfId="0" applyNumberFormat="1" applyFont="1" applyFill="1" applyBorder="1"/>
    <xf numFmtId="1" fontId="3" fillId="4" borderId="0" xfId="0" applyNumberFormat="1" applyFont="1" applyFill="1"/>
    <xf numFmtId="0" fontId="29" fillId="3" borderId="87" xfId="0" applyFont="1" applyFill="1" applyBorder="1" applyProtection="1"/>
    <xf numFmtId="0" fontId="45" fillId="3" borderId="0" xfId="0" applyFont="1" applyFill="1" applyProtection="1"/>
    <xf numFmtId="0" fontId="46" fillId="3" borderId="0" xfId="0" applyFont="1" applyFill="1" applyProtection="1"/>
    <xf numFmtId="0" fontId="15" fillId="3" borderId="0" xfId="0" applyFont="1" applyFill="1" applyBorder="1" applyAlignment="1" applyProtection="1">
      <alignment horizontal="center" vertical="center"/>
    </xf>
    <xf numFmtId="0" fontId="25" fillId="3" borderId="0" xfId="0" applyFont="1" applyFill="1" applyBorder="1" applyAlignment="1" applyProtection="1">
      <protection locked="0"/>
    </xf>
    <xf numFmtId="0" fontId="29" fillId="0" borderId="87" xfId="0" applyFont="1" applyFill="1" applyBorder="1" applyProtection="1"/>
    <xf numFmtId="165" fontId="45" fillId="0" borderId="0" xfId="0" applyNumberFormat="1" applyFont="1" applyFill="1" applyBorder="1" applyAlignment="1" applyProtection="1">
      <alignment horizontal="right"/>
    </xf>
    <xf numFmtId="165" fontId="45" fillId="3" borderId="0" xfId="0" applyNumberFormat="1" applyFont="1" applyFill="1" applyBorder="1" applyAlignment="1" applyProtection="1">
      <alignment horizontal="right"/>
    </xf>
    <xf numFmtId="0" fontId="15" fillId="3" borderId="0" xfId="0" applyNumberFormat="1" applyFont="1" applyFill="1" applyAlignment="1" applyProtection="1">
      <protection locked="0"/>
    </xf>
    <xf numFmtId="0" fontId="15" fillId="0" borderId="0" xfId="0" applyFont="1" applyProtection="1"/>
    <xf numFmtId="1" fontId="9" fillId="4" borderId="87" xfId="0" applyNumberFormat="1" applyFont="1" applyFill="1" applyBorder="1"/>
    <xf numFmtId="0" fontId="15" fillId="3" borderId="0" xfId="0" applyFont="1" applyFill="1" applyAlignment="1" applyProtection="1">
      <alignment wrapText="1"/>
    </xf>
    <xf numFmtId="1" fontId="15" fillId="0" borderId="115" xfId="0" applyNumberFormat="1" applyFont="1" applyFill="1" applyBorder="1" applyAlignment="1" applyProtection="1">
      <protection locked="0"/>
    </xf>
    <xf numFmtId="0" fontId="15" fillId="3" borderId="0" xfId="0" applyFont="1" applyFill="1" applyAlignment="1" applyProtection="1">
      <alignment wrapText="1"/>
      <protection locked="0"/>
    </xf>
    <xf numFmtId="1" fontId="29" fillId="0" borderId="87" xfId="0" applyNumberFormat="1" applyFont="1" applyFill="1" applyBorder="1" applyAlignment="1" applyProtection="1"/>
    <xf numFmtId="1" fontId="45" fillId="0" borderId="0" xfId="0" applyNumberFormat="1" applyFont="1" applyFill="1" applyBorder="1" applyAlignment="1" applyProtection="1"/>
    <xf numFmtId="1" fontId="45" fillId="0" borderId="0" xfId="0" applyNumberFormat="1" applyFont="1" applyFill="1" applyAlignment="1" applyProtection="1"/>
    <xf numFmtId="1" fontId="46" fillId="0" borderId="0" xfId="0" applyNumberFormat="1" applyFont="1" applyFill="1" applyAlignment="1" applyProtection="1"/>
    <xf numFmtId="1" fontId="15" fillId="0" borderId="0" xfId="0" applyNumberFormat="1" applyFont="1" applyFill="1" applyAlignment="1" applyProtection="1">
      <alignment wrapText="1"/>
    </xf>
    <xf numFmtId="1" fontId="15" fillId="0" borderId="0" xfId="0" applyNumberFormat="1" applyFont="1" applyFill="1" applyProtection="1"/>
    <xf numFmtId="1" fontId="15" fillId="0" borderId="0" xfId="0" applyNumberFormat="1" applyFont="1" applyFill="1" applyBorder="1" applyAlignment="1" applyProtection="1">
      <alignment wrapText="1"/>
    </xf>
    <xf numFmtId="1" fontId="15" fillId="0" borderId="3" xfId="0" applyNumberFormat="1" applyFont="1" applyFill="1" applyBorder="1" applyAlignment="1" applyProtection="1"/>
    <xf numFmtId="1" fontId="15" fillId="0" borderId="29" xfId="0" applyNumberFormat="1" applyFont="1" applyFill="1" applyBorder="1" applyAlignment="1" applyProtection="1"/>
    <xf numFmtId="0" fontId="29" fillId="0" borderId="0" xfId="0" applyFont="1" applyFill="1" applyAlignment="1" applyProtection="1">
      <alignment horizontal="left" vertical="center"/>
    </xf>
    <xf numFmtId="0" fontId="15" fillId="3" borderId="22" xfId="0" applyFont="1" applyFill="1" applyBorder="1" applyAlignment="1" applyProtection="1">
      <alignment wrapText="1"/>
    </xf>
    <xf numFmtId="0" fontId="45" fillId="3" borderId="0" xfId="0" applyFont="1" applyFill="1" applyAlignment="1" applyProtection="1">
      <alignment wrapText="1"/>
    </xf>
    <xf numFmtId="0" fontId="45" fillId="3" borderId="0" xfId="0" applyFont="1" applyFill="1" applyBorder="1" applyAlignment="1" applyProtection="1">
      <alignment wrapText="1"/>
    </xf>
    <xf numFmtId="0" fontId="29" fillId="3" borderId="0" xfId="0" applyFont="1" applyFill="1" applyBorder="1" applyAlignment="1" applyProtection="1">
      <alignment wrapText="1"/>
    </xf>
    <xf numFmtId="0" fontId="15" fillId="0" borderId="87" xfId="0" applyFont="1" applyFill="1" applyBorder="1" applyAlignment="1" applyProtection="1">
      <alignment wrapText="1"/>
    </xf>
    <xf numFmtId="0" fontId="15" fillId="3" borderId="22" xfId="0" applyFont="1" applyFill="1" applyBorder="1" applyProtection="1"/>
    <xf numFmtId="0" fontId="15" fillId="3" borderId="0" xfId="0" applyFont="1" applyFill="1" applyProtection="1">
      <protection locked="0"/>
    </xf>
    <xf numFmtId="0" fontId="15" fillId="3" borderId="0" xfId="0" applyFont="1" applyFill="1" applyBorder="1" applyAlignment="1" applyProtection="1"/>
    <xf numFmtId="0" fontId="15" fillId="3" borderId="0" xfId="0" applyFont="1" applyFill="1" applyBorder="1" applyAlignment="1" applyProtection="1">
      <alignment wrapText="1"/>
      <protection locked="0"/>
    </xf>
    <xf numFmtId="0" fontId="47" fillId="3" borderId="87" xfId="0" applyFont="1" applyFill="1" applyBorder="1" applyProtection="1"/>
    <xf numFmtId="0" fontId="46" fillId="3" borderId="0" xfId="0" applyFont="1" applyFill="1" applyBorder="1" applyProtection="1"/>
    <xf numFmtId="0" fontId="46" fillId="3" borderId="0" xfId="0" applyFont="1" applyFill="1"/>
    <xf numFmtId="0" fontId="46" fillId="0" borderId="0" xfId="0" applyFont="1" applyProtection="1"/>
    <xf numFmtId="0" fontId="15" fillId="0" borderId="22" xfId="0" applyFont="1" applyBorder="1" applyProtection="1"/>
    <xf numFmtId="0" fontId="15" fillId="0" borderId="0" xfId="0" applyFont="1" applyBorder="1" applyProtection="1"/>
    <xf numFmtId="0" fontId="15" fillId="3" borderId="22" xfId="0" applyFont="1" applyFill="1" applyBorder="1" applyProtection="1">
      <protection locked="0"/>
    </xf>
    <xf numFmtId="0" fontId="45" fillId="3" borderId="0" xfId="0" applyFont="1" applyFill="1" applyProtection="1">
      <protection locked="0"/>
    </xf>
    <xf numFmtId="0" fontId="29" fillId="0" borderId="87" xfId="0" applyFont="1" applyFill="1" applyBorder="1" applyAlignment="1" applyProtection="1"/>
    <xf numFmtId="0" fontId="29" fillId="3" borderId="87" xfId="0" applyFont="1" applyFill="1" applyBorder="1" applyAlignment="1" applyProtection="1"/>
    <xf numFmtId="3" fontId="35" fillId="4" borderId="119" xfId="0" applyNumberFormat="1" applyFont="1" applyFill="1" applyBorder="1" applyAlignment="1" applyProtection="1">
      <protection locked="0"/>
    </xf>
    <xf numFmtId="3" fontId="10" fillId="4" borderId="121" xfId="0" applyNumberFormat="1" applyFont="1" applyFill="1" applyBorder="1" applyAlignment="1" applyProtection="1">
      <protection locked="0"/>
    </xf>
    <xf numFmtId="0" fontId="15" fillId="0" borderId="0" xfId="0" applyFont="1" applyFill="1" applyProtection="1"/>
    <xf numFmtId="0" fontId="46" fillId="0" borderId="0" xfId="0" applyFont="1" applyFill="1" applyProtection="1"/>
    <xf numFmtId="0" fontId="45" fillId="0" borderId="0" xfId="0" applyFont="1" applyFill="1" applyAlignment="1" applyProtection="1">
      <alignment wrapText="1"/>
    </xf>
    <xf numFmtId="0" fontId="45" fillId="0" borderId="0" xfId="0" applyFont="1" applyFill="1" applyBorder="1" applyAlignment="1" applyProtection="1">
      <alignment wrapText="1"/>
    </xf>
    <xf numFmtId="3" fontId="15" fillId="0" borderId="0" xfId="0" applyNumberFormat="1" applyFont="1" applyFill="1" applyBorder="1" applyAlignment="1" applyProtection="1">
      <alignment horizontal="right"/>
    </xf>
    <xf numFmtId="0" fontId="15" fillId="0" borderId="0" xfId="0" applyFont="1" applyFill="1" applyAlignment="1" applyProtection="1">
      <alignment vertical="center"/>
    </xf>
    <xf numFmtId="0" fontId="45" fillId="0" borderId="0" xfId="0" applyFont="1" applyFill="1"/>
    <xf numFmtId="3" fontId="15" fillId="0" borderId="21" xfId="0" applyNumberFormat="1" applyFont="1" applyFill="1" applyBorder="1" applyAlignment="1" applyProtection="1">
      <protection locked="0"/>
    </xf>
    <xf numFmtId="3" fontId="15" fillId="0" borderId="10" xfId="0" applyNumberFormat="1" applyFont="1" applyFill="1" applyBorder="1" applyAlignment="1" applyProtection="1">
      <protection locked="0"/>
    </xf>
    <xf numFmtId="0" fontId="15" fillId="0" borderId="93" xfId="0" applyFont="1" applyFill="1" applyBorder="1" applyProtection="1"/>
    <xf numFmtId="3" fontId="15" fillId="0" borderId="93" xfId="0" applyNumberFormat="1" applyFont="1" applyFill="1" applyBorder="1" applyProtection="1">
      <protection locked="0"/>
    </xf>
    <xf numFmtId="3" fontId="15" fillId="0" borderId="107" xfId="0" applyNumberFormat="1" applyFont="1" applyFill="1" applyBorder="1" applyProtection="1">
      <protection locked="0"/>
    </xf>
    <xf numFmtId="3" fontId="15" fillId="0" borderId="108" xfId="0" applyNumberFormat="1" applyFont="1" applyFill="1" applyBorder="1" applyAlignment="1" applyProtection="1">
      <protection locked="0"/>
    </xf>
    <xf numFmtId="3" fontId="15" fillId="0" borderId="107" xfId="0" applyNumberFormat="1" applyFont="1" applyFill="1" applyBorder="1" applyAlignment="1" applyProtection="1">
      <protection locked="0"/>
    </xf>
    <xf numFmtId="3" fontId="15" fillId="0" borderId="110" xfId="0" applyNumberFormat="1" applyFont="1" applyFill="1" applyBorder="1" applyAlignment="1" applyProtection="1">
      <protection locked="0"/>
    </xf>
    <xf numFmtId="3" fontId="15" fillId="0" borderId="114" xfId="0" applyNumberFormat="1" applyFont="1" applyFill="1" applyBorder="1" applyAlignment="1" applyProtection="1">
      <protection locked="0"/>
    </xf>
    <xf numFmtId="0" fontId="15" fillId="0" borderId="11" xfId="0" applyFont="1" applyFill="1" applyBorder="1" applyProtection="1"/>
    <xf numFmtId="3" fontId="15" fillId="0" borderId="11" xfId="0" applyNumberFormat="1" applyFont="1" applyFill="1" applyBorder="1" applyProtection="1">
      <protection locked="0"/>
    </xf>
    <xf numFmtId="3" fontId="15" fillId="0" borderId="58" xfId="0" applyNumberFormat="1" applyFont="1" applyFill="1" applyBorder="1" applyAlignment="1" applyProtection="1">
      <protection locked="0"/>
    </xf>
    <xf numFmtId="3" fontId="15" fillId="0" borderId="57" xfId="0" applyNumberFormat="1" applyFont="1" applyFill="1" applyBorder="1" applyAlignment="1" applyProtection="1">
      <protection locked="0"/>
    </xf>
    <xf numFmtId="3" fontId="15" fillId="0" borderId="0" xfId="0" applyNumberFormat="1" applyFont="1" applyFill="1" applyBorder="1" applyAlignment="1" applyProtection="1">
      <protection locked="0"/>
    </xf>
    <xf numFmtId="3" fontId="15" fillId="0" borderId="56" xfId="0" applyNumberFormat="1" applyFont="1" applyFill="1" applyBorder="1" applyAlignment="1" applyProtection="1">
      <protection locked="0"/>
    </xf>
    <xf numFmtId="0" fontId="15" fillId="0" borderId="0" xfId="0" applyFont="1" applyFill="1" applyBorder="1" applyProtection="1">
      <protection locked="0"/>
    </xf>
    <xf numFmtId="0" fontId="15" fillId="0" borderId="0" xfId="0" applyFont="1" applyFill="1" applyBorder="1" applyProtection="1"/>
    <xf numFmtId="0" fontId="45" fillId="0" borderId="64" xfId="0" applyFont="1" applyFill="1" applyBorder="1" applyAlignment="1" applyProtection="1">
      <alignment wrapText="1"/>
    </xf>
    <xf numFmtId="165" fontId="15" fillId="0" borderId="0" xfId="0" applyNumberFormat="1" applyFont="1" applyFill="1" applyBorder="1" applyAlignment="1" applyProtection="1"/>
    <xf numFmtId="41" fontId="46" fillId="0" borderId="0" xfId="0" applyNumberFormat="1" applyFont="1" applyFill="1" applyBorder="1" applyAlignment="1" applyProtection="1"/>
    <xf numFmtId="41" fontId="45" fillId="0" borderId="0" xfId="0" applyNumberFormat="1" applyFont="1" applyFill="1" applyBorder="1" applyAlignment="1" applyProtection="1"/>
    <xf numFmtId="0" fontId="46" fillId="0" borderId="0" xfId="0" applyFont="1" applyFill="1" applyAlignment="1" applyProtection="1"/>
    <xf numFmtId="0" fontId="15" fillId="0" borderId="0" xfId="0" applyNumberFormat="1" applyFont="1" applyFill="1" applyBorder="1" applyAlignment="1" applyProtection="1"/>
    <xf numFmtId="0" fontId="25" fillId="0" borderId="0" xfId="0" applyFont="1" applyFill="1" applyBorder="1" applyAlignment="1" applyProtection="1">
      <alignment wrapText="1"/>
    </xf>
    <xf numFmtId="0" fontId="25" fillId="0" borderId="0" xfId="0"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xf>
    <xf numFmtId="1" fontId="15" fillId="0" borderId="3" xfId="0" applyNumberFormat="1" applyFont="1" applyFill="1" applyBorder="1" applyAlignment="1" applyProtection="1">
      <alignment wrapText="1"/>
    </xf>
    <xf numFmtId="1" fontId="15" fillId="0" borderId="119" xfId="0" applyNumberFormat="1" applyFont="1" applyFill="1" applyBorder="1" applyAlignment="1" applyProtection="1">
      <protection locked="0"/>
    </xf>
    <xf numFmtId="1" fontId="15" fillId="0" borderId="14" xfId="0" applyNumberFormat="1" applyFont="1" applyFill="1" applyBorder="1" applyAlignment="1" applyProtection="1">
      <alignment wrapText="1"/>
    </xf>
    <xf numFmtId="1" fontId="15" fillId="0" borderId="0" xfId="0" applyNumberFormat="1" applyFont="1" applyFill="1" applyBorder="1" applyAlignment="1" applyProtection="1">
      <protection locked="0"/>
    </xf>
    <xf numFmtId="3" fontId="15" fillId="0" borderId="121" xfId="0" applyNumberFormat="1" applyFont="1" applyFill="1" applyBorder="1" applyAlignment="1" applyProtection="1">
      <protection locked="0"/>
    </xf>
    <xf numFmtId="1" fontId="15" fillId="4" borderId="67" xfId="0" applyNumberFormat="1" applyFont="1" applyFill="1" applyBorder="1" applyAlignment="1" applyProtection="1">
      <protection locked="0"/>
    </xf>
    <xf numFmtId="3" fontId="15" fillId="0" borderId="119" xfId="0" applyNumberFormat="1" applyFont="1" applyFill="1" applyBorder="1" applyAlignment="1" applyProtection="1">
      <protection locked="0"/>
    </xf>
    <xf numFmtId="3" fontId="15" fillId="6" borderId="119" xfId="0" applyNumberFormat="1" applyFont="1" applyFill="1" applyBorder="1" applyAlignment="1" applyProtection="1">
      <protection locked="0"/>
    </xf>
    <xf numFmtId="1" fontId="15" fillId="0" borderId="2" xfId="0" applyNumberFormat="1" applyFont="1" applyBorder="1" applyAlignment="1" applyProtection="1">
      <alignment wrapText="1"/>
    </xf>
    <xf numFmtId="1" fontId="15" fillId="6" borderId="46" xfId="0" applyNumberFormat="1" applyFont="1" applyFill="1" applyBorder="1" applyAlignment="1" applyProtection="1">
      <protection locked="0"/>
    </xf>
    <xf numFmtId="1" fontId="15" fillId="6" borderId="30" xfId="0" applyNumberFormat="1" applyFont="1" applyFill="1" applyBorder="1" applyAlignment="1" applyProtection="1">
      <protection locked="0"/>
    </xf>
    <xf numFmtId="1" fontId="15" fillId="0" borderId="29" xfId="0" applyNumberFormat="1" applyFont="1" applyBorder="1" applyAlignment="1" applyProtection="1">
      <alignment wrapText="1"/>
    </xf>
    <xf numFmtId="1" fontId="15" fillId="0" borderId="14" xfId="0" applyNumberFormat="1" applyFont="1" applyBorder="1" applyAlignment="1" applyProtection="1">
      <alignment wrapText="1"/>
    </xf>
    <xf numFmtId="1" fontId="15" fillId="6" borderId="47" xfId="0" applyNumberFormat="1" applyFont="1" applyFill="1" applyBorder="1" applyAlignment="1" applyProtection="1">
      <protection locked="0"/>
    </xf>
    <xf numFmtId="3" fontId="15" fillId="6" borderId="121" xfId="0" applyNumberFormat="1" applyFont="1" applyFill="1" applyBorder="1" applyAlignment="1" applyProtection="1">
      <protection locked="0"/>
    </xf>
    <xf numFmtId="1" fontId="15" fillId="0" borderId="60" xfId="0" applyNumberFormat="1" applyFont="1" applyBorder="1" applyAlignment="1" applyProtection="1">
      <alignment wrapText="1"/>
    </xf>
    <xf numFmtId="1" fontId="15" fillId="6" borderId="13" xfId="0" applyNumberFormat="1" applyFont="1" applyFill="1" applyBorder="1" applyAlignment="1" applyProtection="1">
      <protection locked="0"/>
    </xf>
    <xf numFmtId="1" fontId="15" fillId="6" borderId="60" xfId="0" applyNumberFormat="1" applyFont="1" applyFill="1" applyBorder="1" applyAlignment="1" applyProtection="1">
      <protection locked="0"/>
    </xf>
    <xf numFmtId="1" fontId="15" fillId="6" borderId="67" xfId="0" applyNumberFormat="1" applyFont="1" applyFill="1" applyBorder="1" applyAlignment="1" applyProtection="1">
      <protection locked="0"/>
    </xf>
    <xf numFmtId="41" fontId="15" fillId="0" borderId="0" xfId="0" applyNumberFormat="1" applyFont="1" applyFill="1" applyBorder="1" applyAlignment="1" applyProtection="1"/>
    <xf numFmtId="0" fontId="15" fillId="0" borderId="0" xfId="0" applyFont="1" applyFill="1" applyAlignment="1" applyProtection="1"/>
    <xf numFmtId="3" fontId="15" fillId="0" borderId="11" xfId="0" applyNumberFormat="1" applyFont="1" applyBorder="1" applyAlignment="1" applyProtection="1">
      <alignment wrapText="1"/>
      <protection locked="0"/>
    </xf>
    <xf numFmtId="3" fontId="15" fillId="6" borderId="60" xfId="0" applyNumberFormat="1" applyFont="1" applyFill="1" applyBorder="1" applyAlignment="1" applyProtection="1">
      <protection locked="0"/>
    </xf>
    <xf numFmtId="1" fontId="15" fillId="0" borderId="3" xfId="0" applyNumberFormat="1" applyFont="1" applyBorder="1" applyAlignment="1" applyProtection="1">
      <alignment wrapText="1"/>
    </xf>
    <xf numFmtId="1" fontId="15" fillId="6" borderId="115" xfId="0" applyNumberFormat="1" applyFont="1" applyFill="1" applyBorder="1" applyAlignment="1" applyProtection="1">
      <protection locked="0"/>
    </xf>
    <xf numFmtId="1" fontId="15" fillId="6" borderId="0" xfId="0" applyNumberFormat="1" applyFont="1" applyFill="1" applyBorder="1" applyAlignment="1" applyProtection="1">
      <protection locked="0"/>
    </xf>
    <xf numFmtId="1" fontId="15" fillId="6" borderId="88" xfId="0" applyNumberFormat="1" applyFont="1" applyFill="1" applyBorder="1" applyAlignment="1" applyProtection="1">
      <protection locked="0"/>
    </xf>
    <xf numFmtId="1" fontId="15" fillId="6" borderId="19" xfId="0" applyNumberFormat="1" applyFont="1" applyFill="1" applyBorder="1" applyAlignment="1" applyProtection="1">
      <protection locked="0"/>
    </xf>
    <xf numFmtId="1" fontId="15" fillId="6" borderId="75" xfId="0" applyNumberFormat="1" applyFont="1" applyFill="1" applyBorder="1" applyAlignment="1" applyProtection="1">
      <protection locked="0"/>
    </xf>
    <xf numFmtId="1" fontId="15" fillId="4" borderId="60" xfId="0" applyNumberFormat="1" applyFont="1" applyFill="1" applyBorder="1" applyAlignment="1" applyProtection="1">
      <alignment horizontal="left" vertical="center" wrapText="1"/>
    </xf>
    <xf numFmtId="1" fontId="15" fillId="6" borderId="116" xfId="0" applyNumberFormat="1" applyFont="1" applyFill="1" applyBorder="1" applyAlignment="1" applyProtection="1">
      <protection locked="0"/>
    </xf>
    <xf numFmtId="1" fontId="46" fillId="0" borderId="0" xfId="0" applyNumberFormat="1" applyFont="1" applyFill="1" applyBorder="1" applyAlignment="1" applyProtection="1">
      <alignment wrapText="1"/>
    </xf>
    <xf numFmtId="1" fontId="48" fillId="0" borderId="0" xfId="0" applyNumberFormat="1" applyFont="1" applyFill="1" applyBorder="1" applyAlignment="1" applyProtection="1">
      <alignment wrapText="1"/>
    </xf>
    <xf numFmtId="1" fontId="48" fillId="0" borderId="0" xfId="0" applyNumberFormat="1" applyFont="1" applyFill="1" applyBorder="1" applyAlignment="1" applyProtection="1"/>
    <xf numFmtId="1" fontId="15" fillId="0" borderId="0" xfId="0" applyNumberFormat="1" applyFont="1" applyFill="1" applyBorder="1" applyAlignment="1" applyProtection="1"/>
    <xf numFmtId="1" fontId="15" fillId="0" borderId="0" xfId="0" applyNumberFormat="1" applyFont="1" applyFill="1" applyBorder="1" applyAlignment="1" applyProtection="1">
      <protection hidden="1"/>
    </xf>
    <xf numFmtId="0" fontId="29" fillId="0" borderId="0" xfId="0" applyFont="1"/>
    <xf numFmtId="0" fontId="15" fillId="3" borderId="0" xfId="0" applyFont="1" applyFill="1" applyAlignment="1" applyProtection="1">
      <protection locked="0"/>
    </xf>
    <xf numFmtId="0" fontId="49" fillId="3" borderId="0" xfId="0" applyFont="1" applyFill="1" applyProtection="1"/>
    <xf numFmtId="0" fontId="15" fillId="0" borderId="22" xfId="0" applyNumberFormat="1" applyFont="1" applyFill="1" applyBorder="1" applyAlignment="1" applyProtection="1">
      <alignment vertical="center"/>
    </xf>
    <xf numFmtId="3" fontId="15" fillId="5" borderId="10" xfId="0" applyNumberFormat="1" applyFont="1" applyFill="1" applyBorder="1" applyAlignment="1" applyProtection="1"/>
    <xf numFmtId="3" fontId="15" fillId="9" borderId="10" xfId="0" applyNumberFormat="1" applyFont="1" applyFill="1" applyBorder="1" applyAlignment="1" applyProtection="1"/>
    <xf numFmtId="3" fontId="15" fillId="9" borderId="10" xfId="0" applyNumberFormat="1" applyFont="1" applyFill="1" applyBorder="1" applyAlignment="1" applyProtection="1">
      <protection locked="0"/>
    </xf>
    <xf numFmtId="3" fontId="15" fillId="9" borderId="36" xfId="0" applyNumberFormat="1" applyFont="1" applyFill="1" applyBorder="1" applyAlignment="1" applyProtection="1">
      <protection locked="0"/>
    </xf>
    <xf numFmtId="3" fontId="15" fillId="6" borderId="21" xfId="0" applyNumberFormat="1" applyFont="1" applyFill="1" applyBorder="1" applyAlignment="1" applyProtection="1">
      <protection locked="0"/>
    </xf>
    <xf numFmtId="3" fontId="15" fillId="6" borderId="61" xfId="0" applyNumberFormat="1" applyFont="1" applyFill="1" applyBorder="1" applyAlignment="1" applyProtection="1">
      <protection locked="0"/>
    </xf>
    <xf numFmtId="3" fontId="15" fillId="6" borderId="63" xfId="0" applyNumberFormat="1" applyFont="1" applyFill="1" applyBorder="1" applyAlignment="1" applyProtection="1">
      <protection locked="0"/>
    </xf>
    <xf numFmtId="1" fontId="29" fillId="0" borderId="0" xfId="0" applyNumberFormat="1" applyFont="1" applyFill="1" applyBorder="1" applyAlignment="1" applyProtection="1"/>
    <xf numFmtId="1" fontId="15" fillId="3" borderId="0" xfId="0" applyNumberFormat="1" applyFont="1" applyFill="1" applyBorder="1" applyAlignment="1" applyProtection="1">
      <alignment wrapText="1"/>
    </xf>
    <xf numFmtId="1" fontId="46" fillId="3" borderId="0" xfId="0" applyNumberFormat="1" applyFont="1" applyFill="1" applyBorder="1" applyAlignment="1" applyProtection="1">
      <alignment wrapText="1"/>
    </xf>
    <xf numFmtId="1" fontId="48" fillId="3" borderId="0" xfId="0" applyNumberFormat="1" applyFont="1" applyFill="1" applyBorder="1" applyAlignment="1" applyProtection="1">
      <alignment wrapText="1"/>
    </xf>
    <xf numFmtId="1" fontId="48" fillId="3" borderId="0" xfId="0" applyNumberFormat="1" applyFont="1" applyFill="1" applyBorder="1" applyAlignment="1" applyProtection="1"/>
    <xf numFmtId="1" fontId="50" fillId="3" borderId="0" xfId="0" applyNumberFormat="1" applyFont="1" applyFill="1" applyAlignment="1" applyProtection="1"/>
    <xf numFmtId="1" fontId="15" fillId="3" borderId="0" xfId="0" applyNumberFormat="1" applyFont="1" applyFill="1" applyBorder="1" applyAlignment="1" applyProtection="1">
      <protection hidden="1"/>
    </xf>
    <xf numFmtId="1" fontId="15" fillId="3" borderId="0" xfId="0" applyNumberFormat="1" applyFont="1" applyFill="1" applyBorder="1" applyAlignment="1" applyProtection="1"/>
    <xf numFmtId="1" fontId="46" fillId="3" borderId="0" xfId="0" applyNumberFormat="1" applyFont="1" applyFill="1" applyAlignment="1" applyProtection="1"/>
    <xf numFmtId="1" fontId="15" fillId="0" borderId="11" xfId="0" applyNumberFormat="1" applyFont="1" applyFill="1" applyBorder="1" applyAlignment="1" applyProtection="1"/>
    <xf numFmtId="1" fontId="15" fillId="0" borderId="54" xfId="0" applyNumberFormat="1" applyFont="1" applyFill="1" applyBorder="1" applyAlignment="1" applyProtection="1"/>
    <xf numFmtId="1" fontId="15" fillId="6" borderId="130" xfId="0" applyNumberFormat="1" applyFont="1" applyFill="1" applyBorder="1" applyAlignment="1" applyProtection="1">
      <protection locked="0"/>
    </xf>
    <xf numFmtId="1" fontId="15" fillId="6" borderId="56" xfId="0" applyNumberFormat="1" applyFont="1" applyFill="1" applyBorder="1" applyAlignment="1" applyProtection="1">
      <protection locked="0"/>
    </xf>
    <xf numFmtId="1" fontId="15" fillId="6" borderId="55" xfId="0" applyNumberFormat="1" applyFont="1" applyFill="1" applyBorder="1" applyAlignment="1" applyProtection="1">
      <protection locked="0"/>
    </xf>
    <xf numFmtId="1" fontId="15" fillId="6" borderId="69" xfId="0" applyNumberFormat="1" applyFont="1" applyFill="1" applyBorder="1" applyAlignment="1" applyProtection="1">
      <protection locked="0"/>
    </xf>
    <xf numFmtId="1" fontId="15" fillId="0" borderId="93" xfId="0" applyNumberFormat="1" applyFont="1" applyFill="1" applyBorder="1" applyAlignment="1" applyProtection="1"/>
    <xf numFmtId="1" fontId="15" fillId="6" borderId="110" xfId="0" applyNumberFormat="1" applyFont="1" applyFill="1" applyBorder="1" applyAlignment="1" applyProtection="1">
      <protection locked="0"/>
    </xf>
    <xf numFmtId="1" fontId="15" fillId="6" borderId="108" xfId="0" applyNumberFormat="1" applyFont="1" applyFill="1" applyBorder="1" applyAlignment="1" applyProtection="1">
      <protection locked="0"/>
    </xf>
    <xf numFmtId="1" fontId="15" fillId="6" borderId="107" xfId="0" applyNumberFormat="1" applyFont="1" applyFill="1" applyBorder="1" applyAlignment="1" applyProtection="1">
      <protection locked="0"/>
    </xf>
    <xf numFmtId="1" fontId="15" fillId="6" borderId="131" xfId="0" applyNumberFormat="1" applyFont="1" applyFill="1" applyBorder="1" applyAlignment="1" applyProtection="1">
      <protection locked="0"/>
    </xf>
    <xf numFmtId="1" fontId="15" fillId="5" borderId="108" xfId="0" applyNumberFormat="1" applyFont="1" applyFill="1" applyBorder="1" applyAlignment="1" applyProtection="1"/>
    <xf numFmtId="1" fontId="15" fillId="5" borderId="107" xfId="0" applyNumberFormat="1" applyFont="1" applyFill="1" applyBorder="1" applyAlignment="1" applyProtection="1"/>
    <xf numFmtId="1" fontId="15" fillId="0" borderId="23" xfId="0" applyNumberFormat="1" applyFont="1" applyFill="1" applyBorder="1" applyAlignment="1" applyProtection="1"/>
    <xf numFmtId="1" fontId="15" fillId="0" borderId="37" xfId="0" applyNumberFormat="1" applyFont="1" applyFill="1" applyBorder="1" applyAlignment="1" applyProtection="1"/>
    <xf numFmtId="0" fontId="29" fillId="0" borderId="0" xfId="0" applyFont="1" applyFill="1" applyBorder="1" applyProtection="1"/>
    <xf numFmtId="0" fontId="15" fillId="3" borderId="0" xfId="0" applyNumberFormat="1" applyFont="1" applyFill="1" applyBorder="1" applyAlignment="1" applyProtection="1">
      <alignment horizontal="left" vertical="center" wrapText="1"/>
    </xf>
    <xf numFmtId="0" fontId="46" fillId="3" borderId="0" xfId="0" applyFont="1" applyFill="1" applyBorder="1" applyAlignment="1" applyProtection="1">
      <alignment horizontal="left" vertical="center" wrapText="1"/>
    </xf>
    <xf numFmtId="0" fontId="48" fillId="3" borderId="0" xfId="0" applyFont="1" applyFill="1" applyBorder="1" applyAlignment="1" applyProtection="1">
      <alignment vertical="center" wrapText="1"/>
    </xf>
    <xf numFmtId="165" fontId="48" fillId="3" borderId="0" xfId="0" applyNumberFormat="1" applyFont="1" applyFill="1" applyBorder="1" applyAlignment="1" applyProtection="1">
      <protection locked="0"/>
    </xf>
    <xf numFmtId="165" fontId="15" fillId="3" borderId="0" xfId="0" applyNumberFormat="1" applyFont="1" applyFill="1" applyBorder="1" applyAlignment="1" applyProtection="1">
      <protection hidden="1"/>
    </xf>
    <xf numFmtId="165" fontId="15" fillId="3" borderId="0" xfId="0" applyNumberFormat="1" applyFont="1" applyFill="1" applyBorder="1" applyAlignment="1" applyProtection="1">
      <protection locked="0"/>
    </xf>
    <xf numFmtId="3" fontId="15" fillId="0" borderId="134" xfId="0" applyNumberFormat="1" applyFont="1" applyFill="1" applyBorder="1" applyAlignment="1" applyProtection="1">
      <protection locked="0"/>
    </xf>
    <xf numFmtId="3" fontId="15" fillId="0" borderId="134" xfId="0" applyNumberFormat="1" applyFont="1" applyBorder="1" applyAlignment="1" applyProtection="1">
      <alignment wrapText="1"/>
      <protection locked="0"/>
    </xf>
    <xf numFmtId="3" fontId="15" fillId="6" borderId="135" xfId="0" applyNumberFormat="1" applyFont="1" applyFill="1" applyBorder="1" applyAlignment="1" applyProtection="1">
      <protection locked="0"/>
    </xf>
    <xf numFmtId="3" fontId="15" fillId="6" borderId="134" xfId="0" applyNumberFormat="1" applyFont="1" applyFill="1" applyBorder="1" applyAlignment="1" applyProtection="1">
      <protection locked="0"/>
    </xf>
    <xf numFmtId="3" fontId="15" fillId="17" borderId="134" xfId="0" applyNumberFormat="1" applyFont="1" applyFill="1" applyBorder="1" applyAlignment="1" applyProtection="1">
      <protection locked="0"/>
    </xf>
    <xf numFmtId="3" fontId="15" fillId="17" borderId="133" xfId="0" applyNumberFormat="1" applyFont="1" applyFill="1" applyBorder="1" applyAlignment="1" applyProtection="1">
      <protection locked="0"/>
    </xf>
    <xf numFmtId="3" fontId="15" fillId="6" borderId="136" xfId="0" applyNumberFormat="1" applyFont="1" applyFill="1" applyBorder="1" applyAlignment="1" applyProtection="1">
      <protection locked="0"/>
    </xf>
    <xf numFmtId="3" fontId="15" fillId="6" borderId="113" xfId="0" applyNumberFormat="1" applyFont="1" applyFill="1" applyBorder="1" applyAlignment="1" applyProtection="1">
      <protection locked="0"/>
    </xf>
    <xf numFmtId="3" fontId="15" fillId="17" borderId="113" xfId="0" applyNumberFormat="1" applyFont="1" applyFill="1" applyBorder="1" applyAlignment="1" applyProtection="1">
      <protection locked="0"/>
    </xf>
    <xf numFmtId="3" fontId="15" fillId="17" borderId="112" xfId="0" applyNumberFormat="1" applyFont="1" applyFill="1" applyBorder="1" applyAlignment="1" applyProtection="1">
      <protection locked="0"/>
    </xf>
    <xf numFmtId="0" fontId="15" fillId="0" borderId="0" xfId="0" applyFont="1" applyProtection="1">
      <protection locked="0"/>
    </xf>
    <xf numFmtId="0" fontId="45" fillId="0" borderId="0" xfId="0" applyFont="1"/>
    <xf numFmtId="1" fontId="13" fillId="0" borderId="0" xfId="0" applyNumberFormat="1" applyFont="1" applyBorder="1"/>
    <xf numFmtId="1" fontId="13" fillId="3" borderId="0" xfId="0" applyNumberFormat="1" applyFont="1" applyFill="1" applyBorder="1"/>
    <xf numFmtId="1" fontId="10" fillId="0" borderId="28" xfId="0" applyNumberFormat="1" applyFont="1" applyBorder="1" applyAlignment="1">
      <alignment horizontal="right" wrapText="1"/>
    </xf>
    <xf numFmtId="1" fontId="10" fillId="0" borderId="36" xfId="0" applyNumberFormat="1" applyFont="1" applyBorder="1" applyAlignment="1">
      <alignment horizontal="right"/>
    </xf>
    <xf numFmtId="1" fontId="10" fillId="4" borderId="37" xfId="0" applyNumberFormat="1" applyFont="1" applyFill="1" applyBorder="1" applyAlignment="1">
      <alignment wrapText="1"/>
    </xf>
    <xf numFmtId="3" fontId="15" fillId="0" borderId="22" xfId="0" applyNumberFormat="1" applyFont="1" applyFill="1" applyBorder="1" applyAlignment="1" applyProtection="1">
      <protection locked="0"/>
    </xf>
    <xf numFmtId="1" fontId="15" fillId="6" borderId="50" xfId="0" applyNumberFormat="1" applyFont="1" applyFill="1" applyBorder="1" applyAlignment="1" applyProtection="1">
      <protection locked="0"/>
    </xf>
    <xf numFmtId="3" fontId="15" fillId="6" borderId="22" xfId="0" applyNumberFormat="1" applyFont="1" applyFill="1" applyBorder="1" applyAlignment="1" applyProtection="1">
      <protection locked="0"/>
    </xf>
    <xf numFmtId="3" fontId="15" fillId="6" borderId="35" xfId="0" applyNumberFormat="1" applyFont="1" applyFill="1" applyBorder="1" applyAlignment="1" applyProtection="1">
      <protection locked="0"/>
    </xf>
    <xf numFmtId="3" fontId="10" fillId="6" borderId="138" xfId="0" applyNumberFormat="1" applyFont="1" applyFill="1" applyBorder="1" applyAlignment="1" applyProtection="1">
      <protection locked="0"/>
    </xf>
    <xf numFmtId="3" fontId="10" fillId="0" borderId="138" xfId="0" applyNumberFormat="1" applyFont="1" applyFill="1" applyBorder="1" applyAlignment="1" applyProtection="1">
      <protection locked="0"/>
    </xf>
    <xf numFmtId="1" fontId="10" fillId="4" borderId="147" xfId="0" applyNumberFormat="1" applyFont="1" applyFill="1" applyBorder="1" applyAlignment="1" applyProtection="1">
      <alignment horizontal="center" vertical="center" wrapText="1"/>
    </xf>
    <xf numFmtId="1" fontId="10" fillId="4" borderId="144" xfId="0" applyNumberFormat="1" applyFont="1" applyFill="1" applyBorder="1" applyAlignment="1">
      <alignment horizontal="center" vertical="center" wrapText="1"/>
    </xf>
    <xf numFmtId="1" fontId="10" fillId="4" borderId="150" xfId="0" applyNumberFormat="1" applyFont="1" applyFill="1" applyBorder="1" applyProtection="1">
      <protection locked="0"/>
    </xf>
    <xf numFmtId="1" fontId="10" fillId="4" borderId="37" xfId="0" applyNumberFormat="1" applyFont="1" applyFill="1" applyBorder="1" applyAlignment="1">
      <alignment vertical="center" wrapText="1"/>
    </xf>
    <xf numFmtId="1" fontId="10" fillId="4" borderId="60" xfId="0" applyNumberFormat="1" applyFont="1" applyFill="1" applyBorder="1" applyProtection="1">
      <protection locked="0"/>
    </xf>
    <xf numFmtId="1" fontId="10" fillId="4" borderId="144" xfId="0" applyNumberFormat="1" applyFont="1" applyFill="1" applyBorder="1" applyProtection="1">
      <protection locked="0"/>
    </xf>
    <xf numFmtId="1" fontId="10" fillId="4" borderId="145" xfId="0" applyNumberFormat="1" applyFont="1" applyFill="1" applyBorder="1" applyProtection="1">
      <protection locked="0"/>
    </xf>
    <xf numFmtId="1" fontId="10" fillId="4" borderId="140" xfId="0" applyNumberFormat="1" applyFont="1" applyFill="1" applyBorder="1" applyAlignment="1">
      <alignment horizontal="center" vertical="center" wrapText="1"/>
    </xf>
    <xf numFmtId="0" fontId="13" fillId="4" borderId="0" xfId="0" applyFont="1" applyFill="1"/>
    <xf numFmtId="3" fontId="10" fillId="4" borderId="0" xfId="0" applyNumberFormat="1" applyFont="1" applyFill="1" applyBorder="1" applyAlignment="1" applyProtection="1">
      <protection locked="0"/>
    </xf>
    <xf numFmtId="0" fontId="4" fillId="4" borderId="0" xfId="0" applyFont="1" applyFill="1"/>
    <xf numFmtId="0" fontId="44" fillId="13" borderId="140" xfId="0" applyFont="1" applyFill="1" applyBorder="1" applyAlignment="1">
      <alignment horizontal="center" vertical="center"/>
    </xf>
    <xf numFmtId="0" fontId="40" fillId="0" borderId="140" xfId="0" applyFont="1" applyBorder="1"/>
    <xf numFmtId="0" fontId="40" fillId="4" borderId="140" xfId="0" applyFont="1" applyFill="1" applyBorder="1"/>
    <xf numFmtId="0" fontId="40" fillId="0" borderId="153" xfId="0" applyFont="1" applyBorder="1"/>
    <xf numFmtId="0" fontId="40" fillId="0" borderId="154" xfId="0" applyFont="1" applyBorder="1"/>
    <xf numFmtId="0" fontId="13" fillId="3" borderId="0" xfId="0" applyFont="1" applyFill="1" applyBorder="1" applyAlignment="1" applyProtection="1"/>
    <xf numFmtId="0" fontId="10" fillId="0" borderId="147" xfId="0" applyFont="1" applyFill="1" applyBorder="1" applyAlignment="1" applyProtection="1">
      <alignment horizontal="center" vertical="center"/>
    </xf>
    <xf numFmtId="1" fontId="21" fillId="4" borderId="144" xfId="0" applyNumberFormat="1" applyFont="1" applyFill="1" applyBorder="1" applyAlignment="1">
      <alignment horizontal="center" vertical="center" wrapText="1"/>
    </xf>
    <xf numFmtId="3" fontId="10" fillId="6" borderId="150" xfId="0" applyNumberFormat="1" applyFont="1" applyFill="1" applyBorder="1" applyAlignment="1" applyProtection="1">
      <protection locked="0"/>
    </xf>
    <xf numFmtId="3" fontId="10" fillId="0" borderId="28" xfId="0" applyNumberFormat="1" applyFont="1" applyFill="1" applyBorder="1" applyAlignment="1" applyProtection="1">
      <protection locked="0"/>
    </xf>
    <xf numFmtId="1" fontId="10" fillId="6" borderId="10" xfId="0" applyNumberFormat="1" applyFont="1" applyFill="1" applyBorder="1" applyProtection="1">
      <protection locked="0"/>
    </xf>
    <xf numFmtId="1" fontId="10" fillId="6" borderId="23" xfId="0" applyNumberFormat="1" applyFont="1" applyFill="1" applyBorder="1" applyProtection="1">
      <protection locked="0"/>
    </xf>
    <xf numFmtId="1" fontId="10" fillId="6" borderId="50" xfId="0" applyNumberFormat="1" applyFont="1" applyFill="1" applyBorder="1" applyProtection="1">
      <protection locked="0"/>
    </xf>
    <xf numFmtId="1" fontId="10" fillId="6" borderId="19" xfId="0" applyNumberFormat="1" applyFont="1" applyFill="1" applyBorder="1" applyProtection="1">
      <protection locked="0"/>
    </xf>
    <xf numFmtId="1" fontId="10" fillId="6" borderId="14" xfId="0" applyNumberFormat="1" applyFont="1" applyFill="1" applyBorder="1" applyProtection="1">
      <protection locked="0"/>
    </xf>
    <xf numFmtId="1" fontId="10" fillId="6" borderId="24" xfId="0" applyNumberFormat="1" applyFont="1" applyFill="1" applyBorder="1" applyProtection="1">
      <protection locked="0"/>
    </xf>
    <xf numFmtId="1" fontId="10" fillId="6" borderId="34" xfId="0" applyNumberFormat="1" applyFont="1" applyFill="1" applyBorder="1" applyProtection="1">
      <protection locked="0"/>
    </xf>
    <xf numFmtId="3" fontId="10" fillId="0" borderId="144" xfId="0" applyNumberFormat="1" applyFont="1" applyFill="1" applyBorder="1" applyAlignment="1" applyProtection="1">
      <protection locked="0"/>
    </xf>
    <xf numFmtId="3" fontId="10" fillId="0" borderId="147" xfId="0" applyNumberFormat="1" applyFont="1" applyFill="1" applyBorder="1" applyAlignment="1" applyProtection="1">
      <protection locked="0"/>
    </xf>
    <xf numFmtId="3" fontId="10" fillId="0" borderId="145" xfId="0" applyNumberFormat="1" applyFont="1" applyFill="1" applyBorder="1" applyAlignment="1" applyProtection="1">
      <protection locked="0"/>
    </xf>
    <xf numFmtId="0" fontId="10" fillId="0" borderId="26" xfId="0" applyNumberFormat="1" applyFont="1" applyFill="1" applyBorder="1" applyAlignment="1" applyProtection="1">
      <alignment horizontal="center" vertical="center" wrapText="1"/>
    </xf>
    <xf numFmtId="3" fontId="10" fillId="0" borderId="127" xfId="0" applyNumberFormat="1" applyFont="1" applyFill="1" applyBorder="1" applyAlignment="1" applyProtection="1">
      <alignment horizontal="right"/>
      <protection locked="0"/>
    </xf>
    <xf numFmtId="3" fontId="10" fillId="5" borderId="44" xfId="0" applyNumberFormat="1" applyFont="1" applyFill="1" applyBorder="1" applyAlignment="1" applyProtection="1"/>
    <xf numFmtId="3" fontId="10" fillId="0" borderId="90" xfId="0" applyNumberFormat="1" applyFont="1" applyFill="1" applyBorder="1" applyAlignment="1" applyProtection="1">
      <alignment horizontal="right"/>
      <protection locked="0"/>
    </xf>
    <xf numFmtId="3" fontId="10" fillId="0" borderId="138" xfId="0" applyNumberFormat="1" applyFont="1" applyFill="1" applyBorder="1" applyAlignment="1" applyProtection="1">
      <alignment horizontal="right"/>
      <protection locked="0"/>
    </xf>
    <xf numFmtId="3" fontId="10" fillId="6" borderId="139" xfId="0" applyNumberFormat="1" applyFont="1" applyFill="1" applyBorder="1" applyAlignment="1" applyProtection="1">
      <protection locked="0"/>
    </xf>
    <xf numFmtId="0" fontId="0" fillId="3" borderId="0" xfId="0" applyFill="1"/>
    <xf numFmtId="3" fontId="10" fillId="6" borderId="76" xfId="0" applyNumberFormat="1" applyFont="1" applyFill="1" applyBorder="1" applyAlignment="1" applyProtection="1">
      <protection locked="0"/>
    </xf>
    <xf numFmtId="3" fontId="10" fillId="18" borderId="27" xfId="0" applyNumberFormat="1" applyFont="1" applyFill="1" applyBorder="1" applyAlignment="1" applyProtection="1">
      <protection locked="0"/>
    </xf>
    <xf numFmtId="3" fontId="10" fillId="4" borderId="150" xfId="0" applyNumberFormat="1" applyFont="1" applyFill="1" applyBorder="1" applyAlignment="1" applyProtection="1">
      <protection locked="0"/>
    </xf>
    <xf numFmtId="3" fontId="10" fillId="4" borderId="139" xfId="0" applyNumberFormat="1" applyFont="1" applyFill="1" applyBorder="1" applyAlignment="1" applyProtection="1">
      <protection locked="0"/>
    </xf>
    <xf numFmtId="3" fontId="10" fillId="4" borderId="35" xfId="0" applyNumberFormat="1" applyFont="1" applyFill="1" applyBorder="1" applyAlignment="1" applyProtection="1">
      <protection locked="0"/>
    </xf>
    <xf numFmtId="3" fontId="10" fillId="0" borderId="138" xfId="0" applyNumberFormat="1" applyFont="1" applyFill="1" applyBorder="1" applyAlignment="1" applyProtection="1">
      <alignment horizontal="right" wrapText="1"/>
      <protection locked="0"/>
    </xf>
    <xf numFmtId="3" fontId="10" fillId="0" borderId="139" xfId="0" applyNumberFormat="1" applyFont="1" applyFill="1" applyBorder="1" applyAlignment="1" applyProtection="1">
      <alignment horizontal="right"/>
      <protection locked="0"/>
    </xf>
    <xf numFmtId="3" fontId="10" fillId="6" borderId="60" xfId="0" applyNumberFormat="1" applyFont="1" applyFill="1" applyBorder="1" applyAlignment="1" applyProtection="1">
      <protection locked="0"/>
    </xf>
    <xf numFmtId="0" fontId="9" fillId="3" borderId="0" xfId="0" applyNumberFormat="1" applyFont="1" applyFill="1" applyBorder="1" applyAlignment="1" applyProtection="1">
      <alignment horizontal="left"/>
    </xf>
    <xf numFmtId="0" fontId="10" fillId="3" borderId="0" xfId="0" applyFont="1" applyFill="1" applyBorder="1" applyAlignment="1" applyProtection="1"/>
    <xf numFmtId="0" fontId="3" fillId="3" borderId="0" xfId="0" applyFont="1" applyFill="1" applyBorder="1" applyAlignment="1" applyProtection="1">
      <alignment horizontal="left"/>
    </xf>
    <xf numFmtId="0" fontId="9" fillId="3" borderId="0" xfId="0" applyNumberFormat="1" applyFont="1" applyFill="1" applyAlignment="1" applyProtection="1"/>
    <xf numFmtId="1" fontId="10" fillId="0" borderId="138" xfId="0" applyNumberFormat="1" applyFont="1" applyBorder="1" applyAlignment="1">
      <alignment horizontal="right" wrapText="1"/>
    </xf>
    <xf numFmtId="1" fontId="10" fillId="6" borderId="138" xfId="0" applyNumberFormat="1" applyFont="1" applyFill="1" applyBorder="1" applyAlignment="1" applyProtection="1">
      <alignment horizontal="right"/>
      <protection locked="0"/>
    </xf>
    <xf numFmtId="1" fontId="10" fillId="6" borderId="93" xfId="0" applyNumberFormat="1" applyFont="1" applyFill="1" applyBorder="1" applyAlignment="1" applyProtection="1">
      <alignment horizontal="right" wrapText="1"/>
      <protection locked="0"/>
    </xf>
    <xf numFmtId="1" fontId="5" fillId="4" borderId="0" xfId="0" applyNumberFormat="1" applyFont="1" applyFill="1"/>
    <xf numFmtId="3" fontId="10" fillId="0" borderId="140" xfId="0" applyNumberFormat="1" applyFont="1" applyBorder="1" applyAlignment="1" applyProtection="1">
      <protection locked="0"/>
    </xf>
    <xf numFmtId="0" fontId="0" fillId="3" borderId="0" xfId="0" applyFill="1" applyProtection="1">
      <protection locked="0"/>
    </xf>
    <xf numFmtId="0" fontId="35" fillId="3" borderId="0" xfId="0" applyFont="1" applyFill="1" applyProtection="1">
      <protection locked="0"/>
    </xf>
    <xf numFmtId="3" fontId="10" fillId="5" borderId="27" xfId="0" applyNumberFormat="1" applyFont="1" applyFill="1" applyBorder="1" applyAlignment="1" applyProtection="1"/>
    <xf numFmtId="0" fontId="10" fillId="0" borderId="142" xfId="0" applyNumberFormat="1" applyFont="1" applyFill="1" applyBorder="1" applyAlignment="1" applyProtection="1">
      <alignment horizontal="center" vertical="center" wrapText="1"/>
    </xf>
    <xf numFmtId="3" fontId="10" fillId="3" borderId="139" xfId="0" applyNumberFormat="1" applyFont="1" applyFill="1" applyBorder="1" applyAlignment="1" applyProtection="1">
      <alignment horizontal="right"/>
      <protection locked="0"/>
    </xf>
    <xf numFmtId="1" fontId="10" fillId="4" borderId="138" xfId="0" applyNumberFormat="1" applyFont="1" applyFill="1" applyBorder="1" applyAlignment="1">
      <alignment horizontal="left" vertical="center" wrapText="1"/>
    </xf>
    <xf numFmtId="1" fontId="10" fillId="6" borderId="150" xfId="0" applyNumberFormat="1" applyFont="1" applyFill="1" applyBorder="1" applyAlignment="1" applyProtection="1">
      <alignment horizontal="right"/>
      <protection locked="0"/>
    </xf>
    <xf numFmtId="1" fontId="10" fillId="6" borderId="35" xfId="0" applyNumberFormat="1" applyFont="1" applyFill="1" applyBorder="1" applyAlignment="1" applyProtection="1">
      <alignment horizontal="right"/>
      <protection locked="0"/>
    </xf>
    <xf numFmtId="1" fontId="10" fillId="6" borderId="76" xfId="0" applyNumberFormat="1" applyFont="1" applyFill="1" applyBorder="1" applyAlignment="1" applyProtection="1">
      <alignment horizontal="right"/>
      <protection locked="0"/>
    </xf>
    <xf numFmtId="1" fontId="10" fillId="6" borderId="3" xfId="0" applyNumberFormat="1" applyFont="1" applyFill="1" applyBorder="1" applyAlignment="1" applyProtection="1">
      <alignment horizontal="right"/>
      <protection locked="0"/>
    </xf>
    <xf numFmtId="1" fontId="10" fillId="0" borderId="31" xfId="0" applyNumberFormat="1" applyFont="1" applyBorder="1" applyAlignment="1">
      <alignment horizontal="right"/>
    </xf>
    <xf numFmtId="1" fontId="10" fillId="6" borderId="28" xfId="0" applyNumberFormat="1" applyFont="1" applyFill="1" applyBorder="1" applyAlignment="1" applyProtection="1">
      <alignment horizontal="right"/>
      <protection locked="0"/>
    </xf>
    <xf numFmtId="1" fontId="10" fillId="6" borderId="36" xfId="0" applyNumberFormat="1" applyFont="1" applyFill="1" applyBorder="1" applyAlignment="1" applyProtection="1">
      <alignment horizontal="right"/>
      <protection locked="0"/>
    </xf>
    <xf numFmtId="1" fontId="10" fillId="6" borderId="42" xfId="0" applyNumberFormat="1" applyFont="1" applyFill="1" applyBorder="1" applyAlignment="1" applyProtection="1">
      <alignment horizontal="right"/>
      <protection locked="0"/>
    </xf>
    <xf numFmtId="1" fontId="10" fillId="6" borderId="63" xfId="0" applyNumberFormat="1" applyFont="1" applyFill="1" applyBorder="1" applyAlignment="1" applyProtection="1">
      <alignment horizontal="right"/>
      <protection locked="0"/>
    </xf>
    <xf numFmtId="1" fontId="10" fillId="6" borderId="27" xfId="0" applyNumberFormat="1" applyFont="1" applyFill="1" applyBorder="1" applyAlignment="1" applyProtection="1">
      <alignment horizontal="right"/>
      <protection locked="0"/>
    </xf>
    <xf numFmtId="1" fontId="10" fillId="6" borderId="29" xfId="0" applyNumberFormat="1" applyFont="1" applyFill="1" applyBorder="1" applyAlignment="1" applyProtection="1">
      <alignment horizontal="right"/>
      <protection locked="0"/>
    </xf>
    <xf numFmtId="1" fontId="10" fillId="6" borderId="7" xfId="0" applyNumberFormat="1" applyFont="1" applyFill="1" applyBorder="1" applyAlignment="1" applyProtection="1">
      <alignment horizontal="right"/>
      <protection locked="0"/>
    </xf>
    <xf numFmtId="1" fontId="10" fillId="6" borderId="4" xfId="0" applyNumberFormat="1" applyFont="1" applyFill="1" applyBorder="1" applyAlignment="1" applyProtection="1">
      <alignment horizontal="right"/>
      <protection locked="0"/>
    </xf>
    <xf numFmtId="0" fontId="15" fillId="4" borderId="0" xfId="0" applyFont="1" applyFill="1" applyProtection="1">
      <protection locked="0"/>
    </xf>
    <xf numFmtId="1" fontId="15" fillId="0" borderId="138" xfId="0" applyNumberFormat="1" applyFont="1" applyFill="1" applyBorder="1" applyAlignment="1" applyProtection="1">
      <alignment horizontal="left" vertical="center"/>
    </xf>
    <xf numFmtId="0" fontId="13" fillId="4" borderId="0" xfId="0" applyFont="1" applyFill="1" applyBorder="1"/>
    <xf numFmtId="0" fontId="63" fillId="3" borderId="0" xfId="0" applyNumberFormat="1" applyFont="1" applyFill="1" applyBorder="1" applyAlignment="1" applyProtection="1">
      <alignment horizontal="center" vertical="center" wrapText="1"/>
    </xf>
    <xf numFmtId="1" fontId="61" fillId="4" borderId="0" xfId="0" applyNumberFormat="1" applyFont="1" applyFill="1" applyAlignment="1">
      <alignment vertical="top"/>
    </xf>
    <xf numFmtId="1" fontId="61" fillId="3" borderId="0" xfId="0" applyNumberFormat="1" applyFont="1" applyFill="1" applyAlignment="1">
      <alignment vertical="top"/>
    </xf>
    <xf numFmtId="1" fontId="13" fillId="0" borderId="0" xfId="0" applyNumberFormat="1" applyFont="1"/>
    <xf numFmtId="3" fontId="10" fillId="6" borderId="50" xfId="0" applyNumberFormat="1" applyFont="1" applyFill="1" applyBorder="1" applyAlignment="1" applyProtection="1">
      <protection locked="0"/>
    </xf>
    <xf numFmtId="1" fontId="61" fillId="0" borderId="0" xfId="0" applyNumberFormat="1" applyFont="1"/>
    <xf numFmtId="1" fontId="10" fillId="6" borderId="63" xfId="0" applyNumberFormat="1" applyFont="1" applyFill="1" applyBorder="1" applyProtection="1">
      <protection locked="0"/>
    </xf>
    <xf numFmtId="3" fontId="10" fillId="6" borderId="34" xfId="0" applyNumberFormat="1" applyFont="1" applyFill="1" applyBorder="1" applyAlignment="1" applyProtection="1">
      <alignment wrapText="1"/>
      <protection locked="0"/>
    </xf>
    <xf numFmtId="3" fontId="10" fillId="6" borderId="0" xfId="0" applyNumberFormat="1" applyFont="1" applyFill="1" applyBorder="1" applyAlignment="1" applyProtection="1">
      <alignment wrapText="1"/>
      <protection locked="0"/>
    </xf>
    <xf numFmtId="1" fontId="61" fillId="3" borderId="0" xfId="0" applyNumberFormat="1" applyFont="1" applyFill="1"/>
    <xf numFmtId="1" fontId="10" fillId="0" borderId="142" xfId="0" applyNumberFormat="1" applyFont="1" applyBorder="1" applyAlignment="1">
      <alignment horizontal="center" vertical="center" wrapText="1"/>
    </xf>
    <xf numFmtId="1" fontId="10" fillId="0" borderId="148" xfId="0" applyNumberFormat="1" applyFont="1" applyBorder="1" applyAlignment="1">
      <alignment horizontal="center" vertical="center" wrapText="1"/>
    </xf>
    <xf numFmtId="3" fontId="10" fillId="0" borderId="138" xfId="0" applyNumberFormat="1" applyFont="1" applyFill="1" applyBorder="1" applyAlignment="1" applyProtection="1">
      <alignment horizontal="center" vertical="center"/>
      <protection locked="0"/>
    </xf>
    <xf numFmtId="1" fontId="10" fillId="6" borderId="156" xfId="0" applyNumberFormat="1" applyFont="1" applyFill="1" applyBorder="1" applyAlignment="1" applyProtection="1">
      <alignment horizontal="center" vertical="center" wrapText="1"/>
      <protection locked="0"/>
    </xf>
    <xf numFmtId="1" fontId="10" fillId="6" borderId="35" xfId="0" applyNumberFormat="1" applyFont="1" applyFill="1" applyBorder="1" applyAlignment="1" applyProtection="1">
      <alignment horizontal="center" vertical="center" wrapText="1"/>
      <protection locked="0"/>
    </xf>
    <xf numFmtId="1" fontId="10" fillId="6" borderId="143" xfId="0" applyNumberFormat="1" applyFont="1" applyFill="1" applyBorder="1" applyAlignment="1" applyProtection="1">
      <alignment horizontal="center" vertical="center" wrapText="1"/>
      <protection locked="0"/>
    </xf>
    <xf numFmtId="1" fontId="10" fillId="6" borderId="150" xfId="0" applyNumberFormat="1" applyFont="1" applyFill="1" applyBorder="1" applyAlignment="1" applyProtection="1">
      <alignment horizontal="center" vertical="center" wrapText="1"/>
      <protection locked="0"/>
    </xf>
    <xf numFmtId="1" fontId="10" fillId="6" borderId="75" xfId="0" applyNumberFormat="1" applyFont="1" applyFill="1" applyBorder="1" applyAlignment="1" applyProtection="1">
      <alignment horizontal="center" vertical="center" wrapText="1"/>
      <protection locked="0"/>
    </xf>
    <xf numFmtId="3" fontId="10" fillId="0" borderId="44" xfId="0" applyNumberFormat="1" applyFont="1" applyFill="1" applyBorder="1" applyAlignment="1" applyProtection="1">
      <alignment horizontal="center" vertical="center"/>
      <protection locked="0"/>
    </xf>
    <xf numFmtId="3" fontId="10" fillId="6" borderId="9" xfId="0" applyNumberFormat="1" applyFont="1" applyFill="1" applyBorder="1" applyAlignment="1" applyProtection="1">
      <alignment horizontal="center" vertical="center"/>
      <protection locked="0"/>
    </xf>
    <xf numFmtId="3" fontId="10" fillId="6" borderId="44" xfId="0" applyNumberFormat="1" applyFont="1" applyFill="1" applyBorder="1" applyAlignment="1" applyProtection="1">
      <alignment horizontal="center" vertical="center"/>
      <protection locked="0"/>
    </xf>
    <xf numFmtId="3" fontId="10" fillId="6" borderId="50" xfId="0" applyNumberFormat="1" applyFont="1" applyFill="1" applyBorder="1" applyAlignment="1" applyProtection="1">
      <alignment horizontal="center" vertical="center"/>
      <protection locked="0"/>
    </xf>
    <xf numFmtId="3" fontId="10" fillId="6" borderId="10" xfId="0" applyNumberFormat="1" applyFont="1" applyFill="1" applyBorder="1" applyAlignment="1" applyProtection="1">
      <alignment horizontal="center" vertical="center"/>
      <protection locked="0"/>
    </xf>
    <xf numFmtId="1" fontId="10" fillId="6" borderId="9" xfId="0" applyNumberFormat="1" applyFont="1" applyFill="1" applyBorder="1" applyAlignment="1" applyProtection="1">
      <alignment horizontal="center" vertical="center" wrapText="1"/>
      <protection locked="0"/>
    </xf>
    <xf numFmtId="1" fontId="10" fillId="6" borderId="44" xfId="0" applyNumberFormat="1" applyFont="1" applyFill="1" applyBorder="1" applyAlignment="1" applyProtection="1">
      <alignment horizontal="center" vertical="center" wrapText="1"/>
      <protection locked="0"/>
    </xf>
    <xf numFmtId="3" fontId="10" fillId="0" borderId="60" xfId="0" applyNumberFormat="1" applyFont="1" applyFill="1" applyBorder="1" applyAlignment="1" applyProtection="1">
      <alignment horizontal="center" vertical="center"/>
      <protection locked="0"/>
    </xf>
    <xf numFmtId="1" fontId="10" fillId="0" borderId="144" xfId="0" applyNumberFormat="1" applyFont="1" applyBorder="1" applyAlignment="1">
      <alignment horizontal="center" vertical="center" wrapText="1"/>
    </xf>
    <xf numFmtId="1" fontId="10" fillId="6" borderId="10" xfId="0" applyNumberFormat="1" applyFont="1" applyFill="1" applyBorder="1" applyAlignment="1" applyProtection="1">
      <alignment horizontal="center" vertical="center" wrapText="1"/>
      <protection locked="0"/>
    </xf>
    <xf numFmtId="1" fontId="10" fillId="6" borderId="21" xfId="0" applyNumberFormat="1" applyFont="1" applyFill="1" applyBorder="1" applyAlignment="1" applyProtection="1">
      <alignment horizontal="center" vertical="center" wrapText="1"/>
      <protection locked="0"/>
    </xf>
    <xf numFmtId="1" fontId="10" fillId="6" borderId="50" xfId="0" applyNumberFormat="1" applyFont="1" applyFill="1" applyBorder="1" applyAlignment="1" applyProtection="1">
      <alignment horizontal="center" vertical="center" wrapText="1"/>
      <protection locked="0"/>
    </xf>
    <xf numFmtId="1" fontId="10" fillId="6" borderId="46" xfId="0" applyNumberFormat="1" applyFont="1" applyFill="1" applyBorder="1" applyAlignment="1" applyProtection="1">
      <alignment horizontal="center" vertical="center" wrapText="1"/>
      <protection locked="0"/>
    </xf>
    <xf numFmtId="3" fontId="10" fillId="6" borderId="60" xfId="0" applyNumberFormat="1" applyFont="1" applyFill="1" applyBorder="1" applyAlignment="1" applyProtection="1">
      <alignment horizontal="center" vertical="center"/>
      <protection locked="0"/>
    </xf>
    <xf numFmtId="3" fontId="10" fillId="6" borderId="67" xfId="0" applyNumberFormat="1" applyFont="1" applyFill="1" applyBorder="1" applyAlignment="1" applyProtection="1">
      <alignment horizontal="center" vertical="center"/>
      <protection locked="0"/>
    </xf>
    <xf numFmtId="1" fontId="10" fillId="6" borderId="67" xfId="0" applyNumberFormat="1" applyFont="1" applyFill="1" applyBorder="1" applyAlignment="1" applyProtection="1">
      <alignment horizontal="center" vertical="center" wrapText="1"/>
      <protection locked="0"/>
    </xf>
    <xf numFmtId="1" fontId="10" fillId="0" borderId="51"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0" fontId="10" fillId="3" borderId="138" xfId="0" applyNumberFormat="1" applyFont="1" applyFill="1" applyBorder="1" applyAlignment="1" applyProtection="1">
      <alignment horizontal="center" vertical="center"/>
    </xf>
    <xf numFmtId="1" fontId="10" fillId="6" borderId="19" xfId="0" applyNumberFormat="1" applyFont="1" applyFill="1" applyBorder="1" applyAlignment="1" applyProtection="1">
      <alignment horizontal="center" vertical="center" wrapText="1"/>
      <protection locked="0"/>
    </xf>
    <xf numFmtId="1" fontId="10" fillId="6" borderId="24" xfId="0" applyNumberFormat="1" applyFont="1" applyFill="1" applyBorder="1" applyAlignment="1" applyProtection="1">
      <alignment horizontal="center" vertical="center" wrapText="1"/>
      <protection locked="0"/>
    </xf>
    <xf numFmtId="1" fontId="10" fillId="0" borderId="144" xfId="0" applyNumberFormat="1" applyFont="1" applyFill="1" applyBorder="1" applyAlignment="1" applyProtection="1">
      <alignment horizontal="center" vertical="center"/>
    </xf>
    <xf numFmtId="1" fontId="10" fillId="0" borderId="145" xfId="0" applyNumberFormat="1" applyFont="1" applyBorder="1" applyAlignment="1">
      <alignment horizontal="center" vertical="center" wrapText="1"/>
    </xf>
    <xf numFmtId="0" fontId="61" fillId="3" borderId="0" xfId="0" applyNumberFormat="1" applyFont="1" applyFill="1" applyBorder="1" applyAlignment="1" applyProtection="1">
      <alignment horizontal="left" vertical="center" wrapText="1"/>
    </xf>
    <xf numFmtId="3" fontId="10" fillId="3" borderId="0" xfId="0" applyNumberFormat="1" applyFont="1" applyFill="1" applyBorder="1" applyAlignment="1" applyProtection="1">
      <alignment horizontal="center" vertical="center" wrapText="1"/>
      <protection locked="0"/>
    </xf>
    <xf numFmtId="3" fontId="10" fillId="0" borderId="0" xfId="0" applyNumberFormat="1" applyFont="1" applyFill="1" applyBorder="1" applyAlignment="1" applyProtection="1">
      <alignment horizontal="center" vertical="center" wrapText="1"/>
      <protection locked="0"/>
    </xf>
    <xf numFmtId="3" fontId="10" fillId="6" borderId="138" xfId="0" applyNumberFormat="1" applyFont="1" applyFill="1" applyBorder="1" applyAlignment="1" applyProtection="1">
      <alignment horizontal="center" vertical="center" wrapText="1"/>
      <protection locked="0"/>
    </xf>
    <xf numFmtId="1" fontId="10" fillId="8" borderId="138" xfId="0" applyNumberFormat="1" applyFont="1" applyFill="1" applyBorder="1" applyAlignment="1" applyProtection="1">
      <alignment horizontal="right" vertical="center" wrapText="1"/>
      <protection locked="0"/>
    </xf>
    <xf numFmtId="1" fontId="10" fillId="8" borderId="138" xfId="0" applyNumberFormat="1" applyFont="1" applyFill="1" applyBorder="1" applyAlignment="1" applyProtection="1">
      <alignment horizontal="right" vertical="center"/>
      <protection locked="0"/>
    </xf>
    <xf numFmtId="1" fontId="10" fillId="8" borderId="138" xfId="0" applyNumberFormat="1" applyFont="1" applyFill="1" applyBorder="1" applyAlignment="1" applyProtection="1">
      <alignment horizontal="right" vertical="top" wrapText="1"/>
      <protection locked="0"/>
    </xf>
    <xf numFmtId="1" fontId="10" fillId="4" borderId="0" xfId="0" applyNumberFormat="1" applyFont="1" applyFill="1" applyAlignment="1">
      <alignment vertical="top"/>
    </xf>
    <xf numFmtId="0" fontId="9" fillId="0" borderId="0" xfId="0" applyFont="1" applyFill="1" applyBorder="1" applyAlignment="1" applyProtection="1">
      <alignment horizontal="left"/>
    </xf>
    <xf numFmtId="0" fontId="61" fillId="4" borderId="0" xfId="0" applyNumberFormat="1" applyFont="1" applyFill="1" applyBorder="1" applyAlignment="1" applyProtection="1">
      <alignment horizontal="left"/>
    </xf>
    <xf numFmtId="0" fontId="61" fillId="4" borderId="0" xfId="0" applyNumberFormat="1" applyFont="1" applyFill="1" applyBorder="1" applyAlignment="1" applyProtection="1"/>
    <xf numFmtId="1" fontId="10" fillId="0" borderId="150" xfId="0" applyNumberFormat="1" applyFont="1" applyBorder="1" applyAlignment="1">
      <alignment horizontal="right" wrapText="1"/>
    </xf>
    <xf numFmtId="1" fontId="10" fillId="0" borderId="156" xfId="0" applyNumberFormat="1" applyFont="1" applyBorder="1"/>
    <xf numFmtId="1" fontId="10" fillId="0" borderId="35" xfId="0" applyNumberFormat="1" applyFont="1" applyBorder="1"/>
    <xf numFmtId="1" fontId="10" fillId="6" borderId="150" xfId="0" applyNumberFormat="1" applyFont="1" applyFill="1" applyBorder="1" applyProtection="1">
      <protection locked="0"/>
    </xf>
    <xf numFmtId="1" fontId="10" fillId="6" borderId="35" xfId="0" applyNumberFormat="1" applyFont="1" applyFill="1" applyBorder="1" applyProtection="1">
      <protection locked="0"/>
    </xf>
    <xf numFmtId="1" fontId="10" fillId="6" borderId="76" xfId="0" applyNumberFormat="1" applyFont="1" applyFill="1" applyBorder="1" applyProtection="1">
      <protection locked="0"/>
    </xf>
    <xf numFmtId="1" fontId="10" fillId="6" borderId="156" xfId="0" applyNumberFormat="1" applyFont="1" applyFill="1" applyBorder="1" applyProtection="1">
      <protection locked="0"/>
    </xf>
    <xf numFmtId="1" fontId="10" fillId="6" borderId="75" xfId="0" applyNumberFormat="1" applyFont="1" applyFill="1" applyBorder="1" applyProtection="1">
      <protection locked="0"/>
    </xf>
    <xf numFmtId="1" fontId="10" fillId="6" borderId="139" xfId="0" applyNumberFormat="1" applyFont="1" applyFill="1" applyBorder="1" applyProtection="1">
      <protection locked="0"/>
    </xf>
    <xf numFmtId="1" fontId="10" fillId="6" borderId="138" xfId="0" applyNumberFormat="1" applyFont="1" applyFill="1" applyBorder="1" applyProtection="1">
      <protection locked="0"/>
    </xf>
    <xf numFmtId="1" fontId="10" fillId="6" borderId="61" xfId="0" applyNumberFormat="1" applyFont="1" applyFill="1" applyBorder="1" applyProtection="1">
      <protection locked="0"/>
    </xf>
    <xf numFmtId="1" fontId="4" fillId="3" borderId="0" xfId="0" applyNumberFormat="1" applyFont="1" applyFill="1"/>
    <xf numFmtId="1" fontId="10" fillId="8" borderId="31" xfId="0" applyNumberFormat="1" applyFont="1" applyFill="1" applyBorder="1" applyProtection="1">
      <protection locked="0"/>
    </xf>
    <xf numFmtId="1" fontId="10" fillId="0" borderId="145" xfId="0" applyNumberFormat="1" applyFont="1" applyBorder="1"/>
    <xf numFmtId="1" fontId="10" fillId="8" borderId="24" xfId="0" applyNumberFormat="1" applyFont="1" applyFill="1" applyBorder="1" applyProtection="1">
      <protection locked="0"/>
    </xf>
    <xf numFmtId="1" fontId="10" fillId="6" borderId="70" xfId="0" applyNumberFormat="1" applyFont="1" applyFill="1" applyBorder="1" applyProtection="1">
      <protection locked="0"/>
    </xf>
    <xf numFmtId="1" fontId="10" fillId="6" borderId="47" xfId="0" applyNumberFormat="1" applyFont="1" applyFill="1" applyBorder="1" applyProtection="1">
      <protection locked="0"/>
    </xf>
    <xf numFmtId="1" fontId="10" fillId="0" borderId="44" xfId="0" applyNumberFormat="1" applyFont="1" applyBorder="1" applyAlignment="1">
      <alignment horizontal="right" wrapText="1"/>
    </xf>
    <xf numFmtId="1" fontId="10" fillId="0" borderId="144" xfId="0" applyNumberFormat="1" applyFont="1" applyBorder="1" applyAlignment="1">
      <alignment horizontal="right"/>
    </xf>
    <xf numFmtId="3" fontId="10" fillId="3" borderId="138" xfId="0" applyNumberFormat="1" applyFont="1" applyFill="1" applyBorder="1" applyAlignment="1" applyProtection="1">
      <alignment horizontal="right"/>
      <protection locked="0"/>
    </xf>
    <xf numFmtId="1" fontId="10" fillId="5" borderId="150" xfId="0" applyNumberFormat="1" applyFont="1" applyFill="1" applyBorder="1"/>
    <xf numFmtId="1" fontId="10" fillId="5" borderId="35" xfId="0" applyNumberFormat="1" applyFont="1" applyFill="1" applyBorder="1"/>
    <xf numFmtId="1" fontId="10" fillId="9" borderId="150" xfId="0" applyNumberFormat="1" applyFont="1" applyFill="1" applyBorder="1"/>
    <xf numFmtId="1" fontId="10" fillId="5" borderId="24" xfId="0" applyNumberFormat="1" applyFont="1" applyFill="1" applyBorder="1"/>
    <xf numFmtId="1" fontId="10" fillId="9" borderId="9" xfId="0" applyNumberFormat="1" applyFont="1" applyFill="1" applyBorder="1"/>
    <xf numFmtId="1" fontId="10" fillId="5" borderId="5" xfId="0" applyNumberFormat="1" applyFont="1" applyFill="1" applyBorder="1"/>
    <xf numFmtId="1" fontId="10" fillId="9" borderId="35" xfId="0" applyNumberFormat="1" applyFont="1" applyFill="1" applyBorder="1"/>
    <xf numFmtId="1" fontId="10" fillId="9" borderId="10" xfId="0" applyNumberFormat="1" applyFont="1" applyFill="1" applyBorder="1"/>
    <xf numFmtId="1" fontId="10" fillId="9" borderId="44" xfId="0" applyNumberFormat="1" applyFont="1" applyFill="1" applyBorder="1"/>
    <xf numFmtId="3" fontId="10" fillId="0" borderId="138" xfId="0" applyNumberFormat="1" applyFont="1" applyBorder="1" applyAlignment="1" applyProtection="1">
      <alignment horizontal="right"/>
      <protection locked="0"/>
    </xf>
    <xf numFmtId="0" fontId="10" fillId="4" borderId="138" xfId="0" applyFont="1" applyFill="1" applyBorder="1" applyAlignment="1" applyProtection="1">
      <alignment horizontal="left" vertical="center" wrapText="1"/>
    </xf>
    <xf numFmtId="1" fontId="10" fillId="9" borderId="21" xfId="0" applyNumberFormat="1" applyFont="1" applyFill="1" applyBorder="1"/>
    <xf numFmtId="1" fontId="10" fillId="9" borderId="60" xfId="0" applyNumberFormat="1" applyFont="1" applyFill="1" applyBorder="1"/>
    <xf numFmtId="3" fontId="10" fillId="0" borderId="127" xfId="0" applyNumberFormat="1" applyFont="1" applyBorder="1" applyAlignment="1" applyProtection="1">
      <alignment horizontal="right"/>
      <protection locked="0"/>
    </xf>
    <xf numFmtId="1" fontId="10" fillId="9" borderId="2" xfId="0" applyNumberFormat="1" applyFont="1" applyFill="1" applyBorder="1"/>
    <xf numFmtId="1" fontId="10" fillId="6" borderId="144" xfId="0" applyNumberFormat="1" applyFont="1" applyFill="1" applyBorder="1" applyProtection="1">
      <protection locked="0"/>
    </xf>
    <xf numFmtId="1" fontId="10" fillId="5" borderId="9" xfId="0" applyNumberFormat="1" applyFont="1" applyFill="1" applyBorder="1"/>
    <xf numFmtId="1" fontId="10" fillId="5" borderId="44" xfId="0" applyNumberFormat="1" applyFont="1" applyFill="1" applyBorder="1"/>
    <xf numFmtId="1" fontId="10" fillId="5" borderId="34" xfId="0" applyNumberFormat="1" applyFont="1" applyFill="1" applyBorder="1"/>
    <xf numFmtId="0" fontId="10" fillId="0" borderId="138" xfId="0" applyFont="1" applyBorder="1" applyAlignment="1" applyProtection="1">
      <alignment horizontal="left" vertical="center" wrapText="1"/>
    </xf>
    <xf numFmtId="1" fontId="10" fillId="5" borderId="139" xfId="0" applyNumberFormat="1" applyFont="1" applyFill="1" applyBorder="1"/>
    <xf numFmtId="1" fontId="10" fillId="3" borderId="138" xfId="0" applyNumberFormat="1" applyFont="1" applyFill="1" applyBorder="1" applyAlignment="1" applyProtection="1">
      <alignment horizontal="right" wrapText="1"/>
    </xf>
    <xf numFmtId="1" fontId="10" fillId="3" borderId="138" xfId="0" applyNumberFormat="1" applyFont="1" applyFill="1" applyBorder="1" applyAlignment="1" applyProtection="1">
      <alignment horizontal="right"/>
    </xf>
    <xf numFmtId="1" fontId="10" fillId="5" borderId="39" xfId="0" applyNumberFormat="1" applyFont="1" applyFill="1" applyBorder="1"/>
    <xf numFmtId="1" fontId="4" fillId="4" borderId="0" xfId="0" applyNumberFormat="1" applyFont="1" applyFill="1"/>
    <xf numFmtId="0" fontId="61" fillId="3" borderId="0" xfId="0" applyNumberFormat="1" applyFont="1" applyFill="1" applyBorder="1" applyAlignment="1" applyProtection="1">
      <alignment horizontal="left"/>
    </xf>
    <xf numFmtId="41" fontId="61" fillId="3" borderId="0" xfId="0" applyNumberFormat="1" applyFont="1" applyFill="1" applyBorder="1" applyAlignment="1" applyProtection="1"/>
    <xf numFmtId="41" fontId="63" fillId="3" borderId="0" xfId="0" applyNumberFormat="1" applyFont="1" applyFill="1" applyBorder="1" applyAlignment="1" applyProtection="1"/>
    <xf numFmtId="0" fontId="61" fillId="0" borderId="0" xfId="0" applyFont="1" applyAlignment="1"/>
    <xf numFmtId="0" fontId="61" fillId="0" borderId="174" xfId="0" applyFont="1" applyBorder="1" applyAlignment="1"/>
    <xf numFmtId="0" fontId="61" fillId="0" borderId="175" xfId="0" applyFont="1" applyBorder="1" applyAlignment="1"/>
    <xf numFmtId="1" fontId="10" fillId="0" borderId="143" xfId="0" applyNumberFormat="1" applyFont="1" applyBorder="1" applyAlignment="1">
      <alignment horizontal="right" wrapText="1"/>
    </xf>
    <xf numFmtId="1" fontId="10" fillId="4" borderId="115" xfId="0" applyNumberFormat="1" applyFont="1" applyFill="1" applyBorder="1" applyProtection="1">
      <protection locked="0"/>
    </xf>
    <xf numFmtId="1" fontId="10" fillId="4" borderId="156" xfId="0" applyNumberFormat="1" applyFont="1" applyFill="1" applyBorder="1" applyProtection="1">
      <protection locked="0"/>
    </xf>
    <xf numFmtId="1" fontId="10" fillId="4" borderId="3" xfId="0" applyNumberFormat="1" applyFont="1" applyFill="1" applyBorder="1" applyProtection="1">
      <protection locked="0"/>
    </xf>
    <xf numFmtId="1" fontId="10" fillId="0" borderId="0" xfId="0" applyNumberFormat="1" applyFont="1" applyAlignment="1">
      <alignment horizontal="right" wrapText="1"/>
    </xf>
    <xf numFmtId="1" fontId="10" fillId="0" borderId="60" xfId="0" applyNumberFormat="1" applyFont="1" applyBorder="1" applyAlignment="1">
      <alignment horizontal="right" wrapText="1"/>
    </xf>
    <xf numFmtId="0" fontId="9" fillId="4" borderId="0" xfId="0" applyNumberFormat="1" applyFont="1" applyFill="1" applyAlignment="1" applyProtection="1"/>
    <xf numFmtId="0" fontId="10" fillId="4" borderId="0" xfId="0" applyNumberFormat="1" applyFont="1" applyFill="1" applyBorder="1" applyAlignment="1" applyProtection="1">
      <alignment horizontal="left" wrapText="1"/>
    </xf>
    <xf numFmtId="3" fontId="10" fillId="0" borderId="150" xfId="0" applyNumberFormat="1" applyFont="1" applyFill="1" applyBorder="1" applyAlignment="1" applyProtection="1">
      <alignment horizontal="right" wrapText="1"/>
      <protection locked="0"/>
    </xf>
    <xf numFmtId="1" fontId="10" fillId="6" borderId="150" xfId="0" applyNumberFormat="1" applyFont="1" applyFill="1" applyBorder="1" applyAlignment="1" applyProtection="1">
      <alignment wrapText="1"/>
      <protection locked="0"/>
    </xf>
    <xf numFmtId="1" fontId="10" fillId="6" borderId="35" xfId="0" applyNumberFormat="1" applyFont="1" applyFill="1" applyBorder="1" applyAlignment="1" applyProtection="1">
      <alignment wrapText="1"/>
      <protection locked="0"/>
    </xf>
    <xf numFmtId="1" fontId="10" fillId="6" borderId="156" xfId="0" applyNumberFormat="1" applyFont="1" applyFill="1" applyBorder="1" applyAlignment="1" applyProtection="1">
      <alignment wrapText="1"/>
      <protection locked="0"/>
    </xf>
    <xf numFmtId="1" fontId="10" fillId="6" borderId="139" xfId="0" applyNumberFormat="1" applyFont="1" applyFill="1" applyBorder="1" applyAlignment="1" applyProtection="1">
      <alignment wrapText="1"/>
      <protection locked="0"/>
    </xf>
    <xf numFmtId="3" fontId="10" fillId="6" borderId="9" xfId="0" applyNumberFormat="1" applyFont="1" applyFill="1" applyBorder="1" applyAlignment="1" applyProtection="1">
      <alignment wrapText="1"/>
      <protection locked="0"/>
    </xf>
    <xf numFmtId="3" fontId="10" fillId="6" borderId="150" xfId="0" applyNumberFormat="1" applyFont="1" applyFill="1" applyBorder="1" applyAlignment="1" applyProtection="1">
      <alignment wrapText="1"/>
      <protection locked="0"/>
    </xf>
    <xf numFmtId="1" fontId="10" fillId="3" borderId="9" xfId="0" applyNumberFormat="1" applyFont="1" applyFill="1" applyBorder="1" applyAlignment="1">
      <alignment horizontal="right" wrapText="1"/>
    </xf>
    <xf numFmtId="1" fontId="10" fillId="0" borderId="2" xfId="0" applyNumberFormat="1" applyFont="1" applyBorder="1" applyAlignment="1">
      <alignment horizontal="right" wrapText="1"/>
    </xf>
    <xf numFmtId="1" fontId="10" fillId="0" borderId="21" xfId="0" applyNumberFormat="1" applyFont="1" applyBorder="1" applyAlignment="1">
      <alignment horizontal="right" wrapText="1"/>
    </xf>
    <xf numFmtId="1" fontId="10" fillId="6" borderId="9" xfId="0" applyNumberFormat="1" applyFont="1" applyFill="1" applyBorder="1" applyAlignment="1" applyProtection="1">
      <alignment wrapText="1"/>
      <protection locked="0"/>
    </xf>
    <xf numFmtId="1" fontId="10" fillId="6" borderId="10" xfId="0" applyNumberFormat="1" applyFont="1" applyFill="1" applyBorder="1" applyAlignment="1" applyProtection="1">
      <alignment wrapText="1"/>
      <protection locked="0"/>
    </xf>
    <xf numFmtId="1" fontId="10" fillId="6" borderId="21" xfId="0" applyNumberFormat="1" applyFont="1" applyFill="1" applyBorder="1" applyAlignment="1" applyProtection="1">
      <alignment wrapText="1"/>
      <protection locked="0"/>
    </xf>
    <xf numFmtId="1" fontId="10" fillId="6" borderId="176" xfId="0" applyNumberFormat="1" applyFont="1" applyFill="1" applyBorder="1" applyAlignment="1" applyProtection="1">
      <alignment wrapText="1"/>
      <protection locked="0"/>
    </xf>
    <xf numFmtId="1" fontId="10" fillId="6" borderId="2" xfId="0" applyNumberFormat="1" applyFont="1" applyFill="1" applyBorder="1" applyAlignment="1" applyProtection="1">
      <alignment wrapText="1"/>
      <protection locked="0"/>
    </xf>
    <xf numFmtId="1" fontId="10" fillId="3" borderId="28" xfId="0" applyNumberFormat="1" applyFont="1" applyFill="1" applyBorder="1" applyAlignment="1">
      <alignment horizontal="right" wrapText="1"/>
    </xf>
    <xf numFmtId="1" fontId="10" fillId="6" borderId="28" xfId="0" applyNumberFormat="1" applyFont="1" applyFill="1" applyBorder="1" applyAlignment="1" applyProtection="1">
      <alignment wrapText="1"/>
      <protection locked="0"/>
    </xf>
    <xf numFmtId="1" fontId="10" fillId="6" borderId="36" xfId="0" applyNumberFormat="1" applyFont="1" applyFill="1" applyBorder="1" applyAlignment="1" applyProtection="1">
      <alignment wrapText="1"/>
      <protection locked="0"/>
    </xf>
    <xf numFmtId="3" fontId="10" fillId="6" borderId="138" xfId="0" applyNumberFormat="1" applyFont="1" applyFill="1" applyBorder="1" applyAlignment="1" applyProtection="1">
      <alignment wrapText="1"/>
      <protection locked="0"/>
    </xf>
    <xf numFmtId="3" fontId="10" fillId="6" borderId="60" xfId="0" applyNumberFormat="1" applyFont="1" applyFill="1" applyBorder="1" applyAlignment="1" applyProtection="1">
      <alignment wrapText="1"/>
      <protection locked="0"/>
    </xf>
    <xf numFmtId="3" fontId="10" fillId="5" borderId="138" xfId="0" applyNumberFormat="1" applyFont="1" applyFill="1" applyBorder="1" applyAlignment="1" applyProtection="1">
      <alignment wrapText="1"/>
    </xf>
    <xf numFmtId="3" fontId="10" fillId="5" borderId="60" xfId="0" applyNumberFormat="1" applyFont="1" applyFill="1" applyBorder="1" applyAlignment="1" applyProtection="1">
      <alignment wrapText="1"/>
    </xf>
    <xf numFmtId="3" fontId="10" fillId="0" borderId="9" xfId="0" applyNumberFormat="1" applyFont="1" applyFill="1" applyBorder="1" applyAlignment="1" applyProtection="1">
      <alignment horizontal="right" wrapText="1"/>
      <protection locked="0"/>
    </xf>
    <xf numFmtId="3" fontId="10" fillId="6" borderId="44" xfId="0" applyNumberFormat="1" applyFont="1" applyFill="1" applyBorder="1" applyAlignment="1" applyProtection="1">
      <alignment wrapText="1"/>
      <protection locked="0"/>
    </xf>
    <xf numFmtId="1" fontId="10" fillId="0" borderId="3" xfId="0" applyNumberFormat="1" applyFont="1" applyBorder="1" applyAlignment="1">
      <alignment horizontal="right" wrapText="1"/>
    </xf>
    <xf numFmtId="1" fontId="10" fillId="0" borderId="156" xfId="0" applyNumberFormat="1" applyFont="1" applyBorder="1" applyAlignment="1">
      <alignment horizontal="right" wrapText="1"/>
    </xf>
    <xf numFmtId="3" fontId="10" fillId="0" borderId="156" xfId="0" applyNumberFormat="1" applyFont="1" applyFill="1" applyBorder="1" applyAlignment="1" applyProtection="1">
      <alignment horizontal="right" wrapText="1"/>
      <protection locked="0"/>
    </xf>
    <xf numFmtId="1" fontId="10" fillId="5" borderId="150" xfId="0" applyNumberFormat="1" applyFont="1" applyFill="1" applyBorder="1" applyAlignment="1">
      <alignment wrapText="1"/>
    </xf>
    <xf numFmtId="1" fontId="10" fillId="5" borderId="35" xfId="0" applyNumberFormat="1" applyFont="1" applyFill="1" applyBorder="1" applyAlignment="1">
      <alignment wrapText="1"/>
    </xf>
    <xf numFmtId="1" fontId="10" fillId="5" borderId="156" xfId="0" applyNumberFormat="1" applyFont="1" applyFill="1" applyBorder="1" applyAlignment="1">
      <alignment wrapText="1"/>
    </xf>
    <xf numFmtId="1" fontId="10" fillId="9" borderId="150" xfId="0" applyNumberFormat="1" applyFont="1" applyFill="1" applyBorder="1" applyAlignment="1">
      <alignment wrapText="1"/>
    </xf>
    <xf numFmtId="1" fontId="10" fillId="9" borderId="35" xfId="0" applyNumberFormat="1" applyFont="1" applyFill="1" applyBorder="1" applyAlignment="1">
      <alignment wrapText="1"/>
    </xf>
    <xf numFmtId="1" fontId="10" fillId="9" borderId="156" xfId="0" applyNumberFormat="1" applyFont="1" applyFill="1" applyBorder="1" applyAlignment="1">
      <alignment wrapText="1"/>
    </xf>
    <xf numFmtId="1" fontId="10" fillId="5" borderId="9" xfId="0" applyNumberFormat="1" applyFont="1" applyFill="1" applyBorder="1" applyAlignment="1">
      <alignment wrapText="1"/>
    </xf>
    <xf numFmtId="1" fontId="10" fillId="5" borderId="10" xfId="0" applyNumberFormat="1" applyFont="1" applyFill="1" applyBorder="1" applyAlignment="1">
      <alignment wrapText="1"/>
    </xf>
    <xf numFmtId="1" fontId="10" fillId="5" borderId="21" xfId="0" applyNumberFormat="1" applyFont="1" applyFill="1" applyBorder="1" applyAlignment="1">
      <alignment wrapText="1"/>
    </xf>
    <xf numFmtId="1" fontId="10" fillId="9" borderId="21" xfId="0" applyNumberFormat="1" applyFont="1" applyFill="1" applyBorder="1" applyAlignment="1">
      <alignment wrapText="1"/>
    </xf>
    <xf numFmtId="1" fontId="10" fillId="9" borderId="10" xfId="0" applyNumberFormat="1" applyFont="1" applyFill="1" applyBorder="1" applyAlignment="1">
      <alignment wrapText="1"/>
    </xf>
    <xf numFmtId="1" fontId="10" fillId="9" borderId="9" xfId="0" applyNumberFormat="1" applyFont="1" applyFill="1" applyBorder="1" applyAlignment="1">
      <alignment wrapText="1"/>
    </xf>
    <xf numFmtId="1" fontId="10" fillId="9" borderId="19" xfId="0" applyNumberFormat="1" applyFont="1" applyFill="1" applyBorder="1" applyAlignment="1">
      <alignment wrapText="1"/>
    </xf>
    <xf numFmtId="3" fontId="10" fillId="3" borderId="60" xfId="0" applyNumberFormat="1" applyFont="1" applyFill="1" applyBorder="1" applyAlignment="1" applyProtection="1">
      <alignment horizontal="right" wrapText="1"/>
      <protection locked="0"/>
    </xf>
    <xf numFmtId="0" fontId="3" fillId="4" borderId="65" xfId="0" applyNumberFormat="1" applyFont="1" applyFill="1" applyBorder="1" applyAlignment="1" applyProtection="1">
      <alignment horizontal="center" vertical="center" wrapText="1"/>
    </xf>
    <xf numFmtId="3" fontId="10" fillId="3" borderId="54" xfId="0" applyNumberFormat="1" applyFont="1" applyFill="1" applyBorder="1" applyAlignment="1" applyProtection="1">
      <alignment horizontal="right" wrapText="1"/>
      <protection locked="0"/>
    </xf>
    <xf numFmtId="1" fontId="10" fillId="3" borderId="56" xfId="0" applyNumberFormat="1" applyFont="1" applyFill="1" applyBorder="1" applyAlignment="1">
      <alignment horizontal="right" wrapText="1"/>
    </xf>
    <xf numFmtId="1" fontId="10" fillId="3" borderId="57" xfId="0" applyNumberFormat="1" applyFont="1" applyFill="1" applyBorder="1" applyAlignment="1">
      <alignment horizontal="right" wrapText="1"/>
    </xf>
    <xf numFmtId="1" fontId="10" fillId="3" borderId="59" xfId="0" applyNumberFormat="1" applyFont="1" applyFill="1" applyBorder="1" applyAlignment="1">
      <alignment horizontal="right" wrapText="1"/>
    </xf>
    <xf numFmtId="3" fontId="10" fillId="3" borderId="55" xfId="0" applyNumberFormat="1" applyFont="1" applyFill="1" applyBorder="1" applyAlignment="1" applyProtection="1">
      <alignment horizontal="right" wrapText="1"/>
      <protection locked="0"/>
    </xf>
    <xf numFmtId="0" fontId="61" fillId="3" borderId="0" xfId="0" applyNumberFormat="1" applyFont="1" applyFill="1" applyAlignment="1" applyProtection="1">
      <alignment horizontal="left"/>
    </xf>
    <xf numFmtId="0" fontId="61" fillId="3" borderId="0" xfId="0" applyNumberFormat="1" applyFont="1" applyFill="1" applyAlignment="1" applyProtection="1"/>
    <xf numFmtId="1" fontId="10" fillId="4" borderId="0" xfId="0" applyNumberFormat="1" applyFont="1" applyFill="1" applyBorder="1" applyAlignment="1" applyProtection="1">
      <alignment wrapText="1"/>
      <protection locked="0"/>
    </xf>
    <xf numFmtId="0" fontId="9" fillId="4" borderId="0" xfId="0" applyNumberFormat="1" applyFont="1" applyFill="1" applyBorder="1" applyAlignment="1" applyProtection="1">
      <alignment horizontal="center"/>
    </xf>
    <xf numFmtId="1" fontId="10" fillId="4" borderId="0" xfId="2" applyNumberFormat="1" applyFont="1" applyFill="1" applyBorder="1" applyAlignment="1" applyProtection="1">
      <alignment wrapText="1"/>
      <protection locked="0"/>
    </xf>
    <xf numFmtId="0" fontId="10" fillId="4" borderId="138" xfId="0" applyFont="1" applyFill="1" applyBorder="1"/>
    <xf numFmtId="0" fontId="9" fillId="4" borderId="0" xfId="0" applyFont="1" applyFill="1"/>
    <xf numFmtId="1" fontId="10" fillId="4" borderId="0" xfId="2" applyNumberFormat="1" applyFont="1" applyFill="1" applyBorder="1" applyAlignment="1" applyProtection="1">
      <protection locked="0"/>
    </xf>
    <xf numFmtId="1" fontId="10" fillId="4" borderId="0" xfId="0" applyNumberFormat="1" applyFont="1" applyFill="1" applyBorder="1" applyAlignment="1" applyProtection="1">
      <protection locked="0"/>
    </xf>
    <xf numFmtId="1" fontId="9" fillId="4" borderId="0" xfId="0" applyNumberFormat="1" applyFont="1" applyFill="1" applyAlignment="1">
      <alignment horizontal="left"/>
    </xf>
    <xf numFmtId="3" fontId="10" fillId="0" borderId="0" xfId="0" applyNumberFormat="1" applyFont="1" applyProtection="1">
      <protection locked="0"/>
    </xf>
    <xf numFmtId="0" fontId="13" fillId="3" borderId="0" xfId="0" applyFont="1" applyFill="1" applyProtection="1">
      <protection locked="0"/>
    </xf>
    <xf numFmtId="1" fontId="61" fillId="4" borderId="0" xfId="0" applyNumberFormat="1" applyFont="1" applyFill="1"/>
    <xf numFmtId="0" fontId="13" fillId="3" borderId="0" xfId="0" applyFont="1" applyFill="1" applyAlignment="1"/>
    <xf numFmtId="0" fontId="13" fillId="4" borderId="0" xfId="0" applyFont="1" applyFill="1" applyProtection="1">
      <protection locked="0"/>
    </xf>
    <xf numFmtId="0" fontId="13" fillId="3" borderId="0" xfId="0" applyFont="1" applyFill="1" applyAlignment="1" applyProtection="1">
      <protection locked="0"/>
    </xf>
    <xf numFmtId="1" fontId="3" fillId="3" borderId="0" xfId="0" applyNumberFormat="1" applyFont="1" applyFill="1"/>
    <xf numFmtId="1" fontId="9" fillId="0" borderId="0" xfId="0" applyNumberFormat="1" applyFont="1"/>
    <xf numFmtId="1" fontId="10" fillId="0" borderId="147" xfId="0" applyNumberFormat="1" applyFont="1" applyBorder="1" applyAlignment="1">
      <alignment horizontal="center" vertical="center" wrapText="1"/>
    </xf>
    <xf numFmtId="1" fontId="10" fillId="0" borderId="161" xfId="0" applyNumberFormat="1" applyFont="1" applyBorder="1" applyAlignment="1">
      <alignment horizontal="center" vertical="center" wrapText="1"/>
    </xf>
    <xf numFmtId="1" fontId="10" fillId="0" borderId="171" xfId="0" applyNumberFormat="1" applyFont="1" applyBorder="1" applyAlignment="1">
      <alignment horizontal="center" vertical="center" wrapText="1"/>
    </xf>
    <xf numFmtId="1" fontId="10" fillId="0" borderId="37" xfId="0" applyNumberFormat="1" applyFont="1" applyBorder="1"/>
    <xf numFmtId="1" fontId="10" fillId="0" borderId="37" xfId="0" applyNumberFormat="1" applyFont="1" applyBorder="1" applyAlignment="1">
      <alignment wrapText="1"/>
    </xf>
    <xf numFmtId="1" fontId="10" fillId="0" borderId="106" xfId="0" applyNumberFormat="1" applyFont="1" applyBorder="1"/>
    <xf numFmtId="1" fontId="10" fillId="0" borderId="171" xfId="0" applyNumberFormat="1" applyFont="1" applyBorder="1"/>
    <xf numFmtId="1" fontId="10" fillId="0" borderId="27" xfId="0" applyNumberFormat="1" applyFont="1" applyBorder="1" applyAlignment="1">
      <alignment wrapText="1"/>
    </xf>
    <xf numFmtId="1" fontId="10" fillId="6" borderId="115" xfId="0" applyNumberFormat="1" applyFont="1" applyFill="1" applyBorder="1" applyProtection="1">
      <protection locked="0"/>
    </xf>
    <xf numFmtId="1" fontId="10" fillId="6" borderId="181" xfId="0" applyNumberFormat="1" applyFont="1" applyFill="1" applyBorder="1" applyProtection="1">
      <protection locked="0"/>
    </xf>
    <xf numFmtId="1" fontId="10" fillId="6" borderId="176" xfId="0" applyNumberFormat="1" applyFont="1" applyFill="1" applyBorder="1" applyProtection="1">
      <protection locked="0"/>
    </xf>
    <xf numFmtId="1" fontId="10" fillId="4" borderId="137" xfId="0" applyNumberFormat="1" applyFont="1" applyFill="1" applyBorder="1" applyAlignment="1" applyProtection="1">
      <alignment vertical="center"/>
      <protection locked="0"/>
    </xf>
    <xf numFmtId="1" fontId="10" fillId="6" borderId="46" xfId="0" applyNumberFormat="1" applyFont="1" applyFill="1" applyBorder="1" applyProtection="1">
      <protection locked="0"/>
    </xf>
    <xf numFmtId="0" fontId="10" fillId="0" borderId="27" xfId="0" applyFont="1" applyBorder="1" applyAlignment="1">
      <alignment horizontal="left" vertical="center" wrapText="1"/>
    </xf>
    <xf numFmtId="1" fontId="10" fillId="0" borderId="138" xfId="0" applyNumberFormat="1" applyFont="1" applyBorder="1" applyAlignment="1">
      <alignment wrapText="1"/>
    </xf>
    <xf numFmtId="1" fontId="10" fillId="0" borderId="4" xfId="0" applyNumberFormat="1" applyFont="1" applyBorder="1" applyAlignment="1">
      <alignment wrapText="1"/>
    </xf>
    <xf numFmtId="0" fontId="30" fillId="0" borderId="0" xfId="0" applyFont="1" applyAlignment="1">
      <alignment wrapText="1"/>
    </xf>
    <xf numFmtId="1" fontId="5" fillId="3" borderId="0" xfId="0" applyNumberFormat="1" applyFont="1" applyFill="1" applyAlignment="1">
      <alignment vertical="center" wrapText="1"/>
    </xf>
    <xf numFmtId="0" fontId="10" fillId="0" borderId="44" xfId="0" applyFont="1" applyBorder="1" applyAlignment="1">
      <alignment wrapText="1"/>
    </xf>
    <xf numFmtId="1" fontId="10" fillId="6" borderId="165" xfId="0" applyNumberFormat="1" applyFont="1" applyFill="1" applyBorder="1" applyProtection="1">
      <protection locked="0"/>
    </xf>
    <xf numFmtId="1" fontId="10" fillId="6" borderId="82" xfId="0" applyNumberFormat="1" applyFont="1" applyFill="1" applyBorder="1" applyProtection="1">
      <protection locked="0"/>
    </xf>
    <xf numFmtId="1" fontId="30" fillId="0" borderId="27" xfId="0" applyNumberFormat="1" applyFont="1" applyBorder="1"/>
    <xf numFmtId="3" fontId="15" fillId="0" borderId="0" xfId="0" applyNumberFormat="1" applyFont="1" applyProtection="1">
      <protection locked="0"/>
    </xf>
    <xf numFmtId="1" fontId="10" fillId="4" borderId="37" xfId="0" applyNumberFormat="1" applyFont="1" applyFill="1" applyBorder="1"/>
    <xf numFmtId="0" fontId="9" fillId="3" borderId="0" xfId="0" applyFont="1" applyFill="1" applyBorder="1" applyAlignment="1" applyProtection="1">
      <alignment horizontal="left"/>
    </xf>
    <xf numFmtId="41" fontId="10" fillId="3" borderId="0" xfId="0" applyNumberFormat="1" applyFont="1" applyFill="1" applyBorder="1" applyAlignment="1" applyProtection="1"/>
    <xf numFmtId="0" fontId="10" fillId="0" borderId="170" xfId="0" applyFont="1" applyFill="1" applyBorder="1" applyAlignment="1" applyProtection="1">
      <alignment horizontal="center" vertical="center"/>
    </xf>
    <xf numFmtId="0" fontId="10" fillId="0" borderId="167" xfId="0" applyFont="1" applyFill="1" applyBorder="1" applyAlignment="1" applyProtection="1">
      <alignment horizontal="center" vertical="center"/>
    </xf>
    <xf numFmtId="0" fontId="10" fillId="0" borderId="170" xfId="0" applyFont="1" applyFill="1" applyBorder="1" applyAlignment="1" applyProtection="1">
      <alignment horizontal="center" vertical="center" wrapText="1"/>
    </xf>
    <xf numFmtId="0" fontId="10" fillId="0" borderId="141" xfId="0" applyFont="1" applyFill="1" applyBorder="1" applyAlignment="1" applyProtection="1">
      <alignment vertical="center" wrapText="1"/>
    </xf>
    <xf numFmtId="3" fontId="10" fillId="3" borderId="141" xfId="0" applyNumberFormat="1" applyFont="1" applyFill="1" applyBorder="1" applyAlignment="1" applyProtection="1">
      <protection locked="0"/>
    </xf>
    <xf numFmtId="3" fontId="10" fillId="3" borderId="140" xfId="0" applyNumberFormat="1" applyFont="1" applyFill="1" applyBorder="1" applyAlignment="1" applyProtection="1">
      <protection locked="0"/>
    </xf>
    <xf numFmtId="3" fontId="10" fillId="3" borderId="142" xfId="0" applyNumberFormat="1" applyFont="1" applyFill="1" applyBorder="1" applyAlignment="1" applyProtection="1">
      <protection locked="0"/>
    </xf>
    <xf numFmtId="3" fontId="10" fillId="3" borderId="144" xfId="0" applyNumberFormat="1" applyFont="1" applyFill="1" applyBorder="1" applyAlignment="1" applyProtection="1">
      <protection locked="0"/>
    </xf>
    <xf numFmtId="3" fontId="10" fillId="3" borderId="145" xfId="0" applyNumberFormat="1" applyFont="1" applyFill="1" applyBorder="1" applyAlignment="1" applyProtection="1">
      <protection locked="0"/>
    </xf>
    <xf numFmtId="3" fontId="10" fillId="3" borderId="147" xfId="0" applyNumberFormat="1" applyFont="1" applyFill="1" applyBorder="1" applyAlignment="1" applyProtection="1">
      <protection locked="0"/>
    </xf>
    <xf numFmtId="0" fontId="10" fillId="0" borderId="23" xfId="0" applyFont="1" applyFill="1" applyBorder="1" applyAlignment="1" applyProtection="1">
      <alignment horizontal="left" vertical="center" wrapText="1"/>
    </xf>
    <xf numFmtId="3" fontId="10" fillId="0" borderId="23" xfId="0" applyNumberFormat="1" applyFont="1" applyFill="1" applyBorder="1" applyAlignment="1" applyProtection="1">
      <protection locked="0"/>
    </xf>
    <xf numFmtId="3" fontId="10" fillId="18" borderId="9" xfId="0" applyNumberFormat="1" applyFont="1" applyFill="1" applyBorder="1" applyAlignment="1" applyProtection="1">
      <protection locked="0"/>
    </xf>
    <xf numFmtId="3" fontId="10" fillId="18" borderId="10" xfId="0" applyNumberFormat="1" applyFont="1" applyFill="1" applyBorder="1" applyAlignment="1" applyProtection="1">
      <protection locked="0"/>
    </xf>
    <xf numFmtId="3" fontId="10" fillId="18" borderId="44" xfId="0" applyNumberFormat="1" applyFont="1" applyFill="1" applyBorder="1" applyAlignment="1" applyProtection="1">
      <protection locked="0"/>
    </xf>
    <xf numFmtId="3" fontId="10" fillId="18" borderId="2" xfId="0" applyNumberFormat="1" applyFont="1" applyFill="1" applyBorder="1" applyAlignment="1" applyProtection="1">
      <protection locked="0"/>
    </xf>
    <xf numFmtId="0" fontId="10" fillId="0" borderId="37" xfId="0" applyFont="1" applyFill="1" applyBorder="1" applyAlignment="1" applyProtection="1">
      <alignment horizontal="left" vertical="center" wrapText="1"/>
    </xf>
    <xf numFmtId="3" fontId="10" fillId="18" borderId="28" xfId="0" applyNumberFormat="1" applyFont="1" applyFill="1" applyBorder="1" applyAlignment="1" applyProtection="1">
      <protection locked="0"/>
    </xf>
    <xf numFmtId="3" fontId="10" fillId="18" borderId="36" xfId="0" applyNumberFormat="1" applyFont="1" applyFill="1" applyBorder="1" applyAlignment="1" applyProtection="1">
      <protection locked="0"/>
    </xf>
    <xf numFmtId="3" fontId="10" fillId="18" borderId="31" xfId="0" applyNumberFormat="1" applyFont="1" applyFill="1" applyBorder="1" applyAlignment="1" applyProtection="1">
      <protection locked="0"/>
    </xf>
    <xf numFmtId="3" fontId="10" fillId="18" borderId="29" xfId="0" applyNumberFormat="1" applyFont="1" applyFill="1" applyBorder="1" applyAlignment="1" applyProtection="1">
      <protection locked="0"/>
    </xf>
    <xf numFmtId="3" fontId="3" fillId="18" borderId="31" xfId="0" applyNumberFormat="1" applyFont="1" applyFill="1" applyBorder="1" applyAlignment="1" applyProtection="1">
      <protection locked="0"/>
    </xf>
    <xf numFmtId="3" fontId="3" fillId="18" borderId="42" xfId="0" applyNumberFormat="1" applyFont="1" applyFill="1" applyBorder="1" applyAlignment="1" applyProtection="1">
      <protection locked="0"/>
    </xf>
    <xf numFmtId="3" fontId="10" fillId="18" borderId="42" xfId="0" applyNumberFormat="1" applyFont="1" applyFill="1" applyBorder="1" applyAlignment="1" applyProtection="1">
      <protection locked="0"/>
    </xf>
    <xf numFmtId="3" fontId="10" fillId="0" borderId="93" xfId="0" applyNumberFormat="1" applyFont="1" applyBorder="1" applyProtection="1">
      <protection locked="0"/>
    </xf>
    <xf numFmtId="3" fontId="10" fillId="6" borderId="92" xfId="0" applyNumberFormat="1" applyFont="1" applyFill="1" applyBorder="1" applyAlignment="1" applyProtection="1">
      <protection locked="0"/>
    </xf>
    <xf numFmtId="3" fontId="10" fillId="6" borderId="158" xfId="0" applyNumberFormat="1" applyFont="1" applyFill="1" applyBorder="1" applyAlignment="1" applyProtection="1">
      <protection locked="0"/>
    </xf>
    <xf numFmtId="3" fontId="10" fillId="18" borderId="183" xfId="0" applyNumberFormat="1" applyFont="1" applyFill="1" applyBorder="1" applyAlignment="1" applyProtection="1">
      <protection locked="0"/>
    </xf>
    <xf numFmtId="3" fontId="10" fillId="18" borderId="158" xfId="0" applyNumberFormat="1" applyFont="1" applyFill="1" applyBorder="1" applyAlignment="1" applyProtection="1">
      <protection locked="0"/>
    </xf>
    <xf numFmtId="3" fontId="10" fillId="18" borderId="94" xfId="0" applyNumberFormat="1" applyFont="1" applyFill="1" applyBorder="1" applyAlignment="1" applyProtection="1">
      <protection locked="0"/>
    </xf>
    <xf numFmtId="0" fontId="10" fillId="0" borderId="54" xfId="0" applyFont="1" applyFill="1" applyBorder="1" applyAlignment="1" applyProtection="1">
      <alignment vertical="center" wrapText="1"/>
    </xf>
    <xf numFmtId="0" fontId="10" fillId="0" borderId="37" xfId="0" applyFont="1" applyFill="1" applyBorder="1" applyAlignment="1" applyProtection="1">
      <alignment vertical="center" wrapText="1"/>
    </xf>
    <xf numFmtId="0" fontId="10" fillId="0" borderId="38" xfId="0" applyFont="1" applyFill="1" applyBorder="1" applyAlignment="1" applyProtection="1">
      <alignment horizontal="left" vertical="center" wrapText="1"/>
    </xf>
    <xf numFmtId="0" fontId="10" fillId="0" borderId="144" xfId="0" applyFont="1" applyFill="1" applyBorder="1" applyAlignment="1" applyProtection="1">
      <alignment horizontal="center" vertical="center" wrapText="1"/>
    </xf>
    <xf numFmtId="0" fontId="10" fillId="0" borderId="169" xfId="0" applyFont="1" applyFill="1" applyBorder="1" applyAlignment="1" applyProtection="1">
      <alignment horizontal="center" vertical="center" wrapText="1"/>
    </xf>
    <xf numFmtId="0" fontId="10" fillId="0" borderId="147" xfId="0" applyFont="1" applyFill="1" applyBorder="1" applyAlignment="1" applyProtection="1">
      <alignment horizontal="center" vertical="center" wrapText="1"/>
    </xf>
    <xf numFmtId="0" fontId="10" fillId="0" borderId="0" xfId="0" applyFont="1" applyFill="1" applyAlignment="1">
      <alignment horizontal="center" vertical="center" wrapText="1"/>
    </xf>
    <xf numFmtId="41" fontId="10" fillId="0" borderId="140" xfId="0" applyNumberFormat="1" applyFont="1" applyFill="1" applyBorder="1" applyAlignment="1" applyProtection="1">
      <alignment horizontal="center" vertical="center" wrapText="1"/>
    </xf>
    <xf numFmtId="41" fontId="10" fillId="0" borderId="142" xfId="0" applyNumberFormat="1" applyFont="1" applyFill="1" applyBorder="1" applyAlignment="1" applyProtection="1">
      <alignment horizontal="center" vertical="center" wrapText="1"/>
    </xf>
    <xf numFmtId="3" fontId="10" fillId="0" borderId="150" xfId="0" applyNumberFormat="1" applyFont="1" applyFill="1" applyBorder="1" applyAlignment="1" applyProtection="1">
      <protection locked="0"/>
    </xf>
    <xf numFmtId="3" fontId="10" fillId="0" borderId="29" xfId="0" applyNumberFormat="1" applyFont="1" applyFill="1" applyBorder="1" applyAlignment="1" applyProtection="1">
      <protection locked="0"/>
    </xf>
    <xf numFmtId="3" fontId="10" fillId="0" borderId="35" xfId="0" applyNumberFormat="1" applyFont="1" applyFill="1" applyBorder="1" applyAlignment="1" applyProtection="1">
      <protection locked="0"/>
    </xf>
    <xf numFmtId="3" fontId="10" fillId="0" borderId="138" xfId="0" applyNumberFormat="1" applyFont="1" applyBorder="1" applyAlignment="1" applyProtection="1">
      <protection locked="0"/>
    </xf>
    <xf numFmtId="3" fontId="10" fillId="0" borderId="36" xfId="0" applyNumberFormat="1" applyFont="1" applyFill="1" applyBorder="1" applyAlignment="1" applyProtection="1">
      <protection locked="0"/>
    </xf>
    <xf numFmtId="3" fontId="10" fillId="0" borderId="13" xfId="0" applyNumberFormat="1" applyFont="1" applyFill="1" applyBorder="1" applyAlignment="1" applyProtection="1">
      <protection locked="0"/>
    </xf>
    <xf numFmtId="3" fontId="10" fillId="0" borderId="66" xfId="0" applyNumberFormat="1" applyFont="1" applyFill="1" applyBorder="1" applyAlignment="1" applyProtection="1">
      <protection locked="0"/>
    </xf>
    <xf numFmtId="3" fontId="10" fillId="0" borderId="15" xfId="0" applyNumberFormat="1" applyFont="1" applyFill="1" applyBorder="1" applyAlignment="1" applyProtection="1">
      <protection locked="0"/>
    </xf>
    <xf numFmtId="3" fontId="10" fillId="5" borderId="12" xfId="0" applyNumberFormat="1" applyFont="1" applyFill="1" applyBorder="1" applyAlignment="1" applyProtection="1"/>
    <xf numFmtId="3" fontId="10" fillId="5" borderId="60" xfId="0" applyNumberFormat="1" applyFont="1" applyFill="1" applyBorder="1" applyAlignment="1" applyProtection="1"/>
    <xf numFmtId="3" fontId="10" fillId="0" borderId="142" xfId="0" applyNumberFormat="1" applyFont="1" applyBorder="1" applyAlignment="1" applyProtection="1">
      <protection locked="0"/>
    </xf>
    <xf numFmtId="0" fontId="9" fillId="3" borderId="0" xfId="0" applyNumberFormat="1" applyFont="1" applyFill="1" applyBorder="1" applyAlignment="1" applyProtection="1">
      <alignment horizontal="center"/>
    </xf>
    <xf numFmtId="0" fontId="13" fillId="3" borderId="0" xfId="0" applyFont="1" applyFill="1" applyProtection="1"/>
    <xf numFmtId="0" fontId="10" fillId="0" borderId="60" xfId="0" applyFont="1" applyFill="1" applyBorder="1" applyAlignment="1">
      <alignment wrapText="1"/>
    </xf>
    <xf numFmtId="0" fontId="10" fillId="0" borderId="34" xfId="0" applyFont="1" applyFill="1" applyBorder="1" applyAlignment="1">
      <alignment wrapText="1"/>
    </xf>
    <xf numFmtId="0" fontId="10" fillId="0" borderId="107" xfId="0" applyFont="1" applyFill="1" applyBorder="1" applyAlignment="1">
      <alignment wrapText="1"/>
    </xf>
    <xf numFmtId="0" fontId="10" fillId="4" borderId="147" xfId="0" applyFont="1" applyFill="1" applyBorder="1" applyAlignment="1" applyProtection="1">
      <alignment horizontal="center" vertical="center" wrapText="1"/>
    </xf>
    <xf numFmtId="1" fontId="10" fillId="4" borderId="3" xfId="0" applyNumberFormat="1" applyFont="1" applyFill="1" applyBorder="1" applyAlignment="1" applyProtection="1">
      <protection locked="0"/>
    </xf>
    <xf numFmtId="1" fontId="10" fillId="4" borderId="29" xfId="0" applyNumberFormat="1" applyFont="1" applyFill="1" applyBorder="1" applyAlignment="1" applyProtection="1">
      <protection locked="0"/>
    </xf>
    <xf numFmtId="1" fontId="10" fillId="4" borderId="66" xfId="0" applyNumberFormat="1" applyFont="1" applyFill="1" applyBorder="1" applyAlignment="1" applyProtection="1">
      <protection locked="0"/>
    </xf>
    <xf numFmtId="1" fontId="3" fillId="4" borderId="66" xfId="0" applyNumberFormat="1" applyFont="1" applyFill="1" applyBorder="1" applyAlignment="1" applyProtection="1">
      <protection locked="0"/>
    </xf>
    <xf numFmtId="1" fontId="10" fillId="4" borderId="147" xfId="0" applyNumberFormat="1" applyFont="1" applyFill="1" applyBorder="1" applyAlignment="1" applyProtection="1">
      <protection locked="0"/>
    </xf>
    <xf numFmtId="0" fontId="13" fillId="3" borderId="0" xfId="0" applyFont="1" applyFill="1" applyBorder="1" applyProtection="1"/>
    <xf numFmtId="0" fontId="10" fillId="3" borderId="0" xfId="0" applyFont="1" applyFill="1"/>
    <xf numFmtId="0" fontId="9" fillId="3" borderId="0" xfId="0" applyFont="1" applyFill="1" applyAlignment="1" applyProtection="1"/>
    <xf numFmtId="0" fontId="3" fillId="3" borderId="0" xfId="0" applyFont="1" applyFill="1" applyBorder="1" applyAlignment="1" applyProtection="1">
      <alignment horizontal="center"/>
    </xf>
    <xf numFmtId="165" fontId="10" fillId="3" borderId="0" xfId="0" applyNumberFormat="1" applyFont="1" applyFill="1" applyBorder="1" applyAlignment="1" applyProtection="1"/>
    <xf numFmtId="1" fontId="10" fillId="3" borderId="4" xfId="0" applyNumberFormat="1" applyFont="1" applyFill="1" applyBorder="1" applyAlignment="1">
      <alignment horizontal="right" wrapText="1"/>
    </xf>
    <xf numFmtId="1" fontId="10" fillId="0" borderId="39" xfId="0" applyNumberFormat="1" applyFont="1" applyBorder="1" applyAlignment="1">
      <alignment horizontal="right"/>
    </xf>
    <xf numFmtId="1" fontId="10" fillId="6" borderId="5" xfId="0" applyNumberFormat="1" applyFont="1" applyFill="1" applyBorder="1" applyAlignment="1" applyProtection="1">
      <alignment horizontal="right"/>
      <protection locked="0"/>
    </xf>
    <xf numFmtId="1" fontId="10" fillId="6" borderId="73" xfId="0" applyNumberFormat="1" applyFont="1" applyFill="1" applyBorder="1" applyAlignment="1" applyProtection="1">
      <alignment horizontal="right"/>
      <protection locked="0"/>
    </xf>
    <xf numFmtId="1" fontId="10" fillId="3" borderId="0" xfId="0" applyNumberFormat="1" applyFont="1" applyFill="1" applyAlignment="1">
      <alignment horizontal="left" wrapText="1"/>
    </xf>
    <xf numFmtId="1" fontId="10" fillId="3" borderId="0" xfId="0" applyNumberFormat="1" applyFont="1" applyFill="1" applyAlignment="1">
      <alignment horizontal="left"/>
    </xf>
    <xf numFmtId="1" fontId="10" fillId="4" borderId="0" xfId="0" applyNumberFormat="1" applyFont="1" applyFill="1" applyAlignment="1">
      <alignment horizontal="left" wrapText="1"/>
    </xf>
    <xf numFmtId="1" fontId="10" fillId="4" borderId="0" xfId="0" applyNumberFormat="1" applyFont="1" applyFill="1" applyAlignment="1">
      <alignment horizontal="left"/>
    </xf>
    <xf numFmtId="1" fontId="10" fillId="0" borderId="140" xfId="0" applyNumberFormat="1" applyFont="1" applyBorder="1" applyAlignment="1">
      <alignment horizontal="center" vertical="center"/>
    </xf>
    <xf numFmtId="1" fontId="10" fillId="0" borderId="138" xfId="0" applyNumberFormat="1" applyFont="1" applyBorder="1" applyAlignment="1">
      <alignment horizontal="right" vertical="center"/>
    </xf>
    <xf numFmtId="1" fontId="10" fillId="0" borderId="31" xfId="0" applyNumberFormat="1" applyFont="1" applyBorder="1" applyAlignment="1">
      <alignment horizontal="right" vertical="center"/>
    </xf>
    <xf numFmtId="1" fontId="10" fillId="0" borderId="27" xfId="0" applyNumberFormat="1" applyFont="1" applyBorder="1" applyAlignment="1">
      <alignment horizontal="right" vertical="center"/>
    </xf>
    <xf numFmtId="1" fontId="10" fillId="0" borderId="42" xfId="0" applyNumberFormat="1" applyFont="1" applyBorder="1" applyAlignment="1">
      <alignment horizontal="right" vertical="center"/>
    </xf>
    <xf numFmtId="1" fontId="10" fillId="0" borderId="4" xfId="0" applyNumberFormat="1" applyFont="1" applyBorder="1" applyAlignment="1">
      <alignment horizontal="right" vertical="center"/>
    </xf>
    <xf numFmtId="1" fontId="10" fillId="3" borderId="0" xfId="0" applyNumberFormat="1" applyFont="1" applyFill="1" applyProtection="1">
      <protection locked="0"/>
    </xf>
    <xf numFmtId="1" fontId="10" fillId="3" borderId="0" xfId="0" applyNumberFormat="1" applyFont="1" applyFill="1" applyProtection="1"/>
    <xf numFmtId="1" fontId="13" fillId="3" borderId="0" xfId="0" applyNumberFormat="1" applyFont="1" applyFill="1" applyProtection="1"/>
    <xf numFmtId="1" fontId="10" fillId="3" borderId="138" xfId="0" applyNumberFormat="1" applyFont="1" applyFill="1" applyBorder="1" applyAlignment="1">
      <alignment vertical="center" wrapText="1"/>
    </xf>
    <xf numFmtId="1" fontId="10" fillId="3" borderId="150" xfId="0" applyNumberFormat="1" applyFont="1" applyFill="1" applyBorder="1" applyAlignment="1">
      <alignment vertical="center" wrapText="1"/>
    </xf>
    <xf numFmtId="1" fontId="10" fillId="3" borderId="4" xfId="0" applyNumberFormat="1" applyFont="1" applyFill="1" applyBorder="1" applyAlignment="1">
      <alignment vertical="center" wrapText="1"/>
    </xf>
    <xf numFmtId="1" fontId="10" fillId="3" borderId="5" xfId="0" applyNumberFormat="1" applyFont="1" applyFill="1" applyBorder="1" applyAlignment="1">
      <alignment vertical="center" wrapText="1"/>
    </xf>
    <xf numFmtId="1" fontId="10" fillId="3" borderId="9" xfId="0" applyNumberFormat="1" applyFont="1" applyFill="1" applyBorder="1" applyAlignment="1">
      <alignment vertical="center" wrapText="1"/>
    </xf>
    <xf numFmtId="1" fontId="10" fillId="3" borderId="44" xfId="0" applyNumberFormat="1" applyFont="1" applyFill="1" applyBorder="1" applyAlignment="1">
      <alignment vertical="center" wrapText="1"/>
    </xf>
    <xf numFmtId="0" fontId="25" fillId="3" borderId="0" xfId="0" applyFont="1" applyFill="1"/>
    <xf numFmtId="0" fontId="5" fillId="3" borderId="0" xfId="0" applyFont="1" applyFill="1" applyBorder="1" applyAlignment="1" applyProtection="1">
      <alignment horizontal="center"/>
    </xf>
    <xf numFmtId="0" fontId="3" fillId="3" borderId="0" xfId="0" applyFont="1" applyFill="1" applyBorder="1" applyAlignment="1" applyProtection="1">
      <alignment horizontal="center" vertical="center" wrapText="1"/>
    </xf>
    <xf numFmtId="0" fontId="61" fillId="3" borderId="0" xfId="0" applyFont="1" applyFill="1" applyProtection="1"/>
    <xf numFmtId="0" fontId="10" fillId="0" borderId="145" xfId="0" applyFont="1" applyFill="1" applyBorder="1" applyAlignment="1" applyProtection="1">
      <alignment horizontal="center" vertical="center" wrapText="1"/>
    </xf>
    <xf numFmtId="0" fontId="61" fillId="3" borderId="0" xfId="0" applyFont="1" applyFill="1" applyBorder="1" applyProtection="1"/>
    <xf numFmtId="0" fontId="6" fillId="3" borderId="0" xfId="0" applyNumberFormat="1" applyFont="1" applyFill="1" applyBorder="1" applyAlignment="1" applyProtection="1">
      <alignment horizontal="left" wrapText="1"/>
    </xf>
    <xf numFmtId="0" fontId="63" fillId="3" borderId="0" xfId="0" applyNumberFormat="1" applyFont="1" applyFill="1" applyBorder="1" applyAlignment="1" applyProtection="1"/>
    <xf numFmtId="0" fontId="61" fillId="3" borderId="0" xfId="0" applyNumberFormat="1" applyFont="1" applyFill="1" applyBorder="1" applyAlignment="1" applyProtection="1"/>
    <xf numFmtId="0" fontId="61" fillId="3" borderId="0" xfId="0" applyNumberFormat="1" applyFont="1" applyFill="1" applyAlignment="1" applyProtection="1">
      <protection locked="0"/>
    </xf>
    <xf numFmtId="0" fontId="72" fillId="0" borderId="0" xfId="0" applyFont="1" applyAlignment="1">
      <alignment vertical="center" wrapText="1"/>
    </xf>
    <xf numFmtId="0" fontId="6" fillId="0" borderId="0" xfId="0" applyNumberFormat="1" applyFont="1" applyFill="1" applyBorder="1" applyAlignment="1" applyProtection="1">
      <alignment horizontal="left" wrapText="1"/>
    </xf>
    <xf numFmtId="0" fontId="0" fillId="3" borderId="50" xfId="0" applyFill="1" applyBorder="1"/>
    <xf numFmtId="0" fontId="10" fillId="6" borderId="35" xfId="0" applyFont="1" applyFill="1" applyBorder="1" applyAlignment="1" applyProtection="1">
      <alignment vertical="center"/>
      <protection locked="0"/>
    </xf>
    <xf numFmtId="0" fontId="75" fillId="4" borderId="0" xfId="0" applyFont="1" applyFill="1" applyAlignment="1">
      <alignment vertical="center" wrapText="1"/>
    </xf>
    <xf numFmtId="0" fontId="58" fillId="4" borderId="0" xfId="0" applyNumberFormat="1" applyFont="1" applyFill="1" applyBorder="1" applyAlignment="1" applyProtection="1">
      <alignment horizontal="left" wrapText="1"/>
    </xf>
    <xf numFmtId="0" fontId="53" fillId="4" borderId="0" xfId="0" applyFont="1" applyFill="1"/>
    <xf numFmtId="1" fontId="10" fillId="6" borderId="3" xfId="0" applyNumberFormat="1" applyFont="1" applyFill="1" applyBorder="1" applyAlignment="1" applyProtection="1">
      <alignment vertical="center"/>
      <protection locked="0"/>
    </xf>
    <xf numFmtId="1" fontId="10" fillId="6" borderId="75" xfId="0" applyNumberFormat="1" applyFont="1" applyFill="1" applyBorder="1" applyAlignment="1" applyProtection="1">
      <alignment vertical="center"/>
      <protection locked="0"/>
    </xf>
    <xf numFmtId="1" fontId="10" fillId="6" borderId="35" xfId="0" applyNumberFormat="1" applyFont="1" applyFill="1" applyBorder="1" applyAlignment="1" applyProtection="1">
      <alignment vertical="center"/>
      <protection locked="0"/>
    </xf>
    <xf numFmtId="0" fontId="10" fillId="0" borderId="0" xfId="0" applyFont="1" applyFill="1" applyBorder="1" applyAlignment="1">
      <alignment horizontal="left" vertical="center"/>
    </xf>
    <xf numFmtId="0" fontId="10" fillId="6" borderId="184" xfId="0" applyFont="1" applyFill="1" applyBorder="1" applyAlignment="1" applyProtection="1">
      <alignment vertical="center"/>
      <protection locked="0"/>
    </xf>
    <xf numFmtId="0" fontId="75" fillId="0" borderId="0" xfId="0" applyFont="1" applyAlignment="1">
      <alignment vertical="center" wrapText="1"/>
    </xf>
    <xf numFmtId="0" fontId="58" fillId="0" borderId="0" xfId="0" applyNumberFormat="1" applyFont="1" applyFill="1" applyBorder="1" applyAlignment="1" applyProtection="1">
      <alignment horizontal="left" wrapText="1"/>
    </xf>
    <xf numFmtId="0" fontId="62" fillId="0" borderId="0" xfId="0" applyNumberFormat="1" applyFont="1" applyFill="1" applyBorder="1" applyAlignment="1" applyProtection="1"/>
    <xf numFmtId="0" fontId="53" fillId="3" borderId="0" xfId="0" applyFont="1" applyFill="1"/>
    <xf numFmtId="0" fontId="3" fillId="4" borderId="0" xfId="0" applyFont="1" applyFill="1"/>
    <xf numFmtId="0" fontId="15" fillId="4" borderId="0" xfId="0" applyFont="1" applyFill="1"/>
    <xf numFmtId="0" fontId="15" fillId="3" borderId="0" xfId="0" applyFont="1" applyFill="1"/>
    <xf numFmtId="0" fontId="3" fillId="3" borderId="0" xfId="0" applyFont="1" applyFill="1"/>
    <xf numFmtId="0" fontId="15" fillId="0" borderId="0" xfId="0" applyFont="1"/>
    <xf numFmtId="0" fontId="15" fillId="0" borderId="140" xfId="0" applyFont="1" applyBorder="1" applyAlignment="1">
      <alignment horizontal="center" vertical="center" wrapText="1"/>
    </xf>
    <xf numFmtId="0" fontId="15" fillId="0" borderId="144" xfId="0" applyFont="1" applyBorder="1" applyAlignment="1">
      <alignment horizontal="center" vertical="center" wrapText="1"/>
    </xf>
    <xf numFmtId="1" fontId="10" fillId="0" borderId="27" xfId="0" applyNumberFormat="1" applyFont="1" applyBorder="1" applyAlignment="1">
      <alignment horizontal="right" vertical="center" wrapText="1"/>
    </xf>
    <xf numFmtId="1" fontId="10" fillId="6" borderId="28" xfId="0" applyNumberFormat="1" applyFont="1" applyFill="1" applyBorder="1" applyAlignment="1" applyProtection="1">
      <alignment horizontal="right" wrapText="1"/>
      <protection locked="0"/>
    </xf>
    <xf numFmtId="1" fontId="10" fillId="6" borderId="36" xfId="0" applyNumberFormat="1" applyFont="1" applyFill="1" applyBorder="1" applyAlignment="1" applyProtection="1">
      <alignment horizontal="right" wrapText="1"/>
      <protection locked="0"/>
    </xf>
    <xf numFmtId="1" fontId="10" fillId="6" borderId="31" xfId="0" applyNumberFormat="1" applyFont="1" applyFill="1" applyBorder="1" applyAlignment="1" applyProtection="1">
      <alignment horizontal="right" wrapText="1"/>
      <protection locked="0"/>
    </xf>
    <xf numFmtId="1" fontId="10" fillId="6" borderId="42" xfId="0" applyNumberFormat="1" applyFont="1" applyFill="1" applyBorder="1" applyAlignment="1" applyProtection="1">
      <alignment horizontal="right" wrapText="1"/>
      <protection locked="0"/>
    </xf>
    <xf numFmtId="1" fontId="10" fillId="6" borderId="101" xfId="0" applyNumberFormat="1" applyFont="1" applyFill="1" applyBorder="1" applyAlignment="1" applyProtection="1">
      <alignment horizontal="right" wrapText="1"/>
      <protection locked="0"/>
    </xf>
    <xf numFmtId="1" fontId="10" fillId="6" borderId="116" xfId="0" applyNumberFormat="1" applyFont="1" applyFill="1" applyBorder="1" applyAlignment="1" applyProtection="1">
      <alignment horizontal="right" wrapText="1"/>
      <protection locked="0"/>
    </xf>
    <xf numFmtId="1" fontId="10" fillId="0" borderId="44" xfId="0" applyNumberFormat="1" applyFont="1" applyBorder="1" applyAlignment="1">
      <alignment horizontal="right" vertical="center" wrapText="1"/>
    </xf>
    <xf numFmtId="1" fontId="10" fillId="6" borderId="29" xfId="0" applyNumberFormat="1" applyFont="1" applyFill="1" applyBorder="1" applyAlignment="1" applyProtection="1">
      <alignment horizontal="right" wrapText="1"/>
      <protection locked="0"/>
    </xf>
    <xf numFmtId="1" fontId="10" fillId="6" borderId="30" xfId="0" applyNumberFormat="1" applyFont="1" applyFill="1" applyBorder="1" applyAlignment="1" applyProtection="1">
      <alignment horizontal="right" wrapText="1"/>
      <protection locked="0"/>
    </xf>
    <xf numFmtId="1" fontId="9" fillId="3" borderId="0" xfId="0" applyNumberFormat="1" applyFont="1" applyFill="1"/>
    <xf numFmtId="1" fontId="10" fillId="0" borderId="0" xfId="0" applyNumberFormat="1" applyFont="1" applyAlignment="1">
      <alignment horizontal="left" vertical="center"/>
    </xf>
    <xf numFmtId="1" fontId="4" fillId="3" borderId="0" xfId="0" applyNumberFormat="1" applyFont="1" applyFill="1" applyProtection="1">
      <protection locked="0"/>
    </xf>
    <xf numFmtId="1" fontId="4" fillId="17" borderId="0" xfId="0" applyNumberFormat="1" applyFont="1" applyFill="1" applyProtection="1">
      <protection locked="0"/>
    </xf>
    <xf numFmtId="1" fontId="15" fillId="6" borderId="28" xfId="0" applyNumberFormat="1" applyFont="1" applyFill="1" applyBorder="1" applyProtection="1">
      <protection locked="0"/>
    </xf>
    <xf numFmtId="1" fontId="15" fillId="6" borderId="29" xfId="0" applyNumberFormat="1" applyFont="1" applyFill="1" applyBorder="1" applyProtection="1">
      <protection locked="0"/>
    </xf>
    <xf numFmtId="1" fontId="15" fillId="6" borderId="66" xfId="0" applyNumberFormat="1" applyFont="1" applyFill="1" applyBorder="1" applyProtection="1">
      <protection locked="0"/>
    </xf>
    <xf numFmtId="1" fontId="15" fillId="6" borderId="9" xfId="0" applyNumberFormat="1" applyFont="1" applyFill="1" applyBorder="1" applyProtection="1">
      <protection locked="0"/>
    </xf>
    <xf numFmtId="1" fontId="10" fillId="3" borderId="138" xfId="0" applyNumberFormat="1" applyFont="1" applyFill="1" applyBorder="1"/>
    <xf numFmtId="0" fontId="45" fillId="4" borderId="0" xfId="0" applyFont="1" applyFill="1"/>
    <xf numFmtId="0" fontId="15" fillId="0" borderId="138" xfId="0" applyFont="1" applyBorder="1" applyAlignment="1">
      <alignment horizontal="left" vertical="center" wrapText="1"/>
    </xf>
    <xf numFmtId="0" fontId="15" fillId="0" borderId="27" xfId="0" applyFont="1" applyBorder="1" applyAlignment="1">
      <alignment horizontal="left" vertical="center" wrapText="1"/>
    </xf>
    <xf numFmtId="0" fontId="15" fillId="0" borderId="4" xfId="0" applyFont="1" applyBorder="1" applyAlignment="1">
      <alignment horizontal="left" vertical="center" wrapText="1"/>
    </xf>
    <xf numFmtId="1" fontId="10" fillId="4" borderId="140" xfId="0" applyNumberFormat="1" applyFont="1" applyFill="1" applyBorder="1" applyAlignment="1">
      <alignment vertical="center" wrapText="1"/>
    </xf>
    <xf numFmtId="1" fontId="35" fillId="4" borderId="0" xfId="0" applyNumberFormat="1" applyFont="1" applyFill="1" applyAlignment="1">
      <alignment vertical="center" wrapText="1"/>
    </xf>
    <xf numFmtId="1" fontId="15" fillId="0" borderId="140" xfId="0" applyNumberFormat="1" applyFont="1" applyBorder="1" applyAlignment="1">
      <alignment horizontal="center" vertical="center" wrapText="1"/>
    </xf>
    <xf numFmtId="1" fontId="10" fillId="3" borderId="2" xfId="0" applyNumberFormat="1" applyFont="1" applyFill="1" applyBorder="1" applyAlignment="1">
      <alignment horizontal="right" wrapText="1"/>
    </xf>
    <xf numFmtId="1" fontId="10" fillId="3" borderId="29" xfId="0" applyNumberFormat="1" applyFont="1" applyFill="1" applyBorder="1" applyAlignment="1">
      <alignment horizontal="right" wrapText="1"/>
    </xf>
    <xf numFmtId="1" fontId="10" fillId="6" borderId="37" xfId="0" applyNumberFormat="1" applyFont="1" applyFill="1" applyBorder="1" applyAlignment="1" applyProtection="1">
      <alignment wrapText="1"/>
      <protection locked="0"/>
    </xf>
    <xf numFmtId="1" fontId="10" fillId="6" borderId="30" xfId="0" applyNumberFormat="1" applyFont="1" applyFill="1" applyBorder="1" applyAlignment="1" applyProtection="1">
      <alignment wrapText="1"/>
      <protection locked="0"/>
    </xf>
    <xf numFmtId="1" fontId="10" fillId="6" borderId="62" xfId="0" applyNumberFormat="1" applyFont="1" applyFill="1" applyBorder="1" applyAlignment="1" applyProtection="1">
      <alignment wrapText="1"/>
      <protection locked="0"/>
    </xf>
    <xf numFmtId="1" fontId="10" fillId="6" borderId="27" xfId="0" applyNumberFormat="1" applyFont="1" applyFill="1" applyBorder="1" applyAlignment="1" applyProtection="1">
      <alignment wrapText="1"/>
      <protection locked="0"/>
    </xf>
    <xf numFmtId="1" fontId="10" fillId="0" borderId="34" xfId="0" applyNumberFormat="1" applyFont="1" applyBorder="1" applyAlignment="1">
      <alignment horizontal="right" wrapText="1"/>
    </xf>
    <xf numFmtId="1" fontId="10" fillId="3" borderId="14" xfId="0" applyNumberFormat="1" applyFont="1" applyFill="1" applyBorder="1" applyAlignment="1">
      <alignment horizontal="right" wrapText="1"/>
    </xf>
    <xf numFmtId="1" fontId="10" fillId="0" borderId="106" xfId="0" applyNumberFormat="1" applyFont="1" applyBorder="1" applyAlignment="1">
      <alignment horizontal="right" wrapText="1"/>
    </xf>
    <xf numFmtId="1" fontId="10" fillId="4" borderId="17" xfId="0" applyNumberFormat="1" applyFont="1" applyFill="1" applyBorder="1"/>
    <xf numFmtId="1" fontId="15" fillId="6" borderId="138" xfId="0" applyNumberFormat="1" applyFont="1" applyFill="1" applyBorder="1" applyProtection="1">
      <protection locked="0"/>
    </xf>
    <xf numFmtId="1" fontId="15" fillId="6" borderId="27" xfId="0" applyNumberFormat="1" applyFont="1" applyFill="1" applyBorder="1" applyProtection="1">
      <protection locked="0"/>
    </xf>
    <xf numFmtId="1" fontId="15" fillId="0" borderId="4" xfId="0" applyNumberFormat="1" applyFont="1" applyBorder="1"/>
    <xf numFmtId="1" fontId="15" fillId="6" borderId="8" xfId="0" applyNumberFormat="1" applyFont="1" applyFill="1" applyBorder="1" applyProtection="1">
      <protection locked="0"/>
    </xf>
    <xf numFmtId="1" fontId="15" fillId="6" borderId="4" xfId="0" applyNumberFormat="1" applyFont="1" applyFill="1" applyBorder="1" applyProtection="1">
      <protection locked="0"/>
    </xf>
    <xf numFmtId="0" fontId="10" fillId="4" borderId="140" xfId="0" applyFont="1" applyFill="1" applyBorder="1" applyAlignment="1">
      <alignment horizontal="center" vertical="center" wrapText="1"/>
    </xf>
    <xf numFmtId="1" fontId="13" fillId="4" borderId="0" xfId="0" applyNumberFormat="1" applyFont="1" applyFill="1" applyProtection="1">
      <protection locked="0"/>
    </xf>
    <xf numFmtId="1" fontId="4" fillId="4" borderId="0" xfId="0" applyNumberFormat="1" applyFont="1" applyFill="1" applyProtection="1">
      <protection locked="0"/>
    </xf>
    <xf numFmtId="1" fontId="10" fillId="4" borderId="9" xfId="0" applyNumberFormat="1" applyFont="1" applyFill="1" applyBorder="1" applyProtection="1">
      <protection locked="0"/>
    </xf>
    <xf numFmtId="1" fontId="10" fillId="0" borderId="0" xfId="0" applyNumberFormat="1" applyFont="1" applyAlignment="1">
      <alignment horizontal="center" vertical="center" wrapText="1"/>
    </xf>
    <xf numFmtId="1" fontId="10" fillId="0" borderId="190" xfId="0" applyNumberFormat="1" applyFont="1" applyBorder="1" applyAlignment="1">
      <alignment horizontal="center" vertical="center" wrapText="1"/>
    </xf>
    <xf numFmtId="1" fontId="10" fillId="0" borderId="203" xfId="0" applyNumberFormat="1" applyFont="1" applyBorder="1" applyAlignment="1">
      <alignment horizontal="center" vertical="center" wrapText="1"/>
    </xf>
    <xf numFmtId="1" fontId="10" fillId="0" borderId="204" xfId="0" applyNumberFormat="1" applyFont="1" applyBorder="1" applyAlignment="1">
      <alignment horizontal="center" vertical="center" wrapText="1"/>
    </xf>
    <xf numFmtId="1" fontId="10" fillId="0" borderId="205" xfId="0" applyNumberFormat="1" applyFont="1" applyBorder="1" applyAlignment="1">
      <alignment horizontal="center" vertical="center" wrapText="1"/>
    </xf>
    <xf numFmtId="1" fontId="10" fillId="21" borderId="209" xfId="0" applyNumberFormat="1" applyFont="1" applyFill="1" applyBorder="1" applyProtection="1">
      <protection locked="0"/>
    </xf>
    <xf numFmtId="1" fontId="10" fillId="21" borderId="210" xfId="0" applyNumberFormat="1" applyFont="1" applyFill="1" applyBorder="1" applyProtection="1">
      <protection locked="0"/>
    </xf>
    <xf numFmtId="1" fontId="10" fillId="21" borderId="211" xfId="0" applyNumberFormat="1" applyFont="1" applyFill="1" applyBorder="1" applyProtection="1">
      <protection locked="0"/>
    </xf>
    <xf numFmtId="1" fontId="10" fillId="21" borderId="212" xfId="0" applyNumberFormat="1" applyFont="1" applyFill="1" applyBorder="1" applyProtection="1">
      <protection locked="0"/>
    </xf>
    <xf numFmtId="1" fontId="10" fillId="21" borderId="213" xfId="0" applyNumberFormat="1" applyFont="1" applyFill="1" applyBorder="1" applyProtection="1">
      <protection locked="0"/>
    </xf>
    <xf numFmtId="1" fontId="10" fillId="21" borderId="216" xfId="0" applyNumberFormat="1" applyFont="1" applyFill="1" applyBorder="1" applyProtection="1">
      <protection locked="0"/>
    </xf>
    <xf numFmtId="1" fontId="10" fillId="21" borderId="218" xfId="0" applyNumberFormat="1" applyFont="1" applyFill="1" applyBorder="1" applyProtection="1">
      <protection locked="0"/>
    </xf>
    <xf numFmtId="1" fontId="10" fillId="21" borderId="219" xfId="0" applyNumberFormat="1" applyFont="1" applyFill="1" applyBorder="1" applyProtection="1">
      <protection locked="0"/>
    </xf>
    <xf numFmtId="1" fontId="10" fillId="21" borderId="220" xfId="0" applyNumberFormat="1" applyFont="1" applyFill="1" applyBorder="1" applyProtection="1">
      <protection locked="0"/>
    </xf>
    <xf numFmtId="1" fontId="10" fillId="21" borderId="221" xfId="0" applyNumberFormat="1" applyFont="1" applyFill="1" applyBorder="1" applyProtection="1">
      <protection locked="0"/>
    </xf>
    <xf numFmtId="1" fontId="10" fillId="21" borderId="222" xfId="0" applyNumberFormat="1" applyFont="1" applyFill="1" applyBorder="1" applyProtection="1">
      <protection locked="0"/>
    </xf>
    <xf numFmtId="1" fontId="10" fillId="21" borderId="226" xfId="0" applyNumberFormat="1" applyFont="1" applyFill="1" applyBorder="1" applyProtection="1">
      <protection locked="0"/>
    </xf>
    <xf numFmtId="1" fontId="10" fillId="21" borderId="227" xfId="0" applyNumberFormat="1" applyFont="1" applyFill="1" applyBorder="1" applyProtection="1">
      <protection locked="0"/>
    </xf>
    <xf numFmtId="1" fontId="10" fillId="21" borderId="228" xfId="0" applyNumberFormat="1" applyFont="1" applyFill="1" applyBorder="1" applyProtection="1">
      <protection locked="0"/>
    </xf>
    <xf numFmtId="1" fontId="10" fillId="21" borderId="229" xfId="0" applyNumberFormat="1" applyFont="1" applyFill="1" applyBorder="1" applyProtection="1">
      <protection locked="0"/>
    </xf>
    <xf numFmtId="1" fontId="10" fillId="21" borderId="230" xfId="0" applyNumberFormat="1" applyFont="1" applyFill="1" applyBorder="1" applyProtection="1">
      <protection locked="0"/>
    </xf>
    <xf numFmtId="1" fontId="10" fillId="21" borderId="207" xfId="0" applyNumberFormat="1" applyFont="1" applyFill="1" applyBorder="1" applyProtection="1">
      <protection locked="0"/>
    </xf>
    <xf numFmtId="1" fontId="10" fillId="21" borderId="231" xfId="0" applyNumberFormat="1" applyFont="1" applyFill="1" applyBorder="1" applyProtection="1">
      <protection locked="0"/>
    </xf>
    <xf numFmtId="1" fontId="10" fillId="21" borderId="232" xfId="0" applyNumberFormat="1" applyFont="1" applyFill="1" applyBorder="1" applyProtection="1">
      <protection locked="0"/>
    </xf>
    <xf numFmtId="1" fontId="10" fillId="21" borderId="208" xfId="0" applyNumberFormat="1" applyFont="1" applyFill="1" applyBorder="1" applyProtection="1">
      <protection locked="0"/>
    </xf>
    <xf numFmtId="1" fontId="10" fillId="21" borderId="233" xfId="0" applyNumberFormat="1" applyFont="1" applyFill="1" applyBorder="1" applyProtection="1">
      <protection locked="0"/>
    </xf>
    <xf numFmtId="1" fontId="10" fillId="21" borderId="234" xfId="0" applyNumberFormat="1" applyFont="1" applyFill="1" applyBorder="1" applyProtection="1">
      <protection locked="0"/>
    </xf>
    <xf numFmtId="1" fontId="10" fillId="21" borderId="236" xfId="0" applyNumberFormat="1" applyFont="1" applyFill="1" applyBorder="1" applyProtection="1">
      <protection locked="0"/>
    </xf>
    <xf numFmtId="1" fontId="10" fillId="21" borderId="237" xfId="0" applyNumberFormat="1" applyFont="1" applyFill="1" applyBorder="1" applyProtection="1">
      <protection locked="0"/>
    </xf>
    <xf numFmtId="1" fontId="10" fillId="21" borderId="238" xfId="0" applyNumberFormat="1" applyFont="1" applyFill="1" applyBorder="1" applyProtection="1">
      <protection locked="0"/>
    </xf>
    <xf numFmtId="1" fontId="10" fillId="21" borderId="239" xfId="0" applyNumberFormat="1" applyFont="1" applyFill="1" applyBorder="1" applyProtection="1">
      <protection locked="0"/>
    </xf>
    <xf numFmtId="1" fontId="10" fillId="21" borderId="240" xfId="0" applyNumberFormat="1" applyFont="1" applyFill="1" applyBorder="1" applyProtection="1">
      <protection locked="0"/>
    </xf>
    <xf numFmtId="1" fontId="10" fillId="21" borderId="241" xfId="0" applyNumberFormat="1" applyFont="1" applyFill="1" applyBorder="1" applyProtection="1">
      <protection locked="0"/>
    </xf>
    <xf numFmtId="1" fontId="10" fillId="21" borderId="243" xfId="0" applyNumberFormat="1" applyFont="1" applyFill="1" applyBorder="1" applyProtection="1">
      <protection locked="0"/>
    </xf>
    <xf numFmtId="1" fontId="10" fillId="21" borderId="245" xfId="0" applyNumberFormat="1" applyFont="1" applyFill="1" applyBorder="1" applyProtection="1">
      <protection locked="0"/>
    </xf>
    <xf numFmtId="1" fontId="10" fillId="21" borderId="246" xfId="0" applyNumberFormat="1" applyFont="1" applyFill="1" applyBorder="1" applyProtection="1">
      <protection locked="0"/>
    </xf>
    <xf numFmtId="1" fontId="10" fillId="21" borderId="247" xfId="0" applyNumberFormat="1" applyFont="1" applyFill="1" applyBorder="1" applyProtection="1">
      <protection locked="0"/>
    </xf>
    <xf numFmtId="1" fontId="10" fillId="21" borderId="248" xfId="0" applyNumberFormat="1" applyFont="1" applyFill="1" applyBorder="1" applyProtection="1">
      <protection locked="0"/>
    </xf>
    <xf numFmtId="1" fontId="10" fillId="21" borderId="249" xfId="0" applyNumberFormat="1" applyFont="1" applyFill="1" applyBorder="1" applyProtection="1">
      <protection locked="0"/>
    </xf>
    <xf numFmtId="1" fontId="10" fillId="21" borderId="258" xfId="0" applyNumberFormat="1" applyFont="1" applyFill="1" applyBorder="1" applyProtection="1">
      <protection locked="0"/>
    </xf>
    <xf numFmtId="1" fontId="10" fillId="21" borderId="259" xfId="0" applyNumberFormat="1" applyFont="1" applyFill="1" applyBorder="1" applyProtection="1">
      <protection locked="0"/>
    </xf>
    <xf numFmtId="1" fontId="10" fillId="21" borderId="260" xfId="0" applyNumberFormat="1" applyFont="1" applyFill="1" applyBorder="1" applyProtection="1">
      <protection locked="0"/>
    </xf>
    <xf numFmtId="1" fontId="10" fillId="21" borderId="261" xfId="0" applyNumberFormat="1" applyFont="1" applyFill="1" applyBorder="1" applyProtection="1">
      <protection locked="0"/>
    </xf>
    <xf numFmtId="1" fontId="10" fillId="0" borderId="267" xfId="0" applyNumberFormat="1" applyFont="1" applyBorder="1" applyAlignment="1">
      <alignment horizontal="center" vertical="center" wrapText="1"/>
    </xf>
    <xf numFmtId="1" fontId="10" fillId="0" borderId="268" xfId="0" applyNumberFormat="1" applyFont="1" applyBorder="1" applyAlignment="1">
      <alignment horizontal="center" vertical="center" wrapText="1"/>
    </xf>
    <xf numFmtId="1" fontId="10" fillId="21" borderId="272" xfId="0" applyNumberFormat="1" applyFont="1" applyFill="1" applyBorder="1" applyProtection="1">
      <protection locked="0"/>
    </xf>
    <xf numFmtId="1" fontId="10" fillId="21" borderId="196" xfId="0" applyNumberFormat="1" applyFont="1" applyFill="1" applyBorder="1" applyProtection="1">
      <protection locked="0"/>
    </xf>
    <xf numFmtId="1" fontId="10" fillId="21" borderId="273" xfId="0" applyNumberFormat="1" applyFont="1" applyFill="1" applyBorder="1" applyProtection="1">
      <protection locked="0"/>
    </xf>
    <xf numFmtId="1" fontId="10" fillId="21" borderId="276" xfId="0" applyNumberFormat="1" applyFont="1" applyFill="1" applyBorder="1" applyProtection="1">
      <protection locked="0"/>
    </xf>
    <xf numFmtId="1" fontId="10" fillId="21" borderId="279" xfId="0" applyNumberFormat="1" applyFont="1" applyFill="1" applyBorder="1" applyProtection="1">
      <protection locked="0"/>
    </xf>
    <xf numFmtId="1" fontId="10" fillId="21" borderId="280" xfId="0" applyNumberFormat="1" applyFont="1" applyFill="1" applyBorder="1" applyProtection="1">
      <protection locked="0"/>
    </xf>
    <xf numFmtId="1" fontId="10" fillId="21" borderId="278" xfId="0" applyNumberFormat="1" applyFont="1" applyFill="1" applyBorder="1" applyProtection="1">
      <protection locked="0"/>
    </xf>
    <xf numFmtId="1" fontId="10" fillId="21" borderId="281" xfId="0" applyNumberFormat="1" applyFont="1" applyFill="1" applyBorder="1" applyProtection="1">
      <protection locked="0"/>
    </xf>
    <xf numFmtId="1" fontId="10" fillId="21" borderId="282" xfId="0" applyNumberFormat="1" applyFont="1" applyFill="1" applyBorder="1" applyProtection="1">
      <protection locked="0"/>
    </xf>
    <xf numFmtId="1" fontId="10" fillId="21" borderId="283" xfId="0" applyNumberFormat="1" applyFont="1" applyFill="1" applyBorder="1" applyProtection="1">
      <protection locked="0"/>
    </xf>
    <xf numFmtId="1" fontId="10" fillId="21" borderId="285" xfId="0" applyNumberFormat="1" applyFont="1" applyFill="1" applyBorder="1" applyProtection="1">
      <protection locked="0"/>
    </xf>
    <xf numFmtId="1" fontId="10" fillId="0" borderId="202" xfId="0" applyNumberFormat="1" applyFont="1" applyBorder="1" applyAlignment="1">
      <alignment horizontal="center" vertical="center" wrapText="1"/>
    </xf>
    <xf numFmtId="1" fontId="10" fillId="0" borderId="288" xfId="0" applyNumberFormat="1" applyFont="1" applyBorder="1" applyAlignment="1">
      <alignment horizontal="center" vertical="center" wrapText="1"/>
    </xf>
    <xf numFmtId="1" fontId="10" fillId="0" borderId="289" xfId="0" applyNumberFormat="1" applyFont="1" applyBorder="1" applyAlignment="1">
      <alignment horizontal="center" vertical="center" wrapText="1"/>
    </xf>
    <xf numFmtId="1" fontId="10" fillId="21" borderId="291" xfId="0" applyNumberFormat="1" applyFont="1" applyFill="1" applyBorder="1" applyProtection="1">
      <protection locked="0"/>
    </xf>
    <xf numFmtId="1" fontId="10" fillId="21" borderId="292" xfId="0" applyNumberFormat="1" applyFont="1" applyFill="1" applyBorder="1" applyProtection="1">
      <protection locked="0"/>
    </xf>
    <xf numFmtId="1" fontId="10" fillId="21" borderId="293" xfId="0" applyNumberFormat="1" applyFont="1" applyFill="1" applyBorder="1" applyProtection="1">
      <protection locked="0"/>
    </xf>
    <xf numFmtId="1" fontId="10" fillId="21" borderId="294" xfId="0" applyNumberFormat="1" applyFont="1" applyFill="1" applyBorder="1" applyProtection="1">
      <protection locked="0"/>
    </xf>
    <xf numFmtId="1" fontId="10" fillId="21" borderId="295" xfId="0" applyNumberFormat="1" applyFont="1" applyFill="1" applyBorder="1" applyProtection="1">
      <protection locked="0"/>
    </xf>
    <xf numFmtId="1" fontId="10" fillId="21" borderId="297" xfId="0" applyNumberFormat="1" applyFont="1" applyFill="1" applyBorder="1" applyProtection="1">
      <protection locked="0"/>
    </xf>
    <xf numFmtId="1" fontId="10" fillId="21" borderId="298" xfId="0" applyNumberFormat="1" applyFont="1" applyFill="1" applyBorder="1" applyProtection="1">
      <protection locked="0"/>
    </xf>
    <xf numFmtId="1" fontId="10" fillId="21" borderId="299" xfId="0" applyNumberFormat="1" applyFont="1" applyFill="1" applyBorder="1" applyProtection="1">
      <protection locked="0"/>
    </xf>
    <xf numFmtId="1" fontId="10" fillId="21" borderId="302" xfId="0" applyNumberFormat="1" applyFont="1" applyFill="1" applyBorder="1" applyProtection="1">
      <protection locked="0"/>
    </xf>
    <xf numFmtId="0" fontId="15" fillId="0" borderId="27" xfId="0" applyFont="1" applyBorder="1" applyAlignment="1">
      <alignment horizontal="left" vertical="center"/>
    </xf>
    <xf numFmtId="1" fontId="10" fillId="0" borderId="144" xfId="0" applyNumberFormat="1" applyFont="1" applyBorder="1" applyAlignment="1">
      <alignment horizontal="center" vertical="center"/>
    </xf>
    <xf numFmtId="1" fontId="10" fillId="0" borderId="31" xfId="0" applyNumberFormat="1" applyFont="1" applyBorder="1" applyAlignment="1">
      <alignment wrapText="1"/>
    </xf>
    <xf numFmtId="1" fontId="10" fillId="9" borderId="138" xfId="0" applyNumberFormat="1" applyFont="1" applyFill="1" applyBorder="1"/>
    <xf numFmtId="1" fontId="8" fillId="3" borderId="60" xfId="0" applyNumberFormat="1" applyFont="1" applyFill="1" applyBorder="1"/>
    <xf numFmtId="1" fontId="10" fillId="6" borderId="62" xfId="0" applyNumberFormat="1" applyFont="1" applyFill="1" applyBorder="1" applyProtection="1">
      <protection locked="0"/>
    </xf>
    <xf numFmtId="1" fontId="10" fillId="6" borderId="188" xfId="0" applyNumberFormat="1" applyFont="1" applyFill="1" applyBorder="1" applyProtection="1">
      <protection locked="0"/>
    </xf>
    <xf numFmtId="1" fontId="8" fillId="3" borderId="0" xfId="0" applyNumberFormat="1" applyFont="1" applyFill="1"/>
    <xf numFmtId="1" fontId="4" fillId="0" borderId="0" xfId="0" applyNumberFormat="1" applyFont="1"/>
    <xf numFmtId="1" fontId="10" fillId="0" borderId="188" xfId="0" applyNumberFormat="1" applyFont="1" applyBorder="1" applyAlignment="1">
      <alignment horizontal="center" vertical="center" wrapText="1"/>
    </xf>
    <xf numFmtId="1" fontId="35" fillId="4" borderId="303" xfId="0" applyNumberFormat="1" applyFont="1" applyFill="1" applyBorder="1" applyAlignment="1">
      <alignment vertical="center"/>
    </xf>
    <xf numFmtId="1" fontId="10" fillId="4" borderId="138" xfId="0" applyNumberFormat="1" applyFont="1" applyFill="1" applyBorder="1"/>
    <xf numFmtId="1" fontId="8" fillId="0" borderId="306" xfId="0" applyNumberFormat="1" applyFont="1" applyBorder="1"/>
    <xf numFmtId="1" fontId="29" fillId="3" borderId="0" xfId="0" applyNumberFormat="1" applyFont="1" applyFill="1"/>
    <xf numFmtId="1" fontId="10" fillId="0" borderId="313" xfId="0" applyNumberFormat="1" applyFont="1" applyBorder="1" applyAlignment="1">
      <alignment horizontal="center" vertical="center"/>
    </xf>
    <xf numFmtId="1" fontId="9" fillId="4" borderId="129" xfId="0" applyNumberFormat="1" applyFont="1" applyFill="1" applyBorder="1"/>
    <xf numFmtId="1" fontId="13" fillId="3" borderId="0" xfId="0" applyNumberFormat="1" applyFont="1" applyFill="1" applyAlignment="1">
      <alignment horizontal="left"/>
    </xf>
    <xf numFmtId="1" fontId="4" fillId="3" borderId="0" xfId="0" applyNumberFormat="1" applyFont="1" applyFill="1" applyBorder="1"/>
    <xf numFmtId="1" fontId="4" fillId="3" borderId="186" xfId="0" applyNumberFormat="1" applyFont="1" applyFill="1" applyBorder="1"/>
    <xf numFmtId="1" fontId="4" fillId="3" borderId="315" xfId="0" applyNumberFormat="1" applyFont="1" applyFill="1" applyBorder="1"/>
    <xf numFmtId="1" fontId="4" fillId="3" borderId="316" xfId="0" applyNumberFormat="1" applyFont="1" applyFill="1" applyBorder="1"/>
    <xf numFmtId="1" fontId="10" fillId="3" borderId="0" xfId="0" applyNumberFormat="1" applyFont="1" applyFill="1" applyBorder="1" applyProtection="1"/>
    <xf numFmtId="1" fontId="5" fillId="3" borderId="0" xfId="0" applyNumberFormat="1" applyFont="1" applyFill="1" applyAlignment="1" applyProtection="1">
      <alignment horizontal="left"/>
    </xf>
    <xf numFmtId="1" fontId="10" fillId="0" borderId="164" xfId="0" applyNumberFormat="1" applyFont="1" applyFill="1" applyBorder="1" applyAlignment="1" applyProtection="1">
      <alignment horizontal="center" vertical="center"/>
    </xf>
    <xf numFmtId="1" fontId="10" fillId="0" borderId="145" xfId="0" applyNumberFormat="1" applyFont="1" applyFill="1" applyBorder="1" applyAlignment="1" applyProtection="1">
      <alignment horizontal="center" vertical="center"/>
    </xf>
    <xf numFmtId="1" fontId="10" fillId="0" borderId="318" xfId="0" applyNumberFormat="1" applyFont="1" applyFill="1" applyBorder="1" applyAlignment="1" applyProtection="1">
      <alignment horizontal="center" vertical="center"/>
    </xf>
    <xf numFmtId="1" fontId="10" fillId="0" borderId="173" xfId="0" applyNumberFormat="1" applyFont="1" applyFill="1" applyBorder="1" applyAlignment="1" applyProtection="1">
      <alignment horizontal="center" vertical="center"/>
    </xf>
    <xf numFmtId="1" fontId="10" fillId="0" borderId="321" xfId="0" applyNumberFormat="1" applyFont="1" applyFill="1" applyBorder="1" applyAlignment="1" applyProtection="1">
      <alignment horizontal="center" vertical="center"/>
    </xf>
    <xf numFmtId="1" fontId="10" fillId="0" borderId="155" xfId="0" applyNumberFormat="1" applyFont="1" applyFill="1" applyBorder="1" applyAlignment="1" applyProtection="1">
      <alignment horizontal="center" vertical="center"/>
    </xf>
    <xf numFmtId="1" fontId="15" fillId="0" borderId="140" xfId="0" applyNumberFormat="1" applyFont="1" applyFill="1" applyBorder="1" applyAlignment="1" applyProtection="1">
      <alignment horizontal="center" vertical="center" wrapText="1"/>
    </xf>
    <xf numFmtId="1" fontId="15" fillId="0" borderId="140" xfId="0" applyNumberFormat="1" applyFont="1" applyFill="1" applyBorder="1" applyAlignment="1" applyProtection="1">
      <alignment vertical="center" wrapText="1"/>
    </xf>
    <xf numFmtId="1" fontId="10" fillId="0" borderId="314" xfId="0" applyNumberFormat="1" applyFont="1" applyFill="1" applyBorder="1" applyAlignment="1" applyProtection="1">
      <alignment horizontal="center" vertical="center"/>
    </xf>
    <xf numFmtId="1" fontId="10" fillId="0" borderId="117" xfId="0" applyNumberFormat="1" applyFont="1" applyFill="1" applyBorder="1" applyAlignment="1" applyProtection="1"/>
    <xf numFmtId="1" fontId="10" fillId="0" borderId="5" xfId="0" applyNumberFormat="1" applyFont="1" applyFill="1" applyBorder="1" applyAlignment="1" applyProtection="1"/>
    <xf numFmtId="1" fontId="10" fillId="0" borderId="47" xfId="0" applyNumberFormat="1" applyFont="1" applyFill="1" applyBorder="1" applyAlignment="1" applyProtection="1"/>
    <xf numFmtId="1" fontId="10" fillId="0" borderId="73" xfId="0" applyNumberFormat="1" applyFont="1" applyFill="1" applyBorder="1" applyAlignment="1" applyProtection="1"/>
    <xf numFmtId="1" fontId="10" fillId="0" borderId="164" xfId="0" applyNumberFormat="1" applyFont="1" applyFill="1" applyBorder="1" applyAlignment="1" applyProtection="1"/>
    <xf numFmtId="1" fontId="10" fillId="0" borderId="322" xfId="0" applyNumberFormat="1" applyFont="1" applyFill="1" applyBorder="1" applyAlignment="1" applyProtection="1"/>
    <xf numFmtId="1" fontId="10" fillId="0" borderId="140" xfId="0" applyNumberFormat="1" applyFont="1" applyFill="1" applyBorder="1" applyAlignment="1" applyProtection="1"/>
    <xf numFmtId="1" fontId="10" fillId="0" borderId="23" xfId="0" applyNumberFormat="1" applyFont="1" applyFill="1" applyBorder="1" applyAlignment="1" applyProtection="1"/>
    <xf numFmtId="1" fontId="10" fillId="6" borderId="115" xfId="0" applyNumberFormat="1" applyFont="1" applyFill="1" applyBorder="1" applyAlignment="1" applyProtection="1">
      <protection locked="0"/>
    </xf>
    <xf numFmtId="1" fontId="10" fillId="6" borderId="35" xfId="0" applyNumberFormat="1" applyFont="1" applyFill="1" applyBorder="1" applyAlignment="1" applyProtection="1">
      <protection locked="0"/>
    </xf>
    <xf numFmtId="1" fontId="10" fillId="6" borderId="150" xfId="0" applyNumberFormat="1" applyFont="1" applyFill="1" applyBorder="1" applyAlignment="1" applyProtection="1">
      <protection locked="0"/>
    </xf>
    <xf numFmtId="1" fontId="10" fillId="6" borderId="157" xfId="0" applyNumberFormat="1" applyFont="1" applyFill="1" applyBorder="1" applyAlignment="1" applyProtection="1">
      <protection locked="0"/>
    </xf>
    <xf numFmtId="1" fontId="10" fillId="0" borderId="156" xfId="0" applyNumberFormat="1" applyFont="1" applyFill="1" applyBorder="1" applyAlignment="1" applyProtection="1"/>
    <xf numFmtId="1" fontId="10" fillId="0" borderId="35" xfId="0" applyNumberFormat="1" applyFont="1" applyFill="1" applyBorder="1" applyAlignment="1" applyProtection="1"/>
    <xf numFmtId="1" fontId="10" fillId="0" borderId="150" xfId="0" applyNumberFormat="1" applyFont="1" applyFill="1" applyBorder="1" applyAlignment="1" applyProtection="1"/>
    <xf numFmtId="1" fontId="10" fillId="0" borderId="76" xfId="0" applyNumberFormat="1" applyFont="1" applyFill="1" applyBorder="1" applyAlignment="1" applyProtection="1"/>
    <xf numFmtId="1" fontId="10" fillId="23" borderId="115" xfId="0" applyNumberFormat="1" applyFont="1" applyFill="1" applyBorder="1" applyAlignment="1" applyProtection="1">
      <protection locked="0"/>
    </xf>
    <xf numFmtId="1" fontId="10" fillId="23" borderId="35" xfId="0" applyNumberFormat="1" applyFont="1" applyFill="1" applyBorder="1" applyAlignment="1" applyProtection="1">
      <protection locked="0"/>
    </xf>
    <xf numFmtId="1" fontId="10" fillId="23" borderId="150" xfId="0" applyNumberFormat="1" applyFont="1" applyFill="1" applyBorder="1" applyAlignment="1" applyProtection="1">
      <protection locked="0"/>
    </xf>
    <xf numFmtId="1" fontId="10" fillId="23" borderId="75" xfId="0" applyNumberFormat="1" applyFont="1" applyFill="1" applyBorder="1" applyAlignment="1" applyProtection="1">
      <protection locked="0"/>
    </xf>
    <xf numFmtId="1" fontId="10" fillId="0" borderId="37" xfId="0" applyNumberFormat="1" applyFont="1" applyFill="1" applyBorder="1" applyAlignment="1" applyProtection="1"/>
    <xf numFmtId="1" fontId="10" fillId="6" borderId="177" xfId="0" applyNumberFormat="1" applyFont="1" applyFill="1" applyBorder="1" applyAlignment="1" applyProtection="1">
      <protection locked="0"/>
    </xf>
    <xf numFmtId="1" fontId="10" fillId="0" borderId="72" xfId="0" applyNumberFormat="1" applyFont="1" applyFill="1" applyBorder="1" applyAlignment="1" applyProtection="1"/>
    <xf numFmtId="1" fontId="10" fillId="0" borderId="15" xfId="0" applyNumberFormat="1" applyFont="1" applyFill="1" applyBorder="1" applyAlignment="1" applyProtection="1"/>
    <xf numFmtId="1" fontId="10" fillId="0" borderId="13" xfId="0" applyNumberFormat="1" applyFont="1" applyFill="1" applyBorder="1" applyAlignment="1" applyProtection="1"/>
    <xf numFmtId="1" fontId="10" fillId="0" borderId="71" xfId="0" applyNumberFormat="1" applyFont="1" applyFill="1" applyBorder="1" applyAlignment="1" applyProtection="1"/>
    <xf numFmtId="1" fontId="10" fillId="23" borderId="177" xfId="0" applyNumberFormat="1" applyFont="1" applyFill="1" applyBorder="1" applyAlignment="1" applyProtection="1">
      <protection locked="0"/>
    </xf>
    <xf numFmtId="1" fontId="10" fillId="23" borderId="15" xfId="0" applyNumberFormat="1" applyFont="1" applyFill="1" applyBorder="1" applyAlignment="1" applyProtection="1">
      <protection locked="0"/>
    </xf>
    <xf numFmtId="1" fontId="10" fillId="23" borderId="13" xfId="0" applyNumberFormat="1" applyFont="1" applyFill="1" applyBorder="1" applyAlignment="1" applyProtection="1">
      <protection locked="0"/>
    </xf>
    <xf numFmtId="1" fontId="10" fillId="23" borderId="49" xfId="0" applyNumberFormat="1" applyFont="1" applyFill="1" applyBorder="1" applyAlignment="1" applyProtection="1">
      <protection locked="0"/>
    </xf>
    <xf numFmtId="1" fontId="10" fillId="0" borderId="37" xfId="0" applyNumberFormat="1" applyFont="1" applyFill="1" applyBorder="1" applyAlignment="1" applyProtection="1">
      <alignment wrapText="1"/>
    </xf>
    <xf numFmtId="49" fontId="10" fillId="0" borderId="37" xfId="0" applyNumberFormat="1" applyFont="1" applyFill="1" applyBorder="1" applyAlignment="1" applyProtection="1"/>
    <xf numFmtId="1" fontId="61" fillId="3" borderId="0" xfId="0" applyNumberFormat="1" applyFont="1" applyFill="1" applyAlignment="1" applyProtection="1">
      <protection locked="0"/>
    </xf>
    <xf numFmtId="1" fontId="61" fillId="3" borderId="0" xfId="0" applyNumberFormat="1" applyFont="1" applyFill="1" applyAlignment="1" applyProtection="1"/>
    <xf numFmtId="1" fontId="15" fillId="0" borderId="37" xfId="0" applyNumberFormat="1" applyFont="1" applyFill="1" applyBorder="1" applyAlignment="1" applyProtection="1">
      <alignment wrapText="1"/>
    </xf>
    <xf numFmtId="1" fontId="15" fillId="0" borderId="0" xfId="0" applyNumberFormat="1" applyFont="1" applyFill="1"/>
    <xf numFmtId="1" fontId="15" fillId="0" borderId="79" xfId="0" applyNumberFormat="1" applyFont="1" applyFill="1" applyBorder="1" applyAlignment="1" applyProtection="1"/>
    <xf numFmtId="1" fontId="10" fillId="6" borderId="116" xfId="0" applyNumberFormat="1" applyFont="1" applyFill="1" applyBorder="1" applyAlignment="1" applyProtection="1">
      <protection locked="0"/>
    </xf>
    <xf numFmtId="1" fontId="10" fillId="6" borderId="62" xfId="0" applyNumberFormat="1" applyFont="1" applyFill="1" applyBorder="1" applyAlignment="1" applyProtection="1">
      <protection locked="0"/>
    </xf>
    <xf numFmtId="1" fontId="10" fillId="0" borderId="42" xfId="0" applyNumberFormat="1" applyFont="1" applyFill="1" applyBorder="1" applyAlignment="1" applyProtection="1"/>
    <xf numFmtId="1" fontId="10" fillId="0" borderId="36" xfId="0" applyNumberFormat="1" applyFont="1" applyFill="1" applyBorder="1" applyAlignment="1" applyProtection="1"/>
    <xf numFmtId="1" fontId="10" fillId="0" borderId="63" xfId="0" applyNumberFormat="1" applyFont="1" applyFill="1" applyBorder="1" applyAlignment="1" applyProtection="1"/>
    <xf numFmtId="1" fontId="10" fillId="23" borderId="116" xfId="0" applyNumberFormat="1" applyFont="1" applyFill="1" applyBorder="1" applyAlignment="1" applyProtection="1">
      <protection locked="0"/>
    </xf>
    <xf numFmtId="1" fontId="10" fillId="23" borderId="36" xfId="0" applyNumberFormat="1" applyFont="1" applyFill="1" applyBorder="1" applyAlignment="1" applyProtection="1">
      <protection locked="0"/>
    </xf>
    <xf numFmtId="1" fontId="10" fillId="23" borderId="28" xfId="0" applyNumberFormat="1" applyFont="1" applyFill="1" applyBorder="1" applyAlignment="1" applyProtection="1">
      <protection locked="0"/>
    </xf>
    <xf numFmtId="1" fontId="10" fillId="23" borderId="30" xfId="0" applyNumberFormat="1" applyFont="1" applyFill="1" applyBorder="1" applyAlignment="1" applyProtection="1">
      <protection locked="0"/>
    </xf>
    <xf numFmtId="1" fontId="15" fillId="0" borderId="101" xfId="0" applyNumberFormat="1" applyFont="1" applyFill="1" applyBorder="1" applyAlignment="1" applyProtection="1"/>
    <xf numFmtId="1" fontId="10" fillId="0" borderId="30" xfId="0" applyNumberFormat="1" applyFont="1" applyFill="1" applyBorder="1" applyAlignment="1" applyProtection="1"/>
    <xf numFmtId="1" fontId="10" fillId="23" borderId="42" xfId="0" applyNumberFormat="1" applyFont="1" applyFill="1" applyBorder="1" applyAlignment="1" applyProtection="1">
      <protection locked="0"/>
    </xf>
    <xf numFmtId="1" fontId="15" fillId="0" borderId="74" xfId="0" applyNumberFormat="1" applyFont="1" applyFill="1" applyBorder="1" applyAlignment="1" applyProtection="1"/>
    <xf numFmtId="1" fontId="10" fillId="23" borderId="20" xfId="0" applyNumberFormat="1" applyFont="1" applyFill="1" applyBorder="1" applyAlignment="1" applyProtection="1">
      <protection locked="0"/>
    </xf>
    <xf numFmtId="1" fontId="10" fillId="23" borderId="7" xfId="0" applyNumberFormat="1" applyFont="1" applyFill="1" applyBorder="1" applyAlignment="1" applyProtection="1">
      <protection locked="0"/>
    </xf>
    <xf numFmtId="1" fontId="10" fillId="23" borderId="47" xfId="0" applyNumberFormat="1" applyFont="1" applyFill="1" applyBorder="1" applyAlignment="1" applyProtection="1">
      <protection locked="0"/>
    </xf>
    <xf numFmtId="1" fontId="29" fillId="3" borderId="0" xfId="0" applyNumberFormat="1" applyFont="1" applyFill="1" applyBorder="1" applyAlignment="1" applyProtection="1">
      <alignment horizontal="left"/>
    </xf>
    <xf numFmtId="1" fontId="61" fillId="3" borderId="0" xfId="0" applyNumberFormat="1" applyFont="1" applyFill="1" applyAlignment="1" applyProtection="1">
      <alignment horizontal="left" vertical="top"/>
    </xf>
    <xf numFmtId="1" fontId="10" fillId="3" borderId="0" xfId="0" applyNumberFormat="1" applyFont="1" applyFill="1" applyBorder="1" applyAlignment="1" applyProtection="1">
      <protection hidden="1"/>
    </xf>
    <xf numFmtId="1" fontId="10" fillId="0" borderId="0" xfId="0" applyNumberFormat="1" applyFont="1" applyFill="1" applyBorder="1" applyAlignment="1" applyProtection="1">
      <protection hidden="1"/>
    </xf>
    <xf numFmtId="1" fontId="15" fillId="0" borderId="164" xfId="0" applyNumberFormat="1" applyFont="1" applyBorder="1" applyAlignment="1">
      <alignment horizontal="center" vertical="center"/>
    </xf>
    <xf numFmtId="1" fontId="15" fillId="0" borderId="145" xfId="0" applyNumberFormat="1" applyFont="1" applyBorder="1" applyAlignment="1">
      <alignment horizontal="center" vertical="center"/>
    </xf>
    <xf numFmtId="1" fontId="15" fillId="0" borderId="144" xfId="0" applyNumberFormat="1" applyFont="1" applyBorder="1" applyAlignment="1">
      <alignment horizontal="center" vertical="center"/>
    </xf>
    <xf numFmtId="1" fontId="15" fillId="0" borderId="140" xfId="0" applyNumberFormat="1" applyFont="1" applyBorder="1" applyAlignment="1" applyProtection="1">
      <alignment horizontal="left" vertical="top" wrapText="1"/>
    </xf>
    <xf numFmtId="1" fontId="10" fillId="6" borderId="164" xfId="0" applyNumberFormat="1" applyFont="1" applyFill="1" applyBorder="1" applyProtection="1">
      <protection locked="0"/>
    </xf>
    <xf numFmtId="1" fontId="10" fillId="6" borderId="145" xfId="0" applyNumberFormat="1" applyFont="1" applyFill="1" applyBorder="1" applyProtection="1">
      <protection locked="0"/>
    </xf>
    <xf numFmtId="1" fontId="10" fillId="4" borderId="164" xfId="0" applyNumberFormat="1" applyFont="1" applyFill="1" applyBorder="1" applyAlignment="1" applyProtection="1">
      <protection locked="0"/>
    </xf>
    <xf numFmtId="1" fontId="10" fillId="4" borderId="145" xfId="0" applyNumberFormat="1" applyFont="1" applyFill="1" applyBorder="1" applyAlignment="1" applyProtection="1">
      <protection locked="0"/>
    </xf>
    <xf numFmtId="1" fontId="10" fillId="4" borderId="144" xfId="0" applyNumberFormat="1" applyFont="1" applyFill="1" applyBorder="1" applyAlignment="1" applyProtection="1">
      <protection locked="0"/>
    </xf>
    <xf numFmtId="1" fontId="10" fillId="4" borderId="173" xfId="0" applyNumberFormat="1" applyFont="1" applyFill="1" applyBorder="1" applyAlignment="1" applyProtection="1">
      <protection locked="0"/>
    </xf>
    <xf numFmtId="1" fontId="10" fillId="3" borderId="0" xfId="0" applyNumberFormat="1" applyFont="1" applyFill="1" applyBorder="1" applyAlignment="1" applyProtection="1"/>
    <xf numFmtId="1" fontId="61" fillId="0" borderId="0" xfId="0" applyNumberFormat="1" applyFont="1" applyBorder="1" applyAlignment="1" applyProtection="1">
      <alignment horizontal="center" vertical="center" wrapText="1"/>
    </xf>
    <xf numFmtId="1" fontId="10" fillId="0" borderId="0" xfId="0" applyNumberFormat="1" applyFont="1" applyBorder="1" applyAlignment="1" applyProtection="1">
      <alignment horizontal="center" vertical="center"/>
    </xf>
    <xf numFmtId="1" fontId="10" fillId="0" borderId="0" xfId="0" applyNumberFormat="1" applyFont="1" applyFill="1" applyBorder="1" applyAlignment="1" applyProtection="1">
      <alignment horizontal="center" vertical="center" wrapText="1"/>
    </xf>
    <xf numFmtId="1" fontId="15" fillId="0" borderId="329" xfId="0" applyNumberFormat="1" applyFont="1" applyFill="1" applyBorder="1" applyAlignment="1" applyProtection="1">
      <alignment horizontal="center" vertical="center" wrapText="1"/>
    </xf>
    <xf numFmtId="1" fontId="15" fillId="0" borderId="330" xfId="0" applyNumberFormat="1" applyFont="1" applyFill="1" applyBorder="1" applyAlignment="1" applyProtection="1">
      <alignment vertical="center" wrapText="1"/>
    </xf>
    <xf numFmtId="1" fontId="19" fillId="0" borderId="140" xfId="16" applyNumberFormat="1" applyFont="1" applyBorder="1" applyAlignment="1">
      <alignment vertical="center"/>
    </xf>
    <xf numFmtId="1" fontId="10" fillId="0" borderId="321" xfId="0" applyNumberFormat="1" applyFont="1" applyFill="1" applyBorder="1" applyAlignment="1" applyProtection="1"/>
    <xf numFmtId="1" fontId="10" fillId="0" borderId="145" xfId="0" applyNumberFormat="1" applyFont="1" applyFill="1" applyBorder="1" applyAlignment="1" applyProtection="1"/>
    <xf numFmtId="1" fontId="10" fillId="0" borderId="173" xfId="0" applyNumberFormat="1" applyFont="1" applyFill="1" applyBorder="1" applyAlignment="1" applyProtection="1"/>
    <xf numFmtId="1" fontId="10" fillId="3" borderId="164" xfId="0" applyNumberFormat="1" applyFont="1" applyFill="1" applyBorder="1" applyAlignment="1" applyProtection="1"/>
    <xf numFmtId="1" fontId="10" fillId="3" borderId="147" xfId="0" applyNumberFormat="1" applyFont="1" applyFill="1" applyBorder="1" applyAlignment="1" applyProtection="1"/>
    <xf numFmtId="1" fontId="10" fillId="3" borderId="313" xfId="0" applyNumberFormat="1" applyFont="1" applyFill="1" applyBorder="1" applyAlignment="1" applyProtection="1"/>
    <xf numFmtId="1" fontId="10" fillId="3" borderId="144" xfId="0" applyNumberFormat="1" applyFont="1" applyFill="1" applyBorder="1" applyAlignment="1" applyProtection="1"/>
    <xf numFmtId="1" fontId="10" fillId="3" borderId="0" xfId="0" applyNumberFormat="1" applyFont="1" applyFill="1" applyBorder="1" applyAlignment="1" applyProtection="1">
      <protection locked="0"/>
    </xf>
    <xf numFmtId="1" fontId="61" fillId="0" borderId="27" xfId="0" applyNumberFormat="1" applyFont="1" applyFill="1" applyBorder="1" applyAlignment="1" applyProtection="1">
      <alignment vertical="center"/>
    </xf>
    <xf numFmtId="1" fontId="10" fillId="6" borderId="310" xfId="0" applyNumberFormat="1" applyFont="1" applyFill="1" applyBorder="1" applyAlignment="1" applyProtection="1">
      <protection locked="0"/>
    </xf>
    <xf numFmtId="1" fontId="10" fillId="6" borderId="88" xfId="0" applyNumberFormat="1" applyFont="1" applyFill="1" applyBorder="1" applyAlignment="1" applyProtection="1">
      <protection locked="0"/>
    </xf>
    <xf numFmtId="1" fontId="10" fillId="6" borderId="329" xfId="0" applyNumberFormat="1" applyFont="1" applyFill="1" applyBorder="1" applyAlignment="1" applyProtection="1">
      <protection locked="0"/>
    </xf>
    <xf numFmtId="1" fontId="4" fillId="3" borderId="0" xfId="0" applyNumberFormat="1" applyFont="1" applyFill="1" applyAlignment="1"/>
    <xf numFmtId="1" fontId="10" fillId="5" borderId="42" xfId="0" applyNumberFormat="1" applyFont="1" applyFill="1" applyBorder="1" applyAlignment="1" applyProtection="1"/>
    <xf numFmtId="1" fontId="10" fillId="5" borderId="30" xfId="0" applyNumberFormat="1" applyFont="1" applyFill="1" applyBorder="1" applyAlignment="1" applyProtection="1"/>
    <xf numFmtId="1" fontId="10" fillId="5" borderId="116" xfId="0" applyNumberFormat="1" applyFont="1" applyFill="1" applyBorder="1" applyAlignment="1" applyProtection="1"/>
    <xf numFmtId="1" fontId="10" fillId="5" borderId="62" xfId="0" applyNumberFormat="1" applyFont="1" applyFill="1" applyBorder="1" applyAlignment="1" applyProtection="1"/>
    <xf numFmtId="1" fontId="61" fillId="0" borderId="31" xfId="0" applyNumberFormat="1" applyFont="1" applyFill="1" applyBorder="1" applyAlignment="1" applyProtection="1">
      <alignment vertical="center"/>
      <protection locked="0"/>
    </xf>
    <xf numFmtId="1" fontId="10" fillId="5" borderId="20" xfId="0" applyNumberFormat="1" applyFont="1" applyFill="1" applyBorder="1" applyAlignment="1" applyProtection="1"/>
    <xf numFmtId="1" fontId="10" fillId="5" borderId="39" xfId="0" applyNumberFormat="1" applyFont="1" applyFill="1" applyBorder="1" applyAlignment="1" applyProtection="1"/>
    <xf numFmtId="1" fontId="10" fillId="5" borderId="5" xfId="0" applyNumberFormat="1" applyFont="1" applyFill="1" applyBorder="1" applyAlignment="1" applyProtection="1"/>
    <xf numFmtId="1" fontId="10" fillId="5" borderId="47" xfId="0" applyNumberFormat="1" applyFont="1" applyFill="1" applyBorder="1" applyAlignment="1" applyProtection="1"/>
    <xf numFmtId="1" fontId="10" fillId="5" borderId="117" xfId="0" applyNumberFormat="1" applyFont="1" applyFill="1" applyBorder="1" applyAlignment="1" applyProtection="1"/>
    <xf numFmtId="1" fontId="10" fillId="5" borderId="68" xfId="0" applyNumberFormat="1" applyFont="1" applyFill="1" applyBorder="1" applyAlignment="1" applyProtection="1"/>
    <xf numFmtId="0" fontId="0" fillId="0" borderId="0" xfId="0" applyAlignment="1"/>
    <xf numFmtId="1" fontId="10" fillId="6" borderId="117" xfId="0" applyNumberFormat="1" applyFont="1" applyFill="1" applyBorder="1" applyAlignment="1" applyProtection="1">
      <protection locked="0"/>
    </xf>
    <xf numFmtId="1" fontId="15" fillId="4" borderId="140" xfId="0" applyNumberFormat="1" applyFont="1" applyFill="1" applyBorder="1" applyAlignment="1">
      <alignment horizontal="center" vertical="center" wrapText="1"/>
    </xf>
    <xf numFmtId="1" fontId="10" fillId="4" borderId="328" xfId="0" applyNumberFormat="1" applyFont="1" applyFill="1" applyBorder="1" applyAlignment="1">
      <alignment horizontal="center" vertical="center" wrapText="1"/>
    </xf>
    <xf numFmtId="1" fontId="15" fillId="0" borderId="147" xfId="0" applyNumberFormat="1" applyFont="1" applyFill="1" applyBorder="1" applyAlignment="1" applyProtection="1">
      <alignment horizontal="center" vertical="center" wrapText="1"/>
    </xf>
    <xf numFmtId="1" fontId="15" fillId="0" borderId="173" xfId="0" applyNumberFormat="1" applyFont="1" applyFill="1" applyBorder="1" applyAlignment="1" applyProtection="1">
      <alignment vertical="center" wrapText="1"/>
    </xf>
    <xf numFmtId="1" fontId="10" fillId="0" borderId="140" xfId="0" applyNumberFormat="1" applyFont="1" applyFill="1" applyBorder="1" applyAlignment="1" applyProtection="1">
      <alignment horizontal="center" vertical="center"/>
    </xf>
    <xf numFmtId="1" fontId="10" fillId="0" borderId="331" xfId="0" applyNumberFormat="1" applyFont="1" applyFill="1" applyBorder="1" applyAlignment="1" applyProtection="1"/>
    <xf numFmtId="1" fontId="10" fillId="0" borderId="332" xfId="0" applyNumberFormat="1" applyFont="1" applyFill="1" applyBorder="1" applyAlignment="1" applyProtection="1"/>
    <xf numFmtId="1" fontId="10" fillId="0" borderId="177" xfId="0" applyNumberFormat="1" applyFont="1" applyFill="1" applyBorder="1" applyAlignment="1" applyProtection="1"/>
    <xf numFmtId="1" fontId="10" fillId="0" borderId="49" xfId="0" applyNumberFormat="1" applyFont="1" applyFill="1" applyBorder="1" applyAlignment="1" applyProtection="1"/>
    <xf numFmtId="1" fontId="61" fillId="0" borderId="4" xfId="0" applyNumberFormat="1" applyFont="1" applyFill="1" applyBorder="1" applyAlignment="1" applyProtection="1">
      <alignment vertical="center"/>
    </xf>
    <xf numFmtId="1" fontId="29" fillId="3" borderId="129" xfId="0" applyNumberFormat="1" applyFont="1" applyFill="1" applyBorder="1" applyAlignment="1" applyProtection="1">
      <alignment horizontal="left"/>
    </xf>
    <xf numFmtId="1" fontId="15" fillId="0" borderId="164" xfId="0" applyNumberFormat="1" applyFont="1" applyFill="1" applyBorder="1" applyAlignment="1" applyProtection="1">
      <alignment horizontal="center" vertical="center"/>
    </xf>
    <xf numFmtId="1" fontId="15" fillId="0" borderId="145" xfId="0" applyNumberFormat="1" applyFont="1" applyFill="1" applyBorder="1" applyAlignment="1" applyProtection="1">
      <alignment horizontal="center" vertical="center"/>
    </xf>
    <xf numFmtId="1" fontId="15" fillId="0" borderId="144" xfId="0" applyNumberFormat="1" applyFont="1" applyFill="1" applyBorder="1" applyAlignment="1" applyProtection="1">
      <alignment horizontal="center" vertical="center"/>
    </xf>
    <xf numFmtId="1" fontId="15" fillId="0" borderId="321" xfId="0" applyNumberFormat="1" applyFont="1" applyFill="1" applyBorder="1" applyAlignment="1" applyProtection="1"/>
    <xf numFmtId="1" fontId="15" fillId="0" borderId="145" xfId="0" applyNumberFormat="1" applyFont="1" applyFill="1" applyBorder="1" applyAlignment="1" applyProtection="1"/>
    <xf numFmtId="1" fontId="15" fillId="0" borderId="144" xfId="0" applyNumberFormat="1" applyFont="1" applyFill="1" applyBorder="1" applyAlignment="1" applyProtection="1"/>
    <xf numFmtId="1" fontId="15" fillId="0" borderId="173" xfId="0" applyNumberFormat="1" applyFont="1" applyFill="1" applyBorder="1" applyAlignment="1" applyProtection="1"/>
    <xf numFmtId="1" fontId="15" fillId="3" borderId="144" xfId="0" applyNumberFormat="1" applyFont="1" applyFill="1" applyBorder="1" applyAlignment="1" applyProtection="1"/>
    <xf numFmtId="1" fontId="15" fillId="3" borderId="147" xfId="0" applyNumberFormat="1" applyFont="1" applyFill="1" applyBorder="1" applyAlignment="1" applyProtection="1"/>
    <xf numFmtId="1" fontId="15" fillId="3" borderId="319" xfId="0" applyNumberFormat="1" applyFont="1" applyFill="1" applyBorder="1" applyAlignment="1" applyProtection="1"/>
    <xf numFmtId="1" fontId="15" fillId="3" borderId="164" xfId="0" applyNumberFormat="1" applyFont="1" applyFill="1" applyBorder="1" applyAlignment="1" applyProtection="1"/>
    <xf numFmtId="1" fontId="15" fillId="3" borderId="145" xfId="0" applyNumberFormat="1" applyFont="1" applyFill="1" applyBorder="1" applyAlignment="1" applyProtection="1"/>
    <xf numFmtId="1" fontId="15" fillId="6" borderId="24" xfId="0" applyNumberFormat="1" applyFont="1" applyFill="1" applyBorder="1" applyAlignment="1" applyProtection="1">
      <protection locked="0"/>
    </xf>
    <xf numFmtId="1" fontId="15" fillId="6" borderId="310" xfId="0" applyNumberFormat="1" applyFont="1" applyFill="1" applyBorder="1" applyAlignment="1" applyProtection="1">
      <protection locked="0"/>
    </xf>
    <xf numFmtId="1" fontId="15" fillId="6" borderId="51" xfId="0" applyNumberFormat="1" applyFont="1" applyFill="1" applyBorder="1" applyAlignment="1" applyProtection="1">
      <protection locked="0"/>
    </xf>
    <xf numFmtId="1" fontId="15" fillId="6" borderId="14" xfId="0" applyNumberFormat="1" applyFont="1" applyFill="1" applyBorder="1" applyAlignment="1" applyProtection="1">
      <protection locked="0"/>
    </xf>
    <xf numFmtId="1" fontId="15" fillId="6" borderId="184" xfId="0" applyNumberFormat="1" applyFont="1" applyFill="1" applyBorder="1" applyAlignment="1" applyProtection="1">
      <protection locked="0"/>
    </xf>
    <xf numFmtId="1" fontId="15" fillId="6" borderId="72" xfId="0" applyNumberFormat="1" applyFont="1" applyFill="1" applyBorder="1" applyAlignment="1" applyProtection="1">
      <protection locked="0"/>
    </xf>
    <xf numFmtId="1" fontId="15" fillId="6" borderId="15" xfId="0" applyNumberFormat="1" applyFont="1" applyFill="1" applyBorder="1" applyAlignment="1" applyProtection="1">
      <protection locked="0"/>
    </xf>
    <xf numFmtId="1" fontId="15" fillId="6" borderId="49" xfId="0" applyNumberFormat="1" applyFont="1" applyFill="1" applyBorder="1" applyAlignment="1" applyProtection="1">
      <protection locked="0"/>
    </xf>
    <xf numFmtId="1" fontId="15" fillId="6" borderId="66" xfId="0" applyNumberFormat="1" applyFont="1" applyFill="1" applyBorder="1" applyAlignment="1" applyProtection="1">
      <protection locked="0"/>
    </xf>
    <xf numFmtId="1" fontId="15" fillId="6" borderId="102" xfId="0" applyNumberFormat="1" applyFont="1" applyFill="1" applyBorder="1" applyAlignment="1" applyProtection="1">
      <protection locked="0"/>
    </xf>
    <xf numFmtId="1" fontId="15" fillId="6" borderId="177" xfId="0" applyNumberFormat="1" applyFont="1" applyFill="1" applyBorder="1" applyAlignment="1" applyProtection="1">
      <protection locked="0"/>
    </xf>
    <xf numFmtId="1" fontId="15" fillId="6" borderId="74" xfId="0" applyNumberFormat="1" applyFont="1" applyFill="1" applyBorder="1" applyAlignment="1" applyProtection="1">
      <protection locked="0"/>
    </xf>
    <xf numFmtId="1" fontId="15" fillId="6" borderId="117" xfId="0" applyNumberFormat="1" applyFont="1" applyFill="1" applyBorder="1" applyAlignment="1" applyProtection="1">
      <protection locked="0"/>
    </xf>
    <xf numFmtId="1" fontId="10" fillId="4" borderId="314" xfId="0" applyNumberFormat="1" applyFont="1" applyFill="1" applyBorder="1" applyAlignment="1">
      <alignment vertical="center" wrapText="1"/>
    </xf>
    <xf numFmtId="1" fontId="61" fillId="4" borderId="314" xfId="0" applyNumberFormat="1" applyFont="1" applyFill="1" applyBorder="1" applyAlignment="1">
      <alignment vertical="center"/>
    </xf>
    <xf numFmtId="1" fontId="10" fillId="4" borderId="312" xfId="0" applyNumberFormat="1" applyFont="1" applyFill="1" applyBorder="1" applyAlignment="1" applyProtection="1">
      <protection locked="0"/>
    </xf>
    <xf numFmtId="1" fontId="10" fillId="4" borderId="335" xfId="0" applyNumberFormat="1" applyFont="1" applyFill="1" applyBorder="1" applyAlignment="1" applyProtection="1">
      <protection locked="0"/>
    </xf>
    <xf numFmtId="1" fontId="10" fillId="4" borderId="330" xfId="0" applyNumberFormat="1" applyFont="1" applyFill="1" applyBorder="1" applyAlignment="1" applyProtection="1">
      <protection locked="0"/>
    </xf>
    <xf numFmtId="1" fontId="10" fillId="4" borderId="4" xfId="0" applyNumberFormat="1" applyFont="1" applyFill="1" applyBorder="1" applyAlignment="1" applyProtection="1">
      <protection locked="0"/>
    </xf>
    <xf numFmtId="1" fontId="10" fillId="4" borderId="20" xfId="0" applyNumberFormat="1" applyFont="1" applyFill="1" applyBorder="1" applyAlignment="1" applyProtection="1">
      <protection locked="0"/>
    </xf>
    <xf numFmtId="1" fontId="10" fillId="4" borderId="7" xfId="0" applyNumberFormat="1" applyFont="1" applyFill="1" applyBorder="1" applyAlignment="1" applyProtection="1">
      <protection locked="0"/>
    </xf>
    <xf numFmtId="1" fontId="3" fillId="4" borderId="0" xfId="0" applyNumberFormat="1" applyFont="1" applyFill="1" applyAlignment="1" applyProtection="1">
      <alignment horizontal="left"/>
    </xf>
    <xf numFmtId="1" fontId="10" fillId="4" borderId="0" xfId="0" applyNumberFormat="1" applyFont="1" applyFill="1" applyBorder="1" applyProtection="1"/>
    <xf numFmtId="1" fontId="15" fillId="0" borderId="140" xfId="0" applyNumberFormat="1" applyFont="1" applyBorder="1" applyAlignment="1" applyProtection="1">
      <alignment horizontal="left" vertical="top"/>
    </xf>
    <xf numFmtId="1" fontId="9" fillId="4" borderId="318" xfId="0" applyNumberFormat="1" applyFont="1" applyFill="1" applyBorder="1" applyAlignment="1">
      <alignment horizontal="left"/>
    </xf>
    <xf numFmtId="3" fontId="45" fillId="3" borderId="0" xfId="0" applyNumberFormat="1" applyFont="1" applyFill="1"/>
    <xf numFmtId="0" fontId="15" fillId="0" borderId="188" xfId="0" applyFont="1" applyBorder="1" applyAlignment="1">
      <alignment horizontal="center" vertical="center"/>
    </xf>
    <xf numFmtId="0" fontId="15" fillId="0" borderId="312" xfId="0" applyFont="1" applyBorder="1" applyAlignment="1">
      <alignment horizontal="center" vertical="center" wrapText="1"/>
    </xf>
    <xf numFmtId="0" fontId="15" fillId="0" borderId="188" xfId="0" applyFont="1" applyBorder="1" applyAlignment="1">
      <alignment horizontal="center" vertical="center" wrapText="1"/>
    </xf>
    <xf numFmtId="0" fontId="15" fillId="0" borderId="313" xfId="0" applyFont="1" applyBorder="1" applyAlignment="1">
      <alignment horizontal="center" vertical="center" wrapText="1"/>
    </xf>
    <xf numFmtId="0" fontId="15" fillId="0" borderId="321" xfId="0" applyFont="1" applyBorder="1" applyAlignment="1">
      <alignment horizontal="center" vertical="center" wrapText="1"/>
    </xf>
    <xf numFmtId="0" fontId="15" fillId="0" borderId="319" xfId="0" applyFont="1" applyBorder="1" applyAlignment="1">
      <alignment horizontal="center" vertical="center" wrapText="1"/>
    </xf>
    <xf numFmtId="0" fontId="15" fillId="0" borderId="143" xfId="0" applyFont="1" applyFill="1" applyBorder="1" applyAlignment="1">
      <alignment horizontal="left" vertical="center" wrapText="1"/>
    </xf>
    <xf numFmtId="1" fontId="15" fillId="0" borderId="138" xfId="0" applyNumberFormat="1" applyFont="1" applyBorder="1"/>
    <xf numFmtId="1" fontId="15" fillId="0" borderId="139" xfId="0" applyNumberFormat="1" applyFont="1" applyBorder="1"/>
    <xf numFmtId="1" fontId="15" fillId="6" borderId="310" xfId="0" applyNumberFormat="1" applyFont="1" applyFill="1" applyBorder="1" applyProtection="1">
      <protection locked="0"/>
    </xf>
    <xf numFmtId="1" fontId="15" fillId="6" borderId="24" xfId="0" applyNumberFormat="1" applyFont="1" applyFill="1" applyBorder="1" applyProtection="1">
      <protection locked="0"/>
    </xf>
    <xf numFmtId="1" fontId="15" fillId="6" borderId="19" xfId="0" applyNumberFormat="1" applyFont="1" applyFill="1" applyBorder="1" applyProtection="1">
      <protection locked="0"/>
    </xf>
    <xf numFmtId="1" fontId="15" fillId="6" borderId="51" xfId="0" applyNumberFormat="1" applyFont="1" applyFill="1" applyBorder="1" applyProtection="1">
      <protection locked="0"/>
    </xf>
    <xf numFmtId="1" fontId="15" fillId="8" borderId="34" xfId="0" applyNumberFormat="1" applyFont="1" applyFill="1" applyBorder="1" applyProtection="1">
      <protection locked="0"/>
    </xf>
    <xf numFmtId="1" fontId="15" fillId="6" borderId="312" xfId="0" applyNumberFormat="1" applyFont="1" applyFill="1" applyBorder="1" applyProtection="1">
      <protection locked="0"/>
    </xf>
    <xf numFmtId="1" fontId="15" fillId="6" borderId="34" xfId="0" applyNumberFormat="1" applyFont="1" applyFill="1" applyBorder="1" applyProtection="1">
      <protection locked="0"/>
    </xf>
    <xf numFmtId="1" fontId="15" fillId="6" borderId="306" xfId="0" applyNumberFormat="1" applyFont="1" applyFill="1" applyBorder="1" applyProtection="1">
      <protection locked="0"/>
    </xf>
    <xf numFmtId="1" fontId="15" fillId="6" borderId="323" xfId="0" applyNumberFormat="1" applyFont="1" applyFill="1" applyBorder="1" applyProtection="1">
      <protection locked="0"/>
    </xf>
    <xf numFmtId="1" fontId="35" fillId="4" borderId="0" xfId="0" applyNumberFormat="1" applyFont="1" applyFill="1" applyAlignment="1">
      <alignment vertical="top" wrapText="1"/>
    </xf>
    <xf numFmtId="0" fontId="15" fillId="0" borderId="37" xfId="0" applyFont="1" applyFill="1" applyBorder="1" applyAlignment="1">
      <alignment horizontal="left" vertical="center" wrapText="1"/>
    </xf>
    <xf numFmtId="1" fontId="15" fillId="0" borderId="27" xfId="0" applyNumberFormat="1" applyFont="1" applyBorder="1"/>
    <xf numFmtId="1" fontId="15" fillId="0" borderId="31" xfId="0" applyNumberFormat="1" applyFont="1" applyBorder="1"/>
    <xf numFmtId="1" fontId="15" fillId="6" borderId="13" xfId="0" applyNumberFormat="1" applyFont="1" applyFill="1" applyBorder="1" applyProtection="1">
      <protection locked="0"/>
    </xf>
    <xf numFmtId="1" fontId="15" fillId="6" borderId="15" xfId="0" applyNumberFormat="1" applyFont="1" applyFill="1" applyBorder="1" applyProtection="1">
      <protection locked="0"/>
    </xf>
    <xf numFmtId="1" fontId="15" fillId="6" borderId="72" xfId="0" applyNumberFormat="1" applyFont="1" applyFill="1" applyBorder="1" applyProtection="1">
      <protection locked="0"/>
    </xf>
    <xf numFmtId="1" fontId="15" fillId="6" borderId="49" xfId="0" applyNumberFormat="1" applyFont="1" applyFill="1" applyBorder="1" applyProtection="1">
      <protection locked="0"/>
    </xf>
    <xf numFmtId="1" fontId="15" fillId="8" borderId="60" xfId="0" applyNumberFormat="1" applyFont="1" applyFill="1" applyBorder="1" applyProtection="1">
      <protection locked="0"/>
    </xf>
    <xf numFmtId="1" fontId="15" fillId="6" borderId="12" xfId="0" applyNumberFormat="1" applyFont="1" applyFill="1" applyBorder="1" applyProtection="1">
      <protection locked="0"/>
    </xf>
    <xf numFmtId="1" fontId="15" fillId="6" borderId="60" xfId="0" applyNumberFormat="1" applyFont="1" applyFill="1" applyBorder="1" applyProtection="1">
      <protection locked="0"/>
    </xf>
    <xf numFmtId="1" fontId="15" fillId="6" borderId="81" xfId="0" applyNumberFormat="1" applyFont="1" applyFill="1" applyBorder="1" applyProtection="1">
      <protection locked="0"/>
    </xf>
    <xf numFmtId="0" fontId="15" fillId="0" borderId="38" xfId="0" applyFont="1" applyFill="1" applyBorder="1" applyAlignment="1">
      <alignment horizontal="left" vertical="center" wrapText="1"/>
    </xf>
    <xf numFmtId="1" fontId="15" fillId="0" borderId="39" xfId="0" applyNumberFormat="1" applyFont="1" applyBorder="1"/>
    <xf numFmtId="1" fontId="15" fillId="6" borderId="5" xfId="0" applyNumberFormat="1" applyFont="1" applyFill="1" applyBorder="1" applyProtection="1">
      <protection locked="0"/>
    </xf>
    <xf numFmtId="1" fontId="15" fillId="6" borderId="7" xfId="0" applyNumberFormat="1" applyFont="1" applyFill="1" applyBorder="1" applyProtection="1">
      <protection locked="0"/>
    </xf>
    <xf numFmtId="1" fontId="15" fillId="6" borderId="20" xfId="0" applyNumberFormat="1" applyFont="1" applyFill="1" applyBorder="1" applyProtection="1">
      <protection locked="0"/>
    </xf>
    <xf numFmtId="1" fontId="15" fillId="6" borderId="47" xfId="0" applyNumberFormat="1" applyFont="1" applyFill="1" applyBorder="1" applyProtection="1">
      <protection locked="0"/>
    </xf>
    <xf numFmtId="1" fontId="15" fillId="8" borderId="39" xfId="0" applyNumberFormat="1" applyFont="1" applyFill="1" applyBorder="1" applyProtection="1">
      <protection locked="0"/>
    </xf>
    <xf numFmtId="1" fontId="15" fillId="6" borderId="39" xfId="0" applyNumberFormat="1" applyFont="1" applyFill="1" applyBorder="1" applyProtection="1">
      <protection locked="0"/>
    </xf>
    <xf numFmtId="1" fontId="15" fillId="6" borderId="82" xfId="0" applyNumberFormat="1" applyFont="1" applyFill="1" applyBorder="1" applyProtection="1">
      <protection locked="0"/>
    </xf>
    <xf numFmtId="0" fontId="15" fillId="0" borderId="138" xfId="0" applyFont="1" applyFill="1" applyBorder="1" applyAlignment="1">
      <alignment horizontal="left" vertical="center" wrapText="1"/>
    </xf>
    <xf numFmtId="0" fontId="15" fillId="0" borderId="138" xfId="0" applyFont="1" applyBorder="1" applyAlignment="1">
      <alignment horizontal="right" vertical="center" wrapText="1"/>
    </xf>
    <xf numFmtId="0" fontId="15" fillId="0" borderId="8" xfId="0" applyFont="1" applyBorder="1" applyAlignment="1">
      <alignment horizontal="right" vertical="center" wrapText="1"/>
    </xf>
    <xf numFmtId="0" fontId="15" fillId="0" borderId="139" xfId="0" applyFont="1" applyBorder="1"/>
    <xf numFmtId="1" fontId="15" fillId="6" borderId="10" xfId="0" applyNumberFormat="1" applyFont="1" applyFill="1" applyBorder="1" applyProtection="1">
      <protection locked="0"/>
    </xf>
    <xf numFmtId="1" fontId="15" fillId="6" borderId="21" xfId="0" applyNumberFormat="1" applyFont="1" applyFill="1" applyBorder="1" applyProtection="1">
      <protection locked="0"/>
    </xf>
    <xf numFmtId="1" fontId="15" fillId="6" borderId="44" xfId="0" applyNumberFormat="1" applyFont="1" applyFill="1" applyBorder="1" applyProtection="1">
      <protection locked="0"/>
    </xf>
    <xf numFmtId="1" fontId="15" fillId="6" borderId="100" xfId="0" applyNumberFormat="1" applyFont="1" applyFill="1" applyBorder="1" applyProtection="1">
      <protection locked="0"/>
    </xf>
    <xf numFmtId="1" fontId="15" fillId="8" borderId="44" xfId="0" applyNumberFormat="1" applyFont="1" applyFill="1" applyBorder="1" applyProtection="1">
      <protection locked="0"/>
    </xf>
    <xf numFmtId="1" fontId="15" fillId="6" borderId="86" xfId="0" applyNumberFormat="1" applyFont="1" applyFill="1" applyBorder="1" applyProtection="1">
      <protection locked="0"/>
    </xf>
    <xf numFmtId="0" fontId="15" fillId="0" borderId="44" xfId="0" applyFont="1" applyBorder="1"/>
    <xf numFmtId="0" fontId="15" fillId="0" borderId="27" xfId="0" applyFont="1" applyBorder="1" applyAlignment="1">
      <alignment horizontal="right" vertical="center" wrapText="1"/>
    </xf>
    <xf numFmtId="0" fontId="15" fillId="0" borderId="31" xfId="0" applyFont="1" applyBorder="1"/>
    <xf numFmtId="1" fontId="15" fillId="6" borderId="36" xfId="0" applyNumberFormat="1" applyFont="1" applyFill="1" applyBorder="1" applyProtection="1">
      <protection locked="0"/>
    </xf>
    <xf numFmtId="1" fontId="15" fillId="6" borderId="42" xfId="0" applyNumberFormat="1" applyFont="1" applyFill="1" applyBorder="1" applyProtection="1">
      <protection locked="0"/>
    </xf>
    <xf numFmtId="1" fontId="15" fillId="6" borderId="31" xfId="0" applyNumberFormat="1" applyFont="1" applyFill="1" applyBorder="1" applyProtection="1">
      <protection locked="0"/>
    </xf>
    <xf numFmtId="1" fontId="15" fillId="6" borderId="101" xfId="0" applyNumberFormat="1" applyFont="1" applyFill="1" applyBorder="1" applyProtection="1">
      <protection locked="0"/>
    </xf>
    <xf numFmtId="1" fontId="15" fillId="8" borderId="31" xfId="0" applyNumberFormat="1" applyFont="1" applyFill="1" applyBorder="1" applyProtection="1">
      <protection locked="0"/>
    </xf>
    <xf numFmtId="1" fontId="15" fillId="6" borderId="79" xfId="0" applyNumberFormat="1" applyFont="1" applyFill="1" applyBorder="1" applyProtection="1">
      <protection locked="0"/>
    </xf>
    <xf numFmtId="0" fontId="15" fillId="0" borderId="8" xfId="0" applyFont="1" applyBorder="1" applyAlignment="1">
      <alignment horizontal="left" vertical="center" wrapText="1"/>
    </xf>
    <xf numFmtId="0" fontId="15" fillId="0" borderId="37" xfId="0" applyFont="1" applyBorder="1" applyAlignment="1">
      <alignment horizontal="left" vertical="center" wrapText="1"/>
    </xf>
    <xf numFmtId="0" fontId="15" fillId="0" borderId="23" xfId="0" applyFont="1" applyBorder="1" applyAlignment="1">
      <alignment horizontal="left" vertical="center" wrapText="1"/>
    </xf>
    <xf numFmtId="0" fontId="15" fillId="0" borderId="39" xfId="0" applyFont="1" applyBorder="1"/>
    <xf numFmtId="1" fontId="15" fillId="6" borderId="74" xfId="0" applyNumberFormat="1" applyFont="1" applyFill="1" applyBorder="1" applyProtection="1">
      <protection locked="0"/>
    </xf>
    <xf numFmtId="1" fontId="15" fillId="0" borderId="313" xfId="0" applyNumberFormat="1" applyFont="1" applyBorder="1"/>
    <xf numFmtId="1" fontId="15" fillId="0" borderId="140" xfId="0" applyNumberFormat="1" applyFont="1" applyBorder="1"/>
    <xf numFmtId="1" fontId="15" fillId="0" borderId="144" xfId="0" applyNumberFormat="1" applyFont="1" applyBorder="1"/>
    <xf numFmtId="1" fontId="15" fillId="0" borderId="321" xfId="0" applyNumberFormat="1" applyFont="1" applyBorder="1"/>
    <xf numFmtId="1" fontId="15" fillId="0" borderId="173" xfId="0" applyNumberFormat="1" applyFont="1" applyBorder="1"/>
    <xf numFmtId="1" fontId="15" fillId="4" borderId="313" xfId="0" applyNumberFormat="1" applyFont="1" applyFill="1" applyBorder="1"/>
    <xf numFmtId="1" fontId="15" fillId="0" borderId="149" xfId="0" applyNumberFormat="1" applyFont="1" applyBorder="1"/>
    <xf numFmtId="1" fontId="15" fillId="6" borderId="2" xfId="0" applyNumberFormat="1" applyFont="1" applyFill="1" applyBorder="1" applyProtection="1">
      <protection locked="0"/>
    </xf>
    <xf numFmtId="1" fontId="15" fillId="6" borderId="61" xfId="0" applyNumberFormat="1" applyFont="1" applyFill="1" applyBorder="1" applyProtection="1">
      <protection locked="0"/>
    </xf>
    <xf numFmtId="1" fontId="15" fillId="6" borderId="3" xfId="0" applyNumberFormat="1" applyFont="1" applyFill="1" applyBorder="1" applyProtection="1">
      <protection locked="0"/>
    </xf>
    <xf numFmtId="1" fontId="15" fillId="6" borderId="156" xfId="0" applyNumberFormat="1" applyFont="1" applyFill="1" applyBorder="1" applyProtection="1">
      <protection locked="0"/>
    </xf>
    <xf numFmtId="1" fontId="15" fillId="6" borderId="181" xfId="0" applyNumberFormat="1" applyFont="1" applyFill="1" applyBorder="1" applyProtection="1">
      <protection locked="0"/>
    </xf>
    <xf numFmtId="1" fontId="35" fillId="4" borderId="0" xfId="0" applyNumberFormat="1" applyFont="1" applyFill="1" applyAlignment="1">
      <alignment vertical="top"/>
    </xf>
    <xf numFmtId="1" fontId="15" fillId="6" borderId="71" xfId="0" applyNumberFormat="1" applyFont="1" applyFill="1" applyBorder="1" applyProtection="1">
      <protection locked="0"/>
    </xf>
    <xf numFmtId="0" fontId="15" fillId="0" borderId="12" xfId="0" applyFont="1" applyBorder="1" applyAlignment="1">
      <alignment horizontal="left" vertical="center" wrapText="1"/>
    </xf>
    <xf numFmtId="1" fontId="15" fillId="6" borderId="6" xfId="0" applyNumberFormat="1" applyFont="1" applyFill="1" applyBorder="1" applyProtection="1">
      <protection locked="0"/>
    </xf>
    <xf numFmtId="1" fontId="15" fillId="6" borderId="73" xfId="0" applyNumberFormat="1" applyFont="1" applyFill="1" applyBorder="1" applyProtection="1">
      <protection locked="0"/>
    </xf>
    <xf numFmtId="0" fontId="15" fillId="0" borderId="140" xfId="0" applyFont="1" applyBorder="1" applyAlignment="1">
      <alignment vertical="center" wrapText="1"/>
    </xf>
    <xf numFmtId="1" fontId="15" fillId="0" borderId="313" xfId="0" applyNumberFormat="1" applyFont="1" applyBorder="1" applyAlignment="1">
      <alignment vertical="center" wrapText="1"/>
    </xf>
    <xf numFmtId="1" fontId="15" fillId="0" borderId="145" xfId="0" applyNumberFormat="1" applyFont="1" applyBorder="1"/>
    <xf numFmtId="1" fontId="15" fillId="0" borderId="147" xfId="0" applyNumberFormat="1" applyFont="1" applyBorder="1"/>
    <xf numFmtId="1" fontId="15" fillId="0" borderId="319" xfId="0" applyNumberFormat="1" applyFont="1" applyBorder="1"/>
    <xf numFmtId="1" fontId="15" fillId="0" borderId="138" xfId="0" applyNumberFormat="1" applyFont="1" applyBorder="1" applyAlignment="1">
      <alignment horizontal="right" vertical="center" wrapText="1"/>
    </xf>
    <xf numFmtId="1" fontId="15" fillId="8" borderId="9" xfId="0" applyNumberFormat="1" applyFont="1" applyFill="1" applyBorder="1" applyProtection="1">
      <protection locked="0"/>
    </xf>
    <xf numFmtId="1" fontId="15" fillId="8" borderId="2" xfId="0" applyNumberFormat="1" applyFont="1" applyFill="1" applyBorder="1" applyProtection="1">
      <protection locked="0"/>
    </xf>
    <xf numFmtId="1" fontId="15" fillId="8" borderId="61" xfId="0" applyNumberFormat="1" applyFont="1" applyFill="1" applyBorder="1" applyProtection="1">
      <protection locked="0"/>
    </xf>
    <xf numFmtId="1" fontId="15" fillId="8" borderId="3" xfId="0" applyNumberFormat="1" applyFont="1" applyFill="1" applyBorder="1" applyProtection="1">
      <protection locked="0"/>
    </xf>
    <xf numFmtId="1" fontId="15" fillId="8" borderId="21" xfId="0" applyNumberFormat="1" applyFont="1" applyFill="1" applyBorder="1" applyProtection="1">
      <protection locked="0"/>
    </xf>
    <xf numFmtId="1" fontId="15" fillId="8" borderId="156" xfId="0" applyNumberFormat="1" applyFont="1" applyFill="1" applyBorder="1" applyProtection="1">
      <protection locked="0"/>
    </xf>
    <xf numFmtId="1" fontId="15" fillId="8" borderId="46" xfId="0" applyNumberFormat="1" applyFont="1" applyFill="1" applyBorder="1" applyProtection="1">
      <protection locked="0"/>
    </xf>
    <xf numFmtId="1" fontId="15" fillId="0" borderId="27" xfId="0" applyNumberFormat="1" applyFont="1" applyBorder="1" applyAlignment="1">
      <alignment horizontal="right" vertical="center" wrapText="1"/>
    </xf>
    <xf numFmtId="1" fontId="15" fillId="6" borderId="63" xfId="0" applyNumberFormat="1" applyFont="1" applyFill="1" applyBorder="1" applyProtection="1">
      <protection locked="0"/>
    </xf>
    <xf numFmtId="1" fontId="15" fillId="6" borderId="30" xfId="0" applyNumberFormat="1" applyFont="1" applyFill="1" applyBorder="1" applyProtection="1">
      <protection locked="0"/>
    </xf>
    <xf numFmtId="1" fontId="15" fillId="6" borderId="46" xfId="0" applyNumberFormat="1" applyFont="1" applyFill="1" applyBorder="1" applyProtection="1">
      <protection locked="0"/>
    </xf>
    <xf numFmtId="1" fontId="15" fillId="6" borderId="62" xfId="0" applyNumberFormat="1" applyFont="1" applyFill="1" applyBorder="1" applyProtection="1">
      <protection locked="0"/>
    </xf>
    <xf numFmtId="1" fontId="15" fillId="0" borderId="4" xfId="0" applyNumberFormat="1" applyFont="1" applyBorder="1" applyAlignment="1">
      <alignment horizontal="right" vertical="center" wrapText="1"/>
    </xf>
    <xf numFmtId="1" fontId="15" fillId="6" borderId="106" xfId="0" applyNumberFormat="1" applyFont="1" applyFill="1" applyBorder="1" applyProtection="1">
      <protection locked="0"/>
    </xf>
    <xf numFmtId="1" fontId="15" fillId="6" borderId="17" xfId="0" applyNumberFormat="1" applyFont="1" applyFill="1" applyBorder="1" applyProtection="1">
      <protection locked="0"/>
    </xf>
    <xf numFmtId="1" fontId="15" fillId="6" borderId="171" xfId="0" applyNumberFormat="1" applyFont="1" applyFill="1" applyBorder="1" applyProtection="1">
      <protection locked="0"/>
    </xf>
    <xf numFmtId="1" fontId="15" fillId="0" borderId="90" xfId="0" applyNumberFormat="1" applyFont="1" applyBorder="1"/>
    <xf numFmtId="1" fontId="15" fillId="0" borderId="155" xfId="0" applyNumberFormat="1" applyFont="1" applyBorder="1"/>
    <xf numFmtId="0" fontId="15" fillId="0" borderId="313" xfId="0" applyFont="1" applyBorder="1" applyAlignment="1">
      <alignment horizontal="center" vertical="center"/>
    </xf>
    <xf numFmtId="0" fontId="15" fillId="0" borderId="321" xfId="0" applyFont="1" applyFill="1" applyBorder="1" applyAlignment="1">
      <alignment horizontal="center" vertical="center" wrapText="1"/>
    </xf>
    <xf numFmtId="0" fontId="15" fillId="0" borderId="313" xfId="0" applyFont="1" applyFill="1" applyBorder="1" applyAlignment="1">
      <alignment horizontal="center" vertical="center" wrapText="1"/>
    </xf>
    <xf numFmtId="0" fontId="15" fillId="0" borderId="144" xfId="0" applyFont="1" applyFill="1" applyBorder="1" applyAlignment="1">
      <alignment horizontal="center" vertical="center" wrapText="1"/>
    </xf>
    <xf numFmtId="0" fontId="15" fillId="0" borderId="165" xfId="0" applyFont="1" applyBorder="1" applyAlignment="1">
      <alignment horizontal="left" vertical="center" wrapText="1"/>
    </xf>
    <xf numFmtId="1" fontId="15" fillId="0" borderId="44" xfId="0" applyNumberFormat="1" applyFont="1" applyBorder="1"/>
    <xf numFmtId="1" fontId="15" fillId="0" borderId="8" xfId="0" applyNumberFormat="1" applyFont="1" applyBorder="1"/>
    <xf numFmtId="1" fontId="15" fillId="6" borderId="139" xfId="0" applyNumberFormat="1" applyFont="1" applyFill="1" applyBorder="1" applyProtection="1">
      <protection locked="0"/>
    </xf>
    <xf numFmtId="0" fontId="15" fillId="0" borderId="86" xfId="0" applyFont="1" applyBorder="1" applyAlignment="1">
      <alignment horizontal="left" vertical="center" wrapText="1"/>
    </xf>
    <xf numFmtId="0" fontId="15" fillId="0" borderId="44" xfId="0" applyFont="1" applyBorder="1" applyAlignment="1">
      <alignment horizontal="right" vertical="center" wrapText="1"/>
    </xf>
    <xf numFmtId="0" fontId="10" fillId="4" borderId="37"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5" fillId="4" borderId="324" xfId="0" applyFont="1" applyFill="1" applyBorder="1" applyAlignment="1">
      <alignment horizontal="left" vertical="center" wrapText="1"/>
    </xf>
    <xf numFmtId="1" fontId="15" fillId="0" borderId="149" xfId="0" applyNumberFormat="1" applyFont="1" applyFill="1" applyBorder="1"/>
    <xf numFmtId="1" fontId="15" fillId="0" borderId="144" xfId="0" applyNumberFormat="1" applyFont="1" applyFill="1" applyBorder="1"/>
    <xf numFmtId="1" fontId="15" fillId="0" borderId="321" xfId="0" applyNumberFormat="1" applyFont="1" applyFill="1" applyBorder="1"/>
    <xf numFmtId="0" fontId="10" fillId="0" borderId="309" xfId="0" applyFont="1" applyBorder="1" applyAlignment="1">
      <alignment horizontal="center" vertical="center" wrapText="1"/>
    </xf>
    <xf numFmtId="0" fontId="10" fillId="0" borderId="179" xfId="0" applyFont="1" applyBorder="1" applyAlignment="1">
      <alignment horizontal="center" vertical="center" wrapText="1"/>
    </xf>
    <xf numFmtId="0" fontId="10" fillId="0" borderId="337" xfId="0" applyFont="1" applyBorder="1" applyAlignment="1">
      <alignment horizontal="center" vertical="center" wrapText="1"/>
    </xf>
    <xf numFmtId="0" fontId="10" fillId="0" borderId="129" xfId="0" applyFont="1" applyBorder="1" applyAlignment="1">
      <alignment horizontal="center" vertical="center" wrapText="1"/>
    </xf>
    <xf numFmtId="0" fontId="10" fillId="0" borderId="147" xfId="0" applyFont="1" applyBorder="1" applyAlignment="1">
      <alignment horizontal="center" vertical="center" wrapText="1"/>
    </xf>
    <xf numFmtId="0" fontId="10" fillId="0" borderId="321" xfId="0" applyFont="1" applyBorder="1" applyAlignment="1">
      <alignment horizontal="center" vertical="center" wrapText="1"/>
    </xf>
    <xf numFmtId="0" fontId="10" fillId="0" borderId="319" xfId="0" applyFont="1" applyBorder="1" applyAlignment="1">
      <alignment horizontal="center" vertical="center" wrapText="1"/>
    </xf>
    <xf numFmtId="0" fontId="10" fillId="0" borderId="173" xfId="0" applyFont="1" applyBorder="1" applyAlignment="1">
      <alignment horizontal="center" vertical="center" wrapText="1"/>
    </xf>
    <xf numFmtId="0" fontId="10" fillId="0" borderId="0" xfId="0" applyFont="1"/>
    <xf numFmtId="0" fontId="68" fillId="0" borderId="0" xfId="0" applyFont="1"/>
    <xf numFmtId="0" fontId="5" fillId="3" borderId="0" xfId="0" applyFont="1" applyFill="1" applyBorder="1" applyAlignment="1" applyProtection="1">
      <alignment vertical="center" wrapText="1"/>
    </xf>
    <xf numFmtId="0" fontId="5" fillId="3" borderId="0" xfId="0" applyFont="1" applyFill="1" applyBorder="1" applyAlignment="1" applyProtection="1">
      <alignment vertical="center"/>
    </xf>
    <xf numFmtId="0" fontId="13" fillId="3" borderId="0" xfId="0" applyFont="1" applyFill="1" applyAlignment="1" applyProtection="1"/>
    <xf numFmtId="0" fontId="9" fillId="3" borderId="0" xfId="0" applyFont="1" applyFill="1" applyBorder="1" applyProtection="1"/>
    <xf numFmtId="1" fontId="10" fillId="6" borderId="140" xfId="0" applyNumberFormat="1" applyFont="1" applyFill="1" applyBorder="1" applyProtection="1">
      <protection locked="0"/>
    </xf>
    <xf numFmtId="3" fontId="10" fillId="8" borderId="3" xfId="0" applyNumberFormat="1" applyFont="1" applyFill="1" applyBorder="1" applyAlignment="1" applyProtection="1">
      <protection locked="0"/>
    </xf>
    <xf numFmtId="3" fontId="10" fillId="8" borderId="76" xfId="0" applyNumberFormat="1" applyFont="1" applyFill="1" applyBorder="1" applyAlignment="1" applyProtection="1">
      <protection locked="0"/>
    </xf>
    <xf numFmtId="0" fontId="19" fillId="3" borderId="0" xfId="0" applyFont="1" applyFill="1" applyBorder="1" applyAlignment="1" applyProtection="1"/>
    <xf numFmtId="3" fontId="15" fillId="4" borderId="3" xfId="0" applyNumberFormat="1" applyFont="1" applyFill="1" applyBorder="1" applyAlignment="1" applyProtection="1">
      <protection locked="0"/>
    </xf>
    <xf numFmtId="3" fontId="15" fillId="4" borderId="35" xfId="0" applyNumberFormat="1" applyFont="1" applyFill="1" applyBorder="1" applyAlignment="1" applyProtection="1">
      <protection locked="0"/>
    </xf>
    <xf numFmtId="3" fontId="15" fillId="4" borderId="119" xfId="0" applyNumberFormat="1" applyFont="1" applyFill="1" applyBorder="1" applyAlignment="1" applyProtection="1">
      <protection locked="0"/>
    </xf>
    <xf numFmtId="1" fontId="8" fillId="0" borderId="0" xfId="0" applyNumberFormat="1" applyFont="1"/>
    <xf numFmtId="0" fontId="29" fillId="0" borderId="0" xfId="0" applyFont="1" applyFill="1"/>
    <xf numFmtId="0" fontId="55" fillId="3" borderId="0" xfId="0" applyNumberFormat="1" applyFont="1" applyFill="1" applyAlignment="1" applyProtection="1">
      <protection hidden="1"/>
    </xf>
    <xf numFmtId="1" fontId="29" fillId="4" borderId="0" xfId="0" applyNumberFormat="1" applyFont="1" applyFill="1"/>
    <xf numFmtId="1" fontId="19" fillId="4" borderId="0" xfId="0" applyNumberFormat="1" applyFont="1" applyFill="1" applyProtection="1">
      <protection hidden="1"/>
    </xf>
    <xf numFmtId="0" fontId="0" fillId="0" borderId="0" xfId="0" applyAlignment="1">
      <alignment vertical="top" wrapText="1"/>
    </xf>
    <xf numFmtId="0" fontId="2" fillId="0" borderId="0" xfId="0" applyFont="1" applyAlignment="1"/>
    <xf numFmtId="0" fontId="80" fillId="24" borderId="140" xfId="0" applyFont="1" applyFill="1" applyBorder="1" applyAlignment="1">
      <alignment horizontal="center" vertical="center"/>
    </xf>
    <xf numFmtId="41" fontId="82" fillId="4" borderId="0" xfId="17" applyNumberFormat="1" applyFont="1" applyFill="1" applyBorder="1" applyProtection="1"/>
    <xf numFmtId="0" fontId="83" fillId="4" borderId="0" xfId="0" applyFont="1" applyFill="1" applyBorder="1"/>
    <xf numFmtId="0" fontId="0" fillId="0" borderId="0" xfId="0" applyBorder="1"/>
    <xf numFmtId="41" fontId="84" fillId="4" borderId="0" xfId="17" applyNumberFormat="1" applyFont="1" applyFill="1" applyAlignment="1" applyProtection="1"/>
    <xf numFmtId="0" fontId="83" fillId="4" borderId="0" xfId="0" applyFont="1" applyFill="1"/>
    <xf numFmtId="0" fontId="83" fillId="0" borderId="0" xfId="0" applyFont="1" applyFill="1" applyBorder="1"/>
    <xf numFmtId="0" fontId="33" fillId="0" borderId="0" xfId="0" applyFont="1" applyFill="1" applyBorder="1"/>
    <xf numFmtId="0" fontId="84" fillId="4" borderId="0" xfId="0" applyFont="1" applyFill="1" applyAlignment="1"/>
    <xf numFmtId="0" fontId="84" fillId="4" borderId="0" xfId="0" applyFont="1" applyFill="1" applyBorder="1" applyAlignment="1">
      <alignment horizontal="center"/>
    </xf>
    <xf numFmtId="41" fontId="84" fillId="4" borderId="0" xfId="17" applyNumberFormat="1" applyFont="1" applyFill="1" applyBorder="1" applyAlignment="1" applyProtection="1"/>
    <xf numFmtId="0" fontId="28" fillId="4" borderId="0" xfId="11" applyFont="1" applyFill="1" applyBorder="1"/>
    <xf numFmtId="41" fontId="9" fillId="4" borderId="339" xfId="17" applyNumberFormat="1" applyFont="1" applyFill="1" applyBorder="1" applyAlignment="1" applyProtection="1"/>
    <xf numFmtId="41" fontId="86" fillId="4" borderId="0" xfId="17" applyNumberFormat="1" applyFont="1" applyFill="1" applyBorder="1" applyProtection="1"/>
    <xf numFmtId="41" fontId="77" fillId="4" borderId="0" xfId="17" applyNumberFormat="1" applyFont="1" applyFill="1" applyProtection="1"/>
    <xf numFmtId="0" fontId="77" fillId="4" borderId="0" xfId="0" applyFont="1" applyFill="1" applyAlignment="1">
      <alignment wrapText="1"/>
    </xf>
    <xf numFmtId="0" fontId="77" fillId="0" borderId="0" xfId="0" applyFont="1" applyFill="1" applyBorder="1" applyAlignment="1">
      <alignment wrapText="1"/>
    </xf>
    <xf numFmtId="1" fontId="77" fillId="0" borderId="144" xfId="0" applyNumberFormat="1" applyFont="1" applyBorder="1" applyAlignment="1">
      <alignment horizontal="center" vertical="center" wrapText="1"/>
    </xf>
    <xf numFmtId="1" fontId="77" fillId="0" borderId="147" xfId="0" applyNumberFormat="1" applyFont="1" applyBorder="1" applyAlignment="1">
      <alignment horizontal="center" vertical="center" wrapText="1"/>
    </xf>
    <xf numFmtId="1" fontId="77" fillId="0" borderId="321" xfId="0" applyNumberFormat="1" applyFont="1" applyBorder="1" applyAlignment="1">
      <alignment horizontal="center" vertical="center" wrapText="1"/>
    </xf>
    <xf numFmtId="1" fontId="77" fillId="0" borderId="145" xfId="0" applyNumberFormat="1" applyFont="1" applyBorder="1" applyAlignment="1">
      <alignment horizontal="center" vertical="center" wrapText="1"/>
    </xf>
    <xf numFmtId="41" fontId="77" fillId="4" borderId="313" xfId="17" applyNumberFormat="1" applyFont="1" applyFill="1" applyBorder="1" applyAlignment="1" applyProtection="1">
      <alignment horizontal="center" vertical="center" wrapText="1"/>
    </xf>
    <xf numFmtId="41" fontId="77" fillId="4" borderId="143" xfId="17" applyNumberFormat="1" applyFont="1" applyFill="1" applyBorder="1" applyAlignment="1" applyProtection="1"/>
    <xf numFmtId="41" fontId="82" fillId="9" borderId="23" xfId="17" applyNumberFormat="1" applyFont="1" applyFill="1" applyBorder="1" applyAlignment="1" applyProtection="1"/>
    <xf numFmtId="166" fontId="77" fillId="4" borderId="8" xfId="17" applyNumberFormat="1" applyFont="1" applyFill="1" applyBorder="1" applyAlignment="1" applyProtection="1">
      <alignment horizontal="center"/>
    </xf>
    <xf numFmtId="1" fontId="77" fillId="6" borderId="28" xfId="0" applyNumberFormat="1" applyFont="1" applyFill="1" applyBorder="1" applyAlignment="1" applyProtection="1">
      <protection locked="0"/>
    </xf>
    <xf numFmtId="1" fontId="77" fillId="6" borderId="29" xfId="0" applyNumberFormat="1" applyFont="1" applyFill="1" applyBorder="1" applyAlignment="1" applyProtection="1">
      <protection locked="0"/>
    </xf>
    <xf numFmtId="1" fontId="77" fillId="6" borderId="156" xfId="0" applyNumberFormat="1" applyFont="1" applyFill="1" applyBorder="1" applyAlignment="1" applyProtection="1">
      <protection locked="0"/>
    </xf>
    <xf numFmtId="1" fontId="77" fillId="6" borderId="3" xfId="0" applyNumberFormat="1" applyFont="1" applyFill="1" applyBorder="1" applyAlignment="1" applyProtection="1">
      <protection locked="0"/>
    </xf>
    <xf numFmtId="1" fontId="77" fillId="6" borderId="35" xfId="0" applyNumberFormat="1" applyFont="1" applyFill="1" applyBorder="1" applyAlignment="1" applyProtection="1">
      <protection locked="0"/>
    </xf>
    <xf numFmtId="1" fontId="77" fillId="6" borderId="139" xfId="0" applyNumberFormat="1" applyFont="1" applyFill="1" applyBorder="1" applyAlignment="1" applyProtection="1">
      <protection locked="0"/>
    </xf>
    <xf numFmtId="0" fontId="87" fillId="4" borderId="0" xfId="0" applyFont="1" applyFill="1" applyAlignment="1"/>
    <xf numFmtId="0" fontId="77" fillId="4" borderId="0" xfId="0" applyFont="1" applyFill="1" applyAlignment="1"/>
    <xf numFmtId="0" fontId="77" fillId="0" borderId="0" xfId="0" applyFont="1" applyFill="1" applyBorder="1" applyAlignment="1"/>
    <xf numFmtId="41" fontId="77" fillId="4" borderId="37" xfId="17" applyNumberFormat="1" applyFont="1" applyFill="1" applyBorder="1" applyAlignment="1" applyProtection="1"/>
    <xf numFmtId="1" fontId="77" fillId="6" borderId="42" xfId="0" applyNumberFormat="1" applyFont="1" applyFill="1" applyBorder="1" applyAlignment="1" applyProtection="1">
      <protection locked="0"/>
    </xf>
    <xf numFmtId="1" fontId="77" fillId="6" borderId="36" xfId="0" applyNumberFormat="1" applyFont="1" applyFill="1" applyBorder="1" applyAlignment="1" applyProtection="1">
      <protection locked="0"/>
    </xf>
    <xf numFmtId="1" fontId="77" fillId="6" borderId="31" xfId="0" applyNumberFormat="1" applyFont="1" applyFill="1" applyBorder="1" applyAlignment="1" applyProtection="1">
      <protection locked="0"/>
    </xf>
    <xf numFmtId="41" fontId="77" fillId="14" borderId="31" xfId="18" applyNumberFormat="1" applyFont="1" applyFill="1" applyBorder="1" applyAlignment="1" applyProtection="1"/>
    <xf numFmtId="41" fontId="77" fillId="4" borderId="90" xfId="17" applyNumberFormat="1" applyFont="1" applyFill="1" applyBorder="1" applyAlignment="1" applyProtection="1">
      <alignment horizontal="left"/>
    </xf>
    <xf numFmtId="1" fontId="77" fillId="6" borderId="20" xfId="0" applyNumberFormat="1" applyFont="1" applyFill="1" applyBorder="1" applyAlignment="1" applyProtection="1">
      <protection locked="0"/>
    </xf>
    <xf numFmtId="1" fontId="77" fillId="6" borderId="6" xfId="0" applyNumberFormat="1" applyFont="1" applyFill="1" applyBorder="1" applyAlignment="1" applyProtection="1">
      <protection locked="0"/>
    </xf>
    <xf numFmtId="1" fontId="77" fillId="6" borderId="7" xfId="0" applyNumberFormat="1" applyFont="1" applyFill="1" applyBorder="1" applyAlignment="1" applyProtection="1">
      <protection locked="0"/>
    </xf>
    <xf numFmtId="1" fontId="77" fillId="6" borderId="39" xfId="0" applyNumberFormat="1" applyFont="1" applyFill="1" applyBorder="1" applyAlignment="1" applyProtection="1">
      <protection locked="0"/>
    </xf>
    <xf numFmtId="41" fontId="82" fillId="4" borderId="314" xfId="17" applyNumberFormat="1" applyFont="1" applyFill="1" applyBorder="1" applyProtection="1"/>
    <xf numFmtId="41" fontId="77" fillId="9" borderId="314" xfId="17" applyNumberFormat="1" applyFont="1" applyFill="1" applyBorder="1" applyProtection="1"/>
    <xf numFmtId="166" fontId="82" fillId="4" borderId="140" xfId="17" applyNumberFormat="1" applyFont="1" applyFill="1" applyBorder="1" applyAlignment="1" applyProtection="1">
      <alignment horizontal="center"/>
    </xf>
    <xf numFmtId="166" fontId="82" fillId="4" borderId="144" xfId="17" applyNumberFormat="1" applyFont="1" applyFill="1" applyBorder="1" applyAlignment="1" applyProtection="1">
      <alignment horizontal="center"/>
    </xf>
    <xf numFmtId="166" fontId="82" fillId="4" borderId="321" xfId="17" applyNumberFormat="1" applyFont="1" applyFill="1" applyBorder="1" applyAlignment="1" applyProtection="1">
      <alignment horizontal="center"/>
    </xf>
    <xf numFmtId="166" fontId="82" fillId="4" borderId="147" xfId="17" applyNumberFormat="1" applyFont="1" applyFill="1" applyBorder="1" applyAlignment="1" applyProtection="1">
      <alignment horizontal="center"/>
    </xf>
    <xf numFmtId="166" fontId="82" fillId="4" borderId="145" xfId="17" applyNumberFormat="1" applyFont="1" applyFill="1" applyBorder="1" applyAlignment="1" applyProtection="1">
      <alignment horizontal="center"/>
    </xf>
    <xf numFmtId="166" fontId="82" fillId="4" borderId="313" xfId="17" applyNumberFormat="1" applyFont="1" applyFill="1" applyBorder="1" applyAlignment="1" applyProtection="1">
      <alignment horizontal="center"/>
    </xf>
    <xf numFmtId="0" fontId="87" fillId="4" borderId="0" xfId="0" applyFont="1" applyFill="1"/>
    <xf numFmtId="0" fontId="77" fillId="4" borderId="0" xfId="0" applyFont="1" applyFill="1"/>
    <xf numFmtId="0" fontId="77" fillId="0" borderId="0" xfId="0" applyFont="1" applyFill="1" applyBorder="1"/>
    <xf numFmtId="41" fontId="9" fillId="4" borderId="340" xfId="17" applyNumberFormat="1" applyFont="1" applyFill="1" applyBorder="1" applyAlignment="1" applyProtection="1">
      <alignment horizontal="left"/>
    </xf>
    <xf numFmtId="41" fontId="77" fillId="4" borderId="0" xfId="17" applyNumberFormat="1" applyFont="1" applyFill="1" applyBorder="1" applyProtection="1"/>
    <xf numFmtId="41" fontId="77" fillId="4" borderId="0" xfId="17" applyNumberFormat="1" applyFont="1" applyFill="1" applyBorder="1" applyAlignment="1" applyProtection="1">
      <alignment horizontal="center"/>
    </xf>
    <xf numFmtId="0" fontId="77" fillId="4" borderId="0" xfId="0" applyFont="1" applyFill="1" applyBorder="1"/>
    <xf numFmtId="1" fontId="77" fillId="0" borderId="155" xfId="0" applyNumberFormat="1" applyFont="1" applyBorder="1" applyAlignment="1">
      <alignment horizontal="center" vertical="center" wrapText="1"/>
    </xf>
    <xf numFmtId="41" fontId="77" fillId="4" borderId="313" xfId="17" applyNumberFormat="1" applyFont="1" applyFill="1" applyBorder="1" applyAlignment="1" applyProtection="1">
      <alignment horizontal="center" vertical="center"/>
    </xf>
    <xf numFmtId="41" fontId="77" fillId="4" borderId="314" xfId="17" applyNumberFormat="1" applyFont="1" applyFill="1" applyBorder="1" applyProtection="1"/>
    <xf numFmtId="166" fontId="77" fillId="4" borderId="140" xfId="17" applyNumberFormat="1" applyFont="1" applyFill="1" applyBorder="1" applyAlignment="1" applyProtection="1">
      <alignment horizontal="center"/>
    </xf>
    <xf numFmtId="1" fontId="61" fillId="6" borderId="144" xfId="0" applyNumberFormat="1" applyFont="1" applyFill="1" applyBorder="1" applyProtection="1">
      <protection locked="0"/>
    </xf>
    <xf numFmtId="1" fontId="61" fillId="6" borderId="147" xfId="0" applyNumberFormat="1" applyFont="1" applyFill="1" applyBorder="1" applyProtection="1">
      <protection locked="0"/>
    </xf>
    <xf numFmtId="1" fontId="61" fillId="6" borderId="145" xfId="0" applyNumberFormat="1" applyFont="1" applyFill="1" applyBorder="1" applyProtection="1">
      <protection locked="0"/>
    </xf>
    <xf numFmtId="1" fontId="61" fillId="6" borderId="313" xfId="0" applyNumberFormat="1" applyFont="1" applyFill="1" applyBorder="1" applyProtection="1">
      <protection locked="0"/>
    </xf>
    <xf numFmtId="1" fontId="62" fillId="0" borderId="341" xfId="0" applyNumberFormat="1" applyFont="1" applyBorder="1"/>
    <xf numFmtId="166" fontId="77" fillId="0" borderId="0" xfId="17" applyNumberFormat="1" applyFont="1" applyFill="1" applyBorder="1" applyAlignment="1" applyProtection="1">
      <alignment horizontal="center"/>
    </xf>
    <xf numFmtId="0" fontId="33" fillId="0" borderId="0" xfId="0" applyFont="1" applyFill="1" applyBorder="1" applyAlignment="1"/>
    <xf numFmtId="0" fontId="83" fillId="0" borderId="0" xfId="0" applyFont="1" applyFill="1" applyBorder="1" applyAlignment="1"/>
    <xf numFmtId="41" fontId="77" fillId="4" borderId="140" xfId="17" applyNumberFormat="1" applyFont="1" applyFill="1" applyBorder="1" applyAlignment="1" applyProtection="1">
      <alignment horizontal="center" vertical="center" wrapText="1"/>
    </xf>
    <xf numFmtId="1" fontId="77" fillId="0" borderId="144" xfId="0" applyNumberFormat="1" applyFont="1" applyBorder="1" applyAlignment="1">
      <alignment horizontal="center" vertical="center"/>
    </xf>
    <xf numFmtId="3" fontId="33" fillId="0" borderId="0" xfId="0" applyNumberFormat="1" applyFont="1" applyFill="1" applyBorder="1" applyAlignment="1">
      <alignment wrapText="1"/>
    </xf>
    <xf numFmtId="41" fontId="77" fillId="4" borderId="143" xfId="17" applyNumberFormat="1" applyFont="1" applyFill="1" applyBorder="1" applyAlignment="1" applyProtection="1">
      <alignment vertical="center" wrapText="1"/>
    </xf>
    <xf numFmtId="41" fontId="77" fillId="4" borderId="23" xfId="17" applyNumberFormat="1" applyFont="1" applyFill="1" applyBorder="1" applyAlignment="1" applyProtection="1">
      <alignment horizontal="left" vertical="center" wrapText="1"/>
    </xf>
    <xf numFmtId="0" fontId="33" fillId="0" borderId="0" xfId="19" applyFont="1" applyFill="1" applyBorder="1" applyAlignment="1" applyProtection="1"/>
    <xf numFmtId="41" fontId="77" fillId="4" borderId="37" xfId="17" applyNumberFormat="1" applyFont="1" applyFill="1" applyBorder="1" applyAlignment="1" applyProtection="1">
      <alignment vertical="center" wrapText="1"/>
    </xf>
    <xf numFmtId="41" fontId="77" fillId="4" borderId="38" xfId="17" applyNumberFormat="1" applyFont="1" applyFill="1" applyBorder="1" applyAlignment="1" applyProtection="1">
      <alignment vertical="center" wrapText="1"/>
    </xf>
    <xf numFmtId="41" fontId="82" fillId="4" borderId="314" xfId="17" applyNumberFormat="1" applyFont="1" applyFill="1" applyBorder="1" applyAlignment="1" applyProtection="1">
      <alignment vertical="center" wrapText="1"/>
    </xf>
    <xf numFmtId="166" fontId="82" fillId="4" borderId="140" xfId="18" applyNumberFormat="1" applyFont="1" applyFill="1" applyBorder="1" applyAlignment="1" applyProtection="1">
      <alignment horizontal="center"/>
    </xf>
    <xf numFmtId="166" fontId="82" fillId="4" borderId="144" xfId="18" applyNumberFormat="1" applyFont="1" applyFill="1" applyBorder="1" applyProtection="1"/>
    <xf numFmtId="166" fontId="82" fillId="4" borderId="147" xfId="18" applyNumberFormat="1" applyFont="1" applyFill="1" applyBorder="1" applyProtection="1"/>
    <xf numFmtId="166" fontId="82" fillId="4" borderId="321" xfId="18" applyNumberFormat="1" applyFont="1" applyFill="1" applyBorder="1" applyProtection="1"/>
    <xf numFmtId="166" fontId="82" fillId="4" borderId="313" xfId="18" applyNumberFormat="1" applyFont="1" applyFill="1" applyBorder="1" applyProtection="1"/>
    <xf numFmtId="166" fontId="82" fillId="4" borderId="140" xfId="18" applyNumberFormat="1" applyFont="1" applyFill="1" applyBorder="1" applyProtection="1"/>
    <xf numFmtId="166" fontId="77" fillId="4" borderId="144" xfId="20" applyNumberFormat="1" applyFont="1" applyFill="1" applyBorder="1" applyProtection="1"/>
    <xf numFmtId="166" fontId="77" fillId="4" borderId="313" xfId="20" applyNumberFormat="1" applyFont="1" applyFill="1" applyBorder="1" applyProtection="1"/>
    <xf numFmtId="166" fontId="82" fillId="4" borderId="318" xfId="18" applyNumberFormat="1" applyFont="1" applyFill="1" applyBorder="1" applyProtection="1"/>
    <xf numFmtId="166" fontId="82" fillId="4" borderId="0" xfId="20" applyNumberFormat="1" applyFont="1" applyFill="1" applyBorder="1" applyProtection="1"/>
    <xf numFmtId="166" fontId="82" fillId="4" borderId="0" xfId="18" applyNumberFormat="1" applyFont="1" applyFill="1" applyBorder="1" applyProtection="1"/>
    <xf numFmtId="1" fontId="35" fillId="0" borderId="341" xfId="0" applyNumberFormat="1" applyFont="1" applyBorder="1"/>
    <xf numFmtId="0" fontId="88" fillId="0" borderId="0" xfId="19" applyFont="1" applyFill="1" applyBorder="1" applyAlignment="1" applyProtection="1"/>
    <xf numFmtId="1" fontId="10" fillId="0" borderId="147" xfId="0" applyNumberFormat="1" applyFont="1" applyBorder="1" applyAlignment="1">
      <alignment horizontal="center" vertical="center"/>
    </xf>
    <xf numFmtId="1" fontId="10" fillId="0" borderId="336" xfId="0" applyNumberFormat="1" applyFont="1" applyBorder="1" applyAlignment="1">
      <alignment horizontal="center" vertical="center" wrapText="1"/>
    </xf>
    <xf numFmtId="1" fontId="10" fillId="0" borderId="189" xfId="0" applyNumberFormat="1" applyFont="1" applyBorder="1" applyAlignment="1">
      <alignment horizontal="center" vertical="center" wrapText="1"/>
    </xf>
    <xf numFmtId="1" fontId="10" fillId="0" borderId="329" xfId="0" applyNumberFormat="1" applyFont="1" applyBorder="1" applyAlignment="1">
      <alignment horizontal="right"/>
    </xf>
    <xf numFmtId="1" fontId="10" fillId="0" borderId="188" xfId="0" applyNumberFormat="1" applyFont="1" applyBorder="1" applyAlignment="1">
      <alignment horizontal="right"/>
    </xf>
    <xf numFmtId="1" fontId="10" fillId="6" borderId="336" xfId="0" applyNumberFormat="1" applyFont="1" applyFill="1" applyBorder="1" applyProtection="1">
      <protection locked="0"/>
    </xf>
    <xf numFmtId="1" fontId="10" fillId="6" borderId="189" xfId="0" applyNumberFormat="1" applyFont="1" applyFill="1" applyBorder="1" applyProtection="1">
      <protection locked="0"/>
    </xf>
    <xf numFmtId="1" fontId="10" fillId="6" borderId="321" xfId="0" applyNumberFormat="1" applyFont="1" applyFill="1" applyBorder="1" applyProtection="1">
      <protection locked="0"/>
    </xf>
    <xf numFmtId="1" fontId="10" fillId="6" borderId="313" xfId="0" applyNumberFormat="1" applyFont="1" applyFill="1" applyBorder="1" applyProtection="1">
      <protection locked="0"/>
    </xf>
    <xf numFmtId="1" fontId="10" fillId="0" borderId="9" xfId="0" applyNumberFormat="1" applyFont="1" applyBorder="1" applyAlignment="1">
      <alignment horizontal="right" wrapText="1"/>
    </xf>
    <xf numFmtId="1" fontId="10" fillId="5" borderId="3" xfId="0" applyNumberFormat="1" applyFont="1" applyFill="1" applyBorder="1" applyAlignment="1">
      <alignment horizontal="right"/>
    </xf>
    <xf numFmtId="1" fontId="10" fillId="0" borderId="29" xfId="0" applyNumberFormat="1" applyFont="1" applyBorder="1" applyAlignment="1">
      <alignment horizontal="right"/>
    </xf>
    <xf numFmtId="1" fontId="10" fillId="0" borderId="106" xfId="0" applyNumberFormat="1" applyFont="1" applyBorder="1" applyAlignment="1">
      <alignment horizontal="right"/>
    </xf>
    <xf numFmtId="1" fontId="10" fillId="0" borderId="17" xfId="0" applyNumberFormat="1" applyFont="1" applyBorder="1" applyAlignment="1">
      <alignment horizontal="right"/>
    </xf>
    <xf numFmtId="1" fontId="10" fillId="0" borderId="171" xfId="0" applyNumberFormat="1" applyFont="1" applyBorder="1" applyAlignment="1">
      <alignment horizontal="right"/>
    </xf>
    <xf numFmtId="1" fontId="10" fillId="5" borderId="74" xfId="0" applyNumberFormat="1" applyFont="1" applyFill="1" applyBorder="1"/>
    <xf numFmtId="1" fontId="10" fillId="0" borderId="9" xfId="0" applyNumberFormat="1" applyFont="1" applyBorder="1" applyAlignment="1">
      <alignment horizontal="right"/>
    </xf>
    <xf numFmtId="1" fontId="10" fillId="0" borderId="2" xfId="0" applyNumberFormat="1" applyFont="1" applyBorder="1" applyAlignment="1">
      <alignment horizontal="right"/>
    </xf>
    <xf numFmtId="1" fontId="10" fillId="0" borderId="44" xfId="0" applyNumberFormat="1" applyFont="1" applyBorder="1" applyAlignment="1">
      <alignment horizontal="right"/>
    </xf>
    <xf numFmtId="1" fontId="10" fillId="0" borderId="28" xfId="0" applyNumberFormat="1" applyFont="1" applyBorder="1" applyAlignment="1">
      <alignment horizontal="right"/>
    </xf>
    <xf numFmtId="1" fontId="10" fillId="0" borderId="28" xfId="0" applyNumberFormat="1" applyFont="1" applyBorder="1" applyAlignment="1">
      <alignment horizontal="right" shrinkToFit="1"/>
    </xf>
    <xf numFmtId="1" fontId="10" fillId="0" borderId="29" xfId="0" applyNumberFormat="1" applyFont="1" applyBorder="1" applyAlignment="1">
      <alignment horizontal="right" shrinkToFit="1"/>
    </xf>
    <xf numFmtId="1" fontId="10" fillId="0" borderId="5" xfId="0" applyNumberFormat="1" applyFont="1" applyBorder="1" applyAlignment="1">
      <alignment horizontal="right"/>
    </xf>
    <xf numFmtId="1" fontId="10" fillId="0" borderId="6" xfId="0" applyNumberFormat="1" applyFont="1" applyBorder="1" applyAlignment="1">
      <alignment horizontal="right"/>
    </xf>
    <xf numFmtId="1" fontId="10" fillId="6" borderId="38" xfId="0" applyNumberFormat="1" applyFont="1" applyFill="1" applyBorder="1" applyProtection="1">
      <protection locked="0"/>
    </xf>
    <xf numFmtId="1" fontId="10" fillId="0" borderId="17" xfId="0" applyNumberFormat="1" applyFont="1" applyBorder="1" applyAlignment="1">
      <alignment horizontal="right" wrapText="1"/>
    </xf>
    <xf numFmtId="1" fontId="10" fillId="0" borderId="144" xfId="0" applyNumberFormat="1" applyFont="1" applyBorder="1"/>
    <xf numFmtId="1" fontId="10" fillId="0" borderId="314" xfId="0" applyNumberFormat="1" applyFont="1" applyBorder="1"/>
    <xf numFmtId="1" fontId="10" fillId="0" borderId="173" xfId="0" applyNumberFormat="1" applyFont="1" applyBorder="1"/>
    <xf numFmtId="1" fontId="10" fillId="0" borderId="164" xfId="0" applyNumberFormat="1" applyFont="1" applyBorder="1"/>
    <xf numFmtId="1" fontId="10" fillId="0" borderId="161" xfId="0" applyNumberFormat="1" applyFont="1" applyBorder="1"/>
    <xf numFmtId="166" fontId="77" fillId="4" borderId="171" xfId="20" applyNumberFormat="1" applyFont="1" applyFill="1" applyBorder="1" applyProtection="1"/>
    <xf numFmtId="0" fontId="9" fillId="4" borderId="0" xfId="19" applyFont="1" applyFill="1" applyBorder="1" applyAlignment="1" applyProtection="1"/>
    <xf numFmtId="0" fontId="88" fillId="4" borderId="0" xfId="19" applyFont="1" applyFill="1" applyBorder="1" applyAlignment="1" applyProtection="1">
      <alignment horizontal="left"/>
    </xf>
    <xf numFmtId="41" fontId="88" fillId="4" borderId="0" xfId="21" applyFont="1" applyFill="1" applyBorder="1" applyAlignment="1" applyProtection="1"/>
    <xf numFmtId="0" fontId="85" fillId="4" borderId="0" xfId="19" applyFont="1" applyFill="1" applyBorder="1" applyAlignment="1" applyProtection="1"/>
    <xf numFmtId="0" fontId="88" fillId="4" borderId="0" xfId="19" applyFont="1" applyFill="1" applyAlignment="1" applyProtection="1"/>
    <xf numFmtId="1" fontId="77" fillId="3" borderId="140" xfId="0" applyNumberFormat="1" applyFont="1" applyFill="1" applyBorder="1" applyAlignment="1">
      <alignment horizontal="center" vertical="center" wrapText="1"/>
    </xf>
    <xf numFmtId="1" fontId="77" fillId="3" borderId="313" xfId="0" applyNumberFormat="1" applyFont="1" applyFill="1" applyBorder="1" applyAlignment="1">
      <alignment horizontal="center" vertical="center" wrapText="1"/>
    </xf>
    <xf numFmtId="1" fontId="77" fillId="0" borderId="140" xfId="0" applyNumberFormat="1" applyFont="1" applyBorder="1" applyAlignment="1">
      <alignment horizontal="center" vertical="center" wrapText="1"/>
    </xf>
    <xf numFmtId="1" fontId="77" fillId="0" borderId="336" xfId="0" applyNumberFormat="1" applyFont="1" applyBorder="1" applyAlignment="1">
      <alignment horizontal="center" vertical="center" wrapText="1"/>
    </xf>
    <xf numFmtId="1" fontId="77" fillId="0" borderId="329" xfId="0" applyNumberFormat="1" applyFont="1" applyBorder="1" applyAlignment="1">
      <alignment horizontal="center" vertical="center" wrapText="1"/>
    </xf>
    <xf numFmtId="1" fontId="77" fillId="0" borderId="344" xfId="0" applyNumberFormat="1" applyFont="1" applyBorder="1" applyAlignment="1">
      <alignment horizontal="center" vertical="center" wrapText="1"/>
    </xf>
    <xf numFmtId="1" fontId="60" fillId="0" borderId="341" xfId="0" applyNumberFormat="1" applyFont="1" applyBorder="1"/>
    <xf numFmtId="1" fontId="3" fillId="0" borderId="314" xfId="0" applyNumberFormat="1" applyFont="1" applyBorder="1" applyAlignment="1">
      <alignment vertical="center" wrapText="1"/>
    </xf>
    <xf numFmtId="1" fontId="3" fillId="0" borderId="140" xfId="0" applyNumberFormat="1" applyFont="1" applyBorder="1" applyAlignment="1">
      <alignment horizontal="center" wrapText="1"/>
    </xf>
    <xf numFmtId="1" fontId="3" fillId="0" borderId="313" xfId="0" applyNumberFormat="1" applyFont="1" applyBorder="1" applyAlignment="1">
      <alignment horizontal="right" wrapText="1"/>
    </xf>
    <xf numFmtId="1" fontId="3" fillId="0" borderId="140" xfId="0" applyNumberFormat="1" applyFont="1" applyBorder="1" applyAlignment="1">
      <alignment horizontal="right"/>
    </xf>
    <xf numFmtId="1" fontId="3" fillId="0" borderId="144" xfId="0" applyNumberFormat="1" applyFont="1" applyBorder="1" applyAlignment="1">
      <alignment horizontal="right"/>
    </xf>
    <xf numFmtId="1" fontId="3" fillId="0" borderId="147" xfId="0" applyNumberFormat="1" applyFont="1" applyBorder="1" applyAlignment="1">
      <alignment horizontal="right"/>
    </xf>
    <xf numFmtId="1" fontId="3" fillId="0" borderId="173" xfId="0" applyNumberFormat="1" applyFont="1" applyBorder="1" applyAlignment="1">
      <alignment horizontal="right"/>
    </xf>
    <xf numFmtId="1" fontId="3" fillId="0" borderId="319" xfId="0" applyNumberFormat="1" applyFont="1" applyBorder="1" applyAlignment="1">
      <alignment horizontal="right"/>
    </xf>
    <xf numFmtId="1" fontId="3" fillId="3" borderId="319" xfId="0" applyNumberFormat="1" applyFont="1" applyFill="1" applyBorder="1" applyAlignment="1">
      <alignment horizontal="right"/>
    </xf>
    <xf numFmtId="1" fontId="3" fillId="3" borderId="313" xfId="0" applyNumberFormat="1" applyFont="1" applyFill="1" applyBorder="1" applyAlignment="1">
      <alignment horizontal="right"/>
    </xf>
    <xf numFmtId="1" fontId="10" fillId="6" borderId="78" xfId="0" applyNumberFormat="1" applyFont="1" applyFill="1" applyBorder="1" applyProtection="1">
      <protection locked="0"/>
    </xf>
    <xf numFmtId="1" fontId="10" fillId="6" borderId="77" xfId="0" applyNumberFormat="1" applyFont="1" applyFill="1" applyBorder="1" applyProtection="1">
      <protection locked="0"/>
    </xf>
    <xf numFmtId="1" fontId="10" fillId="8" borderId="27" xfId="0" applyNumberFormat="1" applyFont="1" applyFill="1" applyBorder="1" applyProtection="1">
      <protection locked="0"/>
    </xf>
    <xf numFmtId="1" fontId="3" fillId="0" borderId="140" xfId="0" applyNumberFormat="1" applyFont="1" applyBorder="1" applyAlignment="1">
      <alignment horizontal="right" wrapText="1"/>
    </xf>
    <xf numFmtId="1" fontId="3" fillId="0" borderId="313" xfId="0" applyNumberFormat="1" applyFont="1" applyBorder="1" applyAlignment="1">
      <alignment horizontal="right"/>
    </xf>
    <xf numFmtId="1" fontId="3" fillId="0" borderId="338" xfId="0" applyNumberFormat="1" applyFont="1" applyBorder="1" applyAlignment="1">
      <alignment horizontal="right"/>
    </xf>
    <xf numFmtId="1" fontId="3" fillId="3" borderId="338" xfId="0" applyNumberFormat="1" applyFont="1" applyFill="1" applyBorder="1" applyAlignment="1">
      <alignment horizontal="right"/>
    </xf>
    <xf numFmtId="1" fontId="77" fillId="0" borderId="313" xfId="0" applyNumberFormat="1" applyFont="1" applyBorder="1" applyAlignment="1">
      <alignment horizontal="center" vertical="center" wrapText="1"/>
    </xf>
    <xf numFmtId="1" fontId="77" fillId="0" borderId="157" xfId="0" applyNumberFormat="1" applyFont="1" applyBorder="1" applyAlignment="1">
      <alignment vertical="center" wrapText="1"/>
    </xf>
    <xf numFmtId="1" fontId="10" fillId="3" borderId="138" xfId="0" applyNumberFormat="1" applyFont="1" applyFill="1" applyBorder="1" applyAlignment="1">
      <alignment horizontal="center" vertical="center"/>
    </xf>
    <xf numFmtId="1" fontId="10" fillId="8" borderId="86" xfId="0" applyNumberFormat="1" applyFont="1" applyFill="1" applyBorder="1" applyProtection="1">
      <protection locked="0"/>
    </xf>
    <xf numFmtId="1" fontId="10" fillId="8" borderId="101" xfId="0" applyNumberFormat="1" applyFont="1" applyFill="1" applyBorder="1" applyProtection="1">
      <protection locked="0"/>
    </xf>
    <xf numFmtId="1" fontId="10" fillId="8" borderId="80" xfId="0" applyNumberFormat="1" applyFont="1" applyFill="1" applyBorder="1" applyProtection="1">
      <protection locked="0"/>
    </xf>
    <xf numFmtId="1" fontId="10" fillId="0" borderId="341" xfId="0" applyNumberFormat="1" applyFont="1" applyBorder="1"/>
    <xf numFmtId="1" fontId="77" fillId="0" borderId="62" xfId="0" applyNumberFormat="1" applyFont="1" applyBorder="1" applyAlignment="1">
      <alignment vertical="center" wrapText="1"/>
    </xf>
    <xf numFmtId="1" fontId="10" fillId="8" borderId="79" xfId="0" applyNumberFormat="1" applyFont="1" applyFill="1" applyBorder="1" applyProtection="1">
      <protection locked="0"/>
    </xf>
    <xf numFmtId="1" fontId="77" fillId="0" borderId="129" xfId="0" applyNumberFormat="1" applyFont="1" applyBorder="1" applyAlignment="1">
      <alignment vertical="center" wrapText="1"/>
    </xf>
    <xf numFmtId="1" fontId="10" fillId="8" borderId="106" xfId="0" applyNumberFormat="1" applyFont="1" applyFill="1" applyBorder="1" applyProtection="1">
      <protection locked="0"/>
    </xf>
    <xf numFmtId="1" fontId="10" fillId="8" borderId="17" xfId="0" applyNumberFormat="1" applyFont="1" applyFill="1" applyBorder="1" applyProtection="1">
      <protection locked="0"/>
    </xf>
    <xf numFmtId="1" fontId="10" fillId="8" borderId="171" xfId="0" applyNumberFormat="1" applyFont="1" applyFill="1" applyBorder="1" applyProtection="1">
      <protection locked="0"/>
    </xf>
    <xf numFmtId="1" fontId="10" fillId="8" borderId="90" xfId="0" applyNumberFormat="1" applyFont="1" applyFill="1" applyBorder="1" applyProtection="1">
      <protection locked="0"/>
    </xf>
    <xf numFmtId="1" fontId="10" fillId="8" borderId="128" xfId="0" applyNumberFormat="1" applyFont="1" applyFill="1" applyBorder="1" applyProtection="1">
      <protection locked="0"/>
    </xf>
    <xf numFmtId="1" fontId="10" fillId="8" borderId="172" xfId="0" applyNumberFormat="1" applyFont="1" applyFill="1" applyBorder="1" applyProtection="1">
      <protection locked="0"/>
    </xf>
    <xf numFmtId="1" fontId="10" fillId="8" borderId="345" xfId="0" applyNumberFormat="1" applyFont="1" applyFill="1" applyBorder="1" applyProtection="1">
      <protection locked="0"/>
    </xf>
    <xf numFmtId="0" fontId="89" fillId="0" borderId="0" xfId="0" applyFont="1" applyFill="1" applyBorder="1"/>
    <xf numFmtId="1" fontId="77" fillId="0" borderId="143" xfId="0" applyNumberFormat="1" applyFont="1" applyBorder="1" applyAlignment="1">
      <alignment vertical="center" wrapText="1"/>
    </xf>
    <xf numFmtId="1" fontId="10" fillId="3" borderId="150" xfId="2" applyNumberFormat="1" applyFont="1" applyFill="1" applyBorder="1" applyAlignment="1">
      <alignment horizontal="right"/>
    </xf>
    <xf numFmtId="1" fontId="10" fillId="3" borderId="3" xfId="2" applyNumberFormat="1" applyFont="1" applyFill="1" applyBorder="1" applyAlignment="1">
      <alignment horizontal="right"/>
    </xf>
    <xf numFmtId="1" fontId="10" fillId="3" borderId="139" xfId="2" applyNumberFormat="1" applyFont="1" applyFill="1" applyBorder="1" applyAlignment="1">
      <alignment horizontal="right"/>
    </xf>
    <xf numFmtId="1" fontId="10" fillId="8" borderId="150" xfId="0" applyNumberFormat="1" applyFont="1" applyFill="1" applyBorder="1" applyProtection="1">
      <protection locked="0"/>
    </xf>
    <xf numFmtId="1" fontId="10" fillId="8" borderId="139" xfId="0" applyNumberFormat="1" applyFont="1" applyFill="1" applyBorder="1" applyProtection="1">
      <protection locked="0"/>
    </xf>
    <xf numFmtId="1" fontId="10" fillId="8" borderId="156" xfId="0" applyNumberFormat="1" applyFont="1" applyFill="1" applyBorder="1" applyProtection="1">
      <protection locked="0"/>
    </xf>
    <xf numFmtId="1" fontId="10" fillId="8" borderId="3" xfId="0" applyNumberFormat="1" applyFont="1" applyFill="1" applyBorder="1" applyProtection="1">
      <protection locked="0"/>
    </xf>
    <xf numFmtId="1" fontId="10" fillId="8" borderId="35" xfId="0" applyNumberFormat="1" applyFont="1" applyFill="1" applyBorder="1" applyProtection="1">
      <protection locked="0"/>
    </xf>
    <xf numFmtId="1" fontId="77" fillId="0" borderId="37" xfId="0" applyNumberFormat="1" applyFont="1" applyBorder="1" applyAlignment="1">
      <alignment vertical="center" wrapText="1"/>
    </xf>
    <xf numFmtId="1" fontId="10" fillId="3" borderId="31" xfId="2" applyNumberFormat="1" applyFont="1" applyFill="1" applyBorder="1" applyAlignment="1">
      <alignment horizontal="right"/>
    </xf>
    <xf numFmtId="1" fontId="10" fillId="3" borderId="13" xfId="2" applyNumberFormat="1" applyFont="1" applyFill="1" applyBorder="1" applyAlignment="1">
      <alignment horizontal="right"/>
    </xf>
    <xf numFmtId="1" fontId="10" fillId="3" borderId="66" xfId="2" applyNumberFormat="1" applyFont="1" applyFill="1" applyBorder="1" applyAlignment="1">
      <alignment horizontal="right"/>
    </xf>
    <xf numFmtId="1" fontId="10" fillId="3" borderId="60" xfId="2" applyNumberFormat="1" applyFont="1" applyFill="1" applyBorder="1" applyAlignment="1">
      <alignment horizontal="right"/>
    </xf>
    <xf numFmtId="1" fontId="10" fillId="8" borderId="13" xfId="0" applyNumberFormat="1" applyFont="1" applyFill="1" applyBorder="1" applyProtection="1">
      <protection locked="0"/>
    </xf>
    <xf numFmtId="1" fontId="10" fillId="8" borderId="60" xfId="0" applyNumberFormat="1" applyFont="1" applyFill="1" applyBorder="1" applyProtection="1">
      <protection locked="0"/>
    </xf>
    <xf numFmtId="1" fontId="10" fillId="8" borderId="72" xfId="0" applyNumberFormat="1" applyFont="1" applyFill="1" applyBorder="1" applyProtection="1">
      <protection locked="0"/>
    </xf>
    <xf numFmtId="1" fontId="10" fillId="8" borderId="66" xfId="0" applyNumberFormat="1" applyFont="1" applyFill="1" applyBorder="1" applyProtection="1">
      <protection locked="0"/>
    </xf>
    <xf numFmtId="1" fontId="10" fillId="8" borderId="15" xfId="0" applyNumberFormat="1" applyFont="1" applyFill="1" applyBorder="1" applyProtection="1">
      <protection locked="0"/>
    </xf>
    <xf numFmtId="1" fontId="77" fillId="0" borderId="4" xfId="0" applyNumberFormat="1" applyFont="1" applyBorder="1" applyAlignment="1">
      <alignment vertical="center" wrapText="1"/>
    </xf>
    <xf numFmtId="1" fontId="10" fillId="3" borderId="5" xfId="2" applyNumberFormat="1" applyFont="1" applyFill="1" applyBorder="1" applyAlignment="1">
      <alignment horizontal="right"/>
    </xf>
    <xf numFmtId="1" fontId="10" fillId="3" borderId="6" xfId="2" applyNumberFormat="1" applyFont="1" applyFill="1" applyBorder="1" applyAlignment="1">
      <alignment horizontal="right"/>
    </xf>
    <xf numFmtId="1" fontId="10" fillId="3" borderId="39" xfId="2" applyNumberFormat="1" applyFont="1" applyFill="1" applyBorder="1" applyAlignment="1">
      <alignment horizontal="right"/>
    </xf>
    <xf numFmtId="1" fontId="10" fillId="8" borderId="5" xfId="0" applyNumberFormat="1" applyFont="1" applyFill="1" applyBorder="1" applyProtection="1">
      <protection locked="0"/>
    </xf>
    <xf numFmtId="1" fontId="10" fillId="8" borderId="39" xfId="0" applyNumberFormat="1" applyFont="1" applyFill="1" applyBorder="1" applyProtection="1">
      <protection locked="0"/>
    </xf>
    <xf numFmtId="1" fontId="10" fillId="8" borderId="20" xfId="0" applyNumberFormat="1" applyFont="1" applyFill="1" applyBorder="1" applyProtection="1">
      <protection locked="0"/>
    </xf>
    <xf numFmtId="1" fontId="10" fillId="8" borderId="6" xfId="0" applyNumberFormat="1" applyFont="1" applyFill="1" applyBorder="1" applyProtection="1">
      <protection locked="0"/>
    </xf>
    <xf numFmtId="1" fontId="10" fillId="8" borderId="7" xfId="0" applyNumberFormat="1" applyFont="1" applyFill="1" applyBorder="1" applyProtection="1">
      <protection locked="0"/>
    </xf>
    <xf numFmtId="1" fontId="77" fillId="0" borderId="52" xfId="0" applyNumberFormat="1" applyFont="1" applyBorder="1"/>
    <xf numFmtId="1" fontId="10" fillId="3" borderId="108" xfId="2" applyNumberFormat="1" applyFont="1" applyFill="1" applyBorder="1" applyAlignment="1">
      <alignment horizontal="right"/>
    </xf>
    <xf numFmtId="1" fontId="10" fillId="3" borderId="109" xfId="2" applyNumberFormat="1" applyFont="1" applyFill="1" applyBorder="1" applyAlignment="1">
      <alignment horizontal="right"/>
    </xf>
    <xf numFmtId="1" fontId="10" fillId="3" borderId="107" xfId="2" applyNumberFormat="1" applyFont="1" applyFill="1" applyBorder="1" applyAlignment="1">
      <alignment horizontal="right"/>
    </xf>
    <xf numFmtId="1" fontId="10" fillId="0" borderId="108" xfId="0" applyNumberFormat="1" applyFont="1" applyBorder="1" applyAlignment="1">
      <alignment horizontal="center" vertical="center" wrapText="1"/>
    </xf>
    <xf numFmtId="1" fontId="10" fillId="0" borderId="107" xfId="0" applyNumberFormat="1" applyFont="1" applyBorder="1" applyAlignment="1">
      <alignment horizontal="center" vertical="center" wrapText="1"/>
    </xf>
    <xf numFmtId="1" fontId="10" fillId="0" borderId="110" xfId="0" applyNumberFormat="1" applyFont="1" applyBorder="1" applyAlignment="1">
      <alignment horizontal="center" vertical="center" wrapText="1"/>
    </xf>
    <xf numFmtId="1" fontId="10" fillId="0" borderId="109" xfId="0" applyNumberFormat="1" applyFont="1" applyBorder="1" applyAlignment="1">
      <alignment horizontal="center" vertical="center" wrapText="1"/>
    </xf>
    <xf numFmtId="1" fontId="10" fillId="0" borderId="114" xfId="0" applyNumberFormat="1" applyFont="1" applyBorder="1" applyAlignment="1">
      <alignment horizontal="center" vertical="center" wrapText="1"/>
    </xf>
    <xf numFmtId="1" fontId="10" fillId="0" borderId="131" xfId="0" applyNumberFormat="1" applyFont="1" applyBorder="1" applyAlignment="1">
      <alignment horizontal="center" vertical="center" wrapText="1"/>
    </xf>
    <xf numFmtId="1" fontId="10" fillId="0" borderId="346" xfId="0" applyNumberFormat="1" applyFont="1" applyBorder="1" applyAlignment="1">
      <alignment horizontal="center" vertical="center" wrapText="1"/>
    </xf>
    <xf numFmtId="1" fontId="10" fillId="0" borderId="347" xfId="0" applyNumberFormat="1" applyFont="1" applyBorder="1" applyAlignment="1">
      <alignment horizontal="center" vertical="center" wrapText="1"/>
    </xf>
    <xf numFmtId="1" fontId="10" fillId="0" borderId="348" xfId="0" applyNumberFormat="1" applyFont="1" applyBorder="1" applyAlignment="1">
      <alignment horizontal="center" vertical="center" wrapText="1"/>
    </xf>
    <xf numFmtId="1" fontId="10" fillId="0" borderId="349" xfId="0" applyNumberFormat="1" applyFont="1" applyBorder="1" applyAlignment="1">
      <alignment horizontal="center" vertical="center" wrapText="1"/>
    </xf>
    <xf numFmtId="1" fontId="10" fillId="0" borderId="350" xfId="0" applyNumberFormat="1" applyFont="1" applyBorder="1" applyAlignment="1">
      <alignment horizontal="center" vertical="center" wrapText="1"/>
    </xf>
    <xf numFmtId="1" fontId="10" fillId="3" borderId="9" xfId="2" applyNumberFormat="1" applyFont="1" applyFill="1" applyBorder="1" applyAlignment="1">
      <alignment horizontal="right"/>
    </xf>
    <xf numFmtId="1" fontId="10" fillId="3" borderId="2" xfId="2" applyNumberFormat="1" applyFont="1" applyFill="1" applyBorder="1" applyAlignment="1">
      <alignment horizontal="right"/>
    </xf>
    <xf numFmtId="1" fontId="10" fillId="3" borderId="44" xfId="2" applyNumberFormat="1" applyFont="1" applyFill="1" applyBorder="1" applyAlignment="1">
      <alignment horizontal="right"/>
    </xf>
    <xf numFmtId="1" fontId="10" fillId="8" borderId="9" xfId="0" applyNumberFormat="1" applyFont="1" applyFill="1" applyBorder="1" applyProtection="1">
      <protection locked="0"/>
    </xf>
    <xf numFmtId="1" fontId="10" fillId="8" borderId="44" xfId="0" applyNumberFormat="1" applyFont="1" applyFill="1" applyBorder="1" applyProtection="1">
      <protection locked="0"/>
    </xf>
    <xf numFmtId="1" fontId="10" fillId="8" borderId="21" xfId="0" applyNumberFormat="1" applyFont="1" applyFill="1" applyBorder="1" applyProtection="1">
      <protection locked="0"/>
    </xf>
    <xf numFmtId="1" fontId="10" fillId="8" borderId="2" xfId="0" applyNumberFormat="1" applyFont="1" applyFill="1" applyBorder="1" applyProtection="1">
      <protection locked="0"/>
    </xf>
    <xf numFmtId="1" fontId="10" fillId="8" borderId="10" xfId="0" applyNumberFormat="1" applyFont="1" applyFill="1" applyBorder="1" applyProtection="1">
      <protection locked="0"/>
    </xf>
    <xf numFmtId="1" fontId="10" fillId="3" borderId="106" xfId="2" applyNumberFormat="1" applyFont="1" applyFill="1" applyBorder="1" applyAlignment="1">
      <alignment horizontal="right"/>
    </xf>
    <xf numFmtId="1" fontId="10" fillId="3" borderId="17" xfId="2" applyNumberFormat="1" applyFont="1" applyFill="1" applyBorder="1" applyAlignment="1">
      <alignment horizontal="right"/>
    </xf>
    <xf numFmtId="1" fontId="10" fillId="3" borderId="171" xfId="2" applyNumberFormat="1" applyFont="1" applyFill="1" applyBorder="1" applyAlignment="1">
      <alignment horizontal="right"/>
    </xf>
    <xf numFmtId="1" fontId="10" fillId="8" borderId="161" xfId="0" applyNumberFormat="1" applyFont="1" applyFill="1" applyBorder="1" applyProtection="1">
      <protection locked="0"/>
    </xf>
    <xf numFmtId="1" fontId="10" fillId="8" borderId="180" xfId="0" applyNumberFormat="1" applyFont="1" applyFill="1" applyBorder="1" applyProtection="1">
      <protection locked="0"/>
    </xf>
    <xf numFmtId="1" fontId="10" fillId="8" borderId="129" xfId="0" applyNumberFormat="1" applyFont="1" applyFill="1" applyBorder="1" applyProtection="1">
      <protection locked="0"/>
    </xf>
    <xf numFmtId="1" fontId="77" fillId="0" borderId="91" xfId="0" applyNumberFormat="1" applyFont="1" applyBorder="1"/>
    <xf numFmtId="1" fontId="10" fillId="0" borderId="106" xfId="0" applyNumberFormat="1" applyFont="1" applyBorder="1" applyAlignment="1">
      <alignment horizontal="center" vertical="center" wrapText="1"/>
    </xf>
    <xf numFmtId="1" fontId="10" fillId="0" borderId="17" xfId="0" applyNumberFormat="1" applyFont="1" applyBorder="1" applyAlignment="1">
      <alignment horizontal="center" vertical="center" wrapText="1"/>
    </xf>
    <xf numFmtId="1" fontId="10" fillId="0" borderId="180" xfId="0" applyNumberFormat="1" applyFont="1" applyBorder="1" applyAlignment="1">
      <alignment horizontal="center" vertical="center" wrapText="1"/>
    </xf>
    <xf numFmtId="1" fontId="10" fillId="0" borderId="129" xfId="0" applyNumberFormat="1" applyFont="1" applyBorder="1" applyAlignment="1">
      <alignment horizontal="center" vertical="center" wrapText="1"/>
    </xf>
    <xf numFmtId="1" fontId="10" fillId="0" borderId="305" xfId="0" applyNumberFormat="1" applyFont="1" applyBorder="1" applyAlignment="1">
      <alignment horizontal="center" vertical="center" wrapText="1"/>
    </xf>
    <xf numFmtId="1" fontId="10" fillId="0" borderId="321" xfId="0" applyNumberFormat="1" applyFont="1" applyBorder="1" applyAlignment="1">
      <alignment horizontal="center" vertical="center" wrapText="1"/>
    </xf>
    <xf numFmtId="1" fontId="10" fillId="0" borderId="0" xfId="0" applyNumberFormat="1" applyFont="1" applyFill="1" applyBorder="1"/>
    <xf numFmtId="1" fontId="77" fillId="0" borderId="138" xfId="0" applyNumberFormat="1" applyFont="1" applyBorder="1"/>
    <xf numFmtId="1" fontId="10" fillId="3" borderId="351" xfId="2" applyNumberFormat="1" applyFont="1" applyFill="1" applyBorder="1" applyAlignment="1">
      <alignment horizontal="right"/>
    </xf>
    <xf numFmtId="1" fontId="60" fillId="0" borderId="0" xfId="0" applyNumberFormat="1" applyFont="1" applyFill="1" applyBorder="1"/>
    <xf numFmtId="1" fontId="77" fillId="0" borderId="27" xfId="0" applyNumberFormat="1" applyFont="1" applyBorder="1" applyAlignment="1">
      <alignment horizontal="left"/>
    </xf>
    <xf numFmtId="1" fontId="10" fillId="3" borderId="352" xfId="2" applyNumberFormat="1" applyFont="1" applyFill="1" applyBorder="1" applyAlignment="1">
      <alignment horizontal="right"/>
    </xf>
    <xf numFmtId="1" fontId="77" fillId="0" borderId="27" xfId="0" applyNumberFormat="1" applyFont="1" applyBorder="1"/>
    <xf numFmtId="1" fontId="77" fillId="0" borderId="4" xfId="0" applyNumberFormat="1" applyFont="1" applyBorder="1"/>
    <xf numFmtId="1" fontId="10" fillId="3" borderId="353" xfId="2" applyNumberFormat="1" applyFont="1" applyFill="1" applyBorder="1" applyAlignment="1">
      <alignment horizontal="right"/>
    </xf>
    <xf numFmtId="1" fontId="77" fillId="0" borderId="144" xfId="22" applyNumberFormat="1" applyFont="1" applyBorder="1" applyAlignment="1" applyProtection="1">
      <alignment horizontal="center" vertical="center" wrapText="1"/>
    </xf>
    <xf numFmtId="1" fontId="77" fillId="0" borderId="147" xfId="22" applyNumberFormat="1" applyFont="1" applyBorder="1" applyAlignment="1" applyProtection="1">
      <alignment horizontal="center" vertical="center" wrapText="1"/>
    </xf>
    <xf numFmtId="1" fontId="77" fillId="0" borderId="305" xfId="22" applyNumberFormat="1" applyFont="1" applyBorder="1" applyAlignment="1" applyProtection="1">
      <alignment horizontal="center" vertical="center" wrapText="1"/>
    </xf>
    <xf numFmtId="1" fontId="33" fillId="0" borderId="27" xfId="0" applyNumberFormat="1" applyFont="1" applyBorder="1" applyAlignment="1">
      <alignment horizontal="left"/>
    </xf>
    <xf numFmtId="1" fontId="10" fillId="0" borderId="8" xfId="22" applyNumberFormat="1" applyFont="1" applyBorder="1" applyAlignment="1" applyProtection="1">
      <alignment horizontal="center" vertical="center" wrapText="1"/>
    </xf>
    <xf numFmtId="1" fontId="10" fillId="6" borderId="9" xfId="22" applyNumberFormat="1" applyFont="1" applyFill="1" applyBorder="1" applyAlignment="1" applyProtection="1">
      <alignment horizontal="center"/>
      <protection locked="0"/>
    </xf>
    <xf numFmtId="1" fontId="10" fillId="6" borderId="2" xfId="22" applyNumberFormat="1" applyFont="1" applyFill="1" applyBorder="1" applyAlignment="1" applyProtection="1">
      <alignment horizontal="center"/>
      <protection locked="0"/>
    </xf>
    <xf numFmtId="1" fontId="10" fillId="6" borderId="10" xfId="22" applyNumberFormat="1" applyFont="1" applyFill="1" applyBorder="1" applyAlignment="1" applyProtection="1">
      <alignment horizontal="center"/>
      <protection locked="0"/>
    </xf>
    <xf numFmtId="1" fontId="10" fillId="6" borderId="21" xfId="22" applyNumberFormat="1" applyFont="1" applyFill="1" applyBorder="1" applyAlignment="1" applyProtection="1">
      <alignment horizontal="center"/>
      <protection locked="0"/>
    </xf>
    <xf numFmtId="0" fontId="91" fillId="4" borderId="0" xfId="0" applyFont="1" applyFill="1"/>
    <xf numFmtId="1" fontId="10" fillId="6" borderId="28" xfId="22" applyNumberFormat="1" applyFont="1" applyFill="1" applyBorder="1" applyAlignment="1" applyProtection="1">
      <alignment horizontal="center"/>
      <protection locked="0"/>
    </xf>
    <xf numFmtId="1" fontId="10" fillId="6" borderId="29" xfId="22" applyNumberFormat="1" applyFont="1" applyFill="1" applyBorder="1" applyAlignment="1" applyProtection="1">
      <alignment horizontal="center"/>
      <protection locked="0"/>
    </xf>
    <xf numFmtId="1" fontId="10" fillId="6" borderId="36" xfId="22" applyNumberFormat="1" applyFont="1" applyFill="1" applyBorder="1" applyAlignment="1" applyProtection="1">
      <alignment horizontal="center"/>
      <protection locked="0"/>
    </xf>
    <xf numFmtId="1" fontId="10" fillId="6" borderId="42" xfId="22" applyNumberFormat="1" applyFont="1" applyFill="1" applyBorder="1" applyAlignment="1" applyProtection="1">
      <alignment horizontal="center"/>
      <protection locked="0"/>
    </xf>
    <xf numFmtId="1" fontId="33" fillId="0" borderId="4" xfId="0" applyNumberFormat="1" applyFont="1" applyBorder="1" applyAlignment="1">
      <alignment horizontal="left"/>
    </xf>
    <xf numFmtId="1" fontId="10" fillId="0" borderId="90" xfId="22" applyNumberFormat="1" applyFont="1" applyBorder="1" applyAlignment="1" applyProtection="1">
      <alignment horizontal="center" vertical="center" wrapText="1"/>
    </xf>
    <xf numFmtId="1" fontId="10" fillId="6" borderId="5" xfId="22" applyNumberFormat="1" applyFont="1" applyFill="1" applyBorder="1" applyAlignment="1" applyProtection="1">
      <alignment horizontal="center"/>
      <protection locked="0"/>
    </xf>
    <xf numFmtId="1" fontId="10" fillId="6" borderId="6" xfId="22" applyNumberFormat="1" applyFont="1" applyFill="1" applyBorder="1" applyAlignment="1" applyProtection="1">
      <alignment horizontal="center"/>
      <protection locked="0"/>
    </xf>
    <xf numFmtId="1" fontId="10" fillId="6" borderId="7" xfId="22" applyNumberFormat="1" applyFont="1" applyFill="1" applyBorder="1" applyAlignment="1" applyProtection="1">
      <alignment horizontal="center"/>
      <protection locked="0"/>
    </xf>
    <xf numFmtId="1" fontId="10" fillId="6" borderId="20" xfId="22" applyNumberFormat="1" applyFont="1" applyFill="1" applyBorder="1" applyAlignment="1" applyProtection="1">
      <alignment horizontal="center"/>
      <protection locked="0"/>
    </xf>
    <xf numFmtId="1" fontId="77" fillId="0" borderId="140" xfId="22" applyNumberFormat="1" applyFont="1" applyBorder="1" applyAlignment="1" applyProtection="1">
      <alignment horizontal="center"/>
    </xf>
    <xf numFmtId="1" fontId="77" fillId="0" borderId="140" xfId="22" applyNumberFormat="1" applyFont="1" applyBorder="1" applyAlignment="1" applyProtection="1">
      <alignment horizontal="center" vertical="center" wrapText="1"/>
    </xf>
    <xf numFmtId="1" fontId="10" fillId="6" borderId="8" xfId="22" applyNumberFormat="1" applyFont="1" applyFill="1" applyBorder="1" applyAlignment="1" applyProtection="1">
      <alignment horizontal="center"/>
      <protection locked="0"/>
    </xf>
    <xf numFmtId="1" fontId="77" fillId="0" borderId="4" xfId="0" applyNumberFormat="1" applyFont="1" applyBorder="1" applyAlignment="1">
      <alignment horizontal="left"/>
    </xf>
    <xf numFmtId="1" fontId="10" fillId="6" borderId="4" xfId="22" applyNumberFormat="1" applyFont="1" applyFill="1" applyBorder="1" applyAlignment="1" applyProtection="1">
      <alignment horizontal="center"/>
      <protection locked="0"/>
    </xf>
    <xf numFmtId="1" fontId="10" fillId="0" borderId="140" xfId="0" applyNumberFormat="1" applyFont="1" applyBorder="1" applyAlignment="1">
      <alignment horizontal="center" vertical="center" wrapText="1"/>
    </xf>
    <xf numFmtId="1" fontId="10" fillId="0" borderId="357" xfId="0" applyNumberFormat="1" applyFont="1" applyBorder="1" applyAlignment="1">
      <alignment horizontal="center" vertical="center" wrapText="1"/>
    </xf>
    <xf numFmtId="1" fontId="10" fillId="3" borderId="138" xfId="23" applyNumberFormat="1" applyFont="1" applyFill="1" applyBorder="1" applyAlignment="1">
      <alignment horizontal="right"/>
    </xf>
    <xf numFmtId="0" fontId="86" fillId="0" borderId="0" xfId="0" applyFont="1" applyFill="1" applyBorder="1"/>
    <xf numFmtId="1" fontId="10" fillId="3" borderId="8" xfId="23" applyNumberFormat="1" applyFont="1" applyFill="1" applyBorder="1" applyAlignment="1">
      <alignment horizontal="right"/>
    </xf>
    <xf numFmtId="1" fontId="10" fillId="14" borderId="4" xfId="23" applyNumberFormat="1" applyFont="1" applyFill="1" applyBorder="1" applyAlignment="1">
      <alignment horizontal="right"/>
    </xf>
    <xf numFmtId="1" fontId="10" fillId="14" borderId="106" xfId="0" applyNumberFormat="1" applyFont="1" applyFill="1" applyBorder="1" applyProtection="1"/>
    <xf numFmtId="1" fontId="10" fillId="14" borderId="180" xfId="0" applyNumberFormat="1" applyFont="1" applyFill="1" applyBorder="1" applyProtection="1"/>
    <xf numFmtId="1" fontId="10" fillId="14" borderId="182" xfId="0" applyNumberFormat="1" applyFont="1" applyFill="1" applyBorder="1" applyProtection="1"/>
    <xf numFmtId="1" fontId="10" fillId="14" borderId="90" xfId="0" applyNumberFormat="1" applyFont="1" applyFill="1" applyBorder="1" applyProtection="1"/>
    <xf numFmtId="0" fontId="28" fillId="0" borderId="357" xfId="0" applyFont="1" applyBorder="1" applyAlignment="1">
      <alignment horizontal="center" vertical="center" wrapText="1"/>
    </xf>
    <xf numFmtId="0" fontId="77" fillId="0" borderId="140" xfId="0" applyFont="1" applyBorder="1" applyAlignment="1">
      <alignment horizontal="center" vertical="center"/>
    </xf>
    <xf numFmtId="0" fontId="77" fillId="0" borderId="144" xfId="0" applyFont="1" applyBorder="1" applyAlignment="1">
      <alignment horizontal="center" vertical="center" wrapText="1"/>
    </xf>
    <xf numFmtId="0" fontId="77" fillId="0" borderId="305" xfId="0" applyFont="1" applyBorder="1" applyAlignment="1">
      <alignment horizontal="center" vertical="center" wrapText="1"/>
    </xf>
    <xf numFmtId="0" fontId="77" fillId="0" borderId="138" xfId="0" applyFont="1" applyBorder="1" applyAlignment="1">
      <alignment horizontal="justify" vertical="center"/>
    </xf>
    <xf numFmtId="0" fontId="77" fillId="8" borderId="150" xfId="0" applyFont="1" applyFill="1" applyBorder="1" applyAlignment="1" applyProtection="1">
      <alignment horizontal="justify" vertical="center"/>
      <protection locked="0"/>
    </xf>
    <xf numFmtId="0" fontId="77" fillId="8" borderId="139" xfId="0" applyFont="1" applyFill="1" applyBorder="1" applyAlignment="1" applyProtection="1">
      <alignment horizontal="justify" vertical="center"/>
      <protection locked="0"/>
    </xf>
    <xf numFmtId="0" fontId="77" fillId="0" borderId="90" xfId="0" applyFont="1" applyBorder="1" applyAlignment="1">
      <alignment horizontal="justify" vertical="center"/>
    </xf>
    <xf numFmtId="0" fontId="77" fillId="8" borderId="106" xfId="0" applyFont="1" applyFill="1" applyBorder="1" applyAlignment="1" applyProtection="1">
      <alignment horizontal="justify" vertical="center"/>
      <protection locked="0"/>
    </xf>
    <xf numFmtId="0" fontId="77" fillId="8" borderId="171" xfId="0" applyFont="1" applyFill="1" applyBorder="1" applyAlignment="1" applyProtection="1">
      <alignment horizontal="justify" vertical="center"/>
      <protection locked="0"/>
    </xf>
    <xf numFmtId="0" fontId="92" fillId="0" borderId="0" xfId="0" applyFont="1"/>
    <xf numFmtId="1" fontId="77" fillId="0" borderId="305" xfId="0" applyNumberFormat="1" applyFont="1" applyBorder="1" applyAlignment="1">
      <alignment horizontal="center" vertical="center" wrapText="1"/>
    </xf>
    <xf numFmtId="0" fontId="83" fillId="4" borderId="303" xfId="0" applyFont="1" applyFill="1" applyBorder="1"/>
    <xf numFmtId="1" fontId="9" fillId="3" borderId="0" xfId="0" applyNumberFormat="1" applyFont="1" applyFill="1" applyBorder="1"/>
    <xf numFmtId="1" fontId="10" fillId="3" borderId="0" xfId="0" applyNumberFormat="1" applyFont="1" applyFill="1" applyBorder="1"/>
    <xf numFmtId="1" fontId="13" fillId="0" borderId="0" xfId="0" applyNumberFormat="1" applyFont="1" applyFill="1" applyBorder="1"/>
    <xf numFmtId="1" fontId="10" fillId="0" borderId="138" xfId="0" applyNumberFormat="1" applyFont="1" applyBorder="1" applyAlignment="1">
      <alignment horizontal="right"/>
    </xf>
    <xf numFmtId="1" fontId="10" fillId="3" borderId="138" xfId="0" applyNumberFormat="1" applyFont="1" applyFill="1" applyBorder="1" applyAlignment="1">
      <alignment horizontal="right"/>
    </xf>
    <xf numFmtId="1" fontId="10" fillId="0" borderId="27" xfId="0" applyNumberFormat="1" applyFont="1" applyBorder="1" applyAlignment="1">
      <alignment horizontal="right"/>
    </xf>
    <xf numFmtId="1" fontId="10" fillId="3" borderId="27" xfId="0" applyNumberFormat="1" applyFont="1" applyFill="1" applyBorder="1" applyAlignment="1">
      <alignment horizontal="right"/>
    </xf>
    <xf numFmtId="1" fontId="10" fillId="0" borderId="90" xfId="0" applyNumberFormat="1" applyFont="1" applyBorder="1" applyAlignment="1">
      <alignment horizontal="right"/>
    </xf>
    <xf numFmtId="1" fontId="10" fillId="3" borderId="90" xfId="0" applyNumberFormat="1" applyFont="1" applyFill="1" applyBorder="1" applyAlignment="1">
      <alignment horizontal="right"/>
    </xf>
    <xf numFmtId="0" fontId="70" fillId="4" borderId="140" xfId="0" applyFont="1" applyFill="1" applyBorder="1" applyAlignment="1">
      <alignment horizontal="center" vertical="center" wrapText="1"/>
    </xf>
    <xf numFmtId="0" fontId="70" fillId="0" borderId="140" xfId="0" applyFont="1" applyBorder="1" applyAlignment="1">
      <alignment horizontal="center" vertical="center" wrapText="1"/>
    </xf>
    <xf numFmtId="0" fontId="70" fillId="0" borderId="149" xfId="0" applyFont="1" applyBorder="1" applyAlignment="1">
      <alignment horizontal="center" vertical="center" wrapText="1"/>
    </xf>
    <xf numFmtId="1" fontId="70" fillId="0" borderId="138" xfId="0" applyNumberFormat="1" applyFont="1" applyBorder="1"/>
    <xf numFmtId="1" fontId="30" fillId="0" borderId="138" xfId="0" applyNumberFormat="1" applyFont="1" applyBorder="1"/>
    <xf numFmtId="0" fontId="70" fillId="14" borderId="138" xfId="0" applyFont="1" applyFill="1" applyBorder="1"/>
    <xf numFmtId="1" fontId="10" fillId="6" borderId="79" xfId="0" applyNumberFormat="1" applyFont="1" applyFill="1" applyBorder="1" applyProtection="1">
      <protection locked="0"/>
    </xf>
    <xf numFmtId="0" fontId="70" fillId="0" borderId="27" xfId="0" applyFont="1" applyBorder="1"/>
    <xf numFmtId="0" fontId="70" fillId="14" borderId="27" xfId="0" applyFont="1" applyFill="1" applyBorder="1"/>
    <xf numFmtId="0" fontId="70" fillId="0" borderId="90" xfId="0" applyFont="1" applyBorder="1"/>
    <xf numFmtId="1" fontId="30" fillId="0" borderId="90" xfId="0" applyNumberFormat="1" applyFont="1" applyBorder="1"/>
    <xf numFmtId="0" fontId="70" fillId="14" borderId="90" xfId="0" applyFont="1" applyFill="1" applyBorder="1"/>
    <xf numFmtId="0" fontId="77" fillId="0" borderId="140" xfId="0" applyFont="1" applyBorder="1" applyAlignment="1">
      <alignment horizontal="center" vertical="center" wrapText="1"/>
    </xf>
    <xf numFmtId="1" fontId="70" fillId="0" borderId="27" xfId="0" applyNumberFormat="1" applyFont="1" applyBorder="1" applyAlignment="1">
      <alignment horizontal="right"/>
    </xf>
    <xf numFmtId="0" fontId="30" fillId="0" borderId="27" xfId="0" applyFont="1" applyBorder="1"/>
    <xf numFmtId="1" fontId="70" fillId="0" borderId="27" xfId="0" applyNumberFormat="1" applyFont="1" applyBorder="1"/>
    <xf numFmtId="1" fontId="70" fillId="0" borderId="4" xfId="0" applyNumberFormat="1" applyFont="1" applyBorder="1"/>
    <xf numFmtId="0" fontId="30" fillId="0" borderId="4" xfId="0" applyFont="1" applyBorder="1"/>
    <xf numFmtId="1" fontId="77" fillId="4" borderId="141" xfId="0" applyNumberFormat="1" applyFont="1" applyFill="1" applyBorder="1" applyAlignment="1">
      <alignment horizontal="center" vertical="center" wrapText="1"/>
    </xf>
    <xf numFmtId="1" fontId="77" fillId="4" borderId="359" xfId="0" applyNumberFormat="1" applyFont="1" applyFill="1" applyBorder="1" applyAlignment="1">
      <alignment horizontal="center" vertical="top" wrapText="1"/>
    </xf>
    <xf numFmtId="0" fontId="77" fillId="4" borderId="360" xfId="0" applyFont="1" applyFill="1" applyBorder="1" applyAlignment="1">
      <alignment horizontal="center" vertical="center" wrapText="1"/>
    </xf>
    <xf numFmtId="1" fontId="77" fillId="4" borderId="145" xfId="0" applyNumberFormat="1" applyFont="1" applyFill="1" applyBorder="1" applyAlignment="1" applyProtection="1">
      <alignment horizontal="center" vertical="center" wrapText="1"/>
      <protection locked="0"/>
    </xf>
    <xf numFmtId="1" fontId="70" fillId="0" borderId="8" xfId="0" applyNumberFormat="1" applyFont="1" applyBorder="1" applyAlignment="1">
      <alignment vertical="center"/>
    </xf>
    <xf numFmtId="0" fontId="70" fillId="14" borderId="8" xfId="0" applyFont="1" applyFill="1" applyBorder="1"/>
    <xf numFmtId="1" fontId="70" fillId="0" borderId="27" xfId="0" applyNumberFormat="1" applyFont="1" applyBorder="1" applyAlignment="1">
      <alignment vertical="center"/>
    </xf>
    <xf numFmtId="1" fontId="70" fillId="0" borderId="171" xfId="0" applyNumberFormat="1" applyFont="1" applyBorder="1" applyAlignment="1">
      <alignment vertical="center"/>
    </xf>
    <xf numFmtId="0" fontId="70" fillId="14" borderId="4" xfId="0" applyFont="1" applyFill="1" applyBorder="1"/>
    <xf numFmtId="0" fontId="30" fillId="0" borderId="90" xfId="0" applyFont="1" applyBorder="1"/>
    <xf numFmtId="1" fontId="77" fillId="4" borderId="144" xfId="0" applyNumberFormat="1" applyFont="1" applyFill="1" applyBorder="1" applyAlignment="1">
      <alignment horizontal="center" vertical="center" wrapText="1"/>
    </xf>
    <xf numFmtId="1" fontId="77" fillId="4" borderId="147" xfId="0" applyNumberFormat="1" applyFont="1" applyFill="1" applyBorder="1" applyAlignment="1">
      <alignment horizontal="center" vertical="center" wrapText="1"/>
    </xf>
    <xf numFmtId="1" fontId="77" fillId="4" borderId="142" xfId="0" applyNumberFormat="1" applyFont="1" applyFill="1" applyBorder="1" applyAlignment="1">
      <alignment horizontal="center" vertical="center" wrapText="1"/>
    </xf>
    <xf numFmtId="0" fontId="70" fillId="14" borderId="31" xfId="0" applyFont="1" applyFill="1" applyBorder="1"/>
    <xf numFmtId="0" fontId="70" fillId="14" borderId="44" xfId="0" applyFont="1" applyFill="1" applyBorder="1"/>
    <xf numFmtId="1" fontId="70" fillId="0" borderId="90" xfId="0" applyNumberFormat="1" applyFont="1" applyBorder="1" applyAlignment="1">
      <alignment wrapText="1"/>
    </xf>
    <xf numFmtId="0" fontId="70" fillId="14" borderId="20" xfId="0" applyFont="1" applyFill="1" applyBorder="1"/>
    <xf numFmtId="0" fontId="70" fillId="14" borderId="6" xfId="0" applyFont="1" applyFill="1" applyBorder="1"/>
    <xf numFmtId="1" fontId="10" fillId="25" borderId="144" xfId="0" applyNumberFormat="1" applyFont="1" applyFill="1" applyBorder="1" applyAlignment="1">
      <alignment horizontal="right" vertical="center"/>
    </xf>
    <xf numFmtId="0" fontId="10" fillId="25" borderId="151" xfId="0" applyFont="1" applyFill="1" applyBorder="1" applyAlignment="1">
      <alignment horizontal="right" vertical="center"/>
    </xf>
    <xf numFmtId="0" fontId="10" fillId="25" borderId="147" xfId="0" applyFont="1" applyFill="1" applyBorder="1" applyAlignment="1">
      <alignment horizontal="right" vertical="center"/>
    </xf>
    <xf numFmtId="0" fontId="10" fillId="25" borderId="142" xfId="0" applyFont="1" applyFill="1" applyBorder="1" applyAlignment="1">
      <alignment horizontal="right" vertical="center"/>
    </xf>
    <xf numFmtId="0" fontId="33" fillId="25" borderId="144" xfId="0" applyFont="1" applyFill="1" applyBorder="1" applyAlignment="1">
      <alignment vertical="center" wrapText="1"/>
    </xf>
    <xf numFmtId="0" fontId="33" fillId="25" borderId="142" xfId="0" applyFont="1" applyFill="1" applyBorder="1" applyAlignment="1">
      <alignment vertical="center" wrapText="1"/>
    </xf>
    <xf numFmtId="0" fontId="30" fillId="4" borderId="0" xfId="0" applyFont="1" applyFill="1" applyProtection="1">
      <protection locked="0"/>
    </xf>
    <xf numFmtId="0" fontId="77" fillId="4" borderId="144" xfId="0" applyFont="1" applyFill="1" applyBorder="1" applyAlignment="1" applyProtection="1">
      <alignment horizontal="center" wrapText="1"/>
      <protection locked="0"/>
    </xf>
    <xf numFmtId="0" fontId="77" fillId="4" borderId="142" xfId="0" applyFont="1" applyFill="1" applyBorder="1" applyAlignment="1" applyProtection="1">
      <alignment horizontal="center" wrapText="1"/>
      <protection locked="0"/>
    </xf>
    <xf numFmtId="0" fontId="77" fillId="4" borderId="147" xfId="0" applyFont="1" applyFill="1" applyBorder="1" applyAlignment="1" applyProtection="1">
      <alignment horizontal="center" wrapText="1"/>
      <protection locked="0"/>
    </xf>
    <xf numFmtId="0" fontId="77" fillId="4" borderId="145" xfId="0" applyFont="1" applyFill="1" applyBorder="1" applyAlignment="1" applyProtection="1">
      <alignment horizontal="center" wrapText="1"/>
      <protection locked="0"/>
    </xf>
    <xf numFmtId="1" fontId="77" fillId="6" borderId="28" xfId="0" applyNumberFormat="1" applyFont="1" applyFill="1" applyBorder="1" applyProtection="1">
      <protection locked="0"/>
    </xf>
    <xf numFmtId="1" fontId="77" fillId="4" borderId="138" xfId="0" applyNumberFormat="1" applyFont="1" applyFill="1" applyBorder="1" applyAlignment="1" applyProtection="1">
      <alignment horizontal="right" wrapText="1"/>
    </xf>
    <xf numFmtId="1" fontId="77" fillId="6" borderId="42" xfId="0" applyNumberFormat="1" applyFont="1" applyFill="1" applyBorder="1" applyProtection="1">
      <protection locked="0"/>
    </xf>
    <xf numFmtId="1" fontId="77" fillId="6" borderId="29" xfId="0" applyNumberFormat="1" applyFont="1" applyFill="1" applyBorder="1" applyProtection="1">
      <protection locked="0"/>
    </xf>
    <xf numFmtId="1" fontId="77" fillId="6" borderId="36" xfId="0" applyNumberFormat="1" applyFont="1" applyFill="1" applyBorder="1" applyProtection="1">
      <protection locked="0"/>
    </xf>
    <xf numFmtId="1" fontId="77" fillId="6" borderId="21" xfId="0" applyNumberFormat="1" applyFont="1" applyFill="1" applyBorder="1" applyProtection="1">
      <protection locked="0"/>
    </xf>
    <xf numFmtId="1" fontId="77" fillId="6" borderId="8" xfId="0" applyNumberFormat="1" applyFont="1" applyFill="1" applyBorder="1" applyProtection="1">
      <protection locked="0"/>
    </xf>
    <xf numFmtId="1" fontId="77" fillId="4" borderId="27" xfId="0" applyNumberFormat="1" applyFont="1" applyFill="1" applyBorder="1" applyAlignment="1" applyProtection="1">
      <alignment horizontal="right" wrapText="1"/>
    </xf>
    <xf numFmtId="1" fontId="77" fillId="6" borderId="27" xfId="0" applyNumberFormat="1" applyFont="1" applyFill="1" applyBorder="1" applyProtection="1">
      <protection locked="0"/>
    </xf>
    <xf numFmtId="1" fontId="77" fillId="6" borderId="4" xfId="0" applyNumberFormat="1" applyFont="1" applyFill="1" applyBorder="1" applyProtection="1">
      <protection locked="0"/>
    </xf>
    <xf numFmtId="1" fontId="77" fillId="4" borderId="90" xfId="0" applyNumberFormat="1" applyFont="1" applyFill="1" applyBorder="1" applyAlignment="1" applyProtection="1">
      <alignment horizontal="right" wrapText="1"/>
    </xf>
    <xf numFmtId="1" fontId="77" fillId="6" borderId="5" xfId="0" applyNumberFormat="1" applyFont="1" applyFill="1" applyBorder="1" applyProtection="1">
      <protection locked="0"/>
    </xf>
    <xf numFmtId="1" fontId="77" fillId="6" borderId="20" xfId="0" applyNumberFormat="1" applyFont="1" applyFill="1" applyBorder="1" applyProtection="1">
      <protection locked="0"/>
    </xf>
    <xf numFmtId="1" fontId="77" fillId="6" borderId="6" xfId="0" applyNumberFormat="1" applyFont="1" applyFill="1" applyBorder="1" applyProtection="1">
      <protection locked="0"/>
    </xf>
    <xf numFmtId="1" fontId="77" fillId="6" borderId="7" xfId="0" applyNumberFormat="1" applyFont="1" applyFill="1" applyBorder="1" applyProtection="1">
      <protection locked="0"/>
    </xf>
    <xf numFmtId="0" fontId="77" fillId="4" borderId="144" xfId="0" applyFont="1" applyFill="1" applyBorder="1" applyAlignment="1" applyProtection="1">
      <alignment horizontal="center" vertical="center" wrapText="1"/>
      <protection locked="0"/>
    </xf>
    <xf numFmtId="0" fontId="77" fillId="4" borderId="147" xfId="0" applyFont="1" applyFill="1" applyBorder="1" applyAlignment="1" applyProtection="1">
      <alignment horizontal="center" vertical="center" wrapText="1"/>
      <protection locked="0"/>
    </xf>
    <xf numFmtId="0" fontId="77" fillId="4" borderId="142" xfId="0" applyFont="1" applyFill="1" applyBorder="1" applyAlignment="1" applyProtection="1">
      <alignment horizontal="center" vertical="center" wrapText="1"/>
      <protection locked="0"/>
    </xf>
    <xf numFmtId="1" fontId="77" fillId="0" borderId="138" xfId="0" applyNumberFormat="1" applyFont="1" applyFill="1" applyBorder="1" applyAlignment="1" applyProtection="1">
      <alignment horizontal="center" vertical="center" wrapText="1"/>
    </xf>
    <xf numFmtId="1" fontId="77" fillId="0" borderId="90" xfId="0" applyNumberFormat="1" applyFont="1" applyFill="1" applyBorder="1" applyAlignment="1" applyProtection="1">
      <alignment horizontal="center" vertical="center" wrapText="1"/>
    </xf>
    <xf numFmtId="1" fontId="77" fillId="4" borderId="145" xfId="0" applyNumberFormat="1" applyFont="1" applyFill="1" applyBorder="1" applyAlignment="1">
      <alignment horizontal="center" vertical="center" wrapText="1"/>
    </xf>
    <xf numFmtId="1" fontId="9" fillId="4" borderId="303" xfId="0" applyNumberFormat="1" applyFont="1" applyFill="1" applyBorder="1"/>
    <xf numFmtId="1" fontId="10" fillId="4" borderId="0" xfId="0" applyNumberFormat="1" applyFont="1" applyFill="1" applyBorder="1" applyAlignment="1">
      <alignment vertical="center" wrapText="1"/>
    </xf>
    <xf numFmtId="1" fontId="10" fillId="4" borderId="34" xfId="0" applyNumberFormat="1" applyFont="1" applyFill="1" applyBorder="1" applyAlignment="1">
      <alignment vertical="center" wrapText="1"/>
    </xf>
    <xf numFmtId="1" fontId="10" fillId="4" borderId="354" xfId="10" applyNumberFormat="1" applyFont="1" applyFill="1" applyBorder="1" applyAlignment="1">
      <alignment horizontal="right"/>
    </xf>
    <xf numFmtId="0" fontId="33" fillId="4" borderId="0" xfId="0" applyFont="1" applyFill="1" applyBorder="1"/>
    <xf numFmtId="0" fontId="33" fillId="4" borderId="0" xfId="0" applyFont="1" applyFill="1" applyBorder="1" applyAlignment="1"/>
    <xf numFmtId="1" fontId="77" fillId="4" borderId="4" xfId="0" applyNumberFormat="1" applyFont="1" applyFill="1" applyBorder="1" applyAlignment="1">
      <alignment horizontal="left"/>
    </xf>
    <xf numFmtId="1" fontId="77" fillId="4" borderId="8" xfId="0" applyNumberFormat="1" applyFont="1" applyFill="1" applyBorder="1" applyAlignment="1">
      <alignment horizontal="left" vertical="center" wrapText="1"/>
    </xf>
    <xf numFmtId="1" fontId="77" fillId="4" borderId="4" xfId="0" applyNumberFormat="1" applyFont="1" applyFill="1" applyBorder="1" applyAlignment="1">
      <alignment horizontal="left" vertical="center" wrapText="1"/>
    </xf>
    <xf numFmtId="0" fontId="92" fillId="4" borderId="0" xfId="0" applyFont="1" applyFill="1"/>
    <xf numFmtId="1" fontId="10" fillId="4" borderId="355" xfId="0" applyNumberFormat="1" applyFont="1" applyFill="1" applyBorder="1" applyAlignment="1">
      <alignment horizontal="center" vertical="center" wrapText="1"/>
    </xf>
    <xf numFmtId="0" fontId="9" fillId="4" borderId="357" xfId="0" applyFont="1" applyFill="1" applyBorder="1"/>
    <xf numFmtId="0" fontId="83" fillId="4" borderId="357" xfId="0" applyFont="1" applyFill="1" applyBorder="1"/>
    <xf numFmtId="0" fontId="70" fillId="4" borderId="0" xfId="0" applyFont="1" applyFill="1"/>
    <xf numFmtId="0" fontId="70" fillId="4" borderId="0" xfId="0" applyFont="1" applyFill="1" applyBorder="1" applyAlignment="1">
      <alignment vertical="center"/>
    </xf>
    <xf numFmtId="0" fontId="70" fillId="4" borderId="34" xfId="0" applyFont="1" applyFill="1" applyBorder="1" applyAlignment="1">
      <alignment vertical="center"/>
    </xf>
    <xf numFmtId="0" fontId="44" fillId="4" borderId="0" xfId="0" applyFont="1" applyFill="1" applyBorder="1" applyAlignment="1"/>
    <xf numFmtId="1" fontId="44" fillId="4" borderId="0" xfId="0" applyNumberFormat="1" applyFont="1" applyFill="1" applyAlignment="1">
      <alignment wrapText="1"/>
    </xf>
    <xf numFmtId="1" fontId="77" fillId="4" borderId="138" xfId="0" applyNumberFormat="1" applyFont="1" applyFill="1" applyBorder="1" applyAlignment="1">
      <alignment horizontal="left" vertical="top"/>
    </xf>
    <xf numFmtId="1" fontId="77" fillId="4" borderId="27" xfId="0" applyNumberFormat="1" applyFont="1" applyFill="1" applyBorder="1" applyAlignment="1">
      <alignment horizontal="left" vertical="top"/>
    </xf>
    <xf numFmtId="0" fontId="77" fillId="4" borderId="4" xfId="0" applyFont="1" applyFill="1" applyBorder="1" applyAlignment="1">
      <alignment horizontal="left" vertical="top" wrapText="1"/>
    </xf>
    <xf numFmtId="0" fontId="82" fillId="4" borderId="0" xfId="0" applyFont="1" applyFill="1"/>
    <xf numFmtId="0" fontId="77" fillId="4" borderId="138" xfId="0" applyFont="1" applyFill="1" applyBorder="1" applyAlignment="1" applyProtection="1">
      <alignment horizontal="left" wrapText="1"/>
      <protection locked="0"/>
    </xf>
    <xf numFmtId="0" fontId="77" fillId="4" borderId="27" xfId="0" applyFont="1" applyFill="1" applyBorder="1" applyAlignment="1" applyProtection="1">
      <alignment horizontal="left" wrapText="1"/>
      <protection locked="0"/>
    </xf>
    <xf numFmtId="0" fontId="77" fillId="4" borderId="90" xfId="0" applyFont="1" applyFill="1" applyBorder="1" applyAlignment="1" applyProtection="1">
      <alignment horizontal="left" wrapText="1"/>
      <protection locked="0"/>
    </xf>
    <xf numFmtId="0" fontId="77" fillId="4" borderId="138" xfId="0" applyFont="1" applyFill="1" applyBorder="1" applyAlignment="1" applyProtection="1">
      <alignment horizontal="left" vertical="center" wrapText="1"/>
      <protection locked="0"/>
    </xf>
    <xf numFmtId="0" fontId="77" fillId="4" borderId="90" xfId="0" applyFont="1" applyFill="1" applyBorder="1" applyAlignment="1" applyProtection="1">
      <alignment horizontal="left" vertical="center" wrapText="1"/>
      <protection locked="0"/>
    </xf>
    <xf numFmtId="1" fontId="77" fillId="4" borderId="308" xfId="0" applyNumberFormat="1" applyFont="1" applyFill="1" applyBorder="1" applyAlignment="1">
      <alignment horizontal="center" vertical="center" wrapText="1"/>
    </xf>
    <xf numFmtId="1" fontId="77" fillId="4" borderId="318" xfId="0" applyNumberFormat="1" applyFont="1" applyFill="1" applyBorder="1" applyAlignment="1">
      <alignment horizontal="center" vertical="center"/>
    </xf>
    <xf numFmtId="1" fontId="77" fillId="4" borderId="0" xfId="0" applyNumberFormat="1" applyFont="1" applyFill="1" applyBorder="1" applyAlignment="1">
      <alignment horizontal="center" vertical="center"/>
    </xf>
    <xf numFmtId="1" fontId="10" fillId="4" borderId="145" xfId="0" applyNumberFormat="1" applyFont="1" applyFill="1" applyBorder="1" applyAlignment="1">
      <alignment horizontal="center" vertical="center" wrapText="1"/>
    </xf>
    <xf numFmtId="1" fontId="77" fillId="4" borderId="314" xfId="0" applyNumberFormat="1" applyFont="1" applyFill="1" applyBorder="1" applyAlignment="1">
      <alignment horizontal="center" vertical="center"/>
    </xf>
    <xf numFmtId="1" fontId="77" fillId="4" borderId="144" xfId="0" applyNumberFormat="1" applyFont="1" applyFill="1" applyBorder="1" applyAlignment="1">
      <alignment horizontal="center" vertical="center"/>
    </xf>
    <xf numFmtId="1" fontId="77" fillId="4" borderId="313" xfId="0" applyNumberFormat="1" applyFont="1" applyFill="1" applyBorder="1" applyAlignment="1">
      <alignment horizontal="center" vertical="center" wrapText="1"/>
    </xf>
    <xf numFmtId="41" fontId="77" fillId="4" borderId="8" xfId="17" applyNumberFormat="1" applyFont="1" applyFill="1" applyBorder="1" applyAlignment="1" applyProtection="1">
      <alignment horizontal="left" vertical="center"/>
    </xf>
    <xf numFmtId="41" fontId="77" fillId="4" borderId="27" xfId="17" applyNumberFormat="1" applyFont="1" applyFill="1" applyBorder="1" applyAlignment="1" applyProtection="1">
      <alignment horizontal="left"/>
    </xf>
    <xf numFmtId="41" fontId="77" fillId="4" borderId="37" xfId="17" applyNumberFormat="1" applyFont="1" applyFill="1" applyBorder="1" applyAlignment="1" applyProtection="1">
      <alignment vertical="center"/>
    </xf>
    <xf numFmtId="41" fontId="77" fillId="4" borderId="23" xfId="17" applyNumberFormat="1" applyFont="1" applyFill="1" applyBorder="1" applyAlignment="1" applyProtection="1">
      <alignment vertical="center"/>
    </xf>
    <xf numFmtId="1" fontId="77" fillId="0" borderId="37" xfId="0" applyNumberFormat="1" applyFont="1" applyBorder="1" applyAlignment="1">
      <alignment vertical="center"/>
    </xf>
    <xf numFmtId="1" fontId="77" fillId="4" borderId="37" xfId="0" applyNumberFormat="1" applyFont="1" applyFill="1" applyBorder="1" applyAlignment="1">
      <alignment vertical="center"/>
    </xf>
    <xf numFmtId="1" fontId="77" fillId="0" borderId="27" xfId="0" applyNumberFormat="1" applyFont="1" applyBorder="1" applyAlignment="1">
      <alignment vertical="center"/>
    </xf>
    <xf numFmtId="1" fontId="77" fillId="0" borderId="8" xfId="0" applyNumberFormat="1" applyFont="1" applyBorder="1" applyAlignment="1">
      <alignment horizontal="left" vertical="center" wrapText="1"/>
    </xf>
    <xf numFmtId="1" fontId="77" fillId="0" borderId="4" xfId="0" applyNumberFormat="1" applyFont="1" applyBorder="1" applyAlignment="1">
      <alignment horizontal="left" vertical="center" wrapText="1"/>
    </xf>
    <xf numFmtId="1" fontId="10" fillId="6" borderId="365" xfId="0" applyNumberFormat="1" applyFont="1" applyFill="1" applyBorder="1" applyAlignment="1" applyProtection="1">
      <alignment wrapText="1"/>
      <protection locked="0"/>
    </xf>
    <xf numFmtId="1" fontId="10" fillId="6" borderId="366" xfId="0" applyNumberFormat="1" applyFont="1" applyFill="1" applyBorder="1" applyAlignment="1" applyProtection="1">
      <alignment wrapText="1"/>
      <protection locked="0"/>
    </xf>
    <xf numFmtId="1" fontId="10" fillId="6" borderId="367" xfId="0" applyNumberFormat="1" applyFont="1" applyFill="1" applyBorder="1" applyAlignment="1" applyProtection="1">
      <alignment wrapText="1"/>
      <protection locked="0"/>
    </xf>
    <xf numFmtId="1" fontId="10" fillId="6" borderId="364" xfId="0" applyNumberFormat="1" applyFont="1" applyFill="1" applyBorder="1" applyAlignment="1" applyProtection="1">
      <alignment wrapText="1"/>
      <protection locked="0"/>
    </xf>
    <xf numFmtId="1" fontId="10" fillId="3" borderId="370" xfId="0" applyNumberFormat="1" applyFont="1" applyFill="1" applyBorder="1" applyAlignment="1">
      <alignment horizontal="right" wrapText="1"/>
    </xf>
    <xf numFmtId="1" fontId="10" fillId="0" borderId="371" xfId="0" applyNumberFormat="1" applyFont="1" applyBorder="1" applyAlignment="1">
      <alignment horizontal="right" wrapText="1"/>
    </xf>
    <xf numFmtId="1" fontId="10" fillId="0" borderId="372" xfId="0" applyNumberFormat="1" applyFont="1" applyBorder="1" applyAlignment="1">
      <alignment horizontal="right" wrapText="1"/>
    </xf>
    <xf numFmtId="1" fontId="10" fillId="6" borderId="370" xfId="0" applyNumberFormat="1" applyFont="1" applyFill="1" applyBorder="1" applyAlignment="1" applyProtection="1">
      <alignment wrapText="1"/>
      <protection locked="0"/>
    </xf>
    <xf numFmtId="1" fontId="10" fillId="6" borderId="373" xfId="0" applyNumberFormat="1" applyFont="1" applyFill="1" applyBorder="1" applyAlignment="1" applyProtection="1">
      <alignment wrapText="1"/>
      <protection locked="0"/>
    </xf>
    <xf numFmtId="1" fontId="10" fillId="6" borderId="372" xfId="0" applyNumberFormat="1" applyFont="1" applyFill="1" applyBorder="1" applyAlignment="1" applyProtection="1">
      <alignment wrapText="1"/>
      <protection locked="0"/>
    </xf>
    <xf numFmtId="1" fontId="10" fillId="6" borderId="369" xfId="0" applyNumberFormat="1" applyFont="1" applyFill="1" applyBorder="1" applyAlignment="1" applyProtection="1">
      <alignment wrapText="1"/>
      <protection locked="0"/>
    </xf>
    <xf numFmtId="1" fontId="10" fillId="6" borderId="374" xfId="0" applyNumberFormat="1" applyFont="1" applyFill="1" applyBorder="1" applyAlignment="1" applyProtection="1">
      <alignment wrapText="1"/>
      <protection locked="0"/>
    </xf>
    <xf numFmtId="1" fontId="10" fillId="6" borderId="371" xfId="0" applyNumberFormat="1" applyFont="1" applyFill="1" applyBorder="1" applyAlignment="1" applyProtection="1">
      <alignment wrapText="1"/>
      <protection locked="0"/>
    </xf>
    <xf numFmtId="1" fontId="10" fillId="9" borderId="371" xfId="0" applyNumberFormat="1" applyFont="1" applyFill="1" applyBorder="1" applyAlignment="1" applyProtection="1">
      <alignment wrapText="1"/>
      <protection locked="0"/>
    </xf>
    <xf numFmtId="1" fontId="10" fillId="6" borderId="375" xfId="0" applyNumberFormat="1" applyFont="1" applyFill="1" applyBorder="1" applyAlignment="1" applyProtection="1">
      <alignment wrapText="1"/>
      <protection locked="0"/>
    </xf>
    <xf numFmtId="1" fontId="10" fillId="6" borderId="376" xfId="0" applyNumberFormat="1" applyFont="1" applyFill="1" applyBorder="1" applyAlignment="1" applyProtection="1">
      <alignment wrapText="1"/>
      <protection locked="0"/>
    </xf>
    <xf numFmtId="1" fontId="10" fillId="6" borderId="377" xfId="0" applyNumberFormat="1" applyFont="1" applyFill="1" applyBorder="1" applyAlignment="1" applyProtection="1">
      <alignment wrapText="1"/>
      <protection locked="0"/>
    </xf>
    <xf numFmtId="1" fontId="10" fillId="6" borderId="378" xfId="0" applyNumberFormat="1" applyFont="1" applyFill="1" applyBorder="1" applyAlignment="1" applyProtection="1">
      <alignment wrapText="1"/>
      <protection locked="0"/>
    </xf>
    <xf numFmtId="1" fontId="10" fillId="6" borderId="379" xfId="0" applyNumberFormat="1" applyFont="1" applyFill="1" applyBorder="1" applyAlignment="1" applyProtection="1">
      <alignment wrapText="1"/>
      <protection locked="0"/>
    </xf>
    <xf numFmtId="1" fontId="10" fillId="9" borderId="379" xfId="0" applyNumberFormat="1" applyFont="1" applyFill="1" applyBorder="1" applyAlignment="1" applyProtection="1">
      <alignment wrapText="1"/>
      <protection locked="0"/>
    </xf>
    <xf numFmtId="1" fontId="10" fillId="3" borderId="375" xfId="0" applyNumberFormat="1" applyFont="1" applyFill="1" applyBorder="1" applyAlignment="1">
      <alignment horizontal="right" wrapText="1"/>
    </xf>
    <xf numFmtId="1" fontId="10" fillId="0" borderId="379" xfId="0" applyNumberFormat="1" applyFont="1" applyBorder="1" applyAlignment="1">
      <alignment horizontal="right" wrapText="1"/>
    </xf>
    <xf numFmtId="1" fontId="10" fillId="0" borderId="377" xfId="0" applyNumberFormat="1" applyFont="1" applyBorder="1" applyAlignment="1">
      <alignment horizontal="right" wrapText="1"/>
    </xf>
    <xf numFmtId="1" fontId="10" fillId="3" borderId="365" xfId="0" applyNumberFormat="1" applyFont="1" applyFill="1" applyBorder="1" applyAlignment="1">
      <alignment horizontal="right" wrapText="1"/>
    </xf>
    <xf numFmtId="1" fontId="10" fillId="0" borderId="380" xfId="0" applyNumberFormat="1" applyFont="1" applyBorder="1" applyAlignment="1">
      <alignment horizontal="right" wrapText="1"/>
    </xf>
    <xf numFmtId="1" fontId="10" fillId="0" borderId="367" xfId="0" applyNumberFormat="1" applyFont="1" applyBorder="1" applyAlignment="1">
      <alignment horizontal="right" wrapText="1"/>
    </xf>
    <xf numFmtId="1" fontId="10" fillId="6" borderId="381" xfId="0" applyNumberFormat="1" applyFont="1" applyFill="1" applyBorder="1" applyAlignment="1" applyProtection="1">
      <alignment wrapText="1"/>
      <protection locked="0"/>
    </xf>
    <xf numFmtId="1" fontId="10" fillId="6" borderId="380" xfId="0" applyNumberFormat="1" applyFont="1" applyFill="1" applyBorder="1" applyAlignment="1" applyProtection="1">
      <alignment wrapText="1"/>
      <protection locked="0"/>
    </xf>
    <xf numFmtId="1" fontId="10" fillId="9" borderId="380" xfId="0" applyNumberFormat="1" applyFont="1" applyFill="1" applyBorder="1" applyAlignment="1" applyProtection="1">
      <alignment wrapText="1"/>
      <protection locked="0"/>
    </xf>
    <xf numFmtId="1" fontId="10" fillId="6" borderId="3" xfId="0" applyNumberFormat="1" applyFont="1" applyFill="1" applyBorder="1" applyAlignment="1" applyProtection="1">
      <alignment wrapText="1"/>
      <protection locked="0"/>
    </xf>
    <xf numFmtId="3" fontId="10" fillId="6" borderId="364" xfId="0" applyNumberFormat="1" applyFont="1" applyFill="1" applyBorder="1" applyAlignment="1" applyProtection="1">
      <alignment wrapText="1"/>
      <protection locked="0"/>
    </xf>
    <xf numFmtId="3" fontId="10" fillId="3" borderId="382" xfId="0" applyNumberFormat="1" applyFont="1" applyFill="1" applyBorder="1" applyAlignment="1" applyProtection="1">
      <alignment horizontal="right" wrapText="1"/>
      <protection locked="0"/>
    </xf>
    <xf numFmtId="3" fontId="10" fillId="0" borderId="370" xfId="0" applyNumberFormat="1" applyFont="1" applyFill="1" applyBorder="1" applyAlignment="1" applyProtection="1">
      <alignment horizontal="right" wrapText="1"/>
      <protection locked="0"/>
    </xf>
    <xf numFmtId="3" fontId="10" fillId="6" borderId="382" xfId="0" applyNumberFormat="1" applyFont="1" applyFill="1" applyBorder="1" applyAlignment="1" applyProtection="1">
      <alignment wrapText="1"/>
      <protection locked="0"/>
    </xf>
    <xf numFmtId="3" fontId="10" fillId="6" borderId="369" xfId="0" applyNumberFormat="1" applyFont="1" applyFill="1" applyBorder="1" applyAlignment="1" applyProtection="1">
      <alignment wrapText="1"/>
      <protection locked="0"/>
    </xf>
    <xf numFmtId="3" fontId="10" fillId="3" borderId="383" xfId="0" applyNumberFormat="1" applyFont="1" applyFill="1" applyBorder="1" applyAlignment="1" applyProtection="1">
      <alignment horizontal="right" wrapText="1"/>
      <protection locked="0"/>
    </xf>
    <xf numFmtId="3" fontId="10" fillId="0" borderId="375" xfId="0" applyNumberFormat="1" applyFont="1" applyFill="1" applyBorder="1" applyAlignment="1" applyProtection="1">
      <alignment horizontal="right" wrapText="1"/>
      <protection locked="0"/>
    </xf>
    <xf numFmtId="3" fontId="10" fillId="6" borderId="383" xfId="0" applyNumberFormat="1" applyFont="1" applyFill="1" applyBorder="1" applyAlignment="1" applyProtection="1">
      <alignment wrapText="1"/>
      <protection locked="0"/>
    </xf>
    <xf numFmtId="3" fontId="10" fillId="3" borderId="384" xfId="0" applyNumberFormat="1" applyFont="1" applyFill="1" applyBorder="1" applyAlignment="1" applyProtection="1">
      <alignment horizontal="right" wrapText="1"/>
      <protection locked="0"/>
    </xf>
    <xf numFmtId="3" fontId="10" fillId="0" borderId="365" xfId="0" applyNumberFormat="1" applyFont="1" applyFill="1" applyBorder="1" applyAlignment="1" applyProtection="1">
      <alignment horizontal="right" wrapText="1"/>
      <protection locked="0"/>
    </xf>
    <xf numFmtId="3" fontId="10" fillId="6" borderId="384" xfId="0" applyNumberFormat="1" applyFont="1" applyFill="1" applyBorder="1" applyAlignment="1" applyProtection="1">
      <alignment wrapText="1"/>
      <protection locked="0"/>
    </xf>
    <xf numFmtId="3" fontId="10" fillId="5" borderId="382" xfId="0" applyNumberFormat="1" applyFont="1" applyFill="1" applyBorder="1" applyAlignment="1" applyProtection="1">
      <alignment wrapText="1"/>
    </xf>
    <xf numFmtId="3" fontId="10" fillId="5" borderId="369" xfId="0" applyNumberFormat="1" applyFont="1" applyFill="1" applyBorder="1" applyAlignment="1" applyProtection="1">
      <alignment wrapText="1"/>
    </xf>
    <xf numFmtId="3" fontId="10" fillId="5" borderId="383" xfId="0" applyNumberFormat="1" applyFont="1" applyFill="1" applyBorder="1" applyAlignment="1" applyProtection="1">
      <alignment wrapText="1"/>
    </xf>
    <xf numFmtId="1" fontId="10" fillId="6" borderId="14" xfId="0" applyNumberFormat="1" applyFont="1" applyFill="1" applyBorder="1" applyAlignment="1" applyProtection="1">
      <alignment wrapText="1"/>
      <protection locked="0"/>
    </xf>
    <xf numFmtId="3" fontId="10" fillId="5" borderId="384" xfId="0" applyNumberFormat="1" applyFont="1" applyFill="1" applyBorder="1" applyAlignment="1" applyProtection="1">
      <alignment wrapText="1"/>
    </xf>
    <xf numFmtId="3" fontId="10" fillId="5" borderId="364" xfId="0" applyNumberFormat="1" applyFont="1" applyFill="1" applyBorder="1" applyAlignment="1" applyProtection="1">
      <alignment wrapText="1"/>
    </xf>
    <xf numFmtId="1" fontId="10" fillId="5" borderId="370" xfId="0" applyNumberFormat="1" applyFont="1" applyFill="1" applyBorder="1" applyAlignment="1">
      <alignment wrapText="1"/>
    </xf>
    <xf numFmtId="1" fontId="10" fillId="5" borderId="373" xfId="0" applyNumberFormat="1" applyFont="1" applyFill="1" applyBorder="1" applyAlignment="1">
      <alignment wrapText="1"/>
    </xf>
    <xf numFmtId="1" fontId="10" fillId="5" borderId="372" xfId="0" applyNumberFormat="1" applyFont="1" applyFill="1" applyBorder="1" applyAlignment="1">
      <alignment wrapText="1"/>
    </xf>
    <xf numFmtId="1" fontId="10" fillId="9" borderId="372" xfId="0" applyNumberFormat="1" applyFont="1" applyFill="1" applyBorder="1" applyAlignment="1">
      <alignment wrapText="1"/>
    </xf>
    <xf numFmtId="1" fontId="10" fillId="9" borderId="373" xfId="0" applyNumberFormat="1" applyFont="1" applyFill="1" applyBorder="1" applyAlignment="1">
      <alignment wrapText="1"/>
    </xf>
    <xf numFmtId="1" fontId="10" fillId="5" borderId="375" xfId="0" applyNumberFormat="1" applyFont="1" applyFill="1" applyBorder="1" applyAlignment="1">
      <alignment wrapText="1"/>
    </xf>
    <xf numFmtId="1" fontId="10" fillId="5" borderId="376" xfId="0" applyNumberFormat="1" applyFont="1" applyFill="1" applyBorder="1" applyAlignment="1">
      <alignment wrapText="1"/>
    </xf>
    <xf numFmtId="1" fontId="10" fillId="5" borderId="377" xfId="0" applyNumberFormat="1" applyFont="1" applyFill="1" applyBorder="1" applyAlignment="1">
      <alignment wrapText="1"/>
    </xf>
    <xf numFmtId="1" fontId="10" fillId="9" borderId="370" xfId="0" applyNumberFormat="1" applyFont="1" applyFill="1" applyBorder="1" applyAlignment="1">
      <alignment wrapText="1"/>
    </xf>
    <xf numFmtId="1" fontId="10" fillId="9" borderId="375" xfId="0" applyNumberFormat="1" applyFont="1" applyFill="1" applyBorder="1" applyAlignment="1">
      <alignment wrapText="1"/>
    </xf>
    <xf numFmtId="1" fontId="10" fillId="9" borderId="376" xfId="0" applyNumberFormat="1" applyFont="1" applyFill="1" applyBorder="1" applyAlignment="1">
      <alignment wrapText="1"/>
    </xf>
    <xf numFmtId="1" fontId="10" fillId="5" borderId="365" xfId="0" applyNumberFormat="1" applyFont="1" applyFill="1" applyBorder="1" applyAlignment="1">
      <alignment wrapText="1"/>
    </xf>
    <xf numFmtId="1" fontId="10" fillId="5" borderId="366" xfId="0" applyNumberFormat="1" applyFont="1" applyFill="1" applyBorder="1" applyAlignment="1">
      <alignment wrapText="1"/>
    </xf>
    <xf numFmtId="1" fontId="10" fillId="5" borderId="367" xfId="0" applyNumberFormat="1" applyFont="1" applyFill="1" applyBorder="1" applyAlignment="1">
      <alignment wrapText="1"/>
    </xf>
    <xf numFmtId="3" fontId="10" fillId="0" borderId="385" xfId="0" applyNumberFormat="1" applyFont="1" applyFill="1" applyBorder="1" applyAlignment="1" applyProtection="1">
      <alignment horizontal="right" wrapText="1"/>
      <protection locked="0"/>
    </xf>
    <xf numFmtId="3" fontId="10" fillId="0" borderId="377" xfId="0" applyNumberFormat="1" applyFont="1" applyFill="1" applyBorder="1" applyAlignment="1" applyProtection="1">
      <alignment horizontal="right" wrapText="1"/>
      <protection locked="0"/>
    </xf>
    <xf numFmtId="3" fontId="10" fillId="3" borderId="364" xfId="0" applyNumberFormat="1" applyFont="1" applyFill="1" applyBorder="1" applyAlignment="1" applyProtection="1">
      <alignment horizontal="right" wrapText="1"/>
      <protection locked="0"/>
    </xf>
    <xf numFmtId="3" fontId="10" fillId="0" borderId="384" xfId="0" applyNumberFormat="1" applyFont="1" applyFill="1" applyBorder="1" applyAlignment="1" applyProtection="1">
      <alignment horizontal="right" wrapText="1"/>
      <protection locked="0"/>
    </xf>
    <xf numFmtId="3" fontId="10" fillId="0" borderId="367" xfId="0" applyNumberFormat="1" applyFont="1" applyFill="1" applyBorder="1" applyAlignment="1" applyProtection="1">
      <alignment horizontal="right" wrapText="1"/>
      <protection locked="0"/>
    </xf>
    <xf numFmtId="1" fontId="10" fillId="3" borderId="373" xfId="0" applyNumberFormat="1" applyFont="1" applyFill="1" applyBorder="1" applyAlignment="1">
      <alignment horizontal="right" wrapText="1"/>
    </xf>
    <xf numFmtId="1" fontId="10" fillId="3" borderId="386" xfId="0" applyNumberFormat="1" applyFont="1" applyFill="1" applyBorder="1" applyAlignment="1">
      <alignment horizontal="right" wrapText="1"/>
    </xf>
    <xf numFmtId="3" fontId="10" fillId="3" borderId="369" xfId="0" applyNumberFormat="1" applyFont="1" applyFill="1" applyBorder="1" applyAlignment="1" applyProtection="1">
      <alignment horizontal="right" wrapText="1"/>
      <protection locked="0"/>
    </xf>
    <xf numFmtId="1" fontId="10" fillId="3" borderId="366" xfId="0" applyNumberFormat="1" applyFont="1" applyFill="1" applyBorder="1" applyAlignment="1">
      <alignment horizontal="right" wrapText="1"/>
    </xf>
    <xf numFmtId="1" fontId="10" fillId="3" borderId="387" xfId="0" applyNumberFormat="1" applyFont="1" applyFill="1" applyBorder="1" applyAlignment="1">
      <alignment horizontal="right" wrapText="1"/>
    </xf>
    <xf numFmtId="1" fontId="13" fillId="26" borderId="0" xfId="0" applyNumberFormat="1" applyFont="1" applyFill="1" applyProtection="1">
      <protection locked="0"/>
    </xf>
    <xf numFmtId="3" fontId="10" fillId="6" borderId="382" xfId="0" applyNumberFormat="1" applyFont="1" applyFill="1" applyBorder="1" applyAlignment="1" applyProtection="1">
      <protection locked="0"/>
    </xf>
    <xf numFmtId="3" fontId="10" fillId="6" borderId="370" xfId="0" applyNumberFormat="1" applyFont="1" applyFill="1" applyBorder="1" applyAlignment="1" applyProtection="1">
      <protection locked="0"/>
    </xf>
    <xf numFmtId="3" fontId="10" fillId="6" borderId="369" xfId="0" applyNumberFormat="1" applyFont="1" applyFill="1" applyBorder="1" applyAlignment="1" applyProtection="1">
      <protection locked="0"/>
    </xf>
    <xf numFmtId="3" fontId="10" fillId="6" borderId="368" xfId="0" applyNumberFormat="1" applyFont="1" applyFill="1" applyBorder="1" applyAlignment="1" applyProtection="1">
      <protection locked="0"/>
    </xf>
    <xf numFmtId="3" fontId="10" fillId="6" borderId="388" xfId="0" applyNumberFormat="1" applyFont="1" applyFill="1" applyBorder="1" applyAlignment="1" applyProtection="1">
      <protection locked="0"/>
    </xf>
    <xf numFmtId="3" fontId="10" fillId="6" borderId="373" xfId="0" applyNumberFormat="1" applyFont="1" applyFill="1" applyBorder="1" applyAlignment="1" applyProtection="1">
      <protection locked="0"/>
    </xf>
    <xf numFmtId="1" fontId="10" fillId="6" borderId="382" xfId="0" applyNumberFormat="1" applyFont="1" applyFill="1" applyBorder="1" applyProtection="1">
      <protection locked="0"/>
    </xf>
    <xf numFmtId="3" fontId="10" fillId="6" borderId="365" xfId="0" applyNumberFormat="1" applyFont="1" applyFill="1" applyBorder="1" applyAlignment="1" applyProtection="1">
      <protection locked="0"/>
    </xf>
    <xf numFmtId="3" fontId="10" fillId="6" borderId="364" xfId="0" applyNumberFormat="1" applyFont="1" applyFill="1" applyBorder="1" applyAlignment="1" applyProtection="1">
      <protection locked="0"/>
    </xf>
    <xf numFmtId="3" fontId="10" fillId="6" borderId="363" xfId="0" applyNumberFormat="1" applyFont="1" applyFill="1" applyBorder="1" applyAlignment="1" applyProtection="1">
      <protection locked="0"/>
    </xf>
    <xf numFmtId="3" fontId="10" fillId="6" borderId="389" xfId="0" applyNumberFormat="1" applyFont="1" applyFill="1" applyBorder="1" applyAlignment="1" applyProtection="1">
      <protection locked="0"/>
    </xf>
    <xf numFmtId="3" fontId="10" fillId="6" borderId="366" xfId="0" applyNumberFormat="1" applyFont="1" applyFill="1" applyBorder="1" applyAlignment="1" applyProtection="1">
      <protection locked="0"/>
    </xf>
    <xf numFmtId="3" fontId="10" fillId="6" borderId="384" xfId="0" applyNumberFormat="1" applyFont="1" applyFill="1" applyBorder="1" applyAlignment="1" applyProtection="1">
      <protection locked="0"/>
    </xf>
    <xf numFmtId="1" fontId="10" fillId="6" borderId="384" xfId="0" applyNumberFormat="1" applyFont="1" applyFill="1" applyBorder="1" applyProtection="1">
      <protection locked="0"/>
    </xf>
    <xf numFmtId="1" fontId="13" fillId="17" borderId="0" xfId="0" applyNumberFormat="1" applyFont="1" applyFill="1" applyProtection="1">
      <protection locked="0"/>
    </xf>
    <xf numFmtId="3" fontId="61" fillId="6" borderId="382" xfId="0" applyNumberFormat="1" applyFont="1" applyFill="1" applyBorder="1" applyAlignment="1" applyProtection="1">
      <protection locked="0"/>
    </xf>
    <xf numFmtId="3" fontId="61" fillId="6" borderId="138" xfId="0" applyNumberFormat="1" applyFont="1" applyFill="1" applyBorder="1" applyAlignment="1" applyProtection="1">
      <protection locked="0"/>
    </xf>
    <xf numFmtId="3" fontId="10" fillId="0" borderId="382" xfId="0" applyNumberFormat="1" applyFont="1" applyFill="1" applyBorder="1" applyAlignment="1" applyProtection="1">
      <protection locked="0"/>
    </xf>
    <xf numFmtId="3" fontId="10" fillId="5" borderId="370" xfId="0" applyNumberFormat="1" applyFont="1" applyFill="1" applyBorder="1" applyAlignment="1" applyProtection="1"/>
    <xf numFmtId="3" fontId="10" fillId="5" borderId="369" xfId="0" applyNumberFormat="1" applyFont="1" applyFill="1" applyBorder="1" applyAlignment="1" applyProtection="1"/>
    <xf numFmtId="3" fontId="10" fillId="5" borderId="372" xfId="0" applyNumberFormat="1" applyFont="1" applyFill="1" applyBorder="1" applyAlignment="1" applyProtection="1"/>
    <xf numFmtId="1" fontId="10" fillId="0" borderId="370" xfId="0" applyNumberFormat="1" applyFont="1" applyBorder="1"/>
    <xf numFmtId="1" fontId="10" fillId="0" borderId="373" xfId="0" applyNumberFormat="1" applyFont="1" applyBorder="1"/>
    <xf numFmtId="1" fontId="10" fillId="6" borderId="370" xfId="0" applyNumberFormat="1" applyFont="1" applyFill="1" applyBorder="1" applyProtection="1">
      <protection locked="0"/>
    </xf>
    <xf numFmtId="1" fontId="10" fillId="6" borderId="373" xfId="0" applyNumberFormat="1" applyFont="1" applyFill="1" applyBorder="1" applyProtection="1">
      <protection locked="0"/>
    </xf>
    <xf numFmtId="1" fontId="10" fillId="6" borderId="369" xfId="0" applyNumberFormat="1" applyFont="1" applyFill="1" applyBorder="1" applyProtection="1">
      <protection locked="0"/>
    </xf>
    <xf numFmtId="1" fontId="10" fillId="6" borderId="372" xfId="0" applyNumberFormat="1" applyFont="1" applyFill="1" applyBorder="1" applyProtection="1">
      <protection locked="0"/>
    </xf>
    <xf numFmtId="1" fontId="10" fillId="6" borderId="390" xfId="0" applyNumberFormat="1" applyFont="1" applyFill="1" applyBorder="1" applyProtection="1">
      <protection locked="0"/>
    </xf>
    <xf numFmtId="1" fontId="13" fillId="0" borderId="0" xfId="0" applyNumberFormat="1" applyFont="1" applyBorder="1" applyProtection="1">
      <protection locked="0"/>
    </xf>
    <xf numFmtId="1" fontId="13" fillId="26" borderId="0" xfId="0" applyNumberFormat="1" applyFont="1" applyFill="1"/>
    <xf numFmtId="1" fontId="13" fillId="17" borderId="0" xfId="0" applyNumberFormat="1" applyFont="1" applyFill="1"/>
    <xf numFmtId="3" fontId="61" fillId="6" borderId="369" xfId="0" applyNumberFormat="1" applyFont="1" applyFill="1" applyBorder="1" applyAlignment="1" applyProtection="1">
      <protection locked="0"/>
    </xf>
    <xf numFmtId="3" fontId="10" fillId="4" borderId="382" xfId="0" applyNumberFormat="1" applyFont="1" applyFill="1" applyBorder="1" applyAlignment="1" applyProtection="1">
      <protection locked="0"/>
    </xf>
    <xf numFmtId="3" fontId="61" fillId="6" borderId="382" xfId="0" applyNumberFormat="1" applyFont="1" applyFill="1" applyBorder="1" applyAlignment="1" applyProtection="1">
      <alignment wrapText="1"/>
      <protection locked="0"/>
    </xf>
    <xf numFmtId="3" fontId="10" fillId="6" borderId="373" xfId="0" applyNumberFormat="1" applyFont="1" applyFill="1" applyBorder="1" applyAlignment="1" applyProtection="1">
      <alignment horizontal="center" vertical="center"/>
      <protection locked="0"/>
    </xf>
    <xf numFmtId="3" fontId="10" fillId="6" borderId="35" xfId="0" applyNumberFormat="1" applyFont="1" applyFill="1" applyBorder="1" applyAlignment="1" applyProtection="1">
      <alignment horizontal="center" vertical="center"/>
      <protection locked="0"/>
    </xf>
    <xf numFmtId="1" fontId="10" fillId="4" borderId="370" xfId="0" applyNumberFormat="1" applyFont="1" applyFill="1" applyBorder="1"/>
    <xf numFmtId="1" fontId="10" fillId="4" borderId="373" xfId="0" applyNumberFormat="1" applyFont="1" applyFill="1" applyBorder="1"/>
    <xf numFmtId="1" fontId="10" fillId="4" borderId="372" xfId="0" applyNumberFormat="1" applyFont="1" applyFill="1" applyBorder="1"/>
    <xf numFmtId="1" fontId="10" fillId="4" borderId="369" xfId="0" applyNumberFormat="1" applyFont="1" applyFill="1" applyBorder="1"/>
    <xf numFmtId="1" fontId="10" fillId="4" borderId="388" xfId="0" applyNumberFormat="1" applyFont="1" applyFill="1" applyBorder="1"/>
    <xf numFmtId="1" fontId="10" fillId="4" borderId="386" xfId="0" applyNumberFormat="1" applyFont="1" applyFill="1" applyBorder="1"/>
    <xf numFmtId="3" fontId="10" fillId="4" borderId="370" xfId="0" applyNumberFormat="1" applyFont="1" applyFill="1" applyBorder="1" applyAlignment="1" applyProtection="1"/>
    <xf numFmtId="3" fontId="10" fillId="0" borderId="369" xfId="0" applyNumberFormat="1" applyFont="1" applyFill="1" applyBorder="1" applyAlignment="1" applyProtection="1">
      <alignment horizontal="center" vertical="center"/>
      <protection locked="0"/>
    </xf>
    <xf numFmtId="3" fontId="10" fillId="0" borderId="382" xfId="0" applyNumberFormat="1" applyFont="1" applyFill="1" applyBorder="1" applyAlignment="1" applyProtection="1">
      <alignment horizontal="center" vertical="center"/>
      <protection locked="0"/>
    </xf>
    <xf numFmtId="1" fontId="10" fillId="6" borderId="372" xfId="0" applyNumberFormat="1" applyFont="1" applyFill="1" applyBorder="1" applyAlignment="1" applyProtection="1">
      <alignment horizontal="center" vertical="center" wrapText="1"/>
      <protection locked="0"/>
    </xf>
    <xf numFmtId="1" fontId="10" fillId="6" borderId="390" xfId="0" applyNumberFormat="1" applyFont="1" applyFill="1" applyBorder="1" applyAlignment="1" applyProtection="1">
      <alignment horizontal="center" vertical="center" wrapText="1"/>
      <protection locked="0"/>
    </xf>
    <xf numFmtId="1" fontId="10" fillId="6" borderId="370" xfId="0" applyNumberFormat="1" applyFont="1" applyFill="1" applyBorder="1" applyAlignment="1" applyProtection="1">
      <alignment horizontal="center" vertical="center" wrapText="1"/>
      <protection locked="0"/>
    </xf>
    <xf numFmtId="1" fontId="10" fillId="6" borderId="373" xfId="0" applyNumberFormat="1" applyFont="1" applyFill="1" applyBorder="1" applyAlignment="1" applyProtection="1">
      <alignment horizontal="center" vertical="center" wrapText="1"/>
      <protection locked="0"/>
    </xf>
    <xf numFmtId="1" fontId="10" fillId="6" borderId="386" xfId="0" applyNumberFormat="1" applyFont="1" applyFill="1" applyBorder="1" applyAlignment="1" applyProtection="1">
      <alignment horizontal="center" vertical="center" wrapText="1"/>
      <protection locked="0"/>
    </xf>
    <xf numFmtId="3" fontId="10" fillId="6" borderId="369" xfId="0" applyNumberFormat="1" applyFont="1" applyFill="1" applyBorder="1" applyAlignment="1" applyProtection="1">
      <alignment horizontal="center" vertical="center"/>
      <protection locked="0"/>
    </xf>
    <xf numFmtId="3" fontId="10" fillId="6" borderId="375" xfId="0" applyNumberFormat="1" applyFont="1" applyFill="1" applyBorder="1" applyAlignment="1" applyProtection="1">
      <alignment horizontal="center" vertical="center"/>
      <protection locked="0"/>
    </xf>
    <xf numFmtId="3" fontId="10" fillId="6" borderId="376" xfId="0" applyNumberFormat="1" applyFont="1" applyFill="1" applyBorder="1" applyAlignment="1" applyProtection="1">
      <alignment horizontal="center" vertical="center"/>
      <protection locked="0"/>
    </xf>
    <xf numFmtId="1" fontId="10" fillId="6" borderId="377" xfId="0" applyNumberFormat="1" applyFont="1" applyFill="1" applyBorder="1" applyAlignment="1" applyProtection="1">
      <alignment horizontal="center" vertical="center" wrapText="1"/>
      <protection locked="0"/>
    </xf>
    <xf numFmtId="1" fontId="10" fillId="6" borderId="391" xfId="0" applyNumberFormat="1" applyFont="1" applyFill="1" applyBorder="1" applyAlignment="1" applyProtection="1">
      <alignment horizontal="center" vertical="center" wrapText="1"/>
      <protection locked="0"/>
    </xf>
    <xf numFmtId="1" fontId="10" fillId="6" borderId="365" xfId="0" applyNumberFormat="1" applyFont="1" applyFill="1" applyBorder="1" applyAlignment="1" applyProtection="1">
      <alignment horizontal="center" vertical="center" wrapText="1"/>
      <protection locked="0"/>
    </xf>
    <xf numFmtId="1" fontId="10" fillId="6" borderId="366" xfId="0" applyNumberFormat="1" applyFont="1" applyFill="1" applyBorder="1" applyAlignment="1" applyProtection="1">
      <alignment horizontal="center" vertical="center" wrapText="1"/>
      <protection locked="0"/>
    </xf>
    <xf numFmtId="1" fontId="10" fillId="6" borderId="367" xfId="0" applyNumberFormat="1" applyFont="1" applyFill="1" applyBorder="1" applyAlignment="1" applyProtection="1">
      <alignment horizontal="center" vertical="center" wrapText="1"/>
      <protection locked="0"/>
    </xf>
    <xf numFmtId="1" fontId="10" fillId="6" borderId="387" xfId="0" applyNumberFormat="1" applyFont="1" applyFill="1" applyBorder="1" applyAlignment="1" applyProtection="1">
      <alignment horizontal="center" vertical="center" wrapText="1"/>
      <protection locked="0"/>
    </xf>
    <xf numFmtId="1" fontId="10" fillId="6" borderId="383" xfId="0" applyNumberFormat="1" applyFont="1" applyFill="1" applyBorder="1" applyAlignment="1" applyProtection="1">
      <alignment horizontal="center" vertical="center"/>
      <protection locked="0"/>
    </xf>
    <xf numFmtId="3" fontId="10" fillId="6" borderId="370" xfId="0" applyNumberFormat="1" applyFont="1" applyFill="1" applyBorder="1" applyAlignment="1" applyProtection="1">
      <alignment horizontal="center" vertical="center"/>
      <protection locked="0"/>
    </xf>
    <xf numFmtId="3" fontId="10" fillId="6" borderId="388" xfId="0" applyNumberFormat="1" applyFont="1" applyFill="1" applyBorder="1" applyAlignment="1" applyProtection="1">
      <alignment horizontal="center" vertical="center"/>
      <protection locked="0"/>
    </xf>
    <xf numFmtId="1" fontId="10" fillId="6" borderId="368" xfId="0" applyNumberFormat="1" applyFont="1" applyFill="1" applyBorder="1" applyAlignment="1" applyProtection="1">
      <alignment horizontal="center" vertical="center" wrapText="1"/>
      <protection locked="0"/>
    </xf>
    <xf numFmtId="1" fontId="10" fillId="6" borderId="388" xfId="0" applyNumberFormat="1" applyFont="1" applyFill="1" applyBorder="1" applyAlignment="1" applyProtection="1">
      <alignment horizontal="center" vertical="center" wrapText="1"/>
      <protection locked="0"/>
    </xf>
    <xf numFmtId="3" fontId="10" fillId="6" borderId="382" xfId="0" applyNumberFormat="1" applyFont="1" applyFill="1" applyBorder="1" applyAlignment="1" applyProtection="1">
      <alignment horizontal="center" vertical="center"/>
      <protection locked="0"/>
    </xf>
    <xf numFmtId="1" fontId="10" fillId="6" borderId="375" xfId="0" applyNumberFormat="1" applyFont="1" applyFill="1" applyBorder="1" applyAlignment="1" applyProtection="1">
      <alignment horizontal="center" vertical="center" wrapText="1"/>
      <protection locked="0"/>
    </xf>
    <xf numFmtId="1" fontId="10" fillId="6" borderId="376" xfId="0" applyNumberFormat="1" applyFont="1" applyFill="1" applyBorder="1" applyAlignment="1" applyProtection="1">
      <alignment horizontal="center" vertical="center" wrapText="1"/>
      <protection locked="0"/>
    </xf>
    <xf numFmtId="1" fontId="10" fillId="6" borderId="385" xfId="0" applyNumberFormat="1" applyFont="1" applyFill="1" applyBorder="1" applyAlignment="1" applyProtection="1">
      <alignment horizontal="center" vertical="center" wrapText="1"/>
      <protection locked="0"/>
    </xf>
    <xf numFmtId="1" fontId="10" fillId="6" borderId="392" xfId="0" applyNumberFormat="1" applyFont="1" applyFill="1" applyBorder="1" applyAlignment="1" applyProtection="1">
      <alignment horizontal="center" vertical="center" wrapText="1"/>
      <protection locked="0"/>
    </xf>
    <xf numFmtId="3" fontId="10" fillId="6" borderId="383" xfId="0" applyNumberFormat="1" applyFont="1" applyFill="1" applyBorder="1" applyAlignment="1" applyProtection="1">
      <alignment horizontal="center" vertical="center"/>
      <protection locked="0"/>
    </xf>
    <xf numFmtId="3" fontId="10" fillId="6" borderId="365" xfId="0" applyNumberFormat="1" applyFont="1" applyFill="1" applyBorder="1" applyAlignment="1" applyProtection="1">
      <alignment horizontal="center" vertical="center"/>
      <protection locked="0"/>
    </xf>
    <xf numFmtId="1" fontId="10" fillId="6" borderId="363" xfId="0" applyNumberFormat="1" applyFont="1" applyFill="1" applyBorder="1" applyAlignment="1" applyProtection="1">
      <alignment horizontal="center" vertical="center" wrapText="1"/>
      <protection locked="0"/>
    </xf>
    <xf numFmtId="1" fontId="10" fillId="6" borderId="389" xfId="0" applyNumberFormat="1" applyFont="1" applyFill="1" applyBorder="1" applyAlignment="1" applyProtection="1">
      <alignment horizontal="center" vertical="center" wrapText="1"/>
      <protection locked="0"/>
    </xf>
    <xf numFmtId="3" fontId="10" fillId="6" borderId="384" xfId="0" applyNumberFormat="1" applyFont="1" applyFill="1" applyBorder="1" applyAlignment="1" applyProtection="1">
      <alignment horizontal="center" vertical="center"/>
      <protection locked="0"/>
    </xf>
    <xf numFmtId="1" fontId="10" fillId="6" borderId="138" xfId="0" applyNumberFormat="1" applyFont="1" applyFill="1" applyBorder="1" applyAlignment="1" applyProtection="1">
      <alignment horizontal="center" vertical="center" wrapText="1"/>
      <protection locked="0"/>
    </xf>
    <xf numFmtId="1" fontId="10" fillId="0" borderId="382" xfId="0" applyNumberFormat="1" applyFont="1" applyBorder="1" applyAlignment="1">
      <alignment horizontal="center" vertical="center" wrapText="1"/>
    </xf>
    <xf numFmtId="1" fontId="10" fillId="0" borderId="373" xfId="0" applyNumberFormat="1" applyFont="1" applyBorder="1" applyAlignment="1">
      <alignment horizontal="center" vertical="center" wrapText="1"/>
    </xf>
    <xf numFmtId="1" fontId="10" fillId="6" borderId="369" xfId="0" applyNumberFormat="1" applyFont="1" applyFill="1" applyBorder="1" applyAlignment="1" applyProtection="1">
      <alignment horizontal="center" vertical="center" wrapText="1"/>
      <protection locked="0"/>
    </xf>
    <xf numFmtId="1" fontId="10" fillId="6" borderId="382" xfId="0" applyNumberFormat="1" applyFont="1" applyFill="1" applyBorder="1" applyAlignment="1" applyProtection="1">
      <alignment horizontal="center" vertical="center" wrapText="1"/>
      <protection locked="0"/>
    </xf>
    <xf numFmtId="1" fontId="10" fillId="0" borderId="384" xfId="0" applyNumberFormat="1" applyFont="1" applyBorder="1" applyAlignment="1">
      <alignment horizontal="center" vertical="center" wrapText="1"/>
    </xf>
    <xf numFmtId="1" fontId="10" fillId="0" borderId="366" xfId="0" applyNumberFormat="1" applyFont="1" applyBorder="1" applyAlignment="1">
      <alignment horizontal="center" vertical="center" wrapText="1"/>
    </xf>
    <xf numFmtId="1" fontId="10" fillId="6" borderId="364" xfId="0" applyNumberFormat="1" applyFont="1" applyFill="1" applyBorder="1" applyAlignment="1" applyProtection="1">
      <alignment horizontal="center" vertical="center" wrapText="1"/>
      <protection locked="0"/>
    </xf>
    <xf numFmtId="1" fontId="10" fillId="6" borderId="384" xfId="0" applyNumberFormat="1" applyFont="1" applyFill="1" applyBorder="1" applyAlignment="1" applyProtection="1">
      <alignment horizontal="center" vertical="center" wrapText="1"/>
      <protection locked="0"/>
    </xf>
    <xf numFmtId="1" fontId="10" fillId="9" borderId="375" xfId="0" applyNumberFormat="1" applyFont="1" applyFill="1" applyBorder="1" applyAlignment="1" applyProtection="1">
      <alignment horizontal="center" vertical="center"/>
      <protection locked="0"/>
    </xf>
    <xf numFmtId="1" fontId="10" fillId="9" borderId="376" xfId="0" applyNumberFormat="1" applyFont="1" applyFill="1" applyBorder="1" applyAlignment="1" applyProtection="1">
      <alignment horizontal="center" vertical="center"/>
      <protection locked="0"/>
    </xf>
    <xf numFmtId="1" fontId="10" fillId="6" borderId="375" xfId="0" applyNumberFormat="1" applyFont="1" applyFill="1" applyBorder="1" applyAlignment="1" applyProtection="1">
      <alignment horizontal="center" vertical="center"/>
      <protection locked="0"/>
    </xf>
    <xf numFmtId="1" fontId="10" fillId="6" borderId="376" xfId="0" applyNumberFormat="1" applyFont="1" applyFill="1" applyBorder="1" applyAlignment="1" applyProtection="1">
      <alignment horizontal="center" vertical="center"/>
      <protection locked="0"/>
    </xf>
    <xf numFmtId="1" fontId="10" fillId="6" borderId="60" xfId="0" applyNumberFormat="1" applyFont="1" applyFill="1" applyBorder="1" applyAlignment="1" applyProtection="1">
      <alignment horizontal="center" vertical="center"/>
      <protection locked="0"/>
    </xf>
    <xf numFmtId="0" fontId="10" fillId="0" borderId="382" xfId="0" applyNumberFormat="1" applyFont="1" applyFill="1" applyBorder="1" applyAlignment="1" applyProtection="1">
      <alignment horizontal="center" vertical="center"/>
    </xf>
    <xf numFmtId="0" fontId="10" fillId="0" borderId="384" xfId="0" applyNumberFormat="1" applyFont="1" applyFill="1" applyBorder="1" applyAlignment="1" applyProtection="1">
      <alignment horizontal="center" vertical="center"/>
    </xf>
    <xf numFmtId="3" fontId="10" fillId="0" borderId="368" xfId="0" applyNumberFormat="1" applyFont="1" applyFill="1" applyBorder="1" applyAlignment="1" applyProtection="1">
      <protection locked="0"/>
    </xf>
    <xf numFmtId="3" fontId="10" fillId="0" borderId="384" xfId="0" applyNumberFormat="1" applyFont="1" applyFill="1" applyBorder="1" applyAlignment="1" applyProtection="1">
      <protection locked="0"/>
    </xf>
    <xf numFmtId="1" fontId="10" fillId="0" borderId="370" xfId="0" applyNumberFormat="1" applyFont="1" applyBorder="1" applyAlignment="1">
      <alignment horizontal="right" wrapText="1"/>
    </xf>
    <xf numFmtId="1" fontId="10" fillId="0" borderId="372" xfId="0" applyNumberFormat="1" applyFont="1" applyBorder="1"/>
    <xf numFmtId="1" fontId="10" fillId="6" borderId="386" xfId="0" applyNumberFormat="1" applyFont="1" applyFill="1" applyBorder="1" applyProtection="1">
      <protection locked="0"/>
    </xf>
    <xf numFmtId="1" fontId="10" fillId="9" borderId="370" xfId="0" applyNumberFormat="1" applyFont="1" applyFill="1" applyBorder="1"/>
    <xf numFmtId="1" fontId="10" fillId="9" borderId="373" xfId="0" applyNumberFormat="1" applyFont="1" applyFill="1" applyBorder="1"/>
    <xf numFmtId="1" fontId="10" fillId="9" borderId="390" xfId="0" applyNumberFormat="1" applyFont="1" applyFill="1" applyBorder="1"/>
    <xf numFmtId="1" fontId="10" fillId="9" borderId="372" xfId="0" applyNumberFormat="1" applyFont="1" applyFill="1" applyBorder="1"/>
    <xf numFmtId="1" fontId="10" fillId="9" borderId="393" xfId="0" applyNumberFormat="1" applyFont="1" applyFill="1" applyBorder="1"/>
    <xf numFmtId="1" fontId="10" fillId="9" borderId="386" xfId="0" applyNumberFormat="1" applyFont="1" applyFill="1" applyBorder="1"/>
    <xf numFmtId="1" fontId="10" fillId="9" borderId="382" xfId="0" applyNumberFormat="1" applyFont="1" applyFill="1" applyBorder="1"/>
    <xf numFmtId="1" fontId="10" fillId="5" borderId="370" xfId="0" applyNumberFormat="1" applyFont="1" applyFill="1" applyBorder="1"/>
    <xf numFmtId="1" fontId="10" fillId="5" borderId="373" xfId="0" applyNumberFormat="1" applyFont="1" applyFill="1" applyBorder="1"/>
    <xf numFmtId="1" fontId="10" fillId="5" borderId="390" xfId="0" applyNumberFormat="1" applyFont="1" applyFill="1" applyBorder="1"/>
    <xf numFmtId="1" fontId="10" fillId="5" borderId="372" xfId="0" applyNumberFormat="1" applyFont="1" applyFill="1" applyBorder="1"/>
    <xf numFmtId="1" fontId="10" fillId="9" borderId="369" xfId="0" applyNumberFormat="1" applyFont="1" applyFill="1" applyBorder="1"/>
    <xf numFmtId="1" fontId="10" fillId="8" borderId="370" xfId="0" applyNumberFormat="1" applyFont="1" applyFill="1" applyBorder="1" applyProtection="1">
      <protection locked="0"/>
    </xf>
    <xf numFmtId="1" fontId="10" fillId="8" borderId="373" xfId="0" applyNumberFormat="1" applyFont="1" applyFill="1" applyBorder="1" applyProtection="1">
      <protection locked="0"/>
    </xf>
    <xf numFmtId="1" fontId="10" fillId="8" borderId="382" xfId="0" applyNumberFormat="1" applyFont="1" applyFill="1" applyBorder="1" applyProtection="1">
      <protection locked="0"/>
    </xf>
    <xf numFmtId="1" fontId="10" fillId="8" borderId="390" xfId="0" applyNumberFormat="1" applyFont="1" applyFill="1" applyBorder="1" applyProtection="1">
      <protection locked="0"/>
    </xf>
    <xf numFmtId="1" fontId="10" fillId="8" borderId="372" xfId="0" applyNumberFormat="1" applyFont="1" applyFill="1" applyBorder="1" applyProtection="1">
      <protection locked="0"/>
    </xf>
    <xf numFmtId="1" fontId="10" fillId="8" borderId="369" xfId="0" applyNumberFormat="1" applyFont="1" applyFill="1" applyBorder="1" applyProtection="1">
      <protection locked="0"/>
    </xf>
    <xf numFmtId="1" fontId="10" fillId="6" borderId="375" xfId="0" applyNumberFormat="1" applyFont="1" applyFill="1" applyBorder="1" applyProtection="1">
      <protection locked="0"/>
    </xf>
    <xf numFmtId="1" fontId="10" fillId="6" borderId="376" xfId="0" applyNumberFormat="1" applyFont="1" applyFill="1" applyBorder="1" applyProtection="1">
      <protection locked="0"/>
    </xf>
    <xf numFmtId="1" fontId="10" fillId="6" borderId="391" xfId="0" applyNumberFormat="1" applyFont="1" applyFill="1" applyBorder="1" applyProtection="1">
      <protection locked="0"/>
    </xf>
    <xf numFmtId="1" fontId="10" fillId="6" borderId="383" xfId="0" applyNumberFormat="1" applyFont="1" applyFill="1" applyBorder="1" applyProtection="1">
      <protection locked="0"/>
    </xf>
    <xf numFmtId="1" fontId="10" fillId="0" borderId="365" xfId="0" applyNumberFormat="1" applyFont="1" applyBorder="1" applyAlignment="1">
      <alignment horizontal="right" wrapText="1"/>
    </xf>
    <xf numFmtId="1" fontId="10" fillId="0" borderId="367" xfId="0" applyNumberFormat="1" applyFont="1" applyBorder="1"/>
    <xf numFmtId="1" fontId="10" fillId="0" borderId="366" xfId="0" applyNumberFormat="1" applyFont="1" applyBorder="1"/>
    <xf numFmtId="1" fontId="10" fillId="6" borderId="310" xfId="0" applyNumberFormat="1" applyFont="1" applyFill="1" applyBorder="1" applyProtection="1">
      <protection locked="0"/>
    </xf>
    <xf numFmtId="1" fontId="10" fillId="6" borderId="366" xfId="0" applyNumberFormat="1" applyFont="1" applyFill="1" applyBorder="1" applyProtection="1">
      <protection locked="0"/>
    </xf>
    <xf numFmtId="1" fontId="10" fillId="6" borderId="365" xfId="0" applyNumberFormat="1" applyFont="1" applyFill="1" applyBorder="1" applyProtection="1">
      <protection locked="0"/>
    </xf>
    <xf numFmtId="1" fontId="10" fillId="6" borderId="367" xfId="0" applyNumberFormat="1" applyFont="1" applyFill="1" applyBorder="1" applyProtection="1">
      <protection locked="0"/>
    </xf>
    <xf numFmtId="1" fontId="10" fillId="6" borderId="387" xfId="0" applyNumberFormat="1" applyFont="1" applyFill="1" applyBorder="1" applyProtection="1">
      <protection locked="0"/>
    </xf>
    <xf numFmtId="1" fontId="10" fillId="6" borderId="364" xfId="0" applyNumberFormat="1" applyFont="1" applyFill="1" applyBorder="1" applyProtection="1">
      <protection locked="0"/>
    </xf>
    <xf numFmtId="1" fontId="10" fillId="6" borderId="371" xfId="0" applyNumberFormat="1" applyFont="1" applyFill="1" applyBorder="1" applyProtection="1">
      <protection locked="0"/>
    </xf>
    <xf numFmtId="1" fontId="10" fillId="0" borderId="369" xfId="0" applyNumberFormat="1" applyFont="1" applyBorder="1" applyAlignment="1">
      <alignment horizontal="right" wrapText="1"/>
    </xf>
    <xf numFmtId="1" fontId="10" fillId="6" borderId="380" xfId="0" applyNumberFormat="1" applyFont="1" applyFill="1" applyBorder="1" applyProtection="1">
      <protection locked="0"/>
    </xf>
    <xf numFmtId="1" fontId="10" fillId="6" borderId="119" xfId="0" applyNumberFormat="1" applyFont="1" applyFill="1" applyBorder="1" applyProtection="1">
      <protection locked="0"/>
    </xf>
    <xf numFmtId="1" fontId="10" fillId="9" borderId="156" xfId="0" applyNumberFormat="1" applyFont="1" applyFill="1" applyBorder="1"/>
    <xf numFmtId="3" fontId="10" fillId="3" borderId="382" xfId="0" applyNumberFormat="1" applyFont="1" applyFill="1" applyBorder="1" applyAlignment="1" applyProtection="1">
      <alignment horizontal="right"/>
      <protection locked="0"/>
    </xf>
    <xf numFmtId="1" fontId="10" fillId="6" borderId="121" xfId="0" applyNumberFormat="1" applyFont="1" applyFill="1" applyBorder="1" applyProtection="1">
      <protection locked="0"/>
    </xf>
    <xf numFmtId="3" fontId="10" fillId="3" borderId="384" xfId="0" applyNumberFormat="1" applyFont="1" applyFill="1" applyBorder="1" applyAlignment="1" applyProtection="1">
      <alignment horizontal="right"/>
      <protection locked="0"/>
    </xf>
    <xf numFmtId="1" fontId="10" fillId="5" borderId="365" xfId="0" applyNumberFormat="1" applyFont="1" applyFill="1" applyBorder="1"/>
    <xf numFmtId="1" fontId="10" fillId="5" borderId="366" xfId="0" applyNumberFormat="1" applyFont="1" applyFill="1" applyBorder="1"/>
    <xf numFmtId="1" fontId="10" fillId="0" borderId="382" xfId="0" applyNumberFormat="1" applyFont="1" applyBorder="1" applyAlignment="1" applyProtection="1">
      <alignment horizontal="left" vertical="center" wrapText="1"/>
    </xf>
    <xf numFmtId="1" fontId="10" fillId="0" borderId="382" xfId="0" applyNumberFormat="1" applyFont="1" applyFill="1" applyBorder="1" applyAlignment="1" applyProtection="1">
      <alignment horizontal="left" vertical="center" wrapText="1"/>
    </xf>
    <xf numFmtId="3" fontId="10" fillId="0" borderId="382" xfId="0" applyNumberFormat="1" applyFont="1" applyFill="1" applyBorder="1" applyAlignment="1" applyProtection="1">
      <alignment horizontal="right"/>
      <protection locked="0"/>
    </xf>
    <xf numFmtId="1" fontId="10" fillId="6" borderId="393" xfId="0" applyNumberFormat="1" applyFont="1" applyFill="1" applyBorder="1" applyProtection="1">
      <protection locked="0"/>
    </xf>
    <xf numFmtId="1" fontId="10" fillId="5" borderId="376" xfId="0" applyNumberFormat="1" applyFont="1" applyFill="1" applyBorder="1"/>
    <xf numFmtId="1" fontId="10" fillId="6" borderId="343" xfId="0" applyNumberFormat="1" applyFont="1" applyFill="1" applyBorder="1" applyProtection="1">
      <protection locked="0"/>
    </xf>
    <xf numFmtId="0" fontId="10" fillId="0" borderId="143" xfId="0" applyFont="1" applyFill="1" applyBorder="1" applyAlignment="1" applyProtection="1">
      <alignment vertical="center" wrapText="1"/>
    </xf>
    <xf numFmtId="0" fontId="10" fillId="4" borderId="363" xfId="0" applyNumberFormat="1" applyFont="1" applyFill="1" applyBorder="1" applyAlignment="1" applyProtection="1">
      <alignment vertical="center" wrapText="1"/>
    </xf>
    <xf numFmtId="1" fontId="10" fillId="6" borderId="394" xfId="0" applyNumberFormat="1" applyFont="1" applyFill="1" applyBorder="1" applyProtection="1">
      <protection locked="0"/>
    </xf>
    <xf numFmtId="1" fontId="10" fillId="9" borderId="384" xfId="0" applyNumberFormat="1" applyFont="1" applyFill="1" applyBorder="1"/>
    <xf numFmtId="1" fontId="10" fillId="4" borderId="138" xfId="0" applyNumberFormat="1" applyFont="1" applyFill="1" applyBorder="1" applyAlignment="1" applyProtection="1">
      <alignment horizontal="left" vertical="center" wrapText="1"/>
    </xf>
    <xf numFmtId="3" fontId="10" fillId="0" borderId="383" xfId="0" applyNumberFormat="1" applyFont="1" applyBorder="1" applyAlignment="1" applyProtection="1">
      <alignment horizontal="right"/>
      <protection locked="0"/>
    </xf>
    <xf numFmtId="3" fontId="10" fillId="0" borderId="383" xfId="0" applyNumberFormat="1" applyFont="1" applyFill="1" applyBorder="1" applyAlignment="1" applyProtection="1">
      <alignment horizontal="right"/>
      <protection locked="0"/>
    </xf>
    <xf numFmtId="1" fontId="10" fillId="6" borderId="389" xfId="0" applyNumberFormat="1" applyFont="1" applyFill="1" applyBorder="1" applyProtection="1">
      <protection locked="0"/>
    </xf>
    <xf numFmtId="1" fontId="10" fillId="9" borderId="375" xfId="0" applyNumberFormat="1" applyFont="1" applyFill="1" applyBorder="1"/>
    <xf numFmtId="1" fontId="10" fillId="9" borderId="376" xfId="0" applyNumberFormat="1" applyFont="1" applyFill="1" applyBorder="1"/>
    <xf numFmtId="1" fontId="10" fillId="9" borderId="383" xfId="0" applyNumberFormat="1" applyFont="1" applyFill="1" applyBorder="1"/>
    <xf numFmtId="1" fontId="10" fillId="9" borderId="365" xfId="0" applyNumberFormat="1" applyFont="1" applyFill="1" applyBorder="1"/>
    <xf numFmtId="1" fontId="10" fillId="9" borderId="389" xfId="0" applyNumberFormat="1" applyFont="1" applyFill="1" applyBorder="1"/>
    <xf numFmtId="1" fontId="10" fillId="9" borderId="366" xfId="0" applyNumberFormat="1" applyFont="1" applyFill="1" applyBorder="1"/>
    <xf numFmtId="1" fontId="10" fillId="9" borderId="380" xfId="0" applyNumberFormat="1" applyFont="1" applyFill="1" applyBorder="1"/>
    <xf numFmtId="3" fontId="10" fillId="0" borderId="384" xfId="0" applyNumberFormat="1" applyFont="1" applyBorder="1" applyAlignment="1" applyProtection="1">
      <alignment horizontal="right"/>
      <protection locked="0"/>
    </xf>
    <xf numFmtId="3" fontId="10" fillId="0" borderId="384" xfId="0" applyNumberFormat="1" applyFont="1" applyFill="1" applyBorder="1" applyAlignment="1" applyProtection="1">
      <alignment horizontal="right"/>
      <protection locked="0"/>
    </xf>
    <xf numFmtId="1" fontId="10" fillId="9" borderId="364" xfId="0" applyNumberFormat="1" applyFont="1" applyFill="1" applyBorder="1"/>
    <xf numFmtId="0" fontId="10" fillId="0" borderId="383" xfId="0" applyFont="1" applyBorder="1" applyAlignment="1" applyProtection="1">
      <alignment horizontal="left" vertical="center" wrapText="1"/>
    </xf>
    <xf numFmtId="1" fontId="10" fillId="5" borderId="375" xfId="0" applyNumberFormat="1" applyFont="1" applyFill="1" applyBorder="1"/>
    <xf numFmtId="0" fontId="10" fillId="0" borderId="384" xfId="0" applyFont="1" applyBorder="1" applyAlignment="1" applyProtection="1">
      <alignment horizontal="left" vertical="center" wrapText="1"/>
    </xf>
    <xf numFmtId="1" fontId="10" fillId="4" borderId="138" xfId="0" applyNumberFormat="1" applyFont="1" applyFill="1" applyBorder="1" applyAlignment="1">
      <alignment wrapText="1"/>
    </xf>
    <xf numFmtId="1" fontId="10" fillId="4" borderId="383" xfId="0" applyNumberFormat="1" applyFont="1" applyFill="1" applyBorder="1" applyAlignment="1">
      <alignment wrapText="1"/>
    </xf>
    <xf numFmtId="1" fontId="10" fillId="3" borderId="382" xfId="0" applyNumberFormat="1" applyFont="1" applyFill="1" applyBorder="1" applyAlignment="1" applyProtection="1">
      <alignment horizontal="right" wrapText="1"/>
    </xf>
    <xf numFmtId="1" fontId="10" fillId="3" borderId="382" xfId="0" applyNumberFormat="1" applyFont="1" applyFill="1" applyBorder="1" applyAlignment="1" applyProtection="1">
      <alignment horizontal="right"/>
    </xf>
    <xf numFmtId="1" fontId="10" fillId="4" borderId="384" xfId="0" applyNumberFormat="1" applyFont="1" applyFill="1" applyBorder="1" applyAlignment="1">
      <alignment wrapText="1"/>
    </xf>
    <xf numFmtId="1" fontId="10" fillId="3" borderId="384" xfId="0" applyNumberFormat="1" applyFont="1" applyFill="1" applyBorder="1" applyAlignment="1" applyProtection="1">
      <alignment horizontal="right" wrapText="1"/>
    </xf>
    <xf numFmtId="1" fontId="10" fillId="3" borderId="384" xfId="0" applyNumberFormat="1" applyFont="1" applyFill="1" applyBorder="1" applyAlignment="1" applyProtection="1">
      <alignment horizontal="right"/>
    </xf>
    <xf numFmtId="1" fontId="10" fillId="5" borderId="119" xfId="0" applyNumberFormat="1" applyFont="1" applyFill="1" applyBorder="1"/>
    <xf numFmtId="1" fontId="10" fillId="5" borderId="138" xfId="0" applyNumberFormat="1" applyFont="1" applyFill="1" applyBorder="1"/>
    <xf numFmtId="1" fontId="10" fillId="0" borderId="384" xfId="0" applyNumberFormat="1" applyFont="1" applyFill="1" applyBorder="1" applyAlignment="1">
      <alignment vertical="center" wrapText="1"/>
    </xf>
    <xf numFmtId="1" fontId="10" fillId="5" borderId="364" xfId="0" applyNumberFormat="1" applyFont="1" applyFill="1" applyBorder="1"/>
    <xf numFmtId="1" fontId="10" fillId="5" borderId="394" xfId="0" applyNumberFormat="1" applyFont="1" applyFill="1" applyBorder="1"/>
    <xf numFmtId="1" fontId="10" fillId="5" borderId="384" xfId="0" applyNumberFormat="1" applyFont="1" applyFill="1" applyBorder="1"/>
    <xf numFmtId="1" fontId="10" fillId="0" borderId="138" xfId="0" applyNumberFormat="1" applyFont="1" applyBorder="1" applyProtection="1">
      <protection locked="0"/>
    </xf>
    <xf numFmtId="1" fontId="10" fillId="6" borderId="139" xfId="0" applyNumberFormat="1" applyFont="1" applyFill="1" applyBorder="1" applyAlignment="1" applyProtection="1">
      <protection locked="0"/>
    </xf>
    <xf numFmtId="1" fontId="10" fillId="0" borderId="382" xfId="0" applyNumberFormat="1" applyFont="1" applyBorder="1" applyProtection="1">
      <protection locked="0"/>
    </xf>
    <xf numFmtId="1" fontId="10" fillId="0" borderId="384" xfId="0" applyNumberFormat="1" applyFont="1" applyBorder="1" applyProtection="1">
      <protection locked="0"/>
    </xf>
    <xf numFmtId="1" fontId="10" fillId="9" borderId="365" xfId="0" applyNumberFormat="1" applyFont="1" applyFill="1" applyBorder="1" applyAlignment="1">
      <alignment horizontal="right" wrapText="1"/>
    </xf>
    <xf numFmtId="1" fontId="10" fillId="9" borderId="380" xfId="0" applyNumberFormat="1" applyFont="1" applyFill="1" applyBorder="1" applyAlignment="1">
      <alignment horizontal="right"/>
    </xf>
    <xf numFmtId="1" fontId="10" fillId="9" borderId="364" xfId="0" applyNumberFormat="1" applyFont="1" applyFill="1" applyBorder="1" applyAlignment="1">
      <alignment horizontal="right"/>
    </xf>
    <xf numFmtId="1" fontId="10" fillId="5" borderId="363" xfId="0" applyNumberFormat="1" applyFont="1" applyFill="1" applyBorder="1"/>
    <xf numFmtId="0" fontId="61" fillId="0" borderId="396" xfId="0" applyFont="1" applyBorder="1" applyAlignment="1"/>
    <xf numFmtId="1" fontId="10" fillId="6" borderId="303" xfId="0" applyNumberFormat="1" applyFont="1" applyFill="1" applyBorder="1" applyProtection="1">
      <protection locked="0"/>
    </xf>
    <xf numFmtId="1" fontId="10" fillId="4" borderId="374" xfId="0" applyNumberFormat="1" applyFont="1" applyFill="1" applyBorder="1" applyProtection="1">
      <protection locked="0"/>
    </xf>
    <xf numFmtId="1" fontId="10" fillId="4" borderId="373" xfId="0" applyNumberFormat="1" applyFont="1" applyFill="1" applyBorder="1" applyProtection="1">
      <protection locked="0"/>
    </xf>
    <xf numFmtId="1" fontId="10" fillId="4" borderId="372" xfId="0" applyNumberFormat="1" applyFont="1" applyFill="1" applyBorder="1" applyProtection="1">
      <protection locked="0"/>
    </xf>
    <xf numFmtId="1" fontId="10" fillId="4" borderId="371" xfId="0" applyNumberFormat="1" applyFont="1" applyFill="1" applyBorder="1" applyProtection="1">
      <protection locked="0"/>
    </xf>
    <xf numFmtId="1" fontId="10" fillId="4" borderId="381" xfId="0" applyNumberFormat="1" applyFont="1" applyFill="1" applyBorder="1" applyProtection="1">
      <protection locked="0"/>
    </xf>
    <xf numFmtId="1" fontId="10" fillId="4" borderId="366" xfId="0" applyNumberFormat="1" applyFont="1" applyFill="1" applyBorder="1" applyProtection="1">
      <protection locked="0"/>
    </xf>
    <xf numFmtId="1" fontId="10" fillId="4" borderId="367" xfId="0" applyNumberFormat="1" applyFont="1" applyFill="1" applyBorder="1" applyProtection="1">
      <protection locked="0"/>
    </xf>
    <xf numFmtId="1" fontId="10" fillId="4" borderId="380" xfId="0" applyNumberFormat="1" applyFont="1" applyFill="1" applyBorder="1" applyProtection="1">
      <protection locked="0"/>
    </xf>
    <xf numFmtId="3" fontId="10" fillId="6" borderId="383" xfId="0" applyNumberFormat="1" applyFont="1" applyFill="1" applyBorder="1" applyAlignment="1" applyProtection="1">
      <protection locked="0"/>
    </xf>
    <xf numFmtId="0" fontId="10" fillId="4" borderId="382" xfId="0" applyFont="1" applyFill="1" applyBorder="1"/>
    <xf numFmtId="0" fontId="10" fillId="4" borderId="384" xfId="0" applyFont="1" applyFill="1" applyBorder="1"/>
    <xf numFmtId="1" fontId="10" fillId="6" borderId="382" xfId="0" applyNumberFormat="1" applyFont="1" applyFill="1" applyBorder="1" applyAlignment="1" applyProtection="1">
      <protection locked="0"/>
    </xf>
    <xf numFmtId="0" fontId="13" fillId="0" borderId="0" xfId="0" applyFont="1" applyFill="1" applyProtection="1">
      <protection locked="0"/>
    </xf>
    <xf numFmtId="0" fontId="13" fillId="0" borderId="0" xfId="0" applyFont="1" applyFill="1" applyBorder="1" applyAlignment="1" applyProtection="1"/>
    <xf numFmtId="3" fontId="10" fillId="0" borderId="399" xfId="0" applyNumberFormat="1" applyFont="1" applyFill="1" applyBorder="1" applyAlignment="1" applyProtection="1">
      <alignment horizontal="right" wrapText="1"/>
      <protection locked="0"/>
    </xf>
    <xf numFmtId="3" fontId="10" fillId="0" borderId="306" xfId="0" applyNumberFormat="1" applyFont="1" applyFill="1" applyBorder="1" applyAlignment="1" applyProtection="1">
      <alignment horizontal="right" wrapText="1"/>
      <protection locked="0"/>
    </xf>
    <xf numFmtId="1" fontId="10" fillId="6" borderId="61" xfId="0" applyNumberFormat="1" applyFont="1" applyFill="1" applyBorder="1" applyAlignment="1" applyProtection="1">
      <protection locked="0"/>
    </xf>
    <xf numFmtId="3" fontId="10" fillId="0" borderId="383" xfId="0" applyNumberFormat="1" applyFont="1" applyFill="1" applyBorder="1" applyAlignment="1" applyProtection="1">
      <alignment horizontal="right" wrapText="1"/>
      <protection locked="0"/>
    </xf>
    <xf numFmtId="1" fontId="10" fillId="6" borderId="368" xfId="0" applyNumberFormat="1" applyFont="1" applyFill="1" applyBorder="1" applyAlignment="1" applyProtection="1">
      <protection locked="0"/>
    </xf>
    <xf numFmtId="1" fontId="10" fillId="6" borderId="373" xfId="0" applyNumberFormat="1" applyFont="1" applyFill="1" applyBorder="1" applyAlignment="1" applyProtection="1">
      <protection locked="0"/>
    </xf>
    <xf numFmtId="1" fontId="10" fillId="6" borderId="372" xfId="0" applyNumberFormat="1" applyFont="1" applyFill="1" applyBorder="1" applyAlignment="1" applyProtection="1">
      <protection locked="0"/>
    </xf>
    <xf numFmtId="1" fontId="10" fillId="6" borderId="390" xfId="0" applyNumberFormat="1" applyFont="1" applyFill="1" applyBorder="1" applyAlignment="1" applyProtection="1">
      <protection locked="0"/>
    </xf>
    <xf numFmtId="3" fontId="10" fillId="0" borderId="382" xfId="0" applyNumberFormat="1" applyFont="1" applyFill="1" applyBorder="1" applyAlignment="1" applyProtection="1">
      <alignment horizontal="right" wrapText="1"/>
      <protection locked="0"/>
    </xf>
    <xf numFmtId="0" fontId="7" fillId="0" borderId="0" xfId="0" applyFont="1" applyFill="1" applyAlignment="1" applyProtection="1">
      <alignment wrapText="1"/>
    </xf>
    <xf numFmtId="1" fontId="10" fillId="8" borderId="365" xfId="0" applyNumberFormat="1" applyFont="1" applyFill="1" applyBorder="1" applyAlignment="1" applyProtection="1">
      <protection locked="0"/>
    </xf>
    <xf numFmtId="1" fontId="10" fillId="8" borderId="366" xfId="0" applyNumberFormat="1" applyFont="1" applyFill="1" applyBorder="1" applyAlignment="1" applyProtection="1">
      <protection locked="0"/>
    </xf>
    <xf numFmtId="1" fontId="10" fillId="6" borderId="106" xfId="0" applyNumberFormat="1" applyFont="1" applyFill="1" applyBorder="1" applyAlignment="1" applyProtection="1">
      <protection locked="0"/>
    </xf>
    <xf numFmtId="1" fontId="10" fillId="6" borderId="91" xfId="0" applyNumberFormat="1" applyFont="1" applyFill="1" applyBorder="1" applyAlignment="1" applyProtection="1">
      <protection locked="0"/>
    </xf>
    <xf numFmtId="1" fontId="10" fillId="4" borderId="0" xfId="0" applyNumberFormat="1" applyFont="1" applyFill="1" applyProtection="1">
      <protection locked="0"/>
    </xf>
    <xf numFmtId="1" fontId="7" fillId="4" borderId="0" xfId="0" applyNumberFormat="1" applyFont="1" applyFill="1" applyAlignment="1">
      <alignment wrapText="1"/>
    </xf>
    <xf numFmtId="1" fontId="30" fillId="4" borderId="0" xfId="0" applyNumberFormat="1" applyFont="1" applyFill="1" applyBorder="1"/>
    <xf numFmtId="1" fontId="30" fillId="4" borderId="0" xfId="0" applyNumberFormat="1" applyFont="1" applyFill="1" applyProtection="1">
      <protection locked="0"/>
    </xf>
    <xf numFmtId="1" fontId="30" fillId="26" borderId="0" xfId="0" applyNumberFormat="1" applyFont="1" applyFill="1" applyProtection="1"/>
    <xf numFmtId="1" fontId="30" fillId="26" borderId="0" xfId="0" applyNumberFormat="1" applyFont="1" applyFill="1" applyProtection="1">
      <protection locked="0"/>
    </xf>
    <xf numFmtId="1" fontId="30" fillId="3" borderId="0" xfId="0" applyNumberFormat="1" applyFont="1" applyFill="1" applyProtection="1">
      <protection locked="0"/>
    </xf>
    <xf numFmtId="1" fontId="10" fillId="0" borderId="364" xfId="0" applyNumberFormat="1" applyFont="1" applyBorder="1" applyAlignment="1">
      <alignment horizontal="right" wrapText="1"/>
    </xf>
    <xf numFmtId="1" fontId="10" fillId="8" borderId="365" xfId="0" applyNumberFormat="1" applyFont="1" applyFill="1" applyBorder="1" applyProtection="1">
      <protection locked="0"/>
    </xf>
    <xf numFmtId="1" fontId="10" fillId="8" borderId="366" xfId="0" applyNumberFormat="1" applyFont="1" applyFill="1" applyBorder="1" applyProtection="1">
      <protection locked="0"/>
    </xf>
    <xf numFmtId="1" fontId="10" fillId="6" borderId="107" xfId="0" applyNumberFormat="1" applyFont="1" applyFill="1" applyBorder="1" applyProtection="1">
      <protection locked="0"/>
    </xf>
    <xf numFmtId="1" fontId="15" fillId="6" borderId="404" xfId="0" applyNumberFormat="1" applyFont="1" applyFill="1" applyBorder="1" applyAlignment="1" applyProtection="1">
      <protection locked="0"/>
    </xf>
    <xf numFmtId="1" fontId="15" fillId="6" borderId="382" xfId="0" applyNumberFormat="1" applyFont="1" applyFill="1" applyBorder="1" applyAlignment="1" applyProtection="1">
      <protection locked="0"/>
    </xf>
    <xf numFmtId="1" fontId="15" fillId="6" borderId="384" xfId="0" applyNumberFormat="1" applyFont="1" applyFill="1" applyBorder="1" applyAlignment="1" applyProtection="1">
      <protection locked="0"/>
    </xf>
    <xf numFmtId="3" fontId="15" fillId="6" borderId="384" xfId="0" applyNumberFormat="1" applyFont="1" applyFill="1" applyBorder="1" applyAlignment="1" applyProtection="1">
      <protection locked="0"/>
    </xf>
    <xf numFmtId="1" fontId="15" fillId="4" borderId="364" xfId="0" applyNumberFormat="1" applyFont="1" applyFill="1" applyBorder="1" applyAlignment="1" applyProtection="1">
      <protection locked="0"/>
    </xf>
    <xf numFmtId="3" fontId="15" fillId="6" borderId="383" xfId="0" applyNumberFormat="1" applyFont="1" applyFill="1" applyBorder="1" applyAlignment="1" applyProtection="1">
      <protection locked="0"/>
    </xf>
    <xf numFmtId="1" fontId="15" fillId="4" borderId="60" xfId="0" applyNumberFormat="1" applyFont="1" applyFill="1" applyBorder="1" applyAlignment="1" applyProtection="1">
      <protection locked="0"/>
    </xf>
    <xf numFmtId="3" fontId="15" fillId="6" borderId="404" xfId="0" applyNumberFormat="1" applyFont="1" applyFill="1" applyBorder="1" applyAlignment="1" applyProtection="1">
      <protection locked="0"/>
    </xf>
    <xf numFmtId="3" fontId="15" fillId="6" borderId="382" xfId="0" applyNumberFormat="1" applyFont="1" applyFill="1" applyBorder="1" applyAlignment="1" applyProtection="1">
      <protection locked="0"/>
    </xf>
    <xf numFmtId="1" fontId="15" fillId="4" borderId="369" xfId="0" applyNumberFormat="1" applyFont="1" applyFill="1" applyBorder="1" applyAlignment="1" applyProtection="1">
      <protection locked="0"/>
    </xf>
    <xf numFmtId="3" fontId="15" fillId="5" borderId="382" xfId="0" applyNumberFormat="1" applyFont="1" applyFill="1" applyBorder="1" applyAlignment="1" applyProtection="1"/>
    <xf numFmtId="1" fontId="15" fillId="6" borderId="369" xfId="0" applyNumberFormat="1" applyFont="1" applyFill="1" applyBorder="1" applyAlignment="1" applyProtection="1">
      <protection locked="0"/>
    </xf>
    <xf numFmtId="1" fontId="15" fillId="6" borderId="370" xfId="0" applyNumberFormat="1" applyFont="1" applyFill="1" applyBorder="1" applyAlignment="1" applyProtection="1">
      <protection locked="0"/>
    </xf>
    <xf numFmtId="1" fontId="15" fillId="6" borderId="375" xfId="0" applyNumberFormat="1" applyFont="1" applyFill="1" applyBorder="1" applyAlignment="1" applyProtection="1">
      <protection locked="0"/>
    </xf>
    <xf numFmtId="1" fontId="10" fillId="6" borderId="55" xfId="0" applyNumberFormat="1" applyFont="1" applyFill="1" applyBorder="1" applyProtection="1">
      <protection locked="0"/>
    </xf>
    <xf numFmtId="1" fontId="10" fillId="6" borderId="363" xfId="0" applyNumberFormat="1" applyFont="1" applyFill="1" applyBorder="1" applyProtection="1">
      <protection locked="0"/>
    </xf>
    <xf numFmtId="1" fontId="10" fillId="4" borderId="369" xfId="0" applyNumberFormat="1" applyFont="1" applyFill="1" applyBorder="1" applyProtection="1">
      <protection locked="0"/>
    </xf>
    <xf numFmtId="1" fontId="10" fillId="4" borderId="370" xfId="0" applyNumberFormat="1" applyFont="1" applyFill="1" applyBorder="1" applyProtection="1">
      <protection locked="0"/>
    </xf>
    <xf numFmtId="1" fontId="10" fillId="4" borderId="365" xfId="0" applyNumberFormat="1" applyFont="1" applyFill="1" applyBorder="1" applyProtection="1">
      <protection locked="0"/>
    </xf>
    <xf numFmtId="3" fontId="10" fillId="0" borderId="404" xfId="0" applyNumberFormat="1" applyFont="1" applyFill="1" applyBorder="1" applyAlignment="1" applyProtection="1">
      <protection locked="0"/>
    </xf>
    <xf numFmtId="3" fontId="10" fillId="6" borderId="371" xfId="0" applyNumberFormat="1" applyFont="1" applyFill="1" applyBorder="1" applyAlignment="1" applyProtection="1">
      <protection locked="0"/>
    </xf>
    <xf numFmtId="3" fontId="10" fillId="6" borderId="390" xfId="0" applyNumberFormat="1" applyFont="1" applyFill="1" applyBorder="1" applyAlignment="1" applyProtection="1">
      <protection locked="0"/>
    </xf>
    <xf numFmtId="3" fontId="10" fillId="6" borderId="372" xfId="0" applyNumberFormat="1" applyFont="1" applyFill="1" applyBorder="1" applyAlignment="1" applyProtection="1">
      <protection locked="0"/>
    </xf>
    <xf numFmtId="3" fontId="10" fillId="6" borderId="376" xfId="0" applyNumberFormat="1" applyFont="1" applyFill="1" applyBorder="1" applyAlignment="1" applyProtection="1">
      <protection locked="0"/>
    </xf>
    <xf numFmtId="3" fontId="10" fillId="5" borderId="371" xfId="0" applyNumberFormat="1" applyFont="1" applyFill="1" applyBorder="1" applyAlignment="1" applyProtection="1"/>
    <xf numFmtId="3" fontId="10" fillId="5" borderId="368" xfId="0" applyNumberFormat="1" applyFont="1" applyFill="1" applyBorder="1" applyAlignment="1" applyProtection="1"/>
    <xf numFmtId="1" fontId="10" fillId="0" borderId="404" xfId="0" applyNumberFormat="1" applyFont="1" applyBorder="1"/>
    <xf numFmtId="1" fontId="10" fillId="6" borderId="408" xfId="0" applyNumberFormat="1" applyFont="1" applyFill="1" applyBorder="1" applyProtection="1">
      <protection locked="0"/>
    </xf>
    <xf numFmtId="1" fontId="10" fillId="0" borderId="408" xfId="0" applyNumberFormat="1" applyFont="1" applyBorder="1"/>
    <xf numFmtId="1" fontId="10" fillId="4" borderId="44" xfId="0" applyNumberFormat="1" applyFont="1" applyFill="1" applyBorder="1" applyProtection="1">
      <protection locked="0"/>
    </xf>
    <xf numFmtId="1" fontId="10" fillId="24" borderId="9" xfId="0" applyNumberFormat="1" applyFont="1" applyFill="1" applyBorder="1" applyProtection="1">
      <protection locked="0"/>
    </xf>
    <xf numFmtId="1" fontId="4" fillId="17" borderId="0" xfId="0" applyNumberFormat="1" applyFont="1" applyFill="1"/>
    <xf numFmtId="1" fontId="4" fillId="26" borderId="0" xfId="0" applyNumberFormat="1" applyFont="1" applyFill="1" applyProtection="1">
      <protection locked="0"/>
    </xf>
    <xf numFmtId="1" fontId="10" fillId="4" borderId="303" xfId="0" applyNumberFormat="1" applyFont="1" applyFill="1" applyBorder="1"/>
    <xf numFmtId="1" fontId="10" fillId="6" borderId="156" xfId="0" applyNumberFormat="1" applyFont="1" applyFill="1" applyBorder="1" applyAlignment="1" applyProtection="1">
      <protection locked="0"/>
    </xf>
    <xf numFmtId="1" fontId="10" fillId="6" borderId="367" xfId="0" applyNumberFormat="1" applyFont="1" applyFill="1" applyBorder="1" applyAlignment="1" applyProtection="1">
      <protection locked="0"/>
    </xf>
    <xf numFmtId="1" fontId="10" fillId="6" borderId="364" xfId="0" applyNumberFormat="1" applyFont="1" applyFill="1" applyBorder="1" applyAlignment="1" applyProtection="1">
      <protection locked="0"/>
    </xf>
    <xf numFmtId="1" fontId="10" fillId="6" borderId="369" xfId="0" applyNumberFormat="1" applyFont="1" applyFill="1" applyBorder="1" applyAlignment="1" applyProtection="1">
      <protection locked="0"/>
    </xf>
    <xf numFmtId="3" fontId="10" fillId="6" borderId="404" xfId="0" applyNumberFormat="1" applyFont="1" applyFill="1" applyBorder="1" applyAlignment="1" applyProtection="1">
      <protection locked="0"/>
    </xf>
    <xf numFmtId="1" fontId="10" fillId="9" borderId="404" xfId="0" applyNumberFormat="1" applyFont="1" applyFill="1" applyBorder="1"/>
    <xf numFmtId="1" fontId="30" fillId="17" borderId="0" xfId="0" applyNumberFormat="1" applyFont="1" applyFill="1" applyProtection="1">
      <protection locked="0"/>
    </xf>
    <xf numFmtId="1" fontId="10" fillId="6" borderId="374" xfId="0" applyNumberFormat="1" applyFont="1" applyFill="1" applyBorder="1" applyProtection="1">
      <protection locked="0"/>
    </xf>
    <xf numFmtId="1" fontId="10" fillId="6" borderId="381" xfId="0" applyNumberFormat="1" applyFont="1" applyFill="1" applyBorder="1" applyProtection="1">
      <protection locked="0"/>
    </xf>
    <xf numFmtId="1" fontId="10" fillId="5" borderId="369" xfId="0" applyNumberFormat="1" applyFont="1" applyFill="1" applyBorder="1"/>
    <xf numFmtId="1" fontId="10" fillId="6" borderId="392" xfId="0" applyNumberFormat="1" applyFont="1" applyFill="1" applyBorder="1" applyProtection="1">
      <protection locked="0"/>
    </xf>
    <xf numFmtId="1" fontId="10" fillId="5" borderId="60" xfId="0" applyNumberFormat="1" applyFont="1" applyFill="1" applyBorder="1"/>
    <xf numFmtId="1" fontId="10" fillId="5" borderId="88" xfId="0" applyNumberFormat="1" applyFont="1" applyFill="1" applyBorder="1"/>
    <xf numFmtId="1" fontId="10" fillId="5" borderId="378" xfId="0" applyNumberFormat="1" applyFont="1" applyFill="1" applyBorder="1"/>
    <xf numFmtId="1" fontId="10" fillId="5" borderId="379" xfId="0" applyNumberFormat="1" applyFont="1" applyFill="1" applyBorder="1"/>
    <xf numFmtId="1" fontId="10" fillId="5" borderId="392" xfId="0" applyNumberFormat="1" applyFont="1" applyFill="1" applyBorder="1"/>
    <xf numFmtId="1" fontId="10" fillId="9" borderId="60" xfId="0" applyNumberFormat="1" applyFont="1" applyFill="1" applyBorder="1" applyProtection="1">
      <protection locked="0"/>
    </xf>
    <xf numFmtId="1" fontId="10" fillId="5" borderId="380" xfId="0" applyNumberFormat="1" applyFont="1" applyFill="1" applyBorder="1"/>
    <xf numFmtId="1" fontId="10" fillId="5" borderId="387" xfId="0" applyNumberFormat="1" applyFont="1" applyFill="1" applyBorder="1"/>
    <xf numFmtId="1" fontId="10" fillId="6" borderId="378" xfId="0" applyNumberFormat="1" applyFont="1" applyFill="1" applyBorder="1" applyProtection="1">
      <protection locked="0"/>
    </xf>
    <xf numFmtId="1" fontId="10" fillId="6" borderId="379" xfId="0" applyNumberFormat="1" applyFont="1" applyFill="1" applyBorder="1" applyProtection="1">
      <protection locked="0"/>
    </xf>
    <xf numFmtId="1" fontId="10" fillId="5" borderId="115" xfId="0" applyNumberFormat="1" applyFont="1" applyFill="1" applyBorder="1"/>
    <xf numFmtId="1" fontId="10" fillId="5" borderId="75" xfId="0" applyNumberFormat="1" applyFont="1" applyFill="1" applyBorder="1"/>
    <xf numFmtId="1" fontId="10" fillId="5" borderId="371" xfId="0" applyNumberFormat="1" applyFont="1" applyFill="1" applyBorder="1"/>
    <xf numFmtId="1" fontId="10" fillId="5" borderId="386" xfId="0" applyNumberFormat="1" applyFont="1" applyFill="1" applyBorder="1"/>
    <xf numFmtId="1" fontId="10" fillId="7" borderId="411" xfId="0" applyNumberFormat="1" applyFont="1" applyFill="1" applyBorder="1" applyProtection="1">
      <protection locked="0"/>
    </xf>
    <xf numFmtId="1" fontId="10" fillId="7" borderId="369" xfId="0" applyNumberFormat="1" applyFont="1" applyFill="1" applyBorder="1" applyProtection="1">
      <protection locked="0"/>
    </xf>
    <xf numFmtId="1" fontId="10" fillId="7" borderId="364" xfId="0" applyNumberFormat="1" applyFont="1" applyFill="1" applyBorder="1" applyProtection="1">
      <protection locked="0"/>
    </xf>
    <xf numFmtId="1" fontId="10" fillId="4" borderId="40" xfId="0" applyNumberFormat="1" applyFont="1" applyFill="1" applyBorder="1" applyAlignment="1">
      <alignment horizontal="center" vertical="center" wrapText="1"/>
    </xf>
    <xf numFmtId="1" fontId="10" fillId="4" borderId="26" xfId="0" applyNumberFormat="1" applyFont="1" applyFill="1" applyBorder="1" applyAlignment="1">
      <alignment horizontal="center" vertical="center" wrapText="1"/>
    </xf>
    <xf numFmtId="0" fontId="10" fillId="0" borderId="41" xfId="0" applyFont="1" applyFill="1" applyBorder="1" applyAlignment="1" applyProtection="1">
      <alignment horizontal="center" vertical="center" wrapText="1"/>
    </xf>
    <xf numFmtId="1" fontId="10" fillId="0" borderId="27" xfId="0" applyNumberFormat="1" applyFont="1" applyBorder="1" applyAlignment="1">
      <alignment horizontal="left" vertical="center" wrapText="1"/>
    </xf>
    <xf numFmtId="1" fontId="10" fillId="0" borderId="27" xfId="0" applyNumberFormat="1" applyFont="1" applyBorder="1" applyAlignment="1">
      <alignment horizontal="left" vertical="center"/>
    </xf>
    <xf numFmtId="1" fontId="10" fillId="0" borderId="40" xfId="0" applyNumberFormat="1" applyFont="1" applyBorder="1" applyAlignment="1">
      <alignment horizontal="center" vertical="center" wrapText="1"/>
    </xf>
    <xf numFmtId="1" fontId="10" fillId="0" borderId="26" xfId="0" applyNumberFormat="1" applyFont="1" applyBorder="1" applyAlignment="1">
      <alignment horizontal="center" vertical="center" wrapText="1"/>
    </xf>
    <xf numFmtId="0" fontId="5" fillId="3" borderId="0" xfId="0" applyNumberFormat="1" applyFont="1" applyFill="1" applyBorder="1" applyAlignment="1" applyProtection="1">
      <alignment horizontal="center" vertical="center" wrapText="1"/>
    </xf>
    <xf numFmtId="0" fontId="10" fillId="4" borderId="0"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center" vertical="center" wrapText="1"/>
    </xf>
    <xf numFmtId="0" fontId="10" fillId="0" borderId="34" xfId="0" applyNumberFormat="1" applyFont="1" applyFill="1" applyBorder="1" applyAlignment="1" applyProtection="1">
      <alignment horizontal="center" vertical="center" wrapText="1"/>
    </xf>
    <xf numFmtId="0" fontId="10" fillId="4" borderId="97" xfId="0" applyFont="1" applyFill="1" applyBorder="1" applyAlignment="1">
      <alignment horizontal="center" vertical="center"/>
    </xf>
    <xf numFmtId="1" fontId="10" fillId="4" borderId="98" xfId="0" applyNumberFormat="1" applyFont="1" applyFill="1" applyBorder="1" applyAlignment="1">
      <alignment horizontal="center" vertical="center" wrapText="1"/>
    </xf>
    <xf numFmtId="1" fontId="10" fillId="4" borderId="95" xfId="0" applyNumberFormat="1" applyFont="1" applyFill="1" applyBorder="1" applyAlignment="1">
      <alignment horizontal="center" vertical="center" wrapText="1"/>
    </xf>
    <xf numFmtId="1" fontId="10" fillId="0" borderId="11" xfId="0" applyNumberFormat="1" applyFont="1" applyBorder="1" applyAlignment="1">
      <alignment horizontal="left" vertical="center" wrapText="1"/>
    </xf>
    <xf numFmtId="0" fontId="10" fillId="0" borderId="90" xfId="0" applyFont="1" applyFill="1" applyBorder="1" applyAlignment="1" applyProtection="1">
      <alignment horizontal="center" vertical="center" wrapText="1"/>
    </xf>
    <xf numFmtId="0" fontId="10" fillId="0" borderId="407" xfId="0" applyNumberFormat="1" applyFont="1" applyFill="1" applyBorder="1" applyAlignment="1" applyProtection="1">
      <alignment horizontal="center" vertical="center"/>
    </xf>
    <xf numFmtId="0" fontId="10" fillId="4" borderId="0" xfId="0" applyFont="1" applyFill="1" applyBorder="1" applyAlignment="1" applyProtection="1">
      <alignment horizontal="center" vertical="center" wrapText="1"/>
    </xf>
    <xf numFmtId="1" fontId="10" fillId="4" borderId="407" xfId="0" applyNumberFormat="1" applyFont="1" applyFill="1" applyBorder="1" applyAlignment="1">
      <alignment horizontal="center" vertical="center" wrapText="1"/>
    </xf>
    <xf numFmtId="0" fontId="10" fillId="0" borderId="137" xfId="0" applyNumberFormat="1" applyFont="1" applyFill="1" applyBorder="1" applyAlignment="1" applyProtection="1">
      <alignment horizontal="center" vertical="center" wrapText="1"/>
    </xf>
    <xf numFmtId="0" fontId="10" fillId="0" borderId="127" xfId="0" applyFont="1" applyBorder="1" applyAlignment="1" applyProtection="1">
      <alignment horizontal="center" vertical="center" wrapText="1"/>
    </xf>
    <xf numFmtId="0" fontId="10" fillId="4" borderId="0" xfId="0" applyNumberFormat="1" applyFont="1" applyFill="1" applyBorder="1" applyAlignment="1" applyProtection="1">
      <alignment horizontal="center" vertical="center"/>
    </xf>
    <xf numFmtId="0" fontId="10" fillId="0" borderId="399" xfId="0" applyNumberFormat="1" applyFont="1" applyFill="1" applyBorder="1" applyAlignment="1" applyProtection="1">
      <alignment horizontal="center" vertical="center" wrapText="1"/>
    </xf>
    <xf numFmtId="0" fontId="10" fillId="4" borderId="368" xfId="0" applyNumberFormat="1" applyFont="1" applyFill="1" applyBorder="1" applyAlignment="1" applyProtection="1">
      <alignment horizontal="left" vertical="center" wrapText="1"/>
    </xf>
    <xf numFmtId="0" fontId="30" fillId="0" borderId="0" xfId="0" applyFont="1"/>
    <xf numFmtId="0" fontId="10" fillId="0" borderId="368" xfId="0" applyNumberFormat="1" applyFont="1" applyFill="1" applyBorder="1" applyAlignment="1" applyProtection="1">
      <alignment horizontal="left" vertical="center"/>
    </xf>
    <xf numFmtId="1" fontId="10" fillId="4" borderId="382" xfId="0" applyNumberFormat="1" applyFont="1" applyFill="1" applyBorder="1" applyAlignment="1">
      <alignment horizontal="left" vertical="center" wrapText="1"/>
    </xf>
    <xf numFmtId="1" fontId="5" fillId="3" borderId="0" xfId="0" applyNumberFormat="1" applyFont="1" applyFill="1" applyAlignment="1">
      <alignment horizontal="center" vertical="center" wrapText="1"/>
    </xf>
    <xf numFmtId="0" fontId="10" fillId="0" borderId="127" xfId="0" applyFont="1" applyFill="1" applyBorder="1" applyAlignment="1" applyProtection="1">
      <alignment horizontal="center" vertical="center" wrapText="1"/>
    </xf>
    <xf numFmtId="0" fontId="30" fillId="4" borderId="0" xfId="0" applyFont="1" applyFill="1"/>
    <xf numFmtId="1" fontId="10" fillId="0" borderId="193" xfId="0" applyNumberFormat="1" applyFont="1" applyBorder="1" applyAlignment="1">
      <alignment horizontal="center" vertical="center" wrapText="1"/>
    </xf>
    <xf numFmtId="1" fontId="10" fillId="0" borderId="37" xfId="0" applyNumberFormat="1" applyFont="1" applyBorder="1" applyAlignment="1">
      <alignment horizontal="left" vertical="center" wrapText="1"/>
    </xf>
    <xf numFmtId="1" fontId="5" fillId="4" borderId="0" xfId="0" applyNumberFormat="1" applyFont="1" applyFill="1" applyAlignment="1">
      <alignment horizontal="center" vertical="center" wrapText="1"/>
    </xf>
    <xf numFmtId="1" fontId="10" fillId="0" borderId="19" xfId="0" applyNumberFormat="1" applyFont="1" applyBorder="1" applyAlignment="1">
      <alignment horizontal="center" vertical="center" wrapText="1"/>
    </xf>
    <xf numFmtId="1" fontId="10" fillId="0" borderId="34" xfId="0" applyNumberFormat="1" applyFont="1" applyBorder="1" applyAlignment="1">
      <alignment horizontal="center" vertical="center" wrapText="1"/>
    </xf>
    <xf numFmtId="1" fontId="10" fillId="0" borderId="187" xfId="0" applyNumberFormat="1" applyFont="1" applyBorder="1" applyAlignment="1">
      <alignment horizontal="center" vertical="center" wrapText="1"/>
    </xf>
    <xf numFmtId="0" fontId="5" fillId="3" borderId="0" xfId="0" applyFont="1" applyFill="1" applyBorder="1" applyProtection="1"/>
    <xf numFmtId="0" fontId="10" fillId="0" borderId="384" xfId="0" applyFont="1" applyFill="1" applyBorder="1" applyProtection="1"/>
    <xf numFmtId="3" fontId="10" fillId="5" borderId="365" xfId="0" applyNumberFormat="1" applyFont="1" applyFill="1" applyBorder="1" applyAlignment="1" applyProtection="1"/>
    <xf numFmtId="3" fontId="10" fillId="6" borderId="380" xfId="0" applyNumberFormat="1" applyFont="1" applyFill="1" applyBorder="1" applyAlignment="1" applyProtection="1">
      <protection locked="0"/>
    </xf>
    <xf numFmtId="3" fontId="10" fillId="5" borderId="380" xfId="0" applyNumberFormat="1" applyFont="1" applyFill="1" applyBorder="1" applyAlignment="1" applyProtection="1"/>
    <xf numFmtId="3" fontId="10" fillId="5" borderId="366" xfId="0" applyNumberFormat="1" applyFont="1" applyFill="1" applyBorder="1" applyAlignment="1" applyProtection="1"/>
    <xf numFmtId="3" fontId="10" fillId="5" borderId="384" xfId="0" applyNumberFormat="1" applyFont="1" applyFill="1" applyBorder="1" applyAlignment="1" applyProtection="1"/>
    <xf numFmtId="0" fontId="10" fillId="0" borderId="404" xfId="0" applyFont="1" applyFill="1" applyBorder="1" applyProtection="1"/>
    <xf numFmtId="3" fontId="10" fillId="3" borderId="404" xfId="0" applyNumberFormat="1" applyFont="1" applyFill="1" applyBorder="1" applyAlignment="1" applyProtection="1">
      <protection locked="0"/>
    </xf>
    <xf numFmtId="3" fontId="10" fillId="5" borderId="404" xfId="0" applyNumberFormat="1" applyFont="1" applyFill="1" applyBorder="1" applyAlignment="1" applyProtection="1"/>
    <xf numFmtId="3" fontId="10" fillId="3" borderId="306" xfId="0" applyNumberFormat="1" applyFont="1" applyFill="1" applyBorder="1" applyAlignment="1" applyProtection="1">
      <protection locked="0"/>
    </xf>
    <xf numFmtId="3" fontId="10" fillId="5" borderId="375" xfId="0" applyNumberFormat="1" applyFont="1" applyFill="1" applyBorder="1" applyAlignment="1" applyProtection="1"/>
    <xf numFmtId="3" fontId="10" fillId="5" borderId="376" xfId="0" applyNumberFormat="1" applyFont="1" applyFill="1" applyBorder="1" applyAlignment="1" applyProtection="1"/>
    <xf numFmtId="3" fontId="10" fillId="5" borderId="306" xfId="0" applyNumberFormat="1" applyFont="1" applyFill="1" applyBorder="1" applyAlignment="1" applyProtection="1"/>
    <xf numFmtId="0" fontId="10" fillId="4" borderId="384" xfId="0" applyFont="1" applyFill="1" applyBorder="1" applyProtection="1"/>
    <xf numFmtId="3" fontId="10" fillId="0" borderId="306" xfId="0" applyNumberFormat="1" applyFont="1" applyFill="1" applyBorder="1" applyAlignment="1" applyProtection="1">
      <protection locked="0"/>
    </xf>
    <xf numFmtId="1" fontId="10" fillId="4" borderId="404" xfId="0" applyNumberFormat="1" applyFont="1" applyFill="1" applyBorder="1"/>
    <xf numFmtId="1" fontId="10" fillId="5" borderId="367" xfId="0" applyNumberFormat="1" applyFont="1" applyFill="1" applyBorder="1"/>
    <xf numFmtId="1" fontId="10" fillId="4" borderId="303" xfId="0" applyNumberFormat="1" applyFont="1" applyFill="1" applyBorder="1" applyAlignment="1" applyProtection="1">
      <alignment vertical="center"/>
      <protection locked="0"/>
    </xf>
    <xf numFmtId="1" fontId="10" fillId="4" borderId="384" xfId="0" applyNumberFormat="1" applyFont="1" applyFill="1" applyBorder="1"/>
    <xf numFmtId="0" fontId="10" fillId="0" borderId="408" xfId="0" applyFont="1" applyFill="1" applyBorder="1" applyProtection="1"/>
    <xf numFmtId="1" fontId="10" fillId="0" borderId="138" xfId="0" applyNumberFormat="1" applyFont="1" applyBorder="1"/>
    <xf numFmtId="1" fontId="10" fillId="0" borderId="382" xfId="0" applyNumberFormat="1" applyFont="1" applyBorder="1"/>
    <xf numFmtId="1" fontId="10" fillId="0" borderId="368" xfId="0" applyNumberFormat="1" applyFont="1" applyBorder="1"/>
    <xf numFmtId="1" fontId="10" fillId="2" borderId="369" xfId="2" applyNumberFormat="1" applyFont="1" applyBorder="1" applyProtection="1">
      <protection locked="0"/>
    </xf>
    <xf numFmtId="1" fontId="10" fillId="0" borderId="385" xfId="0" applyNumberFormat="1" applyFont="1" applyBorder="1"/>
    <xf numFmtId="1" fontId="10" fillId="0" borderId="384" xfId="0" applyNumberFormat="1" applyFont="1" applyBorder="1"/>
    <xf numFmtId="1" fontId="10" fillId="0" borderId="363" xfId="0" applyNumberFormat="1" applyFont="1" applyBorder="1"/>
    <xf numFmtId="1" fontId="10" fillId="6" borderId="407" xfId="0" applyNumberFormat="1" applyFont="1" applyFill="1" applyBorder="1" applyProtection="1">
      <protection locked="0"/>
    </xf>
    <xf numFmtId="0" fontId="9" fillId="0" borderId="405" xfId="0" applyNumberFormat="1" applyFont="1" applyFill="1" applyBorder="1" applyAlignment="1" applyProtection="1"/>
    <xf numFmtId="0" fontId="10" fillId="0" borderId="382" xfId="0" applyNumberFormat="1" applyFont="1" applyFill="1" applyBorder="1" applyAlignment="1" applyProtection="1">
      <alignment horizontal="left"/>
    </xf>
    <xf numFmtId="0" fontId="10" fillId="0" borderId="382" xfId="0" applyNumberFormat="1" applyFont="1" applyFill="1" applyBorder="1" applyAlignment="1" applyProtection="1"/>
    <xf numFmtId="0" fontId="10" fillId="0" borderId="384" xfId="0" applyNumberFormat="1" applyFont="1" applyFill="1" applyBorder="1" applyAlignment="1" applyProtection="1"/>
    <xf numFmtId="3" fontId="10" fillId="9" borderId="365" xfId="0" applyNumberFormat="1" applyFont="1" applyFill="1" applyBorder="1" applyAlignment="1" applyProtection="1">
      <protection locked="0"/>
    </xf>
    <xf numFmtId="3" fontId="10" fillId="9" borderId="364" xfId="0" applyNumberFormat="1" applyFont="1" applyFill="1" applyBorder="1" applyAlignment="1" applyProtection="1">
      <protection locked="0"/>
    </xf>
    <xf numFmtId="3" fontId="10" fillId="9" borderId="366" xfId="0" applyNumberFormat="1" applyFont="1" applyFill="1" applyBorder="1" applyAlignment="1" applyProtection="1">
      <protection locked="0"/>
    </xf>
    <xf numFmtId="3" fontId="10" fillId="9" borderId="363" xfId="0" applyNumberFormat="1" applyFont="1" applyFill="1" applyBorder="1" applyAlignment="1" applyProtection="1">
      <protection locked="0"/>
    </xf>
    <xf numFmtId="1" fontId="10" fillId="9" borderId="364" xfId="0" applyNumberFormat="1" applyFont="1" applyFill="1" applyBorder="1" applyProtection="1"/>
    <xf numFmtId="0" fontId="10" fillId="0" borderId="384" xfId="0" applyNumberFormat="1" applyFont="1" applyFill="1" applyBorder="1" applyAlignment="1" applyProtection="1">
      <alignment horizontal="left"/>
    </xf>
    <xf numFmtId="3" fontId="10" fillId="9" borderId="365" xfId="0" applyNumberFormat="1" applyFont="1" applyFill="1" applyBorder="1" applyAlignment="1" applyProtection="1"/>
    <xf numFmtId="3" fontId="10" fillId="5" borderId="364" xfId="0" applyNumberFormat="1" applyFont="1" applyFill="1" applyBorder="1" applyAlignment="1" applyProtection="1"/>
    <xf numFmtId="3" fontId="10" fillId="6" borderId="408" xfId="0" applyNumberFormat="1" applyFont="1" applyFill="1" applyBorder="1" applyAlignment="1" applyProtection="1">
      <protection locked="0"/>
    </xf>
    <xf numFmtId="1" fontId="10" fillId="6" borderId="411" xfId="0" applyNumberFormat="1" applyFont="1" applyFill="1" applyBorder="1" applyProtection="1">
      <protection locked="0"/>
    </xf>
    <xf numFmtId="3" fontId="10" fillId="5" borderId="363" xfId="0" applyNumberFormat="1" applyFont="1" applyFill="1" applyBorder="1" applyAlignment="1" applyProtection="1"/>
    <xf numFmtId="0" fontId="10" fillId="0" borderId="404" xfId="0" applyNumberFormat="1" applyFont="1" applyFill="1" applyBorder="1" applyAlignment="1" applyProtection="1"/>
    <xf numFmtId="3" fontId="10" fillId="5" borderId="382" xfId="0" applyNumberFormat="1" applyFont="1" applyFill="1" applyBorder="1" applyAlignment="1" applyProtection="1"/>
    <xf numFmtId="3" fontId="10" fillId="6" borderId="367" xfId="0" applyNumberFormat="1" applyFont="1" applyFill="1" applyBorder="1" applyAlignment="1" applyProtection="1">
      <protection locked="0"/>
    </xf>
    <xf numFmtId="3" fontId="15" fillId="3" borderId="404" xfId="0" applyNumberFormat="1" applyFont="1" applyFill="1" applyBorder="1" applyAlignment="1" applyProtection="1">
      <protection locked="0"/>
    </xf>
    <xf numFmtId="3" fontId="15" fillId="3" borderId="382" xfId="0" applyNumberFormat="1" applyFont="1" applyFill="1" applyBorder="1" applyAlignment="1" applyProtection="1">
      <protection locked="0"/>
    </xf>
    <xf numFmtId="3" fontId="15" fillId="3" borderId="384" xfId="0" applyNumberFormat="1" applyFont="1" applyFill="1" applyBorder="1" applyAlignment="1" applyProtection="1">
      <protection locked="0"/>
    </xf>
    <xf numFmtId="1" fontId="9" fillId="4" borderId="405" xfId="0" applyNumberFormat="1" applyFont="1" applyFill="1" applyBorder="1"/>
    <xf numFmtId="1" fontId="10" fillId="4" borderId="382" xfId="0" applyNumberFormat="1" applyFont="1" applyFill="1" applyBorder="1"/>
    <xf numFmtId="1" fontId="10" fillId="4" borderId="370" xfId="2" applyNumberFormat="1" applyFont="1" applyFill="1" applyBorder="1" applyAlignment="1">
      <alignment horizontal="right"/>
    </xf>
    <xf numFmtId="1" fontId="10" fillId="3" borderId="370" xfId="2" applyNumberFormat="1" applyFont="1" applyFill="1" applyBorder="1" applyAlignment="1">
      <alignment horizontal="right"/>
    </xf>
    <xf numFmtId="1" fontId="10" fillId="4" borderId="382" xfId="0" applyNumberFormat="1" applyFont="1" applyFill="1" applyBorder="1" applyAlignment="1">
      <alignment wrapText="1"/>
    </xf>
    <xf numFmtId="1" fontId="20" fillId="3" borderId="0" xfId="0" applyNumberFormat="1" applyFont="1" applyFill="1"/>
    <xf numFmtId="1" fontId="5" fillId="3" borderId="0" xfId="0" applyNumberFormat="1" applyFont="1" applyFill="1"/>
    <xf numFmtId="1" fontId="7" fillId="3" borderId="0" xfId="0" applyNumberFormat="1" applyFont="1" applyFill="1"/>
    <xf numFmtId="1" fontId="10" fillId="3" borderId="303" xfId="0" applyNumberFormat="1" applyFont="1" applyFill="1" applyBorder="1"/>
    <xf numFmtId="1" fontId="10" fillId="0" borderId="404" xfId="0" applyNumberFormat="1" applyFont="1" applyBorder="1" applyAlignment="1">
      <alignment horizontal="left" vertical="center"/>
    </xf>
    <xf numFmtId="1" fontId="10" fillId="3" borderId="0" xfId="0" applyNumberFormat="1" applyFont="1" applyFill="1" applyAlignment="1">
      <alignment wrapText="1"/>
    </xf>
    <xf numFmtId="1" fontId="10" fillId="0" borderId="382" xfId="0" applyNumberFormat="1" applyFont="1" applyBorder="1" applyAlignment="1">
      <alignment horizontal="left" vertical="center"/>
    </xf>
    <xf numFmtId="1" fontId="10" fillId="0" borderId="383" xfId="0" applyNumberFormat="1" applyFont="1" applyBorder="1" applyAlignment="1">
      <alignment horizontal="left" vertical="center"/>
    </xf>
    <xf numFmtId="1" fontId="10" fillId="3" borderId="384" xfId="0" applyNumberFormat="1" applyFont="1" applyFill="1" applyBorder="1" applyAlignment="1">
      <alignment horizontal="left" vertical="center"/>
    </xf>
    <xf numFmtId="1" fontId="13" fillId="4" borderId="303" xfId="0" applyNumberFormat="1" applyFont="1" applyFill="1" applyBorder="1"/>
    <xf numFmtId="1" fontId="10" fillId="0" borderId="369" xfId="0" applyNumberFormat="1" applyFont="1" applyBorder="1"/>
    <xf numFmtId="1" fontId="10" fillId="0" borderId="384" xfId="0" applyNumberFormat="1" applyFont="1" applyBorder="1" applyAlignment="1">
      <alignment horizontal="left" vertical="center"/>
    </xf>
    <xf numFmtId="1" fontId="10" fillId="0" borderId="365" xfId="0" applyNumberFormat="1" applyFont="1" applyBorder="1"/>
    <xf numFmtId="1" fontId="10" fillId="0" borderId="364" xfId="0" applyNumberFormat="1" applyFont="1" applyBorder="1"/>
    <xf numFmtId="1" fontId="10" fillId="0" borderId="150" xfId="0" applyNumberFormat="1" applyFont="1" applyBorder="1"/>
    <xf numFmtId="1" fontId="10" fillId="0" borderId="384" xfId="0" applyNumberFormat="1" applyFont="1" applyBorder="1" applyAlignment="1">
      <alignment horizontal="left" vertical="center" wrapText="1"/>
    </xf>
    <xf numFmtId="3" fontId="10" fillId="0" borderId="399" xfId="0" applyNumberFormat="1" applyFont="1" applyFill="1" applyBorder="1" applyAlignment="1" applyProtection="1">
      <alignment horizontal="right"/>
      <protection locked="0"/>
    </xf>
    <xf numFmtId="0" fontId="10" fillId="0" borderId="404" xfId="0" applyNumberFormat="1" applyFont="1" applyFill="1" applyBorder="1" applyAlignment="1" applyProtection="1">
      <alignment horizontal="center" vertical="center"/>
    </xf>
    <xf numFmtId="3" fontId="10" fillId="0" borderId="404" xfId="0" applyNumberFormat="1" applyFont="1" applyFill="1" applyBorder="1" applyAlignment="1" applyProtection="1">
      <alignment horizontal="right" wrapText="1"/>
      <protection locked="0"/>
    </xf>
    <xf numFmtId="3" fontId="10" fillId="0" borderId="411" xfId="0" applyNumberFormat="1" applyFont="1" applyFill="1" applyBorder="1" applyAlignment="1" applyProtection="1">
      <alignment horizontal="right"/>
      <protection locked="0"/>
    </xf>
    <xf numFmtId="0" fontId="10" fillId="0" borderId="384" xfId="0" applyNumberFormat="1" applyFont="1" applyFill="1" applyBorder="1" applyAlignment="1" applyProtection="1">
      <alignment horizontal="center" vertical="center" wrapText="1"/>
    </xf>
    <xf numFmtId="3" fontId="10" fillId="0" borderId="364" xfId="0" applyNumberFormat="1" applyFont="1" applyFill="1" applyBorder="1" applyAlignment="1" applyProtection="1">
      <alignment horizontal="right"/>
      <protection locked="0"/>
    </xf>
    <xf numFmtId="1" fontId="10" fillId="6" borderId="365" xfId="0" applyNumberFormat="1" applyFont="1" applyFill="1" applyBorder="1" applyAlignment="1" applyProtection="1">
      <protection locked="0"/>
    </xf>
    <xf numFmtId="1" fontId="10" fillId="6" borderId="366" xfId="0" applyNumberFormat="1" applyFont="1" applyFill="1" applyBorder="1" applyAlignment="1" applyProtection="1">
      <protection locked="0"/>
    </xf>
    <xf numFmtId="0" fontId="29" fillId="0" borderId="405" xfId="0" applyNumberFormat="1" applyFont="1" applyFill="1" applyBorder="1" applyAlignment="1" applyProtection="1"/>
    <xf numFmtId="1" fontId="10" fillId="6" borderId="408" xfId="0" applyNumberFormat="1" applyFont="1" applyFill="1" applyBorder="1" applyAlignment="1" applyProtection="1">
      <protection locked="0"/>
    </xf>
    <xf numFmtId="1" fontId="10" fillId="6" borderId="370" xfId="0" applyNumberFormat="1" applyFont="1" applyFill="1" applyBorder="1" applyAlignment="1" applyProtection="1">
      <protection locked="0"/>
    </xf>
    <xf numFmtId="3" fontId="10" fillId="0" borderId="369" xfId="0" applyNumberFormat="1" applyFont="1" applyFill="1" applyBorder="1" applyAlignment="1" applyProtection="1">
      <alignment horizontal="right"/>
      <protection locked="0"/>
    </xf>
    <xf numFmtId="1" fontId="10" fillId="6" borderId="363" xfId="0" applyNumberFormat="1" applyFont="1" applyFill="1" applyBorder="1" applyAlignment="1" applyProtection="1">
      <protection locked="0"/>
    </xf>
    <xf numFmtId="1" fontId="10" fillId="6" borderId="387" xfId="0" applyNumberFormat="1" applyFont="1" applyFill="1" applyBorder="1" applyAlignment="1" applyProtection="1">
      <protection locked="0"/>
    </xf>
    <xf numFmtId="1" fontId="10" fillId="6" borderId="143" xfId="0" applyNumberFormat="1" applyFont="1" applyFill="1" applyBorder="1" applyAlignment="1" applyProtection="1">
      <protection locked="0"/>
    </xf>
    <xf numFmtId="1" fontId="10" fillId="6" borderId="375" xfId="0" applyNumberFormat="1" applyFont="1" applyFill="1" applyBorder="1" applyAlignment="1" applyProtection="1">
      <protection locked="0"/>
    </xf>
    <xf numFmtId="1" fontId="10" fillId="6" borderId="376" xfId="0" applyNumberFormat="1" applyFont="1" applyFill="1" applyBorder="1" applyAlignment="1" applyProtection="1">
      <protection locked="0"/>
    </xf>
    <xf numFmtId="1" fontId="10" fillId="6" borderId="385" xfId="0" applyNumberFormat="1" applyFont="1" applyFill="1" applyBorder="1" applyAlignment="1" applyProtection="1">
      <protection locked="0"/>
    </xf>
    <xf numFmtId="1" fontId="10" fillId="6" borderId="392" xfId="0" applyNumberFormat="1" applyFont="1" applyFill="1" applyBorder="1" applyAlignment="1" applyProtection="1">
      <protection locked="0"/>
    </xf>
    <xf numFmtId="1" fontId="10" fillId="6" borderId="303" xfId="0" applyNumberFormat="1" applyFont="1" applyFill="1" applyBorder="1" applyAlignment="1" applyProtection="1">
      <protection locked="0"/>
    </xf>
    <xf numFmtId="0" fontId="10" fillId="0" borderId="383" xfId="0" applyNumberFormat="1" applyFont="1" applyFill="1" applyBorder="1" applyAlignment="1" applyProtection="1">
      <alignment horizontal="left" vertical="center" wrapText="1"/>
    </xf>
    <xf numFmtId="0" fontId="10" fillId="0" borderId="382" xfId="0" applyNumberFormat="1" applyFont="1" applyFill="1" applyBorder="1" applyAlignment="1" applyProtection="1">
      <alignment horizontal="left" vertical="center" wrapText="1"/>
    </xf>
    <xf numFmtId="0" fontId="10" fillId="0" borderId="384" xfId="0" applyNumberFormat="1" applyFont="1" applyFill="1" applyBorder="1" applyAlignment="1" applyProtection="1">
      <alignment horizontal="left" vertical="center" wrapText="1"/>
    </xf>
    <xf numFmtId="0" fontId="19" fillId="0" borderId="405" xfId="0" applyNumberFormat="1" applyFont="1" applyFill="1" applyBorder="1" applyAlignment="1" applyProtection="1"/>
    <xf numFmtId="3" fontId="10" fillId="0" borderId="411" xfId="0" applyNumberFormat="1" applyFont="1" applyFill="1" applyBorder="1" applyAlignment="1" applyProtection="1">
      <alignment vertical="center" wrapText="1"/>
      <protection locked="0"/>
    </xf>
    <xf numFmtId="3" fontId="10" fillId="0" borderId="404" xfId="0" applyNumberFormat="1" applyFont="1" applyFill="1" applyBorder="1" applyAlignment="1" applyProtection="1">
      <alignment vertical="center" wrapText="1"/>
      <protection locked="0"/>
    </xf>
    <xf numFmtId="3" fontId="10" fillId="0" borderId="411" xfId="0" applyNumberFormat="1" applyFont="1" applyFill="1" applyBorder="1" applyAlignment="1" applyProtection="1">
      <protection locked="0"/>
    </xf>
    <xf numFmtId="1" fontId="10" fillId="6" borderId="411" xfId="0" applyNumberFormat="1" applyFont="1" applyFill="1" applyBorder="1" applyAlignment="1" applyProtection="1">
      <protection locked="0"/>
    </xf>
    <xf numFmtId="3" fontId="10" fillId="0" borderId="364" xfId="0" applyNumberFormat="1" applyFont="1" applyFill="1" applyBorder="1" applyAlignment="1" applyProtection="1">
      <alignment vertical="center" wrapText="1"/>
      <protection locked="0"/>
    </xf>
    <xf numFmtId="3" fontId="10" fillId="0" borderId="384" xfId="0" applyNumberFormat="1" applyFont="1" applyFill="1" applyBorder="1" applyAlignment="1" applyProtection="1">
      <alignment vertical="center" wrapText="1"/>
      <protection locked="0"/>
    </xf>
    <xf numFmtId="3" fontId="10" fillId="0" borderId="364" xfId="0" applyNumberFormat="1" applyFont="1" applyFill="1" applyBorder="1" applyAlignment="1" applyProtection="1">
      <protection locked="0"/>
    </xf>
    <xf numFmtId="3" fontId="10" fillId="0" borderId="404" xfId="0" applyNumberFormat="1" applyFont="1" applyFill="1" applyBorder="1" applyAlignment="1" applyProtection="1">
      <alignment horizontal="right"/>
      <protection locked="0"/>
    </xf>
    <xf numFmtId="3" fontId="10" fillId="0" borderId="369" xfId="0" applyNumberFormat="1" applyFont="1" applyFill="1" applyBorder="1" applyAlignment="1" applyProtection="1">
      <alignment horizontal="right" wrapText="1"/>
      <protection locked="0"/>
    </xf>
    <xf numFmtId="3" fontId="10" fillId="0" borderId="364" xfId="0" applyNumberFormat="1" applyFont="1" applyFill="1" applyBorder="1" applyAlignment="1" applyProtection="1">
      <alignment horizontal="right" wrapText="1"/>
      <protection locked="0"/>
    </xf>
    <xf numFmtId="3" fontId="10" fillId="0" borderId="411" xfId="0" applyNumberFormat="1" applyFont="1" applyFill="1" applyBorder="1" applyAlignment="1" applyProtection="1">
      <alignment horizontal="right" wrapText="1"/>
      <protection locked="0"/>
    </xf>
    <xf numFmtId="3" fontId="10" fillId="0" borderId="407" xfId="0" applyNumberFormat="1" applyFont="1" applyFill="1" applyBorder="1" applyAlignment="1" applyProtection="1">
      <alignment horizontal="right" wrapText="1"/>
      <protection locked="0"/>
    </xf>
    <xf numFmtId="1" fontId="10" fillId="6" borderId="405" xfId="0" applyNumberFormat="1" applyFont="1" applyFill="1" applyBorder="1" applyAlignment="1" applyProtection="1">
      <protection locked="0"/>
    </xf>
    <xf numFmtId="0" fontId="10" fillId="0" borderId="303" xfId="0" applyFont="1" applyFill="1" applyBorder="1" applyProtection="1">
      <protection locked="0"/>
    </xf>
    <xf numFmtId="0" fontId="10" fillId="0" borderId="399" xfId="0" applyFont="1" applyFill="1" applyBorder="1" applyAlignment="1" applyProtection="1">
      <alignment horizontal="center" vertical="center" wrapText="1"/>
    </xf>
    <xf numFmtId="0" fontId="3" fillId="0" borderId="424" xfId="0" applyFont="1" applyFill="1" applyBorder="1" applyAlignment="1" applyProtection="1">
      <alignment wrapText="1"/>
    </xf>
    <xf numFmtId="0" fontId="10" fillId="0" borderId="425" xfId="0" applyFont="1" applyFill="1" applyBorder="1" applyAlignment="1" applyProtection="1">
      <alignment wrapText="1"/>
    </xf>
    <xf numFmtId="0" fontId="10" fillId="0" borderId="385" xfId="0" applyFont="1" applyFill="1" applyBorder="1" applyAlignment="1" applyProtection="1">
      <alignment vertical="center" wrapText="1"/>
    </xf>
    <xf numFmtId="0" fontId="10" fillId="0" borderId="363" xfId="0" applyFont="1" applyFill="1" applyBorder="1" applyAlignment="1" applyProtection="1">
      <alignment vertical="center" wrapText="1"/>
    </xf>
    <xf numFmtId="1" fontId="10" fillId="0" borderId="370" xfId="0" applyNumberFormat="1" applyFont="1" applyFill="1" applyBorder="1" applyAlignment="1" applyProtection="1">
      <alignment horizontal="right"/>
    </xf>
    <xf numFmtId="1" fontId="10" fillId="0" borderId="369" xfId="0" applyNumberFormat="1" applyFont="1" applyFill="1" applyBorder="1" applyAlignment="1" applyProtection="1">
      <alignment horizontal="right"/>
    </xf>
    <xf numFmtId="1" fontId="10" fillId="9" borderId="370" xfId="0" applyNumberFormat="1" applyFont="1" applyFill="1" applyBorder="1" applyAlignment="1" applyProtection="1"/>
    <xf numFmtId="1" fontId="10" fillId="9" borderId="369" xfId="0" applyNumberFormat="1" applyFont="1" applyFill="1" applyBorder="1" applyAlignment="1" applyProtection="1"/>
    <xf numFmtId="1" fontId="10" fillId="9" borderId="35" xfId="0" applyNumberFormat="1" applyFont="1" applyFill="1" applyBorder="1" applyAlignment="1" applyProtection="1"/>
    <xf numFmtId="1" fontId="10" fillId="6" borderId="368" xfId="0" applyNumberFormat="1" applyFont="1" applyFill="1" applyBorder="1" applyProtection="1">
      <protection locked="0"/>
    </xf>
    <xf numFmtId="1" fontId="10" fillId="4" borderId="370" xfId="0" applyNumberFormat="1" applyFont="1" applyFill="1" applyBorder="1" applyAlignment="1" applyProtection="1">
      <alignment horizontal="right"/>
    </xf>
    <xf numFmtId="1" fontId="10" fillId="4" borderId="369" xfId="0" applyNumberFormat="1" applyFont="1" applyFill="1" applyBorder="1" applyAlignment="1" applyProtection="1">
      <alignment horizontal="right"/>
    </xf>
    <xf numFmtId="1" fontId="10" fillId="9" borderId="368" xfId="0" applyNumberFormat="1" applyFont="1" applyFill="1" applyBorder="1" applyAlignment="1" applyProtection="1"/>
    <xf numFmtId="1" fontId="10" fillId="6" borderId="385" xfId="0" applyNumberFormat="1" applyFont="1" applyFill="1" applyBorder="1" applyProtection="1">
      <protection locked="0"/>
    </xf>
    <xf numFmtId="1" fontId="10" fillId="4" borderId="375" xfId="0" applyNumberFormat="1" applyFont="1" applyFill="1" applyBorder="1" applyAlignment="1" applyProtection="1">
      <alignment horizontal="right"/>
    </xf>
    <xf numFmtId="1" fontId="10" fillId="4" borderId="379" xfId="0" applyNumberFormat="1" applyFont="1" applyFill="1" applyBorder="1" applyAlignment="1" applyProtection="1">
      <alignment horizontal="right"/>
    </xf>
    <xf numFmtId="1" fontId="10" fillId="9" borderId="363" xfId="0" applyNumberFormat="1" applyFont="1" applyFill="1" applyBorder="1" applyAlignment="1" applyProtection="1"/>
    <xf numFmtId="1" fontId="10" fillId="9" borderId="364" xfId="0" applyNumberFormat="1" applyFont="1" applyFill="1" applyBorder="1" applyAlignment="1" applyProtection="1"/>
    <xf numFmtId="1" fontId="10" fillId="4" borderId="365" xfId="0" applyNumberFormat="1" applyFont="1" applyFill="1" applyBorder="1" applyAlignment="1" applyProtection="1">
      <alignment horizontal="right"/>
    </xf>
    <xf numFmtId="1" fontId="10" fillId="4" borderId="380" xfId="0" applyNumberFormat="1" applyFont="1" applyFill="1" applyBorder="1" applyAlignment="1" applyProtection="1">
      <alignment horizontal="right"/>
    </xf>
    <xf numFmtId="1" fontId="10" fillId="4" borderId="364" xfId="0" applyNumberFormat="1" applyFont="1" applyFill="1" applyBorder="1" applyAlignment="1" applyProtection="1">
      <alignment horizontal="right"/>
    </xf>
    <xf numFmtId="1" fontId="10" fillId="9" borderId="368" xfId="0" applyNumberFormat="1" applyFont="1" applyFill="1" applyBorder="1"/>
    <xf numFmtId="0" fontId="10" fillId="4" borderId="370" xfId="0" applyFont="1" applyFill="1" applyBorder="1" applyAlignment="1" applyProtection="1">
      <alignment vertical="center" wrapText="1"/>
    </xf>
    <xf numFmtId="0" fontId="10" fillId="4" borderId="365" xfId="0" applyFont="1" applyFill="1" applyBorder="1" applyAlignment="1" applyProtection="1">
      <alignment vertical="center" wrapText="1"/>
    </xf>
    <xf numFmtId="1" fontId="10" fillId="6" borderId="389" xfId="0" applyNumberFormat="1" applyFont="1" applyFill="1" applyBorder="1" applyAlignment="1" applyProtection="1">
      <protection locked="0"/>
    </xf>
    <xf numFmtId="0" fontId="10" fillId="4" borderId="404" xfId="0" applyNumberFormat="1" applyFont="1" applyFill="1" applyBorder="1" applyAlignment="1" applyProtection="1">
      <alignment horizontal="left" vertical="center" wrapText="1"/>
    </xf>
    <xf numFmtId="0" fontId="10" fillId="4" borderId="384" xfId="0" applyNumberFormat="1" applyFont="1" applyFill="1" applyBorder="1" applyAlignment="1" applyProtection="1">
      <alignment horizontal="left" vertical="center" wrapText="1"/>
    </xf>
    <xf numFmtId="0" fontId="10" fillId="4" borderId="383" xfId="0" applyNumberFormat="1" applyFont="1" applyFill="1" applyBorder="1" applyAlignment="1" applyProtection="1">
      <alignment horizontal="left" vertical="center" wrapText="1"/>
    </xf>
    <xf numFmtId="3" fontId="10" fillId="0" borderId="383" xfId="0" applyNumberFormat="1" applyFont="1" applyFill="1" applyBorder="1" applyAlignment="1" applyProtection="1">
      <protection locked="0"/>
    </xf>
    <xf numFmtId="3" fontId="10" fillId="0" borderId="157" xfId="0" applyNumberFormat="1" applyFont="1" applyFill="1" applyBorder="1" applyAlignment="1" applyProtection="1">
      <protection locked="0"/>
    </xf>
    <xf numFmtId="1" fontId="15" fillId="6" borderId="35" xfId="0" applyNumberFormat="1" applyFont="1" applyFill="1" applyBorder="1" applyAlignment="1" applyProtection="1">
      <protection locked="0"/>
    </xf>
    <xf numFmtId="1" fontId="15" fillId="8" borderId="35" xfId="0" applyNumberFormat="1" applyFont="1" applyFill="1" applyBorder="1" applyAlignment="1" applyProtection="1">
      <protection locked="0"/>
    </xf>
    <xf numFmtId="1" fontId="15" fillId="4" borderId="368" xfId="0" applyNumberFormat="1" applyFont="1" applyFill="1" applyBorder="1" applyAlignment="1" applyProtection="1"/>
    <xf numFmtId="1" fontId="15" fillId="6" borderId="372" xfId="0" applyNumberFormat="1" applyFont="1" applyFill="1" applyBorder="1" applyAlignment="1" applyProtection="1">
      <protection locked="0"/>
    </xf>
    <xf numFmtId="1" fontId="15" fillId="6" borderId="366" xfId="0" applyNumberFormat="1" applyFont="1" applyFill="1" applyBorder="1" applyAlignment="1" applyProtection="1">
      <protection locked="0"/>
    </xf>
    <xf numFmtId="1" fontId="15" fillId="8" borderId="370" xfId="0" applyNumberFormat="1" applyFont="1" applyFill="1" applyBorder="1" applyAlignment="1" applyProtection="1">
      <protection locked="0"/>
    </xf>
    <xf numFmtId="1" fontId="15" fillId="8" borderId="372" xfId="0" applyNumberFormat="1" applyFont="1" applyFill="1" applyBorder="1" applyAlignment="1" applyProtection="1">
      <protection locked="0"/>
    </xf>
    <xf numFmtId="1" fontId="15" fillId="4" borderId="363" xfId="0" applyNumberFormat="1" applyFont="1" applyFill="1" applyBorder="1" applyAlignment="1" applyProtection="1">
      <alignment horizontal="left"/>
    </xf>
    <xf numFmtId="1" fontId="15" fillId="6" borderId="367" xfId="0" applyNumberFormat="1" applyFont="1" applyFill="1" applyBorder="1" applyAlignment="1" applyProtection="1">
      <protection locked="0"/>
    </xf>
    <xf numFmtId="1" fontId="15" fillId="6" borderId="365" xfId="0" applyNumberFormat="1" applyFont="1" applyFill="1" applyBorder="1" applyAlignment="1" applyProtection="1">
      <protection locked="0"/>
    </xf>
    <xf numFmtId="1" fontId="15" fillId="6" borderId="380" xfId="0" applyNumberFormat="1" applyFont="1" applyFill="1" applyBorder="1" applyAlignment="1" applyProtection="1">
      <protection locked="0"/>
    </xf>
    <xf numFmtId="1" fontId="15" fillId="8" borderId="365" xfId="0" applyNumberFormat="1" applyFont="1" applyFill="1" applyBorder="1" applyAlignment="1" applyProtection="1">
      <protection locked="0"/>
    </xf>
    <xf numFmtId="1" fontId="15" fillId="8" borderId="366" xfId="0" applyNumberFormat="1" applyFont="1" applyFill="1" applyBorder="1" applyAlignment="1" applyProtection="1">
      <protection locked="0"/>
    </xf>
    <xf numFmtId="1" fontId="15" fillId="8" borderId="367" xfId="0" applyNumberFormat="1" applyFont="1" applyFill="1" applyBorder="1" applyAlignment="1" applyProtection="1">
      <protection locked="0"/>
    </xf>
    <xf numFmtId="3" fontId="10" fillId="4" borderId="382" xfId="0" applyNumberFormat="1" applyFont="1" applyFill="1" applyBorder="1" applyAlignment="1" applyProtection="1"/>
    <xf numFmtId="1" fontId="10" fillId="6" borderId="391" xfId="0" applyNumberFormat="1" applyFont="1" applyFill="1" applyBorder="1" applyAlignment="1" applyProtection="1">
      <protection locked="0"/>
    </xf>
    <xf numFmtId="0" fontId="10" fillId="4" borderId="384" xfId="0" applyFont="1" applyFill="1" applyBorder="1" applyAlignment="1" applyProtection="1">
      <alignment wrapText="1"/>
    </xf>
    <xf numFmtId="3" fontId="10" fillId="0" borderId="385" xfId="0" applyNumberFormat="1" applyFont="1" applyFill="1" applyBorder="1" applyAlignment="1" applyProtection="1">
      <alignment wrapText="1"/>
      <protection locked="0"/>
    </xf>
    <xf numFmtId="1" fontId="10" fillId="6" borderId="377" xfId="0" applyNumberFormat="1" applyFont="1" applyFill="1" applyBorder="1" applyAlignment="1" applyProtection="1">
      <protection locked="0"/>
    </xf>
    <xf numFmtId="3" fontId="10" fillId="0" borderId="382" xfId="0" applyNumberFormat="1" applyFont="1" applyFill="1" applyBorder="1" applyAlignment="1" applyProtection="1"/>
    <xf numFmtId="3" fontId="10" fillId="0" borderId="369" xfId="0" applyNumberFormat="1" applyFont="1" applyFill="1" applyBorder="1" applyAlignment="1" applyProtection="1">
      <protection locked="0"/>
    </xf>
    <xf numFmtId="3" fontId="10" fillId="0" borderId="384" xfId="0" applyNumberFormat="1" applyFont="1" applyFill="1" applyBorder="1" applyAlignment="1" applyProtection="1"/>
    <xf numFmtId="3" fontId="10" fillId="0" borderId="363" xfId="0" applyNumberFormat="1" applyFont="1" applyFill="1" applyBorder="1" applyAlignment="1" applyProtection="1">
      <protection locked="0"/>
    </xf>
    <xf numFmtId="1" fontId="10" fillId="6" borderId="395" xfId="0" applyNumberFormat="1" applyFont="1" applyFill="1" applyBorder="1" applyAlignment="1" applyProtection="1">
      <protection locked="0"/>
    </xf>
    <xf numFmtId="1" fontId="10" fillId="0" borderId="370" xfId="0" applyNumberFormat="1" applyFont="1" applyFill="1" applyBorder="1" applyAlignment="1" applyProtection="1"/>
    <xf numFmtId="1" fontId="10" fillId="0" borderId="380" xfId="0" applyNumberFormat="1" applyFont="1" applyFill="1" applyBorder="1" applyAlignment="1" applyProtection="1"/>
    <xf numFmtId="1" fontId="10" fillId="0" borderId="389" xfId="0" applyNumberFormat="1" applyFont="1" applyFill="1" applyBorder="1" applyAlignment="1" applyProtection="1"/>
    <xf numFmtId="1" fontId="10" fillId="0" borderId="404" xfId="0" applyNumberFormat="1" applyFont="1" applyFill="1" applyBorder="1" applyAlignment="1" applyProtection="1">
      <alignment horizontal="right" wrapText="1"/>
    </xf>
    <xf numFmtId="1" fontId="10" fillId="0" borderId="382" xfId="0" applyNumberFormat="1" applyFont="1" applyFill="1" applyBorder="1" applyAlignment="1" applyProtection="1">
      <alignment horizontal="right" wrapText="1"/>
    </xf>
    <xf numFmtId="1" fontId="10" fillId="0" borderId="369" xfId="0" applyNumberFormat="1" applyFont="1" applyFill="1" applyBorder="1" applyAlignment="1" applyProtection="1">
      <alignment horizontal="right" wrapText="1"/>
    </xf>
    <xf numFmtId="1" fontId="10" fillId="0" borderId="366" xfId="0" applyNumberFormat="1" applyFont="1" applyFill="1" applyBorder="1" applyAlignment="1" applyProtection="1"/>
    <xf numFmtId="1" fontId="10" fillId="0" borderId="367" xfId="0" applyNumberFormat="1" applyFont="1" applyFill="1" applyBorder="1" applyAlignment="1" applyProtection="1"/>
    <xf numFmtId="1" fontId="10" fillId="0" borderId="384" xfId="0" applyNumberFormat="1" applyFont="1" applyFill="1" applyBorder="1" applyAlignment="1" applyProtection="1">
      <alignment horizontal="right" wrapText="1"/>
    </xf>
    <xf numFmtId="1" fontId="10" fillId="0" borderId="364" xfId="0" applyNumberFormat="1" applyFont="1" applyFill="1" applyBorder="1" applyAlignment="1" applyProtection="1">
      <alignment horizontal="right" wrapText="1"/>
    </xf>
    <xf numFmtId="1" fontId="10" fillId="6" borderId="365" xfId="5" applyNumberFormat="1" applyFont="1" applyFill="1" applyBorder="1" applyProtection="1">
      <protection locked="0"/>
    </xf>
    <xf numFmtId="1" fontId="10" fillId="6" borderId="372" xfId="5" applyNumberFormat="1" applyFont="1" applyFill="1" applyBorder="1" applyProtection="1">
      <protection locked="0"/>
    </xf>
    <xf numFmtId="1" fontId="10" fillId="6" borderId="364" xfId="5" applyNumberFormat="1" applyFont="1" applyFill="1" applyBorder="1" applyProtection="1">
      <protection locked="0"/>
    </xf>
    <xf numFmtId="1" fontId="10" fillId="6" borderId="432" xfId="5" applyNumberFormat="1" applyFont="1" applyFill="1" applyBorder="1" applyProtection="1">
      <protection locked="0"/>
    </xf>
    <xf numFmtId="1" fontId="10" fillId="6" borderId="367" xfId="5" applyNumberFormat="1" applyFont="1" applyFill="1" applyBorder="1" applyProtection="1">
      <protection locked="0"/>
    </xf>
    <xf numFmtId="1" fontId="15" fillId="6" borderId="370" xfId="5" applyNumberFormat="1" applyFont="1" applyFill="1" applyBorder="1" applyProtection="1">
      <protection locked="0"/>
    </xf>
    <xf numFmtId="1" fontId="15" fillId="6" borderId="369" xfId="5" applyNumberFormat="1" applyFont="1" applyFill="1" applyBorder="1" applyProtection="1">
      <protection locked="0"/>
    </xf>
    <xf numFmtId="1" fontId="3" fillId="4" borderId="408" xfId="5" applyNumberFormat="1" applyFont="1" applyFill="1" applyBorder="1" applyProtection="1">
      <protection locked="0"/>
    </xf>
    <xf numFmtId="1" fontId="10" fillId="4" borderId="368" xfId="5" applyNumberFormat="1" applyFont="1" applyFill="1" applyBorder="1" applyProtection="1">
      <protection locked="0"/>
    </xf>
    <xf numFmtId="1" fontId="10" fillId="4" borderId="384" xfId="5" applyNumberFormat="1" applyFont="1" applyFill="1" applyBorder="1"/>
    <xf numFmtId="1" fontId="10" fillId="4" borderId="384" xfId="5" applyNumberFormat="1" applyFont="1" applyFill="1" applyBorder="1" applyProtection="1">
      <protection locked="0"/>
    </xf>
    <xf numFmtId="1" fontId="10" fillId="4" borderId="363" xfId="5" applyNumberFormat="1" applyFont="1" applyFill="1" applyBorder="1" applyProtection="1">
      <protection locked="0"/>
    </xf>
    <xf numFmtId="1" fontId="3" fillId="4" borderId="366" xfId="5" applyNumberFormat="1" applyFont="1" applyFill="1" applyBorder="1" applyProtection="1">
      <protection locked="0"/>
    </xf>
    <xf numFmtId="0" fontId="39" fillId="0" borderId="140" xfId="0" applyFont="1" applyBorder="1" applyAlignment="1">
      <alignment vertical="top"/>
    </xf>
    <xf numFmtId="0" fontId="10" fillId="0" borderId="397" xfId="0" applyFont="1" applyBorder="1" applyAlignment="1" applyProtection="1">
      <alignment horizontal="center" vertical="center" wrapText="1"/>
    </xf>
    <xf numFmtId="1" fontId="10" fillId="3" borderId="400" xfId="0" applyNumberFormat="1" applyFont="1" applyFill="1" applyBorder="1" applyAlignment="1" applyProtection="1">
      <alignment horizontal="center" vertical="center"/>
    </xf>
    <xf numFmtId="1" fontId="10" fillId="3" borderId="397" xfId="0" applyNumberFormat="1" applyFont="1" applyFill="1" applyBorder="1" applyAlignment="1" applyProtection="1">
      <alignment horizontal="center" vertical="center"/>
    </xf>
    <xf numFmtId="0" fontId="10" fillId="4" borderId="399" xfId="0" applyFont="1" applyFill="1" applyBorder="1" applyAlignment="1" applyProtection="1">
      <alignment horizontal="center" vertical="center"/>
    </xf>
    <xf numFmtId="1" fontId="10" fillId="3" borderId="433" xfId="0" applyNumberFormat="1" applyFont="1" applyFill="1" applyBorder="1" applyAlignment="1" applyProtection="1">
      <alignment horizontal="center" vertical="center"/>
    </xf>
    <xf numFmtId="1" fontId="10" fillId="3" borderId="434" xfId="0" applyNumberFormat="1" applyFont="1" applyFill="1" applyBorder="1" applyAlignment="1" applyProtection="1">
      <alignment horizontal="center" vertical="center"/>
    </xf>
    <xf numFmtId="49" fontId="10" fillId="11" borderId="399" xfId="0" applyNumberFormat="1" applyFont="1" applyFill="1" applyBorder="1" applyAlignment="1" applyProtection="1">
      <alignment horizontal="center" vertical="center"/>
    </xf>
    <xf numFmtId="0" fontId="10" fillId="0" borderId="408" xfId="0" applyNumberFormat="1" applyFont="1" applyFill="1" applyBorder="1" applyAlignment="1" applyProtection="1"/>
    <xf numFmtId="49" fontId="10" fillId="11" borderId="143" xfId="0" applyNumberFormat="1" applyFont="1" applyFill="1" applyBorder="1" applyAlignment="1" applyProtection="1">
      <alignment horizontal="center" vertical="center"/>
    </xf>
    <xf numFmtId="3" fontId="10" fillId="3" borderId="399" xfId="0" applyNumberFormat="1" applyFont="1" applyFill="1" applyBorder="1" applyAlignment="1" applyProtection="1">
      <alignment horizontal="right"/>
      <protection locked="0"/>
    </xf>
    <xf numFmtId="1" fontId="10" fillId="6" borderId="165" xfId="0" applyNumberFormat="1" applyFont="1" applyFill="1" applyBorder="1" applyAlignment="1" applyProtection="1">
      <protection locked="0"/>
    </xf>
    <xf numFmtId="0" fontId="10" fillId="0" borderId="368" xfId="0" applyNumberFormat="1" applyFont="1" applyFill="1" applyBorder="1" applyAlignment="1" applyProtection="1"/>
    <xf numFmtId="1" fontId="10" fillId="5" borderId="370" xfId="0" applyNumberFormat="1" applyFont="1" applyFill="1" applyBorder="1" applyAlignment="1" applyProtection="1"/>
    <xf numFmtId="1" fontId="10" fillId="5" borderId="373" xfId="0" applyNumberFormat="1" applyFont="1" applyFill="1" applyBorder="1" applyAlignment="1" applyProtection="1"/>
    <xf numFmtId="1" fontId="10" fillId="6" borderId="435" xfId="0" applyNumberFormat="1" applyFont="1" applyFill="1" applyBorder="1" applyAlignment="1" applyProtection="1">
      <protection locked="0"/>
    </xf>
    <xf numFmtId="1" fontId="10" fillId="6" borderId="436" xfId="0" applyNumberFormat="1" applyFont="1" applyFill="1" applyBorder="1" applyAlignment="1" applyProtection="1">
      <alignment wrapText="1"/>
      <protection locked="0"/>
    </xf>
    <xf numFmtId="49" fontId="10" fillId="11" borderId="368" xfId="0" applyNumberFormat="1" applyFont="1" applyFill="1" applyBorder="1" applyAlignment="1" applyProtection="1">
      <alignment horizontal="center" vertical="center"/>
    </xf>
    <xf numFmtId="0" fontId="10" fillId="0" borderId="404" xfId="0" applyNumberFormat="1" applyFont="1" applyFill="1" applyBorder="1" applyAlignment="1" applyProtection="1">
      <alignment vertical="center" wrapText="1"/>
    </xf>
    <xf numFmtId="49" fontId="10" fillId="11" borderId="408" xfId="0" applyNumberFormat="1" applyFont="1" applyFill="1" applyBorder="1" applyAlignment="1" applyProtection="1">
      <alignment horizontal="center" vertical="center"/>
    </xf>
    <xf numFmtId="1" fontId="10" fillId="5" borderId="375" xfId="0" applyNumberFormat="1" applyFont="1" applyFill="1" applyBorder="1" applyAlignment="1" applyProtection="1"/>
    <xf numFmtId="1" fontId="10" fillId="5" borderId="369" xfId="0" applyNumberFormat="1" applyFont="1" applyFill="1" applyBorder="1" applyAlignment="1" applyProtection="1"/>
    <xf numFmtId="0" fontId="10" fillId="0" borderId="368" xfId="0" applyNumberFormat="1" applyFont="1" applyFill="1" applyBorder="1" applyAlignment="1" applyProtection="1">
      <alignment horizontal="left"/>
    </xf>
    <xf numFmtId="49" fontId="10" fillId="12" borderId="399" xfId="0" applyNumberFormat="1" applyFont="1" applyFill="1" applyBorder="1" applyAlignment="1" applyProtection="1">
      <alignment horizontal="center" vertical="center"/>
    </xf>
    <xf numFmtId="0" fontId="10" fillId="4" borderId="383" xfId="0" applyNumberFormat="1" applyFont="1" applyFill="1" applyBorder="1" applyAlignment="1" applyProtection="1">
      <alignment horizontal="left"/>
    </xf>
    <xf numFmtId="49" fontId="10" fillId="5" borderId="399" xfId="0" applyNumberFormat="1" applyFont="1" applyFill="1" applyBorder="1" applyAlignment="1" applyProtection="1">
      <alignment horizontal="center" vertical="center"/>
    </xf>
    <xf numFmtId="3" fontId="10" fillId="5" borderId="399" xfId="0" applyNumberFormat="1" applyFont="1" applyFill="1" applyBorder="1" applyAlignment="1" applyProtection="1">
      <alignment horizontal="right"/>
    </xf>
    <xf numFmtId="1" fontId="10" fillId="5" borderId="376" xfId="0" applyNumberFormat="1" applyFont="1" applyFill="1" applyBorder="1" applyAlignment="1" applyProtection="1"/>
    <xf numFmtId="1" fontId="10" fillId="5" borderId="379" xfId="0" applyNumberFormat="1" applyFont="1" applyFill="1" applyBorder="1" applyAlignment="1" applyProtection="1"/>
    <xf numFmtId="1" fontId="10" fillId="5" borderId="385" xfId="0" applyNumberFormat="1" applyFont="1" applyFill="1" applyBorder="1" applyAlignment="1" applyProtection="1"/>
    <xf numFmtId="1" fontId="10" fillId="6" borderId="437" xfId="0" applyNumberFormat="1" applyFont="1" applyFill="1" applyBorder="1" applyAlignment="1" applyProtection="1">
      <protection locked="0"/>
    </xf>
    <xf numFmtId="1" fontId="10" fillId="6" borderId="438" xfId="0" applyNumberFormat="1" applyFont="1" applyFill="1" applyBorder="1" applyAlignment="1" applyProtection="1">
      <alignment wrapText="1"/>
      <protection locked="0"/>
    </xf>
    <xf numFmtId="49" fontId="10" fillId="4" borderId="399" xfId="0" applyNumberFormat="1" applyFont="1" applyFill="1" applyBorder="1" applyAlignment="1" applyProtection="1">
      <alignment horizontal="center" vertical="center"/>
    </xf>
    <xf numFmtId="0" fontId="10" fillId="0" borderId="383" xfId="0" applyNumberFormat="1" applyFont="1" applyFill="1" applyBorder="1" applyAlignment="1" applyProtection="1">
      <alignment horizontal="left"/>
    </xf>
    <xf numFmtId="49" fontId="10" fillId="11" borderId="385" xfId="0" applyNumberFormat="1" applyFont="1" applyFill="1" applyBorder="1" applyAlignment="1" applyProtection="1">
      <alignment horizontal="center" vertical="center"/>
    </xf>
    <xf numFmtId="49" fontId="10" fillId="11" borderId="363" xfId="0" applyNumberFormat="1" applyFont="1" applyFill="1" applyBorder="1" applyAlignment="1" applyProtection="1">
      <alignment horizontal="center" vertical="center"/>
    </xf>
    <xf numFmtId="1" fontId="10" fillId="4" borderId="382" xfId="0" applyNumberFormat="1" applyFont="1" applyFill="1" applyBorder="1" applyAlignment="1" applyProtection="1">
      <alignment horizontal="left"/>
    </xf>
    <xf numFmtId="49" fontId="10" fillId="4" borderId="368" xfId="0" applyNumberFormat="1" applyFont="1" applyFill="1" applyBorder="1" applyAlignment="1" applyProtection="1">
      <alignment horizontal="center" vertical="center"/>
    </xf>
    <xf numFmtId="1" fontId="10" fillId="4" borderId="399" xfId="0" applyNumberFormat="1" applyFont="1" applyFill="1" applyBorder="1" applyAlignment="1" applyProtection="1">
      <alignment horizontal="right"/>
    </xf>
    <xf numFmtId="1" fontId="4" fillId="7" borderId="0" xfId="0" applyNumberFormat="1" applyFont="1" applyFill="1"/>
    <xf numFmtId="0" fontId="10" fillId="0" borderId="384" xfId="0" applyFont="1" applyFill="1" applyBorder="1" applyAlignment="1" applyProtection="1">
      <alignment vertical="center" wrapText="1"/>
    </xf>
    <xf numFmtId="49" fontId="10" fillId="0" borderId="91" xfId="0" applyNumberFormat="1" applyFont="1" applyFill="1" applyBorder="1" applyAlignment="1" applyProtection="1">
      <alignment horizontal="center" vertical="center" wrapText="1"/>
      <protection locked="0"/>
    </xf>
    <xf numFmtId="1" fontId="10" fillId="6" borderId="439" xfId="0" applyNumberFormat="1" applyFont="1" applyFill="1" applyBorder="1" applyAlignment="1" applyProtection="1">
      <protection locked="0"/>
    </xf>
    <xf numFmtId="1" fontId="10" fillId="6" borderId="440" xfId="0" applyNumberFormat="1" applyFont="1" applyFill="1" applyBorder="1" applyAlignment="1" applyProtection="1">
      <alignment wrapText="1"/>
      <protection locked="0"/>
    </xf>
    <xf numFmtId="49" fontId="10" fillId="0" borderId="399" xfId="0" applyNumberFormat="1" applyFont="1" applyFill="1" applyBorder="1" applyAlignment="1" applyProtection="1">
      <alignment horizontal="center" vertical="center" wrapText="1"/>
      <protection locked="0"/>
    </xf>
    <xf numFmtId="0" fontId="9" fillId="3" borderId="431" xfId="0" applyFont="1" applyFill="1" applyBorder="1" applyProtection="1"/>
    <xf numFmtId="0" fontId="9" fillId="3" borderId="441" xfId="0" applyFont="1" applyFill="1" applyBorder="1" applyProtection="1"/>
    <xf numFmtId="0" fontId="10" fillId="3" borderId="431" xfId="0" applyFont="1" applyFill="1" applyBorder="1" applyProtection="1"/>
    <xf numFmtId="0" fontId="10" fillId="3" borderId="431" xfId="0" applyNumberFormat="1" applyFont="1" applyFill="1" applyBorder="1" applyAlignment="1" applyProtection="1"/>
    <xf numFmtId="0" fontId="10" fillId="3" borderId="187" xfId="0" applyNumberFormat="1" applyFont="1" applyFill="1" applyBorder="1" applyAlignment="1" applyProtection="1"/>
    <xf numFmtId="0" fontId="10" fillId="0" borderId="187" xfId="0" applyNumberFormat="1" applyFont="1" applyFill="1" applyBorder="1" applyAlignment="1" applyProtection="1"/>
    <xf numFmtId="0" fontId="10" fillId="0" borderId="428" xfId="0" applyFont="1" applyBorder="1" applyAlignment="1" applyProtection="1">
      <alignment horizontal="center" vertical="center" wrapText="1"/>
    </xf>
    <xf numFmtId="1" fontId="10" fillId="0" borderId="417" xfId="0" applyNumberFormat="1" applyFont="1" applyBorder="1" applyAlignment="1" applyProtection="1">
      <alignment horizontal="center" vertical="center" wrapText="1"/>
    </xf>
    <xf numFmtId="1" fontId="10" fillId="0" borderId="418" xfId="0" applyNumberFormat="1" applyFont="1" applyBorder="1" applyAlignment="1" applyProtection="1">
      <alignment horizontal="center" vertical="center" wrapText="1"/>
    </xf>
    <xf numFmtId="1" fontId="10" fillId="0" borderId="187" xfId="0" applyNumberFormat="1" applyFont="1" applyBorder="1" applyAlignment="1" applyProtection="1">
      <alignment horizontal="center" vertical="center" wrapText="1"/>
    </xf>
    <xf numFmtId="1" fontId="10" fillId="0" borderId="421" xfId="0" applyNumberFormat="1" applyFont="1" applyBorder="1" applyAlignment="1" applyProtection="1">
      <alignment horizontal="center" vertical="center" wrapText="1"/>
    </xf>
    <xf numFmtId="0" fontId="10" fillId="4" borderId="138" xfId="0" applyFont="1" applyFill="1" applyBorder="1" applyAlignment="1" applyProtection="1"/>
    <xf numFmtId="3" fontId="10" fillId="0" borderId="138" xfId="0" applyNumberFormat="1" applyFont="1" applyBorder="1" applyAlignment="1" applyProtection="1">
      <alignment horizontal="center" vertical="center"/>
      <protection locked="0"/>
    </xf>
    <xf numFmtId="1" fontId="10" fillId="6" borderId="165" xfId="0" applyNumberFormat="1" applyFont="1" applyFill="1" applyBorder="1" applyAlignment="1" applyProtection="1">
      <alignment wrapText="1"/>
      <protection locked="0"/>
    </xf>
    <xf numFmtId="1" fontId="10" fillId="6" borderId="435" xfId="0" applyNumberFormat="1" applyFont="1" applyFill="1" applyBorder="1" applyAlignment="1" applyProtection="1">
      <alignment wrapText="1"/>
      <protection locked="0"/>
    </xf>
    <xf numFmtId="0" fontId="10" fillId="4" borderId="382" xfId="0" applyFont="1" applyFill="1" applyBorder="1" applyAlignment="1" applyProtection="1"/>
    <xf numFmtId="3" fontId="10" fillId="0" borderId="382" xfId="0" applyNumberFormat="1" applyFont="1" applyBorder="1" applyAlignment="1" applyProtection="1">
      <alignment horizontal="center" vertical="center"/>
      <protection locked="0"/>
    </xf>
    <xf numFmtId="3" fontId="10" fillId="0" borderId="382" xfId="0" applyNumberFormat="1" applyFont="1" applyBorder="1" applyAlignment="1" applyProtection="1">
      <alignment horizontal="right"/>
      <protection locked="0"/>
    </xf>
    <xf numFmtId="3" fontId="10" fillId="3" borderId="369" xfId="0" applyNumberFormat="1" applyFont="1" applyFill="1" applyBorder="1" applyAlignment="1" applyProtection="1">
      <alignment horizontal="right"/>
      <protection locked="0"/>
    </xf>
    <xf numFmtId="1" fontId="10" fillId="6" borderId="371" xfId="0" applyNumberFormat="1" applyFont="1" applyFill="1" applyBorder="1" applyAlignment="1" applyProtection="1">
      <protection locked="0"/>
    </xf>
    <xf numFmtId="0" fontId="10" fillId="0" borderId="404" xfId="0" applyFont="1" applyBorder="1" applyAlignment="1" applyProtection="1"/>
    <xf numFmtId="1" fontId="10" fillId="6" borderId="379" xfId="0" applyNumberFormat="1" applyFont="1" applyFill="1" applyBorder="1" applyAlignment="1" applyProtection="1">
      <protection locked="0"/>
    </xf>
    <xf numFmtId="1" fontId="10" fillId="5" borderId="391" xfId="0" applyNumberFormat="1" applyFont="1" applyFill="1" applyBorder="1" applyAlignment="1" applyProtection="1"/>
    <xf numFmtId="3" fontId="10" fillId="0" borderId="127" xfId="0" applyNumberFormat="1" applyFont="1" applyBorder="1" applyAlignment="1" applyProtection="1">
      <alignment horizontal="center" vertical="center"/>
      <protection locked="0"/>
    </xf>
    <xf numFmtId="1" fontId="10" fillId="0" borderId="404" xfId="0" applyNumberFormat="1" applyFont="1" applyBorder="1" applyAlignment="1" applyProtection="1"/>
    <xf numFmtId="1" fontId="10" fillId="0" borderId="382" xfId="0" applyNumberFormat="1" applyFont="1" applyFill="1" applyBorder="1" applyAlignment="1" applyProtection="1">
      <alignment horizontal="left"/>
    </xf>
    <xf numFmtId="0" fontId="10" fillId="4" borderId="382" xfId="0" applyNumberFormat="1" applyFont="1" applyFill="1" applyBorder="1" applyAlignment="1" applyProtection="1">
      <alignment horizontal="left"/>
    </xf>
    <xf numFmtId="1" fontId="10" fillId="6" borderId="437" xfId="0" applyNumberFormat="1" applyFont="1" applyFill="1" applyBorder="1" applyAlignment="1" applyProtection="1">
      <alignment wrapText="1"/>
      <protection locked="0"/>
    </xf>
    <xf numFmtId="3" fontId="10" fillId="0" borderId="384" xfId="0" applyNumberFormat="1" applyFont="1" applyFill="1" applyBorder="1" applyAlignment="1" applyProtection="1">
      <alignment horizontal="center" vertical="center"/>
      <protection locked="0"/>
    </xf>
    <xf numFmtId="3" fontId="10" fillId="3" borderId="364" xfId="0" applyNumberFormat="1" applyFont="1" applyFill="1" applyBorder="1" applyAlignment="1" applyProtection="1">
      <alignment horizontal="right"/>
      <protection locked="0"/>
    </xf>
    <xf numFmtId="1" fontId="10" fillId="6" borderId="380" xfId="0" applyNumberFormat="1" applyFont="1" applyFill="1" applyBorder="1" applyAlignment="1" applyProtection="1">
      <protection locked="0"/>
    </xf>
    <xf numFmtId="1" fontId="10" fillId="6" borderId="439" xfId="0" applyNumberFormat="1" applyFont="1" applyFill="1" applyBorder="1" applyAlignment="1" applyProtection="1">
      <alignment wrapText="1"/>
      <protection locked="0"/>
    </xf>
    <xf numFmtId="0" fontId="10" fillId="0" borderId="446" xfId="0" applyNumberFormat="1" applyFont="1" applyFill="1" applyBorder="1" applyAlignment="1" applyProtection="1">
      <protection hidden="1"/>
    </xf>
    <xf numFmtId="0" fontId="10" fillId="0" borderId="425" xfId="0" applyNumberFormat="1" applyFont="1" applyFill="1" applyBorder="1" applyAlignment="1" applyProtection="1">
      <protection hidden="1"/>
    </xf>
    <xf numFmtId="0" fontId="10" fillId="0" borderId="447" xfId="0" applyNumberFormat="1" applyFont="1" applyFill="1" applyBorder="1" applyAlignment="1" applyProtection="1">
      <protection hidden="1"/>
    </xf>
    <xf numFmtId="0" fontId="10" fillId="3" borderId="422" xfId="0" applyFont="1" applyFill="1" applyBorder="1" applyProtection="1"/>
    <xf numFmtId="0" fontId="10" fillId="3" borderId="422" xfId="0" applyFont="1" applyFill="1" applyBorder="1" applyAlignment="1" applyProtection="1">
      <alignment wrapText="1"/>
    </xf>
    <xf numFmtId="0" fontId="10" fillId="3" borderId="422" xfId="0" applyNumberFormat="1" applyFont="1" applyFill="1" applyBorder="1" applyAlignment="1" applyProtection="1"/>
    <xf numFmtId="0" fontId="10" fillId="0" borderId="422" xfId="0" applyNumberFormat="1" applyFont="1" applyFill="1" applyBorder="1" applyAlignment="1" applyProtection="1">
      <protection hidden="1"/>
    </xf>
    <xf numFmtId="0" fontId="10" fillId="0" borderId="382" xfId="0" applyFont="1" applyFill="1" applyBorder="1" applyAlignment="1" applyProtection="1">
      <alignment vertical="center" wrapText="1"/>
    </xf>
    <xf numFmtId="49" fontId="10" fillId="3" borderId="382" xfId="0" applyNumberFormat="1" applyFont="1" applyFill="1" applyBorder="1" applyAlignment="1" applyProtection="1">
      <alignment horizontal="center" vertical="center"/>
      <protection locked="0"/>
    </xf>
    <xf numFmtId="49" fontId="10" fillId="6" borderId="150" xfId="0" applyNumberFormat="1" applyFont="1" applyFill="1" applyBorder="1" applyAlignment="1" applyProtection="1">
      <protection locked="0"/>
    </xf>
    <xf numFmtId="41" fontId="3" fillId="3" borderId="422" xfId="0" applyNumberFormat="1" applyFont="1" applyFill="1" applyBorder="1" applyAlignment="1" applyProtection="1">
      <alignment horizontal="right"/>
    </xf>
    <xf numFmtId="0" fontId="11" fillId="0" borderId="422" xfId="0" applyNumberFormat="1" applyFont="1" applyFill="1" applyBorder="1" applyAlignment="1" applyProtection="1"/>
    <xf numFmtId="0" fontId="10" fillId="0" borderId="422" xfId="0" applyNumberFormat="1" applyFont="1" applyFill="1" applyBorder="1" applyAlignment="1" applyProtection="1"/>
    <xf numFmtId="49" fontId="10" fillId="3" borderId="384" xfId="0" applyNumberFormat="1" applyFont="1" applyFill="1" applyBorder="1" applyAlignment="1" applyProtection="1">
      <alignment horizontal="center" vertical="center"/>
      <protection locked="0"/>
    </xf>
    <xf numFmtId="49" fontId="10" fillId="6" borderId="365" xfId="0" applyNumberFormat="1" applyFont="1" applyFill="1" applyBorder="1" applyAlignment="1" applyProtection="1">
      <protection locked="0"/>
    </xf>
    <xf numFmtId="0" fontId="3" fillId="3" borderId="422" xfId="0" applyFont="1" applyFill="1" applyBorder="1" applyAlignment="1" applyProtection="1"/>
    <xf numFmtId="0" fontId="9" fillId="0" borderId="405" xfId="0" applyFont="1" applyFill="1" applyBorder="1" applyAlignment="1" applyProtection="1"/>
    <xf numFmtId="0" fontId="9" fillId="0" borderId="405" xfId="0" applyFont="1" applyBorder="1" applyAlignment="1" applyProtection="1"/>
    <xf numFmtId="0" fontId="9" fillId="0" borderId="448" xfId="0" applyFont="1" applyBorder="1" applyAlignment="1" applyProtection="1"/>
    <xf numFmtId="0" fontId="9" fillId="0" borderId="449" xfId="0" applyFont="1" applyBorder="1" applyAlignment="1" applyProtection="1"/>
    <xf numFmtId="0" fontId="10" fillId="0" borderId="405" xfId="0" applyNumberFormat="1" applyFont="1" applyFill="1" applyBorder="1" applyAlignment="1" applyProtection="1">
      <alignment horizontal="center" vertical="center" wrapText="1"/>
    </xf>
    <xf numFmtId="0" fontId="3" fillId="0" borderId="143" xfId="0" applyFont="1" applyFill="1" applyBorder="1" applyAlignment="1" applyProtection="1">
      <alignment horizontal="left" vertical="center"/>
    </xf>
    <xf numFmtId="3" fontId="3" fillId="0" borderId="143" xfId="0" applyNumberFormat="1" applyFont="1" applyFill="1" applyBorder="1" applyAlignment="1" applyProtection="1">
      <alignment horizontal="right"/>
      <protection locked="0"/>
    </xf>
    <xf numFmtId="0" fontId="3" fillId="0" borderId="138" xfId="0" applyFont="1" applyFill="1" applyBorder="1" applyAlignment="1" applyProtection="1">
      <alignment horizontal="right"/>
      <protection locked="0"/>
    </xf>
    <xf numFmtId="0" fontId="10" fillId="0" borderId="368" xfId="0" applyFont="1" applyFill="1" applyBorder="1" applyAlignment="1" applyProtection="1">
      <alignment horizontal="left" vertical="center"/>
    </xf>
    <xf numFmtId="3" fontId="10" fillId="0" borderId="368" xfId="0" applyNumberFormat="1" applyFont="1" applyFill="1" applyBorder="1" applyAlignment="1" applyProtection="1">
      <alignment horizontal="right"/>
      <protection locked="0"/>
    </xf>
    <xf numFmtId="0" fontId="10" fillId="10" borderId="450" xfId="3" applyFont="1" applyBorder="1" applyAlignment="1" applyProtection="1">
      <alignment horizontal="right"/>
      <protection locked="0"/>
    </xf>
    <xf numFmtId="3" fontId="10" fillId="10" borderId="451" xfId="3" applyNumberFormat="1" applyFont="1" applyBorder="1" applyAlignment="1" applyProtection="1">
      <alignment horizontal="right"/>
      <protection locked="0"/>
    </xf>
    <xf numFmtId="0" fontId="10" fillId="0" borderId="363" xfId="0" applyFont="1" applyFill="1" applyBorder="1" applyAlignment="1" applyProtection="1">
      <alignment horizontal="left" vertical="center"/>
    </xf>
    <xf numFmtId="3" fontId="10" fillId="0" borderId="363" xfId="0" applyNumberFormat="1" applyFont="1" applyFill="1" applyBorder="1" applyAlignment="1" applyProtection="1">
      <alignment horizontal="right"/>
      <protection locked="0"/>
    </xf>
    <xf numFmtId="0" fontId="10" fillId="10" borderId="452" xfId="3" applyFont="1" applyBorder="1" applyAlignment="1" applyProtection="1">
      <alignment horizontal="right"/>
      <protection locked="0"/>
    </xf>
    <xf numFmtId="3" fontId="10" fillId="10" borderId="453" xfId="3" applyNumberFormat="1" applyFont="1" applyBorder="1" applyAlignment="1" applyProtection="1">
      <alignment horizontal="right"/>
      <protection locked="0"/>
    </xf>
    <xf numFmtId="0" fontId="3" fillId="0" borderId="404" xfId="0" applyFont="1" applyFill="1" applyBorder="1" applyAlignment="1" applyProtection="1">
      <alignment horizontal="left" vertical="center" wrapText="1"/>
    </xf>
    <xf numFmtId="3" fontId="3" fillId="0" borderId="408" xfId="0" applyNumberFormat="1" applyFont="1" applyFill="1" applyBorder="1" applyAlignment="1" applyProtection="1">
      <alignment horizontal="right" wrapText="1"/>
      <protection locked="0"/>
    </xf>
    <xf numFmtId="0" fontId="3" fillId="0" borderId="404" xfId="0" applyFont="1" applyFill="1" applyBorder="1" applyAlignment="1" applyProtection="1">
      <alignment horizontal="right" wrapText="1"/>
      <protection locked="0"/>
    </xf>
    <xf numFmtId="3" fontId="10" fillId="10" borderId="452" xfId="3" applyNumberFormat="1" applyFont="1" applyBorder="1" applyAlignment="1" applyProtection="1">
      <alignment horizontal="right"/>
      <protection locked="0"/>
    </xf>
    <xf numFmtId="0" fontId="9" fillId="0" borderId="454" xfId="0" applyFont="1" applyFill="1" applyBorder="1" applyAlignment="1" applyProtection="1"/>
    <xf numFmtId="0" fontId="9" fillId="0" borderId="455" xfId="0" applyFont="1" applyFill="1" applyBorder="1" applyAlignment="1" applyProtection="1">
      <alignment wrapText="1"/>
    </xf>
    <xf numFmtId="0" fontId="9" fillId="0" borderId="456" xfId="0" applyFont="1" applyFill="1" applyBorder="1" applyAlignment="1" applyProtection="1">
      <alignment wrapText="1"/>
    </xf>
    <xf numFmtId="0" fontId="10" fillId="0" borderId="425" xfId="0" applyNumberFormat="1" applyFont="1" applyFill="1" applyBorder="1" applyAlignment="1" applyProtection="1"/>
    <xf numFmtId="0" fontId="10" fillId="0" borderId="446" xfId="0" applyNumberFormat="1" applyFont="1" applyFill="1" applyBorder="1" applyAlignment="1" applyProtection="1"/>
    <xf numFmtId="0" fontId="10" fillId="0" borderId="457" xfId="0" applyNumberFormat="1" applyFont="1" applyFill="1" applyBorder="1" applyAlignment="1" applyProtection="1"/>
    <xf numFmtId="0" fontId="10" fillId="0" borderId="457" xfId="0" applyNumberFormat="1" applyFont="1" applyFill="1" applyBorder="1" applyAlignment="1" applyProtection="1">
      <protection hidden="1"/>
    </xf>
    <xf numFmtId="0" fontId="10" fillId="0" borderId="461" xfId="0" applyNumberFormat="1" applyFont="1" applyFill="1" applyBorder="1" applyAlignment="1" applyProtection="1"/>
    <xf numFmtId="0" fontId="10" fillId="0" borderId="462" xfId="0" applyNumberFormat="1" applyFont="1" applyFill="1" applyBorder="1" applyAlignment="1" applyProtection="1"/>
    <xf numFmtId="0" fontId="10" fillId="0" borderId="461" xfId="0" applyNumberFormat="1" applyFont="1" applyFill="1" applyBorder="1" applyAlignment="1" applyProtection="1">
      <protection hidden="1"/>
    </xf>
    <xf numFmtId="0" fontId="10" fillId="4" borderId="463" xfId="0" applyFont="1" applyFill="1" applyBorder="1" applyAlignment="1" applyProtection="1">
      <alignment horizontal="center" vertical="center" wrapText="1"/>
    </xf>
    <xf numFmtId="0" fontId="10" fillId="4" borderId="464" xfId="0" applyFont="1" applyFill="1" applyBorder="1" applyAlignment="1" applyProtection="1">
      <alignment horizontal="center" vertical="center" wrapText="1"/>
    </xf>
    <xf numFmtId="0" fontId="10" fillId="3" borderId="457" xfId="0" applyNumberFormat="1" applyFont="1" applyFill="1" applyBorder="1" applyAlignment="1" applyProtection="1"/>
    <xf numFmtId="0" fontId="11" fillId="0" borderId="457" xfId="0" applyNumberFormat="1" applyFont="1" applyFill="1" applyBorder="1" applyAlignment="1" applyProtection="1"/>
    <xf numFmtId="0" fontId="10" fillId="4" borderId="90" xfId="0" applyFont="1" applyFill="1" applyBorder="1" applyAlignment="1" applyProtection="1">
      <alignment horizontal="left" vertical="center" wrapText="1"/>
    </xf>
    <xf numFmtId="3" fontId="10" fillId="4" borderId="106" xfId="0" applyNumberFormat="1" applyFont="1" applyFill="1" applyBorder="1" applyAlignment="1" applyProtection="1">
      <protection locked="0"/>
    </xf>
    <xf numFmtId="3" fontId="10" fillId="4" borderId="428" xfId="0" applyNumberFormat="1" applyFont="1" applyFill="1" applyBorder="1" applyAlignment="1" applyProtection="1">
      <protection locked="0"/>
    </xf>
    <xf numFmtId="1" fontId="10" fillId="4" borderId="457" xfId="0" applyNumberFormat="1" applyFont="1" applyFill="1" applyBorder="1"/>
    <xf numFmtId="1" fontId="10" fillId="0" borderId="457" xfId="0" applyNumberFormat="1" applyFont="1" applyBorder="1"/>
    <xf numFmtId="1" fontId="10" fillId="0" borderId="457" xfId="0" applyNumberFormat="1" applyFont="1" applyBorder="1" applyProtection="1">
      <protection hidden="1"/>
    </xf>
    <xf numFmtId="1" fontId="10" fillId="4" borderId="422" xfId="0" applyNumberFormat="1" applyFont="1" applyFill="1" applyBorder="1"/>
    <xf numFmtId="1" fontId="10" fillId="0" borderId="422" xfId="0" applyNumberFormat="1" applyFont="1" applyBorder="1"/>
    <xf numFmtId="1" fontId="10" fillId="0" borderId="422" xfId="0" applyNumberFormat="1" applyFont="1" applyBorder="1" applyProtection="1">
      <protection hidden="1"/>
    </xf>
    <xf numFmtId="0" fontId="9" fillId="0" borderId="427" xfId="0" applyFont="1" applyBorder="1" applyAlignment="1" applyProtection="1"/>
    <xf numFmtId="0" fontId="9" fillId="3" borderId="420" xfId="0" applyFont="1" applyFill="1" applyBorder="1" applyAlignment="1" applyProtection="1"/>
    <xf numFmtId="0" fontId="10" fillId="0" borderId="465" xfId="0" applyFont="1" applyFill="1" applyBorder="1" applyAlignment="1" applyProtection="1">
      <alignment horizontal="center" wrapText="1"/>
    </xf>
    <xf numFmtId="41" fontId="3" fillId="3" borderId="422" xfId="0" applyNumberFormat="1" applyFont="1" applyFill="1" applyBorder="1" applyAlignment="1" applyProtection="1"/>
    <xf numFmtId="0" fontId="10" fillId="4" borderId="138" xfId="0" applyFont="1" applyFill="1" applyBorder="1" applyAlignment="1" applyProtection="1">
      <alignment vertical="center" wrapText="1"/>
    </xf>
    <xf numFmtId="49" fontId="10" fillId="6" borderId="138" xfId="0" applyNumberFormat="1" applyFont="1" applyFill="1" applyBorder="1" applyAlignment="1" applyProtection="1">
      <alignment wrapText="1"/>
      <protection locked="0"/>
    </xf>
    <xf numFmtId="0" fontId="3" fillId="3" borderId="422" xfId="0" applyFont="1" applyFill="1" applyBorder="1" applyAlignment="1" applyProtection="1">
      <alignment wrapText="1"/>
    </xf>
    <xf numFmtId="0" fontId="10" fillId="4" borderId="384" xfId="0" applyFont="1" applyFill="1" applyBorder="1" applyAlignment="1" applyProtection="1">
      <alignment vertical="center" wrapText="1"/>
    </xf>
    <xf numFmtId="49" fontId="10" fillId="6" borderId="384" xfId="0" applyNumberFormat="1" applyFont="1" applyFill="1" applyBorder="1" applyAlignment="1" applyProtection="1">
      <alignment wrapText="1"/>
      <protection locked="0"/>
    </xf>
    <xf numFmtId="0" fontId="9" fillId="0" borderId="446" xfId="0" applyFont="1" applyFill="1" applyBorder="1" applyAlignment="1" applyProtection="1"/>
    <xf numFmtId="0" fontId="10" fillId="0" borderId="466" xfId="0" applyNumberFormat="1" applyFont="1" applyFill="1" applyBorder="1" applyAlignment="1" applyProtection="1"/>
    <xf numFmtId="0" fontId="10" fillId="3" borderId="467" xfId="0" applyNumberFormat="1" applyFont="1" applyFill="1" applyBorder="1" applyAlignment="1" applyProtection="1"/>
    <xf numFmtId="0" fontId="10" fillId="0" borderId="468" xfId="0" applyNumberFormat="1" applyFont="1" applyFill="1" applyBorder="1" applyAlignment="1" applyProtection="1"/>
    <xf numFmtId="0" fontId="10" fillId="0" borderId="467" xfId="0" applyNumberFormat="1" applyFont="1" applyFill="1" applyBorder="1" applyAlignment="1" applyProtection="1"/>
    <xf numFmtId="0" fontId="10" fillId="0" borderId="426" xfId="0" applyNumberFormat="1" applyFont="1" applyFill="1" applyBorder="1" applyAlignment="1" applyProtection="1"/>
    <xf numFmtId="0" fontId="10" fillId="0" borderId="423" xfId="0" applyNumberFormat="1" applyFont="1" applyFill="1" applyBorder="1" applyAlignment="1" applyProtection="1"/>
    <xf numFmtId="0" fontId="10" fillId="0" borderId="465" xfId="0" applyFont="1" applyFill="1" applyBorder="1" applyAlignment="1" applyProtection="1">
      <alignment horizontal="left" vertical="center" wrapText="1"/>
    </xf>
    <xf numFmtId="49" fontId="10" fillId="6" borderId="463" xfId="0" applyNumberFormat="1" applyFont="1" applyFill="1" applyBorder="1" applyAlignment="1" applyProtection="1">
      <protection locked="0"/>
    </xf>
    <xf numFmtId="49" fontId="10" fillId="6" borderId="464" xfId="0" applyNumberFormat="1" applyFont="1" applyFill="1" applyBorder="1" applyAlignment="1" applyProtection="1">
      <protection locked="0"/>
    </xf>
    <xf numFmtId="0" fontId="10" fillId="0" borderId="124" xfId="0" applyNumberFormat="1" applyFont="1" applyFill="1" applyBorder="1" applyAlignment="1" applyProtection="1">
      <protection hidden="1"/>
    </xf>
    <xf numFmtId="0" fontId="10" fillId="0" borderId="118" xfId="0" applyNumberFormat="1" applyFont="1" applyFill="1" applyBorder="1" applyAlignment="1" applyProtection="1">
      <protection hidden="1"/>
    </xf>
    <xf numFmtId="0" fontId="10" fillId="0" borderId="465" xfId="0" applyNumberFormat="1" applyFont="1" applyFill="1" applyBorder="1" applyAlignment="1" applyProtection="1">
      <alignment horizontal="center" vertical="center" wrapText="1"/>
    </xf>
    <xf numFmtId="0" fontId="10" fillId="0" borderId="460" xfId="0" applyNumberFormat="1" applyFont="1" applyFill="1" applyBorder="1" applyAlignment="1" applyProtection="1">
      <alignment horizontal="center" vertical="center" wrapText="1"/>
    </xf>
    <xf numFmtId="1" fontId="10" fillId="0" borderId="463" xfId="0" applyNumberFormat="1" applyFont="1" applyFill="1" applyBorder="1" applyAlignment="1" applyProtection="1">
      <alignment horizontal="center" vertical="center" wrapText="1"/>
    </xf>
    <xf numFmtId="1" fontId="10" fillId="0" borderId="460" xfId="0" applyNumberFormat="1" applyFont="1" applyFill="1" applyBorder="1" applyAlignment="1" applyProtection="1">
      <alignment horizontal="center" vertical="center" wrapText="1"/>
    </xf>
    <xf numFmtId="1" fontId="10" fillId="0" borderId="471" xfId="0" applyNumberFormat="1" applyFont="1" applyFill="1" applyBorder="1" applyAlignment="1" applyProtection="1">
      <alignment horizontal="center" vertical="center" wrapText="1"/>
    </xf>
    <xf numFmtId="1" fontId="10" fillId="0" borderId="469" xfId="0" applyNumberFormat="1" applyFont="1" applyFill="1" applyBorder="1" applyAlignment="1" applyProtection="1">
      <alignment horizontal="center" vertical="center" wrapText="1"/>
    </xf>
    <xf numFmtId="1" fontId="10" fillId="0" borderId="465" xfId="0" applyNumberFormat="1" applyFont="1" applyFill="1" applyBorder="1" applyAlignment="1" applyProtection="1">
      <alignment horizontal="center"/>
    </xf>
    <xf numFmtId="1" fontId="10" fillId="0" borderId="427" xfId="0" applyNumberFormat="1" applyFont="1" applyFill="1" applyBorder="1" applyAlignment="1" applyProtection="1">
      <alignment horizontal="center" vertical="center"/>
      <protection hidden="1"/>
    </xf>
    <xf numFmtId="49" fontId="10" fillId="0" borderId="465" xfId="0" applyNumberFormat="1" applyFont="1" applyFill="1" applyBorder="1" applyAlignment="1" applyProtection="1">
      <alignment horizontal="right"/>
      <protection locked="0"/>
    </xf>
    <xf numFmtId="3" fontId="10" fillId="0" borderId="465" xfId="0" applyNumberFormat="1" applyFont="1" applyFill="1" applyBorder="1" applyAlignment="1" applyProtection="1">
      <alignment horizontal="right"/>
      <protection locked="0"/>
    </xf>
    <xf numFmtId="3" fontId="10" fillId="0" borderId="460" xfId="0" applyNumberFormat="1" applyFont="1" applyFill="1" applyBorder="1" applyAlignment="1" applyProtection="1">
      <alignment horizontal="right"/>
      <protection locked="0"/>
    </xf>
    <xf numFmtId="1" fontId="10" fillId="6" borderId="106" xfId="0" applyNumberFormat="1" applyFont="1" applyFill="1" applyBorder="1" applyAlignment="1" applyProtection="1">
      <alignment horizontal="right"/>
      <protection locked="0"/>
    </xf>
    <xf numFmtId="1" fontId="10" fillId="6" borderId="428" xfId="0" applyNumberFormat="1" applyFont="1" applyFill="1" applyBorder="1" applyAlignment="1" applyProtection="1">
      <alignment horizontal="right"/>
      <protection locked="0"/>
    </xf>
    <xf numFmtId="1" fontId="10" fillId="6" borderId="99" xfId="0" applyNumberFormat="1" applyFont="1" applyFill="1" applyBorder="1" applyAlignment="1" applyProtection="1">
      <alignment horizontal="right"/>
      <protection locked="0"/>
    </xf>
    <xf numFmtId="1" fontId="10" fillId="6" borderId="472" xfId="0" applyNumberFormat="1" applyFont="1" applyFill="1" applyBorder="1" applyAlignment="1" applyProtection="1">
      <alignment horizontal="right"/>
      <protection locked="0"/>
    </xf>
    <xf numFmtId="1" fontId="10" fillId="6" borderId="473" xfId="0" applyNumberFormat="1" applyFont="1" applyFill="1" applyBorder="1" applyAlignment="1" applyProtection="1">
      <alignment horizontal="right"/>
      <protection locked="0"/>
    </xf>
    <xf numFmtId="1" fontId="10" fillId="0" borderId="138" xfId="0" applyNumberFormat="1" applyFont="1" applyFill="1" applyBorder="1" applyAlignment="1" applyProtection="1">
      <alignment horizontal="center" vertical="center"/>
    </xf>
    <xf numFmtId="49" fontId="10" fillId="0" borderId="404" xfId="0" applyNumberFormat="1" applyFont="1" applyFill="1" applyBorder="1" applyAlignment="1" applyProtection="1">
      <alignment horizontal="right"/>
      <protection locked="0"/>
    </xf>
    <xf numFmtId="1" fontId="10" fillId="0" borderId="382" xfId="0" applyNumberFormat="1" applyFont="1" applyFill="1" applyBorder="1" applyAlignment="1" applyProtection="1">
      <alignment horizontal="center" vertical="center" wrapText="1"/>
    </xf>
    <xf numFmtId="49" fontId="10" fillId="0" borderId="382" xfId="0" applyNumberFormat="1" applyFont="1" applyFill="1" applyBorder="1" applyAlignment="1" applyProtection="1">
      <alignment horizontal="right"/>
      <protection locked="0"/>
    </xf>
    <xf numFmtId="1" fontId="10" fillId="6" borderId="375" xfId="0" applyNumberFormat="1" applyFont="1" applyFill="1" applyBorder="1" applyAlignment="1" applyProtection="1">
      <alignment horizontal="right"/>
      <protection locked="0"/>
    </xf>
    <xf numFmtId="1" fontId="10" fillId="6" borderId="377" xfId="0" applyNumberFormat="1" applyFont="1" applyFill="1" applyBorder="1" applyAlignment="1" applyProtection="1">
      <alignment horizontal="right"/>
      <protection locked="0"/>
    </xf>
    <xf numFmtId="1" fontId="10" fillId="6" borderId="376" xfId="0" applyNumberFormat="1" applyFont="1" applyFill="1" applyBorder="1" applyAlignment="1" applyProtection="1">
      <alignment horizontal="right"/>
      <protection locked="0"/>
    </xf>
    <xf numFmtId="1" fontId="10" fillId="6" borderId="392" xfId="0" applyNumberFormat="1" applyFont="1" applyFill="1" applyBorder="1" applyAlignment="1" applyProtection="1">
      <alignment horizontal="right"/>
      <protection locked="0"/>
    </xf>
    <xf numFmtId="1" fontId="10" fillId="6" borderId="440" xfId="0" applyNumberFormat="1" applyFont="1" applyFill="1" applyBorder="1" applyAlignment="1" applyProtection="1">
      <alignment horizontal="right"/>
      <protection locked="0"/>
    </xf>
    <xf numFmtId="1" fontId="10" fillId="6" borderId="387" xfId="0" applyNumberFormat="1" applyFont="1" applyFill="1" applyBorder="1" applyAlignment="1" applyProtection="1">
      <alignment horizontal="right"/>
      <protection locked="0"/>
    </xf>
    <xf numFmtId="1" fontId="10" fillId="0" borderId="465" xfId="0" applyNumberFormat="1" applyFont="1" applyFill="1" applyBorder="1" applyAlignment="1" applyProtection="1">
      <alignment horizontal="center" vertical="center"/>
    </xf>
    <xf numFmtId="1" fontId="10" fillId="0" borderId="465" xfId="0" applyNumberFormat="1" applyFont="1" applyFill="1" applyBorder="1" applyAlignment="1" applyProtection="1">
      <alignment horizontal="center" vertical="center"/>
      <protection hidden="1"/>
    </xf>
    <xf numFmtId="49" fontId="10" fillId="0" borderId="90" xfId="0" applyNumberFormat="1" applyFont="1" applyFill="1" applyBorder="1" applyAlignment="1" applyProtection="1">
      <alignment horizontal="right"/>
      <protection locked="0"/>
    </xf>
    <xf numFmtId="3" fontId="10" fillId="0" borderId="428" xfId="0" applyNumberFormat="1" applyFont="1" applyFill="1" applyBorder="1" applyAlignment="1" applyProtection="1">
      <alignment horizontal="right"/>
      <protection locked="0"/>
    </xf>
    <xf numFmtId="1" fontId="10" fillId="6" borderId="463" xfId="0" applyNumberFormat="1" applyFont="1" applyFill="1" applyBorder="1" applyAlignment="1" applyProtection="1">
      <alignment horizontal="right"/>
      <protection locked="0"/>
    </xf>
    <xf numFmtId="1" fontId="10" fillId="6" borderId="460" xfId="0" applyNumberFormat="1" applyFont="1" applyFill="1" applyBorder="1" applyAlignment="1" applyProtection="1">
      <alignment horizontal="right"/>
      <protection locked="0"/>
    </xf>
    <xf numFmtId="1" fontId="10" fillId="6" borderId="471" xfId="0" applyNumberFormat="1" applyFont="1" applyFill="1" applyBorder="1" applyAlignment="1" applyProtection="1">
      <alignment horizontal="right"/>
      <protection locked="0"/>
    </xf>
    <xf numFmtId="1" fontId="10" fillId="6" borderId="464" xfId="0" applyNumberFormat="1" applyFont="1" applyFill="1" applyBorder="1" applyAlignment="1" applyProtection="1">
      <alignment horizontal="right"/>
      <protection locked="0"/>
    </xf>
    <xf numFmtId="1" fontId="10" fillId="6" borderId="445" xfId="0" applyNumberFormat="1" applyFont="1" applyFill="1" applyBorder="1" applyAlignment="1" applyProtection="1">
      <alignment horizontal="right"/>
      <protection locked="0"/>
    </xf>
    <xf numFmtId="0" fontId="10" fillId="0" borderId="474" xfId="0" applyNumberFormat="1" applyFont="1" applyFill="1" applyBorder="1" applyAlignment="1" applyProtection="1">
      <protection hidden="1"/>
    </xf>
    <xf numFmtId="0" fontId="10" fillId="0" borderId="475" xfId="0" applyNumberFormat="1" applyFont="1" applyFill="1" applyBorder="1" applyAlignment="1" applyProtection="1">
      <protection hidden="1"/>
    </xf>
    <xf numFmtId="0" fontId="10" fillId="0" borderId="476" xfId="0" applyNumberFormat="1" applyFont="1" applyFill="1" applyBorder="1" applyAlignment="1" applyProtection="1">
      <protection hidden="1"/>
    </xf>
    <xf numFmtId="0" fontId="10" fillId="3" borderId="422" xfId="0" applyNumberFormat="1" applyFont="1" applyFill="1" applyBorder="1" applyAlignment="1" applyProtection="1">
      <protection hidden="1"/>
    </xf>
    <xf numFmtId="1" fontId="10" fillId="0" borderId="477" xfId="0" applyNumberFormat="1" applyFont="1" applyFill="1" applyBorder="1" applyAlignment="1" applyProtection="1">
      <alignment horizontal="left" vertical="center"/>
    </xf>
    <xf numFmtId="1" fontId="10" fillId="0" borderId="477" xfId="0" applyNumberFormat="1" applyFont="1" applyFill="1" applyBorder="1" applyAlignment="1" applyProtection="1">
      <alignment horizontal="center" vertical="center" wrapText="1"/>
    </xf>
    <xf numFmtId="1" fontId="10" fillId="6" borderId="477" xfId="0" applyNumberFormat="1" applyFont="1" applyFill="1" applyBorder="1" applyAlignment="1" applyProtection="1">
      <protection locked="0"/>
    </xf>
    <xf numFmtId="1" fontId="10" fillId="6" borderId="478" xfId="0" applyNumberFormat="1" applyFont="1" applyFill="1" applyBorder="1" applyProtection="1">
      <protection locked="0"/>
    </xf>
    <xf numFmtId="1" fontId="10" fillId="6" borderId="477" xfId="0" applyNumberFormat="1" applyFont="1" applyFill="1" applyBorder="1" applyProtection="1">
      <protection locked="0"/>
    </xf>
    <xf numFmtId="1" fontId="10" fillId="0" borderId="382" xfId="0" applyNumberFormat="1" applyFont="1" applyFill="1" applyBorder="1" applyAlignment="1" applyProtection="1">
      <alignment horizontal="left" vertical="center"/>
    </xf>
    <xf numFmtId="1" fontId="10" fillId="6" borderId="404" xfId="0" applyNumberFormat="1" applyFont="1" applyFill="1" applyBorder="1" applyAlignment="1" applyProtection="1">
      <protection locked="0"/>
    </xf>
    <xf numFmtId="1" fontId="10" fillId="6" borderId="404" xfId="0" applyNumberFormat="1" applyFont="1" applyFill="1" applyBorder="1" applyProtection="1">
      <protection locked="0"/>
    </xf>
    <xf numFmtId="3" fontId="10" fillId="0" borderId="465" xfId="0" applyNumberFormat="1" applyFont="1" applyFill="1" applyBorder="1" applyAlignment="1" applyProtection="1">
      <protection locked="0"/>
    </xf>
    <xf numFmtId="3" fontId="10" fillId="6" borderId="465" xfId="0" applyNumberFormat="1" applyFont="1" applyFill="1" applyBorder="1" applyAlignment="1" applyProtection="1">
      <protection locked="0"/>
    </xf>
    <xf numFmtId="1" fontId="10" fillId="0" borderId="465" xfId="0" applyNumberFormat="1" applyFont="1" applyFill="1" applyBorder="1" applyAlignment="1" applyProtection="1">
      <alignment horizontal="left" vertical="center" wrapText="1"/>
    </xf>
    <xf numFmtId="1" fontId="10" fillId="0" borderId="382" xfId="0" applyNumberFormat="1" applyFont="1" applyFill="1" applyBorder="1" applyAlignment="1" applyProtection="1">
      <alignment horizontal="center"/>
    </xf>
    <xf numFmtId="1" fontId="10" fillId="0" borderId="479" xfId="0" applyNumberFormat="1" applyFont="1" applyFill="1" applyBorder="1" applyAlignment="1" applyProtection="1">
      <alignment horizontal="center"/>
    </xf>
    <xf numFmtId="1" fontId="10" fillId="6" borderId="479" xfId="0" applyNumberFormat="1" applyFont="1" applyFill="1" applyBorder="1" applyAlignment="1" applyProtection="1">
      <protection locked="0"/>
    </xf>
    <xf numFmtId="1" fontId="10" fillId="6" borderId="480" xfId="0" applyNumberFormat="1" applyFont="1" applyFill="1" applyBorder="1" applyProtection="1">
      <protection locked="0"/>
    </xf>
    <xf numFmtId="1" fontId="10" fillId="6" borderId="479" xfId="0" applyNumberFormat="1" applyFont="1" applyFill="1" applyBorder="1" applyProtection="1">
      <protection locked="0"/>
    </xf>
    <xf numFmtId="1" fontId="10" fillId="3" borderId="476" xfId="0" applyNumberFormat="1" applyFont="1" applyFill="1" applyBorder="1" applyProtection="1">
      <protection hidden="1"/>
    </xf>
    <xf numFmtId="1" fontId="10" fillId="0" borderId="476" xfId="0" applyNumberFormat="1" applyFont="1" applyBorder="1" applyProtection="1">
      <protection hidden="1"/>
    </xf>
    <xf numFmtId="1" fontId="10" fillId="3" borderId="422" xfId="0" applyNumberFormat="1" applyFont="1" applyFill="1" applyBorder="1" applyProtection="1">
      <protection hidden="1"/>
    </xf>
    <xf numFmtId="1" fontId="10" fillId="0" borderId="483" xfId="9" applyNumberFormat="1" applyFont="1" applyBorder="1" applyAlignment="1">
      <alignment horizontal="center" vertical="center" wrapText="1"/>
    </xf>
    <xf numFmtId="1" fontId="3" fillId="0" borderId="485" xfId="9" applyNumberFormat="1" applyFont="1" applyBorder="1" applyAlignment="1">
      <alignment horizontal="center" vertical="center" wrapText="1"/>
    </xf>
    <xf numFmtId="1" fontId="10" fillId="0" borderId="486" xfId="9" applyNumberFormat="1" applyFont="1" applyBorder="1" applyAlignment="1">
      <alignment horizontal="center" vertical="center" wrapText="1"/>
    </xf>
    <xf numFmtId="1" fontId="10" fillId="3" borderId="487" xfId="0" applyNumberFormat="1" applyFont="1" applyFill="1" applyBorder="1" applyProtection="1">
      <protection hidden="1"/>
    </xf>
    <xf numFmtId="1" fontId="10" fillId="0" borderId="487" xfId="0" applyNumberFormat="1" applyFont="1" applyBorder="1" applyProtection="1">
      <protection hidden="1"/>
    </xf>
    <xf numFmtId="1" fontId="10" fillId="0" borderId="143" xfId="8" applyNumberFormat="1" applyFont="1" applyBorder="1" applyAlignment="1">
      <alignment vertical="center" wrapText="1"/>
    </xf>
    <xf numFmtId="1" fontId="10" fillId="6" borderId="138" xfId="10" applyNumberFormat="1" applyFont="1" applyFill="1" applyBorder="1" applyProtection="1">
      <protection locked="0"/>
    </xf>
    <xf numFmtId="1" fontId="10" fillId="6" borderId="156" xfId="10" applyNumberFormat="1" applyFont="1" applyFill="1" applyBorder="1" applyProtection="1">
      <protection locked="0"/>
    </xf>
    <xf numFmtId="1" fontId="10" fillId="6" borderId="488" xfId="10" applyNumberFormat="1" applyFont="1" applyFill="1" applyBorder="1" applyProtection="1">
      <protection locked="0"/>
    </xf>
    <xf numFmtId="1" fontId="10" fillId="6" borderId="150" xfId="10" applyNumberFormat="1" applyFont="1" applyFill="1" applyBorder="1" applyProtection="1">
      <protection locked="0"/>
    </xf>
    <xf numFmtId="1" fontId="10" fillId="6" borderId="489" xfId="10" applyNumberFormat="1" applyFont="1" applyFill="1" applyBorder="1" applyProtection="1">
      <protection locked="0"/>
    </xf>
    <xf numFmtId="1" fontId="10" fillId="6" borderId="35" xfId="10" applyNumberFormat="1" applyFont="1" applyFill="1" applyBorder="1" applyProtection="1">
      <protection locked="0"/>
    </xf>
    <xf numFmtId="1" fontId="13" fillId="26" borderId="0" xfId="0" applyNumberFormat="1" applyFont="1" applyFill="1" applyProtection="1"/>
    <xf numFmtId="1" fontId="13" fillId="17" borderId="0" xfId="0" applyNumberFormat="1" applyFont="1" applyFill="1" applyProtection="1"/>
    <xf numFmtId="1" fontId="10" fillId="0" borderId="382" xfId="8" applyNumberFormat="1" applyFont="1" applyBorder="1" applyAlignment="1">
      <alignment vertical="center" wrapText="1"/>
    </xf>
    <xf numFmtId="1" fontId="10" fillId="6" borderId="404" xfId="10" applyNumberFormat="1" applyFont="1" applyFill="1" applyBorder="1" applyProtection="1">
      <protection locked="0"/>
    </xf>
    <xf numFmtId="1" fontId="10" fillId="6" borderId="384" xfId="10" applyNumberFormat="1" applyFont="1" applyFill="1" applyBorder="1" applyProtection="1">
      <protection locked="0"/>
    </xf>
    <xf numFmtId="1" fontId="10" fillId="6" borderId="372" xfId="10" applyNumberFormat="1" applyFont="1" applyFill="1" applyBorder="1" applyProtection="1">
      <protection locked="0"/>
    </xf>
    <xf numFmtId="1" fontId="10" fillId="6" borderId="371" xfId="10" applyNumberFormat="1" applyFont="1" applyFill="1" applyBorder="1" applyProtection="1">
      <protection locked="0"/>
    </xf>
    <xf numFmtId="1" fontId="10" fillId="6" borderId="388" xfId="10" applyNumberFormat="1" applyFont="1" applyFill="1" applyBorder="1" applyProtection="1">
      <protection locked="0"/>
    </xf>
    <xf numFmtId="1" fontId="10" fillId="6" borderId="365" xfId="10" applyNumberFormat="1" applyFont="1" applyFill="1" applyBorder="1" applyProtection="1">
      <protection locked="0"/>
    </xf>
    <xf numFmtId="1" fontId="10" fillId="6" borderId="369" xfId="10" applyNumberFormat="1" applyFont="1" applyFill="1" applyBorder="1" applyProtection="1">
      <protection locked="0"/>
    </xf>
    <xf numFmtId="1" fontId="10" fillId="6" borderId="373" xfId="10" applyNumberFormat="1" applyFont="1" applyFill="1" applyBorder="1" applyProtection="1">
      <protection locked="0"/>
    </xf>
    <xf numFmtId="1" fontId="10" fillId="9" borderId="370" xfId="10" applyNumberFormat="1" applyFont="1" applyFill="1" applyBorder="1" applyProtection="1"/>
    <xf numFmtId="1" fontId="10" fillId="9" borderId="373" xfId="10" applyNumberFormat="1" applyFont="1" applyFill="1" applyBorder="1" applyProtection="1"/>
    <xf numFmtId="1" fontId="10" fillId="0" borderId="490" xfId="8" applyNumberFormat="1" applyFont="1" applyBorder="1" applyAlignment="1">
      <alignment horizontal="center" vertical="center" wrapText="1"/>
    </xf>
    <xf numFmtId="1" fontId="10" fillId="0" borderId="491" xfId="10" applyNumberFormat="1" applyFont="1" applyBorder="1" applyAlignment="1">
      <alignment horizontal="right"/>
    </xf>
    <xf numFmtId="1" fontId="10" fillId="0" borderId="413" xfId="10" applyNumberFormat="1" applyFont="1" applyBorder="1" applyAlignment="1">
      <alignment horizontal="right"/>
    </xf>
    <xf numFmtId="1" fontId="10" fillId="0" borderId="492" xfId="10" applyNumberFormat="1" applyFont="1" applyBorder="1" applyAlignment="1">
      <alignment horizontal="right"/>
    </xf>
    <xf numFmtId="1" fontId="10" fillId="0" borderId="410" xfId="10" applyNumberFormat="1" applyFont="1" applyBorder="1" applyAlignment="1">
      <alignment horizontal="right"/>
    </xf>
    <xf numFmtId="1" fontId="10" fillId="0" borderId="493" xfId="10" applyNumberFormat="1" applyFont="1" applyBorder="1" applyAlignment="1">
      <alignment horizontal="right"/>
    </xf>
    <xf numFmtId="1" fontId="10" fillId="0" borderId="494" xfId="10" applyNumberFormat="1" applyFont="1" applyBorder="1" applyAlignment="1">
      <alignment horizontal="right"/>
    </xf>
    <xf numFmtId="1" fontId="10" fillId="3" borderId="495" xfId="0" applyNumberFormat="1" applyFont="1" applyFill="1" applyBorder="1" applyProtection="1">
      <protection hidden="1"/>
    </xf>
    <xf numFmtId="1" fontId="10" fillId="0" borderId="495" xfId="0" applyNumberFormat="1" applyFont="1" applyBorder="1" applyProtection="1">
      <protection hidden="1"/>
    </xf>
    <xf numFmtId="0" fontId="13" fillId="0" borderId="496" xfId="0" applyFont="1" applyBorder="1"/>
    <xf numFmtId="0" fontId="10" fillId="3" borderId="497" xfId="0" applyNumberFormat="1" applyFont="1" applyFill="1" applyBorder="1" applyAlignment="1" applyProtection="1">
      <protection hidden="1"/>
    </xf>
    <xf numFmtId="0" fontId="10" fillId="0" borderId="497" xfId="0" applyNumberFormat="1" applyFont="1" applyFill="1" applyBorder="1" applyAlignment="1" applyProtection="1">
      <protection hidden="1"/>
    </xf>
    <xf numFmtId="0" fontId="8" fillId="4" borderId="491" xfId="0" applyFont="1" applyFill="1" applyBorder="1" applyAlignment="1">
      <alignment horizontal="center" vertical="center"/>
    </xf>
    <xf numFmtId="0" fontId="8" fillId="4" borderId="410" xfId="0" applyFont="1" applyFill="1" applyBorder="1" applyAlignment="1">
      <alignment horizontal="center" vertical="center"/>
    </xf>
    <xf numFmtId="0" fontId="10" fillId="3" borderId="495" xfId="0" applyNumberFormat="1" applyFont="1" applyFill="1" applyBorder="1" applyAlignment="1" applyProtection="1">
      <protection hidden="1"/>
    </xf>
    <xf numFmtId="0" fontId="10" fillId="0" borderId="495" xfId="0" applyNumberFormat="1" applyFont="1" applyFill="1" applyBorder="1" applyAlignment="1" applyProtection="1">
      <protection hidden="1"/>
    </xf>
    <xf numFmtId="0" fontId="8" fillId="4" borderId="498" xfId="0" applyFont="1" applyFill="1" applyBorder="1"/>
    <xf numFmtId="49" fontId="10" fillId="4" borderId="34" xfId="10" applyNumberFormat="1" applyFont="1" applyFill="1" applyBorder="1" applyAlignment="1" applyProtection="1">
      <alignment horizontal="center" vertical="center"/>
      <protection locked="0"/>
    </xf>
    <xf numFmtId="166" fontId="10" fillId="4" borderId="499" xfId="10" applyNumberFormat="1" applyFont="1" applyFill="1" applyBorder="1" applyAlignment="1" applyProtection="1">
      <protection locked="0"/>
    </xf>
    <xf numFmtId="0" fontId="8" fillId="4" borderId="373" xfId="0" applyFont="1" applyFill="1" applyBorder="1"/>
    <xf numFmtId="49" fontId="10" fillId="4" borderId="369" xfId="10" applyNumberFormat="1" applyFont="1" applyFill="1" applyBorder="1" applyAlignment="1" applyProtection="1">
      <alignment horizontal="center" vertical="center"/>
      <protection locked="0"/>
    </xf>
    <xf numFmtId="166" fontId="10" fillId="4" borderId="369" xfId="10" applyNumberFormat="1" applyFont="1" applyFill="1" applyBorder="1" applyAlignment="1" applyProtection="1">
      <protection locked="0"/>
    </xf>
    <xf numFmtId="166" fontId="10" fillId="4" borderId="382" xfId="10" applyNumberFormat="1" applyFont="1" applyFill="1" applyBorder="1" applyAlignment="1" applyProtection="1">
      <protection locked="0"/>
    </xf>
    <xf numFmtId="0" fontId="8" fillId="4" borderId="480" xfId="0" applyFont="1" applyFill="1" applyBorder="1"/>
    <xf numFmtId="49" fontId="10" fillId="4" borderId="480" xfId="10" applyNumberFormat="1" applyFont="1" applyFill="1" applyBorder="1" applyAlignment="1" applyProtection="1">
      <alignment horizontal="center" vertical="center"/>
      <protection locked="0"/>
    </xf>
    <xf numFmtId="166" fontId="10" fillId="4" borderId="480" xfId="10" applyNumberFormat="1" applyFont="1" applyFill="1" applyBorder="1" applyAlignment="1" applyProtection="1">
      <protection locked="0"/>
    </xf>
    <xf numFmtId="0" fontId="4" fillId="3" borderId="481" xfId="0" applyFont="1" applyFill="1" applyBorder="1"/>
    <xf numFmtId="0" fontId="4" fillId="3" borderId="500" xfId="0" applyFont="1" applyFill="1" applyBorder="1"/>
    <xf numFmtId="0" fontId="10" fillId="0" borderId="479" xfId="0" applyFont="1" applyFill="1" applyBorder="1" applyAlignment="1" applyProtection="1">
      <alignment horizontal="center" vertical="center" wrapText="1"/>
    </xf>
    <xf numFmtId="0" fontId="10" fillId="0" borderId="506" xfId="0" applyFont="1" applyFill="1" applyBorder="1" applyAlignment="1" applyProtection="1">
      <alignment horizontal="center" vertical="center" wrapText="1"/>
    </xf>
    <xf numFmtId="0" fontId="10" fillId="0" borderId="480" xfId="0" applyFont="1" applyBorder="1" applyAlignment="1" applyProtection="1">
      <alignment horizontal="center" vertical="center" wrapText="1"/>
    </xf>
    <xf numFmtId="0" fontId="10" fillId="0" borderId="501" xfId="0" applyFont="1" applyBorder="1" applyAlignment="1" applyProtection="1">
      <alignment horizontal="center" vertical="center" wrapText="1"/>
    </xf>
    <xf numFmtId="0" fontId="10" fillId="0" borderId="502" xfId="0" applyFont="1" applyBorder="1" applyAlignment="1" applyProtection="1">
      <alignment horizontal="center" vertical="center" wrapText="1"/>
    </xf>
    <xf numFmtId="0" fontId="10" fillId="0" borderId="503" xfId="0" applyFont="1" applyBorder="1" applyAlignment="1" applyProtection="1">
      <alignment horizontal="center" vertical="center" wrapText="1"/>
    </xf>
    <xf numFmtId="0" fontId="10" fillId="0" borderId="504" xfId="0" applyFont="1" applyBorder="1" applyAlignment="1" applyProtection="1">
      <alignment horizontal="center" vertical="center" wrapText="1"/>
    </xf>
    <xf numFmtId="0" fontId="8" fillId="0" borderId="369" xfId="0" applyFont="1" applyFill="1" applyBorder="1"/>
    <xf numFmtId="49" fontId="10" fillId="4" borderId="382" xfId="0" applyNumberFormat="1" applyFont="1" applyFill="1" applyBorder="1" applyAlignment="1" applyProtection="1">
      <protection locked="0"/>
    </xf>
    <xf numFmtId="3" fontId="10" fillId="0" borderId="382" xfId="0" applyNumberFormat="1" applyFont="1" applyBorder="1" applyAlignment="1" applyProtection="1">
      <protection locked="0"/>
    </xf>
    <xf numFmtId="3" fontId="10" fillId="3" borderId="369" xfId="0" applyNumberFormat="1" applyFont="1" applyFill="1" applyBorder="1" applyAlignment="1" applyProtection="1">
      <protection locked="0"/>
    </xf>
    <xf numFmtId="3" fontId="10" fillId="4" borderId="369" xfId="0" applyNumberFormat="1" applyFont="1" applyFill="1" applyBorder="1" applyAlignment="1" applyProtection="1">
      <alignment wrapText="1"/>
      <protection locked="0"/>
    </xf>
    <xf numFmtId="0" fontId="8" fillId="0" borderId="480" xfId="0" applyFont="1" applyFill="1" applyBorder="1"/>
    <xf numFmtId="49" fontId="10" fillId="4" borderId="384" xfId="0" applyNumberFormat="1" applyFont="1" applyFill="1" applyBorder="1" applyAlignment="1" applyProtection="1">
      <protection locked="0"/>
    </xf>
    <xf numFmtId="3" fontId="10" fillId="0" borderId="384" xfId="0" applyNumberFormat="1" applyFont="1" applyBorder="1" applyAlignment="1" applyProtection="1">
      <protection locked="0"/>
    </xf>
    <xf numFmtId="3" fontId="10" fillId="3" borderId="364" xfId="0" applyNumberFormat="1" applyFont="1" applyFill="1" applyBorder="1" applyAlignment="1" applyProtection="1">
      <protection locked="0"/>
    </xf>
    <xf numFmtId="3" fontId="10" fillId="6" borderId="395" xfId="0" applyNumberFormat="1" applyFont="1" applyFill="1" applyBorder="1" applyAlignment="1" applyProtection="1">
      <protection locked="0"/>
    </xf>
    <xf numFmtId="3" fontId="10" fillId="4" borderId="364" xfId="0" applyNumberFormat="1" applyFont="1" applyFill="1" applyBorder="1" applyAlignment="1" applyProtection="1">
      <alignment wrapText="1"/>
      <protection locked="0"/>
    </xf>
    <xf numFmtId="0" fontId="9" fillId="0" borderId="481" xfId="0" applyNumberFormat="1" applyFont="1" applyFill="1" applyBorder="1" applyAlignment="1" applyProtection="1"/>
    <xf numFmtId="0" fontId="8" fillId="0" borderId="506" xfId="0" applyFont="1" applyBorder="1" applyAlignment="1">
      <alignment horizontal="center" vertical="center"/>
    </xf>
    <xf numFmtId="0" fontId="8" fillId="4" borderId="499" xfId="0" applyFont="1" applyFill="1" applyBorder="1"/>
    <xf numFmtId="0" fontId="8" fillId="4" borderId="138" xfId="0" applyFont="1" applyFill="1" applyBorder="1" applyProtection="1">
      <protection locked="0"/>
    </xf>
    <xf numFmtId="0" fontId="8" fillId="0" borderId="156" xfId="0" applyFont="1" applyBorder="1" applyProtection="1">
      <protection locked="0"/>
    </xf>
    <xf numFmtId="0" fontId="8" fillId="2" borderId="509" xfId="1" applyFont="1" applyBorder="1" applyProtection="1">
      <protection locked="0"/>
    </xf>
    <xf numFmtId="0" fontId="8" fillId="2" borderId="510" xfId="1" applyFont="1" applyBorder="1" applyProtection="1">
      <protection locked="0"/>
    </xf>
    <xf numFmtId="1" fontId="10" fillId="2" borderId="511" xfId="2" applyNumberFormat="1" applyFont="1" applyBorder="1" applyProtection="1">
      <protection locked="0"/>
    </xf>
    <xf numFmtId="1" fontId="10" fillId="2" borderId="512" xfId="2" applyNumberFormat="1" applyFont="1" applyBorder="1" applyProtection="1">
      <protection locked="0"/>
    </xf>
    <xf numFmtId="0" fontId="8" fillId="4" borderId="383" xfId="0" applyFont="1" applyFill="1" applyBorder="1"/>
    <xf numFmtId="0" fontId="8" fillId="4" borderId="382" xfId="0" applyFont="1" applyFill="1" applyBorder="1" applyProtection="1">
      <protection locked="0"/>
    </xf>
    <xf numFmtId="0" fontId="8" fillId="0" borderId="372" xfId="0" applyFont="1" applyBorder="1" applyProtection="1">
      <protection locked="0"/>
    </xf>
    <xf numFmtId="0" fontId="8" fillId="0" borderId="373" xfId="0" applyFont="1" applyBorder="1" applyProtection="1">
      <protection locked="0"/>
    </xf>
    <xf numFmtId="0" fontId="8" fillId="2" borderId="513" xfId="1" applyFont="1" applyBorder="1" applyProtection="1">
      <protection locked="0"/>
    </xf>
    <xf numFmtId="0" fontId="8" fillId="2" borderId="514" xfId="1" applyFont="1" applyBorder="1" applyProtection="1">
      <protection locked="0"/>
    </xf>
    <xf numFmtId="1" fontId="10" fillId="2" borderId="515" xfId="2" applyNumberFormat="1" applyFont="1" applyBorder="1" applyProtection="1">
      <protection locked="0"/>
    </xf>
    <xf numFmtId="1" fontId="10" fillId="2" borderId="516" xfId="2" applyNumberFormat="1" applyFont="1" applyBorder="1" applyProtection="1">
      <protection locked="0"/>
    </xf>
    <xf numFmtId="0" fontId="8" fillId="0" borderId="518" xfId="0" applyFont="1" applyBorder="1" applyProtection="1">
      <protection locked="0"/>
    </xf>
    <xf numFmtId="0" fontId="8" fillId="0" borderId="519" xfId="0" applyFont="1" applyBorder="1" applyProtection="1">
      <protection locked="0"/>
    </xf>
    <xf numFmtId="0" fontId="8" fillId="2" borderId="520" xfId="1" applyFont="1" applyBorder="1" applyProtection="1">
      <protection locked="0"/>
    </xf>
    <xf numFmtId="0" fontId="8" fillId="2" borderId="521" xfId="1" applyFont="1" applyBorder="1" applyProtection="1">
      <protection locked="0"/>
    </xf>
    <xf numFmtId="1" fontId="10" fillId="2" borderId="522" xfId="2" applyNumberFormat="1" applyFont="1" applyBorder="1" applyProtection="1">
      <protection locked="0"/>
    </xf>
    <xf numFmtId="1" fontId="10" fillId="2" borderId="523" xfId="2" applyNumberFormat="1" applyFont="1" applyBorder="1" applyProtection="1">
      <protection locked="0"/>
    </xf>
    <xf numFmtId="0" fontId="8" fillId="4" borderId="408" xfId="0" applyFont="1" applyFill="1" applyBorder="1"/>
    <xf numFmtId="0" fontId="8" fillId="4" borderId="404" xfId="0" applyFont="1" applyFill="1" applyBorder="1" applyProtection="1">
      <protection locked="0"/>
    </xf>
    <xf numFmtId="0" fontId="8" fillId="4" borderId="368" xfId="0" applyFont="1" applyFill="1" applyBorder="1"/>
    <xf numFmtId="0" fontId="8" fillId="4" borderId="363" xfId="0" applyFont="1" applyFill="1" applyBorder="1"/>
    <xf numFmtId="0" fontId="8" fillId="4" borderId="384" xfId="0" applyFont="1" applyFill="1" applyBorder="1" applyProtection="1">
      <protection locked="0"/>
    </xf>
    <xf numFmtId="0" fontId="8" fillId="0" borderId="367" xfId="0" applyFont="1" applyBorder="1" applyProtection="1">
      <protection locked="0"/>
    </xf>
    <xf numFmtId="0" fontId="8" fillId="0" borderId="366" xfId="0" applyFont="1" applyBorder="1" applyProtection="1">
      <protection locked="0"/>
    </xf>
    <xf numFmtId="0" fontId="8" fillId="2" borderId="524" xfId="1" applyFont="1" applyBorder="1" applyProtection="1">
      <protection locked="0"/>
    </xf>
    <xf numFmtId="0" fontId="8" fillId="2" borderId="525" xfId="1" applyFont="1" applyBorder="1" applyProtection="1">
      <protection locked="0"/>
    </xf>
    <xf numFmtId="1" fontId="10" fillId="2" borderId="526" xfId="2" applyNumberFormat="1" applyFont="1" applyBorder="1" applyProtection="1">
      <protection locked="0"/>
    </xf>
    <xf numFmtId="1" fontId="10" fillId="2" borderId="527" xfId="2" applyNumberFormat="1" applyFont="1" applyBorder="1" applyProtection="1">
      <protection locked="0"/>
    </xf>
    <xf numFmtId="1" fontId="10" fillId="0" borderId="3" xfId="0" applyNumberFormat="1" applyFont="1" applyBorder="1"/>
    <xf numFmtId="1" fontId="10" fillId="6" borderId="532" xfId="0" applyNumberFormat="1" applyFont="1" applyFill="1" applyBorder="1" applyProtection="1">
      <protection locked="0"/>
    </xf>
    <xf numFmtId="1" fontId="10" fillId="6" borderId="377" xfId="0" applyNumberFormat="1" applyFont="1" applyFill="1" applyBorder="1" applyProtection="1">
      <protection locked="0"/>
    </xf>
    <xf numFmtId="1" fontId="10" fillId="0" borderId="380" xfId="0" applyNumberFormat="1" applyFont="1" applyBorder="1"/>
    <xf numFmtId="1" fontId="10" fillId="6" borderId="432" xfId="0" applyNumberFormat="1" applyFont="1" applyFill="1" applyBorder="1" applyProtection="1">
      <protection locked="0"/>
    </xf>
    <xf numFmtId="1" fontId="10" fillId="0" borderId="60" xfId="0" applyNumberFormat="1" applyFont="1" applyBorder="1"/>
    <xf numFmtId="1" fontId="10" fillId="0" borderId="529" xfId="0" applyNumberFormat="1" applyFont="1" applyBorder="1"/>
    <xf numFmtId="0" fontId="10" fillId="4" borderId="463" xfId="0" applyFont="1" applyFill="1" applyBorder="1" applyAlignment="1">
      <alignment horizontal="center" vertical="center" wrapText="1"/>
    </xf>
    <xf numFmtId="0" fontId="10" fillId="4" borderId="397" xfId="0" applyFont="1" applyFill="1" applyBorder="1" applyAlignment="1">
      <alignment horizontal="center" vertical="center" wrapText="1"/>
    </xf>
    <xf numFmtId="0" fontId="10" fillId="4" borderId="143" xfId="0" applyFont="1" applyFill="1" applyBorder="1" applyAlignment="1">
      <alignment vertical="center" wrapText="1"/>
    </xf>
    <xf numFmtId="0" fontId="10" fillId="4" borderId="150" xfId="0" applyFont="1" applyFill="1" applyBorder="1" applyAlignment="1" applyProtection="1">
      <alignment vertical="center"/>
      <protection locked="0"/>
    </xf>
    <xf numFmtId="0" fontId="10" fillId="4" borderId="35" xfId="0" applyFont="1" applyFill="1" applyBorder="1" applyAlignment="1" applyProtection="1">
      <alignment vertical="center"/>
      <protection locked="0"/>
    </xf>
    <xf numFmtId="0" fontId="10" fillId="4" borderId="156" xfId="0" applyFont="1" applyFill="1" applyBorder="1" applyAlignment="1" applyProtection="1">
      <alignment vertical="center" wrapText="1"/>
      <protection locked="0"/>
    </xf>
    <xf numFmtId="0" fontId="10" fillId="4" borderId="35" xfId="0" applyFont="1" applyFill="1" applyBorder="1" applyAlignment="1" applyProtection="1">
      <alignment vertical="center" wrapText="1"/>
      <protection locked="0"/>
    </xf>
    <xf numFmtId="0" fontId="10" fillId="4" borderId="363" xfId="0" applyFont="1" applyFill="1" applyBorder="1" applyAlignment="1">
      <alignment vertical="center" wrapText="1"/>
    </xf>
    <xf numFmtId="0" fontId="10" fillId="4" borderId="365" xfId="0" applyFont="1" applyFill="1" applyBorder="1" applyAlignment="1" applyProtection="1">
      <alignment vertical="center"/>
      <protection locked="0"/>
    </xf>
    <xf numFmtId="0" fontId="10" fillId="4" borderId="366" xfId="0" applyFont="1" applyFill="1" applyBorder="1" applyAlignment="1" applyProtection="1">
      <alignment vertical="center"/>
      <protection locked="0"/>
    </xf>
    <xf numFmtId="0" fontId="10" fillId="4" borderId="367" xfId="0" applyFont="1" applyFill="1" applyBorder="1" applyAlignment="1" applyProtection="1">
      <alignment vertical="center" wrapText="1"/>
      <protection locked="0"/>
    </xf>
    <xf numFmtId="0" fontId="10" fillId="4" borderId="366" xfId="0" applyFont="1" applyFill="1" applyBorder="1" applyAlignment="1" applyProtection="1">
      <alignment vertical="center" wrapText="1"/>
      <protection locked="0"/>
    </xf>
    <xf numFmtId="1" fontId="10" fillId="4" borderId="484" xfId="9" applyNumberFormat="1" applyFont="1" applyFill="1" applyBorder="1" applyAlignment="1">
      <alignment horizontal="center" vertical="center" wrapText="1"/>
    </xf>
    <xf numFmtId="1" fontId="10" fillId="4" borderId="410" xfId="9" applyNumberFormat="1" applyFont="1" applyFill="1" applyBorder="1" applyAlignment="1">
      <alignment horizontal="center" vertical="center" wrapText="1"/>
    </xf>
    <xf numFmtId="1" fontId="10" fillId="4" borderId="485" xfId="9" applyNumberFormat="1" applyFont="1" applyFill="1" applyBorder="1" applyAlignment="1">
      <alignment horizontal="center" vertical="center" wrapText="1"/>
    </xf>
    <xf numFmtId="1" fontId="10" fillId="4" borderId="492" xfId="0" applyNumberFormat="1" applyFont="1" applyFill="1" applyBorder="1" applyAlignment="1">
      <alignment horizontal="center" vertical="center" wrapText="1"/>
    </xf>
    <xf numFmtId="1" fontId="10" fillId="4" borderId="517" xfId="0" applyNumberFormat="1" applyFont="1" applyFill="1" applyBorder="1" applyAlignment="1">
      <alignment wrapText="1"/>
    </xf>
    <xf numFmtId="1" fontId="10" fillId="4" borderId="529" xfId="0" applyNumberFormat="1" applyFont="1" applyFill="1" applyBorder="1" applyAlignment="1">
      <alignment horizontal="center" vertical="center" wrapText="1"/>
    </xf>
    <xf numFmtId="1" fontId="10" fillId="4" borderId="530" xfId="0" applyNumberFormat="1" applyFont="1" applyFill="1" applyBorder="1" applyAlignment="1">
      <alignment horizontal="center" vertical="center" wrapText="1"/>
    </xf>
    <xf numFmtId="1" fontId="10" fillId="4" borderId="531" xfId="0" applyNumberFormat="1" applyFont="1" applyFill="1" applyBorder="1" applyAlignment="1">
      <alignment horizontal="center" vertical="center" wrapText="1"/>
    </xf>
    <xf numFmtId="1" fontId="10" fillId="4" borderId="138" xfId="0" applyNumberFormat="1" applyFont="1" applyFill="1" applyBorder="1" applyAlignment="1"/>
    <xf numFmtId="1" fontId="10" fillId="4" borderId="150" xfId="0" applyNumberFormat="1" applyFont="1" applyFill="1" applyBorder="1"/>
    <xf numFmtId="1" fontId="10" fillId="4" borderId="478" xfId="0" applyNumberFormat="1" applyFont="1" applyFill="1" applyBorder="1"/>
    <xf numFmtId="1" fontId="10" fillId="4" borderId="478" xfId="0" applyNumberFormat="1" applyFont="1" applyFill="1" applyBorder="1" applyProtection="1">
      <protection locked="0"/>
    </xf>
    <xf numFmtId="1" fontId="10" fillId="4" borderId="181" xfId="0" applyNumberFormat="1" applyFont="1" applyFill="1" applyBorder="1" applyProtection="1">
      <protection locked="0"/>
    </xf>
    <xf numFmtId="1" fontId="10" fillId="4" borderId="382" xfId="0" applyNumberFormat="1" applyFont="1" applyFill="1" applyBorder="1" applyAlignment="1"/>
    <xf numFmtId="1" fontId="10" fillId="4" borderId="371" xfId="0" applyNumberFormat="1" applyFont="1" applyFill="1" applyBorder="1"/>
    <xf numFmtId="1" fontId="10" fillId="4" borderId="100" xfId="0" applyNumberFormat="1" applyFont="1" applyFill="1" applyBorder="1" applyProtection="1">
      <protection locked="0"/>
    </xf>
    <xf numFmtId="1" fontId="10" fillId="4" borderId="21" xfId="0" applyNumberFormat="1" applyFont="1" applyFill="1" applyBorder="1" applyProtection="1">
      <protection locked="0"/>
    </xf>
    <xf numFmtId="1" fontId="10" fillId="4" borderId="532" xfId="0" applyNumberFormat="1" applyFont="1" applyFill="1" applyBorder="1" applyProtection="1">
      <protection locked="0"/>
    </xf>
    <xf numFmtId="1" fontId="10" fillId="4" borderId="375" xfId="0" applyNumberFormat="1" applyFont="1" applyFill="1" applyBorder="1" applyProtection="1">
      <protection locked="0"/>
    </xf>
    <xf numFmtId="1" fontId="10" fillId="4" borderId="102" xfId="0" applyNumberFormat="1" applyFont="1" applyFill="1" applyBorder="1" applyProtection="1">
      <protection locked="0"/>
    </xf>
    <xf numFmtId="1" fontId="10" fillId="4" borderId="377" xfId="0" applyNumberFormat="1" applyFont="1" applyFill="1" applyBorder="1" applyProtection="1">
      <protection locked="0"/>
    </xf>
    <xf numFmtId="1" fontId="10" fillId="4" borderId="384" xfId="0" applyNumberFormat="1" applyFont="1" applyFill="1" applyBorder="1" applyAlignment="1"/>
    <xf numFmtId="1" fontId="10" fillId="4" borderId="365" xfId="0" applyNumberFormat="1" applyFont="1" applyFill="1" applyBorder="1"/>
    <xf numFmtId="1" fontId="10" fillId="4" borderId="380" xfId="0" applyNumberFormat="1" applyFont="1" applyFill="1" applyBorder="1"/>
    <xf numFmtId="1" fontId="10" fillId="4" borderId="364" xfId="0" applyNumberFormat="1" applyFont="1" applyFill="1" applyBorder="1"/>
    <xf numFmtId="1" fontId="10" fillId="4" borderId="364" xfId="0" applyNumberFormat="1" applyFont="1" applyFill="1" applyBorder="1" applyProtection="1">
      <protection locked="0"/>
    </xf>
    <xf numFmtId="1" fontId="10" fillId="4" borderId="432" xfId="0" applyNumberFormat="1" applyFont="1" applyFill="1" applyBorder="1" applyProtection="1">
      <protection locked="0"/>
    </xf>
    <xf numFmtId="1" fontId="10" fillId="4" borderId="375" xfId="0" applyNumberFormat="1" applyFont="1" applyFill="1" applyBorder="1"/>
    <xf numFmtId="1" fontId="10" fillId="4" borderId="379" xfId="0" applyNumberFormat="1" applyFont="1" applyFill="1" applyBorder="1"/>
    <xf numFmtId="0" fontId="10" fillId="4" borderId="529" xfId="0" applyFont="1" applyFill="1" applyBorder="1" applyAlignment="1">
      <alignment horizontal="center" vertical="center"/>
    </xf>
    <xf numFmtId="0" fontId="10" fillId="4" borderId="533" xfId="0" applyFont="1" applyFill="1" applyBorder="1" applyAlignment="1">
      <alignment horizontal="center" vertical="center"/>
    </xf>
    <xf numFmtId="0" fontId="10" fillId="4" borderId="481" xfId="0" applyFont="1" applyFill="1" applyBorder="1" applyAlignment="1">
      <alignment wrapText="1"/>
    </xf>
    <xf numFmtId="1" fontId="10" fillId="4" borderId="529" xfId="0" applyNumberFormat="1" applyFont="1" applyFill="1" applyBorder="1"/>
    <xf numFmtId="1" fontId="10" fillId="4" borderId="384" xfId="0" applyNumberFormat="1" applyFont="1" applyFill="1" applyBorder="1" applyProtection="1">
      <protection locked="0"/>
    </xf>
    <xf numFmtId="0" fontId="40" fillId="0" borderId="506" xfId="0" applyFont="1" applyBorder="1"/>
    <xf numFmtId="1" fontId="7" fillId="3" borderId="0" xfId="0" applyNumberFormat="1" applyFont="1" applyFill="1" applyAlignment="1">
      <alignment horizontal="left"/>
    </xf>
    <xf numFmtId="1" fontId="7" fillId="3" borderId="0" xfId="0" applyNumberFormat="1" applyFont="1" applyFill="1" applyAlignment="1">
      <alignment wrapText="1"/>
    </xf>
    <xf numFmtId="1" fontId="3" fillId="3" borderId="0" xfId="0" applyNumberFormat="1" applyFont="1" applyFill="1" applyAlignment="1">
      <alignment wrapText="1"/>
    </xf>
    <xf numFmtId="1" fontId="9" fillId="0" borderId="0" xfId="0" applyNumberFormat="1" applyFont="1" applyAlignment="1">
      <alignment horizontal="left"/>
    </xf>
    <xf numFmtId="1" fontId="10" fillId="0" borderId="534" xfId="0" applyNumberFormat="1" applyFont="1" applyBorder="1" applyAlignment="1">
      <alignment horizontal="center" vertical="center" wrapText="1"/>
    </xf>
    <xf numFmtId="1" fontId="10" fillId="0" borderId="18" xfId="0" applyNumberFormat="1" applyFont="1" applyBorder="1" applyAlignment="1">
      <alignment horizontal="center" vertical="center" wrapText="1"/>
    </xf>
    <xf numFmtId="1" fontId="10" fillId="0" borderId="529" xfId="0" applyNumberFormat="1" applyFont="1" applyBorder="1" applyAlignment="1">
      <alignment horizontal="center" vertical="center" wrapText="1"/>
    </xf>
    <xf numFmtId="1" fontId="10" fillId="0" borderId="184" xfId="0" applyNumberFormat="1" applyFont="1" applyBorder="1" applyAlignment="1">
      <alignment horizontal="center" vertical="center" wrapText="1"/>
    </xf>
    <xf numFmtId="1" fontId="10" fillId="4" borderId="22" xfId="0" applyNumberFormat="1" applyFont="1" applyFill="1" applyBorder="1" applyAlignment="1" applyProtection="1">
      <alignment vertical="center"/>
    </xf>
    <xf numFmtId="1" fontId="10" fillId="0" borderId="368" xfId="0" applyNumberFormat="1" applyFont="1" applyBorder="1" applyAlignment="1">
      <alignment vertical="center" wrapText="1"/>
    </xf>
    <xf numFmtId="1" fontId="10" fillId="0" borderId="369" xfId="0" applyNumberFormat="1" applyFont="1" applyBorder="1" applyAlignment="1">
      <alignment horizontal="right"/>
    </xf>
    <xf numFmtId="1" fontId="10" fillId="0" borderId="375" xfId="0" applyNumberFormat="1" applyFont="1" applyBorder="1" applyAlignment="1">
      <alignment horizontal="right" wrapText="1"/>
    </xf>
    <xf numFmtId="1" fontId="10" fillId="0" borderId="60" xfId="0" applyNumberFormat="1" applyFont="1" applyBorder="1" applyAlignment="1">
      <alignment horizontal="right"/>
    </xf>
    <xf numFmtId="1" fontId="10" fillId="0" borderId="529" xfId="0" applyNumberFormat="1" applyFont="1" applyBorder="1" applyAlignment="1">
      <alignment horizontal="right"/>
    </xf>
    <xf numFmtId="1" fontId="10" fillId="0" borderId="533" xfId="0" applyNumberFormat="1" applyFont="1" applyBorder="1" applyAlignment="1">
      <alignment horizontal="right"/>
    </xf>
    <xf numFmtId="1" fontId="10" fillId="0" borderId="530" xfId="0" applyNumberFormat="1" applyFont="1" applyBorder="1"/>
    <xf numFmtId="1" fontId="10" fillId="0" borderId="501" xfId="0" applyNumberFormat="1" applyFont="1" applyBorder="1"/>
    <xf numFmtId="1" fontId="10" fillId="0" borderId="531" xfId="0" applyNumberFormat="1" applyFont="1" applyBorder="1"/>
    <xf numFmtId="1" fontId="10" fillId="0" borderId="529" xfId="0" applyNumberFormat="1" applyFont="1" applyBorder="1" applyAlignment="1">
      <alignment horizontal="right" wrapText="1"/>
    </xf>
    <xf numFmtId="1" fontId="10" fillId="6" borderId="529" xfId="0" applyNumberFormat="1" applyFont="1" applyFill="1" applyBorder="1" applyProtection="1">
      <protection locked="0"/>
    </xf>
    <xf numFmtId="1" fontId="10" fillId="6" borderId="530" xfId="0" applyNumberFormat="1" applyFont="1" applyFill="1" applyBorder="1" applyProtection="1">
      <protection locked="0"/>
    </xf>
    <xf numFmtId="1" fontId="10" fillId="0" borderId="506" xfId="0" applyNumberFormat="1" applyFont="1" applyBorder="1" applyAlignment="1">
      <alignment horizontal="center" vertical="center" wrapText="1"/>
    </xf>
    <xf numFmtId="1" fontId="10" fillId="0" borderId="26" xfId="0" applyNumberFormat="1" applyFont="1" applyBorder="1" applyAlignment="1">
      <alignment horizontal="right"/>
    </xf>
    <xf numFmtId="1" fontId="10" fillId="6" borderId="534" xfId="0" applyNumberFormat="1" applyFont="1" applyFill="1" applyBorder="1" applyProtection="1">
      <protection locked="0"/>
    </xf>
    <xf numFmtId="1" fontId="10" fillId="6" borderId="26" xfId="0" applyNumberFormat="1" applyFont="1" applyFill="1" applyBorder="1" applyProtection="1">
      <protection locked="0"/>
    </xf>
    <xf numFmtId="1" fontId="10" fillId="6" borderId="535" xfId="0" applyNumberFormat="1" applyFont="1" applyFill="1" applyBorder="1" applyProtection="1">
      <protection locked="0"/>
    </xf>
    <xf numFmtId="1" fontId="10" fillId="6" borderId="40" xfId="0" applyNumberFormat="1" applyFont="1" applyFill="1" applyBorder="1" applyProtection="1">
      <protection locked="0"/>
    </xf>
    <xf numFmtId="1" fontId="10" fillId="6" borderId="536" xfId="0" applyNumberFormat="1" applyFont="1" applyFill="1" applyBorder="1" applyProtection="1">
      <protection locked="0"/>
    </xf>
    <xf numFmtId="1" fontId="10" fillId="0" borderId="138" xfId="0" applyNumberFormat="1" applyFont="1" applyBorder="1" applyAlignment="1">
      <alignment horizontal="left" vertical="center" wrapText="1"/>
    </xf>
    <xf numFmtId="1" fontId="5" fillId="3" borderId="0" xfId="0" applyNumberFormat="1" applyFont="1" applyFill="1" applyAlignment="1">
      <alignment horizontal="left"/>
    </xf>
    <xf numFmtId="1" fontId="10" fillId="0" borderId="138" xfId="0" applyNumberFormat="1" applyFont="1" applyBorder="1" applyAlignment="1">
      <alignment horizontal="right" vertical="center" wrapText="1"/>
    </xf>
    <xf numFmtId="1" fontId="10" fillId="0" borderId="384" xfId="0" applyNumberFormat="1" applyFont="1" applyBorder="1" applyAlignment="1">
      <alignment horizontal="right" vertical="center" wrapText="1"/>
    </xf>
    <xf numFmtId="1" fontId="10" fillId="4" borderId="539" xfId="0" applyNumberFormat="1" applyFont="1" applyFill="1" applyBorder="1"/>
    <xf numFmtId="0" fontId="10" fillId="0" borderId="529" xfId="0" applyFont="1" applyBorder="1" applyAlignment="1">
      <alignment horizontal="center" vertical="center" wrapText="1"/>
    </xf>
    <xf numFmtId="0" fontId="10" fillId="0" borderId="533" xfId="0" applyFont="1" applyBorder="1" applyAlignment="1">
      <alignment horizontal="center" vertical="center" wrapText="1"/>
    </xf>
    <xf numFmtId="1" fontId="9" fillId="3" borderId="0" xfId="0" applyNumberFormat="1" applyFont="1" applyFill="1" applyAlignment="1">
      <alignment horizontal="left"/>
    </xf>
    <xf numFmtId="1" fontId="5" fillId="3" borderId="0" xfId="0" applyNumberFormat="1" applyFont="1" applyFill="1" applyAlignment="1">
      <alignment horizontal="left" wrapText="1"/>
    </xf>
    <xf numFmtId="1" fontId="54" fillId="3" borderId="0" xfId="0" applyNumberFormat="1" applyFont="1" applyFill="1" applyAlignment="1">
      <alignment horizontal="left" wrapText="1"/>
    </xf>
    <xf numFmtId="1" fontId="3" fillId="3" borderId="0" xfId="0" applyNumberFormat="1" applyFont="1" applyFill="1" applyAlignment="1">
      <alignment horizontal="left" wrapText="1"/>
    </xf>
    <xf numFmtId="1" fontId="6" fillId="3" borderId="0" xfId="0" applyNumberFormat="1" applyFont="1" applyFill="1" applyProtection="1">
      <protection locked="0"/>
    </xf>
    <xf numFmtId="1" fontId="10" fillId="6" borderId="41" xfId="0" applyNumberFormat="1" applyFont="1" applyFill="1" applyBorder="1" applyProtection="1">
      <protection locked="0"/>
    </xf>
    <xf numFmtId="1" fontId="10" fillId="0" borderId="363" xfId="0" applyNumberFormat="1" applyFont="1" applyBorder="1" applyAlignment="1">
      <alignment horizontal="left" vertical="center" wrapText="1"/>
    </xf>
    <xf numFmtId="1" fontId="10" fillId="4" borderId="0" xfId="0" applyNumberFormat="1" applyFont="1" applyFill="1" applyProtection="1">
      <protection hidden="1"/>
    </xf>
    <xf numFmtId="1" fontId="10" fillId="0" borderId="539" xfId="0" applyNumberFormat="1" applyFont="1" applyBorder="1" applyAlignment="1">
      <alignment horizontal="center" vertical="center" wrapText="1"/>
    </xf>
    <xf numFmtId="1" fontId="10" fillId="0" borderId="538" xfId="0" applyNumberFormat="1" applyFont="1" applyBorder="1" applyAlignment="1">
      <alignment horizontal="center" vertical="center" wrapText="1"/>
    </xf>
    <xf numFmtId="1" fontId="10" fillId="4" borderId="22" xfId="0" applyNumberFormat="1" applyFont="1" applyFill="1" applyBorder="1" applyAlignment="1">
      <alignment vertical="center"/>
    </xf>
    <xf numFmtId="1" fontId="3" fillId="3" borderId="0" xfId="0" applyNumberFormat="1" applyFont="1" applyFill="1" applyProtection="1">
      <protection hidden="1"/>
    </xf>
    <xf numFmtId="1" fontId="3" fillId="3" borderId="0" xfId="0" applyNumberFormat="1" applyFont="1" applyFill="1" applyAlignment="1" applyProtection="1">
      <alignment wrapText="1"/>
      <protection hidden="1"/>
    </xf>
    <xf numFmtId="1" fontId="10" fillId="0" borderId="34" xfId="0" applyNumberFormat="1" applyFont="1" applyBorder="1" applyAlignment="1" applyProtection="1">
      <alignment horizontal="center" vertical="center" wrapText="1"/>
      <protection hidden="1"/>
    </xf>
    <xf numFmtId="1" fontId="10" fillId="0" borderId="546" xfId="0" applyNumberFormat="1" applyFont="1" applyBorder="1" applyAlignment="1">
      <alignment horizontal="right"/>
    </xf>
    <xf numFmtId="1" fontId="10" fillId="5" borderId="545" xfId="0" applyNumberFormat="1" applyFont="1" applyFill="1" applyBorder="1"/>
    <xf numFmtId="1" fontId="10" fillId="5" borderId="546" xfId="0" applyNumberFormat="1" applyFont="1" applyFill="1" applyBorder="1"/>
    <xf numFmtId="1" fontId="10" fillId="6" borderId="545" xfId="0" applyNumberFormat="1" applyFont="1" applyFill="1" applyBorder="1" applyProtection="1">
      <protection locked="0"/>
    </xf>
    <xf numFmtId="1" fontId="10" fillId="6" borderId="546" xfId="0" applyNumberFormat="1" applyFont="1" applyFill="1" applyBorder="1" applyProtection="1">
      <protection locked="0"/>
    </xf>
    <xf numFmtId="1" fontId="10" fillId="6" borderId="544" xfId="0" applyNumberFormat="1" applyFont="1" applyFill="1" applyBorder="1" applyProtection="1">
      <protection locked="0"/>
    </xf>
    <xf numFmtId="1" fontId="10" fillId="0" borderId="364" xfId="0" applyNumberFormat="1" applyFont="1" applyBorder="1" applyAlignment="1">
      <alignment horizontal="right"/>
    </xf>
    <xf numFmtId="1" fontId="10" fillId="5" borderId="368" xfId="0" applyNumberFormat="1" applyFont="1" applyFill="1" applyBorder="1"/>
    <xf numFmtId="1" fontId="5" fillId="3" borderId="0" xfId="0" applyNumberFormat="1" applyFont="1" applyFill="1" applyAlignment="1" applyProtection="1">
      <alignment wrapText="1"/>
      <protection hidden="1"/>
    </xf>
    <xf numFmtId="1" fontId="7" fillId="3" borderId="0" xfId="0" applyNumberFormat="1" applyFont="1" applyFill="1" applyProtection="1">
      <protection hidden="1"/>
    </xf>
    <xf numFmtId="1" fontId="19" fillId="3" borderId="0" xfId="0" applyNumberFormat="1" applyFont="1" applyFill="1" applyProtection="1">
      <protection hidden="1"/>
    </xf>
    <xf numFmtId="1" fontId="19" fillId="3" borderId="0" xfId="0" applyNumberFormat="1" applyFont="1" applyFill="1" applyAlignment="1" applyProtection="1">
      <alignment wrapText="1"/>
      <protection hidden="1"/>
    </xf>
    <xf numFmtId="1" fontId="10" fillId="3" borderId="0" xfId="0" applyNumberFormat="1" applyFont="1" applyFill="1" applyAlignment="1" applyProtection="1">
      <alignment wrapText="1"/>
      <protection hidden="1"/>
    </xf>
    <xf numFmtId="1" fontId="10" fillId="0" borderId="404" xfId="0" applyNumberFormat="1" applyFont="1" applyBorder="1" applyAlignment="1" applyProtection="1">
      <alignment vertical="center" wrapText="1"/>
      <protection hidden="1"/>
    </xf>
    <xf numFmtId="1" fontId="10" fillId="0" borderId="382" xfId="0" applyNumberFormat="1" applyFont="1" applyBorder="1" applyAlignment="1" applyProtection="1">
      <alignment vertical="center" wrapText="1"/>
      <protection hidden="1"/>
    </xf>
    <xf numFmtId="1" fontId="10" fillId="6" borderId="382" xfId="0" applyNumberFormat="1" applyFont="1" applyFill="1" applyBorder="1" applyAlignment="1" applyProtection="1">
      <alignment horizontal="right" wrapText="1"/>
      <protection locked="0"/>
    </xf>
    <xf numFmtId="1" fontId="10" fillId="6" borderId="370" xfId="0" applyNumberFormat="1" applyFont="1" applyFill="1" applyBorder="1" applyAlignment="1" applyProtection="1">
      <alignment horizontal="right"/>
      <protection locked="0"/>
    </xf>
    <xf numFmtId="1" fontId="10" fillId="6" borderId="369" xfId="0" applyNumberFormat="1" applyFont="1" applyFill="1" applyBorder="1" applyAlignment="1" applyProtection="1">
      <alignment horizontal="right"/>
      <protection locked="0"/>
    </xf>
    <xf numFmtId="1" fontId="10" fillId="3" borderId="382" xfId="0" applyNumberFormat="1" applyFont="1" applyFill="1" applyBorder="1" applyAlignment="1" applyProtection="1">
      <alignment vertical="center" wrapText="1"/>
      <protection hidden="1"/>
    </xf>
    <xf numFmtId="1" fontId="10" fillId="0" borderId="34" xfId="0" applyNumberFormat="1" applyFont="1" applyBorder="1" applyAlignment="1">
      <alignment wrapText="1"/>
    </xf>
    <xf numFmtId="1" fontId="10" fillId="6" borderId="369" xfId="0" applyNumberFormat="1" applyFont="1" applyFill="1" applyBorder="1" applyAlignment="1" applyProtection="1">
      <alignment horizontal="right" wrapText="1"/>
      <protection locked="0"/>
    </xf>
    <xf numFmtId="1" fontId="10" fillId="6" borderId="364" xfId="0" applyNumberFormat="1" applyFont="1" applyFill="1" applyBorder="1" applyAlignment="1" applyProtection="1">
      <alignment horizontal="right" wrapText="1"/>
      <protection locked="0"/>
    </xf>
    <xf numFmtId="1" fontId="10" fillId="6" borderId="365" xfId="0" applyNumberFormat="1" applyFont="1" applyFill="1" applyBorder="1" applyAlignment="1" applyProtection="1">
      <alignment horizontal="right"/>
      <protection locked="0"/>
    </xf>
    <xf numFmtId="1" fontId="10" fillId="6" borderId="364" xfId="0" applyNumberFormat="1" applyFont="1" applyFill="1" applyBorder="1" applyAlignment="1" applyProtection="1">
      <alignment horizontal="right"/>
      <protection locked="0"/>
    </xf>
    <xf numFmtId="1" fontId="5" fillId="3" borderId="0" xfId="0" applyNumberFormat="1" applyFont="1" applyFill="1" applyProtection="1">
      <protection hidden="1"/>
    </xf>
    <xf numFmtId="1" fontId="10" fillId="0" borderId="98" xfId="0" applyNumberFormat="1" applyFont="1" applyBorder="1" applyAlignment="1" applyProtection="1">
      <alignment horizontal="center" vertical="center" wrapText="1"/>
      <protection hidden="1"/>
    </xf>
    <xf numFmtId="1" fontId="10" fillId="6" borderId="547" xfId="0" applyNumberFormat="1" applyFont="1" applyFill="1" applyBorder="1" applyProtection="1">
      <protection locked="0"/>
    </xf>
    <xf numFmtId="1" fontId="13" fillId="3" borderId="0" xfId="0" applyNumberFormat="1" applyFont="1" applyFill="1" applyProtection="1">
      <protection hidden="1"/>
    </xf>
    <xf numFmtId="1" fontId="6" fillId="3" borderId="0" xfId="0" applyNumberFormat="1" applyFont="1" applyFill="1" applyProtection="1">
      <protection hidden="1"/>
    </xf>
    <xf numFmtId="1" fontId="10" fillId="0" borderId="537" xfId="0" applyNumberFormat="1" applyFont="1" applyBorder="1" applyAlignment="1">
      <alignment horizontal="center" vertical="center"/>
    </xf>
    <xf numFmtId="1" fontId="10" fillId="0" borderId="407" xfId="0" applyNumberFormat="1" applyFont="1" applyBorder="1" applyAlignment="1">
      <alignment horizontal="right"/>
    </xf>
    <xf numFmtId="1" fontId="10" fillId="6" borderId="407" xfId="0" applyNumberFormat="1" applyFont="1" applyFill="1" applyBorder="1" applyAlignment="1" applyProtection="1">
      <alignment horizontal="right"/>
      <protection locked="0"/>
    </xf>
    <xf numFmtId="1" fontId="10" fillId="6" borderId="405" xfId="0" applyNumberFormat="1" applyFont="1" applyFill="1" applyBorder="1" applyAlignment="1" applyProtection="1">
      <alignment horizontal="right"/>
      <protection locked="0"/>
    </xf>
    <xf numFmtId="1" fontId="10" fillId="0" borderId="407" xfId="0" applyNumberFormat="1" applyFont="1" applyBorder="1" applyAlignment="1">
      <alignment horizontal="center" vertical="center" wrapText="1"/>
    </xf>
    <xf numFmtId="1" fontId="10" fillId="0" borderId="539" xfId="0" applyNumberFormat="1" applyFont="1" applyBorder="1" applyAlignment="1">
      <alignment horizontal="center" vertical="center"/>
    </xf>
    <xf numFmtId="1" fontId="7" fillId="3" borderId="405" xfId="0" applyNumberFormat="1" applyFont="1" applyFill="1" applyBorder="1" applyProtection="1">
      <protection hidden="1"/>
    </xf>
    <xf numFmtId="1" fontId="10" fillId="3" borderId="405" xfId="0" applyNumberFormat="1" applyFont="1" applyFill="1" applyBorder="1" applyProtection="1">
      <protection hidden="1"/>
    </xf>
    <xf numFmtId="1" fontId="10" fillId="0" borderId="404" xfId="0" applyNumberFormat="1" applyFont="1" applyBorder="1" applyAlignment="1">
      <alignment horizontal="left" vertical="center" wrapText="1"/>
    </xf>
    <xf numFmtId="1" fontId="10" fillId="0" borderId="404" xfId="0" applyNumberFormat="1" applyFont="1" applyBorder="1" applyAlignment="1">
      <alignment horizontal="right" wrapText="1"/>
    </xf>
    <xf numFmtId="1" fontId="10" fillId="0" borderId="382" xfId="0" applyNumberFormat="1" applyFont="1" applyBorder="1" applyAlignment="1">
      <alignment horizontal="left" vertical="center" wrapText="1"/>
    </xf>
    <xf numFmtId="1" fontId="28" fillId="0" borderId="0" xfId="0" applyNumberFormat="1" applyFont="1" applyAlignment="1">
      <alignment horizontal="center" vertical="center" wrapText="1"/>
    </xf>
    <xf numFmtId="1" fontId="28" fillId="0" borderId="405" xfId="0" applyNumberFormat="1" applyFont="1" applyBorder="1" applyAlignment="1">
      <alignment horizontal="center" vertical="center" wrapText="1"/>
    </xf>
    <xf numFmtId="1" fontId="28" fillId="3" borderId="405" xfId="0" applyNumberFormat="1" applyFont="1" applyFill="1" applyBorder="1" applyAlignment="1" applyProtection="1">
      <alignment horizontal="center" vertical="center" wrapText="1"/>
      <protection hidden="1"/>
    </xf>
    <xf numFmtId="1" fontId="10" fillId="0" borderId="541" xfId="0" applyNumberFormat="1" applyFont="1" applyBorder="1" applyAlignment="1">
      <alignment horizontal="center" vertical="center" wrapText="1"/>
    </xf>
    <xf numFmtId="1" fontId="10" fillId="0" borderId="543" xfId="0" applyNumberFormat="1" applyFont="1" applyBorder="1" applyAlignment="1">
      <alignment horizontal="center" vertical="center" wrapText="1"/>
    </xf>
    <xf numFmtId="1" fontId="9" fillId="0" borderId="0" xfId="0" applyNumberFormat="1" applyFont="1" applyFill="1"/>
    <xf numFmtId="1" fontId="10" fillId="6" borderId="550" xfId="0" applyNumberFormat="1" applyFont="1" applyFill="1" applyBorder="1" applyProtection="1">
      <protection locked="0"/>
    </xf>
    <xf numFmtId="1" fontId="10" fillId="6" borderId="555" xfId="0" applyNumberFormat="1" applyFont="1" applyFill="1" applyBorder="1" applyProtection="1">
      <protection locked="0"/>
    </xf>
    <xf numFmtId="1" fontId="10" fillId="0" borderId="539" xfId="0" applyNumberFormat="1" applyFont="1" applyBorder="1" applyAlignment="1">
      <alignment horizontal="right"/>
    </xf>
    <xf numFmtId="1" fontId="10" fillId="0" borderId="539" xfId="0" applyNumberFormat="1" applyFont="1" applyBorder="1"/>
    <xf numFmtId="1" fontId="10" fillId="0" borderId="541" xfId="0" applyNumberFormat="1" applyFont="1" applyBorder="1"/>
    <xf numFmtId="1" fontId="10" fillId="0" borderId="540" xfId="0" applyNumberFormat="1" applyFont="1" applyBorder="1"/>
    <xf numFmtId="1" fontId="10" fillId="0" borderId="542" xfId="0" applyNumberFormat="1" applyFont="1" applyBorder="1"/>
    <xf numFmtId="1" fontId="10" fillId="4" borderId="368" xfId="0" applyNumberFormat="1" applyFont="1" applyFill="1" applyBorder="1" applyAlignment="1">
      <alignment vertical="center" wrapText="1"/>
    </xf>
    <xf numFmtId="1" fontId="10" fillId="4" borderId="370" xfId="0" applyNumberFormat="1" applyFont="1" applyFill="1" applyBorder="1" applyAlignment="1">
      <alignment horizontal="right" wrapText="1"/>
    </xf>
    <xf numFmtId="1" fontId="10" fillId="4" borderId="369" xfId="0" applyNumberFormat="1" applyFont="1" applyFill="1" applyBorder="1" applyAlignment="1">
      <alignment horizontal="right"/>
    </xf>
    <xf numFmtId="1" fontId="10" fillId="4" borderId="541" xfId="0" applyNumberFormat="1" applyFont="1" applyFill="1" applyBorder="1"/>
    <xf numFmtId="1" fontId="10" fillId="4" borderId="363" xfId="0" applyNumberFormat="1" applyFont="1" applyFill="1" applyBorder="1" applyProtection="1">
      <protection locked="0"/>
    </xf>
    <xf numFmtId="1" fontId="3" fillId="4" borderId="0" xfId="0" applyNumberFormat="1" applyFont="1" applyFill="1" applyAlignment="1">
      <alignment wrapText="1"/>
    </xf>
    <xf numFmtId="1" fontId="3" fillId="4" borderId="0" xfId="0" applyNumberFormat="1" applyFont="1" applyFill="1" applyAlignment="1">
      <alignment horizontal="left" wrapText="1"/>
    </xf>
    <xf numFmtId="1" fontId="10" fillId="3" borderId="0" xfId="0" applyNumberFormat="1" applyFont="1" applyFill="1" applyAlignment="1">
      <alignment vertical="center"/>
    </xf>
    <xf numFmtId="1" fontId="10" fillId="3" borderId="0" xfId="0" applyNumberFormat="1" applyFont="1" applyFill="1" applyAlignment="1">
      <alignment horizontal="center" vertical="center" wrapText="1"/>
    </xf>
    <xf numFmtId="1" fontId="10" fillId="0" borderId="543" xfId="0" applyNumberFormat="1" applyFont="1" applyBorder="1" applyAlignment="1">
      <alignment horizontal="center" vertical="center"/>
    </xf>
    <xf numFmtId="1" fontId="10" fillId="0" borderId="541" xfId="0" applyNumberFormat="1" applyFont="1" applyBorder="1" applyAlignment="1">
      <alignment horizontal="center" vertical="center"/>
    </xf>
    <xf numFmtId="1" fontId="10" fillId="0" borderId="540" xfId="0" applyNumberFormat="1" applyFont="1" applyBorder="1" applyAlignment="1">
      <alignment horizontal="center" vertical="center" wrapText="1"/>
    </xf>
    <xf numFmtId="1" fontId="10" fillId="0" borderId="96" xfId="0" applyNumberFormat="1" applyFont="1" applyBorder="1" applyAlignment="1">
      <alignment horizontal="center" vertical="center"/>
    </xf>
    <xf numFmtId="1" fontId="10" fillId="4" borderId="539" xfId="0" applyNumberFormat="1" applyFont="1" applyFill="1" applyBorder="1" applyAlignment="1">
      <alignment horizontal="center" vertical="center" wrapText="1"/>
    </xf>
    <xf numFmtId="1" fontId="21" fillId="4" borderId="539" xfId="0" applyNumberFormat="1" applyFont="1" applyFill="1" applyBorder="1" applyAlignment="1">
      <alignment horizontal="center" vertical="center" wrapText="1"/>
    </xf>
    <xf numFmtId="1" fontId="21" fillId="4" borderId="541" xfId="0" applyNumberFormat="1" applyFont="1" applyFill="1" applyBorder="1" applyAlignment="1">
      <alignment horizontal="center" vertical="center" wrapText="1"/>
    </xf>
    <xf numFmtId="1" fontId="21" fillId="4" borderId="537" xfId="0" applyNumberFormat="1" applyFont="1" applyFill="1" applyBorder="1" applyAlignment="1">
      <alignment horizontal="center" vertical="center" wrapText="1"/>
    </xf>
    <xf numFmtId="1" fontId="21" fillId="0" borderId="537" xfId="0" applyNumberFormat="1" applyFont="1" applyBorder="1" applyAlignment="1">
      <alignment horizontal="center" vertical="center" wrapText="1"/>
    </xf>
    <xf numFmtId="1" fontId="10" fillId="24" borderId="539" xfId="0" applyNumberFormat="1" applyFont="1" applyFill="1" applyBorder="1" applyAlignment="1">
      <alignment horizontal="center" vertical="center" wrapText="1"/>
    </xf>
    <xf numFmtId="1" fontId="10" fillId="24" borderId="98" xfId="0" applyNumberFormat="1" applyFont="1" applyFill="1" applyBorder="1" applyAlignment="1">
      <alignment horizontal="center" vertical="center" wrapText="1"/>
    </xf>
    <xf numFmtId="1" fontId="10" fillId="4" borderId="539" xfId="0" applyNumberFormat="1" applyFont="1" applyFill="1" applyBorder="1" applyAlignment="1" applyProtection="1">
      <alignment horizontal="center" vertical="center" wrapText="1"/>
      <protection hidden="1"/>
    </xf>
    <xf numFmtId="1" fontId="10" fillId="4" borderId="543" xfId="0" applyNumberFormat="1" applyFont="1" applyFill="1" applyBorder="1" applyAlignment="1" applyProtection="1">
      <alignment horizontal="center" vertical="center" wrapText="1"/>
      <protection hidden="1"/>
    </xf>
    <xf numFmtId="1" fontId="10" fillId="6" borderId="554" xfId="0" applyNumberFormat="1" applyFont="1" applyFill="1" applyBorder="1" applyProtection="1">
      <protection locked="0"/>
    </xf>
    <xf numFmtId="1" fontId="10" fillId="10" borderId="554" xfId="3" applyNumberFormat="1" applyFont="1" applyBorder="1" applyProtection="1">
      <protection locked="0"/>
    </xf>
    <xf numFmtId="1" fontId="10" fillId="10" borderId="550" xfId="3" applyNumberFormat="1" applyFont="1" applyBorder="1" applyProtection="1">
      <protection locked="0"/>
    </xf>
    <xf numFmtId="1" fontId="10" fillId="0" borderId="22" xfId="0" applyNumberFormat="1" applyFont="1" applyBorder="1"/>
    <xf numFmtId="1" fontId="10" fillId="4" borderId="390" xfId="0" applyNumberFormat="1" applyFont="1" applyFill="1" applyBorder="1" applyProtection="1">
      <protection locked="0"/>
    </xf>
    <xf numFmtId="1" fontId="10" fillId="4" borderId="535" xfId="0" applyNumberFormat="1" applyFont="1" applyFill="1" applyBorder="1" applyProtection="1">
      <protection locked="0"/>
    </xf>
    <xf numFmtId="1" fontId="10" fillId="4" borderId="544" xfId="0" applyNumberFormat="1" applyFont="1" applyFill="1" applyBorder="1" applyProtection="1">
      <protection locked="0"/>
    </xf>
    <xf numFmtId="1" fontId="10" fillId="4" borderId="547" xfId="0" applyNumberFormat="1" applyFont="1" applyFill="1" applyBorder="1" applyProtection="1">
      <protection locked="0"/>
    </xf>
    <xf numFmtId="1" fontId="10" fillId="4" borderId="388" xfId="0" applyNumberFormat="1" applyFont="1" applyFill="1" applyBorder="1" applyProtection="1">
      <protection locked="0"/>
    </xf>
    <xf numFmtId="1" fontId="10" fillId="4" borderId="368" xfId="0" applyNumberFormat="1" applyFont="1" applyFill="1" applyBorder="1" applyProtection="1">
      <protection locked="0"/>
    </xf>
    <xf numFmtId="1" fontId="10" fillId="4" borderId="10" xfId="0" applyNumberFormat="1" applyFont="1" applyFill="1" applyBorder="1" applyProtection="1">
      <protection locked="0"/>
    </xf>
    <xf numFmtId="1" fontId="10" fillId="24" borderId="44" xfId="0" applyNumberFormat="1" applyFont="1" applyFill="1" applyBorder="1" applyProtection="1">
      <protection locked="0"/>
    </xf>
    <xf numFmtId="1" fontId="10" fillId="4" borderId="545" xfId="0" applyNumberFormat="1" applyFont="1" applyFill="1" applyBorder="1" applyProtection="1">
      <protection locked="0"/>
    </xf>
    <xf numFmtId="1" fontId="10" fillId="4" borderId="554" xfId="0" applyNumberFormat="1" applyFont="1" applyFill="1" applyBorder="1" applyProtection="1">
      <protection locked="0"/>
    </xf>
    <xf numFmtId="1" fontId="13" fillId="26" borderId="0" xfId="0" applyNumberFormat="1" applyFont="1" applyFill="1" applyAlignment="1">
      <alignment wrapText="1"/>
    </xf>
    <xf numFmtId="1" fontId="10" fillId="4" borderId="376" xfId="0" applyNumberFormat="1" applyFont="1" applyFill="1" applyBorder="1" applyProtection="1">
      <protection locked="0"/>
    </xf>
    <xf numFmtId="1" fontId="10" fillId="4" borderId="382" xfId="0" applyNumberFormat="1" applyFont="1" applyFill="1" applyBorder="1" applyProtection="1">
      <protection locked="0"/>
    </xf>
    <xf numFmtId="1" fontId="10" fillId="4" borderId="2" xfId="0" applyNumberFormat="1" applyFont="1" applyFill="1" applyBorder="1" applyProtection="1">
      <protection locked="0"/>
    </xf>
    <xf numFmtId="1" fontId="10" fillId="10" borderId="371" xfId="3" applyNumberFormat="1" applyFont="1" applyBorder="1" applyProtection="1">
      <protection locked="0"/>
    </xf>
    <xf numFmtId="1" fontId="10" fillId="10" borderId="370" xfId="3" applyNumberFormat="1" applyFont="1" applyBorder="1" applyProtection="1">
      <protection locked="0"/>
    </xf>
    <xf numFmtId="1" fontId="10" fillId="0" borderId="0" xfId="0" applyNumberFormat="1" applyFont="1"/>
    <xf numFmtId="1" fontId="10" fillId="0" borderId="368" xfId="0" applyNumberFormat="1" applyFont="1" applyBorder="1" applyAlignment="1">
      <alignment wrapText="1"/>
    </xf>
    <xf numFmtId="1" fontId="10" fillId="15" borderId="370" xfId="0" applyNumberFormat="1" applyFont="1" applyFill="1" applyBorder="1" applyProtection="1"/>
    <xf numFmtId="1" fontId="10" fillId="15" borderId="371" xfId="0" applyNumberFormat="1" applyFont="1" applyFill="1" applyBorder="1" applyProtection="1"/>
    <xf numFmtId="1" fontId="10" fillId="4" borderId="408" xfId="0" applyNumberFormat="1" applyFont="1" applyFill="1" applyBorder="1" applyProtection="1">
      <protection locked="0"/>
    </xf>
    <xf numFmtId="1" fontId="10" fillId="0" borderId="11" xfId="0" applyNumberFormat="1" applyFont="1" applyBorder="1"/>
    <xf numFmtId="1" fontId="3" fillId="0" borderId="540" xfId="0" applyNumberFormat="1" applyFont="1" applyBorder="1" applyAlignment="1">
      <alignment horizontal="center" vertical="center"/>
    </xf>
    <xf numFmtId="1" fontId="10" fillId="0" borderId="537" xfId="0" applyNumberFormat="1" applyFont="1" applyBorder="1"/>
    <xf numFmtId="1" fontId="10" fillId="0" borderId="560" xfId="0" applyNumberFormat="1" applyFont="1" applyBorder="1"/>
    <xf numFmtId="1" fontId="10" fillId="0" borderId="25" xfId="0" applyNumberFormat="1" applyFont="1" applyBorder="1"/>
    <xf numFmtId="1" fontId="10" fillId="0" borderId="405" xfId="0" applyNumberFormat="1" applyFont="1" applyBorder="1"/>
    <xf numFmtId="1" fontId="10" fillId="0" borderId="552" xfId="0" applyNumberFormat="1" applyFont="1" applyBorder="1"/>
    <xf numFmtId="1" fontId="10" fillId="4" borderId="552" xfId="0" applyNumberFormat="1" applyFont="1" applyFill="1" applyBorder="1"/>
    <xf numFmtId="1" fontId="10" fillId="4" borderId="25" xfId="0" applyNumberFormat="1" applyFont="1" applyFill="1" applyBorder="1"/>
    <xf numFmtId="1" fontId="10" fillId="4" borderId="560" xfId="0" applyNumberFormat="1" applyFont="1" applyFill="1" applyBorder="1"/>
    <xf numFmtId="1" fontId="10" fillId="4" borderId="407" xfId="0" applyNumberFormat="1" applyFont="1" applyFill="1" applyBorder="1"/>
    <xf numFmtId="1" fontId="10" fillId="0" borderId="407" xfId="0" applyNumberFormat="1" applyFont="1" applyBorder="1"/>
    <xf numFmtId="1" fontId="10" fillId="4" borderId="558" xfId="0" applyNumberFormat="1" applyFont="1" applyFill="1" applyBorder="1"/>
    <xf numFmtId="1" fontId="10" fillId="3" borderId="560" xfId="0" applyNumberFormat="1" applyFont="1" applyFill="1" applyBorder="1"/>
    <xf numFmtId="1" fontId="10" fillId="3" borderId="405" xfId="0" applyNumberFormat="1" applyFont="1" applyFill="1" applyBorder="1"/>
    <xf numFmtId="1" fontId="10" fillId="3" borderId="407" xfId="0" applyNumberFormat="1" applyFont="1" applyFill="1" applyBorder="1"/>
    <xf numFmtId="1" fontId="10" fillId="26" borderId="0" xfId="0" applyNumberFormat="1" applyFont="1" applyFill="1" applyProtection="1">
      <protection locked="0"/>
    </xf>
    <xf numFmtId="1" fontId="10" fillId="17" borderId="0" xfId="0" applyNumberFormat="1" applyFont="1" applyFill="1" applyProtection="1">
      <protection locked="0"/>
    </xf>
    <xf numFmtId="1" fontId="9" fillId="0" borderId="22" xfId="0" applyNumberFormat="1" applyFont="1" applyBorder="1"/>
    <xf numFmtId="1" fontId="10" fillId="0" borderId="407" xfId="0" applyNumberFormat="1" applyFont="1" applyBorder="1" applyProtection="1">
      <protection locked="0"/>
    </xf>
    <xf numFmtId="1" fontId="10" fillId="0" borderId="547" xfId="0" applyNumberFormat="1" applyFont="1" applyBorder="1"/>
    <xf numFmtId="1" fontId="10" fillId="0" borderId="546" xfId="0" applyNumberFormat="1" applyFont="1" applyBorder="1"/>
    <xf numFmtId="1" fontId="10" fillId="0" borderId="44" xfId="0" applyNumberFormat="1" applyFont="1" applyBorder="1"/>
    <xf numFmtId="1" fontId="3" fillId="0" borderId="25" xfId="0" applyNumberFormat="1" applyFont="1" applyBorder="1" applyAlignment="1">
      <alignment horizontal="center" vertical="center"/>
    </xf>
    <xf numFmtId="1" fontId="9" fillId="0" borderId="405" xfId="0" applyNumberFormat="1" applyFont="1" applyBorder="1"/>
    <xf numFmtId="1" fontId="10" fillId="0" borderId="98" xfId="0" applyNumberFormat="1" applyFont="1" applyBorder="1" applyAlignment="1">
      <alignment horizontal="center" vertical="center"/>
    </xf>
    <xf numFmtId="1" fontId="10" fillId="0" borderId="561" xfId="0" applyNumberFormat="1" applyFont="1" applyBorder="1" applyAlignment="1">
      <alignment horizontal="center" vertical="center" wrapText="1"/>
    </xf>
    <xf numFmtId="1" fontId="10" fillId="0" borderId="18" xfId="0" applyNumberFormat="1" applyFont="1" applyBorder="1" applyAlignment="1">
      <alignment horizontal="right"/>
    </xf>
    <xf numFmtId="1" fontId="10" fillId="4" borderId="534" xfId="0" applyNumberFormat="1" applyFont="1" applyFill="1" applyBorder="1" applyProtection="1">
      <protection locked="0"/>
    </xf>
    <xf numFmtId="1" fontId="10" fillId="4" borderId="26" xfId="0" applyNumberFormat="1" applyFont="1" applyFill="1" applyBorder="1" applyProtection="1">
      <protection locked="0"/>
    </xf>
    <xf numFmtId="1" fontId="10" fillId="6" borderId="95" xfId="0" applyNumberFormat="1" applyFont="1" applyFill="1" applyBorder="1" applyProtection="1">
      <protection locked="0"/>
    </xf>
    <xf numFmtId="1" fontId="10" fillId="5" borderId="554" xfId="0" applyNumberFormat="1" applyFont="1" applyFill="1" applyBorder="1" applyAlignment="1">
      <alignment horizontal="right"/>
    </xf>
    <xf numFmtId="1" fontId="10" fillId="0" borderId="550" xfId="0" applyNumberFormat="1" applyFont="1" applyBorder="1" applyAlignment="1">
      <alignment horizontal="right"/>
    </xf>
    <xf numFmtId="1" fontId="10" fillId="4" borderId="550" xfId="0" applyNumberFormat="1" applyFont="1" applyFill="1" applyBorder="1" applyProtection="1">
      <protection locked="0"/>
    </xf>
    <xf numFmtId="1" fontId="10" fillId="4" borderId="545" xfId="0" applyNumberFormat="1" applyFont="1" applyFill="1" applyBorder="1"/>
    <xf numFmtId="1" fontId="10" fillId="4" borderId="546" xfId="0" applyNumberFormat="1" applyFont="1" applyFill="1" applyBorder="1" applyProtection="1">
      <protection locked="0"/>
    </xf>
    <xf numFmtId="1" fontId="10" fillId="6" borderId="548" xfId="0" applyNumberFormat="1" applyFont="1" applyFill="1" applyBorder="1" applyProtection="1">
      <protection locked="0"/>
    </xf>
    <xf numFmtId="1" fontId="10" fillId="5" borderId="2" xfId="0" applyNumberFormat="1" applyFont="1" applyFill="1" applyBorder="1" applyAlignment="1">
      <alignment horizontal="right"/>
    </xf>
    <xf numFmtId="1" fontId="10" fillId="0" borderId="373" xfId="0" applyNumberFormat="1" applyFont="1" applyBorder="1" applyAlignment="1">
      <alignment horizontal="right"/>
    </xf>
    <xf numFmtId="1" fontId="10" fillId="4" borderId="9" xfId="0" applyNumberFormat="1" applyFont="1" applyFill="1" applyBorder="1"/>
    <xf numFmtId="1" fontId="10" fillId="5" borderId="408" xfId="0" applyNumberFormat="1" applyFont="1" applyFill="1" applyBorder="1"/>
    <xf numFmtId="1" fontId="10" fillId="0" borderId="382" xfId="0" applyNumberFormat="1" applyFont="1" applyBorder="1" applyAlignment="1">
      <alignment wrapText="1"/>
    </xf>
    <xf numFmtId="1" fontId="10" fillId="0" borderId="371" xfId="0" applyNumberFormat="1" applyFont="1" applyBorder="1" applyAlignment="1">
      <alignment horizontal="right"/>
    </xf>
    <xf numFmtId="1" fontId="10" fillId="0" borderId="560" xfId="0" applyNumberFormat="1" applyFont="1" applyBorder="1" applyAlignment="1">
      <alignment horizontal="right"/>
    </xf>
    <xf numFmtId="1" fontId="10" fillId="5" borderId="432" xfId="0" applyNumberFormat="1" applyFont="1" applyFill="1" applyBorder="1"/>
    <xf numFmtId="1" fontId="10" fillId="0" borderId="370" xfId="0" applyNumberFormat="1" applyFont="1" applyBorder="1" applyAlignment="1">
      <alignment horizontal="right"/>
    </xf>
    <xf numFmtId="1" fontId="10" fillId="0" borderId="371" xfId="0" applyNumberFormat="1" applyFont="1" applyBorder="1" applyAlignment="1">
      <alignment horizontal="right" shrinkToFit="1"/>
    </xf>
    <xf numFmtId="1" fontId="10" fillId="0" borderId="365" xfId="0" applyNumberFormat="1" applyFont="1" applyBorder="1" applyAlignment="1">
      <alignment horizontal="right"/>
    </xf>
    <xf numFmtId="1" fontId="10" fillId="0" borderId="380" xfId="0" applyNumberFormat="1" applyFont="1" applyBorder="1" applyAlignment="1">
      <alignment horizontal="right"/>
    </xf>
    <xf numFmtId="1" fontId="10" fillId="0" borderId="560" xfId="0" applyNumberFormat="1" applyFont="1" applyBorder="1" applyAlignment="1">
      <alignment horizontal="right" wrapText="1"/>
    </xf>
    <xf numFmtId="1" fontId="10" fillId="0" borderId="558" xfId="0" applyNumberFormat="1" applyFont="1" applyBorder="1"/>
    <xf numFmtId="1" fontId="10" fillId="0" borderId="551" xfId="0" applyNumberFormat="1" applyFont="1" applyBorder="1"/>
    <xf numFmtId="1" fontId="9" fillId="0" borderId="96" xfId="0" applyNumberFormat="1" applyFont="1" applyBorder="1"/>
    <xf numFmtId="1" fontId="9" fillId="0" borderId="187" xfId="0" applyNumberFormat="1" applyFont="1" applyBorder="1"/>
    <xf numFmtId="1" fontId="10" fillId="0" borderId="0" xfId="0" applyNumberFormat="1" applyFont="1" applyAlignment="1">
      <alignment horizontal="center" vertical="center"/>
    </xf>
    <xf numFmtId="1" fontId="10" fillId="4" borderId="541" xfId="0" applyNumberFormat="1" applyFont="1" applyFill="1" applyBorder="1" applyAlignment="1">
      <alignment horizontal="center" vertical="center" wrapText="1"/>
    </xf>
    <xf numFmtId="1" fontId="10" fillId="0" borderId="542" xfId="0" applyNumberFormat="1" applyFont="1" applyBorder="1" applyAlignment="1">
      <alignment horizontal="center" vertical="center" wrapText="1"/>
    </xf>
    <xf numFmtId="1" fontId="10" fillId="0" borderId="547" xfId="0" applyNumberFormat="1" applyFont="1" applyBorder="1" applyAlignment="1">
      <alignment vertical="center"/>
    </xf>
    <xf numFmtId="1" fontId="10" fillId="0" borderId="545" xfId="0" applyNumberFormat="1" applyFont="1" applyBorder="1" applyAlignment="1">
      <alignment horizontal="right"/>
    </xf>
    <xf numFmtId="1" fontId="10" fillId="0" borderId="554" xfId="0" applyNumberFormat="1" applyFont="1" applyBorder="1" applyAlignment="1">
      <alignment horizontal="right"/>
    </xf>
    <xf numFmtId="1" fontId="10" fillId="4" borderId="548" xfId="0" applyNumberFormat="1" applyFont="1" applyFill="1" applyBorder="1" applyProtection="1">
      <protection locked="0"/>
    </xf>
    <xf numFmtId="1" fontId="10" fillId="0" borderId="384" xfId="0" applyNumberFormat="1" applyFont="1" applyBorder="1" applyAlignment="1">
      <alignment vertical="center"/>
    </xf>
    <xf numFmtId="1" fontId="10" fillId="0" borderId="382" xfId="0" applyNumberFormat="1" applyFont="1" applyBorder="1" applyAlignment="1">
      <alignment vertical="center"/>
    </xf>
    <xf numFmtId="1" fontId="10" fillId="6" borderId="16" xfId="0" applyNumberFormat="1" applyFont="1" applyFill="1" applyBorder="1" applyProtection="1">
      <protection locked="0"/>
    </xf>
    <xf numFmtId="1" fontId="10" fillId="0" borderId="41" xfId="0" applyNumberFormat="1" applyFont="1" applyBorder="1" applyAlignment="1">
      <alignment vertical="center"/>
    </xf>
    <xf numFmtId="1" fontId="10" fillId="0" borderId="534" xfId="0" applyNumberFormat="1" applyFont="1" applyBorder="1" applyAlignment="1">
      <alignment horizontal="right"/>
    </xf>
    <xf numFmtId="1" fontId="10" fillId="5" borderId="534" xfId="0" applyNumberFormat="1" applyFont="1" applyFill="1" applyBorder="1"/>
    <xf numFmtId="1" fontId="10" fillId="5" borderId="26" xfId="0" applyNumberFormat="1" applyFont="1" applyFill="1" applyBorder="1"/>
    <xf numFmtId="1" fontId="10" fillId="10" borderId="562" xfId="3" applyNumberFormat="1" applyFont="1" applyBorder="1" applyProtection="1">
      <protection locked="0"/>
    </xf>
    <xf numFmtId="1" fontId="10" fillId="4" borderId="95" xfId="0" applyNumberFormat="1" applyFont="1" applyFill="1" applyBorder="1" applyProtection="1">
      <protection locked="0"/>
    </xf>
    <xf numFmtId="1" fontId="10" fillId="10" borderId="563" xfId="3" applyNumberFormat="1" applyFont="1" applyBorder="1" applyProtection="1">
      <protection locked="0"/>
    </xf>
    <xf numFmtId="1" fontId="13" fillId="30" borderId="0" xfId="0" applyNumberFormat="1" applyFont="1" applyFill="1"/>
    <xf numFmtId="1" fontId="13" fillId="30" borderId="0" xfId="0" applyNumberFormat="1" applyFont="1" applyFill="1" applyProtection="1">
      <protection locked="0"/>
    </xf>
    <xf numFmtId="1" fontId="5" fillId="3" borderId="0" xfId="0" applyNumberFormat="1" applyFont="1" applyFill="1" applyAlignment="1">
      <alignment vertical="center"/>
    </xf>
    <xf numFmtId="1" fontId="13" fillId="3" borderId="0" xfId="0" applyNumberFormat="1" applyFont="1" applyFill="1" applyAlignment="1">
      <alignment horizontal="center"/>
    </xf>
    <xf numFmtId="1" fontId="10" fillId="3" borderId="0" xfId="0" applyNumberFormat="1" applyFont="1" applyFill="1" applyAlignment="1">
      <alignment horizontal="center" vertical="center"/>
    </xf>
    <xf numFmtId="1" fontId="9" fillId="3" borderId="405" xfId="0" applyNumberFormat="1" applyFont="1" applyFill="1" applyBorder="1"/>
    <xf numFmtId="1" fontId="19" fillId="3" borderId="0" xfId="0" applyNumberFormat="1" applyFont="1" applyFill="1"/>
    <xf numFmtId="1" fontId="10" fillId="0" borderId="534" xfId="0" applyNumberFormat="1" applyFont="1" applyBorder="1" applyAlignment="1">
      <alignment horizontal="center" vertical="center"/>
    </xf>
    <xf numFmtId="1" fontId="10" fillId="0" borderId="567" xfId="0" applyNumberFormat="1" applyFont="1" applyBorder="1" applyAlignment="1">
      <alignment horizontal="center" vertical="center"/>
    </xf>
    <xf numFmtId="1" fontId="10" fillId="0" borderId="95" xfId="0" applyNumberFormat="1" applyFont="1" applyBorder="1" applyAlignment="1">
      <alignment horizontal="center" vertical="center" wrapText="1"/>
    </xf>
    <xf numFmtId="1" fontId="10" fillId="0" borderId="568" xfId="0" applyNumberFormat="1" applyFont="1" applyBorder="1" applyAlignment="1">
      <alignment horizontal="left" vertical="center"/>
    </xf>
    <xf numFmtId="1" fontId="10" fillId="0" borderId="569" xfId="0" applyNumberFormat="1" applyFont="1" applyBorder="1" applyAlignment="1">
      <alignment horizontal="right"/>
    </xf>
    <xf numFmtId="1" fontId="10" fillId="0" borderId="570" xfId="0" applyNumberFormat="1" applyFont="1" applyBorder="1" applyAlignment="1">
      <alignment horizontal="right"/>
    </xf>
    <xf numFmtId="1" fontId="10" fillId="0" borderId="571" xfId="0" applyNumberFormat="1" applyFont="1" applyBorder="1" applyAlignment="1">
      <alignment horizontal="right"/>
    </xf>
    <xf numFmtId="1" fontId="10" fillId="6" borderId="569" xfId="0" applyNumberFormat="1" applyFont="1" applyFill="1" applyBorder="1" applyProtection="1">
      <protection locked="0"/>
    </xf>
    <xf numFmtId="1" fontId="10" fillId="6" borderId="572" xfId="0" applyNumberFormat="1" applyFont="1" applyFill="1" applyBorder="1" applyProtection="1">
      <protection locked="0"/>
    </xf>
    <xf numFmtId="1" fontId="10" fillId="6" borderId="568" xfId="0" applyNumberFormat="1" applyFont="1" applyFill="1" applyBorder="1" applyProtection="1">
      <protection locked="0"/>
    </xf>
    <xf numFmtId="1" fontId="10" fillId="6" borderId="570" xfId="0" applyNumberFormat="1" applyFont="1" applyFill="1" applyBorder="1" applyProtection="1">
      <protection locked="0"/>
    </xf>
    <xf numFmtId="1" fontId="10" fillId="0" borderId="16" xfId="0" applyNumberFormat="1" applyFont="1" applyBorder="1" applyAlignment="1">
      <alignment horizontal="right" wrapText="1"/>
    </xf>
    <xf numFmtId="1" fontId="10" fillId="0" borderId="14" xfId="0" applyNumberFormat="1" applyFont="1" applyBorder="1" applyAlignment="1">
      <alignment horizontal="right" wrapText="1"/>
    </xf>
    <xf numFmtId="1" fontId="10" fillId="0" borderId="0" xfId="0" applyNumberFormat="1" applyFont="1" applyBorder="1" applyAlignment="1">
      <alignment horizontal="right"/>
    </xf>
    <xf numFmtId="1" fontId="10" fillId="0" borderId="388" xfId="0" applyNumberFormat="1" applyFont="1" applyBorder="1" applyAlignment="1">
      <alignment horizontal="right"/>
    </xf>
    <xf numFmtId="1" fontId="10" fillId="5" borderId="382" xfId="0" applyNumberFormat="1" applyFont="1" applyFill="1" applyBorder="1"/>
    <xf numFmtId="1" fontId="10" fillId="0" borderId="389" xfId="0" applyNumberFormat="1" applyFont="1" applyBorder="1" applyAlignment="1">
      <alignment horizontal="left" vertical="center"/>
    </xf>
    <xf numFmtId="1" fontId="10" fillId="0" borderId="573" xfId="0" applyNumberFormat="1" applyFont="1" applyBorder="1" applyAlignment="1">
      <alignment horizontal="center" vertical="center"/>
    </xf>
    <xf numFmtId="1" fontId="10" fillId="0" borderId="574" xfId="0" applyNumberFormat="1" applyFont="1" applyBorder="1" applyAlignment="1">
      <alignment horizontal="center" vertical="center"/>
    </xf>
    <xf numFmtId="1" fontId="10" fillId="0" borderId="566" xfId="0" applyNumberFormat="1" applyFont="1" applyBorder="1" applyAlignment="1">
      <alignment horizontal="center" vertical="center" wrapText="1"/>
    </xf>
    <xf numFmtId="1" fontId="10" fillId="0" borderId="573" xfId="0" applyNumberFormat="1" applyFont="1" applyBorder="1" applyAlignment="1">
      <alignment horizontal="center" vertical="center" wrapText="1"/>
    </xf>
    <xf numFmtId="1" fontId="10" fillId="0" borderId="41" xfId="0" applyNumberFormat="1" applyFont="1" applyBorder="1" applyAlignment="1">
      <alignment horizontal="left" vertical="center" wrapText="1"/>
    </xf>
    <xf numFmtId="1" fontId="10" fillId="0" borderId="558" xfId="0" applyNumberFormat="1" applyFont="1" applyBorder="1" applyAlignment="1">
      <alignment horizontal="left" vertical="center" wrapText="1"/>
    </xf>
    <xf numFmtId="1" fontId="10" fillId="0" borderId="568" xfId="0" applyNumberFormat="1" applyFont="1" applyBorder="1" applyAlignment="1">
      <alignment horizontal="left" vertical="center" wrapText="1"/>
    </xf>
    <xf numFmtId="3" fontId="10" fillId="4" borderId="568" xfId="0" applyNumberFormat="1" applyFont="1" applyFill="1" applyBorder="1" applyAlignment="1" applyProtection="1"/>
    <xf numFmtId="1" fontId="10" fillId="0" borderId="570" xfId="0" applyNumberFormat="1" applyFont="1" applyBorder="1" applyAlignment="1">
      <alignment horizontal="right" wrapText="1"/>
    </xf>
    <xf numFmtId="1" fontId="10" fillId="0" borderId="575" xfId="0" applyNumberFormat="1" applyFont="1" applyBorder="1" applyAlignment="1">
      <alignment horizontal="right"/>
    </xf>
    <xf numFmtId="1" fontId="10" fillId="6" borderId="575" xfId="0" applyNumberFormat="1" applyFont="1" applyFill="1" applyBorder="1" applyProtection="1">
      <protection locked="0"/>
    </xf>
    <xf numFmtId="1" fontId="10" fillId="6" borderId="576" xfId="0" applyNumberFormat="1" applyFont="1" applyFill="1" applyBorder="1" applyProtection="1">
      <protection locked="0"/>
    </xf>
    <xf numFmtId="3" fontId="10" fillId="0" borderId="568" xfId="0" applyNumberFormat="1" applyFont="1" applyFill="1" applyBorder="1" applyAlignment="1" applyProtection="1"/>
    <xf numFmtId="1" fontId="10" fillId="0" borderId="564" xfId="0" applyNumberFormat="1" applyFont="1" applyBorder="1" applyAlignment="1">
      <alignment horizontal="center" vertical="center" wrapText="1"/>
    </xf>
    <xf numFmtId="3" fontId="10" fillId="0" borderId="575" xfId="0" applyNumberFormat="1" applyFont="1" applyFill="1" applyBorder="1" applyAlignment="1" applyProtection="1">
      <alignment horizontal="right" wrapText="1"/>
      <protection locked="0"/>
    </xf>
    <xf numFmtId="3" fontId="15" fillId="0" borderId="575" xfId="0" applyNumberFormat="1" applyFont="1" applyFill="1" applyBorder="1" applyAlignment="1" applyProtection="1">
      <alignment horizontal="right" wrapText="1"/>
      <protection locked="0"/>
    </xf>
    <xf numFmtId="1" fontId="10" fillId="0" borderId="567" xfId="0" applyNumberFormat="1" applyFont="1" applyBorder="1" applyAlignment="1">
      <alignment horizontal="center" vertical="center" wrapText="1"/>
    </xf>
    <xf numFmtId="1" fontId="10" fillId="0" borderId="565" xfId="0" applyNumberFormat="1" applyFont="1" applyBorder="1" applyAlignment="1">
      <alignment horizontal="center" vertical="center" wrapText="1"/>
    </xf>
    <xf numFmtId="1" fontId="10" fillId="0" borderId="577" xfId="0" applyNumberFormat="1" applyFont="1" applyBorder="1" applyAlignment="1">
      <alignment horizontal="center" vertical="center" wrapText="1"/>
    </xf>
    <xf numFmtId="0" fontId="10" fillId="0" borderId="576" xfId="0" applyFont="1" applyBorder="1" applyAlignment="1" applyProtection="1">
      <alignment horizontal="center" vertical="center"/>
    </xf>
    <xf numFmtId="1" fontId="10" fillId="0" borderId="569" xfId="0" applyNumberFormat="1" applyFont="1" applyBorder="1" applyAlignment="1">
      <alignment horizontal="right" wrapText="1"/>
    </xf>
    <xf numFmtId="1" fontId="10" fillId="6" borderId="578" xfId="0" applyNumberFormat="1" applyFont="1" applyFill="1" applyBorder="1" applyProtection="1">
      <protection locked="0"/>
    </xf>
    <xf numFmtId="0" fontId="10" fillId="0" borderId="368" xfId="0" applyFont="1" applyBorder="1" applyAlignment="1" applyProtection="1">
      <alignment horizontal="center" vertical="center"/>
    </xf>
    <xf numFmtId="0" fontId="10" fillId="0" borderId="385" xfId="0" applyFont="1" applyBorder="1" applyAlignment="1" applyProtection="1">
      <alignment horizontal="center" vertical="center"/>
    </xf>
    <xf numFmtId="0" fontId="10" fillId="0" borderId="363" xfId="0" applyFont="1" applyBorder="1" applyAlignment="1" applyProtection="1">
      <alignment horizontal="center" vertical="center"/>
    </xf>
    <xf numFmtId="1" fontId="10" fillId="6" borderId="395" xfId="0" applyNumberFormat="1" applyFont="1" applyFill="1" applyBorder="1" applyProtection="1">
      <protection locked="0"/>
    </xf>
    <xf numFmtId="1" fontId="10" fillId="0" borderId="573" xfId="0" applyNumberFormat="1" applyFont="1" applyBorder="1" applyAlignment="1">
      <alignment horizontal="right" wrapText="1"/>
    </xf>
    <xf numFmtId="1" fontId="10" fillId="0" borderId="574" xfId="0" applyNumberFormat="1" applyFont="1" applyBorder="1" applyAlignment="1">
      <alignment horizontal="right" wrapText="1"/>
    </xf>
    <xf numFmtId="1" fontId="10" fillId="0" borderId="566" xfId="0" applyNumberFormat="1" applyFont="1" applyBorder="1" applyAlignment="1">
      <alignment horizontal="right"/>
    </xf>
    <xf numFmtId="1" fontId="10" fillId="0" borderId="573" xfId="0" applyNumberFormat="1" applyFont="1" applyBorder="1"/>
    <xf numFmtId="1" fontId="10" fillId="0" borderId="566" xfId="0" applyNumberFormat="1" applyFont="1" applyBorder="1"/>
    <xf numFmtId="1" fontId="10" fillId="0" borderId="579" xfId="0" applyNumberFormat="1" applyFont="1" applyBorder="1"/>
    <xf numFmtId="1" fontId="10" fillId="0" borderId="577" xfId="0" applyNumberFormat="1" applyFont="1" applyBorder="1"/>
    <xf numFmtId="1" fontId="10" fillId="0" borderId="580" xfId="0" applyNumberFormat="1" applyFont="1" applyBorder="1"/>
    <xf numFmtId="1" fontId="10" fillId="0" borderId="564" xfId="0" applyNumberFormat="1" applyFont="1" applyBorder="1"/>
    <xf numFmtId="1" fontId="10" fillId="4" borderId="0" xfId="0" applyNumberFormat="1" applyFont="1" applyFill="1" applyAlignment="1" applyProtection="1">
      <alignment horizontal="left"/>
      <protection locked="0"/>
    </xf>
    <xf numFmtId="1" fontId="9" fillId="3" borderId="187" xfId="0" applyNumberFormat="1" applyFont="1" applyFill="1" applyBorder="1"/>
    <xf numFmtId="1" fontId="10" fillId="0" borderId="581" xfId="0" applyNumberFormat="1" applyFont="1" applyBorder="1" applyAlignment="1">
      <alignment horizontal="center" vertical="center" wrapText="1"/>
    </xf>
    <xf numFmtId="1" fontId="10" fillId="0" borderId="576" xfId="0" applyNumberFormat="1" applyFont="1" applyBorder="1" applyAlignment="1">
      <alignment vertical="center" wrapText="1"/>
    </xf>
    <xf numFmtId="1" fontId="10" fillId="3" borderId="568" xfId="0" applyNumberFormat="1" applyFont="1" applyFill="1" applyBorder="1"/>
    <xf numFmtId="1" fontId="3" fillId="3" borderId="0" xfId="0" applyNumberFormat="1" applyFont="1" applyFill="1" applyAlignment="1">
      <alignment horizontal="left"/>
    </xf>
    <xf numFmtId="1" fontId="10" fillId="0" borderId="22" xfId="0" applyNumberFormat="1" applyFont="1" applyBorder="1" applyAlignment="1">
      <alignment vertical="center" wrapText="1"/>
    </xf>
    <xf numFmtId="1" fontId="10" fillId="6" borderId="11" xfId="0" applyNumberFormat="1" applyFont="1" applyFill="1" applyBorder="1" applyProtection="1">
      <protection locked="0"/>
    </xf>
    <xf numFmtId="1" fontId="10" fillId="0" borderId="581" xfId="0" applyNumberFormat="1" applyFont="1" applyBorder="1"/>
    <xf numFmtId="1" fontId="10" fillId="0" borderId="574" xfId="0" applyNumberFormat="1" applyFont="1" applyBorder="1" applyAlignment="1">
      <alignment horizontal="center" vertical="center" wrapText="1"/>
    </xf>
    <xf numFmtId="1" fontId="10" fillId="0" borderId="571" xfId="0" applyNumberFormat="1" applyFont="1" applyBorder="1" applyAlignment="1">
      <alignment horizontal="right" wrapText="1"/>
    </xf>
    <xf numFmtId="1" fontId="10" fillId="0" borderId="568" xfId="0" applyNumberFormat="1" applyFont="1" applyBorder="1" applyAlignment="1">
      <alignment horizontal="right" wrapText="1"/>
    </xf>
    <xf numFmtId="1" fontId="10" fillId="6" borderId="569" xfId="0" applyNumberFormat="1" applyFont="1" applyFill="1" applyBorder="1" applyAlignment="1" applyProtection="1">
      <alignment horizontal="right"/>
      <protection locked="0"/>
    </xf>
    <xf numFmtId="1" fontId="10" fillId="6" borderId="582" xfId="0" applyNumberFormat="1" applyFont="1" applyFill="1" applyBorder="1" applyAlignment="1" applyProtection="1">
      <alignment horizontal="right"/>
      <protection locked="0"/>
    </xf>
    <xf numFmtId="1" fontId="10" fillId="6" borderId="576" xfId="0" applyNumberFormat="1" applyFont="1" applyFill="1" applyBorder="1" applyAlignment="1" applyProtection="1">
      <alignment horizontal="right"/>
      <protection locked="0"/>
    </xf>
    <xf numFmtId="1" fontId="10" fillId="6" borderId="572" xfId="0" applyNumberFormat="1" applyFont="1" applyFill="1" applyBorder="1" applyAlignment="1" applyProtection="1">
      <alignment horizontal="right"/>
      <protection locked="0"/>
    </xf>
    <xf numFmtId="1" fontId="10" fillId="6" borderId="568" xfId="0" applyNumberFormat="1" applyFont="1" applyFill="1" applyBorder="1" applyAlignment="1" applyProtection="1">
      <alignment horizontal="right"/>
      <protection locked="0"/>
    </xf>
    <xf numFmtId="1" fontId="10" fillId="0" borderId="388" xfId="0" applyNumberFormat="1" applyFont="1" applyBorder="1" applyAlignment="1">
      <alignment horizontal="center" vertical="center" wrapText="1"/>
    </xf>
    <xf numFmtId="1" fontId="10" fillId="0" borderId="19" xfId="0" applyNumberFormat="1" applyFont="1" applyBorder="1" applyAlignment="1">
      <alignment horizontal="right" wrapText="1"/>
    </xf>
    <xf numFmtId="1" fontId="10" fillId="6" borderId="370" xfId="0" applyNumberFormat="1" applyFont="1" applyFill="1" applyBorder="1" applyAlignment="1" applyProtection="1">
      <alignment horizontal="right" wrapText="1"/>
      <protection locked="0"/>
    </xf>
    <xf numFmtId="1" fontId="10" fillId="6" borderId="372" xfId="0" applyNumberFormat="1" applyFont="1" applyFill="1" applyBorder="1" applyAlignment="1" applyProtection="1">
      <alignment horizontal="right" wrapText="1"/>
      <protection locked="0"/>
    </xf>
    <xf numFmtId="1" fontId="10" fillId="6" borderId="388" xfId="0" applyNumberFormat="1" applyFont="1" applyFill="1" applyBorder="1" applyAlignment="1" applyProtection="1">
      <alignment horizontal="right" wrapText="1"/>
      <protection locked="0"/>
    </xf>
    <xf numFmtId="1" fontId="10" fillId="6" borderId="373" xfId="0" applyNumberFormat="1" applyFont="1" applyFill="1" applyBorder="1" applyAlignment="1" applyProtection="1">
      <alignment horizontal="right" wrapText="1"/>
      <protection locked="0"/>
    </xf>
    <xf numFmtId="1" fontId="10" fillId="6" borderId="390" xfId="0" applyNumberFormat="1" applyFont="1" applyFill="1" applyBorder="1" applyAlignment="1" applyProtection="1">
      <alignment horizontal="right" wrapText="1"/>
      <protection locked="0"/>
    </xf>
    <xf numFmtId="1" fontId="10" fillId="6" borderId="368" xfId="0" applyNumberFormat="1" applyFont="1" applyFill="1" applyBorder="1" applyAlignment="1" applyProtection="1">
      <alignment horizontal="right" wrapText="1"/>
      <protection locked="0"/>
    </xf>
    <xf numFmtId="1" fontId="10" fillId="0" borderId="583" xfId="0" applyNumberFormat="1" applyFont="1" applyBorder="1" applyAlignment="1">
      <alignment horizontal="right" wrapText="1"/>
    </xf>
    <xf numFmtId="1" fontId="10" fillId="0" borderId="584" xfId="0" applyNumberFormat="1" applyFont="1" applyBorder="1" applyAlignment="1">
      <alignment horizontal="right" wrapText="1"/>
    </xf>
    <xf numFmtId="1" fontId="10" fillId="0" borderId="518" xfId="0" applyNumberFormat="1" applyFont="1" applyBorder="1" applyAlignment="1">
      <alignment horizontal="right" wrapText="1"/>
    </xf>
    <xf numFmtId="1" fontId="10" fillId="6" borderId="108" xfId="0" applyNumberFormat="1" applyFont="1" applyFill="1" applyBorder="1" applyAlignment="1" applyProtection="1">
      <alignment horizontal="right" wrapText="1"/>
      <protection locked="0"/>
    </xf>
    <xf numFmtId="1" fontId="10" fillId="6" borderId="107" xfId="0" applyNumberFormat="1" applyFont="1" applyFill="1" applyBorder="1" applyAlignment="1" applyProtection="1">
      <alignment horizontal="right" wrapText="1"/>
      <protection locked="0"/>
    </xf>
    <xf numFmtId="1" fontId="10" fillId="6" borderId="110" xfId="0" applyNumberFormat="1" applyFont="1" applyFill="1" applyBorder="1" applyAlignment="1" applyProtection="1">
      <alignment horizontal="right" wrapText="1"/>
      <protection locked="0"/>
    </xf>
    <xf numFmtId="1" fontId="10" fillId="6" borderId="131" xfId="0" applyNumberFormat="1" applyFont="1" applyFill="1" applyBorder="1" applyAlignment="1" applyProtection="1">
      <alignment horizontal="right" wrapText="1"/>
      <protection locked="0"/>
    </xf>
    <xf numFmtId="1" fontId="10" fillId="6" borderId="114" xfId="0" applyNumberFormat="1" applyFont="1" applyFill="1" applyBorder="1" applyAlignment="1" applyProtection="1">
      <alignment horizontal="right" wrapText="1"/>
      <protection locked="0"/>
    </xf>
    <xf numFmtId="1" fontId="10" fillId="6" borderId="159" xfId="0" applyNumberFormat="1" applyFont="1" applyFill="1" applyBorder="1" applyAlignment="1" applyProtection="1">
      <alignment horizontal="right" wrapText="1"/>
      <protection locked="0"/>
    </xf>
    <xf numFmtId="1" fontId="10" fillId="6" borderId="52" xfId="0" applyNumberFormat="1" applyFont="1" applyFill="1" applyBorder="1" applyAlignment="1" applyProtection="1">
      <alignment horizontal="right" wrapText="1"/>
      <protection locked="0"/>
    </xf>
    <xf numFmtId="1" fontId="10" fillId="6" borderId="16" xfId="0" applyNumberFormat="1" applyFont="1" applyFill="1" applyBorder="1" applyAlignment="1" applyProtection="1">
      <alignment horizontal="right" wrapText="1"/>
      <protection locked="0"/>
    </xf>
    <xf numFmtId="1" fontId="10" fillId="6" borderId="57" xfId="0" applyNumberFormat="1" applyFont="1" applyFill="1" applyBorder="1" applyAlignment="1" applyProtection="1">
      <alignment horizontal="right" wrapText="1"/>
      <protection locked="0"/>
    </xf>
    <xf numFmtId="1" fontId="10" fillId="6" borderId="130" xfId="0" applyNumberFormat="1" applyFont="1" applyFill="1" applyBorder="1" applyAlignment="1" applyProtection="1">
      <alignment horizontal="right" wrapText="1"/>
      <protection locked="0"/>
    </xf>
    <xf numFmtId="1" fontId="10" fillId="6" borderId="69" xfId="0" applyNumberFormat="1" applyFont="1" applyFill="1" applyBorder="1" applyAlignment="1" applyProtection="1">
      <alignment horizontal="right" wrapText="1"/>
      <protection locked="0"/>
    </xf>
    <xf numFmtId="1" fontId="10" fillId="6" borderId="56" xfId="0" applyNumberFormat="1" applyFont="1" applyFill="1" applyBorder="1" applyAlignment="1" applyProtection="1">
      <alignment horizontal="right" wrapText="1"/>
      <protection locked="0"/>
    </xf>
    <xf numFmtId="1" fontId="10" fillId="6" borderId="160" xfId="0" applyNumberFormat="1" applyFont="1" applyFill="1" applyBorder="1" applyAlignment="1" applyProtection="1">
      <alignment horizontal="right" wrapText="1"/>
      <protection locked="0"/>
    </xf>
    <xf numFmtId="1" fontId="10" fillId="6" borderId="58" xfId="0" applyNumberFormat="1" applyFont="1" applyFill="1" applyBorder="1" applyAlignment="1" applyProtection="1">
      <alignment horizontal="right" wrapText="1"/>
      <protection locked="0"/>
    </xf>
    <xf numFmtId="1" fontId="10" fillId="6" borderId="54" xfId="0" applyNumberFormat="1" applyFont="1" applyFill="1" applyBorder="1" applyAlignment="1" applyProtection="1">
      <alignment horizontal="right" wrapText="1"/>
      <protection locked="0"/>
    </xf>
    <xf numFmtId="1" fontId="10" fillId="9" borderId="54" xfId="0" applyNumberFormat="1" applyFont="1" applyFill="1" applyBorder="1" applyAlignment="1" applyProtection="1">
      <alignment horizontal="right" wrapText="1"/>
    </xf>
    <xf numFmtId="1" fontId="10" fillId="6" borderId="375" xfId="0" applyNumberFormat="1" applyFont="1" applyFill="1" applyBorder="1" applyAlignment="1" applyProtection="1">
      <alignment horizontal="right" wrapText="1"/>
      <protection locked="0"/>
    </xf>
    <xf numFmtId="1" fontId="10" fillId="6" borderId="34" xfId="0" applyNumberFormat="1" applyFont="1" applyFill="1" applyBorder="1" applyAlignment="1" applyProtection="1">
      <alignment horizontal="right" wrapText="1"/>
      <protection locked="0"/>
    </xf>
    <xf numFmtId="1" fontId="10" fillId="6" borderId="19" xfId="0" applyNumberFormat="1" applyFont="1" applyFill="1" applyBorder="1" applyAlignment="1" applyProtection="1">
      <alignment horizontal="right" wrapText="1"/>
      <protection locked="0"/>
    </xf>
    <xf numFmtId="1" fontId="10" fillId="6" borderId="0" xfId="0" applyNumberFormat="1" applyFont="1" applyFill="1" applyAlignment="1" applyProtection="1">
      <alignment horizontal="right" wrapText="1"/>
      <protection locked="0"/>
    </xf>
    <xf numFmtId="1" fontId="10" fillId="6" borderId="24" xfId="0" applyNumberFormat="1" applyFont="1" applyFill="1" applyBorder="1" applyAlignment="1" applyProtection="1">
      <alignment horizontal="right" wrapText="1"/>
      <protection locked="0"/>
    </xf>
    <xf numFmtId="1" fontId="10" fillId="6" borderId="70" xfId="0" applyNumberFormat="1" applyFont="1" applyFill="1" applyBorder="1" applyAlignment="1" applyProtection="1">
      <alignment horizontal="right" wrapText="1"/>
      <protection locked="0"/>
    </xf>
    <xf numFmtId="1" fontId="10" fillId="6" borderId="22" xfId="0" applyNumberFormat="1" applyFont="1" applyFill="1" applyBorder="1" applyAlignment="1" applyProtection="1">
      <alignment horizontal="right" wrapText="1"/>
      <protection locked="0"/>
    </xf>
    <xf numFmtId="1" fontId="10" fillId="6" borderId="11" xfId="0" applyNumberFormat="1" applyFont="1" applyFill="1" applyBorder="1" applyAlignment="1" applyProtection="1">
      <alignment horizontal="right" wrapText="1"/>
      <protection locked="0"/>
    </xf>
    <xf numFmtId="1" fontId="10" fillId="9" borderId="11" xfId="0" applyNumberFormat="1" applyFont="1" applyFill="1" applyBorder="1" applyAlignment="1" applyProtection="1">
      <alignment horizontal="right" wrapText="1"/>
    </xf>
    <xf numFmtId="1" fontId="10" fillId="0" borderId="388" xfId="0" applyNumberFormat="1" applyFont="1" applyBorder="1" applyAlignment="1">
      <alignment horizontal="right" wrapText="1"/>
    </xf>
    <xf numFmtId="1" fontId="10" fillId="9" borderId="382" xfId="0" applyNumberFormat="1" applyFont="1" applyFill="1" applyBorder="1" applyAlignment="1" applyProtection="1">
      <alignment horizontal="right" wrapText="1"/>
    </xf>
    <xf numFmtId="1" fontId="10" fillId="6" borderId="560" xfId="0" applyNumberFormat="1" applyFont="1" applyFill="1" applyBorder="1" applyAlignment="1" applyProtection="1">
      <alignment horizontal="right" wrapText="1"/>
      <protection locked="0"/>
    </xf>
    <xf numFmtId="1" fontId="10" fillId="6" borderId="407" xfId="0" applyNumberFormat="1" applyFont="1" applyFill="1" applyBorder="1" applyAlignment="1" applyProtection="1">
      <alignment horizontal="right" wrapText="1"/>
      <protection locked="0"/>
    </xf>
    <xf numFmtId="1" fontId="10" fillId="6" borderId="551" xfId="0" applyNumberFormat="1" applyFont="1" applyFill="1" applyBorder="1" applyAlignment="1" applyProtection="1">
      <alignment horizontal="right" wrapText="1"/>
      <protection locked="0"/>
    </xf>
    <xf numFmtId="1" fontId="10" fillId="6" borderId="405" xfId="0" applyNumberFormat="1" applyFont="1" applyFill="1" applyBorder="1" applyAlignment="1" applyProtection="1">
      <alignment horizontal="right" wrapText="1"/>
      <protection locked="0"/>
    </xf>
    <xf numFmtId="1" fontId="10" fillId="6" borderId="25" xfId="0" applyNumberFormat="1" applyFont="1" applyFill="1" applyBorder="1" applyAlignment="1" applyProtection="1">
      <alignment horizontal="right" wrapText="1"/>
      <protection locked="0"/>
    </xf>
    <xf numFmtId="1" fontId="10" fillId="6" borderId="32" xfId="0" applyNumberFormat="1" applyFont="1" applyFill="1" applyBorder="1" applyAlignment="1" applyProtection="1">
      <alignment horizontal="right" wrapText="1"/>
      <protection locked="0"/>
    </xf>
    <xf numFmtId="1" fontId="10" fillId="6" borderId="552" xfId="0" applyNumberFormat="1" applyFont="1" applyFill="1" applyBorder="1" applyAlignment="1" applyProtection="1">
      <alignment horizontal="right" wrapText="1"/>
      <protection locked="0"/>
    </xf>
    <xf numFmtId="1" fontId="10" fillId="6" borderId="558" xfId="0" applyNumberFormat="1" applyFont="1" applyFill="1" applyBorder="1" applyAlignment="1" applyProtection="1">
      <alignment horizontal="right" wrapText="1"/>
      <protection locked="0"/>
    </xf>
    <xf numFmtId="1" fontId="10" fillId="9" borderId="558" xfId="0" applyNumberFormat="1" applyFont="1" applyFill="1" applyBorder="1" applyAlignment="1" applyProtection="1">
      <alignment horizontal="right" wrapText="1"/>
    </xf>
    <xf numFmtId="0" fontId="10" fillId="4" borderId="568" xfId="0" applyNumberFormat="1" applyFont="1" applyFill="1" applyBorder="1" applyAlignment="1" applyProtection="1">
      <alignment horizontal="center" vertical="center" wrapText="1"/>
    </xf>
    <xf numFmtId="1" fontId="10" fillId="6" borderId="568" xfId="0" applyNumberFormat="1" applyFont="1" applyFill="1" applyBorder="1" applyAlignment="1" applyProtection="1">
      <alignment horizontal="right" wrapText="1"/>
      <protection locked="0"/>
    </xf>
    <xf numFmtId="0" fontId="10" fillId="4" borderId="382" xfId="0" applyNumberFormat="1" applyFont="1" applyFill="1" applyBorder="1" applyAlignment="1" applyProtection="1">
      <alignment horizontal="center" vertical="center" wrapText="1"/>
    </xf>
    <xf numFmtId="0" fontId="10" fillId="4" borderId="384" xfId="0" applyNumberFormat="1" applyFont="1" applyFill="1" applyBorder="1" applyAlignment="1" applyProtection="1">
      <alignment horizontal="center" vertical="center" wrapText="1"/>
    </xf>
    <xf numFmtId="1" fontId="10" fillId="6" borderId="384" xfId="0" applyNumberFormat="1" applyFont="1" applyFill="1" applyBorder="1" applyAlignment="1" applyProtection="1">
      <alignment horizontal="right" wrapText="1"/>
      <protection locked="0"/>
    </xf>
    <xf numFmtId="1" fontId="5" fillId="0" borderId="0" xfId="0" applyNumberFormat="1" applyFont="1"/>
    <xf numFmtId="1" fontId="5" fillId="0" borderId="585" xfId="0" applyNumberFormat="1" applyFont="1" applyBorder="1"/>
    <xf numFmtId="1" fontId="13" fillId="0" borderId="585" xfId="0" applyNumberFormat="1" applyFont="1" applyBorder="1"/>
    <xf numFmtId="1" fontId="10" fillId="0" borderId="586" xfId="0" applyNumberFormat="1" applyFont="1" applyBorder="1"/>
    <xf numFmtId="1" fontId="3" fillId="0" borderId="586" xfId="0" applyNumberFormat="1" applyFont="1" applyBorder="1"/>
    <xf numFmtId="1" fontId="10" fillId="0" borderId="585" xfId="0" applyNumberFormat="1" applyFont="1" applyBorder="1"/>
    <xf numFmtId="1" fontId="10" fillId="0" borderId="587" xfId="0" applyNumberFormat="1" applyFont="1" applyBorder="1"/>
    <xf numFmtId="1" fontId="10" fillId="0" borderId="588" xfId="0" applyNumberFormat="1" applyFont="1" applyBorder="1"/>
    <xf numFmtId="1" fontId="10" fillId="0" borderId="589" xfId="0" applyNumberFormat="1" applyFont="1" applyBorder="1"/>
    <xf numFmtId="1" fontId="10" fillId="0" borderId="87" xfId="0" applyNumberFormat="1" applyFont="1" applyBorder="1"/>
    <xf numFmtId="1" fontId="13" fillId="3" borderId="137" xfId="0" applyNumberFormat="1" applyFont="1" applyFill="1" applyBorder="1"/>
    <xf numFmtId="1" fontId="13" fillId="4" borderId="137" xfId="0" applyNumberFormat="1" applyFont="1" applyFill="1" applyBorder="1"/>
    <xf numFmtId="1" fontId="10" fillId="6" borderId="61" xfId="0" applyNumberFormat="1" applyFont="1" applyFill="1" applyBorder="1" applyAlignment="1" applyProtection="1">
      <alignment horizontal="right"/>
      <protection locked="0"/>
    </xf>
    <xf numFmtId="1" fontId="10" fillId="6" borderId="373" xfId="0" applyNumberFormat="1" applyFont="1" applyFill="1" applyBorder="1" applyAlignment="1" applyProtection="1">
      <alignment horizontal="right"/>
      <protection locked="0"/>
    </xf>
    <xf numFmtId="1" fontId="10" fillId="6" borderId="372" xfId="0" applyNumberFormat="1" applyFont="1" applyFill="1" applyBorder="1" applyAlignment="1" applyProtection="1">
      <alignment horizontal="right"/>
      <protection locked="0"/>
    </xf>
    <xf numFmtId="1" fontId="10" fillId="6" borderId="390" xfId="0" applyNumberFormat="1" applyFont="1" applyFill="1" applyBorder="1" applyAlignment="1" applyProtection="1">
      <alignment horizontal="right"/>
      <protection locked="0"/>
    </xf>
    <xf numFmtId="1" fontId="10" fillId="6" borderId="366" xfId="0" applyNumberFormat="1" applyFont="1" applyFill="1" applyBorder="1" applyAlignment="1" applyProtection="1">
      <alignment horizontal="right"/>
      <protection locked="0"/>
    </xf>
    <xf numFmtId="1" fontId="10" fillId="6" borderId="367" xfId="0" applyNumberFormat="1" applyFont="1" applyFill="1" applyBorder="1" applyAlignment="1" applyProtection="1">
      <alignment horizontal="right"/>
      <protection locked="0"/>
    </xf>
    <xf numFmtId="1" fontId="10" fillId="6" borderId="395" xfId="0" applyNumberFormat="1" applyFont="1" applyFill="1" applyBorder="1" applyAlignment="1" applyProtection="1">
      <alignment horizontal="right"/>
      <protection locked="0"/>
    </xf>
    <xf numFmtId="1" fontId="10" fillId="0" borderId="566" xfId="0" applyNumberFormat="1" applyFont="1" applyBorder="1" applyAlignment="1">
      <alignment horizontal="center" vertical="center"/>
    </xf>
    <xf numFmtId="1" fontId="10" fillId="0" borderId="579" xfId="0" applyNumberFormat="1" applyFont="1" applyBorder="1" applyAlignment="1">
      <alignment horizontal="center" vertical="center" wrapText="1"/>
    </xf>
    <xf numFmtId="1" fontId="10" fillId="0" borderId="580" xfId="0" applyNumberFormat="1" applyFont="1" applyBorder="1" applyAlignment="1">
      <alignment horizontal="center" vertical="center" wrapText="1"/>
    </xf>
    <xf numFmtId="1" fontId="10" fillId="0" borderId="121" xfId="0" applyNumberFormat="1" applyFont="1" applyBorder="1" applyAlignment="1">
      <alignment horizontal="center" vertical="center" wrapText="1"/>
    </xf>
    <xf numFmtId="1" fontId="10" fillId="0" borderId="404" xfId="0" applyNumberFormat="1" applyFont="1" applyBorder="1" applyAlignment="1">
      <alignment horizontal="center" vertical="center" wrapText="1"/>
    </xf>
    <xf numFmtId="1" fontId="10" fillId="0" borderId="591" xfId="0" applyNumberFormat="1" applyFont="1" applyBorder="1" applyAlignment="1">
      <alignment horizontal="center" vertical="center" wrapText="1"/>
    </xf>
    <xf numFmtId="1" fontId="10" fillId="3" borderId="564" xfId="0" applyNumberFormat="1" applyFont="1" applyFill="1" applyBorder="1" applyAlignment="1">
      <alignment horizontal="center" vertical="center"/>
    </xf>
    <xf numFmtId="1" fontId="10" fillId="3" borderId="596" xfId="0" applyNumberFormat="1" applyFont="1" applyFill="1" applyBorder="1" applyAlignment="1">
      <alignment horizontal="center" vertical="center"/>
    </xf>
    <xf numFmtId="1" fontId="10" fillId="0" borderId="597" xfId="0" applyNumberFormat="1" applyFont="1" applyBorder="1" applyAlignment="1">
      <alignment horizontal="center" vertical="center" wrapText="1"/>
    </xf>
    <xf numFmtId="1" fontId="10" fillId="3" borderId="41" xfId="0" applyNumberFormat="1" applyFont="1" applyFill="1" applyBorder="1" applyAlignment="1">
      <alignment horizontal="center" vertical="center" wrapText="1"/>
    </xf>
    <xf numFmtId="1" fontId="10" fillId="6" borderId="578" xfId="0" applyNumberFormat="1" applyFont="1" applyFill="1" applyBorder="1" applyAlignment="1" applyProtection="1">
      <alignment horizontal="right"/>
      <protection locked="0"/>
    </xf>
    <xf numFmtId="1" fontId="10" fillId="6" borderId="571" xfId="0" applyNumberFormat="1" applyFont="1" applyFill="1" applyBorder="1" applyAlignment="1" applyProtection="1">
      <alignment horizontal="right"/>
      <protection locked="0"/>
    </xf>
    <xf numFmtId="1" fontId="10" fillId="6" borderId="597" xfId="0" applyNumberFormat="1" applyFont="1" applyFill="1" applyBorder="1" applyAlignment="1" applyProtection="1">
      <alignment horizontal="right"/>
      <protection locked="0"/>
    </xf>
    <xf numFmtId="1" fontId="10" fillId="5" borderId="578" xfId="0" applyNumberFormat="1" applyFont="1" applyFill="1" applyBorder="1" applyAlignment="1">
      <alignment horizontal="right"/>
    </xf>
    <xf numFmtId="1" fontId="10" fillId="5" borderId="572" xfId="0" applyNumberFormat="1" applyFont="1" applyFill="1" applyBorder="1" applyAlignment="1">
      <alignment horizontal="right"/>
    </xf>
    <xf numFmtId="1" fontId="10" fillId="6" borderId="598" xfId="0" applyNumberFormat="1" applyFont="1" applyFill="1" applyBorder="1" applyAlignment="1" applyProtection="1">
      <alignment horizontal="right"/>
      <protection locked="0"/>
    </xf>
    <xf numFmtId="1" fontId="10" fillId="0" borderId="599" xfId="0" applyNumberFormat="1" applyFont="1" applyBorder="1" applyAlignment="1">
      <alignment horizontal="right"/>
    </xf>
    <xf numFmtId="1" fontId="10" fillId="6" borderId="600" xfId="0" applyNumberFormat="1" applyFont="1" applyFill="1" applyBorder="1" applyAlignment="1" applyProtection="1">
      <alignment horizontal="right"/>
      <protection locked="0"/>
    </xf>
    <xf numFmtId="1" fontId="10" fillId="6" borderId="32" xfId="0" applyNumberFormat="1" applyFont="1" applyFill="1" applyBorder="1" applyAlignment="1" applyProtection="1">
      <alignment horizontal="right"/>
      <protection locked="0"/>
    </xf>
    <xf numFmtId="1" fontId="10" fillId="6" borderId="599" xfId="0" applyNumberFormat="1" applyFont="1" applyFill="1" applyBorder="1" applyAlignment="1" applyProtection="1">
      <alignment horizontal="right"/>
      <protection locked="0"/>
    </xf>
    <xf numFmtId="1" fontId="10" fillId="6" borderId="590" xfId="0" applyNumberFormat="1" applyFont="1" applyFill="1" applyBorder="1" applyAlignment="1" applyProtection="1">
      <alignment horizontal="right"/>
      <protection locked="0"/>
    </xf>
    <xf numFmtId="1" fontId="10" fillId="5" borderId="89" xfId="0" applyNumberFormat="1" applyFont="1" applyFill="1" applyBorder="1" applyAlignment="1">
      <alignment horizontal="right"/>
    </xf>
    <xf numFmtId="1" fontId="10" fillId="5" borderId="17" xfId="0" applyNumberFormat="1" applyFont="1" applyFill="1" applyBorder="1" applyAlignment="1">
      <alignment horizontal="right"/>
    </xf>
    <xf numFmtId="1" fontId="10" fillId="6" borderId="595" xfId="0" applyNumberFormat="1" applyFont="1" applyFill="1" applyBorder="1" applyAlignment="1" applyProtection="1">
      <alignment horizontal="right"/>
      <protection locked="0"/>
    </xf>
    <xf numFmtId="1" fontId="10" fillId="6" borderId="601" xfId="0" applyNumberFormat="1" applyFont="1" applyFill="1" applyBorder="1" applyAlignment="1" applyProtection="1">
      <alignment horizontal="right"/>
      <protection locked="0"/>
    </xf>
    <xf numFmtId="1" fontId="10" fillId="6" borderId="479" xfId="0" applyNumberFormat="1" applyFont="1" applyFill="1" applyBorder="1" applyAlignment="1" applyProtection="1">
      <alignment horizontal="right"/>
      <protection locked="0"/>
    </xf>
    <xf numFmtId="1" fontId="10" fillId="0" borderId="602" xfId="0" applyNumberFormat="1" applyFont="1" applyBorder="1" applyAlignment="1">
      <alignment horizontal="center" vertical="center" wrapText="1"/>
    </xf>
    <xf numFmtId="1" fontId="10" fillId="0" borderId="568" xfId="0" applyNumberFormat="1" applyFont="1" applyBorder="1" applyAlignment="1">
      <alignment horizontal="left" wrapText="1"/>
    </xf>
    <xf numFmtId="1" fontId="10" fillId="0" borderId="568" xfId="0" applyNumberFormat="1" applyFont="1" applyBorder="1"/>
    <xf numFmtId="1" fontId="10" fillId="6" borderId="603" xfId="0" applyNumberFormat="1" applyFont="1" applyFill="1" applyBorder="1" applyProtection="1">
      <protection locked="0"/>
    </xf>
    <xf numFmtId="1" fontId="10" fillId="0" borderId="384" xfId="0" applyNumberFormat="1" applyFont="1" applyBorder="1" applyAlignment="1">
      <alignment horizontal="left" wrapText="1"/>
    </xf>
    <xf numFmtId="1" fontId="10" fillId="0" borderId="568" xfId="0" applyNumberFormat="1" applyFont="1" applyBorder="1" applyAlignment="1">
      <alignment wrapText="1"/>
    </xf>
    <xf numFmtId="1" fontId="10" fillId="0" borderId="404" xfId="0" applyNumberFormat="1" applyFont="1" applyBorder="1" applyAlignment="1">
      <alignment wrapText="1"/>
    </xf>
    <xf numFmtId="1" fontId="10" fillId="0" borderId="382" xfId="0" applyNumberFormat="1" applyFont="1" applyBorder="1" applyAlignment="1">
      <alignment horizontal="left" wrapText="1"/>
    </xf>
    <xf numFmtId="1" fontId="10" fillId="0" borderId="383" xfId="0" applyNumberFormat="1" applyFont="1" applyBorder="1" applyAlignment="1">
      <alignment horizontal="left" wrapText="1"/>
    </xf>
    <xf numFmtId="1" fontId="10" fillId="0" borderId="383" xfId="0" applyNumberFormat="1" applyFont="1" applyBorder="1" applyAlignment="1">
      <alignment wrapText="1"/>
    </xf>
    <xf numFmtId="1" fontId="10" fillId="0" borderId="581" xfId="0" applyNumberFormat="1" applyFont="1" applyBorder="1" applyAlignment="1">
      <alignment horizontal="center"/>
    </xf>
    <xf numFmtId="1" fontId="6" fillId="3" borderId="405" xfId="0" applyNumberFormat="1" applyFont="1" applyFill="1" applyBorder="1"/>
    <xf numFmtId="1" fontId="19" fillId="4" borderId="0" xfId="0" applyNumberFormat="1" applyFont="1" applyFill="1"/>
    <xf numFmtId="1" fontId="10" fillId="6" borderId="581" xfId="0" applyNumberFormat="1" applyFont="1" applyFill="1" applyBorder="1" applyProtection="1">
      <protection locked="0"/>
    </xf>
    <xf numFmtId="1" fontId="10" fillId="4" borderId="137" xfId="0" applyNumberFormat="1" applyFont="1" applyFill="1" applyBorder="1" applyAlignment="1" applyProtection="1">
      <alignment vertical="center"/>
    </xf>
    <xf numFmtId="1" fontId="10" fillId="6" borderId="582" xfId="0" applyNumberFormat="1" applyFont="1" applyFill="1" applyBorder="1" applyProtection="1">
      <protection locked="0"/>
    </xf>
    <xf numFmtId="1" fontId="10" fillId="0" borderId="363" xfId="0" applyNumberFormat="1" applyFont="1" applyBorder="1" applyAlignment="1">
      <alignment vertical="center"/>
    </xf>
    <xf numFmtId="1" fontId="10" fillId="0" borderId="389" xfId="0" applyNumberFormat="1" applyFont="1" applyBorder="1" applyAlignment="1">
      <alignment vertical="center"/>
    </xf>
    <xf numFmtId="1" fontId="10" fillId="0" borderId="479" xfId="0" applyNumberFormat="1" applyFont="1" applyBorder="1"/>
    <xf numFmtId="1" fontId="10" fillId="6" borderId="604" xfId="0" applyNumberFormat="1" applyFont="1" applyFill="1" applyBorder="1" applyProtection="1">
      <protection locked="0"/>
    </xf>
    <xf numFmtId="1" fontId="10" fillId="6" borderId="600" xfId="0" applyNumberFormat="1" applyFont="1" applyFill="1" applyBorder="1" applyProtection="1">
      <protection locked="0"/>
    </xf>
    <xf numFmtId="1" fontId="10" fillId="6" borderId="127" xfId="0" applyNumberFormat="1" applyFont="1" applyFill="1" applyBorder="1" applyProtection="1">
      <protection locked="0"/>
    </xf>
    <xf numFmtId="1" fontId="10" fillId="5" borderId="582" xfId="0" applyNumberFormat="1" applyFont="1" applyFill="1" applyBorder="1"/>
    <xf numFmtId="1" fontId="10" fillId="5" borderId="575" xfId="0" applyNumberFormat="1" applyFont="1" applyFill="1" applyBorder="1"/>
    <xf numFmtId="1" fontId="10" fillId="0" borderId="127" xfId="0" applyNumberFormat="1" applyFont="1" applyBorder="1" applyAlignment="1">
      <alignment horizontal="center" vertical="center" wrapText="1"/>
    </xf>
    <xf numFmtId="1" fontId="10" fillId="0" borderId="127" xfId="0" applyNumberFormat="1" applyFont="1" applyBorder="1" applyAlignment="1">
      <alignment horizontal="left" vertical="center" wrapText="1"/>
    </xf>
    <xf numFmtId="1" fontId="10" fillId="6" borderId="573" xfId="0" applyNumberFormat="1" applyFont="1" applyFill="1" applyBorder="1" applyProtection="1">
      <protection locked="0"/>
    </xf>
    <xf numFmtId="1" fontId="10" fillId="6" borderId="577" xfId="0" applyNumberFormat="1" applyFont="1" applyFill="1" applyBorder="1" applyProtection="1">
      <protection locked="0"/>
    </xf>
    <xf numFmtId="1" fontId="10" fillId="5" borderId="566" xfId="0" applyNumberFormat="1" applyFont="1" applyFill="1" applyBorder="1"/>
    <xf numFmtId="1" fontId="10" fillId="6" borderId="605" xfId="0" applyNumberFormat="1" applyFont="1" applyFill="1" applyBorder="1" applyProtection="1">
      <protection locked="0"/>
    </xf>
    <xf numFmtId="1" fontId="9" fillId="0" borderId="41" xfId="0" applyNumberFormat="1" applyFont="1" applyBorder="1"/>
    <xf numFmtId="1" fontId="9" fillId="26" borderId="0" xfId="0" applyNumberFormat="1" applyFont="1" applyFill="1" applyProtection="1">
      <protection locked="0"/>
    </xf>
    <xf numFmtId="1" fontId="9" fillId="17" borderId="0" xfId="0" applyNumberFormat="1" applyFont="1" applyFill="1" applyProtection="1">
      <protection locked="0"/>
    </xf>
    <xf numFmtId="1" fontId="9" fillId="3" borderId="0" xfId="0" applyNumberFormat="1" applyFont="1" applyFill="1" applyProtection="1">
      <protection locked="0"/>
    </xf>
    <xf numFmtId="1" fontId="10" fillId="3" borderId="573" xfId="0" applyNumberFormat="1" applyFont="1" applyFill="1" applyBorder="1" applyAlignment="1">
      <alignment horizontal="center" vertical="center" wrapText="1"/>
    </xf>
    <xf numFmtId="1" fontId="10" fillId="3" borderId="574" xfId="0" applyNumberFormat="1" applyFont="1" applyFill="1" applyBorder="1" applyAlignment="1" applyProtection="1">
      <alignment horizontal="center"/>
      <protection locked="0"/>
    </xf>
    <xf numFmtId="1" fontId="10" fillId="3" borderId="566" xfId="0" applyNumberFormat="1" applyFont="1" applyFill="1" applyBorder="1" applyAlignment="1" applyProtection="1">
      <alignment horizontal="center"/>
      <protection locked="0"/>
    </xf>
    <xf numFmtId="1" fontId="10" fillId="3" borderId="534" xfId="0" applyNumberFormat="1" applyFont="1" applyFill="1" applyBorder="1" applyAlignment="1">
      <alignment horizontal="right" wrapText="1"/>
    </xf>
    <xf numFmtId="1" fontId="10" fillId="3" borderId="567" xfId="0" applyNumberFormat="1" applyFont="1" applyFill="1" applyBorder="1" applyAlignment="1">
      <alignment horizontal="right"/>
    </xf>
    <xf numFmtId="1" fontId="10" fillId="3" borderId="575" xfId="0" applyNumberFormat="1" applyFont="1" applyFill="1" applyBorder="1" applyAlignment="1">
      <alignment horizontal="right"/>
    </xf>
    <xf numFmtId="1" fontId="10" fillId="5" borderId="606" xfId="0" applyNumberFormat="1" applyFont="1" applyFill="1" applyBorder="1" applyAlignment="1">
      <alignment horizontal="right"/>
    </xf>
    <xf numFmtId="1" fontId="10" fillId="5" borderId="44" xfId="0" applyNumberFormat="1" applyFont="1" applyFill="1" applyBorder="1" applyAlignment="1">
      <alignment horizontal="right"/>
    </xf>
    <xf numFmtId="1" fontId="10" fillId="5" borderId="61" xfId="0" applyNumberFormat="1" applyFont="1" applyFill="1" applyBorder="1" applyAlignment="1">
      <alignment horizontal="right"/>
    </xf>
    <xf numFmtId="1" fontId="10" fillId="5" borderId="607" xfId="0" applyNumberFormat="1" applyFont="1" applyFill="1" applyBorder="1" applyAlignment="1">
      <alignment horizontal="right"/>
    </xf>
    <xf numFmtId="1" fontId="10" fillId="10" borderId="608" xfId="26" applyNumberFormat="1" applyFont="1" applyBorder="1" applyAlignment="1" applyProtection="1">
      <alignment horizontal="right"/>
      <protection locked="0"/>
    </xf>
    <xf numFmtId="1" fontId="10" fillId="10" borderId="609" xfId="26" applyNumberFormat="1" applyFont="1" applyBorder="1" applyAlignment="1" applyProtection="1">
      <alignment horizontal="right"/>
      <protection locked="0"/>
    </xf>
    <xf numFmtId="1" fontId="10" fillId="10" borderId="610" xfId="26" applyNumberFormat="1" applyFont="1" applyBorder="1" applyAlignment="1" applyProtection="1">
      <alignment horizontal="right"/>
      <protection locked="0"/>
    </xf>
    <xf numFmtId="1" fontId="10" fillId="10" borderId="611" xfId="26" applyNumberFormat="1" applyFont="1" applyBorder="1" applyAlignment="1" applyProtection="1">
      <alignment horizontal="right"/>
      <protection locked="0"/>
    </xf>
    <xf numFmtId="1" fontId="10" fillId="3" borderId="379" xfId="0" applyNumberFormat="1" applyFont="1" applyFill="1" applyBorder="1" applyAlignment="1">
      <alignment horizontal="right"/>
    </xf>
    <xf numFmtId="1" fontId="10" fillId="3" borderId="369" xfId="0" applyNumberFormat="1" applyFont="1" applyFill="1" applyBorder="1" applyAlignment="1">
      <alignment horizontal="right"/>
    </xf>
    <xf numFmtId="1" fontId="10" fillId="10" borderId="612" xfId="26" applyNumberFormat="1" applyFont="1" applyBorder="1" applyAlignment="1" applyProtection="1">
      <alignment horizontal="right"/>
      <protection locked="0"/>
    </xf>
    <xf numFmtId="1" fontId="10" fillId="10" borderId="613" xfId="26" applyNumberFormat="1" applyFont="1" applyBorder="1" applyAlignment="1" applyProtection="1">
      <alignment horizontal="right"/>
      <protection locked="0"/>
    </xf>
    <xf numFmtId="1" fontId="10" fillId="10" borderId="614" xfId="26" applyNumberFormat="1" applyFont="1" applyBorder="1" applyAlignment="1" applyProtection="1">
      <alignment horizontal="right"/>
      <protection locked="0"/>
    </xf>
    <xf numFmtId="1" fontId="10" fillId="10" borderId="615" xfId="26" applyNumberFormat="1" applyFont="1" applyBorder="1" applyAlignment="1" applyProtection="1">
      <alignment horizontal="right"/>
      <protection locked="0"/>
    </xf>
    <xf numFmtId="1" fontId="10" fillId="3" borderId="380" xfId="0" applyNumberFormat="1" applyFont="1" applyFill="1" applyBorder="1" applyAlignment="1">
      <alignment horizontal="right"/>
    </xf>
    <xf numFmtId="1" fontId="10" fillId="3" borderId="407" xfId="0" applyNumberFormat="1" applyFont="1" applyFill="1" applyBorder="1" applyAlignment="1">
      <alignment horizontal="right"/>
    </xf>
    <xf numFmtId="1" fontId="10" fillId="10" borderId="616" xfId="26" applyNumberFormat="1" applyFont="1" applyBorder="1" applyAlignment="1" applyProtection="1">
      <alignment horizontal="right"/>
      <protection locked="0"/>
    </xf>
    <xf numFmtId="1" fontId="10" fillId="10" borderId="617" xfId="26" applyNumberFormat="1" applyFont="1" applyBorder="1" applyAlignment="1" applyProtection="1">
      <alignment horizontal="right"/>
      <protection locked="0"/>
    </xf>
    <xf numFmtId="1" fontId="10" fillId="10" borderId="618" xfId="26" applyNumberFormat="1" applyFont="1" applyBorder="1" applyAlignment="1" applyProtection="1">
      <alignment horizontal="right"/>
      <protection locked="0"/>
    </xf>
    <xf numFmtId="1" fontId="10" fillId="10" borderId="619" xfId="26" applyNumberFormat="1" applyFont="1" applyBorder="1" applyAlignment="1" applyProtection="1">
      <alignment horizontal="right"/>
      <protection locked="0"/>
    </xf>
    <xf numFmtId="1" fontId="9" fillId="3" borderId="565" xfId="0" applyNumberFormat="1" applyFont="1" applyFill="1" applyBorder="1"/>
    <xf numFmtId="1" fontId="7" fillId="0" borderId="589" xfId="0" applyNumberFormat="1" applyFont="1" applyBorder="1"/>
    <xf numFmtId="1" fontId="10" fillId="0" borderId="529" xfId="0" applyNumberFormat="1" applyFont="1" applyBorder="1" applyAlignment="1">
      <alignment horizontal="center" vertical="center"/>
    </xf>
    <xf numFmtId="1" fontId="10" fillId="0" borderId="533" xfId="0" applyNumberFormat="1" applyFont="1" applyBorder="1" applyAlignment="1">
      <alignment horizontal="center" vertical="center"/>
    </xf>
    <xf numFmtId="1" fontId="10" fillId="0" borderId="530" xfId="0" applyNumberFormat="1" applyFont="1" applyBorder="1" applyAlignment="1">
      <alignment horizontal="center" vertical="center" wrapText="1"/>
    </xf>
    <xf numFmtId="1" fontId="10" fillId="0" borderId="3" xfId="0" applyNumberFormat="1" applyFont="1" applyBorder="1" applyAlignment="1">
      <alignment horizontal="right"/>
    </xf>
    <xf numFmtId="1" fontId="10" fillId="6" borderId="143" xfId="0" applyNumberFormat="1" applyFont="1" applyFill="1" applyBorder="1" applyAlignment="1" applyProtection="1">
      <alignment horizontal="right"/>
      <protection locked="0"/>
    </xf>
    <xf numFmtId="1" fontId="10" fillId="6" borderId="380" xfId="0" applyNumberFormat="1" applyFont="1" applyFill="1" applyBorder="1" applyAlignment="1" applyProtection="1">
      <alignment horizontal="right"/>
      <protection locked="0"/>
    </xf>
    <xf numFmtId="1" fontId="10" fillId="6" borderId="363" xfId="0" applyNumberFormat="1" applyFont="1" applyFill="1" applyBorder="1" applyAlignment="1" applyProtection="1">
      <alignment horizontal="right"/>
      <protection locked="0"/>
    </xf>
    <xf numFmtId="1" fontId="10" fillId="6" borderId="478" xfId="0" applyNumberFormat="1" applyFont="1" applyFill="1" applyBorder="1" applyAlignment="1" applyProtection="1">
      <alignment horizontal="right"/>
      <protection locked="0"/>
    </xf>
    <xf numFmtId="1" fontId="10" fillId="6" borderId="384" xfId="0" applyNumberFormat="1" applyFont="1" applyFill="1" applyBorder="1" applyAlignment="1" applyProtection="1">
      <alignment horizontal="right"/>
      <protection locked="0"/>
    </xf>
    <xf numFmtId="1" fontId="10" fillId="9" borderId="506" xfId="0" applyNumberFormat="1" applyFont="1" applyFill="1" applyBorder="1" applyAlignment="1" applyProtection="1">
      <alignment horizontal="right"/>
    </xf>
    <xf numFmtId="1" fontId="9" fillId="4" borderId="565" xfId="0" applyNumberFormat="1" applyFont="1" applyFill="1" applyBorder="1"/>
    <xf numFmtId="1" fontId="10" fillId="0" borderId="34" xfId="0" applyNumberFormat="1" applyFont="1" applyBorder="1" applyAlignment="1">
      <alignment horizontal="center" vertical="center"/>
    </xf>
    <xf numFmtId="0" fontId="10" fillId="4" borderId="506" xfId="0" applyNumberFormat="1" applyFont="1" applyFill="1" applyBorder="1" applyAlignment="1" applyProtection="1">
      <alignment horizontal="center" vertical="center"/>
    </xf>
    <xf numFmtId="1" fontId="10" fillId="6" borderId="529" xfId="0" applyNumberFormat="1" applyFont="1" applyFill="1" applyBorder="1" applyAlignment="1" applyProtection="1">
      <alignment horizontal="right"/>
      <protection locked="0"/>
    </xf>
    <xf numFmtId="1" fontId="10" fillId="6" borderId="530" xfId="0" applyNumberFormat="1" applyFont="1" applyFill="1" applyBorder="1" applyAlignment="1" applyProtection="1">
      <alignment horizontal="right"/>
      <protection locked="0"/>
    </xf>
    <xf numFmtId="1" fontId="10" fillId="6" borderId="566" xfId="0" applyNumberFormat="1" applyFont="1" applyFill="1" applyBorder="1" applyAlignment="1" applyProtection="1">
      <alignment horizontal="right"/>
      <protection locked="0"/>
    </xf>
    <xf numFmtId="1" fontId="10" fillId="0" borderId="506" xfId="0" applyNumberFormat="1" applyFont="1" applyBorder="1" applyAlignment="1">
      <alignment horizontal="center" vertical="center"/>
    </xf>
    <xf numFmtId="1" fontId="10" fillId="0" borderId="600" xfId="0" applyNumberFormat="1" applyFont="1" applyBorder="1" applyAlignment="1">
      <alignment horizontal="center" vertical="center" wrapText="1"/>
    </xf>
    <xf numFmtId="1" fontId="10" fillId="0" borderId="599" xfId="0" applyNumberFormat="1" applyFont="1" applyBorder="1" applyAlignment="1">
      <alignment horizontal="center" vertical="center" wrapText="1"/>
    </xf>
    <xf numFmtId="1" fontId="10" fillId="0" borderId="25" xfId="0" applyNumberFormat="1" applyFont="1" applyBorder="1" applyAlignment="1">
      <alignment horizontal="center" vertical="center" wrapText="1"/>
    </xf>
    <xf numFmtId="1" fontId="10" fillId="0" borderId="594" xfId="0" applyNumberFormat="1" applyFont="1" applyBorder="1" applyAlignment="1">
      <alignment horizontal="center" vertical="center" wrapText="1"/>
    </xf>
    <xf numFmtId="1" fontId="10" fillId="0" borderId="621" xfId="0" applyNumberFormat="1" applyFont="1" applyBorder="1" applyAlignment="1">
      <alignment horizontal="center" vertical="center" wrapText="1"/>
    </xf>
    <xf numFmtId="1" fontId="10" fillId="0" borderId="620" xfId="0" applyNumberFormat="1" applyFont="1" applyBorder="1" applyAlignment="1">
      <alignment horizontal="center" vertical="center" wrapText="1"/>
    </xf>
    <xf numFmtId="1" fontId="10" fillId="0" borderId="407" xfId="0" applyNumberFormat="1" applyFont="1" applyBorder="1" applyAlignment="1">
      <alignment horizontal="right" vertical="center"/>
    </xf>
    <xf numFmtId="1" fontId="10" fillId="0" borderId="591" xfId="0" applyNumberFormat="1" applyFont="1" applyBorder="1" applyAlignment="1">
      <alignment horizontal="right" vertical="center"/>
    </xf>
    <xf numFmtId="1" fontId="10" fillId="0" borderId="407" xfId="0" applyNumberFormat="1" applyFont="1" applyBorder="1" applyAlignment="1">
      <alignment vertical="center" wrapText="1"/>
    </xf>
    <xf numFmtId="1" fontId="10" fillId="3" borderId="529" xfId="0" applyNumberFormat="1" applyFont="1" applyFill="1" applyBorder="1"/>
    <xf numFmtId="1" fontId="10" fillId="3" borderId="566" xfId="0" applyNumberFormat="1" applyFont="1" applyFill="1" applyBorder="1"/>
    <xf numFmtId="1" fontId="10" fillId="3" borderId="530" xfId="0" applyNumberFormat="1" applyFont="1" applyFill="1" applyBorder="1"/>
    <xf numFmtId="1" fontId="10" fillId="0" borderId="594" xfId="0" applyNumberFormat="1" applyFont="1" applyBorder="1" applyAlignment="1">
      <alignment horizontal="right"/>
    </xf>
    <xf numFmtId="1" fontId="10" fillId="3" borderId="577" xfId="0" applyNumberFormat="1" applyFont="1" applyFill="1" applyBorder="1"/>
    <xf numFmtId="1" fontId="10" fillId="3" borderId="622" xfId="0" applyNumberFormat="1" applyFont="1" applyFill="1" applyBorder="1"/>
    <xf numFmtId="1" fontId="10" fillId="6" borderId="100" xfId="0" applyNumberFormat="1" applyFont="1" applyFill="1" applyBorder="1" applyAlignment="1" applyProtection="1">
      <alignment horizontal="right"/>
      <protection locked="0"/>
    </xf>
    <xf numFmtId="1" fontId="10" fillId="6" borderId="121" xfId="0" applyNumberFormat="1" applyFont="1" applyFill="1" applyBorder="1" applyAlignment="1" applyProtection="1">
      <alignment horizontal="right"/>
      <protection locked="0"/>
    </xf>
    <xf numFmtId="1" fontId="15" fillId="0" borderId="382" xfId="0" applyNumberFormat="1" applyFont="1" applyFill="1" applyBorder="1" applyAlignment="1" applyProtection="1">
      <alignment horizontal="left" vertical="center"/>
    </xf>
    <xf numFmtId="1" fontId="10" fillId="0" borderId="382" xfId="0" applyNumberFormat="1" applyFont="1" applyBorder="1" applyAlignment="1">
      <alignment horizontal="right" vertical="center" wrapText="1"/>
    </xf>
    <xf numFmtId="1" fontId="10" fillId="0" borderId="382" xfId="0" applyNumberFormat="1" applyFont="1" applyBorder="1" applyAlignment="1">
      <alignment horizontal="right"/>
    </xf>
    <xf numFmtId="1" fontId="10" fillId="6" borderId="532" xfId="0" applyNumberFormat="1" applyFont="1" applyFill="1" applyBorder="1" applyAlignment="1" applyProtection="1">
      <alignment horizontal="right"/>
      <protection locked="0"/>
    </xf>
    <xf numFmtId="1" fontId="10" fillId="6" borderId="393" xfId="0" applyNumberFormat="1" applyFont="1" applyFill="1" applyBorder="1" applyAlignment="1" applyProtection="1">
      <alignment horizontal="right"/>
      <protection locked="0"/>
    </xf>
    <xf numFmtId="1" fontId="10" fillId="6" borderId="102" xfId="0" applyNumberFormat="1" applyFont="1" applyFill="1" applyBorder="1" applyAlignment="1" applyProtection="1">
      <alignment horizontal="right"/>
      <protection locked="0"/>
    </xf>
    <xf numFmtId="1" fontId="10" fillId="6" borderId="623" xfId="0" applyNumberFormat="1" applyFont="1" applyFill="1" applyBorder="1" applyAlignment="1" applyProtection="1">
      <alignment horizontal="right"/>
      <protection locked="0"/>
    </xf>
    <xf numFmtId="1" fontId="15" fillId="0" borderId="591" xfId="0" applyNumberFormat="1" applyFont="1" applyFill="1" applyBorder="1" applyAlignment="1" applyProtection="1">
      <alignment horizontal="left" vertical="center"/>
    </xf>
    <xf numFmtId="1" fontId="10" fillId="0" borderId="591" xfId="0" applyNumberFormat="1" applyFont="1" applyBorder="1" applyAlignment="1">
      <alignment horizontal="right" vertical="center" wrapText="1"/>
    </xf>
    <xf numFmtId="1" fontId="10" fillId="0" borderId="591" xfId="0" applyNumberFormat="1" applyFont="1" applyBorder="1" applyAlignment="1">
      <alignment horizontal="right"/>
    </xf>
    <xf numFmtId="1" fontId="10" fillId="6" borderId="394" xfId="0" applyNumberFormat="1" applyFont="1" applyFill="1" applyBorder="1" applyAlignment="1" applyProtection="1">
      <alignment horizontal="right"/>
      <protection locked="0"/>
    </xf>
    <xf numFmtId="0" fontId="4" fillId="4" borderId="0" xfId="0" applyFont="1" applyFill="1" applyBorder="1"/>
    <xf numFmtId="1" fontId="62" fillId="4" borderId="0" xfId="0" applyNumberFormat="1" applyFont="1" applyFill="1" applyAlignment="1">
      <alignment horizontal="left" vertical="top"/>
    </xf>
    <xf numFmtId="0" fontId="8" fillId="3" borderId="0" xfId="0" applyFont="1" applyFill="1"/>
    <xf numFmtId="0" fontId="8" fillId="3" borderId="0" xfId="0" applyFont="1" applyFill="1" applyProtection="1">
      <protection locked="0"/>
    </xf>
    <xf numFmtId="1" fontId="10" fillId="0" borderId="577" xfId="0" applyNumberFormat="1" applyFont="1" applyBorder="1" applyAlignment="1">
      <alignment horizontal="center" vertical="center"/>
    </xf>
    <xf numFmtId="0" fontId="10" fillId="0" borderId="506" xfId="0" applyNumberFormat="1" applyFont="1" applyFill="1" applyBorder="1" applyAlignment="1" applyProtection="1">
      <alignment horizontal="center" vertical="center"/>
    </xf>
    <xf numFmtId="0" fontId="10" fillId="0" borderId="566" xfId="0" applyFont="1" applyBorder="1" applyAlignment="1" applyProtection="1">
      <alignment horizontal="center" vertical="center" wrapText="1"/>
    </xf>
    <xf numFmtId="0" fontId="10" fillId="0" borderId="564" xfId="0" applyNumberFormat="1" applyFont="1" applyFill="1" applyBorder="1" applyAlignment="1" applyProtection="1">
      <alignment horizontal="center" vertical="center" wrapText="1"/>
    </xf>
    <xf numFmtId="0" fontId="10" fillId="0" borderId="566" xfId="0" applyNumberFormat="1" applyFont="1" applyFill="1" applyBorder="1" applyAlignment="1" applyProtection="1">
      <alignment horizontal="center" vertical="center" wrapText="1"/>
    </xf>
    <xf numFmtId="49" fontId="8" fillId="0" borderId="591" xfId="0" applyNumberFormat="1" applyFont="1" applyBorder="1" applyProtection="1">
      <protection locked="0"/>
    </xf>
    <xf numFmtId="3" fontId="8" fillId="0" borderId="127" xfId="0" applyNumberFormat="1" applyFont="1" applyBorder="1" applyProtection="1">
      <protection locked="0"/>
    </xf>
    <xf numFmtId="3" fontId="8" fillId="0" borderId="0" xfId="0" applyNumberFormat="1" applyFont="1" applyProtection="1">
      <protection locked="0"/>
    </xf>
    <xf numFmtId="3" fontId="8" fillId="0" borderId="591" xfId="0" applyNumberFormat="1" applyFont="1" applyBorder="1" applyProtection="1">
      <protection locked="0"/>
    </xf>
    <xf numFmtId="3" fontId="8" fillId="0" borderId="405" xfId="0" applyNumberFormat="1" applyFont="1" applyBorder="1" applyProtection="1">
      <protection locked="0"/>
    </xf>
    <xf numFmtId="1" fontId="62" fillId="4" borderId="0" xfId="0" applyNumberFormat="1" applyFont="1" applyFill="1" applyAlignment="1">
      <alignment vertical="top"/>
    </xf>
    <xf numFmtId="1" fontId="61" fillId="4" borderId="565" xfId="0" applyNumberFormat="1" applyFont="1" applyFill="1" applyBorder="1" applyAlignment="1">
      <alignment vertical="top"/>
    </xf>
    <xf numFmtId="0" fontId="10" fillId="0" borderId="407" xfId="0" applyFont="1" applyBorder="1" applyAlignment="1" applyProtection="1">
      <alignment horizontal="center" vertical="center" wrapText="1"/>
    </xf>
    <xf numFmtId="0" fontId="10" fillId="0" borderId="529" xfId="0" applyNumberFormat="1" applyFont="1" applyFill="1" applyBorder="1" applyAlignment="1" applyProtection="1">
      <alignment horizontal="center" vertical="center" wrapText="1"/>
    </xf>
    <xf numFmtId="0" fontId="10" fillId="0" borderId="534" xfId="0" applyNumberFormat="1" applyFont="1" applyFill="1" applyBorder="1" applyAlignment="1" applyProtection="1">
      <alignment horizontal="center" vertical="center" wrapText="1"/>
    </xf>
    <xf numFmtId="3" fontId="10" fillId="6" borderId="478" xfId="0" applyNumberFormat="1" applyFont="1" applyFill="1" applyBorder="1" applyAlignment="1" applyProtection="1">
      <protection locked="0"/>
    </xf>
    <xf numFmtId="3" fontId="10" fillId="6" borderId="624" xfId="0" applyNumberFormat="1" applyFont="1" applyFill="1" applyBorder="1" applyAlignment="1" applyProtection="1">
      <protection locked="0"/>
    </xf>
    <xf numFmtId="1" fontId="10" fillId="4" borderId="407" xfId="0" applyNumberFormat="1" applyFont="1" applyFill="1" applyBorder="1" applyAlignment="1">
      <alignment vertical="center" wrapText="1"/>
    </xf>
    <xf numFmtId="49" fontId="10" fillId="6" borderId="370" xfId="0" applyNumberFormat="1" applyFont="1" applyFill="1" applyBorder="1" applyAlignment="1" applyProtection="1">
      <protection locked="0"/>
    </xf>
    <xf numFmtId="3" fontId="61" fillId="6" borderId="478" xfId="0" applyNumberFormat="1" applyFont="1" applyFill="1" applyBorder="1" applyAlignment="1" applyProtection="1">
      <protection locked="0"/>
    </xf>
    <xf numFmtId="3" fontId="61" fillId="6" borderId="404" xfId="0" applyNumberFormat="1" applyFont="1" applyFill="1" applyBorder="1" applyAlignment="1" applyProtection="1">
      <protection locked="0"/>
    </xf>
    <xf numFmtId="49" fontId="10" fillId="6" borderId="370" xfId="0" applyNumberFormat="1" applyFont="1" applyFill="1" applyBorder="1" applyProtection="1">
      <protection locked="0"/>
    </xf>
    <xf numFmtId="49" fontId="10" fillId="5" borderId="370" xfId="0" applyNumberFormat="1" applyFont="1" applyFill="1" applyBorder="1" applyAlignment="1" applyProtection="1"/>
    <xf numFmtId="49" fontId="10" fillId="6" borderId="605" xfId="0" applyNumberFormat="1" applyFont="1" applyFill="1" applyBorder="1" applyAlignment="1" applyProtection="1">
      <alignment wrapText="1"/>
      <protection locked="0"/>
    </xf>
    <xf numFmtId="3" fontId="10" fillId="6" borderId="599" xfId="0" applyNumberFormat="1" applyFont="1" applyFill="1" applyBorder="1" applyAlignment="1" applyProtection="1">
      <alignment wrapText="1"/>
      <protection locked="0"/>
    </xf>
    <xf numFmtId="3" fontId="10" fillId="6" borderId="605" xfId="0" applyNumberFormat="1" applyFont="1" applyFill="1" applyBorder="1" applyAlignment="1" applyProtection="1">
      <alignment wrapText="1"/>
      <protection locked="0"/>
    </xf>
    <xf numFmtId="0" fontId="4" fillId="3" borderId="0" xfId="0" applyFont="1" applyFill="1" applyAlignment="1">
      <alignment wrapText="1"/>
    </xf>
    <xf numFmtId="0" fontId="4" fillId="3" borderId="0" xfId="0" applyFont="1" applyFill="1" applyAlignment="1" applyProtection="1">
      <alignment wrapText="1"/>
      <protection locked="0"/>
    </xf>
    <xf numFmtId="3" fontId="10" fillId="0" borderId="506" xfId="0" applyNumberFormat="1" applyFont="1" applyFill="1" applyBorder="1" applyAlignment="1" applyProtection="1">
      <protection locked="0"/>
    </xf>
    <xf numFmtId="3" fontId="10" fillId="0" borderId="529" xfId="0" applyNumberFormat="1" applyFont="1" applyFill="1" applyBorder="1" applyAlignment="1" applyProtection="1">
      <protection locked="0"/>
    </xf>
    <xf numFmtId="3" fontId="10" fillId="0" borderId="566" xfId="0" applyNumberFormat="1" applyFont="1" applyFill="1" applyBorder="1" applyAlignment="1" applyProtection="1">
      <protection locked="0"/>
    </xf>
    <xf numFmtId="3" fontId="10" fillId="0" borderId="565" xfId="0" applyNumberFormat="1" applyFont="1" applyFill="1" applyBorder="1" applyAlignment="1" applyProtection="1">
      <protection locked="0"/>
    </xf>
    <xf numFmtId="1" fontId="62" fillId="4" borderId="0" xfId="0" applyNumberFormat="1" applyFont="1" applyFill="1" applyAlignment="1">
      <alignment horizontal="left"/>
    </xf>
    <xf numFmtId="0" fontId="8" fillId="0" borderId="564" xfId="0" applyFont="1" applyBorder="1" applyAlignment="1">
      <alignment horizontal="center" vertical="center"/>
    </xf>
    <xf numFmtId="0" fontId="0" fillId="0" borderId="564" xfId="0" applyBorder="1" applyAlignment="1">
      <alignment horizontal="center"/>
    </xf>
    <xf numFmtId="49" fontId="10" fillId="0" borderId="478" xfId="0" applyNumberFormat="1" applyFont="1" applyFill="1" applyBorder="1" applyAlignment="1" applyProtection="1">
      <alignment horizontal="center" vertical="center"/>
      <protection locked="0"/>
    </xf>
    <xf numFmtId="3" fontId="10" fillId="0" borderId="478" xfId="0" applyNumberFormat="1" applyFont="1" applyFill="1" applyBorder="1" applyAlignment="1" applyProtection="1">
      <alignment horizontal="center" vertical="center"/>
      <protection locked="0"/>
    </xf>
    <xf numFmtId="1" fontId="10" fillId="6" borderId="624" xfId="0" applyNumberFormat="1" applyFont="1" applyFill="1" applyBorder="1" applyAlignment="1" applyProtection="1">
      <alignment horizontal="center" vertical="center" wrapText="1"/>
      <protection locked="0"/>
    </xf>
    <xf numFmtId="3" fontId="10" fillId="6" borderId="478" xfId="0" applyNumberFormat="1" applyFont="1" applyFill="1" applyBorder="1" applyAlignment="1" applyProtection="1">
      <alignment horizontal="center" vertical="center"/>
      <protection locked="0"/>
    </xf>
    <xf numFmtId="0" fontId="4" fillId="3" borderId="0" xfId="0" applyFont="1" applyFill="1" applyAlignment="1"/>
    <xf numFmtId="0" fontId="4" fillId="3" borderId="0" xfId="0" applyFont="1" applyFill="1" applyAlignment="1" applyProtection="1">
      <protection locked="0"/>
    </xf>
    <xf numFmtId="49" fontId="10" fillId="0" borderId="44" xfId="0" applyNumberFormat="1" applyFont="1" applyFill="1" applyBorder="1" applyAlignment="1" applyProtection="1">
      <alignment horizontal="center" vertical="center"/>
      <protection locked="0"/>
    </xf>
    <xf numFmtId="3" fontId="10" fillId="0" borderId="404" xfId="0" applyNumberFormat="1" applyFont="1" applyFill="1" applyBorder="1" applyAlignment="1" applyProtection="1">
      <alignment horizontal="center" vertical="center"/>
      <protection locked="0"/>
    </xf>
    <xf numFmtId="49" fontId="10" fillId="0" borderId="369" xfId="0" applyNumberFormat="1" applyFont="1" applyFill="1" applyBorder="1" applyAlignment="1" applyProtection="1">
      <alignment horizontal="center" vertical="center"/>
      <protection locked="0"/>
    </xf>
    <xf numFmtId="49" fontId="10" fillId="0" borderId="60" xfId="0" applyNumberFormat="1" applyFont="1" applyFill="1" applyBorder="1" applyAlignment="1" applyProtection="1">
      <alignment horizontal="center" vertical="center"/>
      <protection locked="0"/>
    </xf>
    <xf numFmtId="49" fontId="10" fillId="0" borderId="566" xfId="0" applyNumberFormat="1" applyFont="1" applyFill="1" applyBorder="1" applyAlignment="1" applyProtection="1">
      <alignment horizontal="center" vertical="center"/>
      <protection locked="0"/>
    </xf>
    <xf numFmtId="3" fontId="10" fillId="0" borderId="566" xfId="0" applyNumberFormat="1" applyFont="1" applyFill="1" applyBorder="1" applyAlignment="1" applyProtection="1">
      <alignment horizontal="center" vertical="center"/>
      <protection locked="0"/>
    </xf>
    <xf numFmtId="3" fontId="10" fillId="0" borderId="529" xfId="0" applyNumberFormat="1" applyFont="1" applyFill="1" applyBorder="1" applyAlignment="1" applyProtection="1">
      <alignment horizontal="center" vertical="center"/>
      <protection locked="0"/>
    </xf>
    <xf numFmtId="1" fontId="10" fillId="0" borderId="531" xfId="0" applyNumberFormat="1" applyFont="1" applyBorder="1" applyAlignment="1">
      <alignment horizontal="center" vertical="center" wrapText="1"/>
    </xf>
    <xf numFmtId="49" fontId="10" fillId="0" borderId="506" xfId="0" applyNumberFormat="1" applyFont="1" applyFill="1" applyBorder="1" applyAlignment="1" applyProtection="1">
      <alignment horizontal="center" vertical="center"/>
      <protection locked="0"/>
    </xf>
    <xf numFmtId="3" fontId="10" fillId="6" borderId="529" xfId="0" applyNumberFormat="1" applyFont="1" applyFill="1" applyBorder="1" applyAlignment="1" applyProtection="1">
      <alignment horizontal="center" vertical="center"/>
      <protection locked="0"/>
    </xf>
    <xf numFmtId="3" fontId="10" fillId="6" borderId="530" xfId="0" applyNumberFormat="1" applyFont="1" applyFill="1" applyBorder="1" applyAlignment="1" applyProtection="1">
      <alignment horizontal="center" vertical="center"/>
      <protection locked="0"/>
    </xf>
    <xf numFmtId="1" fontId="10" fillId="6" borderId="529" xfId="0" applyNumberFormat="1" applyFont="1" applyFill="1" applyBorder="1" applyAlignment="1" applyProtection="1">
      <alignment horizontal="center" vertical="center" wrapText="1"/>
      <protection locked="0"/>
    </xf>
    <xf numFmtId="1" fontId="10" fillId="6" borderId="530" xfId="0" applyNumberFormat="1" applyFont="1" applyFill="1" applyBorder="1" applyAlignment="1" applyProtection="1">
      <alignment horizontal="center" vertical="center" wrapText="1"/>
      <protection locked="0"/>
    </xf>
    <xf numFmtId="1" fontId="10" fillId="6" borderId="564" xfId="0" applyNumberFormat="1" applyFont="1" applyFill="1" applyBorder="1" applyAlignment="1" applyProtection="1">
      <alignment horizontal="center" vertical="center" wrapText="1"/>
      <protection locked="0"/>
    </xf>
    <xf numFmtId="1" fontId="10" fillId="6" borderId="577" xfId="0" applyNumberFormat="1" applyFont="1" applyFill="1" applyBorder="1" applyAlignment="1" applyProtection="1">
      <alignment horizontal="center" vertical="center" wrapText="1"/>
      <protection locked="0"/>
    </xf>
    <xf numFmtId="1" fontId="10" fillId="6" borderId="565" xfId="0" applyNumberFormat="1" applyFont="1" applyFill="1" applyBorder="1" applyAlignment="1" applyProtection="1">
      <alignment horizontal="center" vertical="center" wrapText="1"/>
      <protection locked="0"/>
    </xf>
    <xf numFmtId="1" fontId="10" fillId="6" borderId="531" xfId="0" applyNumberFormat="1" applyFont="1" applyFill="1" applyBorder="1" applyAlignment="1" applyProtection="1">
      <alignment horizontal="center" vertical="center" wrapText="1"/>
      <protection locked="0"/>
    </xf>
    <xf numFmtId="3" fontId="10" fillId="6" borderId="566" xfId="0" applyNumberFormat="1" applyFont="1" applyFill="1" applyBorder="1" applyAlignment="1" applyProtection="1">
      <alignment horizontal="center" vertical="center"/>
      <protection locked="0"/>
    </xf>
    <xf numFmtId="0" fontId="10" fillId="3" borderId="506" xfId="0" applyNumberFormat="1" applyFont="1" applyFill="1" applyBorder="1" applyAlignment="1" applyProtection="1">
      <alignment horizontal="center" vertical="center"/>
    </xf>
    <xf numFmtId="49" fontId="10" fillId="3" borderId="44" xfId="0" applyNumberFormat="1" applyFont="1" applyFill="1" applyBorder="1" applyAlignment="1" applyProtection="1">
      <alignment horizontal="center" vertical="center"/>
      <protection locked="0"/>
    </xf>
    <xf numFmtId="1" fontId="10" fillId="6" borderId="408" xfId="0" applyNumberFormat="1" applyFont="1" applyFill="1" applyBorder="1" applyAlignment="1" applyProtection="1">
      <alignment horizontal="center" vertical="center" wrapText="1"/>
      <protection locked="0"/>
    </xf>
    <xf numFmtId="3" fontId="10" fillId="6" borderId="404" xfId="0" applyNumberFormat="1" applyFont="1" applyFill="1" applyBorder="1" applyAlignment="1" applyProtection="1">
      <alignment horizontal="center" vertical="center"/>
      <protection locked="0"/>
    </xf>
    <xf numFmtId="49" fontId="10" fillId="0" borderId="382" xfId="0" applyNumberFormat="1" applyFont="1" applyFill="1" applyBorder="1" applyAlignment="1" applyProtection="1">
      <alignment horizontal="center" vertical="center"/>
      <protection locked="0"/>
    </xf>
    <xf numFmtId="49" fontId="10" fillId="0" borderId="383" xfId="0" applyNumberFormat="1" applyFont="1" applyFill="1" applyBorder="1" applyAlignment="1" applyProtection="1">
      <alignment horizontal="center" vertical="center"/>
      <protection locked="0"/>
    </xf>
    <xf numFmtId="49" fontId="10" fillId="3" borderId="566" xfId="0" applyNumberFormat="1" applyFont="1" applyFill="1" applyBorder="1" applyAlignment="1" applyProtection="1">
      <alignment horizontal="center" vertical="center"/>
      <protection locked="0"/>
    </xf>
    <xf numFmtId="3" fontId="10" fillId="0" borderId="565" xfId="0" applyNumberFormat="1" applyFont="1" applyFill="1" applyBorder="1" applyAlignment="1" applyProtection="1">
      <alignment horizontal="center" vertical="center"/>
      <protection locked="0"/>
    </xf>
    <xf numFmtId="3" fontId="10" fillId="0" borderId="564" xfId="0" applyNumberFormat="1" applyFont="1" applyFill="1" applyBorder="1" applyAlignment="1" applyProtection="1">
      <alignment horizontal="center" vertical="center"/>
      <protection locked="0"/>
    </xf>
    <xf numFmtId="3" fontId="10" fillId="0" borderId="530" xfId="0" applyNumberFormat="1" applyFont="1" applyFill="1" applyBorder="1" applyAlignment="1" applyProtection="1">
      <alignment horizontal="center" vertical="center"/>
      <protection locked="0"/>
    </xf>
    <xf numFmtId="49" fontId="10" fillId="0" borderId="150" xfId="0" applyNumberFormat="1" applyFont="1" applyBorder="1" applyAlignment="1">
      <alignment horizontal="center" vertical="center" wrapText="1"/>
    </xf>
    <xf numFmtId="1" fontId="10" fillId="6" borderId="478" xfId="0" applyNumberFormat="1" applyFont="1" applyFill="1" applyBorder="1" applyAlignment="1" applyProtection="1">
      <alignment horizontal="center" vertical="center" wrapText="1"/>
      <protection locked="0"/>
    </xf>
    <xf numFmtId="49" fontId="10" fillId="0" borderId="370" xfId="0" applyNumberFormat="1" applyFont="1" applyBorder="1" applyAlignment="1">
      <alignment horizontal="center" vertical="center" wrapText="1"/>
    </xf>
    <xf numFmtId="49" fontId="10" fillId="0" borderId="365" xfId="0" applyNumberFormat="1" applyFont="1" applyBorder="1" applyAlignment="1">
      <alignment horizontal="center" vertical="center" wrapText="1"/>
    </xf>
    <xf numFmtId="49" fontId="10" fillId="3" borderId="529" xfId="0" applyNumberFormat="1" applyFont="1" applyFill="1" applyBorder="1" applyAlignment="1">
      <alignment horizontal="center" vertical="center" wrapText="1"/>
    </xf>
    <xf numFmtId="1" fontId="10" fillId="3" borderId="530" xfId="0" applyNumberFormat="1" applyFont="1" applyFill="1" applyBorder="1" applyAlignment="1">
      <alignment horizontal="center" vertical="center" wrapText="1"/>
    </xf>
    <xf numFmtId="1" fontId="10" fillId="3" borderId="529" xfId="0" applyNumberFormat="1" applyFont="1" applyFill="1" applyBorder="1" applyAlignment="1">
      <alignment horizontal="center" vertical="center" wrapText="1"/>
    </xf>
    <xf numFmtId="1" fontId="10" fillId="3" borderId="577" xfId="0" applyNumberFormat="1" applyFont="1" applyFill="1" applyBorder="1" applyAlignment="1">
      <alignment horizontal="center" vertical="center" wrapText="1"/>
    </xf>
    <xf numFmtId="1" fontId="10" fillId="3" borderId="531" xfId="0" applyNumberFormat="1" applyFont="1" applyFill="1" applyBorder="1" applyAlignment="1">
      <alignment horizontal="center" vertical="center" wrapText="1"/>
    </xf>
    <xf numFmtId="1" fontId="10" fillId="3" borderId="506" xfId="0" applyNumberFormat="1" applyFont="1" applyFill="1" applyBorder="1" applyAlignment="1">
      <alignment horizontal="center" vertical="center" wrapText="1"/>
    </xf>
    <xf numFmtId="3" fontId="10" fillId="3" borderId="566" xfId="0" applyNumberFormat="1" applyFont="1" applyFill="1" applyBorder="1" applyAlignment="1" applyProtection="1">
      <alignment horizontal="center" vertical="center"/>
      <protection locked="0"/>
    </xf>
    <xf numFmtId="0" fontId="0" fillId="19" borderId="150" xfId="0" applyFill="1" applyBorder="1" applyAlignment="1"/>
    <xf numFmtId="0" fontId="0" fillId="19" borderId="35" xfId="0" applyFill="1" applyBorder="1" applyAlignment="1"/>
    <xf numFmtId="0" fontId="0" fillId="19" borderId="156" xfId="0" applyFill="1" applyBorder="1" applyAlignment="1"/>
    <xf numFmtId="1" fontId="10" fillId="6" borderId="534" xfId="0" applyNumberFormat="1" applyFont="1" applyFill="1" applyBorder="1" applyAlignment="1" applyProtection="1">
      <alignment horizontal="center" vertical="center" wrapText="1"/>
      <protection locked="0"/>
    </xf>
    <xf numFmtId="1" fontId="10" fillId="6" borderId="535" xfId="0" applyNumberFormat="1" applyFont="1" applyFill="1" applyBorder="1" applyAlignment="1" applyProtection="1">
      <alignment horizontal="center" vertical="center" wrapText="1"/>
      <protection locked="0"/>
    </xf>
    <xf numFmtId="1" fontId="10" fillId="6" borderId="41" xfId="0" applyNumberFormat="1" applyFont="1" applyFill="1" applyBorder="1" applyAlignment="1" applyProtection="1">
      <alignment horizontal="center" vertical="center"/>
      <protection locked="0"/>
    </xf>
    <xf numFmtId="0" fontId="0" fillId="19" borderId="370" xfId="0" applyFill="1" applyBorder="1" applyAlignment="1"/>
    <xf numFmtId="0" fontId="0" fillId="19" borderId="373" xfId="0" applyFill="1" applyBorder="1" applyAlignment="1"/>
    <xf numFmtId="1" fontId="10" fillId="9" borderId="529" xfId="0" applyNumberFormat="1" applyFont="1" applyFill="1" applyBorder="1" applyAlignment="1" applyProtection="1">
      <alignment horizontal="center" vertical="center"/>
    </xf>
    <xf numFmtId="1" fontId="10" fillId="9" borderId="566" xfId="0" applyNumberFormat="1" applyFont="1" applyFill="1" applyBorder="1" applyAlignment="1" applyProtection="1">
      <alignment horizontal="center" vertical="center"/>
    </xf>
    <xf numFmtId="1" fontId="10" fillId="0" borderId="529" xfId="0" applyNumberFormat="1" applyFont="1" applyFill="1" applyBorder="1" applyAlignment="1" applyProtection="1">
      <alignment horizontal="center" vertical="center"/>
    </xf>
    <xf numFmtId="1" fontId="10" fillId="0" borderId="566" xfId="0" applyNumberFormat="1" applyFont="1" applyFill="1" applyBorder="1" applyAlignment="1" applyProtection="1">
      <alignment horizontal="center" vertical="center"/>
    </xf>
    <xf numFmtId="0" fontId="11" fillId="3" borderId="0" xfId="0" applyFont="1" applyFill="1" applyAlignment="1">
      <alignment vertical="center"/>
    </xf>
    <xf numFmtId="0" fontId="10" fillId="4" borderId="564" xfId="0" applyNumberFormat="1" applyFont="1" applyFill="1" applyBorder="1" applyAlignment="1" applyProtection="1">
      <alignment horizontal="center" vertical="center"/>
    </xf>
    <xf numFmtId="0" fontId="10" fillId="4" borderId="565" xfId="0" applyNumberFormat="1" applyFont="1" applyFill="1" applyBorder="1" applyAlignment="1" applyProtection="1">
      <alignment horizontal="center" vertical="center"/>
    </xf>
    <xf numFmtId="0" fontId="10" fillId="4" borderId="566" xfId="0" applyNumberFormat="1" applyFont="1" applyFill="1" applyBorder="1" applyAlignment="1" applyProtection="1">
      <alignment horizontal="center" vertical="center"/>
    </xf>
    <xf numFmtId="165" fontId="10" fillId="0" borderId="506" xfId="0" applyNumberFormat="1" applyFont="1" applyFill="1" applyBorder="1" applyAlignment="1" applyProtection="1">
      <alignment horizontal="center" vertical="center"/>
    </xf>
    <xf numFmtId="1" fontId="10" fillId="0" borderId="506" xfId="0" applyNumberFormat="1" applyFont="1" applyFill="1" applyBorder="1" applyAlignment="1">
      <alignment horizontal="center" vertical="center" wrapText="1"/>
    </xf>
    <xf numFmtId="0" fontId="10" fillId="0" borderId="26" xfId="0" applyFont="1" applyFill="1" applyBorder="1" applyAlignment="1">
      <alignment horizontal="center" vertical="center" wrapText="1"/>
    </xf>
    <xf numFmtId="1" fontId="10" fillId="0" borderId="41" xfId="0" applyNumberFormat="1" applyFont="1" applyFill="1" applyBorder="1" applyAlignment="1" applyProtection="1">
      <alignment horizontal="center" vertical="center" wrapText="1"/>
    </xf>
    <xf numFmtId="3" fontId="10" fillId="6" borderId="404" xfId="0" applyNumberFormat="1" applyFont="1" applyFill="1" applyBorder="1" applyAlignment="1" applyProtection="1">
      <alignment horizontal="center" vertical="center" wrapText="1"/>
      <protection locked="0"/>
    </xf>
    <xf numFmtId="3" fontId="10" fillId="6" borderId="506" xfId="0" applyNumberFormat="1" applyFont="1" applyFill="1" applyBorder="1" applyAlignment="1" applyProtection="1">
      <alignment horizontal="center" vertical="center" wrapText="1"/>
      <protection locked="0"/>
    </xf>
    <xf numFmtId="3" fontId="10" fillId="6" borderId="591" xfId="0" applyNumberFormat="1" applyFont="1" applyFill="1" applyBorder="1" applyAlignment="1" applyProtection="1">
      <alignment horizontal="center" vertical="center" wrapText="1"/>
      <protection locked="0"/>
    </xf>
    <xf numFmtId="0" fontId="94" fillId="0" borderId="0" xfId="0" applyFont="1" applyFill="1" applyBorder="1" applyProtection="1"/>
    <xf numFmtId="0" fontId="94" fillId="0" borderId="0" xfId="0" applyFont="1" applyFill="1" applyBorder="1" applyAlignment="1" applyProtection="1">
      <alignment vertical="center"/>
    </xf>
    <xf numFmtId="0" fontId="94" fillId="0" borderId="0" xfId="0" applyFont="1" applyFill="1" applyProtection="1"/>
    <xf numFmtId="0" fontId="10" fillId="0" borderId="564" xfId="0" applyNumberFormat="1" applyFont="1" applyFill="1" applyBorder="1" applyAlignment="1" applyProtection="1">
      <alignment horizontal="center" vertical="center"/>
    </xf>
    <xf numFmtId="0" fontId="10" fillId="0" borderId="565" xfId="0" applyNumberFormat="1" applyFont="1" applyFill="1" applyBorder="1" applyAlignment="1" applyProtection="1">
      <alignment horizontal="center" vertical="center"/>
    </xf>
    <xf numFmtId="0" fontId="10" fillId="0" borderId="566" xfId="0" applyNumberFormat="1" applyFont="1" applyFill="1" applyBorder="1" applyAlignment="1" applyProtection="1">
      <alignment horizontal="center" vertical="center"/>
    </xf>
    <xf numFmtId="0" fontId="10" fillId="0" borderId="506" xfId="0" applyFont="1" applyFill="1" applyBorder="1" applyAlignment="1" applyProtection="1">
      <alignment horizontal="center" vertical="center"/>
    </xf>
    <xf numFmtId="0" fontId="10" fillId="0" borderId="529" xfId="0" applyNumberFormat="1" applyFont="1" applyFill="1" applyBorder="1" applyAlignment="1" applyProtection="1">
      <alignment horizontal="center" vertical="center"/>
    </xf>
    <xf numFmtId="0" fontId="10" fillId="0" borderId="530" xfId="0" applyNumberFormat="1" applyFont="1" applyFill="1" applyBorder="1" applyAlignment="1" applyProtection="1">
      <alignment horizontal="center" vertical="center"/>
    </xf>
    <xf numFmtId="1" fontId="10" fillId="0" borderId="529" xfId="0" applyNumberFormat="1" applyFont="1" applyFill="1" applyBorder="1" applyAlignment="1">
      <alignment horizontal="center" vertical="center" wrapText="1"/>
    </xf>
    <xf numFmtId="1" fontId="10" fillId="0" borderId="566" xfId="0" applyNumberFormat="1" applyFont="1" applyFill="1" applyBorder="1" applyAlignment="1">
      <alignment horizontal="center" vertical="center" wrapText="1"/>
    </xf>
    <xf numFmtId="1" fontId="10" fillId="0" borderId="565" xfId="0" applyNumberFormat="1" applyFont="1" applyFill="1" applyBorder="1" applyAlignment="1">
      <alignment horizontal="center" vertical="center" wrapText="1"/>
    </xf>
    <xf numFmtId="1" fontId="10" fillId="0" borderId="577" xfId="0" applyNumberFormat="1" applyFont="1" applyFill="1" applyBorder="1" applyAlignment="1">
      <alignment horizontal="center" vertical="center" wrapText="1"/>
    </xf>
    <xf numFmtId="1" fontId="10" fillId="0" borderId="594" xfId="0" applyNumberFormat="1" applyFont="1" applyFill="1" applyBorder="1" applyAlignment="1">
      <alignment horizontal="center" vertical="center" wrapText="1"/>
    </xf>
    <xf numFmtId="49" fontId="10" fillId="0" borderId="150" xfId="0" applyNumberFormat="1" applyFont="1" applyFill="1" applyBorder="1" applyAlignment="1">
      <alignment horizontal="right" wrapText="1"/>
    </xf>
    <xf numFmtId="1" fontId="10" fillId="0" borderId="156" xfId="0" applyNumberFormat="1" applyFont="1" applyFill="1" applyBorder="1"/>
    <xf numFmtId="1" fontId="10" fillId="0" borderId="35" xfId="0" applyNumberFormat="1" applyFont="1" applyFill="1" applyBorder="1"/>
    <xf numFmtId="49" fontId="10" fillId="0" borderId="370" xfId="0" applyNumberFormat="1" applyFont="1" applyFill="1" applyBorder="1" applyAlignment="1">
      <alignment horizontal="right" wrapText="1"/>
    </xf>
    <xf numFmtId="1" fontId="10" fillId="0" borderId="372" xfId="0" applyNumberFormat="1" applyFont="1" applyFill="1" applyBorder="1"/>
    <xf numFmtId="1" fontId="10" fillId="0" borderId="373" xfId="0" applyNumberFormat="1" applyFont="1" applyFill="1" applyBorder="1"/>
    <xf numFmtId="0" fontId="4" fillId="27" borderId="0" xfId="0" applyFont="1" applyFill="1"/>
    <xf numFmtId="0" fontId="4" fillId="27" borderId="0" xfId="0" applyFont="1" applyFill="1" applyProtection="1">
      <protection locked="0"/>
    </xf>
    <xf numFmtId="0" fontId="4" fillId="7" borderId="0" xfId="0" applyFont="1" applyFill="1"/>
    <xf numFmtId="0" fontId="4" fillId="7" borderId="0" xfId="0" applyFont="1" applyFill="1" applyProtection="1">
      <protection locked="0"/>
    </xf>
    <xf numFmtId="49" fontId="10" fillId="0" borderId="370" xfId="0" applyNumberFormat="1" applyFont="1" applyFill="1" applyBorder="1" applyAlignment="1">
      <alignment horizontal="right" vertical="center" wrapText="1"/>
    </xf>
    <xf numFmtId="49" fontId="10" fillId="0" borderId="365" xfId="0" applyNumberFormat="1" applyFont="1" applyFill="1" applyBorder="1" applyAlignment="1">
      <alignment horizontal="right" wrapText="1"/>
    </xf>
    <xf numFmtId="1" fontId="10" fillId="0" borderId="366" xfId="0" applyNumberFormat="1" applyFont="1" applyFill="1" applyBorder="1"/>
    <xf numFmtId="1" fontId="10" fillId="8" borderId="605" xfId="0" applyNumberFormat="1" applyFont="1" applyFill="1" applyBorder="1" applyProtection="1">
      <protection locked="0"/>
    </xf>
    <xf numFmtId="49" fontId="10" fillId="0" borderId="529" xfId="0" applyNumberFormat="1" applyFont="1" applyFill="1" applyBorder="1" applyAlignment="1">
      <alignment horizontal="right" wrapText="1"/>
    </xf>
    <xf numFmtId="1" fontId="10" fillId="0" borderId="530" xfId="0" applyNumberFormat="1" applyFont="1" applyFill="1" applyBorder="1"/>
    <xf numFmtId="0" fontId="10" fillId="0" borderId="565" xfId="0" applyNumberFormat="1" applyFont="1" applyFill="1" applyBorder="1" applyAlignment="1" applyProtection="1">
      <alignment horizontal="center" vertical="center" wrapText="1"/>
    </xf>
    <xf numFmtId="1" fontId="10" fillId="0" borderId="566" xfId="0" applyNumberFormat="1" applyFont="1" applyBorder="1" applyAlignment="1">
      <alignment horizontal="right" wrapText="1"/>
    </xf>
    <xf numFmtId="1" fontId="10" fillId="0" borderId="565" xfId="0" applyNumberFormat="1" applyFont="1" applyBorder="1" applyAlignment="1">
      <alignment horizontal="right" wrapText="1"/>
    </xf>
    <xf numFmtId="1" fontId="10" fillId="0" borderId="564" xfId="0" applyNumberFormat="1" applyFont="1" applyBorder="1" applyAlignment="1">
      <alignment horizontal="right"/>
    </xf>
    <xf numFmtId="1" fontId="10" fillId="0" borderId="565" xfId="0" applyNumberFormat="1" applyFont="1" applyBorder="1" applyAlignment="1">
      <alignment horizontal="right"/>
    </xf>
    <xf numFmtId="1" fontId="10" fillId="0" borderId="622" xfId="0" applyNumberFormat="1" applyFont="1" applyBorder="1" applyAlignment="1">
      <alignment horizontal="right"/>
    </xf>
    <xf numFmtId="1" fontId="10" fillId="0" borderId="506" xfId="0" applyNumberFormat="1" applyFont="1" applyBorder="1" applyAlignment="1">
      <alignment horizontal="right"/>
    </xf>
    <xf numFmtId="1" fontId="62" fillId="4" borderId="0" xfId="0" applyNumberFormat="1" applyFont="1" applyFill="1"/>
    <xf numFmtId="1" fontId="10" fillId="0" borderId="577" xfId="0" applyNumberFormat="1" applyFont="1" applyBorder="1" applyAlignment="1">
      <alignment horizontal="right"/>
    </xf>
    <xf numFmtId="1" fontId="10" fillId="3" borderId="506" xfId="0" applyNumberFormat="1" applyFont="1" applyFill="1" applyBorder="1" applyAlignment="1">
      <alignment horizontal="right"/>
    </xf>
    <xf numFmtId="0" fontId="57" fillId="4" borderId="0" xfId="0" applyFont="1" applyFill="1"/>
    <xf numFmtId="0" fontId="57" fillId="4" borderId="0" xfId="0" applyFont="1" applyFill="1" applyProtection="1">
      <protection locked="0"/>
    </xf>
    <xf numFmtId="41" fontId="62" fillId="4" borderId="0" xfId="0" applyNumberFormat="1" applyFont="1" applyFill="1" applyBorder="1" applyAlignment="1" applyProtection="1">
      <alignment horizontal="left"/>
    </xf>
    <xf numFmtId="41" fontId="62" fillId="4" borderId="0" xfId="0" applyNumberFormat="1" applyFont="1" applyFill="1" applyBorder="1" applyAlignment="1" applyProtection="1"/>
    <xf numFmtId="0" fontId="62" fillId="4" borderId="0" xfId="0" applyNumberFormat="1" applyFont="1" applyFill="1" applyBorder="1" applyAlignment="1" applyProtection="1"/>
    <xf numFmtId="0" fontId="62" fillId="4" borderId="0" xfId="0" applyFont="1" applyFill="1"/>
    <xf numFmtId="0" fontId="10" fillId="0" borderId="506" xfId="0" applyFont="1" applyBorder="1" applyAlignment="1" applyProtection="1">
      <alignment horizontal="center" vertical="center" wrapText="1"/>
    </xf>
    <xf numFmtId="49" fontId="10" fillId="3" borderId="138" xfId="0" applyNumberFormat="1" applyFont="1" applyFill="1" applyBorder="1" applyAlignment="1" applyProtection="1">
      <alignment horizontal="right"/>
      <protection locked="0"/>
    </xf>
    <xf numFmtId="3" fontId="10" fillId="5" borderId="506" xfId="0" applyNumberFormat="1" applyFont="1" applyFill="1" applyBorder="1" applyAlignment="1" applyProtection="1"/>
    <xf numFmtId="49" fontId="10" fillId="3" borderId="382" xfId="0" applyNumberFormat="1" applyFont="1" applyFill="1" applyBorder="1" applyAlignment="1" applyProtection="1">
      <alignment horizontal="right" wrapText="1"/>
      <protection locked="0"/>
    </xf>
    <xf numFmtId="1" fontId="10" fillId="5" borderId="605" xfId="0" applyNumberFormat="1" applyFont="1" applyFill="1" applyBorder="1"/>
    <xf numFmtId="49" fontId="10" fillId="3" borderId="384" xfId="0" applyNumberFormat="1" applyFont="1" applyFill="1" applyBorder="1" applyAlignment="1" applyProtection="1">
      <alignment horizontal="right" wrapText="1"/>
      <protection locked="0"/>
    </xf>
    <xf numFmtId="1" fontId="10" fillId="9" borderId="599" xfId="0" applyNumberFormat="1" applyFont="1" applyFill="1" applyBorder="1"/>
    <xf numFmtId="1" fontId="10" fillId="6" borderId="601" xfId="0" applyNumberFormat="1" applyFont="1" applyFill="1" applyBorder="1" applyProtection="1">
      <protection locked="0"/>
    </xf>
    <xf numFmtId="1" fontId="10" fillId="9" borderId="591" xfId="0" applyNumberFormat="1" applyFont="1" applyFill="1" applyBorder="1"/>
    <xf numFmtId="1" fontId="10" fillId="9" borderId="600" xfId="0" applyNumberFormat="1" applyFont="1" applyFill="1" applyBorder="1"/>
    <xf numFmtId="1" fontId="10" fillId="0" borderId="506" xfId="0" applyNumberFormat="1" applyFont="1" applyBorder="1" applyAlignment="1" applyProtection="1">
      <alignment horizontal="left" vertical="center" wrapText="1"/>
    </xf>
    <xf numFmtId="49" fontId="10" fillId="3" borderId="591" xfId="0" applyNumberFormat="1" applyFont="1" applyFill="1" applyBorder="1" applyAlignment="1" applyProtection="1">
      <alignment horizontal="right" wrapText="1"/>
      <protection locked="0"/>
    </xf>
    <xf numFmtId="3" fontId="10" fillId="3" borderId="591" xfId="0" applyNumberFormat="1" applyFont="1" applyFill="1" applyBorder="1" applyAlignment="1" applyProtection="1">
      <alignment horizontal="right"/>
      <protection locked="0"/>
    </xf>
    <xf numFmtId="1" fontId="10" fillId="5" borderId="529" xfId="0" applyNumberFormat="1" applyFont="1" applyFill="1" applyBorder="1"/>
    <xf numFmtId="1" fontId="10" fillId="5" borderId="530" xfId="0" applyNumberFormat="1" applyFont="1" applyFill="1" applyBorder="1"/>
    <xf numFmtId="1" fontId="10" fillId="9" borderId="529" xfId="0" applyNumberFormat="1" applyFont="1" applyFill="1" applyBorder="1"/>
    <xf numFmtId="1" fontId="10" fillId="0" borderId="622" xfId="0" applyNumberFormat="1" applyFont="1" applyBorder="1"/>
    <xf numFmtId="1" fontId="10" fillId="0" borderId="506" xfId="0" applyNumberFormat="1" applyFont="1" applyBorder="1"/>
    <xf numFmtId="1" fontId="10" fillId="0" borderId="404" xfId="0" applyNumberFormat="1" applyFont="1" applyBorder="1" applyAlignment="1" applyProtection="1">
      <alignment horizontal="left" vertical="center" wrapText="1"/>
    </xf>
    <xf numFmtId="3" fontId="10" fillId="0" borderId="506" xfId="0" applyNumberFormat="1" applyFont="1" applyFill="1" applyBorder="1" applyAlignment="1" applyProtection="1">
      <alignment horizontal="right"/>
      <protection locked="0"/>
    </xf>
    <xf numFmtId="0" fontId="10" fillId="3" borderId="565" xfId="0" applyNumberFormat="1" applyFont="1" applyFill="1" applyBorder="1" applyAlignment="1" applyProtection="1">
      <alignment vertical="center" wrapText="1"/>
    </xf>
    <xf numFmtId="49" fontId="10" fillId="4" borderId="506" xfId="0" applyNumberFormat="1" applyFont="1" applyFill="1" applyBorder="1" applyAlignment="1" applyProtection="1">
      <alignment horizontal="right"/>
    </xf>
    <xf numFmtId="3" fontId="95" fillId="0" borderId="127" xfId="0" applyNumberFormat="1" applyFont="1" applyBorder="1" applyAlignment="1" applyProtection="1">
      <alignment horizontal="right"/>
      <protection locked="0"/>
    </xf>
    <xf numFmtId="1" fontId="10" fillId="9" borderId="478" xfId="0" applyNumberFormat="1" applyFont="1" applyFill="1" applyBorder="1"/>
    <xf numFmtId="3" fontId="95" fillId="0" borderId="506" xfId="0" applyNumberFormat="1" applyFont="1" applyBorder="1" applyAlignment="1" applyProtection="1">
      <alignment horizontal="right"/>
      <protection locked="0"/>
    </xf>
    <xf numFmtId="3" fontId="10" fillId="0" borderId="404" xfId="0" applyNumberFormat="1" applyFont="1" applyBorder="1" applyAlignment="1" applyProtection="1">
      <alignment horizontal="right"/>
      <protection locked="0"/>
    </xf>
    <xf numFmtId="1" fontId="10" fillId="9" borderId="25" xfId="0" applyNumberFormat="1" applyFont="1" applyFill="1" applyBorder="1"/>
    <xf numFmtId="1" fontId="10" fillId="9" borderId="407" xfId="0" applyNumberFormat="1" applyFont="1" applyFill="1" applyBorder="1"/>
    <xf numFmtId="1" fontId="4" fillId="7" borderId="0" xfId="0" applyNumberFormat="1" applyFont="1" applyFill="1" applyProtection="1">
      <protection locked="0"/>
    </xf>
    <xf numFmtId="49" fontId="10" fillId="4" borderId="138" xfId="0" applyNumberFormat="1" applyFont="1" applyFill="1" applyBorder="1" applyAlignment="1" applyProtection="1">
      <alignment horizontal="right"/>
      <protection locked="0"/>
    </xf>
    <xf numFmtId="1" fontId="10" fillId="4" borderId="599" xfId="0" applyNumberFormat="1" applyFont="1" applyFill="1" applyBorder="1"/>
    <xf numFmtId="1" fontId="10" fillId="4" borderId="405" xfId="0" applyNumberFormat="1" applyFont="1" applyFill="1" applyBorder="1"/>
    <xf numFmtId="1" fontId="10" fillId="4" borderId="601" xfId="0" applyNumberFormat="1" applyFont="1" applyFill="1" applyBorder="1"/>
    <xf numFmtId="1" fontId="10" fillId="4" borderId="591" xfId="0" applyNumberFormat="1" applyFont="1" applyFill="1" applyBorder="1"/>
    <xf numFmtId="1" fontId="10" fillId="6" borderId="624" xfId="0" applyNumberFormat="1" applyFont="1" applyFill="1" applyBorder="1" applyProtection="1">
      <protection locked="0"/>
    </xf>
    <xf numFmtId="49" fontId="10" fillId="4" borderId="383" xfId="0" applyNumberFormat="1" applyFont="1" applyFill="1" applyBorder="1" applyAlignment="1" applyProtection="1">
      <alignment horizontal="right"/>
      <protection locked="0"/>
    </xf>
    <xf numFmtId="49" fontId="10" fillId="4" borderId="127" xfId="0" applyNumberFormat="1" applyFont="1" applyFill="1" applyBorder="1" applyAlignment="1" applyProtection="1">
      <alignment horizontal="right"/>
      <protection locked="0"/>
    </xf>
    <xf numFmtId="49" fontId="10" fillId="4" borderId="384" xfId="0" applyNumberFormat="1" applyFont="1" applyFill="1" applyBorder="1" applyAlignment="1" applyProtection="1">
      <alignment horizontal="right"/>
      <protection locked="0"/>
    </xf>
    <xf numFmtId="1" fontId="10" fillId="9" borderId="127" xfId="0" applyNumberFormat="1" applyFont="1" applyFill="1" applyBorder="1"/>
    <xf numFmtId="49" fontId="10" fillId="4" borderId="591" xfId="0" applyNumberFormat="1" applyFont="1" applyFill="1" applyBorder="1" applyAlignment="1" applyProtection="1">
      <alignment horizontal="right"/>
      <protection locked="0"/>
    </xf>
    <xf numFmtId="3" fontId="10" fillId="0" borderId="591" xfId="0" applyNumberFormat="1" applyFont="1" applyBorder="1" applyAlignment="1" applyProtection="1">
      <alignment horizontal="right"/>
      <protection locked="0"/>
    </xf>
    <xf numFmtId="3" fontId="10" fillId="0" borderId="591" xfId="0" applyNumberFormat="1" applyFont="1" applyFill="1" applyBorder="1" applyAlignment="1" applyProtection="1">
      <alignment horizontal="right"/>
      <protection locked="0"/>
    </xf>
    <xf numFmtId="49" fontId="10" fillId="4" borderId="506" xfId="0" applyNumberFormat="1" applyFont="1" applyFill="1" applyBorder="1" applyAlignment="1" applyProtection="1">
      <alignment horizontal="right"/>
      <protection locked="0"/>
    </xf>
    <xf numFmtId="3" fontId="10" fillId="0" borderId="506" xfId="0" applyNumberFormat="1" applyFont="1" applyBorder="1" applyAlignment="1" applyProtection="1">
      <alignment horizontal="right"/>
      <protection locked="0"/>
    </xf>
    <xf numFmtId="1" fontId="10" fillId="6" borderId="566" xfId="0" applyNumberFormat="1" applyFont="1" applyFill="1" applyBorder="1" applyProtection="1">
      <protection locked="0"/>
    </xf>
    <xf numFmtId="1" fontId="10" fillId="6" borderId="622" xfId="0" applyNumberFormat="1" applyFont="1" applyFill="1" applyBorder="1" applyProtection="1">
      <protection locked="0"/>
    </xf>
    <xf numFmtId="1" fontId="10" fillId="6" borderId="506" xfId="0" applyNumberFormat="1" applyFont="1" applyFill="1" applyBorder="1" applyProtection="1">
      <protection locked="0"/>
    </xf>
    <xf numFmtId="0" fontId="10" fillId="0" borderId="404" xfId="0" applyFont="1" applyBorder="1" applyAlignment="1" applyProtection="1">
      <alignment horizontal="left" vertical="center" wrapText="1"/>
    </xf>
    <xf numFmtId="49" fontId="10" fillId="4" borderId="404" xfId="0" applyNumberFormat="1" applyFont="1" applyFill="1" applyBorder="1" applyAlignment="1" applyProtection="1">
      <alignment horizontal="right"/>
      <protection locked="0"/>
    </xf>
    <xf numFmtId="1" fontId="10" fillId="5" borderId="478" xfId="0" applyNumberFormat="1" applyFont="1" applyFill="1" applyBorder="1"/>
    <xf numFmtId="1" fontId="10" fillId="5" borderId="407" xfId="0" applyNumberFormat="1" applyFont="1" applyFill="1" applyBorder="1"/>
    <xf numFmtId="1" fontId="10" fillId="6" borderId="599" xfId="0" applyNumberFormat="1" applyFont="1" applyFill="1" applyBorder="1" applyProtection="1">
      <protection locked="0"/>
    </xf>
    <xf numFmtId="1" fontId="10" fillId="5" borderId="599" xfId="0" applyNumberFormat="1" applyFont="1" applyFill="1" applyBorder="1"/>
    <xf numFmtId="49" fontId="10" fillId="4" borderId="138" xfId="0" applyNumberFormat="1" applyFont="1" applyFill="1" applyBorder="1" applyAlignment="1" applyProtection="1">
      <alignment horizontal="right" wrapText="1"/>
    </xf>
    <xf numFmtId="49" fontId="10" fillId="4" borderId="382" xfId="0" applyNumberFormat="1" applyFont="1" applyFill="1" applyBorder="1" applyAlignment="1" applyProtection="1">
      <alignment horizontal="right" wrapText="1"/>
    </xf>
    <xf numFmtId="1" fontId="10" fillId="9" borderId="605" xfId="0" applyNumberFormat="1" applyFont="1" applyFill="1" applyBorder="1"/>
    <xf numFmtId="49" fontId="10" fillId="4" borderId="384" xfId="0" applyNumberFormat="1" applyFont="1" applyFill="1" applyBorder="1" applyAlignment="1" applyProtection="1">
      <alignment horizontal="right" wrapText="1"/>
    </xf>
    <xf numFmtId="1" fontId="10" fillId="0" borderId="138" xfId="0" applyNumberFormat="1" applyFont="1" applyFill="1" applyBorder="1" applyAlignment="1">
      <alignment vertical="center" wrapText="1"/>
    </xf>
    <xf numFmtId="49" fontId="10" fillId="4" borderId="404" xfId="0" applyNumberFormat="1" applyFont="1" applyFill="1" applyBorder="1" applyAlignment="1" applyProtection="1">
      <alignment horizontal="right" wrapText="1"/>
    </xf>
    <xf numFmtId="1" fontId="10" fillId="3" borderId="404" xfId="0" applyNumberFormat="1" applyFont="1" applyFill="1" applyBorder="1" applyAlignment="1" applyProtection="1">
      <alignment horizontal="right" wrapText="1"/>
    </xf>
    <xf numFmtId="1" fontId="10" fillId="3" borderId="404" xfId="0" applyNumberFormat="1" applyFont="1" applyFill="1" applyBorder="1" applyAlignment="1" applyProtection="1">
      <alignment horizontal="right"/>
    </xf>
    <xf numFmtId="1" fontId="10" fillId="0" borderId="533" xfId="0" applyNumberFormat="1" applyFont="1" applyFill="1" applyBorder="1" applyAlignment="1" applyProtection="1">
      <alignment horizontal="center" vertical="center"/>
    </xf>
    <xf numFmtId="1" fontId="10" fillId="0" borderId="566" xfId="0" applyNumberFormat="1" applyFont="1" applyFill="1" applyBorder="1" applyAlignment="1" applyProtection="1">
      <alignment horizontal="center" vertical="center" wrapText="1"/>
    </xf>
    <xf numFmtId="1" fontId="10" fillId="0" borderId="564" xfId="0" applyNumberFormat="1" applyFont="1" applyFill="1" applyBorder="1" applyAlignment="1" applyProtection="1">
      <alignment horizontal="center" vertical="center" wrapText="1"/>
    </xf>
    <xf numFmtId="1" fontId="10" fillId="0" borderId="565" xfId="0" applyNumberFormat="1" applyFont="1" applyFill="1" applyBorder="1" applyAlignment="1" applyProtection="1">
      <alignment horizontal="center" vertical="center" wrapText="1"/>
    </xf>
    <xf numFmtId="1" fontId="10" fillId="0" borderId="506" xfId="0" applyNumberFormat="1" applyFont="1" applyFill="1" applyBorder="1" applyAlignment="1" applyProtection="1">
      <alignment horizontal="center" vertical="center" wrapText="1"/>
    </xf>
    <xf numFmtId="0" fontId="4" fillId="4" borderId="0" xfId="0" applyFont="1" applyFill="1" applyProtection="1">
      <protection locked="0"/>
    </xf>
    <xf numFmtId="1" fontId="10" fillId="3" borderId="506" xfId="0" applyNumberFormat="1" applyFont="1" applyFill="1" applyBorder="1" applyAlignment="1" applyProtection="1">
      <alignment horizontal="right" wrapText="1"/>
    </xf>
    <xf numFmtId="1" fontId="10" fillId="0" borderId="506" xfId="0" applyNumberFormat="1" applyFont="1" applyFill="1" applyBorder="1" applyAlignment="1" applyProtection="1">
      <alignment horizontal="right"/>
    </xf>
    <xf numFmtId="1" fontId="10" fillId="5" borderId="506" xfId="0" applyNumberFormat="1" applyFont="1" applyFill="1" applyBorder="1" applyAlignment="1" applyProtection="1"/>
    <xf numFmtId="1" fontId="10" fillId="6" borderId="506" xfId="0" applyNumberFormat="1" applyFont="1" applyFill="1" applyBorder="1" applyAlignment="1" applyProtection="1">
      <protection locked="0"/>
    </xf>
    <xf numFmtId="1" fontId="10" fillId="6" borderId="564" xfId="0" applyNumberFormat="1" applyFont="1" applyFill="1" applyBorder="1" applyAlignment="1" applyProtection="1">
      <protection locked="0"/>
    </xf>
    <xf numFmtId="1" fontId="10" fillId="9" borderId="506" xfId="0" applyNumberFormat="1" applyFont="1" applyFill="1" applyBorder="1" applyProtection="1">
      <protection locked="0"/>
    </xf>
    <xf numFmtId="1" fontId="10" fillId="6" borderId="478" xfId="0" applyNumberFormat="1" applyFont="1" applyFill="1" applyBorder="1" applyAlignment="1" applyProtection="1">
      <protection locked="0"/>
    </xf>
    <xf numFmtId="1" fontId="10" fillId="5" borderId="564" xfId="0" applyNumberFormat="1" applyFont="1" applyFill="1" applyBorder="1" applyAlignment="1" applyProtection="1"/>
    <xf numFmtId="1" fontId="10" fillId="5" borderId="506" xfId="0" applyNumberFormat="1" applyFont="1" applyFill="1" applyBorder="1"/>
    <xf numFmtId="0" fontId="4" fillId="4" borderId="0" xfId="0" applyFont="1" applyFill="1" applyAlignment="1"/>
    <xf numFmtId="0" fontId="4" fillId="4" borderId="0" xfId="0" applyFont="1" applyFill="1" applyAlignment="1" applyProtection="1">
      <protection locked="0"/>
    </xf>
    <xf numFmtId="0" fontId="63" fillId="3" borderId="405" xfId="0" applyNumberFormat="1" applyFont="1" applyFill="1" applyBorder="1" applyAlignment="1" applyProtection="1">
      <alignment horizontal="left"/>
    </xf>
    <xf numFmtId="0" fontId="4" fillId="0" borderId="0" xfId="0" applyFont="1" applyFill="1"/>
    <xf numFmtId="0" fontId="4" fillId="0" borderId="175" xfId="0" applyFont="1" applyFill="1" applyBorder="1"/>
    <xf numFmtId="0" fontId="4" fillId="0" borderId="339" xfId="0" applyFont="1" applyFill="1" applyBorder="1"/>
    <xf numFmtId="0" fontId="4" fillId="0" borderId="0" xfId="0" applyFont="1" applyFill="1" applyProtection="1">
      <protection locked="0"/>
    </xf>
    <xf numFmtId="0" fontId="4" fillId="0" borderId="175" xfId="0" applyFont="1" applyFill="1" applyBorder="1" applyProtection="1">
      <protection locked="0"/>
    </xf>
    <xf numFmtId="1" fontId="10" fillId="4" borderId="566" xfId="0" applyNumberFormat="1" applyFont="1" applyFill="1" applyBorder="1" applyAlignment="1">
      <alignment horizontal="center" vertical="center" wrapText="1"/>
    </xf>
    <xf numFmtId="1" fontId="10" fillId="6" borderId="137" xfId="0" applyNumberFormat="1" applyFont="1" applyFill="1" applyBorder="1" applyProtection="1">
      <protection locked="0"/>
    </xf>
    <xf numFmtId="1" fontId="10" fillId="0" borderId="407" xfId="0" applyNumberFormat="1" applyFont="1" applyBorder="1" applyAlignment="1">
      <alignment horizontal="right" wrapText="1"/>
    </xf>
    <xf numFmtId="0" fontId="35" fillId="4" borderId="0" xfId="0" applyNumberFormat="1" applyFont="1" applyFill="1" applyBorder="1" applyAlignment="1" applyProtection="1">
      <alignment wrapText="1"/>
    </xf>
    <xf numFmtId="0" fontId="10" fillId="4" borderId="41" xfId="0" applyNumberFormat="1" applyFont="1" applyFill="1" applyBorder="1" applyAlignment="1" applyProtection="1">
      <alignment horizontal="center" vertical="center" wrapText="1"/>
    </xf>
    <xf numFmtId="49" fontId="10" fillId="3" borderId="138" xfId="0" applyNumberFormat="1" applyFont="1" applyFill="1" applyBorder="1" applyAlignment="1" applyProtection="1">
      <alignment horizontal="right" wrapText="1"/>
      <protection locked="0"/>
    </xf>
    <xf numFmtId="1" fontId="10" fillId="6" borderId="478" xfId="0" applyNumberFormat="1" applyFont="1" applyFill="1" applyBorder="1" applyAlignment="1" applyProtection="1">
      <alignment wrapText="1"/>
      <protection locked="0"/>
    </xf>
    <xf numFmtId="0" fontId="10" fillId="4" borderId="591" xfId="0" applyNumberFormat="1" applyFont="1" applyFill="1" applyBorder="1" applyAlignment="1" applyProtection="1">
      <alignment horizontal="center" vertical="center" wrapText="1"/>
    </xf>
    <xf numFmtId="49" fontId="10" fillId="3" borderId="9" xfId="0" applyNumberFormat="1" applyFont="1" applyFill="1" applyBorder="1" applyAlignment="1">
      <alignment horizontal="right" wrapText="1"/>
    </xf>
    <xf numFmtId="49" fontId="10" fillId="3" borderId="370" xfId="0" applyNumberFormat="1" applyFont="1" applyFill="1" applyBorder="1" applyAlignment="1">
      <alignment horizontal="right" wrapText="1"/>
    </xf>
    <xf numFmtId="49" fontId="10" fillId="3" borderId="375" xfId="0" applyNumberFormat="1" applyFont="1" applyFill="1" applyBorder="1" applyAlignment="1">
      <alignment horizontal="right" wrapText="1"/>
    </xf>
    <xf numFmtId="49" fontId="10" fillId="3" borderId="365" xfId="0" applyNumberFormat="1" applyFont="1" applyFill="1" applyBorder="1" applyAlignment="1">
      <alignment horizontal="right" wrapText="1"/>
    </xf>
    <xf numFmtId="3" fontId="10" fillId="6" borderId="478" xfId="0" applyNumberFormat="1" applyFont="1" applyFill="1" applyBorder="1" applyAlignment="1" applyProtection="1">
      <alignment wrapText="1"/>
      <protection locked="0"/>
    </xf>
    <xf numFmtId="49" fontId="10" fillId="3" borderId="383" xfId="0" applyNumberFormat="1" applyFont="1" applyFill="1" applyBorder="1" applyAlignment="1" applyProtection="1">
      <alignment horizontal="right" wrapText="1"/>
      <protection locked="0"/>
    </xf>
    <xf numFmtId="3" fontId="10" fillId="5" borderId="478" xfId="0" applyNumberFormat="1" applyFont="1" applyFill="1" applyBorder="1" applyAlignment="1" applyProtection="1">
      <alignment wrapText="1"/>
    </xf>
    <xf numFmtId="49" fontId="10" fillId="3" borderId="404" xfId="0" applyNumberFormat="1" applyFont="1" applyFill="1" applyBorder="1" applyAlignment="1" applyProtection="1">
      <alignment horizontal="right" wrapText="1"/>
      <protection locked="0"/>
    </xf>
    <xf numFmtId="3" fontId="10" fillId="6" borderId="404" xfId="0" applyNumberFormat="1" applyFont="1" applyFill="1" applyBorder="1" applyAlignment="1" applyProtection="1">
      <alignment wrapText="1"/>
      <protection locked="0"/>
    </xf>
    <xf numFmtId="1" fontId="10" fillId="6" borderId="138" xfId="0" applyNumberFormat="1" applyFont="1" applyFill="1" applyBorder="1" applyAlignment="1" applyProtection="1">
      <alignment wrapText="1"/>
      <protection locked="0"/>
    </xf>
    <xf numFmtId="1" fontId="10" fillId="9" borderId="382" xfId="0" applyNumberFormat="1" applyFont="1" applyFill="1" applyBorder="1" applyAlignment="1" applyProtection="1">
      <alignment wrapText="1"/>
      <protection locked="0"/>
    </xf>
    <xf numFmtId="1" fontId="10" fillId="9" borderId="372" xfId="0" applyNumberFormat="1" applyFont="1" applyFill="1" applyBorder="1" applyAlignment="1" applyProtection="1">
      <alignment wrapText="1"/>
      <protection locked="0"/>
    </xf>
    <xf numFmtId="1" fontId="10" fillId="9" borderId="383" xfId="0" applyNumberFormat="1" applyFont="1" applyFill="1" applyBorder="1" applyAlignment="1" applyProtection="1">
      <alignment wrapText="1"/>
      <protection locked="0"/>
    </xf>
    <xf numFmtId="1" fontId="10" fillId="9" borderId="384" xfId="0" applyNumberFormat="1" applyFont="1" applyFill="1" applyBorder="1" applyAlignment="1" applyProtection="1">
      <alignment wrapText="1"/>
      <protection locked="0"/>
    </xf>
    <xf numFmtId="1" fontId="10" fillId="9" borderId="377" xfId="0" applyNumberFormat="1" applyFont="1" applyFill="1" applyBorder="1" applyAlignment="1" applyProtection="1">
      <alignment wrapText="1"/>
      <protection locked="0"/>
    </xf>
    <xf numFmtId="49" fontId="10" fillId="3" borderId="150" xfId="0" applyNumberFormat="1" applyFont="1" applyFill="1" applyBorder="1" applyAlignment="1">
      <alignment horizontal="right" wrapText="1"/>
    </xf>
    <xf numFmtId="1" fontId="10" fillId="6" borderId="624" xfId="0" applyNumberFormat="1" applyFont="1" applyFill="1" applyBorder="1" applyAlignment="1" applyProtection="1">
      <alignment wrapText="1"/>
      <protection locked="0"/>
    </xf>
    <xf numFmtId="1" fontId="10" fillId="9" borderId="138" xfId="0" applyNumberFormat="1" applyFont="1" applyFill="1" applyBorder="1" applyAlignment="1">
      <alignment wrapText="1"/>
    </xf>
    <xf numFmtId="1" fontId="4" fillId="26" borderId="0" xfId="0" applyNumberFormat="1" applyFont="1" applyFill="1"/>
    <xf numFmtId="1" fontId="10" fillId="6" borderId="388" xfId="0" applyNumberFormat="1" applyFont="1" applyFill="1" applyBorder="1" applyAlignment="1" applyProtection="1">
      <alignment wrapText="1"/>
      <protection locked="0"/>
    </xf>
    <xf numFmtId="1" fontId="10" fillId="9" borderId="382" xfId="0" applyNumberFormat="1" applyFont="1" applyFill="1" applyBorder="1" applyAlignment="1">
      <alignment wrapText="1"/>
    </xf>
    <xf numFmtId="1" fontId="10" fillId="6" borderId="382" xfId="0" applyNumberFormat="1" applyFont="1" applyFill="1" applyBorder="1" applyAlignment="1" applyProtection="1">
      <alignment wrapText="1"/>
      <protection locked="0"/>
    </xf>
    <xf numFmtId="1" fontId="10" fillId="6" borderId="600" xfId="0" applyNumberFormat="1" applyFont="1" applyFill="1" applyBorder="1" applyAlignment="1" applyProtection="1">
      <alignment wrapText="1"/>
      <protection locked="0"/>
    </xf>
    <xf numFmtId="1" fontId="10" fillId="6" borderId="407" xfId="0" applyNumberFormat="1" applyFont="1" applyFill="1" applyBorder="1" applyAlignment="1" applyProtection="1">
      <alignment wrapText="1"/>
      <protection locked="0"/>
    </xf>
    <xf numFmtId="1" fontId="10" fillId="6" borderId="405" xfId="0" applyNumberFormat="1" applyFont="1" applyFill="1" applyBorder="1" applyAlignment="1" applyProtection="1">
      <alignment wrapText="1"/>
      <protection locked="0"/>
    </xf>
    <xf numFmtId="1" fontId="10" fillId="9" borderId="384" xfId="0" applyNumberFormat="1" applyFont="1" applyFill="1" applyBorder="1" applyAlignment="1">
      <alignment wrapText="1"/>
    </xf>
    <xf numFmtId="3" fontId="10" fillId="0" borderId="625" xfId="13" applyNumberFormat="1" applyFont="1" applyFill="1" applyBorder="1" applyAlignment="1" applyProtection="1">
      <alignment horizontal="right" wrapText="1"/>
      <protection locked="0"/>
    </xf>
    <xf numFmtId="3" fontId="10" fillId="0" borderId="614" xfId="13" applyNumberFormat="1" applyFont="1" applyFill="1" applyBorder="1" applyAlignment="1" applyProtection="1">
      <alignment horizontal="right" wrapText="1"/>
      <protection locked="0"/>
    </xf>
    <xf numFmtId="3" fontId="10" fillId="0" borderId="626" xfId="13" applyNumberFormat="1" applyFont="1" applyFill="1" applyBorder="1" applyAlignment="1" applyProtection="1">
      <alignment horizontal="right" wrapText="1"/>
      <protection locked="0"/>
    </xf>
    <xf numFmtId="3" fontId="10" fillId="0" borderId="627" xfId="13" applyNumberFormat="1" applyFont="1" applyFill="1" applyBorder="1" applyAlignment="1" applyProtection="1">
      <alignment horizontal="right" wrapText="1"/>
      <protection locked="0"/>
    </xf>
    <xf numFmtId="3" fontId="10" fillId="0" borderId="628" xfId="13" applyNumberFormat="1" applyFont="1" applyFill="1" applyBorder="1" applyAlignment="1" applyProtection="1">
      <alignment horizontal="right" wrapText="1"/>
      <protection locked="0"/>
    </xf>
    <xf numFmtId="3" fontId="10" fillId="0" borderId="629" xfId="13" applyNumberFormat="1" applyFont="1" applyFill="1" applyBorder="1" applyAlignment="1" applyProtection="1">
      <alignment horizontal="right" wrapText="1"/>
      <protection locked="0"/>
    </xf>
    <xf numFmtId="3" fontId="10" fillId="0" borderId="630" xfId="13" applyNumberFormat="1" applyFont="1" applyFill="1" applyBorder="1" applyAlignment="1" applyProtection="1">
      <alignment horizontal="right" wrapText="1"/>
      <protection locked="0"/>
    </xf>
    <xf numFmtId="3" fontId="10" fillId="0" borderId="631" xfId="13" applyNumberFormat="1" applyFont="1" applyFill="1" applyBorder="1" applyAlignment="1" applyProtection="1">
      <alignment horizontal="right" wrapText="1"/>
      <protection locked="0"/>
    </xf>
    <xf numFmtId="1" fontId="10" fillId="0" borderId="632" xfId="13" applyNumberFormat="1" applyFont="1" applyFill="1" applyBorder="1" applyAlignment="1">
      <alignment horizontal="right" wrapText="1"/>
    </xf>
    <xf numFmtId="1" fontId="10" fillId="0" borderId="631" xfId="13" applyNumberFormat="1" applyFont="1" applyFill="1" applyBorder="1" applyAlignment="1">
      <alignment horizontal="right" wrapText="1"/>
    </xf>
    <xf numFmtId="1" fontId="10" fillId="0" borderId="633" xfId="13" applyNumberFormat="1" applyFont="1" applyFill="1" applyBorder="1" applyAlignment="1">
      <alignment horizontal="right" wrapText="1"/>
    </xf>
    <xf numFmtId="1" fontId="10" fillId="0" borderId="614" xfId="13" applyNumberFormat="1" applyFont="1" applyFill="1" applyBorder="1" applyAlignment="1">
      <alignment horizontal="right" wrapText="1"/>
    </xf>
    <xf numFmtId="1" fontId="10" fillId="0" borderId="634" xfId="13" applyNumberFormat="1" applyFont="1" applyFill="1" applyBorder="1" applyAlignment="1">
      <alignment horizontal="right" wrapText="1"/>
    </xf>
    <xf numFmtId="1" fontId="10" fillId="0" borderId="527" xfId="13" applyNumberFormat="1" applyFont="1" applyFill="1" applyBorder="1" applyAlignment="1">
      <alignment horizontal="right" wrapText="1"/>
    </xf>
    <xf numFmtId="1" fontId="10" fillId="0" borderId="635" xfId="13" applyNumberFormat="1" applyFont="1" applyFill="1" applyBorder="1" applyAlignment="1">
      <alignment horizontal="right" wrapText="1"/>
    </xf>
    <xf numFmtId="1" fontId="10" fillId="0" borderId="405" xfId="13" applyNumberFormat="1" applyFont="1" applyFill="1" applyBorder="1" applyAlignment="1">
      <alignment horizontal="right" wrapText="1"/>
    </xf>
    <xf numFmtId="1" fontId="10" fillId="9" borderId="605" xfId="0" applyNumberFormat="1" applyFont="1" applyFill="1" applyBorder="1" applyAlignment="1">
      <alignment wrapText="1"/>
    </xf>
    <xf numFmtId="1" fontId="10" fillId="9" borderId="636" xfId="0" applyNumberFormat="1" applyFont="1" applyFill="1" applyBorder="1" applyAlignment="1">
      <alignment wrapText="1"/>
    </xf>
    <xf numFmtId="1" fontId="10" fillId="9" borderId="599" xfId="0" applyNumberFormat="1" applyFont="1" applyFill="1" applyBorder="1" applyAlignment="1">
      <alignment wrapText="1"/>
    </xf>
    <xf numFmtId="1" fontId="10" fillId="9" borderId="637" xfId="0" applyNumberFormat="1" applyFont="1" applyFill="1" applyBorder="1" applyAlignment="1">
      <alignment wrapText="1"/>
    </xf>
    <xf numFmtId="1" fontId="10" fillId="9" borderId="600" xfId="0" applyNumberFormat="1" applyFont="1" applyFill="1" applyBorder="1" applyAlignment="1">
      <alignment wrapText="1"/>
    </xf>
    <xf numFmtId="49" fontId="10" fillId="3" borderId="60" xfId="0" applyNumberFormat="1" applyFont="1" applyFill="1" applyBorder="1" applyAlignment="1" applyProtection="1">
      <alignment horizontal="right" wrapText="1"/>
      <protection locked="0"/>
    </xf>
    <xf numFmtId="49" fontId="10" fillId="3" borderId="364" xfId="0" applyNumberFormat="1" applyFont="1" applyFill="1" applyBorder="1" applyAlignment="1" applyProtection="1">
      <alignment horizontal="right" wrapText="1"/>
      <protection locked="0"/>
    </xf>
    <xf numFmtId="49" fontId="8" fillId="0" borderId="498" xfId="0" applyNumberFormat="1" applyFont="1" applyBorder="1" applyAlignment="1" applyProtection="1">
      <alignment horizontal="right" wrapText="1"/>
      <protection locked="0"/>
    </xf>
    <xf numFmtId="0" fontId="8" fillId="0" borderId="625" xfId="1" applyFont="1" applyFill="1" applyBorder="1" applyAlignment="1" applyProtection="1">
      <alignment horizontal="right" wrapText="1"/>
      <protection locked="0"/>
    </xf>
    <xf numFmtId="0" fontId="8" fillId="0" borderId="638" xfId="1" applyFont="1" applyFill="1" applyBorder="1" applyAlignment="1" applyProtection="1">
      <alignment horizontal="right" wrapText="1"/>
      <protection locked="0"/>
    </xf>
    <xf numFmtId="1" fontId="10" fillId="2" borderId="639" xfId="2" applyNumberFormat="1" applyFont="1" applyBorder="1" applyAlignment="1" applyProtection="1">
      <alignment wrapText="1"/>
      <protection locked="0"/>
    </xf>
    <xf numFmtId="1" fontId="10" fillId="2" borderId="640" xfId="2" applyNumberFormat="1" applyFont="1" applyBorder="1" applyAlignment="1" applyProtection="1">
      <alignment wrapText="1"/>
      <protection locked="0"/>
    </xf>
    <xf numFmtId="1" fontId="10" fillId="2" borderId="641" xfId="2" applyNumberFormat="1" applyFont="1" applyBorder="1" applyAlignment="1" applyProtection="1">
      <alignment wrapText="1"/>
      <protection locked="0"/>
    </xf>
    <xf numFmtId="1" fontId="10" fillId="2" borderId="642" xfId="2" applyNumberFormat="1" applyFont="1" applyBorder="1" applyAlignment="1" applyProtection="1">
      <alignment wrapText="1"/>
      <protection locked="0"/>
    </xf>
    <xf numFmtId="1" fontId="10" fillId="2" borderId="643" xfId="2" applyNumberFormat="1" applyFont="1" applyBorder="1" applyAlignment="1" applyProtection="1">
      <alignment wrapText="1"/>
      <protection locked="0"/>
    </xf>
    <xf numFmtId="3" fontId="10" fillId="2" borderId="638" xfId="1" applyNumberFormat="1" applyFont="1" applyBorder="1" applyAlignment="1" applyProtection="1">
      <alignment wrapText="1"/>
      <protection locked="0"/>
    </xf>
    <xf numFmtId="3" fontId="10" fillId="2" borderId="516" xfId="1" applyNumberFormat="1" applyFont="1" applyBorder="1" applyAlignment="1" applyProtection="1">
      <alignment wrapText="1"/>
      <protection locked="0"/>
    </xf>
    <xf numFmtId="49" fontId="8" fillId="0" borderId="34" xfId="0" applyNumberFormat="1" applyFont="1" applyBorder="1" applyAlignment="1" applyProtection="1">
      <alignment horizontal="right" wrapText="1"/>
      <protection locked="0"/>
    </xf>
    <xf numFmtId="1" fontId="10" fillId="2" borderId="645" xfId="2" applyNumberFormat="1" applyFont="1" applyBorder="1" applyAlignment="1" applyProtection="1">
      <alignment wrapText="1"/>
      <protection locked="0"/>
    </xf>
    <xf numFmtId="1" fontId="10" fillId="2" borderId="646" xfId="2" applyNumberFormat="1" applyFont="1" applyBorder="1" applyAlignment="1" applyProtection="1">
      <alignment wrapText="1"/>
      <protection locked="0"/>
    </xf>
    <xf numFmtId="1" fontId="10" fillId="2" borderId="515" xfId="2" applyNumberFormat="1" applyFont="1" applyBorder="1" applyAlignment="1" applyProtection="1">
      <alignment wrapText="1"/>
      <protection locked="0"/>
    </xf>
    <xf numFmtId="1" fontId="10" fillId="2" borderId="516" xfId="2" applyNumberFormat="1" applyFont="1" applyBorder="1" applyAlignment="1" applyProtection="1">
      <alignment wrapText="1"/>
      <protection locked="0"/>
    </xf>
    <xf numFmtId="1" fontId="10" fillId="2" borderId="647" xfId="2" applyNumberFormat="1" applyFont="1" applyBorder="1" applyAlignment="1" applyProtection="1">
      <alignment wrapText="1"/>
      <protection locked="0"/>
    </xf>
    <xf numFmtId="3" fontId="10" fillId="2" borderId="625" xfId="1" applyNumberFormat="1" applyFont="1" applyBorder="1" applyAlignment="1" applyProtection="1">
      <alignment wrapText="1"/>
      <protection locked="0"/>
    </xf>
    <xf numFmtId="3" fontId="10" fillId="2" borderId="648" xfId="1" applyNumberFormat="1" applyFont="1" applyBorder="1" applyAlignment="1" applyProtection="1">
      <alignment wrapText="1"/>
      <protection locked="0"/>
    </xf>
    <xf numFmtId="1" fontId="10" fillId="2" borderId="648" xfId="2" applyNumberFormat="1" applyFont="1" applyBorder="1" applyAlignment="1" applyProtection="1">
      <alignment wrapText="1"/>
      <protection locked="0"/>
    </xf>
    <xf numFmtId="0" fontId="8" fillId="0" borderId="626" xfId="1" applyFont="1" applyFill="1" applyBorder="1" applyAlignment="1" applyProtection="1">
      <alignment horizontal="right" wrapText="1"/>
      <protection locked="0"/>
    </xf>
    <xf numFmtId="1" fontId="10" fillId="2" borderId="649" xfId="2" applyNumberFormat="1" applyFont="1" applyBorder="1" applyAlignment="1" applyProtection="1">
      <alignment wrapText="1"/>
      <protection locked="0"/>
    </xf>
    <xf numFmtId="1" fontId="10" fillId="2" borderId="650" xfId="2" applyNumberFormat="1" applyFont="1" applyBorder="1" applyAlignment="1" applyProtection="1">
      <alignment wrapText="1"/>
      <protection locked="0"/>
    </xf>
    <xf numFmtId="1" fontId="10" fillId="2" borderId="651" xfId="2" applyNumberFormat="1" applyFont="1" applyBorder="1" applyAlignment="1" applyProtection="1">
      <alignment wrapText="1"/>
      <protection locked="0"/>
    </xf>
    <xf numFmtId="1" fontId="10" fillId="2" borderId="652" xfId="2" applyNumberFormat="1" applyFont="1" applyBorder="1" applyAlignment="1" applyProtection="1">
      <alignment wrapText="1"/>
      <protection locked="0"/>
    </xf>
    <xf numFmtId="3" fontId="10" fillId="2" borderId="626" xfId="1" applyNumberFormat="1" applyFont="1" applyBorder="1" applyAlignment="1" applyProtection="1">
      <alignment wrapText="1"/>
      <protection locked="0"/>
    </xf>
    <xf numFmtId="3" fontId="10" fillId="2" borderId="653" xfId="1" applyNumberFormat="1" applyFont="1" applyBorder="1" applyAlignment="1" applyProtection="1">
      <alignment wrapText="1"/>
      <protection locked="0"/>
    </xf>
    <xf numFmtId="49" fontId="8" fillId="0" borderId="364" xfId="0" applyNumberFormat="1" applyFont="1" applyBorder="1" applyAlignment="1" applyProtection="1">
      <alignment horizontal="right" wrapText="1"/>
      <protection locked="0"/>
    </xf>
    <xf numFmtId="0" fontId="8" fillId="0" borderId="628" xfId="1" applyFont="1" applyFill="1" applyBorder="1" applyAlignment="1" applyProtection="1">
      <alignment horizontal="right" wrapText="1"/>
      <protection locked="0"/>
    </xf>
    <xf numFmtId="1" fontId="10" fillId="2" borderId="654" xfId="2" applyNumberFormat="1" applyFont="1" applyBorder="1" applyAlignment="1" applyProtection="1">
      <alignment wrapText="1"/>
      <protection locked="0"/>
    </xf>
    <xf numFmtId="1" fontId="10" fillId="2" borderId="655" xfId="2" applyNumberFormat="1" applyFont="1" applyBorder="1" applyAlignment="1" applyProtection="1">
      <alignment wrapText="1"/>
      <protection locked="0"/>
    </xf>
    <xf numFmtId="1" fontId="10" fillId="2" borderId="522" xfId="2" applyNumberFormat="1" applyFont="1" applyBorder="1" applyAlignment="1" applyProtection="1">
      <alignment wrapText="1"/>
      <protection locked="0"/>
    </xf>
    <xf numFmtId="1" fontId="10" fillId="2" borderId="656" xfId="2" applyNumberFormat="1" applyFont="1" applyBorder="1" applyAlignment="1" applyProtection="1">
      <alignment wrapText="1"/>
      <protection locked="0"/>
    </xf>
    <xf numFmtId="3" fontId="10" fillId="2" borderId="628" xfId="1" applyNumberFormat="1" applyFont="1" applyBorder="1" applyAlignment="1" applyProtection="1">
      <alignment wrapText="1"/>
      <protection locked="0"/>
    </xf>
    <xf numFmtId="3" fontId="10" fillId="2" borderId="629" xfId="1" applyNumberFormat="1" applyFont="1" applyBorder="1" applyAlignment="1" applyProtection="1">
      <alignment wrapText="1"/>
      <protection locked="0"/>
    </xf>
    <xf numFmtId="49" fontId="10" fillId="3" borderId="54" xfId="0" applyNumberFormat="1" applyFont="1" applyFill="1" applyBorder="1" applyAlignment="1" applyProtection="1">
      <alignment horizontal="right" wrapText="1"/>
      <protection locked="0"/>
    </xf>
    <xf numFmtId="0" fontId="10" fillId="0" borderId="591" xfId="0" applyFont="1" applyFill="1" applyBorder="1" applyAlignment="1" applyProtection="1">
      <alignment horizontal="center" vertical="center" wrapText="1"/>
    </xf>
    <xf numFmtId="1" fontId="10" fillId="4" borderId="577" xfId="0" applyNumberFormat="1" applyFont="1" applyFill="1" applyBorder="1" applyAlignment="1">
      <alignment horizontal="center" vertical="center" wrapText="1"/>
    </xf>
    <xf numFmtId="1" fontId="10" fillId="4" borderId="573" xfId="0" applyNumberFormat="1" applyFont="1" applyFill="1" applyBorder="1" applyAlignment="1">
      <alignment horizontal="center" vertical="center" wrapText="1"/>
    </xf>
    <xf numFmtId="49" fontId="10" fillId="0" borderId="575" xfId="0" applyNumberFormat="1" applyFont="1" applyFill="1" applyBorder="1" applyAlignment="1" applyProtection="1">
      <alignment horizontal="right" vertical="center" wrapText="1"/>
      <protection locked="0"/>
    </xf>
    <xf numFmtId="3" fontId="10" fillId="6" borderId="591" xfId="0" applyNumberFormat="1" applyFont="1" applyFill="1" applyBorder="1" applyAlignment="1" applyProtection="1">
      <protection locked="0"/>
    </xf>
    <xf numFmtId="49" fontId="10" fillId="0" borderId="369" xfId="0" applyNumberFormat="1" applyFont="1" applyFill="1" applyBorder="1" applyAlignment="1" applyProtection="1">
      <alignment horizontal="right" vertical="center" wrapText="1"/>
      <protection locked="0"/>
    </xf>
    <xf numFmtId="3" fontId="10" fillId="6" borderId="605" xfId="0" applyNumberFormat="1" applyFont="1" applyFill="1" applyBorder="1" applyAlignment="1" applyProtection="1">
      <protection locked="0"/>
    </xf>
    <xf numFmtId="49" fontId="10" fillId="3" borderId="0" xfId="0" applyNumberFormat="1" applyFont="1" applyFill="1" applyBorder="1" applyAlignment="1" applyProtection="1">
      <alignment horizontal="right" vertical="center" wrapText="1"/>
      <protection locked="0"/>
    </xf>
    <xf numFmtId="49" fontId="10" fillId="0" borderId="364" xfId="0" applyNumberFormat="1" applyFont="1" applyBorder="1" applyAlignment="1" applyProtection="1">
      <alignment horizontal="right"/>
      <protection locked="0"/>
    </xf>
    <xf numFmtId="0" fontId="56" fillId="4" borderId="0" xfId="0" applyNumberFormat="1" applyFont="1" applyFill="1" applyBorder="1" applyAlignment="1" applyProtection="1">
      <alignment horizontal="center"/>
    </xf>
    <xf numFmtId="0" fontId="56" fillId="4" borderId="565" xfId="0" applyNumberFormat="1" applyFont="1" applyFill="1" applyBorder="1" applyAlignment="1" applyProtection="1">
      <alignment horizontal="center"/>
    </xf>
    <xf numFmtId="0" fontId="57" fillId="4" borderId="187" xfId="0" applyFont="1" applyFill="1" applyBorder="1"/>
    <xf numFmtId="1" fontId="35" fillId="4" borderId="0" xfId="0" applyNumberFormat="1" applyFont="1" applyFill="1" applyBorder="1" applyAlignment="1" applyProtection="1">
      <alignment wrapText="1"/>
      <protection locked="0"/>
    </xf>
    <xf numFmtId="0" fontId="3" fillId="4" borderId="581" xfId="0" applyNumberFormat="1" applyFont="1" applyFill="1" applyBorder="1" applyAlignment="1" applyProtection="1">
      <alignment vertical="center"/>
    </xf>
    <xf numFmtId="49" fontId="10" fillId="5" borderId="581" xfId="0" applyNumberFormat="1" applyFont="1" applyFill="1" applyBorder="1" applyAlignment="1" applyProtection="1">
      <alignment horizontal="right"/>
    </xf>
    <xf numFmtId="3" fontId="10" fillId="5" borderId="571" xfId="0" applyNumberFormat="1" applyFont="1" applyFill="1" applyBorder="1" applyAlignment="1" applyProtection="1">
      <alignment horizontal="right"/>
    </xf>
    <xf numFmtId="1" fontId="8" fillId="4" borderId="0" xfId="2" applyNumberFormat="1" applyFont="1" applyFill="1" applyBorder="1" applyAlignment="1" applyProtection="1">
      <alignment wrapText="1"/>
      <protection locked="0"/>
    </xf>
    <xf numFmtId="1" fontId="8" fillId="4" borderId="0" xfId="1" applyNumberFormat="1" applyFont="1" applyFill="1" applyBorder="1" applyAlignment="1" applyProtection="1">
      <alignment wrapText="1"/>
      <protection locked="0"/>
    </xf>
    <xf numFmtId="0" fontId="5" fillId="4" borderId="405" xfId="0" applyNumberFormat="1" applyFont="1" applyFill="1" applyBorder="1" applyAlignment="1" applyProtection="1">
      <alignment horizontal="left"/>
    </xf>
    <xf numFmtId="0" fontId="96" fillId="4" borderId="405" xfId="0" applyNumberFormat="1" applyFont="1" applyFill="1" applyBorder="1" applyAlignment="1" applyProtection="1">
      <alignment horizontal="left"/>
    </xf>
    <xf numFmtId="0" fontId="96" fillId="4" borderId="0" xfId="0" applyNumberFormat="1" applyFont="1" applyFill="1" applyAlignment="1" applyProtection="1"/>
    <xf numFmtId="1" fontId="35" fillId="4" borderId="0" xfId="2" applyNumberFormat="1" applyFont="1" applyFill="1" applyBorder="1" applyAlignment="1" applyProtection="1">
      <alignment wrapText="1"/>
      <protection locked="0"/>
    </xf>
    <xf numFmtId="1" fontId="35" fillId="4" borderId="0" xfId="1" applyNumberFormat="1" applyFont="1" applyFill="1" applyBorder="1" applyAlignment="1" applyProtection="1">
      <alignment wrapText="1"/>
      <protection locked="0"/>
    </xf>
    <xf numFmtId="0" fontId="10" fillId="0" borderId="581" xfId="0" applyNumberFormat="1" applyFont="1" applyFill="1" applyBorder="1" applyAlignment="1" applyProtection="1">
      <alignment horizontal="center" vertical="center" wrapText="1"/>
      <protection hidden="1"/>
    </xf>
    <xf numFmtId="49" fontId="10" fillId="6" borderId="138" xfId="0" applyNumberFormat="1" applyFont="1" applyFill="1" applyBorder="1" applyAlignment="1" applyProtection="1">
      <protection locked="0"/>
    </xf>
    <xf numFmtId="49" fontId="10" fillId="6" borderId="382" xfId="0" applyNumberFormat="1" applyFont="1" applyFill="1" applyBorder="1" applyAlignment="1" applyProtection="1">
      <protection locked="0"/>
    </xf>
    <xf numFmtId="49" fontId="10" fillId="6" borderId="591" xfId="0" applyNumberFormat="1" applyFont="1" applyFill="1" applyBorder="1" applyAlignment="1" applyProtection="1">
      <protection locked="0"/>
    </xf>
    <xf numFmtId="1" fontId="69" fillId="3" borderId="0" xfId="0" applyNumberFormat="1" applyFont="1" applyFill="1"/>
    <xf numFmtId="1" fontId="69" fillId="4" borderId="0" xfId="0" applyNumberFormat="1" applyFont="1" applyFill="1"/>
    <xf numFmtId="1" fontId="69" fillId="4" borderId="0" xfId="0" applyNumberFormat="1" applyFont="1" applyFill="1" applyProtection="1">
      <protection locked="0"/>
    </xf>
    <xf numFmtId="1" fontId="30" fillId="31" borderId="0" xfId="0" applyNumberFormat="1" applyFont="1" applyFill="1" applyProtection="1">
      <protection locked="0"/>
    </xf>
    <xf numFmtId="1" fontId="10" fillId="0" borderId="657" xfId="0" applyNumberFormat="1" applyFont="1" applyBorder="1" applyAlignment="1">
      <alignment horizontal="center" vertical="center" wrapText="1"/>
    </xf>
    <xf numFmtId="1" fontId="10" fillId="0" borderId="576" xfId="0" applyNumberFormat="1" applyFont="1" applyBorder="1"/>
    <xf numFmtId="1" fontId="10" fillId="0" borderId="575" xfId="0" applyNumberFormat="1" applyFont="1" applyBorder="1"/>
    <xf numFmtId="1" fontId="10" fillId="4" borderId="0" xfId="0" applyNumberFormat="1" applyFont="1" applyFill="1" applyAlignment="1">
      <alignment vertical="center"/>
    </xf>
    <xf numFmtId="1" fontId="30" fillId="31" borderId="0" xfId="0" applyNumberFormat="1" applyFont="1" applyFill="1"/>
    <xf numFmtId="1" fontId="30" fillId="17" borderId="0" xfId="0" applyNumberFormat="1" applyFont="1" applyFill="1"/>
    <xf numFmtId="1" fontId="10" fillId="0" borderId="660" xfId="0" applyNumberFormat="1" applyFont="1" applyBorder="1" applyAlignment="1">
      <alignment horizontal="center" vertical="center" wrapText="1"/>
    </xf>
    <xf numFmtId="1" fontId="10" fillId="0" borderId="0" xfId="0" applyNumberFormat="1" applyFont="1" applyAlignment="1">
      <alignment wrapText="1"/>
    </xf>
    <xf numFmtId="1" fontId="10" fillId="0" borderId="138" xfId="0" applyNumberFormat="1" applyFont="1" applyBorder="1" applyAlignment="1">
      <alignment vertical="center" wrapText="1"/>
    </xf>
    <xf numFmtId="1" fontId="10" fillId="0" borderId="382" xfId="0" applyNumberFormat="1" applyFont="1" applyBorder="1" applyAlignment="1">
      <alignment vertical="center" wrapText="1"/>
    </xf>
    <xf numFmtId="1" fontId="10" fillId="6" borderId="635" xfId="0" applyNumberFormat="1" applyFont="1" applyFill="1" applyBorder="1" applyProtection="1">
      <protection locked="0"/>
    </xf>
    <xf numFmtId="1" fontId="10" fillId="6" borderId="637" xfId="0" applyNumberFormat="1" applyFont="1" applyFill="1" applyBorder="1" applyProtection="1">
      <protection locked="0"/>
    </xf>
    <xf numFmtId="1" fontId="10" fillId="0" borderId="383" xfId="0" applyNumberFormat="1" applyFont="1" applyBorder="1" applyAlignment="1">
      <alignment vertical="center" wrapText="1"/>
    </xf>
    <xf numFmtId="1" fontId="10" fillId="0" borderId="384" xfId="0" applyNumberFormat="1" applyFont="1" applyBorder="1" applyAlignment="1">
      <alignment vertical="center" wrapText="1"/>
    </xf>
    <xf numFmtId="1" fontId="10" fillId="9" borderId="21" xfId="0" applyNumberFormat="1" applyFont="1" applyFill="1" applyBorder="1" applyProtection="1"/>
    <xf numFmtId="1" fontId="10" fillId="9" borderId="44" xfId="0" applyNumberFormat="1" applyFont="1" applyFill="1" applyBorder="1" applyProtection="1"/>
    <xf numFmtId="1" fontId="10" fillId="0" borderId="10" xfId="0" applyNumberFormat="1" applyFont="1" applyBorder="1"/>
    <xf numFmtId="1" fontId="10" fillId="9" borderId="372" xfId="0" applyNumberFormat="1" applyFont="1" applyFill="1" applyBorder="1" applyProtection="1"/>
    <xf numFmtId="1" fontId="10" fillId="9" borderId="369" xfId="0" applyNumberFormat="1" applyFont="1" applyFill="1" applyBorder="1" applyProtection="1"/>
    <xf numFmtId="1" fontId="10" fillId="9" borderId="381" xfId="0" applyNumberFormat="1" applyFont="1" applyFill="1" applyBorder="1"/>
    <xf numFmtId="1" fontId="10" fillId="6" borderId="666" xfId="0" applyNumberFormat="1" applyFont="1" applyFill="1" applyBorder="1" applyProtection="1">
      <protection locked="0"/>
    </xf>
    <xf numFmtId="1" fontId="10" fillId="0" borderId="376" xfId="0" applyNumberFormat="1" applyFont="1" applyBorder="1"/>
    <xf numFmtId="1" fontId="10" fillId="4" borderId="368" xfId="0" applyNumberFormat="1" applyFont="1" applyFill="1" applyBorder="1" applyAlignment="1">
      <alignment horizontal="left"/>
    </xf>
    <xf numFmtId="1" fontId="10" fillId="4" borderId="369" xfId="0" applyNumberFormat="1" applyFont="1" applyFill="1" applyBorder="1" applyAlignment="1">
      <alignment horizontal="left"/>
    </xf>
    <xf numFmtId="1" fontId="10" fillId="9" borderId="370" xfId="0" applyNumberFormat="1" applyFont="1" applyFill="1" applyBorder="1" applyProtection="1"/>
    <xf numFmtId="1" fontId="10" fillId="9" borderId="365" xfId="0" applyNumberFormat="1" applyFont="1" applyFill="1" applyBorder="1" applyProtection="1"/>
    <xf numFmtId="1" fontId="10" fillId="9" borderId="380" xfId="0" applyNumberFormat="1" applyFont="1" applyFill="1" applyBorder="1" applyProtection="1"/>
    <xf numFmtId="0" fontId="10" fillId="0" borderId="573" xfId="0" applyFont="1" applyBorder="1" applyAlignment="1">
      <alignment horizontal="center" vertical="center" wrapText="1"/>
    </xf>
    <xf numFmtId="0" fontId="10" fillId="0" borderId="566" xfId="0" applyFont="1" applyBorder="1" applyAlignment="1">
      <alignment horizontal="center" vertical="center" wrapText="1"/>
    </xf>
    <xf numFmtId="0" fontId="10" fillId="0" borderId="594" xfId="0" applyFont="1" applyBorder="1" applyAlignment="1">
      <alignment horizontal="center" vertical="center" wrapText="1"/>
    </xf>
    <xf numFmtId="1" fontId="10" fillId="4" borderId="0" xfId="0" applyNumberFormat="1" applyFont="1" applyFill="1" applyAlignment="1" applyProtection="1">
      <alignment vertical="center"/>
      <protection locked="0"/>
    </xf>
    <xf numFmtId="0" fontId="69" fillId="9" borderId="667" xfId="25" applyFont="1" applyFill="1" applyBorder="1"/>
    <xf numFmtId="0" fontId="69" fillId="9" borderId="668" xfId="25" applyFont="1" applyFill="1" applyBorder="1"/>
    <xf numFmtId="0" fontId="69" fillId="9" borderId="669" xfId="25" applyFont="1" applyFill="1" applyBorder="1"/>
    <xf numFmtId="1" fontId="10" fillId="9" borderId="532" xfId="0" applyNumberFormat="1" applyFont="1" applyFill="1" applyBorder="1" applyProtection="1"/>
    <xf numFmtId="49" fontId="10" fillId="0" borderId="372" xfId="0" applyNumberFormat="1" applyFont="1" applyBorder="1" applyAlignment="1">
      <alignment horizontal="center" vertical="center"/>
    </xf>
    <xf numFmtId="1" fontId="30" fillId="0" borderId="369" xfId="0" applyNumberFormat="1" applyFont="1" applyBorder="1"/>
    <xf numFmtId="0" fontId="69" fillId="9" borderId="670" xfId="25" applyFont="1" applyFill="1" applyBorder="1"/>
    <xf numFmtId="0" fontId="69" fillId="9" borderId="671" xfId="25" applyFont="1" applyFill="1" applyBorder="1"/>
    <xf numFmtId="0" fontId="69" fillId="9" borderId="672" xfId="25" applyFont="1" applyFill="1" applyBorder="1"/>
    <xf numFmtId="1" fontId="10" fillId="6" borderId="673" xfId="0" applyNumberFormat="1" applyFont="1" applyFill="1" applyBorder="1" applyProtection="1">
      <protection locked="0"/>
    </xf>
    <xf numFmtId="1" fontId="10" fillId="6" borderId="674" xfId="0" applyNumberFormat="1" applyFont="1" applyFill="1" applyBorder="1" applyProtection="1">
      <protection locked="0"/>
    </xf>
    <xf numFmtId="1" fontId="10" fillId="9" borderId="116" xfId="0" applyNumberFormat="1" applyFont="1" applyFill="1" applyBorder="1" applyProtection="1"/>
    <xf numFmtId="1" fontId="10" fillId="6" borderId="116" xfId="0" applyNumberFormat="1" applyFont="1" applyFill="1" applyBorder="1" applyProtection="1">
      <protection locked="0"/>
    </xf>
    <xf numFmtId="0" fontId="69" fillId="9" borderId="675" xfId="25" applyFont="1" applyFill="1" applyBorder="1"/>
    <xf numFmtId="0" fontId="69" fillId="9" borderId="676" xfId="25" applyFont="1" applyFill="1" applyBorder="1"/>
    <xf numFmtId="0" fontId="69" fillId="9" borderId="677" xfId="25" applyFont="1" applyFill="1" applyBorder="1"/>
    <xf numFmtId="0" fontId="69" fillId="9" borderId="678" xfId="25" applyFont="1" applyFill="1" applyBorder="1"/>
    <xf numFmtId="49" fontId="10" fillId="0" borderId="367" xfId="0" applyNumberFormat="1" applyFont="1" applyBorder="1" applyAlignment="1">
      <alignment horizontal="center" vertical="center"/>
    </xf>
    <xf numFmtId="1" fontId="30" fillId="0" borderId="364" xfId="0" applyNumberFormat="1" applyFont="1" applyBorder="1"/>
    <xf numFmtId="49" fontId="30" fillId="0" borderId="21" xfId="0" applyNumberFormat="1" applyFont="1" applyBorder="1" applyAlignment="1">
      <alignment horizontal="center" vertical="center"/>
    </xf>
    <xf numFmtId="49" fontId="30" fillId="0" borderId="367" xfId="0" applyNumberFormat="1" applyFont="1" applyBorder="1" applyAlignment="1">
      <alignment horizontal="center" vertical="center"/>
    </xf>
    <xf numFmtId="0" fontId="30" fillId="0" borderId="364" xfId="0" applyFont="1" applyBorder="1"/>
    <xf numFmtId="1" fontId="30" fillId="31" borderId="0" xfId="0" applyNumberFormat="1" applyFont="1" applyFill="1" applyProtection="1"/>
    <xf numFmtId="1" fontId="30" fillId="17" borderId="0" xfId="0" applyNumberFormat="1" applyFont="1" applyFill="1" applyProtection="1"/>
    <xf numFmtId="1" fontId="10" fillId="6" borderId="120" xfId="0" applyNumberFormat="1" applyFont="1" applyFill="1" applyBorder="1" applyProtection="1">
      <protection locked="0"/>
    </xf>
    <xf numFmtId="1" fontId="30" fillId="32" borderId="0" xfId="0" applyNumberFormat="1" applyFont="1" applyFill="1"/>
    <xf numFmtId="1" fontId="10" fillId="0" borderId="150" xfId="0" applyNumberFormat="1" applyFont="1" applyBorder="1" applyAlignment="1">
      <alignment wrapText="1"/>
    </xf>
    <xf numFmtId="0" fontId="70" fillId="0" borderId="364" xfId="0" applyFont="1" applyBorder="1" applyAlignment="1">
      <alignment horizontal="right"/>
    </xf>
    <xf numFmtId="1" fontId="10" fillId="6" borderId="659" xfId="0" applyNumberFormat="1" applyFont="1" applyFill="1" applyBorder="1" applyProtection="1">
      <protection locked="0"/>
    </xf>
    <xf numFmtId="0" fontId="9" fillId="0" borderId="405" xfId="0" applyFont="1" applyBorder="1" applyAlignment="1">
      <alignment wrapText="1"/>
    </xf>
    <xf numFmtId="0" fontId="10" fillId="0" borderId="657" xfId="0" applyFont="1" applyBorder="1" applyAlignment="1">
      <alignment horizontal="center" vertical="center" wrapText="1"/>
    </xf>
    <xf numFmtId="0" fontId="3" fillId="0" borderId="566" xfId="0" applyFont="1" applyBorder="1" applyAlignment="1">
      <alignment wrapText="1"/>
    </xf>
    <xf numFmtId="0" fontId="30" fillId="14" borderId="566" xfId="0" applyFont="1" applyFill="1" applyBorder="1" applyAlignment="1">
      <alignment horizontal="center" wrapText="1"/>
    </xf>
    <xf numFmtId="0" fontId="10" fillId="14" borderId="573" xfId="0" applyFont="1" applyFill="1" applyBorder="1" applyAlignment="1">
      <alignment vertical="center" wrapText="1"/>
    </xf>
    <xf numFmtId="0" fontId="10" fillId="14" borderId="657" xfId="0" applyFont="1" applyFill="1" applyBorder="1" applyAlignment="1">
      <alignment vertical="center" wrapText="1"/>
    </xf>
    <xf numFmtId="0" fontId="10" fillId="14" borderId="594" xfId="0" applyFont="1" applyFill="1" applyBorder="1" applyAlignment="1">
      <alignment vertical="center" wrapText="1"/>
    </xf>
    <xf numFmtId="0" fontId="10" fillId="14" borderId="664" xfId="0" applyFont="1" applyFill="1" applyBorder="1" applyAlignment="1">
      <alignment horizontal="center" vertical="center" wrapText="1"/>
    </xf>
    <xf numFmtId="0" fontId="10" fillId="14" borderId="566" xfId="0" applyFont="1" applyFill="1" applyBorder="1" applyAlignment="1">
      <alignment horizontal="center" vertical="center" wrapText="1"/>
    </xf>
    <xf numFmtId="0" fontId="10" fillId="0" borderId="575" xfId="0" applyFont="1" applyBorder="1" applyAlignment="1">
      <alignment wrapText="1"/>
    </xf>
    <xf numFmtId="1" fontId="10" fillId="6" borderId="100" xfId="0" applyNumberFormat="1" applyFont="1" applyFill="1" applyBorder="1" applyAlignment="1" applyProtection="1">
      <alignment wrapText="1"/>
      <protection locked="0"/>
    </xf>
    <xf numFmtId="0" fontId="10" fillId="0" borderId="407" xfId="0" applyFont="1" applyBorder="1" applyAlignment="1">
      <alignment wrapText="1"/>
    </xf>
    <xf numFmtId="1" fontId="30" fillId="0" borderId="407" xfId="0" applyNumberFormat="1" applyFont="1" applyBorder="1" applyAlignment="1">
      <alignment wrapText="1"/>
    </xf>
    <xf numFmtId="1" fontId="10" fillId="6" borderId="599" xfId="0" applyNumberFormat="1" applyFont="1" applyFill="1" applyBorder="1" applyAlignment="1" applyProtection="1">
      <alignment wrapText="1"/>
      <protection locked="0"/>
    </xf>
    <xf numFmtId="1" fontId="10" fillId="6" borderId="635" xfId="0" applyNumberFormat="1" applyFont="1" applyFill="1" applyBorder="1" applyAlignment="1" applyProtection="1">
      <alignment wrapText="1"/>
      <protection locked="0"/>
    </xf>
    <xf numFmtId="1" fontId="10" fillId="6" borderId="620" xfId="0" applyNumberFormat="1" applyFont="1" applyFill="1" applyBorder="1" applyAlignment="1" applyProtection="1">
      <alignment wrapText="1"/>
      <protection locked="0"/>
    </xf>
    <xf numFmtId="1" fontId="10" fillId="6" borderId="680" xfId="0" applyNumberFormat="1" applyFont="1" applyFill="1" applyBorder="1" applyAlignment="1" applyProtection="1">
      <alignment wrapText="1"/>
      <protection locked="0"/>
    </xf>
    <xf numFmtId="0" fontId="30" fillId="14" borderId="581" xfId="0" applyFont="1" applyFill="1" applyBorder="1" applyAlignment="1">
      <alignment wrapText="1"/>
    </xf>
    <xf numFmtId="1" fontId="10" fillId="14" borderId="573" xfId="0" applyNumberFormat="1" applyFont="1" applyFill="1" applyBorder="1" applyAlignment="1" applyProtection="1">
      <alignment wrapText="1"/>
      <protection locked="0"/>
    </xf>
    <xf numFmtId="1" fontId="10" fillId="14" borderId="657" xfId="0" applyNumberFormat="1" applyFont="1" applyFill="1" applyBorder="1" applyAlignment="1" applyProtection="1">
      <alignment wrapText="1"/>
      <protection locked="0"/>
    </xf>
    <xf numFmtId="1" fontId="10" fillId="14" borderId="657" xfId="0" applyNumberFormat="1" applyFont="1" applyFill="1" applyBorder="1" applyAlignment="1">
      <alignment wrapText="1"/>
    </xf>
    <xf numFmtId="1" fontId="10" fillId="14" borderId="594" xfId="0" applyNumberFormat="1" applyFont="1" applyFill="1" applyBorder="1" applyAlignment="1">
      <alignment wrapText="1"/>
    </xf>
    <xf numFmtId="1" fontId="10" fillId="14" borderId="664" xfId="0" applyNumberFormat="1" applyFont="1" applyFill="1" applyBorder="1" applyAlignment="1">
      <alignment wrapText="1"/>
    </xf>
    <xf numFmtId="1" fontId="10" fillId="14" borderId="566" xfId="0" applyNumberFormat="1" applyFont="1" applyFill="1" applyBorder="1" applyAlignment="1">
      <alignment wrapText="1"/>
    </xf>
    <xf numFmtId="1" fontId="30" fillId="0" borderId="44" xfId="0" applyNumberFormat="1" applyFont="1" applyBorder="1" applyAlignment="1">
      <alignment wrapText="1"/>
    </xf>
    <xf numFmtId="1" fontId="30" fillId="14" borderId="581" xfId="0" applyNumberFormat="1" applyFont="1" applyFill="1" applyBorder="1" applyAlignment="1">
      <alignment wrapText="1"/>
    </xf>
    <xf numFmtId="1" fontId="10" fillId="14" borderId="594" xfId="0" applyNumberFormat="1" applyFont="1" applyFill="1" applyBorder="1" applyAlignment="1" applyProtection="1">
      <alignment wrapText="1"/>
      <protection locked="0"/>
    </xf>
    <xf numFmtId="1" fontId="10" fillId="14" borderId="664" xfId="0" applyNumberFormat="1" applyFont="1" applyFill="1" applyBorder="1" applyAlignment="1" applyProtection="1">
      <alignment wrapText="1"/>
      <protection locked="0"/>
    </xf>
    <xf numFmtId="1" fontId="10" fillId="14" borderId="566" xfId="0" applyNumberFormat="1" applyFont="1" applyFill="1" applyBorder="1" applyAlignment="1" applyProtection="1">
      <alignment wrapText="1"/>
      <protection locked="0"/>
    </xf>
    <xf numFmtId="1" fontId="30" fillId="0" borderId="404" xfId="0" applyNumberFormat="1" applyFont="1" applyBorder="1" applyAlignment="1">
      <alignment wrapText="1"/>
    </xf>
    <xf numFmtId="0" fontId="9" fillId="0" borderId="187" xfId="0" applyFont="1" applyBorder="1" applyAlignment="1">
      <alignment wrapText="1"/>
    </xf>
    <xf numFmtId="0" fontId="30" fillId="0" borderId="566" xfId="0" applyFont="1" applyBorder="1" applyAlignment="1">
      <alignment horizontal="center" vertical="center" wrapText="1"/>
    </xf>
    <xf numFmtId="0" fontId="10" fillId="0" borderId="596" xfId="0" applyFont="1" applyBorder="1" applyAlignment="1">
      <alignment horizontal="center" vertical="center" wrapText="1"/>
    </xf>
    <xf numFmtId="0" fontId="10" fillId="0" borderId="664" xfId="0" applyFont="1" applyBorder="1" applyAlignment="1">
      <alignment horizontal="center" vertical="center" wrapText="1"/>
    </xf>
    <xf numFmtId="0" fontId="10" fillId="0" borderId="364" xfId="0" applyFont="1" applyBorder="1" applyAlignment="1">
      <alignment wrapText="1"/>
    </xf>
    <xf numFmtId="1" fontId="10" fillId="6" borderId="595" xfId="0" applyNumberFormat="1" applyFont="1" applyFill="1" applyBorder="1" applyProtection="1">
      <protection locked="0"/>
    </xf>
    <xf numFmtId="1" fontId="10" fillId="6" borderId="680" xfId="0" applyNumberFormat="1" applyFont="1" applyFill="1" applyBorder="1" applyProtection="1">
      <protection locked="0"/>
    </xf>
    <xf numFmtId="0" fontId="10" fillId="0" borderId="577" xfId="0" applyFont="1" applyBorder="1" applyAlignment="1">
      <alignment vertical="center" wrapText="1"/>
    </xf>
    <xf numFmtId="0" fontId="10" fillId="0" borderId="657" xfId="0" applyFont="1" applyBorder="1" applyAlignment="1">
      <alignment vertical="center" wrapText="1"/>
    </xf>
    <xf numFmtId="0" fontId="10" fillId="0" borderId="594" xfId="0" applyFont="1" applyBorder="1" applyAlignment="1">
      <alignment vertical="center" wrapText="1"/>
    </xf>
    <xf numFmtId="1" fontId="30" fillId="0" borderId="575" xfId="0" applyNumberFormat="1" applyFont="1" applyBorder="1" applyAlignment="1">
      <alignment wrapText="1"/>
    </xf>
    <xf numFmtId="1" fontId="10" fillId="6" borderId="404" xfId="0" applyNumberFormat="1" applyFont="1" applyFill="1" applyBorder="1" applyAlignment="1" applyProtection="1">
      <alignment wrapText="1"/>
      <protection locked="0"/>
    </xf>
    <xf numFmtId="1" fontId="30" fillId="0" borderId="31" xfId="0" applyNumberFormat="1" applyFont="1" applyBorder="1" applyAlignment="1">
      <alignment wrapText="1"/>
    </xf>
    <xf numFmtId="1" fontId="10" fillId="6" borderId="5" xfId="0" applyNumberFormat="1" applyFont="1" applyFill="1" applyBorder="1" applyAlignment="1" applyProtection="1">
      <alignment wrapText="1"/>
      <protection locked="0"/>
    </xf>
    <xf numFmtId="1" fontId="10" fillId="6" borderId="6" xfId="0" applyNumberFormat="1" applyFont="1" applyFill="1" applyBorder="1" applyAlignment="1" applyProtection="1">
      <alignment wrapText="1"/>
      <protection locked="0"/>
    </xf>
    <xf numFmtId="1" fontId="10" fillId="6" borderId="432" xfId="0" applyNumberFormat="1" applyFont="1" applyFill="1" applyBorder="1" applyAlignment="1" applyProtection="1">
      <alignment wrapText="1"/>
      <protection locked="0"/>
    </xf>
    <xf numFmtId="1" fontId="10" fillId="6" borderId="4" xfId="0" applyNumberFormat="1" applyFont="1" applyFill="1" applyBorder="1" applyAlignment="1" applyProtection="1">
      <alignment wrapText="1"/>
      <protection locked="0"/>
    </xf>
    <xf numFmtId="0" fontId="69" fillId="0" borderId="566" xfId="0" applyFont="1" applyBorder="1" applyAlignment="1">
      <alignment wrapText="1"/>
    </xf>
    <xf numFmtId="1" fontId="10" fillId="6" borderId="7" xfId="0" applyNumberFormat="1" applyFont="1" applyFill="1" applyBorder="1" applyAlignment="1" applyProtection="1">
      <alignment wrapText="1"/>
      <protection locked="0"/>
    </xf>
    <xf numFmtId="1" fontId="30" fillId="0" borderId="27" xfId="0" applyNumberFormat="1" applyFont="1" applyBorder="1" applyAlignment="1">
      <alignment wrapText="1"/>
    </xf>
    <xf numFmtId="1" fontId="10" fillId="6" borderId="42" xfId="0" applyNumberFormat="1" applyFont="1" applyFill="1" applyBorder="1" applyAlignment="1" applyProtection="1">
      <alignment wrapText="1"/>
      <protection locked="0"/>
    </xf>
    <xf numFmtId="1" fontId="10" fillId="6" borderId="117" xfId="0" applyNumberFormat="1" applyFont="1" applyFill="1" applyBorder="1" applyAlignment="1" applyProtection="1">
      <alignment wrapText="1"/>
      <protection locked="0"/>
    </xf>
    <xf numFmtId="0" fontId="30" fillId="0" borderId="581" xfId="0" applyFont="1" applyBorder="1" applyAlignment="1">
      <alignment horizontal="center" vertical="center" wrapText="1"/>
    </xf>
    <xf numFmtId="1" fontId="10" fillId="6" borderId="101" xfId="0" applyNumberFormat="1" applyFont="1" applyFill="1" applyBorder="1" applyAlignment="1" applyProtection="1">
      <alignment wrapText="1"/>
      <protection locked="0"/>
    </xf>
    <xf numFmtId="0" fontId="69" fillId="0" borderId="581" xfId="0" applyFont="1" applyBorder="1" applyAlignment="1">
      <alignment horizontal="center" vertical="center" wrapText="1"/>
    </xf>
    <xf numFmtId="0" fontId="10" fillId="0" borderId="577" xfId="0" applyFont="1" applyBorder="1" applyAlignment="1">
      <alignment horizontal="center" vertical="center" wrapText="1"/>
    </xf>
    <xf numFmtId="0" fontId="10" fillId="0" borderId="658" xfId="0" applyFont="1" applyBorder="1" applyAlignment="1">
      <alignment horizontal="center" vertical="center" wrapText="1"/>
    </xf>
    <xf numFmtId="0" fontId="30" fillId="14" borderId="581" xfId="0" applyFont="1" applyFill="1" applyBorder="1" applyAlignment="1">
      <alignment horizontal="center" wrapText="1"/>
    </xf>
    <xf numFmtId="0" fontId="10" fillId="14" borderId="577" xfId="0" applyFont="1" applyFill="1" applyBorder="1" applyAlignment="1">
      <alignment horizontal="center" vertical="center" wrapText="1"/>
    </xf>
    <xf numFmtId="0" fontId="10" fillId="14" borderId="658" xfId="0" applyFont="1" applyFill="1" applyBorder="1" applyAlignment="1">
      <alignment horizontal="center" vertical="center" wrapText="1"/>
    </xf>
    <xf numFmtId="1" fontId="10" fillId="4" borderId="404" xfId="0" applyNumberFormat="1" applyFont="1" applyFill="1" applyBorder="1" applyAlignment="1">
      <alignment wrapText="1"/>
    </xf>
    <xf numFmtId="1" fontId="10" fillId="6" borderId="46" xfId="0" applyNumberFormat="1" applyFont="1" applyFill="1" applyBorder="1" applyAlignment="1" applyProtection="1">
      <alignment wrapText="1"/>
      <protection locked="0"/>
    </xf>
    <xf numFmtId="1" fontId="10" fillId="6" borderId="392" xfId="0" applyNumberFormat="1" applyFont="1" applyFill="1" applyBorder="1" applyAlignment="1" applyProtection="1">
      <alignment wrapText="1"/>
      <protection locked="0"/>
    </xf>
    <xf numFmtId="0" fontId="3" fillId="0" borderId="407" xfId="0" applyFont="1" applyBorder="1" applyAlignment="1">
      <alignment wrapText="1"/>
    </xf>
    <xf numFmtId="1" fontId="10" fillId="14" borderId="577" xfId="0" applyNumberFormat="1" applyFont="1" applyFill="1" applyBorder="1" applyAlignment="1">
      <alignment wrapText="1"/>
    </xf>
    <xf numFmtId="1" fontId="10" fillId="14" borderId="658" xfId="0" applyNumberFormat="1" applyFont="1" applyFill="1" applyBorder="1" applyAlignment="1">
      <alignment wrapText="1"/>
    </xf>
    <xf numFmtId="1" fontId="10" fillId="14" borderId="660" xfId="0" applyNumberFormat="1" applyFont="1" applyFill="1" applyBorder="1" applyAlignment="1">
      <alignment wrapText="1"/>
    </xf>
    <xf numFmtId="1" fontId="10" fillId="6" borderId="19" xfId="0" applyNumberFormat="1" applyFont="1" applyFill="1" applyBorder="1" applyAlignment="1" applyProtection="1">
      <alignment wrapText="1"/>
      <protection locked="0"/>
    </xf>
    <xf numFmtId="1" fontId="10" fillId="6" borderId="34" xfId="0" applyNumberFormat="1" applyFont="1" applyFill="1" applyBorder="1" applyAlignment="1" applyProtection="1">
      <alignment wrapText="1"/>
      <protection locked="0"/>
    </xf>
    <xf numFmtId="1" fontId="10" fillId="14" borderId="581" xfId="0" applyNumberFormat="1" applyFont="1" applyFill="1" applyBorder="1" applyAlignment="1">
      <alignment wrapText="1"/>
    </xf>
    <xf numFmtId="1" fontId="10" fillId="4" borderId="591" xfId="0" applyNumberFormat="1" applyFont="1" applyFill="1" applyBorder="1" applyAlignment="1">
      <alignment wrapText="1"/>
    </xf>
    <xf numFmtId="1" fontId="10" fillId="6" borderId="659" xfId="0" applyNumberFormat="1" applyFont="1" applyFill="1" applyBorder="1" applyAlignment="1" applyProtection="1">
      <alignment wrapText="1"/>
      <protection locked="0"/>
    </xf>
    <xf numFmtId="1" fontId="10" fillId="4" borderId="127" xfId="0" applyNumberFormat="1" applyFont="1" applyFill="1" applyBorder="1" applyAlignment="1">
      <alignment wrapText="1"/>
    </xf>
    <xf numFmtId="1" fontId="10" fillId="6" borderId="681" xfId="0" applyNumberFormat="1" applyFont="1" applyFill="1" applyBorder="1" applyAlignment="1" applyProtection="1">
      <alignment wrapText="1"/>
      <protection locked="0"/>
    </xf>
    <xf numFmtId="1" fontId="10" fillId="4" borderId="4" xfId="0" applyNumberFormat="1" applyFont="1" applyFill="1" applyBorder="1" applyAlignment="1">
      <alignment wrapText="1"/>
    </xf>
    <xf numFmtId="1" fontId="10" fillId="6" borderId="47" xfId="0" applyNumberFormat="1" applyFont="1" applyFill="1" applyBorder="1" applyAlignment="1" applyProtection="1">
      <alignment wrapText="1"/>
      <protection locked="0"/>
    </xf>
    <xf numFmtId="0" fontId="9" fillId="0" borderId="0" xfId="0" applyFont="1" applyAlignment="1">
      <alignment wrapText="1"/>
    </xf>
    <xf numFmtId="1" fontId="10" fillId="6" borderId="595" xfId="0" applyNumberFormat="1" applyFont="1" applyFill="1" applyBorder="1" applyAlignment="1" applyProtection="1">
      <alignment wrapText="1"/>
      <protection locked="0"/>
    </xf>
    <xf numFmtId="0" fontId="10" fillId="0" borderId="581" xfId="0" applyFont="1" applyBorder="1" applyAlignment="1">
      <alignment horizontal="center" vertical="center" wrapText="1"/>
    </xf>
    <xf numFmtId="0" fontId="39" fillId="0" borderId="140" xfId="0" applyFont="1" applyBorder="1" applyAlignment="1">
      <alignment horizontal="left" vertical="top"/>
    </xf>
    <xf numFmtId="1" fontId="30" fillId="3" borderId="0" xfId="0" applyNumberFormat="1" applyFont="1" applyFill="1" applyAlignment="1">
      <alignment wrapText="1"/>
    </xf>
    <xf numFmtId="1" fontId="9" fillId="3" borderId="405" xfId="0" applyNumberFormat="1" applyFont="1" applyFill="1" applyBorder="1" applyAlignment="1">
      <alignment horizontal="left" wrapText="1"/>
    </xf>
    <xf numFmtId="1" fontId="3" fillId="3" borderId="405" xfId="0" applyNumberFormat="1" applyFont="1" applyFill="1" applyBorder="1" applyAlignment="1">
      <alignment horizontal="left" wrapText="1"/>
    </xf>
    <xf numFmtId="1" fontId="10" fillId="0" borderId="576" xfId="0" applyNumberFormat="1" applyFont="1" applyBorder="1" applyAlignment="1">
      <alignment wrapText="1"/>
    </xf>
    <xf numFmtId="1" fontId="10" fillId="0" borderId="3" xfId="0" applyNumberFormat="1" applyFont="1" applyBorder="1" applyAlignment="1">
      <alignment wrapText="1"/>
    </xf>
    <xf numFmtId="1" fontId="10" fillId="0" borderId="571" xfId="0" applyNumberFormat="1" applyFont="1" applyBorder="1" applyAlignment="1">
      <alignment wrapText="1"/>
    </xf>
    <xf numFmtId="1" fontId="10" fillId="6" borderId="534" xfId="0" applyNumberFormat="1" applyFont="1" applyFill="1" applyBorder="1" applyAlignment="1" applyProtection="1">
      <alignment wrapText="1"/>
      <protection locked="0"/>
    </xf>
    <xf numFmtId="1" fontId="10" fillId="6" borderId="26" xfId="0" applyNumberFormat="1" applyFont="1" applyFill="1" applyBorder="1" applyAlignment="1" applyProtection="1">
      <alignment wrapText="1"/>
      <protection locked="0"/>
    </xf>
    <xf numFmtId="1" fontId="10" fillId="6" borderId="535" xfId="0" applyNumberFormat="1" applyFont="1" applyFill="1" applyBorder="1" applyAlignment="1" applyProtection="1">
      <alignment wrapText="1"/>
      <protection locked="0"/>
    </xf>
    <xf numFmtId="1" fontId="10" fillId="6" borderId="40" xfId="0" applyNumberFormat="1" applyFont="1" applyFill="1" applyBorder="1" applyAlignment="1" applyProtection="1">
      <alignment wrapText="1"/>
      <protection locked="0"/>
    </xf>
    <xf numFmtId="1" fontId="10" fillId="6" borderId="536" xfId="0" applyNumberFormat="1" applyFont="1" applyFill="1" applyBorder="1" applyAlignment="1" applyProtection="1">
      <alignment wrapText="1"/>
      <protection locked="0"/>
    </xf>
    <xf numFmtId="1" fontId="10" fillId="6" borderId="665" xfId="0" applyNumberFormat="1" applyFont="1" applyFill="1" applyBorder="1" applyAlignment="1" applyProtection="1">
      <alignment wrapText="1"/>
      <protection locked="0"/>
    </xf>
    <xf numFmtId="1" fontId="10" fillId="6" borderId="679" xfId="0" applyNumberFormat="1" applyFont="1" applyFill="1" applyBorder="1" applyAlignment="1" applyProtection="1">
      <alignment wrapText="1"/>
      <protection locked="0"/>
    </xf>
    <xf numFmtId="1" fontId="10" fillId="6" borderId="575" xfId="0" applyNumberFormat="1" applyFont="1" applyFill="1" applyBorder="1" applyAlignment="1" applyProtection="1">
      <alignment wrapText="1"/>
      <protection locked="0"/>
    </xf>
    <xf numFmtId="1" fontId="10" fillId="0" borderId="28" xfId="0" applyNumberFormat="1" applyFont="1" applyBorder="1" applyAlignment="1">
      <alignment wrapText="1"/>
    </xf>
    <xf numFmtId="1" fontId="10" fillId="0" borderId="29" xfId="0" applyNumberFormat="1" applyFont="1" applyBorder="1" applyAlignment="1">
      <alignment wrapText="1"/>
    </xf>
    <xf numFmtId="1" fontId="10" fillId="0" borderId="62" xfId="0" applyNumberFormat="1" applyFont="1" applyBorder="1" applyAlignment="1">
      <alignment wrapText="1"/>
    </xf>
    <xf numFmtId="1" fontId="10" fillId="6" borderId="116" xfId="0" applyNumberFormat="1" applyFont="1" applyFill="1" applyBorder="1" applyAlignment="1" applyProtection="1">
      <alignment wrapText="1"/>
      <protection locked="0"/>
    </xf>
    <xf numFmtId="1" fontId="10" fillId="9" borderId="27" xfId="0" applyNumberFormat="1" applyFont="1" applyFill="1" applyBorder="1" applyAlignment="1">
      <alignment wrapText="1"/>
    </xf>
    <xf numFmtId="1" fontId="10" fillId="6" borderId="385" xfId="0" applyNumberFormat="1" applyFont="1" applyFill="1" applyBorder="1" applyAlignment="1" applyProtection="1">
      <alignment wrapText="1"/>
      <protection locked="0"/>
    </xf>
    <xf numFmtId="1" fontId="10" fillId="0" borderId="14" xfId="0" applyNumberFormat="1" applyFont="1" applyBorder="1" applyAlignment="1">
      <alignment wrapText="1"/>
    </xf>
    <xf numFmtId="1" fontId="10" fillId="0" borderId="67" xfId="0" applyNumberFormat="1" applyFont="1" applyBorder="1" applyAlignment="1">
      <alignment wrapText="1"/>
    </xf>
    <xf numFmtId="1" fontId="10" fillId="6" borderId="137" xfId="0" applyNumberFormat="1" applyFont="1" applyFill="1" applyBorder="1" applyAlignment="1" applyProtection="1">
      <alignment wrapText="1"/>
      <protection locked="0"/>
    </xf>
    <xf numFmtId="1" fontId="10" fillId="0" borderId="38" xfId="0" applyNumberFormat="1" applyFont="1" applyBorder="1" applyAlignment="1">
      <alignment wrapText="1"/>
    </xf>
    <xf numFmtId="1" fontId="10" fillId="0" borderId="5" xfId="0" applyNumberFormat="1" applyFont="1" applyBorder="1" applyAlignment="1">
      <alignment wrapText="1"/>
    </xf>
    <xf numFmtId="1" fontId="10" fillId="0" borderId="6" xfId="0" applyNumberFormat="1" applyFont="1" applyBorder="1" applyAlignment="1">
      <alignment wrapText="1"/>
    </xf>
    <xf numFmtId="1" fontId="10" fillId="0" borderId="389" xfId="0" applyNumberFormat="1" applyFont="1" applyBorder="1" applyAlignment="1">
      <alignment wrapText="1"/>
    </xf>
    <xf numFmtId="1" fontId="10" fillId="6" borderId="637" xfId="0" applyNumberFormat="1" applyFont="1" applyFill="1" applyBorder="1" applyAlignment="1" applyProtection="1">
      <alignment wrapText="1"/>
      <protection locked="0"/>
    </xf>
    <xf numFmtId="1" fontId="10" fillId="9" borderId="4" xfId="0" applyNumberFormat="1" applyFont="1" applyFill="1" applyBorder="1" applyAlignment="1">
      <alignment wrapText="1"/>
    </xf>
    <xf numFmtId="1" fontId="10" fillId="6" borderId="576" xfId="0" applyNumberFormat="1" applyFont="1" applyFill="1" applyBorder="1" applyAlignment="1" applyProtection="1">
      <alignment wrapText="1"/>
      <protection locked="0"/>
    </xf>
    <xf numFmtId="1" fontId="10" fillId="6" borderId="75" xfId="0" applyNumberFormat="1" applyFont="1" applyFill="1" applyBorder="1" applyAlignment="1" applyProtection="1">
      <alignment wrapText="1"/>
      <protection locked="0"/>
    </xf>
    <xf numFmtId="1" fontId="10" fillId="6" borderId="115" xfId="0" applyNumberFormat="1" applyFont="1" applyFill="1" applyBorder="1" applyAlignment="1" applyProtection="1">
      <alignment wrapText="1"/>
      <protection locked="0"/>
    </xf>
    <xf numFmtId="1" fontId="10" fillId="6" borderId="38" xfId="0" applyNumberFormat="1" applyFont="1" applyFill="1" applyBorder="1" applyAlignment="1" applyProtection="1">
      <alignment wrapText="1"/>
      <protection locked="0"/>
    </xf>
    <xf numFmtId="1" fontId="10" fillId="5" borderId="534" xfId="0" applyNumberFormat="1" applyFont="1" applyFill="1" applyBorder="1" applyAlignment="1">
      <alignment wrapText="1"/>
    </xf>
    <xf numFmtId="1" fontId="10" fillId="5" borderId="26" xfId="0" applyNumberFormat="1" applyFont="1" applyFill="1" applyBorder="1" applyAlignment="1">
      <alignment wrapText="1"/>
    </xf>
    <xf numFmtId="1" fontId="10" fillId="5" borderId="60" xfId="0" applyNumberFormat="1" applyFont="1" applyFill="1" applyBorder="1" applyAlignment="1">
      <alignment wrapText="1"/>
    </xf>
    <xf numFmtId="1" fontId="10" fillId="5" borderId="36" xfId="0" applyNumberFormat="1" applyFont="1" applyFill="1" applyBorder="1" applyAlignment="1">
      <alignment wrapText="1"/>
    </xf>
    <xf numFmtId="1" fontId="10" fillId="5" borderId="5" xfId="0" applyNumberFormat="1" applyFont="1" applyFill="1" applyBorder="1" applyAlignment="1">
      <alignment wrapText="1"/>
    </xf>
    <xf numFmtId="1" fontId="10" fillId="5" borderId="407" xfId="0" applyNumberFormat="1" applyFont="1" applyFill="1" applyBorder="1" applyAlignment="1">
      <alignment wrapText="1"/>
    </xf>
    <xf numFmtId="1" fontId="10" fillId="6" borderId="590" xfId="0" applyNumberFormat="1" applyFont="1" applyFill="1" applyBorder="1" applyAlignment="1" applyProtection="1">
      <alignment wrapText="1"/>
      <protection locked="0"/>
    </xf>
    <xf numFmtId="1" fontId="10" fillId="9" borderId="404" xfId="0" applyNumberFormat="1" applyFont="1" applyFill="1" applyBorder="1" applyAlignment="1">
      <alignment wrapText="1"/>
    </xf>
    <xf numFmtId="1" fontId="10" fillId="6" borderId="63" xfId="0" applyNumberFormat="1" applyFont="1" applyFill="1" applyBorder="1" applyAlignment="1" applyProtection="1">
      <alignment wrapText="1"/>
      <protection locked="0"/>
    </xf>
    <xf numFmtId="1" fontId="10" fillId="6" borderId="41" xfId="0" applyNumberFormat="1" applyFont="1" applyFill="1" applyBorder="1" applyAlignment="1" applyProtection="1">
      <alignment wrapText="1"/>
      <protection locked="0"/>
    </xf>
    <xf numFmtId="1" fontId="10" fillId="0" borderId="605" xfId="0" applyNumberFormat="1" applyFont="1" applyBorder="1" applyAlignment="1">
      <alignment wrapText="1"/>
    </xf>
    <xf numFmtId="1" fontId="10" fillId="6" borderId="383" xfId="0" applyNumberFormat="1" applyFont="1" applyFill="1" applyBorder="1" applyAlignment="1" applyProtection="1">
      <alignment wrapText="1"/>
      <protection locked="0"/>
    </xf>
    <xf numFmtId="1" fontId="10" fillId="5" borderId="364" xfId="0" applyNumberFormat="1" applyFont="1" applyFill="1" applyBorder="1" applyAlignment="1">
      <alignment wrapText="1"/>
    </xf>
    <xf numFmtId="1" fontId="10" fillId="9" borderId="28" xfId="0" applyNumberFormat="1" applyFont="1" applyFill="1" applyBorder="1" applyAlignment="1">
      <alignment wrapText="1"/>
    </xf>
    <xf numFmtId="1" fontId="10" fillId="9" borderId="36" xfId="0" applyNumberFormat="1" applyFont="1" applyFill="1" applyBorder="1" applyAlignment="1">
      <alignment wrapText="1"/>
    </xf>
    <xf numFmtId="1" fontId="10" fillId="5" borderId="576" xfId="0" applyNumberFormat="1" applyFont="1" applyFill="1" applyBorder="1" applyAlignment="1">
      <alignment wrapText="1"/>
    </xf>
    <xf numFmtId="1" fontId="10" fillId="5" borderId="75" xfId="0" applyNumberFormat="1" applyFont="1" applyFill="1" applyBorder="1" applyAlignment="1">
      <alignment wrapText="1"/>
    </xf>
    <xf numFmtId="1" fontId="10" fillId="5" borderId="28" xfId="0" applyNumberFormat="1" applyFont="1" applyFill="1" applyBorder="1" applyAlignment="1">
      <alignment wrapText="1"/>
    </xf>
    <xf numFmtId="1" fontId="10" fillId="5" borderId="37" xfId="0" applyNumberFormat="1" applyFont="1" applyFill="1" applyBorder="1" applyAlignment="1">
      <alignment wrapText="1"/>
    </xf>
    <xf numFmtId="1" fontId="10" fillId="5" borderId="30" xfId="0" applyNumberFormat="1" applyFont="1" applyFill="1" applyBorder="1" applyAlignment="1">
      <alignment wrapText="1"/>
    </xf>
    <xf numFmtId="1" fontId="10" fillId="5" borderId="385" xfId="0" applyNumberFormat="1" applyFont="1" applyFill="1" applyBorder="1" applyAlignment="1">
      <alignment wrapText="1"/>
    </xf>
    <xf numFmtId="1" fontId="10" fillId="5" borderId="392" xfId="0" applyNumberFormat="1" applyFont="1" applyFill="1" applyBorder="1" applyAlignment="1">
      <alignment wrapText="1"/>
    </xf>
    <xf numFmtId="1" fontId="10" fillId="5" borderId="7" xfId="0" applyNumberFormat="1" applyFont="1" applyFill="1" applyBorder="1" applyAlignment="1">
      <alignment wrapText="1"/>
    </xf>
    <xf numFmtId="1" fontId="10" fillId="5" borderId="38" xfId="0" applyNumberFormat="1" applyFont="1" applyFill="1" applyBorder="1" applyAlignment="1">
      <alignment wrapText="1"/>
    </xf>
    <xf numFmtId="1" fontId="10" fillId="5" borderId="47" xfId="0" applyNumberFormat="1" applyFont="1" applyFill="1" applyBorder="1" applyAlignment="1">
      <alignment wrapText="1"/>
    </xf>
    <xf numFmtId="1" fontId="10" fillId="6" borderId="88" xfId="0" applyNumberFormat="1" applyFont="1" applyFill="1" applyBorder="1" applyAlignment="1" applyProtection="1">
      <alignment wrapText="1"/>
      <protection locked="0"/>
    </xf>
    <xf numFmtId="1" fontId="10" fillId="6" borderId="127" xfId="0" applyNumberFormat="1" applyFont="1" applyFill="1" applyBorder="1" applyAlignment="1" applyProtection="1">
      <alignment wrapText="1"/>
      <protection locked="0"/>
    </xf>
    <xf numFmtId="1" fontId="10" fillId="5" borderId="95" xfId="0" applyNumberFormat="1" applyFont="1" applyFill="1" applyBorder="1" applyAlignment="1">
      <alignment wrapText="1"/>
    </xf>
    <xf numFmtId="1" fontId="10" fillId="0" borderId="385" xfId="0" applyNumberFormat="1" applyFont="1" applyBorder="1" applyAlignment="1">
      <alignment wrapText="1"/>
    </xf>
    <xf numFmtId="1" fontId="10" fillId="0" borderId="375" xfId="0" applyNumberFormat="1" applyFont="1" applyBorder="1" applyAlignment="1">
      <alignment wrapText="1"/>
    </xf>
    <xf numFmtId="1" fontId="10" fillId="5" borderId="42" xfId="0" applyNumberFormat="1" applyFont="1" applyFill="1" applyBorder="1" applyAlignment="1">
      <alignment wrapText="1"/>
    </xf>
    <xf numFmtId="1" fontId="10" fillId="5" borderId="31" xfId="0" applyNumberFormat="1" applyFont="1" applyFill="1" applyBorder="1" applyAlignment="1">
      <alignment wrapText="1"/>
    </xf>
    <xf numFmtId="1" fontId="10" fillId="0" borderId="591" xfId="0" applyNumberFormat="1" applyFont="1" applyBorder="1" applyAlignment="1">
      <alignment wrapText="1"/>
    </xf>
    <xf numFmtId="1" fontId="10" fillId="0" borderId="599" xfId="0" applyNumberFormat="1" applyFont="1" applyBorder="1" applyAlignment="1">
      <alignment wrapText="1"/>
    </xf>
    <xf numFmtId="1" fontId="10" fillId="9" borderId="5" xfId="0" applyNumberFormat="1" applyFont="1" applyFill="1" applyBorder="1" applyAlignment="1">
      <alignment wrapText="1"/>
    </xf>
    <xf numFmtId="1" fontId="10" fillId="9" borderId="7" xfId="0" applyNumberFormat="1" applyFont="1" applyFill="1" applyBorder="1" applyAlignment="1">
      <alignment wrapText="1"/>
    </xf>
    <xf numFmtId="1" fontId="10" fillId="0" borderId="581" xfId="0" applyNumberFormat="1" applyFont="1" applyBorder="1" applyAlignment="1">
      <alignment horizontal="left" vertical="center" wrapText="1"/>
    </xf>
    <xf numFmtId="1" fontId="10" fillId="0" borderId="408" xfId="0" applyNumberFormat="1" applyFont="1" applyBorder="1" applyAlignment="1">
      <alignment wrapText="1"/>
    </xf>
    <xf numFmtId="1" fontId="10" fillId="0" borderId="635" xfId="0" applyNumberFormat="1" applyFont="1" applyBorder="1" applyAlignment="1">
      <alignment wrapText="1"/>
    </xf>
    <xf numFmtId="1" fontId="10" fillId="6" borderId="573" xfId="0" applyNumberFormat="1" applyFont="1" applyFill="1" applyBorder="1" applyAlignment="1" applyProtection="1">
      <alignment wrapText="1"/>
      <protection locked="0"/>
    </xf>
    <xf numFmtId="1" fontId="10" fillId="6" borderId="566" xfId="0" applyNumberFormat="1" applyFont="1" applyFill="1" applyBorder="1" applyAlignment="1" applyProtection="1">
      <alignment wrapText="1"/>
      <protection locked="0"/>
    </xf>
    <xf numFmtId="1" fontId="10" fillId="6" borderId="660" xfId="0" applyNumberFormat="1" applyFont="1" applyFill="1" applyBorder="1" applyAlignment="1" applyProtection="1">
      <alignment wrapText="1"/>
      <protection locked="0"/>
    </xf>
    <xf numFmtId="1" fontId="10" fillId="5" borderId="599" xfId="0" applyNumberFormat="1" applyFont="1" applyFill="1" applyBorder="1" applyAlignment="1">
      <alignment wrapText="1"/>
    </xf>
    <xf numFmtId="1" fontId="10" fillId="5" borderId="637" xfId="0" applyNumberFormat="1" applyFont="1" applyFill="1" applyBorder="1" applyAlignment="1">
      <alignment wrapText="1"/>
    </xf>
    <xf numFmtId="1" fontId="10" fillId="9" borderId="573" xfId="0" applyNumberFormat="1" applyFont="1" applyFill="1" applyBorder="1" applyAlignment="1">
      <alignment wrapText="1"/>
    </xf>
    <xf numFmtId="1" fontId="10" fillId="9" borderId="660" xfId="0" applyNumberFormat="1" applyFont="1" applyFill="1" applyBorder="1" applyAlignment="1">
      <alignment wrapText="1"/>
    </xf>
    <xf numFmtId="1" fontId="10" fillId="5" borderId="573" xfId="0" applyNumberFormat="1" applyFont="1" applyFill="1" applyBorder="1" applyAlignment="1">
      <alignment wrapText="1"/>
    </xf>
    <xf numFmtId="1" fontId="10" fillId="5" borderId="660" xfId="0" applyNumberFormat="1" applyFont="1" applyFill="1" applyBorder="1" applyAlignment="1">
      <alignment wrapText="1"/>
    </xf>
    <xf numFmtId="1" fontId="10" fillId="5" borderId="564" xfId="0" applyNumberFormat="1" applyFont="1" applyFill="1" applyBorder="1" applyAlignment="1">
      <alignment wrapText="1"/>
    </xf>
    <xf numFmtId="1" fontId="10" fillId="5" borderId="658" xfId="0" applyNumberFormat="1" applyFont="1" applyFill="1" applyBorder="1" applyAlignment="1">
      <alignment wrapText="1"/>
    </xf>
    <xf numFmtId="1" fontId="10" fillId="6" borderId="594" xfId="0" applyNumberFormat="1" applyFont="1" applyFill="1" applyBorder="1" applyAlignment="1" applyProtection="1">
      <alignment wrapText="1"/>
      <protection locked="0"/>
    </xf>
    <xf numFmtId="1" fontId="10" fillId="6" borderId="664" xfId="0" applyNumberFormat="1" applyFont="1" applyFill="1" applyBorder="1" applyAlignment="1" applyProtection="1">
      <alignment wrapText="1"/>
      <protection locked="0"/>
    </xf>
    <xf numFmtId="1" fontId="10" fillId="6" borderId="581" xfId="0" applyNumberFormat="1" applyFont="1" applyFill="1" applyBorder="1" applyAlignment="1" applyProtection="1">
      <alignment wrapText="1"/>
      <protection locked="0"/>
    </xf>
    <xf numFmtId="1" fontId="10" fillId="6" borderId="408" xfId="0" applyNumberFormat="1" applyFont="1" applyFill="1" applyBorder="1" applyAlignment="1" applyProtection="1">
      <alignment wrapText="1"/>
      <protection locked="0"/>
    </xf>
    <xf numFmtId="1" fontId="10" fillId="8" borderId="100" xfId="0" applyNumberFormat="1" applyFont="1" applyFill="1" applyBorder="1" applyAlignment="1" applyProtection="1">
      <alignment wrapText="1"/>
      <protection locked="0"/>
    </xf>
    <xf numFmtId="1" fontId="10" fillId="8" borderId="101" xfId="0" applyNumberFormat="1" applyFont="1" applyFill="1" applyBorder="1" applyAlignment="1" applyProtection="1">
      <alignment wrapText="1"/>
      <protection locked="0"/>
    </xf>
    <xf numFmtId="1" fontId="10" fillId="8" borderId="432" xfId="0" applyNumberFormat="1" applyFont="1" applyFill="1" applyBorder="1" applyAlignment="1" applyProtection="1">
      <alignment wrapText="1"/>
      <protection locked="0"/>
    </xf>
    <xf numFmtId="1" fontId="9" fillId="3" borderId="405" xfId="0" applyNumberFormat="1" applyFont="1" applyFill="1" applyBorder="1" applyAlignment="1"/>
    <xf numFmtId="1" fontId="9" fillId="3" borderId="405" xfId="0" applyNumberFormat="1" applyFont="1" applyFill="1" applyBorder="1" applyAlignment="1">
      <alignment wrapText="1"/>
    </xf>
    <xf numFmtId="1" fontId="9" fillId="4" borderId="405" xfId="0" applyNumberFormat="1" applyFont="1" applyFill="1" applyBorder="1" applyAlignment="1">
      <alignment wrapText="1"/>
    </xf>
    <xf numFmtId="1" fontId="10" fillId="4" borderId="405" xfId="0" applyNumberFormat="1" applyFont="1" applyFill="1" applyBorder="1" applyAlignment="1">
      <alignment wrapText="1"/>
    </xf>
    <xf numFmtId="1" fontId="30" fillId="4" borderId="0" xfId="0" applyNumberFormat="1" applyFont="1" applyFill="1" applyAlignment="1">
      <alignment wrapText="1"/>
    </xf>
    <xf numFmtId="1" fontId="10" fillId="0" borderId="575" xfId="0" applyNumberFormat="1" applyFont="1" applyBorder="1" applyAlignment="1">
      <alignment wrapText="1"/>
    </xf>
    <xf numFmtId="1" fontId="10" fillId="9" borderId="67" xfId="0" applyNumberFormat="1" applyFont="1" applyFill="1" applyBorder="1" applyAlignment="1">
      <alignment wrapText="1"/>
    </xf>
    <xf numFmtId="1" fontId="10" fillId="9" borderId="60" xfId="0" applyNumberFormat="1" applyFont="1" applyFill="1" applyBorder="1" applyAlignment="1">
      <alignment wrapText="1"/>
    </xf>
    <xf numFmtId="1" fontId="10" fillId="6" borderId="582" xfId="0" applyNumberFormat="1" applyFont="1" applyFill="1" applyBorder="1" applyAlignment="1" applyProtection="1">
      <alignment wrapText="1"/>
      <protection locked="0"/>
    </xf>
    <xf numFmtId="1" fontId="10" fillId="6" borderId="76" xfId="0" applyNumberFormat="1" applyFont="1" applyFill="1" applyBorder="1" applyAlignment="1" applyProtection="1">
      <alignment wrapText="1"/>
      <protection locked="0"/>
    </xf>
    <xf numFmtId="1" fontId="10" fillId="6" borderId="571" xfId="0" applyNumberFormat="1" applyFont="1" applyFill="1" applyBorder="1" applyAlignment="1" applyProtection="1">
      <alignment wrapText="1"/>
      <protection locked="0"/>
    </xf>
    <xf numFmtId="1" fontId="10" fillId="9" borderId="575" xfId="0" applyNumberFormat="1" applyFont="1" applyFill="1" applyBorder="1" applyAlignment="1">
      <alignment wrapText="1"/>
    </xf>
    <xf numFmtId="1" fontId="10" fillId="9" borderId="571" xfId="0" applyNumberFormat="1" applyFont="1" applyFill="1" applyBorder="1" applyAlignment="1">
      <alignment wrapText="1"/>
    </xf>
    <xf numFmtId="1" fontId="10" fillId="9" borderId="75" xfId="0" applyNumberFormat="1" applyFont="1" applyFill="1" applyBorder="1" applyAlignment="1">
      <alignment wrapText="1"/>
    </xf>
    <xf numFmtId="1" fontId="10" fillId="0" borderId="379" xfId="0" applyNumberFormat="1" applyFont="1" applyBorder="1" applyAlignment="1">
      <alignment wrapText="1"/>
    </xf>
    <xf numFmtId="1" fontId="10" fillId="0" borderId="60" xfId="0" applyNumberFormat="1" applyFont="1" applyBorder="1" applyAlignment="1">
      <alignment wrapText="1"/>
    </xf>
    <xf numFmtId="1" fontId="10" fillId="5" borderId="67" xfId="0" applyNumberFormat="1" applyFont="1" applyFill="1" applyBorder="1" applyAlignment="1">
      <alignment wrapText="1"/>
    </xf>
    <xf numFmtId="1" fontId="10" fillId="6" borderId="391" xfId="0" applyNumberFormat="1" applyFont="1" applyFill="1" applyBorder="1" applyAlignment="1" applyProtection="1">
      <alignment wrapText="1"/>
      <protection locked="0"/>
    </xf>
    <xf numFmtId="1" fontId="10" fillId="5" borderId="391" xfId="0" applyNumberFormat="1" applyFont="1" applyFill="1" applyBorder="1" applyAlignment="1">
      <alignment wrapText="1"/>
    </xf>
    <xf numFmtId="1" fontId="10" fillId="0" borderId="364" xfId="0" applyNumberFormat="1" applyFont="1" applyBorder="1" applyAlignment="1">
      <alignment wrapText="1"/>
    </xf>
    <xf numFmtId="1" fontId="10" fillId="6" borderId="389" xfId="0" applyNumberFormat="1" applyFont="1" applyFill="1" applyBorder="1" applyAlignment="1" applyProtection="1">
      <alignment wrapText="1"/>
      <protection locked="0"/>
    </xf>
    <xf numFmtId="1" fontId="10" fillId="6" borderId="73" xfId="0" applyNumberFormat="1" applyFont="1" applyFill="1" applyBorder="1" applyAlignment="1" applyProtection="1">
      <alignment wrapText="1"/>
      <protection locked="0"/>
    </xf>
    <xf numFmtId="1" fontId="10" fillId="9" borderId="31" xfId="0" applyNumberFormat="1" applyFont="1" applyFill="1" applyBorder="1" applyAlignment="1">
      <alignment wrapText="1"/>
    </xf>
    <xf numFmtId="1" fontId="10" fillId="9" borderId="42" xfId="0" applyNumberFormat="1" applyFont="1" applyFill="1" applyBorder="1" applyAlignment="1">
      <alignment wrapText="1"/>
    </xf>
    <xf numFmtId="1" fontId="10" fillId="9" borderId="101" xfId="0" applyNumberFormat="1" applyFont="1" applyFill="1" applyBorder="1" applyAlignment="1">
      <alignment wrapText="1"/>
    </xf>
    <xf numFmtId="1" fontId="10" fillId="6" borderId="50" xfId="0" applyNumberFormat="1" applyFont="1" applyFill="1" applyBorder="1" applyAlignment="1" applyProtection="1">
      <alignment wrapText="1"/>
      <protection locked="0"/>
    </xf>
    <xf numFmtId="1" fontId="10" fillId="9" borderId="385" xfId="0" applyNumberFormat="1" applyFont="1" applyFill="1" applyBorder="1" applyAlignment="1">
      <alignment wrapText="1"/>
    </xf>
    <xf numFmtId="1" fontId="10" fillId="9" borderId="391" xfId="0" applyNumberFormat="1" applyFont="1" applyFill="1" applyBorder="1" applyAlignment="1">
      <alignment wrapText="1"/>
    </xf>
    <xf numFmtId="1" fontId="10" fillId="9" borderId="377" xfId="0" applyNumberFormat="1" applyFont="1" applyFill="1" applyBorder="1" applyAlignment="1">
      <alignment wrapText="1"/>
    </xf>
    <xf numFmtId="1" fontId="10" fillId="9" borderId="392" xfId="0" applyNumberFormat="1" applyFont="1" applyFill="1" applyBorder="1" applyAlignment="1">
      <alignment wrapText="1"/>
    </xf>
    <xf numFmtId="1" fontId="9" fillId="3" borderId="0" xfId="0" applyNumberFormat="1" applyFont="1" applyFill="1" applyAlignment="1">
      <alignment horizontal="left" wrapText="1"/>
    </xf>
    <xf numFmtId="1" fontId="10" fillId="0" borderId="576" xfId="0" applyNumberFormat="1" applyFont="1" applyBorder="1" applyAlignment="1">
      <alignment horizontal="left" vertical="center" wrapText="1"/>
    </xf>
    <xf numFmtId="1" fontId="10" fillId="5" borderId="27" xfId="0" applyNumberFormat="1" applyFont="1" applyFill="1" applyBorder="1" applyAlignment="1">
      <alignment wrapText="1"/>
    </xf>
    <xf numFmtId="1" fontId="10" fillId="0" borderId="591" xfId="0" applyNumberFormat="1" applyFont="1" applyBorder="1" applyAlignment="1">
      <alignment horizontal="left" vertical="center" wrapText="1"/>
    </xf>
    <xf numFmtId="1" fontId="10" fillId="6" borderId="591" xfId="0" applyNumberFormat="1" applyFont="1" applyFill="1" applyBorder="1" applyAlignment="1" applyProtection="1">
      <alignment wrapText="1"/>
      <protection locked="0"/>
    </xf>
    <xf numFmtId="1" fontId="9" fillId="3" borderId="565" xfId="0" applyNumberFormat="1" applyFont="1" applyFill="1" applyBorder="1" applyAlignment="1">
      <alignment horizontal="left"/>
    </xf>
    <xf numFmtId="1" fontId="9" fillId="3" borderId="565" xfId="0" applyNumberFormat="1" applyFont="1" applyFill="1" applyBorder="1" applyAlignment="1">
      <alignment horizontal="left" wrapText="1"/>
    </xf>
    <xf numFmtId="1" fontId="10" fillId="4" borderId="0" xfId="0" applyNumberFormat="1" applyFont="1" applyFill="1" applyAlignment="1" applyProtection="1">
      <alignment vertical="center" wrapText="1"/>
      <protection locked="0"/>
    </xf>
    <xf numFmtId="1" fontId="30" fillId="3" borderId="0" xfId="0" applyNumberFormat="1" applyFont="1" applyFill="1" applyAlignment="1" applyProtection="1">
      <alignment wrapText="1"/>
      <protection locked="0"/>
    </xf>
    <xf numFmtId="1" fontId="10" fillId="0" borderId="41" xfId="0" applyNumberFormat="1" applyFont="1" applyBorder="1" applyAlignment="1">
      <alignment horizontal="center" vertical="center" wrapText="1"/>
    </xf>
    <xf numFmtId="1" fontId="10" fillId="0" borderId="582" xfId="0" applyNumberFormat="1" applyFont="1" applyBorder="1" applyAlignment="1">
      <alignment wrapText="1"/>
    </xf>
    <xf numFmtId="1" fontId="10" fillId="0" borderId="42" xfId="0" applyNumberFormat="1" applyFont="1" applyBorder="1" applyAlignment="1">
      <alignment wrapText="1"/>
    </xf>
    <xf numFmtId="1" fontId="10" fillId="0" borderId="367" xfId="0" applyNumberFormat="1" applyFont="1" applyBorder="1" applyAlignment="1">
      <alignment wrapText="1"/>
    </xf>
    <xf numFmtId="1" fontId="10" fillId="3" borderId="0" xfId="0" applyNumberFormat="1" applyFont="1" applyFill="1" applyAlignment="1">
      <alignment horizontal="right" wrapText="1"/>
    </xf>
    <xf numFmtId="1" fontId="10" fillId="0" borderId="682" xfId="0" applyNumberFormat="1" applyFont="1" applyBorder="1" applyAlignment="1">
      <alignment horizontal="center" vertical="center" wrapText="1"/>
    </xf>
    <xf numFmtId="1" fontId="10" fillId="0" borderId="536" xfId="0" applyNumberFormat="1" applyFont="1" applyBorder="1" applyAlignment="1">
      <alignment horizontal="center" vertical="center" wrapText="1"/>
    </xf>
    <xf numFmtId="1" fontId="10" fillId="0" borderId="41" xfId="0" applyNumberFormat="1" applyFont="1" applyBorder="1" applyAlignment="1">
      <alignment wrapText="1"/>
    </xf>
    <xf numFmtId="1" fontId="10" fillId="6" borderId="567" xfId="0" applyNumberFormat="1" applyFont="1" applyFill="1" applyBorder="1" applyAlignment="1" applyProtection="1">
      <alignment wrapText="1"/>
      <protection locked="0"/>
    </xf>
    <xf numFmtId="1" fontId="10" fillId="6" borderId="682" xfId="0" applyNumberFormat="1" applyFont="1" applyFill="1" applyBorder="1" applyAlignment="1" applyProtection="1">
      <alignment wrapText="1"/>
      <protection locked="0"/>
    </xf>
    <xf numFmtId="1" fontId="10" fillId="6" borderId="95" xfId="0" applyNumberFormat="1" applyFont="1" applyFill="1" applyBorder="1" applyAlignment="1" applyProtection="1">
      <alignment wrapText="1"/>
      <protection locked="0"/>
    </xf>
    <xf numFmtId="1" fontId="10" fillId="6" borderId="29" xfId="0" applyNumberFormat="1" applyFont="1" applyFill="1" applyBorder="1" applyAlignment="1" applyProtection="1">
      <alignment wrapText="1"/>
      <protection locked="0"/>
    </xf>
    <xf numFmtId="1" fontId="10" fillId="0" borderId="4" xfId="0" applyNumberFormat="1" applyFont="1" applyBorder="1" applyAlignment="1">
      <alignment horizontal="left" vertical="center" wrapText="1"/>
    </xf>
    <xf numFmtId="1" fontId="10" fillId="6" borderId="683" xfId="0" applyNumberFormat="1" applyFont="1" applyFill="1" applyBorder="1" applyAlignment="1" applyProtection="1">
      <alignment wrapText="1"/>
      <protection locked="0"/>
    </xf>
    <xf numFmtId="1" fontId="10" fillId="6" borderId="605" xfId="0" applyNumberFormat="1" applyFont="1" applyFill="1" applyBorder="1" applyAlignment="1" applyProtection="1">
      <alignment wrapText="1"/>
      <protection locked="0"/>
    </xf>
    <xf numFmtId="1" fontId="10" fillId="6" borderId="666" xfId="0" applyNumberFormat="1" applyFont="1" applyFill="1" applyBorder="1" applyAlignment="1" applyProtection="1">
      <alignment wrapText="1"/>
      <protection locked="0"/>
    </xf>
    <xf numFmtId="1" fontId="10" fillId="3" borderId="0" xfId="0" applyNumberFormat="1" applyFont="1" applyFill="1" applyAlignment="1">
      <alignment horizontal="center" wrapText="1"/>
    </xf>
    <xf numFmtId="1" fontId="10" fillId="20" borderId="3" xfId="0" applyNumberFormat="1" applyFont="1" applyFill="1" applyBorder="1" applyAlignment="1" applyProtection="1">
      <alignment wrapText="1"/>
      <protection locked="0"/>
    </xf>
    <xf numFmtId="1" fontId="10" fillId="20" borderId="35" xfId="0" applyNumberFormat="1" applyFont="1" applyFill="1" applyBorder="1" applyAlignment="1" applyProtection="1">
      <alignment wrapText="1"/>
      <protection locked="0"/>
    </xf>
    <xf numFmtId="1" fontId="10" fillId="3" borderId="0" xfId="0" applyNumberFormat="1" applyFont="1" applyFill="1" applyAlignment="1" applyProtection="1">
      <alignment wrapText="1"/>
      <protection locked="0"/>
    </xf>
    <xf numFmtId="1" fontId="10" fillId="6" borderId="636" xfId="0" applyNumberFormat="1" applyFont="1" applyFill="1" applyBorder="1" applyAlignment="1" applyProtection="1">
      <alignment wrapText="1"/>
      <protection locked="0"/>
    </xf>
    <xf numFmtId="1" fontId="10" fillId="0" borderId="383" xfId="0" applyNumberFormat="1" applyFont="1" applyBorder="1" applyAlignment="1">
      <alignment horizontal="left" vertical="center" wrapText="1"/>
    </xf>
    <xf numFmtId="1" fontId="10" fillId="20" borderId="138" xfId="0" applyNumberFormat="1" applyFont="1" applyFill="1" applyBorder="1" applyAlignment="1" applyProtection="1">
      <alignment wrapText="1"/>
      <protection locked="0"/>
    </xf>
    <xf numFmtId="1" fontId="10" fillId="20" borderId="575" xfId="0" applyNumberFormat="1" applyFont="1" applyFill="1" applyBorder="1" applyAlignment="1" applyProtection="1">
      <alignment wrapText="1"/>
      <protection locked="0"/>
    </xf>
    <xf numFmtId="1" fontId="10" fillId="4" borderId="679" xfId="0" applyNumberFormat="1" applyFont="1" applyFill="1" applyBorder="1" applyAlignment="1">
      <alignment horizontal="center" vertical="center" wrapText="1"/>
    </xf>
    <xf numFmtId="1" fontId="10" fillId="4" borderId="405" xfId="0" applyNumberFormat="1" applyFont="1" applyFill="1" applyBorder="1" applyAlignment="1">
      <alignment horizontal="center" vertical="center" wrapText="1"/>
    </xf>
    <xf numFmtId="1" fontId="13" fillId="3" borderId="405" xfId="0" applyNumberFormat="1" applyFont="1" applyFill="1" applyBorder="1"/>
    <xf numFmtId="1" fontId="10" fillId="0" borderId="26" xfId="0" applyNumberFormat="1" applyFont="1" applyBorder="1" applyAlignment="1">
      <alignment horizontal="center" vertical="center"/>
    </xf>
    <xf numFmtId="1" fontId="10" fillId="0" borderId="95" xfId="0" applyNumberFormat="1" applyFont="1" applyBorder="1" applyAlignment="1">
      <alignment horizontal="center" vertical="center"/>
    </xf>
    <xf numFmtId="1" fontId="10" fillId="0" borderId="187" xfId="0" applyNumberFormat="1" applyFont="1" applyBorder="1" applyAlignment="1">
      <alignment horizontal="center" vertical="center"/>
    </xf>
    <xf numFmtId="1" fontId="10" fillId="0" borderId="536" xfId="0" applyNumberFormat="1" applyFont="1" applyBorder="1" applyAlignment="1">
      <alignment horizontal="center" vertical="center"/>
    </xf>
    <xf numFmtId="1" fontId="10" fillId="0" borderId="150" xfId="0" applyNumberFormat="1" applyFont="1" applyBorder="1" applyAlignment="1">
      <alignment horizontal="right" vertical="center"/>
    </xf>
    <xf numFmtId="1" fontId="10" fillId="0" borderId="3" xfId="0" applyNumberFormat="1" applyFont="1" applyBorder="1" applyAlignment="1">
      <alignment horizontal="right" vertical="center"/>
    </xf>
    <xf numFmtId="1" fontId="10" fillId="0" borderId="575" xfId="0" applyNumberFormat="1" applyFont="1" applyBorder="1" applyAlignment="1">
      <alignment horizontal="right" vertical="center"/>
    </xf>
    <xf numFmtId="1" fontId="10" fillId="6" borderId="575" xfId="0" applyNumberFormat="1" applyFont="1" applyFill="1" applyBorder="1" applyAlignment="1" applyProtection="1">
      <alignment horizontal="right"/>
      <protection locked="0"/>
    </xf>
    <xf numFmtId="1" fontId="10" fillId="6" borderId="75" xfId="0" applyNumberFormat="1" applyFont="1" applyFill="1" applyBorder="1" applyAlignment="1" applyProtection="1">
      <alignment horizontal="right"/>
      <protection locked="0"/>
    </xf>
    <xf numFmtId="1" fontId="10" fillId="0" borderId="28" xfId="0" applyNumberFormat="1" applyFont="1" applyBorder="1" applyAlignment="1">
      <alignment horizontal="right" vertical="center"/>
    </xf>
    <xf numFmtId="1" fontId="10" fillId="0" borderId="29" xfId="0" applyNumberFormat="1" applyFont="1" applyBorder="1" applyAlignment="1">
      <alignment horizontal="right" vertical="center"/>
    </xf>
    <xf numFmtId="1" fontId="10" fillId="6" borderId="31" xfId="0" applyNumberFormat="1" applyFont="1" applyFill="1" applyBorder="1" applyAlignment="1" applyProtection="1">
      <alignment horizontal="right"/>
      <protection locked="0"/>
    </xf>
    <xf numFmtId="1" fontId="10" fillId="6" borderId="62" xfId="0" applyNumberFormat="1" applyFont="1" applyFill="1" applyBorder="1" applyAlignment="1" applyProtection="1">
      <alignment horizontal="right"/>
      <protection locked="0"/>
    </xf>
    <xf numFmtId="1" fontId="10" fillId="6" borderId="30" xfId="0" applyNumberFormat="1" applyFont="1" applyFill="1" applyBorder="1" applyAlignment="1" applyProtection="1">
      <alignment horizontal="right"/>
      <protection locked="0"/>
    </xf>
    <xf numFmtId="1" fontId="10" fillId="0" borderId="28" xfId="0" applyNumberFormat="1" applyFont="1" applyBorder="1" applyAlignment="1">
      <alignment horizontal="right" vertical="center" wrapText="1"/>
    </xf>
    <xf numFmtId="1" fontId="10" fillId="0" borderId="29" xfId="0" applyNumberFormat="1" applyFont="1" applyBorder="1" applyAlignment="1">
      <alignment horizontal="right" vertical="center" wrapText="1"/>
    </xf>
    <xf numFmtId="1" fontId="10" fillId="5" borderId="28" xfId="0" applyNumberFormat="1" applyFont="1" applyFill="1" applyBorder="1" applyAlignment="1">
      <alignment horizontal="right"/>
    </xf>
    <xf numFmtId="1" fontId="10" fillId="5" borderId="36" xfId="0" applyNumberFormat="1" applyFont="1" applyFill="1" applyBorder="1" applyAlignment="1">
      <alignment horizontal="right"/>
    </xf>
    <xf numFmtId="1" fontId="10" fillId="5" borderId="42" xfId="0" applyNumberFormat="1" applyFont="1" applyFill="1" applyBorder="1" applyAlignment="1">
      <alignment horizontal="right"/>
    </xf>
    <xf numFmtId="1" fontId="10" fillId="5" borderId="63" xfId="0" applyNumberFormat="1" applyFont="1" applyFill="1" applyBorder="1" applyAlignment="1">
      <alignment horizontal="right"/>
    </xf>
    <xf numFmtId="1" fontId="10" fillId="5" borderId="62" xfId="0" applyNumberFormat="1" applyFont="1" applyFill="1" applyBorder="1" applyAlignment="1">
      <alignment horizontal="right"/>
    </xf>
    <xf numFmtId="1" fontId="10" fillId="5" borderId="30" xfId="0" applyNumberFormat="1" applyFont="1" applyFill="1" applyBorder="1" applyAlignment="1">
      <alignment horizontal="right"/>
    </xf>
    <xf numFmtId="1" fontId="10" fillId="5" borderId="31" xfId="0" applyNumberFormat="1" applyFont="1" applyFill="1" applyBorder="1" applyAlignment="1">
      <alignment horizontal="right"/>
    </xf>
    <xf numFmtId="1" fontId="10" fillId="0" borderId="5" xfId="0" applyNumberFormat="1" applyFont="1" applyBorder="1" applyAlignment="1">
      <alignment horizontal="right" vertical="center" wrapText="1"/>
    </xf>
    <xf numFmtId="1" fontId="10" fillId="0" borderId="6" xfId="0" applyNumberFormat="1" applyFont="1" applyBorder="1" applyAlignment="1">
      <alignment horizontal="right" vertical="center" wrapText="1"/>
    </xf>
    <xf numFmtId="1" fontId="10" fillId="0" borderId="364" xfId="0" applyNumberFormat="1" applyFont="1" applyBorder="1" applyAlignment="1">
      <alignment horizontal="right" vertical="center"/>
    </xf>
    <xf numFmtId="1" fontId="10" fillId="6" borderId="389" xfId="0" applyNumberFormat="1" applyFont="1" applyFill="1" applyBorder="1" applyAlignment="1" applyProtection="1">
      <alignment horizontal="right"/>
      <protection locked="0"/>
    </xf>
    <xf numFmtId="1" fontId="10" fillId="0" borderId="599" xfId="0" applyNumberFormat="1" applyFont="1" applyBorder="1" applyAlignment="1">
      <alignment horizontal="right" vertical="center"/>
    </xf>
    <xf numFmtId="1" fontId="10" fillId="0" borderId="635" xfId="0" applyNumberFormat="1" applyFont="1" applyBorder="1" applyAlignment="1">
      <alignment horizontal="right" vertical="center"/>
    </xf>
    <xf numFmtId="1" fontId="10" fillId="0" borderId="573" xfId="0" applyNumberFormat="1" applyFont="1" applyBorder="1" applyAlignment="1">
      <alignment horizontal="right"/>
    </xf>
    <xf numFmtId="1" fontId="10" fillId="0" borderId="660" xfId="0" applyNumberFormat="1" applyFont="1" applyBorder="1" applyAlignment="1">
      <alignment horizontal="right"/>
    </xf>
    <xf numFmtId="1" fontId="10" fillId="0" borderId="684" xfId="0" applyNumberFormat="1" applyFont="1" applyBorder="1" applyAlignment="1">
      <alignment horizontal="right"/>
    </xf>
    <xf numFmtId="1" fontId="10" fillId="0" borderId="658" xfId="0" applyNumberFormat="1" applyFont="1" applyBorder="1" applyAlignment="1">
      <alignment horizontal="right"/>
    </xf>
    <xf numFmtId="1" fontId="10" fillId="3" borderId="187" xfId="0" applyNumberFormat="1" applyFont="1" applyFill="1" applyBorder="1"/>
    <xf numFmtId="1" fontId="10" fillId="3" borderId="565" xfId="0" applyNumberFormat="1" applyFont="1" applyFill="1" applyBorder="1"/>
    <xf numFmtId="1" fontId="13" fillId="3" borderId="565" xfId="0" applyNumberFormat="1" applyFont="1" applyFill="1" applyBorder="1"/>
    <xf numFmtId="1" fontId="10" fillId="0" borderId="657" xfId="0" applyNumberFormat="1" applyFont="1" applyBorder="1" applyAlignment="1">
      <alignment horizontal="center" vertical="center"/>
    </xf>
    <xf numFmtId="1" fontId="10" fillId="0" borderId="564" xfId="0" applyNumberFormat="1" applyFont="1" applyBorder="1" applyAlignment="1">
      <alignment horizontal="center" vertical="center"/>
    </xf>
    <xf numFmtId="1" fontId="10" fillId="0" borderId="561" xfId="0" applyNumberFormat="1" applyFont="1" applyBorder="1" applyAlignment="1">
      <alignment horizontal="center" vertical="center"/>
    </xf>
    <xf numFmtId="1" fontId="10" fillId="0" borderId="9" xfId="0" applyNumberFormat="1" applyFont="1" applyBorder="1" applyAlignment="1">
      <alignment horizontal="right" vertical="center" wrapText="1"/>
    </xf>
    <xf numFmtId="1" fontId="10" fillId="0" borderId="2" xfId="0" applyNumberFormat="1" applyFont="1" applyBorder="1" applyAlignment="1">
      <alignment horizontal="right" vertical="center" wrapText="1"/>
    </xf>
    <xf numFmtId="1" fontId="10" fillId="0" borderId="44" xfId="0" applyNumberFormat="1" applyFont="1" applyBorder="1" applyAlignment="1">
      <alignment horizontal="right" vertical="center"/>
    </xf>
    <xf numFmtId="1" fontId="10" fillId="5" borderId="9" xfId="0" applyNumberFormat="1" applyFont="1" applyFill="1" applyBorder="1" applyAlignment="1">
      <alignment horizontal="right"/>
    </xf>
    <xf numFmtId="1" fontId="10" fillId="5" borderId="10" xfId="0" applyNumberFormat="1" applyFont="1" applyFill="1" applyBorder="1" applyAlignment="1">
      <alignment horizontal="right"/>
    </xf>
    <xf numFmtId="1" fontId="10" fillId="5" borderId="534" xfId="0" applyNumberFormat="1" applyFont="1" applyFill="1" applyBorder="1" applyAlignment="1">
      <alignment horizontal="right"/>
    </xf>
    <xf numFmtId="1" fontId="10" fillId="5" borderId="408" xfId="0" applyNumberFormat="1" applyFont="1" applyFill="1" applyBorder="1" applyAlignment="1">
      <alignment horizontal="right"/>
    </xf>
    <xf numFmtId="1" fontId="10" fillId="5" borderId="75" xfId="0" applyNumberFormat="1" applyFont="1" applyFill="1" applyBorder="1" applyAlignment="1">
      <alignment horizontal="right"/>
    </xf>
    <xf numFmtId="1" fontId="10" fillId="0" borderId="27" xfId="0" applyNumberFormat="1" applyFont="1" applyBorder="1" applyAlignment="1">
      <alignment vertical="center" wrapText="1"/>
    </xf>
    <xf numFmtId="1" fontId="10" fillId="5" borderId="46" xfId="0" applyNumberFormat="1" applyFont="1" applyFill="1" applyBorder="1" applyAlignment="1">
      <alignment horizontal="right"/>
    </xf>
    <xf numFmtId="1" fontId="10" fillId="0" borderId="605" xfId="0" applyNumberFormat="1" applyFont="1" applyBorder="1" applyAlignment="1">
      <alignment horizontal="right" vertical="center" wrapText="1"/>
    </xf>
    <xf numFmtId="1" fontId="10" fillId="0" borderId="14" xfId="0" applyNumberFormat="1" applyFont="1" applyBorder="1" applyAlignment="1">
      <alignment horizontal="right" vertical="center" wrapText="1"/>
    </xf>
    <xf numFmtId="1" fontId="10" fillId="0" borderId="34" xfId="0" applyNumberFormat="1" applyFont="1" applyBorder="1" applyAlignment="1">
      <alignment horizontal="right" vertical="center"/>
    </xf>
    <xf numFmtId="1" fontId="10" fillId="6" borderId="605" xfId="0" applyNumberFormat="1" applyFont="1" applyFill="1" applyBorder="1" applyAlignment="1" applyProtection="1">
      <alignment horizontal="right"/>
      <protection locked="0"/>
    </xf>
    <xf numFmtId="1" fontId="10" fillId="6" borderId="34" xfId="0" applyNumberFormat="1" applyFont="1" applyFill="1" applyBorder="1" applyAlignment="1" applyProtection="1">
      <alignment horizontal="right"/>
      <protection locked="0"/>
    </xf>
    <xf numFmtId="1" fontId="10" fillId="6" borderId="636" xfId="0" applyNumberFormat="1" applyFont="1" applyFill="1" applyBorder="1" applyAlignment="1" applyProtection="1">
      <alignment horizontal="right"/>
      <protection locked="0"/>
    </xf>
    <xf numFmtId="1" fontId="10" fillId="5" borderId="605" xfId="0" applyNumberFormat="1" applyFont="1" applyFill="1" applyBorder="1" applyAlignment="1">
      <alignment horizontal="right"/>
    </xf>
    <xf numFmtId="1" fontId="10" fillId="5" borderId="636" xfId="0" applyNumberFormat="1" applyFont="1" applyFill="1" applyBorder="1" applyAlignment="1">
      <alignment horizontal="right"/>
    </xf>
    <xf numFmtId="1" fontId="10" fillId="5" borderId="137" xfId="0" applyNumberFormat="1" applyFont="1" applyFill="1" applyBorder="1" applyAlignment="1">
      <alignment horizontal="right"/>
    </xf>
    <xf numFmtId="1" fontId="10" fillId="5" borderId="681" xfId="0" applyNumberFormat="1" applyFont="1" applyFill="1" applyBorder="1" applyAlignment="1">
      <alignment horizontal="right"/>
    </xf>
    <xf numFmtId="1" fontId="10" fillId="0" borderId="150" xfId="0" applyNumberFormat="1" applyFont="1" applyBorder="1" applyAlignment="1">
      <alignment horizontal="right" vertical="center" wrapText="1"/>
    </xf>
    <xf numFmtId="1" fontId="10" fillId="0" borderId="3" xfId="0" applyNumberFormat="1" applyFont="1" applyBorder="1" applyAlignment="1">
      <alignment horizontal="right" vertical="center" wrapText="1"/>
    </xf>
    <xf numFmtId="1" fontId="10" fillId="5" borderId="150" xfId="6" applyNumberFormat="1" applyFont="1" applyFill="1" applyBorder="1"/>
    <xf numFmtId="1" fontId="10" fillId="5" borderId="575" xfId="6" applyNumberFormat="1" applyFont="1" applyFill="1" applyBorder="1"/>
    <xf numFmtId="1" fontId="10" fillId="5" borderId="28" xfId="6" applyNumberFormat="1" applyFont="1" applyFill="1" applyBorder="1"/>
    <xf numFmtId="1" fontId="10" fillId="5" borderId="31" xfId="6" applyNumberFormat="1" applyFont="1" applyFill="1" applyBorder="1"/>
    <xf numFmtId="1" fontId="10" fillId="6" borderId="408" xfId="0" applyNumberFormat="1" applyFont="1" applyFill="1" applyBorder="1" applyAlignment="1" applyProtection="1">
      <alignment horizontal="right"/>
      <protection locked="0"/>
    </xf>
    <xf numFmtId="1" fontId="10" fillId="0" borderId="4" xfId="0" applyNumberFormat="1" applyFont="1" applyBorder="1" applyAlignment="1">
      <alignment vertical="center" wrapText="1"/>
    </xf>
    <xf numFmtId="1" fontId="10" fillId="5" borderId="60" xfId="6" applyNumberFormat="1" applyFont="1" applyFill="1" applyBorder="1"/>
    <xf numFmtId="1" fontId="10" fillId="6" borderId="38" xfId="0" applyNumberFormat="1" applyFont="1" applyFill="1" applyBorder="1" applyAlignment="1" applyProtection="1">
      <alignment horizontal="right"/>
      <protection locked="0"/>
    </xf>
    <xf numFmtId="1" fontId="10" fillId="5" borderId="150" xfId="0" applyNumberFormat="1" applyFont="1" applyFill="1" applyBorder="1" applyAlignment="1">
      <alignment horizontal="right"/>
    </xf>
    <xf numFmtId="1" fontId="10" fillId="5" borderId="35" xfId="0" applyNumberFormat="1" applyFont="1" applyFill="1" applyBorder="1" applyAlignment="1">
      <alignment horizontal="right"/>
    </xf>
    <xf numFmtId="1" fontId="10" fillId="5" borderId="5" xfId="0" applyNumberFormat="1" applyFont="1" applyFill="1" applyBorder="1" applyAlignment="1">
      <alignment horizontal="right"/>
    </xf>
    <xf numFmtId="1" fontId="10" fillId="5" borderId="7" xfId="0" applyNumberFormat="1" applyFont="1" applyFill="1" applyBorder="1" applyAlignment="1">
      <alignment horizontal="right"/>
    </xf>
    <xf numFmtId="1" fontId="10" fillId="0" borderId="9" xfId="0" applyNumberFormat="1" applyFont="1" applyBorder="1" applyAlignment="1">
      <alignment horizontal="right" vertical="center"/>
    </xf>
    <xf numFmtId="1" fontId="10" fillId="0" borderId="2" xfId="0" applyNumberFormat="1" applyFont="1" applyBorder="1" applyAlignment="1">
      <alignment horizontal="right" vertical="center"/>
    </xf>
    <xf numFmtId="1" fontId="10" fillId="6" borderId="37" xfId="0" applyNumberFormat="1" applyFont="1" applyFill="1" applyBorder="1" applyAlignment="1" applyProtection="1">
      <alignment horizontal="right"/>
      <protection locked="0"/>
    </xf>
    <xf numFmtId="1" fontId="10" fillId="0" borderId="5" xfId="0" applyNumberFormat="1" applyFont="1" applyBorder="1" applyAlignment="1">
      <alignment horizontal="right" vertical="center"/>
    </xf>
    <xf numFmtId="1" fontId="10" fillId="0" borderId="379" xfId="0" applyNumberFormat="1" applyFont="1" applyBorder="1" applyAlignment="1">
      <alignment horizontal="right" vertical="center"/>
    </xf>
    <xf numFmtId="1" fontId="10" fillId="0" borderId="573" xfId="0" applyNumberFormat="1" applyFont="1" applyBorder="1" applyAlignment="1">
      <alignment horizontal="right" vertical="center"/>
    </xf>
    <xf numFmtId="1" fontId="10" fillId="0" borderId="657" xfId="0" applyNumberFormat="1" applyFont="1" applyBorder="1" applyAlignment="1">
      <alignment horizontal="right" vertical="center"/>
    </xf>
    <xf numFmtId="1" fontId="10" fillId="0" borderId="566" xfId="0" applyNumberFormat="1" applyFont="1" applyBorder="1" applyAlignment="1">
      <alignment horizontal="right" vertical="center"/>
    </xf>
    <xf numFmtId="1" fontId="10" fillId="0" borderId="581" xfId="0" applyNumberFormat="1" applyFont="1" applyBorder="1" applyAlignment="1">
      <alignment horizontal="right"/>
    </xf>
    <xf numFmtId="1" fontId="13" fillId="3" borderId="137" xfId="0" applyNumberFormat="1" applyFont="1" applyFill="1" applyBorder="1" applyProtection="1">
      <protection locked="0"/>
    </xf>
    <xf numFmtId="1" fontId="10" fillId="0" borderId="534" xfId="6" applyNumberFormat="1" applyFont="1" applyBorder="1" applyAlignment="1">
      <alignment horizontal="center" vertical="center" wrapText="1"/>
    </xf>
    <xf numFmtId="1" fontId="10" fillId="0" borderId="567" xfId="6" applyNumberFormat="1" applyFont="1" applyBorder="1" applyAlignment="1">
      <alignment horizontal="center" vertical="center" wrapText="1"/>
    </xf>
    <xf numFmtId="1" fontId="10" fillId="0" borderId="34" xfId="6" applyNumberFormat="1" applyFont="1" applyBorder="1" applyAlignment="1">
      <alignment horizontal="center" vertical="center"/>
    </xf>
    <xf numFmtId="1" fontId="10" fillId="0" borderId="150" xfId="5" applyNumberFormat="1" applyFont="1" applyBorder="1" applyAlignment="1">
      <alignment horizontal="right" wrapText="1"/>
    </xf>
    <xf numFmtId="1" fontId="10" fillId="0" borderId="3" xfId="5" applyNumberFormat="1" applyFont="1" applyBorder="1" applyAlignment="1">
      <alignment horizontal="right" wrapText="1"/>
    </xf>
    <xf numFmtId="1" fontId="10" fillId="0" borderId="575" xfId="6" applyNumberFormat="1" applyFont="1" applyBorder="1" applyAlignment="1">
      <alignment horizontal="right"/>
    </xf>
    <xf numFmtId="1" fontId="10" fillId="6" borderId="150" xfId="6" applyNumberFormat="1" applyFont="1" applyFill="1" applyBorder="1" applyProtection="1">
      <protection locked="0"/>
    </xf>
    <xf numFmtId="1" fontId="10" fillId="6" borderId="575" xfId="6" applyNumberFormat="1" applyFont="1" applyFill="1" applyBorder="1" applyProtection="1">
      <protection locked="0"/>
    </xf>
    <xf numFmtId="1" fontId="10" fillId="5" borderId="44" xfId="6" applyNumberFormat="1" applyFont="1" applyFill="1" applyBorder="1"/>
    <xf numFmtId="1" fontId="10" fillId="5" borderId="665" xfId="6" applyNumberFormat="1" applyFont="1" applyFill="1" applyBorder="1"/>
    <xf numFmtId="1" fontId="10" fillId="6" borderId="21" xfId="6" applyNumberFormat="1" applyFont="1" applyFill="1" applyBorder="1" applyProtection="1">
      <protection locked="0"/>
    </xf>
    <xf numFmtId="1" fontId="10" fillId="6" borderId="10" xfId="6" applyNumberFormat="1" applyFont="1" applyFill="1" applyBorder="1" applyProtection="1">
      <protection locked="0"/>
    </xf>
    <xf numFmtId="1" fontId="10" fillId="0" borderId="28" xfId="7" applyNumberFormat="1" applyFont="1" applyBorder="1" applyAlignment="1">
      <alignment horizontal="right" wrapText="1"/>
    </xf>
    <xf numFmtId="1" fontId="10" fillId="0" borderId="29" xfId="7" applyNumberFormat="1" applyFont="1" applyBorder="1" applyAlignment="1">
      <alignment horizontal="right" wrapText="1"/>
    </xf>
    <xf numFmtId="1" fontId="10" fillId="0" borderId="31" xfId="6" applyNumberFormat="1" applyFont="1" applyBorder="1" applyAlignment="1">
      <alignment horizontal="right"/>
    </xf>
    <xf numFmtId="1" fontId="10" fillId="5" borderId="34" xfId="6" applyNumberFormat="1" applyFont="1" applyFill="1" applyBorder="1"/>
    <xf numFmtId="1" fontId="10" fillId="6" borderId="605" xfId="6" applyNumberFormat="1" applyFont="1" applyFill="1" applyBorder="1" applyProtection="1">
      <protection locked="0"/>
    </xf>
    <xf numFmtId="1" fontId="10" fillId="6" borderId="34" xfId="6" applyNumberFormat="1" applyFont="1" applyFill="1" applyBorder="1" applyProtection="1">
      <protection locked="0"/>
    </xf>
    <xf numFmtId="1" fontId="10" fillId="6" borderId="375" xfId="6" applyNumberFormat="1" applyFont="1" applyFill="1" applyBorder="1" applyProtection="1">
      <protection locked="0"/>
    </xf>
    <xf numFmtId="1" fontId="10" fillId="6" borderId="60" xfId="6" applyNumberFormat="1" applyFont="1" applyFill="1" applyBorder="1" applyProtection="1">
      <protection locked="0"/>
    </xf>
    <xf numFmtId="1" fontId="10" fillId="6" borderId="28" xfId="6" applyNumberFormat="1" applyFont="1" applyFill="1" applyBorder="1" applyProtection="1">
      <protection locked="0"/>
    </xf>
    <xf numFmtId="1" fontId="10" fillId="6" borderId="31" xfId="6" applyNumberFormat="1" applyFont="1" applyFill="1" applyBorder="1" applyProtection="1">
      <protection locked="0"/>
    </xf>
    <xf numFmtId="1" fontId="10" fillId="6" borderId="101" xfId="6" applyNumberFormat="1" applyFont="1" applyFill="1" applyBorder="1" applyProtection="1">
      <protection locked="0"/>
    </xf>
    <xf numFmtId="1" fontId="10" fillId="6" borderId="42" xfId="6" applyNumberFormat="1" applyFont="1" applyFill="1" applyBorder="1" applyProtection="1">
      <protection locked="0"/>
    </xf>
    <xf numFmtId="1" fontId="10" fillId="6" borderId="36" xfId="6" applyNumberFormat="1" applyFont="1" applyFill="1" applyBorder="1" applyProtection="1">
      <protection locked="0"/>
    </xf>
    <xf numFmtId="1" fontId="10" fillId="0" borderId="9" xfId="7" applyNumberFormat="1" applyFont="1" applyBorder="1" applyAlignment="1">
      <alignment horizontal="right" wrapText="1"/>
    </xf>
    <xf numFmtId="1" fontId="10" fillId="0" borderId="2" xfId="7" applyNumberFormat="1" applyFont="1" applyBorder="1" applyAlignment="1">
      <alignment horizontal="right" wrapText="1"/>
    </xf>
    <xf numFmtId="1" fontId="10" fillId="0" borderId="44" xfId="6" applyNumberFormat="1" applyFont="1" applyBorder="1" applyAlignment="1">
      <alignment horizontal="right"/>
    </xf>
    <xf numFmtId="1" fontId="10" fillId="5" borderId="9" xfId="6" applyNumberFormat="1" applyFont="1" applyFill="1" applyBorder="1"/>
    <xf numFmtId="1" fontId="10" fillId="6" borderId="9" xfId="6" applyNumberFormat="1" applyFont="1" applyFill="1" applyBorder="1" applyProtection="1">
      <protection locked="0"/>
    </xf>
    <xf numFmtId="1" fontId="10" fillId="6" borderId="44" xfId="6" applyNumberFormat="1" applyFont="1" applyFill="1" applyBorder="1" applyProtection="1">
      <protection locked="0"/>
    </xf>
    <xf numFmtId="1" fontId="10" fillId="6" borderId="100" xfId="6" applyNumberFormat="1" applyFont="1" applyFill="1" applyBorder="1" applyProtection="1">
      <protection locked="0"/>
    </xf>
    <xf numFmtId="1" fontId="10" fillId="0" borderId="605" xfId="0" applyNumberFormat="1" applyFont="1" applyBorder="1" applyAlignment="1">
      <alignment horizontal="right"/>
    </xf>
    <xf numFmtId="1" fontId="10" fillId="0" borderId="14" xfId="0" applyNumberFormat="1" applyFont="1" applyBorder="1" applyAlignment="1">
      <alignment horizontal="right"/>
    </xf>
    <xf numFmtId="1" fontId="10" fillId="6" borderId="377" xfId="6" applyNumberFormat="1" applyFont="1" applyFill="1" applyBorder="1" applyProtection="1">
      <protection locked="0"/>
    </xf>
    <xf numFmtId="1" fontId="10" fillId="6" borderId="376" xfId="6" applyNumberFormat="1" applyFont="1" applyFill="1" applyBorder="1" applyProtection="1">
      <protection locked="0"/>
    </xf>
    <xf numFmtId="1" fontId="10" fillId="0" borderId="635" xfId="0" applyNumberFormat="1" applyFont="1" applyBorder="1" applyAlignment="1">
      <alignment horizontal="right"/>
    </xf>
    <xf numFmtId="1" fontId="10" fillId="0" borderId="364" xfId="6" applyNumberFormat="1" applyFont="1" applyBorder="1" applyAlignment="1">
      <alignment horizontal="right"/>
    </xf>
    <xf numFmtId="1" fontId="10" fillId="6" borderId="5" xfId="6" applyNumberFormat="1" applyFont="1" applyFill="1" applyBorder="1" applyProtection="1">
      <protection locked="0"/>
    </xf>
    <xf numFmtId="1" fontId="10" fillId="6" borderId="364" xfId="6" applyNumberFormat="1" applyFont="1" applyFill="1" applyBorder="1" applyProtection="1">
      <protection locked="0"/>
    </xf>
    <xf numFmtId="1" fontId="10" fillId="6" borderId="432" xfId="6" applyNumberFormat="1" applyFont="1" applyFill="1" applyBorder="1" applyProtection="1">
      <protection locked="0"/>
    </xf>
    <xf numFmtId="1" fontId="10" fillId="6" borderId="367" xfId="6" applyNumberFormat="1" applyFont="1" applyFill="1" applyBorder="1" applyProtection="1">
      <protection locked="0"/>
    </xf>
    <xf numFmtId="1" fontId="10" fillId="6" borderId="7" xfId="6" applyNumberFormat="1" applyFont="1" applyFill="1" applyBorder="1" applyProtection="1">
      <protection locked="0"/>
    </xf>
    <xf numFmtId="1" fontId="9" fillId="3" borderId="0" xfId="0" applyNumberFormat="1" applyFont="1" applyFill="1" applyAlignment="1">
      <alignment horizontal="center"/>
    </xf>
    <xf numFmtId="1" fontId="10" fillId="0" borderId="565" xfId="0" applyNumberFormat="1" applyFont="1" applyBorder="1" applyAlignment="1">
      <alignment horizontal="center" vertical="center"/>
    </xf>
    <xf numFmtId="1" fontId="10" fillId="0" borderId="594" xfId="0" applyNumberFormat="1" applyFont="1" applyBorder="1" applyAlignment="1">
      <alignment horizontal="center" vertical="center"/>
    </xf>
    <xf numFmtId="1" fontId="10" fillId="0" borderId="657" xfId="0" applyNumberFormat="1" applyFont="1" applyBorder="1" applyAlignment="1">
      <alignment horizontal="right"/>
    </xf>
    <xf numFmtId="1" fontId="10" fillId="6" borderId="684" xfId="0" applyNumberFormat="1" applyFont="1" applyFill="1" applyBorder="1" applyProtection="1">
      <protection locked="0"/>
    </xf>
    <xf numFmtId="1" fontId="10" fillId="6" borderId="660" xfId="0" applyNumberFormat="1" applyFont="1" applyFill="1" applyBorder="1" applyProtection="1">
      <protection locked="0"/>
    </xf>
    <xf numFmtId="1" fontId="10" fillId="6" borderId="658" xfId="0" applyNumberFormat="1" applyFont="1" applyFill="1" applyBorder="1" applyProtection="1">
      <protection locked="0"/>
    </xf>
    <xf numFmtId="1" fontId="10" fillId="0" borderId="150" xfId="0" applyNumberFormat="1" applyFont="1" applyBorder="1" applyAlignment="1">
      <alignment horizontal="right"/>
    </xf>
    <xf numFmtId="1" fontId="10" fillId="0" borderId="684" xfId="0" applyNumberFormat="1" applyFont="1" applyBorder="1"/>
    <xf numFmtId="1" fontId="10" fillId="0" borderId="660" xfId="0" applyNumberFormat="1" applyFont="1" applyBorder="1"/>
    <xf numFmtId="1" fontId="10" fillId="0" borderId="658" xfId="0" applyNumberFormat="1" applyFont="1" applyBorder="1"/>
    <xf numFmtId="1" fontId="10" fillId="0" borderId="34" xfId="0" applyNumberFormat="1" applyFont="1" applyBorder="1" applyAlignment="1">
      <alignment horizontal="right"/>
    </xf>
    <xf numFmtId="1" fontId="10" fillId="0" borderId="657" xfId="0" applyNumberFormat="1" applyFont="1" applyBorder="1"/>
    <xf numFmtId="1" fontId="10" fillId="0" borderId="407" xfId="0" applyNumberFormat="1" applyFont="1" applyBorder="1" applyAlignment="1">
      <alignment horizontal="center" vertical="center"/>
    </xf>
    <xf numFmtId="1" fontId="10" fillId="5" borderId="35" xfId="6" applyNumberFormat="1" applyFont="1" applyFill="1" applyBorder="1"/>
    <xf numFmtId="1" fontId="10" fillId="5" borderId="582" xfId="6" applyNumberFormat="1" applyFont="1" applyFill="1" applyBorder="1"/>
    <xf numFmtId="1" fontId="10" fillId="5" borderId="76" xfId="6" applyNumberFormat="1" applyFont="1" applyFill="1" applyBorder="1"/>
    <xf numFmtId="1" fontId="10" fillId="5" borderId="576" xfId="6" applyNumberFormat="1" applyFont="1" applyFill="1" applyBorder="1"/>
    <xf numFmtId="1" fontId="10" fillId="5" borderId="42" xfId="6" applyNumberFormat="1" applyFont="1" applyFill="1" applyBorder="1"/>
    <xf numFmtId="1" fontId="10" fillId="5" borderId="63" xfId="6" applyNumberFormat="1" applyFont="1" applyFill="1" applyBorder="1"/>
    <xf numFmtId="1" fontId="10" fillId="5" borderId="36" xfId="6" applyNumberFormat="1" applyFont="1" applyFill="1" applyBorder="1"/>
    <xf numFmtId="1" fontId="10" fillId="0" borderId="375" xfId="0" applyNumberFormat="1" applyFont="1" applyBorder="1" applyAlignment="1">
      <alignment horizontal="right"/>
    </xf>
    <xf numFmtId="1" fontId="10" fillId="0" borderId="379" xfId="0" applyNumberFormat="1" applyFont="1" applyBorder="1" applyAlignment="1">
      <alignment horizontal="right"/>
    </xf>
    <xf numFmtId="1" fontId="10" fillId="6" borderId="73" xfId="0" applyNumberFormat="1" applyFont="1" applyFill="1" applyBorder="1" applyProtection="1">
      <protection locked="0"/>
    </xf>
    <xf numFmtId="1" fontId="3" fillId="3" borderId="0" xfId="0" applyNumberFormat="1" applyFont="1" applyFill="1" applyAlignment="1">
      <alignment horizontal="center"/>
    </xf>
    <xf numFmtId="1" fontId="10" fillId="0" borderId="581" xfId="0" applyNumberFormat="1" applyFont="1" applyBorder="1" applyAlignment="1">
      <alignment horizontal="right" vertical="center"/>
    </xf>
    <xf numFmtId="1" fontId="10" fillId="0" borderId="581" xfId="0" applyNumberFormat="1" applyFont="1" applyBorder="1" applyAlignment="1">
      <alignment horizontal="center" vertical="center"/>
    </xf>
    <xf numFmtId="1" fontId="10" fillId="0" borderId="582" xfId="0" applyNumberFormat="1" applyFont="1" applyBorder="1" applyAlignment="1">
      <alignment horizontal="right"/>
    </xf>
    <xf numFmtId="1" fontId="10" fillId="5" borderId="575" xfId="0" applyNumberFormat="1" applyFont="1" applyFill="1" applyBorder="1" applyAlignment="1">
      <alignment horizontal="right"/>
    </xf>
    <xf numFmtId="1" fontId="10" fillId="0" borderId="404" xfId="0" applyNumberFormat="1" applyFont="1" applyBorder="1" applyAlignment="1">
      <alignment horizontal="right"/>
    </xf>
    <xf numFmtId="1" fontId="10" fillId="0" borderId="21" xfId="0" applyNumberFormat="1" applyFont="1" applyBorder="1" applyAlignment="1">
      <alignment horizontal="right"/>
    </xf>
    <xf numFmtId="1" fontId="10" fillId="6" borderId="50" xfId="0" applyNumberFormat="1" applyFont="1" applyFill="1" applyBorder="1" applyAlignment="1" applyProtection="1">
      <alignment horizontal="right"/>
      <protection locked="0"/>
    </xf>
    <xf numFmtId="1" fontId="10" fillId="6" borderId="404" xfId="0" applyNumberFormat="1" applyFont="1" applyFill="1" applyBorder="1" applyAlignment="1" applyProtection="1">
      <alignment horizontal="right"/>
      <protection locked="0"/>
    </xf>
    <xf numFmtId="1" fontId="10" fillId="0" borderId="42" xfId="0" applyNumberFormat="1" applyFont="1" applyBorder="1" applyAlignment="1">
      <alignment horizontal="right"/>
    </xf>
    <xf numFmtId="1" fontId="10" fillId="3" borderId="42" xfId="0" applyNumberFormat="1" applyFont="1" applyFill="1" applyBorder="1" applyAlignment="1">
      <alignment horizontal="right" wrapText="1"/>
    </xf>
    <xf numFmtId="1" fontId="10" fillId="6" borderId="391" xfId="0" applyNumberFormat="1" applyFont="1" applyFill="1" applyBorder="1" applyAlignment="1" applyProtection="1">
      <alignment horizontal="right"/>
      <protection locked="0"/>
    </xf>
    <xf numFmtId="1" fontId="10" fillId="6" borderId="67" xfId="0" applyNumberFormat="1" applyFont="1" applyFill="1" applyBorder="1" applyAlignment="1" applyProtection="1">
      <alignment horizontal="right"/>
      <protection locked="0"/>
    </xf>
    <xf numFmtId="1" fontId="10" fillId="6" borderId="383" xfId="0" applyNumberFormat="1" applyFont="1" applyFill="1" applyBorder="1" applyAlignment="1" applyProtection="1">
      <alignment horizontal="right"/>
      <protection locked="0"/>
    </xf>
    <xf numFmtId="1" fontId="10" fillId="3" borderId="367" xfId="0" applyNumberFormat="1" applyFont="1" applyFill="1" applyBorder="1" applyAlignment="1">
      <alignment horizontal="right" wrapText="1"/>
    </xf>
    <xf numFmtId="1" fontId="10" fillId="0" borderId="582" xfId="0" applyNumberFormat="1" applyFont="1" applyBorder="1" applyAlignment="1">
      <alignment horizontal="right" vertical="center"/>
    </xf>
    <xf numFmtId="1" fontId="10" fillId="0" borderId="367" xfId="0" applyNumberFormat="1" applyFont="1" applyBorder="1" applyAlignment="1">
      <alignment horizontal="right" vertical="center"/>
    </xf>
    <xf numFmtId="1" fontId="10" fillId="0" borderId="404" xfId="0" applyNumberFormat="1" applyFont="1" applyBorder="1" applyAlignment="1">
      <alignment horizontal="right" vertical="center"/>
    </xf>
    <xf numFmtId="1" fontId="10" fillId="3" borderId="4" xfId="0" applyNumberFormat="1" applyFont="1" applyFill="1" applyBorder="1" applyAlignment="1">
      <alignment horizontal="right" vertical="center"/>
    </xf>
    <xf numFmtId="1" fontId="10" fillId="3" borderId="573" xfId="0" applyNumberFormat="1" applyFont="1" applyFill="1" applyBorder="1" applyAlignment="1">
      <alignment horizontal="center" vertical="center"/>
    </xf>
    <xf numFmtId="1" fontId="10" fillId="3" borderId="657" xfId="0" applyNumberFormat="1" applyFont="1" applyFill="1" applyBorder="1" applyAlignment="1">
      <alignment horizontal="center" vertical="center"/>
    </xf>
    <xf numFmtId="1" fontId="10" fillId="3" borderId="566" xfId="0" applyNumberFormat="1" applyFont="1" applyFill="1" applyBorder="1" applyAlignment="1">
      <alignment horizontal="center" vertical="center"/>
    </xf>
    <xf numFmtId="1" fontId="10" fillId="3" borderId="576" xfId="0" applyNumberFormat="1" applyFont="1" applyFill="1" applyBorder="1" applyAlignment="1">
      <alignment vertical="center" wrapText="1"/>
    </xf>
    <xf numFmtId="1" fontId="10" fillId="3" borderId="575" xfId="0" applyNumberFormat="1" applyFont="1" applyFill="1" applyBorder="1" applyAlignment="1">
      <alignment vertical="center" wrapText="1"/>
    </xf>
    <xf numFmtId="1" fontId="10" fillId="3" borderId="31" xfId="0" applyNumberFormat="1" applyFont="1" applyFill="1" applyBorder="1" applyAlignment="1">
      <alignment horizontal="right"/>
    </xf>
    <xf numFmtId="1" fontId="10" fillId="3" borderId="37" xfId="0" applyNumberFormat="1" applyFont="1" applyFill="1" applyBorder="1" applyAlignment="1">
      <alignment vertical="center"/>
    </xf>
    <xf numFmtId="1" fontId="10" fillId="3" borderId="31" xfId="0" applyNumberFormat="1" applyFont="1" applyFill="1" applyBorder="1" applyAlignment="1">
      <alignment vertical="center"/>
    </xf>
    <xf numFmtId="1" fontId="10" fillId="3" borderId="28" xfId="0" applyNumberFormat="1" applyFont="1" applyFill="1" applyBorder="1" applyAlignment="1">
      <alignment horizontal="right"/>
    </xf>
    <xf numFmtId="1" fontId="10" fillId="3" borderId="29" xfId="0" applyNumberFormat="1" applyFont="1" applyFill="1" applyBorder="1" applyAlignment="1">
      <alignment horizontal="right"/>
    </xf>
    <xf numFmtId="1" fontId="10" fillId="5" borderId="37" xfId="0" applyNumberFormat="1" applyFont="1" applyFill="1" applyBorder="1" applyAlignment="1">
      <alignment horizontal="right"/>
    </xf>
    <xf numFmtId="1" fontId="10" fillId="3" borderId="38" xfId="0" applyNumberFormat="1" applyFont="1" applyFill="1" applyBorder="1" applyAlignment="1">
      <alignment vertical="center"/>
    </xf>
    <xf numFmtId="1" fontId="10" fillId="3" borderId="364" xfId="0" applyNumberFormat="1" applyFont="1" applyFill="1" applyBorder="1" applyAlignment="1">
      <alignment vertical="center"/>
    </xf>
    <xf numFmtId="1" fontId="10" fillId="3" borderId="573" xfId="0" applyNumberFormat="1" applyFont="1" applyFill="1" applyBorder="1" applyAlignment="1">
      <alignment horizontal="right"/>
    </xf>
    <xf numFmtId="1" fontId="10" fillId="3" borderId="657" xfId="0" applyNumberFormat="1" applyFont="1" applyFill="1" applyBorder="1" applyAlignment="1">
      <alignment horizontal="right"/>
    </xf>
    <xf numFmtId="1" fontId="10" fillId="3" borderId="566" xfId="0" applyNumberFormat="1" applyFont="1" applyFill="1" applyBorder="1" applyAlignment="1">
      <alignment horizontal="right"/>
    </xf>
    <xf numFmtId="1" fontId="10" fillId="3" borderId="577" xfId="0" applyNumberFormat="1" applyFont="1" applyFill="1" applyBorder="1" applyAlignment="1">
      <alignment horizontal="right"/>
    </xf>
    <xf numFmtId="1" fontId="10" fillId="3" borderId="684" xfId="0" applyNumberFormat="1" applyFont="1" applyFill="1" applyBorder="1" applyAlignment="1">
      <alignment horizontal="right"/>
    </xf>
    <xf numFmtId="1" fontId="10" fillId="3" borderId="660" xfId="0" applyNumberFormat="1" applyFont="1" applyFill="1" applyBorder="1" applyAlignment="1">
      <alignment horizontal="right"/>
    </xf>
    <xf numFmtId="1" fontId="10" fillId="3" borderId="564" xfId="0" applyNumberFormat="1" applyFont="1" applyFill="1" applyBorder="1" applyAlignment="1">
      <alignment horizontal="right"/>
    </xf>
    <xf numFmtId="1" fontId="10" fillId="3" borderId="658" xfId="0" applyNumberFormat="1" applyFont="1" applyFill="1" applyBorder="1" applyAlignment="1">
      <alignment horizontal="right"/>
    </xf>
    <xf numFmtId="1" fontId="10" fillId="3" borderId="42" xfId="0" applyNumberFormat="1" applyFont="1" applyFill="1" applyBorder="1" applyAlignment="1">
      <alignment horizontal="right"/>
    </xf>
    <xf numFmtId="1" fontId="10" fillId="0" borderId="37" xfId="0" applyNumberFormat="1" applyFont="1" applyBorder="1" applyAlignment="1">
      <alignment vertical="center" wrapText="1"/>
    </xf>
    <xf numFmtId="1" fontId="10" fillId="0" borderId="31" xfId="0" applyNumberFormat="1" applyFont="1" applyBorder="1" applyAlignment="1">
      <alignment vertical="center"/>
    </xf>
    <xf numFmtId="1" fontId="10" fillId="3" borderId="660" xfId="0" applyNumberFormat="1" applyFont="1" applyFill="1" applyBorder="1" applyAlignment="1">
      <alignment horizontal="center" vertical="center" wrapText="1"/>
    </xf>
    <xf numFmtId="1" fontId="10" fillId="6" borderId="2" xfId="0" applyNumberFormat="1" applyFont="1" applyFill="1" applyBorder="1" applyAlignment="1" applyProtection="1">
      <alignment horizontal="right"/>
      <protection locked="0"/>
    </xf>
    <xf numFmtId="1" fontId="10" fillId="3" borderId="599" xfId="0" applyNumberFormat="1" applyFont="1" applyFill="1" applyBorder="1" applyAlignment="1">
      <alignment horizontal="right"/>
    </xf>
    <xf numFmtId="1" fontId="10" fillId="3" borderId="637" xfId="0" applyNumberFormat="1" applyFont="1" applyFill="1" applyBorder="1" applyAlignment="1">
      <alignment horizontal="right"/>
    </xf>
    <xf numFmtId="1" fontId="10" fillId="3" borderId="581" xfId="0" applyNumberFormat="1" applyFont="1" applyFill="1" applyBorder="1" applyAlignment="1">
      <alignment horizontal="center" vertical="center"/>
    </xf>
    <xf numFmtId="1" fontId="10" fillId="3" borderId="577" xfId="0" applyNumberFormat="1" applyFont="1" applyFill="1" applyBorder="1" applyAlignment="1">
      <alignment horizontal="center" vertical="center"/>
    </xf>
    <xf numFmtId="1" fontId="10" fillId="3" borderId="660" xfId="0" applyNumberFormat="1" applyFont="1" applyFill="1" applyBorder="1" applyAlignment="1">
      <alignment horizontal="center" vertical="center"/>
    </xf>
    <xf numFmtId="1" fontId="10" fillId="0" borderId="660" xfId="0" applyNumberFormat="1" applyFont="1" applyBorder="1" applyAlignment="1">
      <alignment horizontal="center" vertical="center"/>
    </xf>
    <xf numFmtId="1" fontId="10" fillId="3" borderId="138" xfId="0" applyNumberFormat="1" applyFont="1" applyFill="1" applyBorder="1" applyAlignment="1">
      <alignment horizontal="right" vertical="center" wrapText="1"/>
    </xf>
    <xf numFmtId="1" fontId="10" fillId="4" borderId="21" xfId="0" applyNumberFormat="1" applyFont="1" applyFill="1" applyBorder="1" applyAlignment="1">
      <alignment horizontal="right"/>
    </xf>
    <xf numFmtId="1" fontId="10" fillId="4" borderId="10" xfId="0" applyNumberFormat="1" applyFont="1" applyFill="1" applyBorder="1" applyAlignment="1">
      <alignment horizontal="right"/>
    </xf>
    <xf numFmtId="1" fontId="10" fillId="3" borderId="404" xfId="0" applyNumberFormat="1" applyFont="1" applyFill="1" applyBorder="1" applyAlignment="1">
      <alignment horizontal="right" wrapText="1"/>
    </xf>
    <xf numFmtId="1" fontId="10" fillId="4" borderId="42" xfId="0" applyNumberFormat="1" applyFont="1" applyFill="1" applyBorder="1" applyAlignment="1">
      <alignment horizontal="right"/>
    </xf>
    <xf numFmtId="1" fontId="10" fillId="4" borderId="36" xfId="0" applyNumberFormat="1" applyFont="1" applyFill="1" applyBorder="1" applyAlignment="1">
      <alignment horizontal="right"/>
    </xf>
    <xf numFmtId="1" fontId="10" fillId="4" borderId="377" xfId="0" applyNumberFormat="1" applyFont="1" applyFill="1" applyBorder="1" applyAlignment="1">
      <alignment horizontal="right"/>
    </xf>
    <xf numFmtId="1" fontId="10" fillId="4" borderId="376" xfId="0" applyNumberFormat="1" applyFont="1" applyFill="1" applyBorder="1" applyAlignment="1">
      <alignment horizontal="right"/>
    </xf>
    <xf numFmtId="1" fontId="10" fillId="4" borderId="367" xfId="0" applyNumberFormat="1" applyFont="1" applyFill="1" applyBorder="1" applyAlignment="1">
      <alignment horizontal="right"/>
    </xf>
    <xf numFmtId="1" fontId="10" fillId="4" borderId="7" xfId="0" applyNumberFormat="1" applyFont="1" applyFill="1" applyBorder="1" applyAlignment="1">
      <alignment horizontal="right"/>
    </xf>
    <xf numFmtId="1" fontId="10" fillId="0" borderId="0" xfId="0" applyNumberFormat="1" applyFont="1" applyProtection="1">
      <protection locked="0"/>
    </xf>
    <xf numFmtId="1" fontId="10" fillId="3" borderId="26" xfId="0" applyNumberFormat="1" applyFont="1" applyFill="1" applyBorder="1" applyAlignment="1">
      <alignment horizontal="center" vertical="center"/>
    </xf>
    <xf numFmtId="1" fontId="10" fillId="3" borderId="138" xfId="0" applyNumberFormat="1" applyFont="1" applyFill="1" applyBorder="1" applyAlignment="1">
      <alignment horizontal="left" vertical="center" wrapText="1"/>
    </xf>
    <xf numFmtId="1" fontId="10" fillId="6" borderId="41" xfId="0" applyNumberFormat="1" applyFont="1" applyFill="1" applyBorder="1" applyAlignment="1" applyProtection="1">
      <alignment horizontal="right"/>
      <protection locked="0"/>
    </xf>
    <xf numFmtId="1" fontId="10" fillId="3" borderId="27" xfId="0" applyNumberFormat="1" applyFont="1" applyFill="1" applyBorder="1" applyAlignment="1">
      <alignment horizontal="left" vertical="center" wrapText="1"/>
    </xf>
    <xf numFmtId="1" fontId="10" fillId="3" borderId="4" xfId="0" applyNumberFormat="1" applyFont="1" applyFill="1" applyBorder="1" applyAlignment="1">
      <alignment horizontal="left" vertical="center" wrapText="1"/>
    </xf>
    <xf numFmtId="1" fontId="10" fillId="6" borderId="127" xfId="0" applyNumberFormat="1" applyFont="1" applyFill="1" applyBorder="1" applyAlignment="1" applyProtection="1">
      <alignment horizontal="right"/>
      <protection locked="0"/>
    </xf>
    <xf numFmtId="1" fontId="10" fillId="3" borderId="591" xfId="0" applyNumberFormat="1" applyFont="1" applyFill="1" applyBorder="1" applyAlignment="1">
      <alignment horizontal="left" vertical="center" wrapText="1"/>
    </xf>
    <xf numFmtId="1" fontId="19" fillId="0" borderId="0" xfId="0" applyNumberFormat="1" applyFont="1" applyAlignment="1">
      <alignment horizontal="left"/>
    </xf>
    <xf numFmtId="1" fontId="19" fillId="3" borderId="0" xfId="0" applyNumberFormat="1" applyFont="1" applyFill="1" applyAlignment="1">
      <alignment horizontal="left"/>
    </xf>
    <xf numFmtId="1" fontId="6" fillId="3" borderId="0" xfId="0" applyNumberFormat="1" applyFont="1" applyFill="1" applyAlignment="1">
      <alignment horizontal="left" wrapText="1"/>
    </xf>
    <xf numFmtId="1" fontId="6" fillId="0" borderId="0" xfId="0" applyNumberFormat="1" applyFont="1"/>
    <xf numFmtId="1" fontId="10" fillId="3" borderId="364" xfId="0" applyNumberFormat="1" applyFont="1" applyFill="1" applyBorder="1" applyAlignment="1">
      <alignment vertical="center" wrapText="1"/>
    </xf>
    <xf numFmtId="1" fontId="10" fillId="3" borderId="404" xfId="0" applyNumberFormat="1" applyFont="1" applyFill="1" applyBorder="1" applyAlignment="1">
      <alignment horizontal="left" vertical="center" wrapText="1"/>
    </xf>
    <xf numFmtId="1" fontId="10" fillId="3" borderId="404" xfId="0" applyNumberFormat="1" applyFont="1" applyFill="1" applyBorder="1" applyAlignment="1">
      <alignment vertical="center" wrapText="1"/>
    </xf>
    <xf numFmtId="1" fontId="10" fillId="0" borderId="408" xfId="0" applyNumberFormat="1" applyFont="1" applyBorder="1" applyAlignment="1">
      <alignment horizontal="right" vertical="center" wrapText="1"/>
    </xf>
    <xf numFmtId="3" fontId="10" fillId="6" borderId="379" xfId="0" applyNumberFormat="1" applyFont="1" applyFill="1" applyBorder="1" applyAlignment="1" applyProtection="1">
      <protection locked="0"/>
    </xf>
    <xf numFmtId="3" fontId="10" fillId="8" borderId="367" xfId="0" applyNumberFormat="1" applyFont="1" applyFill="1" applyBorder="1" applyAlignment="1" applyProtection="1">
      <protection locked="0"/>
    </xf>
    <xf numFmtId="0" fontId="10" fillId="0" borderId="364" xfId="0" applyFont="1" applyFill="1" applyBorder="1" applyAlignment="1" applyProtection="1">
      <alignment vertical="center" wrapText="1"/>
    </xf>
    <xf numFmtId="3" fontId="15" fillId="4" borderId="389" xfId="0" applyNumberFormat="1" applyFont="1" applyFill="1" applyBorder="1" applyAlignment="1" applyProtection="1">
      <protection locked="0"/>
    </xf>
    <xf numFmtId="3" fontId="15" fillId="6" borderId="367" xfId="0" applyNumberFormat="1" applyFont="1" applyFill="1" applyBorder="1" applyAlignment="1" applyProtection="1">
      <protection locked="0"/>
    </xf>
    <xf numFmtId="0" fontId="10" fillId="4" borderId="364" xfId="0" applyFont="1" applyFill="1" applyBorder="1" applyAlignment="1" applyProtection="1">
      <alignment vertical="center" wrapText="1"/>
    </xf>
    <xf numFmtId="0" fontId="25" fillId="3" borderId="0" xfId="0" applyFont="1" applyFill="1" applyProtection="1">
      <protection locked="0"/>
    </xf>
    <xf numFmtId="49" fontId="0" fillId="3" borderId="0" xfId="0" applyNumberFormat="1" applyFill="1"/>
    <xf numFmtId="49" fontId="0" fillId="3" borderId="0" xfId="0" applyNumberFormat="1" applyFill="1" applyProtection="1">
      <protection locked="0"/>
    </xf>
    <xf numFmtId="1" fontId="10" fillId="9" borderId="176" xfId="0" applyNumberFormat="1" applyFont="1" applyFill="1" applyBorder="1" applyProtection="1"/>
    <xf numFmtId="1" fontId="0" fillId="3" borderId="0" xfId="0" applyNumberFormat="1" applyFill="1"/>
    <xf numFmtId="1" fontId="0" fillId="3" borderId="0" xfId="0" applyNumberFormat="1" applyFill="1" applyProtection="1">
      <protection locked="0"/>
    </xf>
    <xf numFmtId="1" fontId="0" fillId="26" borderId="0" xfId="0" applyNumberFormat="1" applyFill="1"/>
    <xf numFmtId="1" fontId="0" fillId="17" borderId="0" xfId="0" applyNumberFormat="1" applyFill="1"/>
    <xf numFmtId="1" fontId="0" fillId="17" borderId="0" xfId="0" applyNumberFormat="1" applyFill="1" applyProtection="1">
      <protection locked="0"/>
    </xf>
    <xf numFmtId="1" fontId="0" fillId="26" borderId="0" xfId="0" applyNumberFormat="1" applyFill="1" applyProtection="1">
      <protection locked="0"/>
    </xf>
    <xf numFmtId="1" fontId="10" fillId="5" borderId="681" xfId="0" applyNumberFormat="1" applyFont="1" applyFill="1" applyBorder="1"/>
    <xf numFmtId="1" fontId="10" fillId="5" borderId="30" xfId="0" applyNumberFormat="1" applyFont="1" applyFill="1" applyBorder="1"/>
    <xf numFmtId="0" fontId="10" fillId="0" borderId="389" xfId="0" applyFont="1" applyBorder="1" applyAlignment="1" applyProtection="1">
      <alignment horizontal="left" wrapText="1"/>
    </xf>
    <xf numFmtId="3" fontId="10" fillId="6" borderId="375" xfId="0" applyNumberFormat="1" applyFont="1" applyFill="1" applyBorder="1" applyAlignment="1" applyProtection="1">
      <protection locked="0"/>
    </xf>
    <xf numFmtId="3" fontId="10" fillId="0" borderId="408" xfId="0" applyNumberFormat="1" applyFont="1" applyFill="1" applyBorder="1" applyAlignment="1" applyProtection="1">
      <protection locked="0"/>
    </xf>
    <xf numFmtId="0" fontId="53" fillId="4" borderId="0" xfId="0" applyFont="1" applyFill="1" applyProtection="1">
      <protection locked="0"/>
    </xf>
    <xf numFmtId="1" fontId="10" fillId="6" borderId="432" xfId="0" applyNumberFormat="1" applyFont="1" applyFill="1" applyBorder="1" applyAlignment="1" applyProtection="1">
      <alignment vertical="center"/>
      <protection locked="0"/>
    </xf>
    <xf numFmtId="1" fontId="10" fillId="6" borderId="367" xfId="0" applyNumberFormat="1" applyFont="1" applyFill="1" applyBorder="1" applyAlignment="1" applyProtection="1">
      <alignment vertical="center"/>
      <protection locked="0"/>
    </xf>
    <xf numFmtId="1" fontId="10" fillId="6" borderId="364" xfId="0" applyNumberFormat="1" applyFont="1" applyFill="1" applyBorder="1" applyAlignment="1" applyProtection="1">
      <alignment vertical="center"/>
      <protection locked="0"/>
    </xf>
    <xf numFmtId="0" fontId="53" fillId="3" borderId="0" xfId="0" applyFont="1" applyFill="1" applyProtection="1">
      <protection locked="0"/>
    </xf>
    <xf numFmtId="3" fontId="10" fillId="6" borderId="377" xfId="0" applyNumberFormat="1" applyFont="1" applyFill="1" applyBorder="1" applyAlignment="1" applyProtection="1">
      <protection locked="0"/>
    </xf>
    <xf numFmtId="1" fontId="10" fillId="0" borderId="404" xfId="0" applyNumberFormat="1" applyFont="1" applyBorder="1" applyAlignment="1">
      <alignment vertical="center" wrapText="1"/>
    </xf>
    <xf numFmtId="3" fontId="0" fillId="3" borderId="0" xfId="0" applyNumberFormat="1" applyFill="1"/>
    <xf numFmtId="1" fontId="3" fillId="3" borderId="0" xfId="0" applyNumberFormat="1" applyFont="1" applyFill="1" applyAlignment="1">
      <alignment vertical="center" wrapText="1"/>
    </xf>
    <xf numFmtId="1" fontId="9" fillId="0" borderId="162" xfId="0" applyNumberFormat="1" applyFont="1" applyBorder="1"/>
    <xf numFmtId="1" fontId="3" fillId="0" borderId="581" xfId="0" applyNumberFormat="1" applyFont="1" applyBorder="1" applyAlignment="1">
      <alignment wrapText="1"/>
    </xf>
    <xf numFmtId="1" fontId="10" fillId="0" borderId="573" xfId="0" applyNumberFormat="1" applyFont="1" applyBorder="1" applyAlignment="1">
      <alignment wrapText="1"/>
    </xf>
    <xf numFmtId="1" fontId="10" fillId="0" borderId="657" xfId="0" applyNumberFormat="1" applyFont="1" applyBorder="1" applyAlignment="1">
      <alignment wrapText="1"/>
    </xf>
    <xf numFmtId="1" fontId="10" fillId="0" borderId="566" xfId="0" applyNumberFormat="1" applyFont="1" applyBorder="1" applyAlignment="1">
      <alignment wrapText="1"/>
    </xf>
    <xf numFmtId="1" fontId="10" fillId="6" borderId="564" xfId="0" applyNumberFormat="1" applyFont="1" applyFill="1" applyBorder="1" applyAlignment="1" applyProtection="1">
      <alignment wrapText="1"/>
      <protection locked="0"/>
    </xf>
    <xf numFmtId="1" fontId="10" fillId="6" borderId="658" xfId="0" applyNumberFormat="1" applyFont="1" applyFill="1" applyBorder="1" applyAlignment="1" applyProtection="1">
      <alignment wrapText="1"/>
      <protection locked="0"/>
    </xf>
    <xf numFmtId="1" fontId="10" fillId="6" borderId="577" xfId="0" applyNumberFormat="1" applyFont="1" applyFill="1" applyBorder="1" applyAlignment="1" applyProtection="1">
      <alignment wrapText="1"/>
      <protection locked="0"/>
    </xf>
    <xf numFmtId="1" fontId="10" fillId="6" borderId="657" xfId="0" applyNumberFormat="1" applyFont="1" applyFill="1" applyBorder="1" applyAlignment="1" applyProtection="1">
      <alignment wrapText="1"/>
      <protection locked="0"/>
    </xf>
    <xf numFmtId="1" fontId="10" fillId="0" borderId="9" xfId="0" applyNumberFormat="1" applyFont="1" applyBorder="1" applyAlignment="1">
      <alignment vertical="center" wrapText="1"/>
    </xf>
    <xf numFmtId="1" fontId="10" fillId="0" borderId="2" xfId="0" applyNumberFormat="1" applyFont="1" applyBorder="1" applyAlignment="1">
      <alignment vertical="center" wrapText="1"/>
    </xf>
    <xf numFmtId="1" fontId="10" fillId="0" borderId="44" xfId="0" applyNumberFormat="1" applyFont="1" applyBorder="1" applyAlignment="1">
      <alignment wrapText="1"/>
    </xf>
    <xf numFmtId="1" fontId="10" fillId="0" borderId="28" xfId="0" applyNumberFormat="1" applyFont="1" applyBorder="1" applyAlignment="1">
      <alignment vertical="center" wrapText="1"/>
    </xf>
    <xf numFmtId="1" fontId="10" fillId="0" borderId="29" xfId="0" applyNumberFormat="1" applyFont="1" applyBorder="1" applyAlignment="1">
      <alignment vertical="center" wrapText="1"/>
    </xf>
    <xf numFmtId="1" fontId="10" fillId="3" borderId="27" xfId="0" applyNumberFormat="1" applyFont="1" applyFill="1" applyBorder="1" applyAlignment="1">
      <alignment vertical="center" wrapText="1"/>
    </xf>
    <xf numFmtId="1" fontId="10" fillId="3" borderId="28" xfId="0" applyNumberFormat="1" applyFont="1" applyFill="1" applyBorder="1" applyAlignment="1">
      <alignment vertical="center" wrapText="1"/>
    </xf>
    <xf numFmtId="1" fontId="10" fillId="3" borderId="379" xfId="0" applyNumberFormat="1" applyFont="1" applyFill="1" applyBorder="1" applyAlignment="1">
      <alignment vertical="center" wrapText="1"/>
    </xf>
    <xf numFmtId="1" fontId="10" fillId="3" borderId="310" xfId="0" applyNumberFormat="1" applyFont="1" applyFill="1" applyBorder="1" applyAlignment="1">
      <alignment vertical="center" wrapText="1"/>
    </xf>
    <xf numFmtId="1" fontId="10" fillId="3" borderId="375" xfId="0" applyNumberFormat="1" applyFont="1" applyFill="1" applyBorder="1" applyAlignment="1">
      <alignment vertical="center" wrapText="1"/>
    </xf>
    <xf numFmtId="1" fontId="10" fillId="3" borderId="29" xfId="0" applyNumberFormat="1" applyFont="1" applyFill="1" applyBorder="1" applyAlignment="1">
      <alignment vertical="center" wrapText="1"/>
    </xf>
    <xf numFmtId="1" fontId="10" fillId="6" borderId="310" xfId="0" applyNumberFormat="1" applyFont="1" applyFill="1" applyBorder="1" applyAlignment="1" applyProtection="1">
      <alignment wrapText="1"/>
      <protection locked="0"/>
    </xf>
    <xf numFmtId="1" fontId="10" fillId="3" borderId="635" xfId="0" applyNumberFormat="1" applyFont="1" applyFill="1" applyBorder="1" applyAlignment="1">
      <alignment vertical="center" wrapText="1"/>
    </xf>
    <xf numFmtId="1" fontId="10" fillId="3" borderId="6" xfId="0" applyNumberFormat="1" applyFont="1" applyFill="1" applyBorder="1" applyAlignment="1">
      <alignment vertical="center" wrapText="1"/>
    </xf>
    <xf numFmtId="1" fontId="10" fillId="0" borderId="660" xfId="0" applyNumberFormat="1" applyFont="1" applyBorder="1" applyAlignment="1">
      <alignment wrapText="1"/>
    </xf>
    <xf numFmtId="1" fontId="10" fillId="0" borderId="564" xfId="0" applyNumberFormat="1" applyFont="1" applyBorder="1" applyAlignment="1">
      <alignment wrapText="1"/>
    </xf>
    <xf numFmtId="1" fontId="10" fillId="0" borderId="658" xfId="0" applyNumberFormat="1" applyFont="1" applyBorder="1" applyAlignment="1">
      <alignment wrapText="1"/>
    </xf>
    <xf numFmtId="1" fontId="10" fillId="0" borderId="577" xfId="0" applyNumberFormat="1" applyFont="1" applyBorder="1" applyAlignment="1">
      <alignment wrapText="1"/>
    </xf>
    <xf numFmtId="1" fontId="10" fillId="0" borderId="26" xfId="0" applyNumberFormat="1" applyFont="1" applyBorder="1" applyAlignment="1">
      <alignment wrapText="1"/>
    </xf>
    <xf numFmtId="1" fontId="10" fillId="3" borderId="14" xfId="0" applyNumberFormat="1" applyFont="1" applyFill="1" applyBorder="1" applyAlignment="1">
      <alignment vertical="center" wrapText="1"/>
    </xf>
    <xf numFmtId="1" fontId="10" fillId="6" borderId="303" xfId="0" applyNumberFormat="1" applyFont="1" applyFill="1" applyBorder="1" applyAlignment="1" applyProtection="1">
      <alignment wrapText="1"/>
      <protection locked="0"/>
    </xf>
    <xf numFmtId="1" fontId="10" fillId="6" borderId="306" xfId="0" applyNumberFormat="1" applyFont="1" applyFill="1" applyBorder="1" applyAlignment="1" applyProtection="1">
      <alignment wrapText="1"/>
      <protection locked="0"/>
    </xf>
    <xf numFmtId="1" fontId="10" fillId="0" borderId="36" xfId="0" applyNumberFormat="1" applyFont="1" applyBorder="1" applyAlignment="1">
      <alignment vertical="center" wrapText="1"/>
    </xf>
    <xf numFmtId="1" fontId="10" fillId="0" borderId="407" xfId="0" applyNumberFormat="1" applyFont="1" applyBorder="1" applyAlignment="1">
      <alignment wrapText="1"/>
    </xf>
    <xf numFmtId="1" fontId="10" fillId="0" borderId="26" xfId="0" applyNumberFormat="1" applyFont="1" applyBorder="1" applyAlignment="1">
      <alignment horizontal="right" vertical="center" wrapText="1"/>
    </xf>
    <xf numFmtId="1" fontId="10" fillId="6" borderId="573" xfId="0" applyNumberFormat="1" applyFont="1" applyFill="1" applyBorder="1" applyAlignment="1" applyProtection="1">
      <alignment horizontal="right" wrapText="1"/>
      <protection locked="0"/>
    </xf>
    <xf numFmtId="1" fontId="10" fillId="6" borderId="660" xfId="0" applyNumberFormat="1" applyFont="1" applyFill="1" applyBorder="1" applyAlignment="1" applyProtection="1">
      <alignment horizontal="right" wrapText="1"/>
      <protection locked="0"/>
    </xf>
    <xf numFmtId="1" fontId="10" fillId="6" borderId="566" xfId="0" applyNumberFormat="1" applyFont="1" applyFill="1" applyBorder="1" applyAlignment="1" applyProtection="1">
      <alignment horizontal="right" wrapText="1"/>
      <protection locked="0"/>
    </xf>
    <xf numFmtId="1" fontId="10" fillId="6" borderId="577" xfId="0" applyNumberFormat="1" applyFont="1" applyFill="1" applyBorder="1" applyAlignment="1" applyProtection="1">
      <alignment horizontal="right" wrapText="1"/>
      <protection locked="0"/>
    </xf>
    <xf numFmtId="1" fontId="10" fillId="6" borderId="594" xfId="0" applyNumberFormat="1" applyFont="1" applyFill="1" applyBorder="1" applyAlignment="1" applyProtection="1">
      <alignment horizontal="right" wrapText="1"/>
      <protection locked="0"/>
    </xf>
    <xf numFmtId="1" fontId="10" fillId="6" borderId="664" xfId="0" applyNumberFormat="1" applyFont="1" applyFill="1" applyBorder="1" applyAlignment="1" applyProtection="1">
      <alignment horizontal="right" wrapText="1"/>
      <protection locked="0"/>
    </xf>
    <xf numFmtId="1" fontId="10" fillId="6" borderId="9" xfId="0" applyNumberFormat="1" applyFont="1" applyFill="1" applyBorder="1" applyAlignment="1" applyProtection="1">
      <alignment horizontal="right" wrapText="1"/>
      <protection locked="0"/>
    </xf>
    <xf numFmtId="1" fontId="10" fillId="6" borderId="10" xfId="0" applyNumberFormat="1" applyFont="1" applyFill="1" applyBorder="1" applyAlignment="1" applyProtection="1">
      <alignment horizontal="right" wrapText="1"/>
      <protection locked="0"/>
    </xf>
    <xf numFmtId="1" fontId="10" fillId="6" borderId="44" xfId="0" applyNumberFormat="1" applyFont="1" applyFill="1" applyBorder="1" applyAlignment="1" applyProtection="1">
      <alignment horizontal="right" wrapText="1"/>
      <protection locked="0"/>
    </xf>
    <xf numFmtId="1" fontId="10" fillId="6" borderId="21" xfId="0" applyNumberFormat="1" applyFont="1" applyFill="1" applyBorder="1" applyAlignment="1" applyProtection="1">
      <alignment horizontal="right" wrapText="1"/>
      <protection locked="0"/>
    </xf>
    <xf numFmtId="1" fontId="10" fillId="6" borderId="100" xfId="0" applyNumberFormat="1" applyFont="1" applyFill="1" applyBorder="1" applyAlignment="1" applyProtection="1">
      <alignment horizontal="right" wrapText="1"/>
      <protection locked="0"/>
    </xf>
    <xf numFmtId="1" fontId="10" fillId="6" borderId="176" xfId="0" applyNumberFormat="1" applyFont="1" applyFill="1" applyBorder="1" applyAlignment="1" applyProtection="1">
      <alignment horizontal="right" wrapText="1"/>
      <protection locked="0"/>
    </xf>
    <xf numFmtId="1" fontId="10" fillId="0" borderId="404" xfId="0" applyNumberFormat="1" applyFont="1" applyBorder="1" applyAlignment="1">
      <alignment horizontal="right" vertical="center" wrapText="1"/>
    </xf>
    <xf numFmtId="1" fontId="10" fillId="0" borderId="31" xfId="0" applyNumberFormat="1" applyFont="1" applyBorder="1" applyAlignment="1">
      <alignment horizontal="right" vertical="center" wrapText="1"/>
    </xf>
    <xf numFmtId="1" fontId="10" fillId="0" borderId="303" xfId="0" applyNumberFormat="1" applyFont="1" applyBorder="1" applyAlignment="1">
      <alignment horizontal="center" vertical="center" wrapText="1"/>
    </xf>
    <xf numFmtId="1" fontId="10" fillId="0" borderId="407" xfId="0" applyNumberFormat="1" applyFont="1" applyBorder="1" applyAlignment="1">
      <alignment horizontal="right" vertical="center" wrapText="1"/>
    </xf>
    <xf numFmtId="1" fontId="10" fillId="6" borderId="599" xfId="0" applyNumberFormat="1" applyFont="1" applyFill="1" applyBorder="1" applyAlignment="1" applyProtection="1">
      <alignment horizontal="right" wrapText="1"/>
      <protection locked="0"/>
    </xf>
    <xf numFmtId="1" fontId="10" fillId="6" borderId="637" xfId="0" applyNumberFormat="1" applyFont="1" applyFill="1" applyBorder="1" applyAlignment="1" applyProtection="1">
      <alignment horizontal="right" wrapText="1"/>
      <protection locked="0"/>
    </xf>
    <xf numFmtId="1" fontId="10" fillId="6" borderId="600" xfId="0" applyNumberFormat="1" applyFont="1" applyFill="1" applyBorder="1" applyAlignment="1" applyProtection="1">
      <alignment horizontal="right" wrapText="1"/>
      <protection locked="0"/>
    </xf>
    <xf numFmtId="1" fontId="10" fillId="6" borderId="620" xfId="0" applyNumberFormat="1" applyFont="1" applyFill="1" applyBorder="1" applyAlignment="1" applyProtection="1">
      <alignment horizontal="right" wrapText="1"/>
      <protection locked="0"/>
    </xf>
    <xf numFmtId="1" fontId="10" fillId="6" borderId="680" xfId="0" applyNumberFormat="1" applyFont="1" applyFill="1" applyBorder="1" applyAlignment="1" applyProtection="1">
      <alignment horizontal="right" wrapText="1"/>
      <protection locked="0"/>
    </xf>
    <xf numFmtId="1" fontId="10" fillId="0" borderId="4" xfId="0" applyNumberFormat="1" applyFont="1" applyBorder="1" applyAlignment="1">
      <alignment horizontal="right" vertical="center" wrapText="1"/>
    </xf>
    <xf numFmtId="1" fontId="10" fillId="6" borderId="5" xfId="0" applyNumberFormat="1" applyFont="1" applyFill="1" applyBorder="1" applyAlignment="1" applyProtection="1">
      <alignment horizontal="right" wrapText="1"/>
      <protection locked="0"/>
    </xf>
    <xf numFmtId="1" fontId="10" fillId="6" borderId="7" xfId="0" applyNumberFormat="1" applyFont="1" applyFill="1" applyBorder="1" applyAlignment="1" applyProtection="1">
      <alignment horizontal="right" wrapText="1"/>
      <protection locked="0"/>
    </xf>
    <xf numFmtId="1" fontId="10" fillId="6" borderId="367" xfId="0" applyNumberFormat="1" applyFont="1" applyFill="1" applyBorder="1" applyAlignment="1" applyProtection="1">
      <alignment horizontal="right" wrapText="1"/>
      <protection locked="0"/>
    </xf>
    <xf numFmtId="1" fontId="10" fillId="6" borderId="47" xfId="0" applyNumberFormat="1" applyFont="1" applyFill="1" applyBorder="1" applyAlignment="1" applyProtection="1">
      <alignment horizontal="right" wrapText="1"/>
      <protection locked="0"/>
    </xf>
    <xf numFmtId="1" fontId="10" fillId="6" borderId="117" xfId="0" applyNumberFormat="1" applyFont="1" applyFill="1" applyBorder="1" applyAlignment="1" applyProtection="1">
      <alignment horizontal="right" wrapText="1"/>
      <protection locked="0"/>
    </xf>
    <xf numFmtId="1" fontId="10" fillId="0" borderId="404" xfId="0" applyNumberFormat="1" applyFont="1" applyBorder="1" applyAlignment="1">
      <alignment horizontal="left"/>
    </xf>
    <xf numFmtId="1" fontId="10" fillId="0" borderId="27" xfId="0" applyNumberFormat="1" applyFont="1" applyBorder="1" applyAlignment="1">
      <alignment horizontal="left"/>
    </xf>
    <xf numFmtId="1" fontId="10" fillId="3" borderId="564" xfId="0" applyNumberFormat="1" applyFont="1" applyFill="1" applyBorder="1" applyAlignment="1">
      <alignment wrapText="1"/>
    </xf>
    <xf numFmtId="1" fontId="10" fillId="3" borderId="573" xfId="0" applyNumberFormat="1" applyFont="1" applyFill="1" applyBorder="1" applyAlignment="1">
      <alignment horizontal="right" wrapText="1"/>
    </xf>
    <xf numFmtId="1" fontId="10" fillId="3" borderId="581" xfId="0" applyNumberFormat="1" applyFont="1" applyFill="1" applyBorder="1"/>
    <xf numFmtId="1" fontId="10" fillId="3" borderId="657" xfId="0" applyNumberFormat="1" applyFont="1" applyFill="1" applyBorder="1" applyAlignment="1">
      <alignment horizontal="center" vertical="center" wrapText="1"/>
    </xf>
    <xf numFmtId="1" fontId="10" fillId="3" borderId="566" xfId="0" applyNumberFormat="1" applyFont="1" applyFill="1" applyBorder="1" applyAlignment="1">
      <alignment horizontal="center" vertical="center" wrapText="1"/>
    </xf>
    <xf numFmtId="1" fontId="10" fillId="0" borderId="564" xfId="0" applyNumberFormat="1" applyFont="1" applyBorder="1" applyAlignment="1">
      <alignment horizontal="left" vertical="center"/>
    </xf>
    <xf numFmtId="1" fontId="10" fillId="3" borderId="573" xfId="0" applyNumberFormat="1" applyFont="1" applyFill="1" applyBorder="1"/>
    <xf numFmtId="1" fontId="10" fillId="3" borderId="657" xfId="0" applyNumberFormat="1" applyFont="1" applyFill="1" applyBorder="1"/>
    <xf numFmtId="1" fontId="97" fillId="3" borderId="0" xfId="0" applyNumberFormat="1" applyFont="1" applyFill="1"/>
    <xf numFmtId="1" fontId="10" fillId="3" borderId="138" xfId="0" applyNumberFormat="1" applyFont="1" applyFill="1" applyBorder="1" applyAlignment="1">
      <alignment horizontal="left"/>
    </xf>
    <xf numFmtId="1" fontId="10" fillId="3" borderId="27" xfId="0" applyNumberFormat="1" applyFont="1" applyFill="1" applyBorder="1" applyAlignment="1">
      <alignment horizontal="left"/>
    </xf>
    <xf numFmtId="1" fontId="10" fillId="3" borderId="4" xfId="0" applyNumberFormat="1" applyFont="1" applyFill="1" applyBorder="1" applyAlignment="1">
      <alignment wrapText="1"/>
    </xf>
    <xf numFmtId="1" fontId="10" fillId="0" borderId="38" xfId="0" applyNumberFormat="1" applyFont="1" applyBorder="1" applyAlignment="1">
      <alignment vertical="center" wrapText="1"/>
    </xf>
    <xf numFmtId="1" fontId="10" fillId="0" borderId="591" xfId="0" applyNumberFormat="1" applyFont="1" applyBorder="1"/>
    <xf numFmtId="1" fontId="10" fillId="3" borderId="576" xfId="0" applyNumberFormat="1" applyFont="1" applyFill="1" applyBorder="1" applyAlignment="1">
      <alignment vertical="center"/>
    </xf>
    <xf numFmtId="1" fontId="13" fillId="4" borderId="685" xfId="0" applyNumberFormat="1" applyFont="1" applyFill="1" applyBorder="1"/>
    <xf numFmtId="1" fontId="10" fillId="3" borderId="590" xfId="0" applyNumberFormat="1" applyFont="1" applyFill="1" applyBorder="1" applyAlignment="1">
      <alignment vertical="center"/>
    </xf>
    <xf numFmtId="1" fontId="10" fillId="3" borderId="591" xfId="0" applyNumberFormat="1" applyFont="1" applyFill="1" applyBorder="1"/>
    <xf numFmtId="1" fontId="9" fillId="0" borderId="87" xfId="0" applyNumberFormat="1" applyFont="1" applyBorder="1"/>
    <xf numFmtId="1" fontId="61" fillId="0" borderId="0" xfId="0" applyNumberFormat="1" applyFont="1" applyProtection="1">
      <protection locked="0"/>
    </xf>
    <xf numFmtId="1" fontId="61" fillId="0" borderId="686" xfId="0" applyNumberFormat="1" applyFont="1" applyBorder="1" applyProtection="1">
      <protection locked="0"/>
    </xf>
    <xf numFmtId="1" fontId="61" fillId="0" borderId="687" xfId="0" applyNumberFormat="1" applyFont="1" applyBorder="1" applyAlignment="1">
      <alignment vertical="center"/>
    </xf>
    <xf numFmtId="1" fontId="13" fillId="0" borderId="686" xfId="0" applyNumberFormat="1" applyFont="1" applyBorder="1"/>
    <xf numFmtId="1" fontId="13" fillId="0" borderId="549" xfId="0" applyNumberFormat="1" applyFont="1" applyBorder="1"/>
    <xf numFmtId="1" fontId="13" fillId="0" borderId="64" xfId="0" applyNumberFormat="1" applyFont="1" applyBorder="1"/>
    <xf numFmtId="1" fontId="10" fillId="4" borderId="0" xfId="0" applyNumberFormat="1" applyFont="1" applyFill="1" applyAlignment="1">
      <alignment vertical="center" wrapText="1"/>
    </xf>
    <xf numFmtId="1" fontId="10" fillId="0" borderId="644" xfId="0" applyNumberFormat="1" applyFont="1" applyBorder="1" applyAlignment="1">
      <alignment horizontal="center" vertical="center" wrapText="1"/>
    </xf>
    <xf numFmtId="1" fontId="10" fillId="0" borderId="499" xfId="0" applyNumberFormat="1" applyFont="1" applyBorder="1" applyAlignment="1">
      <alignment horizontal="center" vertical="center" wrapText="1"/>
    </xf>
    <xf numFmtId="1" fontId="10" fillId="0" borderId="498" xfId="0" applyNumberFormat="1" applyFont="1" applyBorder="1" applyAlignment="1">
      <alignment horizontal="center" vertical="center" wrapText="1"/>
    </xf>
    <xf numFmtId="1" fontId="10" fillId="0" borderId="306" xfId="0" applyNumberFormat="1" applyFont="1" applyBorder="1" applyAlignment="1">
      <alignment horizontal="left" vertical="center" wrapText="1"/>
    </xf>
    <xf numFmtId="1" fontId="10" fillId="0" borderId="506" xfId="0" applyNumberFormat="1" applyFont="1" applyBorder="1" applyAlignment="1">
      <alignment vertical="center" wrapText="1"/>
    </xf>
    <xf numFmtId="1" fontId="10" fillId="0" borderId="506" xfId="0" applyNumberFormat="1" applyFont="1" applyBorder="1" applyAlignment="1">
      <alignment horizontal="left" vertical="center" wrapText="1"/>
    </xf>
    <xf numFmtId="1" fontId="10" fillId="6" borderId="644" xfId="0" applyNumberFormat="1" applyFont="1" applyFill="1" applyBorder="1" applyProtection="1">
      <protection locked="0"/>
    </xf>
    <xf numFmtId="1" fontId="6" fillId="0" borderId="691" xfId="0" applyNumberFormat="1" applyFont="1" applyBorder="1"/>
    <xf numFmtId="1" fontId="6" fillId="0" borderId="692" xfId="0" applyNumberFormat="1" applyFont="1" applyBorder="1"/>
    <xf numFmtId="1" fontId="10" fillId="0" borderId="692" xfId="0" applyNumberFormat="1" applyFont="1" applyBorder="1"/>
    <xf numFmtId="1" fontId="10" fillId="0" borderId="691" xfId="0" applyNumberFormat="1" applyFont="1" applyBorder="1"/>
    <xf numFmtId="1" fontId="13" fillId="4" borderId="696" xfId="0" applyNumberFormat="1" applyFont="1" applyFill="1" applyBorder="1"/>
    <xf numFmtId="1" fontId="10" fillId="3" borderId="697" xfId="0" applyNumberFormat="1" applyFont="1" applyFill="1" applyBorder="1" applyAlignment="1">
      <alignment horizontal="center" vertical="center" wrapText="1"/>
    </xf>
    <xf numFmtId="1" fontId="10" fillId="3" borderId="698" xfId="0" applyNumberFormat="1" applyFont="1" applyFill="1" applyBorder="1" applyAlignment="1">
      <alignment horizontal="center" vertical="center" wrapText="1"/>
    </xf>
    <xf numFmtId="1" fontId="10" fillId="0" borderId="699" xfId="0" applyNumberFormat="1" applyFont="1" applyBorder="1" applyAlignment="1">
      <alignment horizontal="center" vertical="center" wrapText="1"/>
    </xf>
    <xf numFmtId="1" fontId="10" fillId="0" borderId="700" xfId="0" applyNumberFormat="1" applyFont="1" applyBorder="1" applyAlignment="1">
      <alignment horizontal="center" vertical="center" wrapText="1"/>
    </xf>
    <xf numFmtId="1" fontId="10" fillId="0" borderId="701" xfId="0" applyNumberFormat="1" applyFont="1" applyBorder="1" applyAlignment="1">
      <alignment horizontal="center" vertical="center" wrapText="1"/>
    </xf>
    <xf numFmtId="1" fontId="10" fillId="3" borderId="695" xfId="0" applyNumberFormat="1" applyFont="1" applyFill="1" applyBorder="1" applyAlignment="1">
      <alignment horizontal="left" wrapText="1"/>
    </xf>
    <xf numFmtId="1" fontId="10" fillId="3" borderId="697" xfId="0" applyNumberFormat="1" applyFont="1" applyFill="1" applyBorder="1" applyAlignment="1">
      <alignment horizontal="right" wrapText="1"/>
    </xf>
    <xf numFmtId="1" fontId="10" fillId="3" borderId="698" xfId="0" applyNumberFormat="1" applyFont="1" applyFill="1" applyBorder="1" applyAlignment="1">
      <alignment horizontal="right" wrapText="1"/>
    </xf>
    <xf numFmtId="1" fontId="10" fillId="0" borderId="644" xfId="0" applyNumberFormat="1" applyFont="1" applyBorder="1" applyAlignment="1">
      <alignment horizontal="right"/>
    </xf>
    <xf numFmtId="1" fontId="10" fillId="6" borderId="697" xfId="0" applyNumberFormat="1" applyFont="1" applyFill="1" applyBorder="1" applyProtection="1">
      <protection locked="0"/>
    </xf>
    <xf numFmtId="1" fontId="10" fillId="6" borderId="702" xfId="0" applyNumberFormat="1" applyFont="1" applyFill="1" applyBorder="1" applyProtection="1">
      <protection locked="0"/>
    </xf>
    <xf numFmtId="1" fontId="10" fillId="6" borderId="695" xfId="0" applyNumberFormat="1" applyFont="1" applyFill="1" applyBorder="1" applyProtection="1">
      <protection locked="0"/>
    </xf>
    <xf numFmtId="1" fontId="10" fillId="6" borderId="703" xfId="0" applyNumberFormat="1" applyFont="1" applyFill="1" applyBorder="1" applyProtection="1">
      <protection locked="0"/>
    </xf>
    <xf numFmtId="1" fontId="10" fillId="6" borderId="688" xfId="0" applyNumberFormat="1" applyFont="1" applyFill="1" applyBorder="1" applyProtection="1">
      <protection locked="0"/>
    </xf>
    <xf numFmtId="1" fontId="10" fillId="6" borderId="701" xfId="0" applyNumberFormat="1" applyFont="1" applyFill="1" applyBorder="1" applyProtection="1">
      <protection locked="0"/>
    </xf>
    <xf numFmtId="1" fontId="10" fillId="4" borderId="303" xfId="0" applyNumberFormat="1" applyFont="1" applyFill="1" applyBorder="1" applyAlignment="1">
      <alignment vertical="center"/>
    </xf>
    <xf numFmtId="1" fontId="10" fillId="3" borderId="590" xfId="0" applyNumberFormat="1" applyFont="1" applyFill="1" applyBorder="1" applyAlignment="1">
      <alignment horizontal="left" wrapText="1"/>
    </xf>
    <xf numFmtId="1" fontId="10" fillId="3" borderId="604" xfId="0" applyNumberFormat="1" applyFont="1" applyFill="1" applyBorder="1" applyAlignment="1">
      <alignment horizontal="right" wrapText="1"/>
    </xf>
    <xf numFmtId="1" fontId="10" fillId="3" borderId="635" xfId="0" applyNumberFormat="1" applyFont="1" applyFill="1" applyBorder="1" applyAlignment="1">
      <alignment horizontal="right" wrapText="1"/>
    </xf>
    <xf numFmtId="1" fontId="10" fillId="0" borderId="694" xfId="0" applyNumberFormat="1" applyFont="1" applyBorder="1" applyAlignment="1">
      <alignment horizontal="right"/>
    </xf>
    <xf numFmtId="1" fontId="10" fillId="6" borderId="694" xfId="0" applyNumberFormat="1" applyFont="1" applyFill="1" applyBorder="1" applyProtection="1">
      <protection locked="0"/>
    </xf>
    <xf numFmtId="1" fontId="10" fillId="6" borderId="590" xfId="0" applyNumberFormat="1" applyFont="1" applyFill="1" applyBorder="1" applyProtection="1">
      <protection locked="0"/>
    </xf>
    <xf numFmtId="1" fontId="10" fillId="6" borderId="405" xfId="0" applyNumberFormat="1" applyFont="1" applyFill="1" applyBorder="1" applyProtection="1">
      <protection locked="0"/>
    </xf>
    <xf numFmtId="1" fontId="10" fillId="6" borderId="591" xfId="0" applyNumberFormat="1" applyFont="1" applyFill="1" applyBorder="1" applyProtection="1">
      <protection locked="0"/>
    </xf>
    <xf numFmtId="1" fontId="10" fillId="3" borderId="408" xfId="0" applyNumberFormat="1" applyFont="1" applyFill="1" applyBorder="1" applyAlignment="1">
      <alignment horizontal="left" wrapText="1"/>
    </xf>
    <xf numFmtId="1" fontId="10" fillId="3" borderId="37" xfId="0" applyNumberFormat="1" applyFont="1" applyFill="1" applyBorder="1" applyAlignment="1">
      <alignment horizontal="left" wrapText="1"/>
    </xf>
    <xf numFmtId="1" fontId="10" fillId="3" borderId="379" xfId="0" applyNumberFormat="1" applyFont="1" applyFill="1" applyBorder="1" applyAlignment="1">
      <alignment horizontal="right" wrapText="1"/>
    </xf>
    <xf numFmtId="1" fontId="10" fillId="3" borderId="385" xfId="0" applyNumberFormat="1" applyFont="1" applyFill="1" applyBorder="1" applyAlignment="1">
      <alignment horizontal="left" wrapText="1"/>
    </xf>
    <xf numFmtId="1" fontId="10" fillId="3" borderId="36" xfId="0" applyNumberFormat="1" applyFont="1" applyFill="1" applyBorder="1" applyAlignment="1">
      <alignment horizontal="right" wrapText="1"/>
    </xf>
    <xf numFmtId="1" fontId="10" fillId="0" borderId="506" xfId="0" applyNumberFormat="1" applyFont="1" applyBorder="1" applyAlignment="1">
      <alignment horizontal="center"/>
    </xf>
    <xf numFmtId="1" fontId="10" fillId="3" borderId="529" xfId="0" applyNumberFormat="1" applyFont="1" applyFill="1" applyBorder="1" applyAlignment="1">
      <alignment horizontal="right" wrapText="1"/>
    </xf>
    <xf numFmtId="1" fontId="10" fillId="3" borderId="533" xfId="0" applyNumberFormat="1" applyFont="1" applyFill="1" applyBorder="1" applyAlignment="1">
      <alignment horizontal="right" wrapText="1"/>
    </xf>
    <xf numFmtId="1" fontId="10" fillId="0" borderId="644" xfId="0" applyNumberFormat="1" applyFont="1" applyBorder="1"/>
    <xf numFmtId="1" fontId="10" fillId="0" borderId="688" xfId="0" applyNumberFormat="1" applyFont="1" applyBorder="1"/>
    <xf numFmtId="1" fontId="10" fillId="3" borderId="310" xfId="0" applyNumberFormat="1" applyFont="1" applyFill="1" applyBorder="1" applyAlignment="1">
      <alignment horizontal="right" wrapText="1"/>
    </xf>
    <xf numFmtId="1" fontId="10" fillId="6" borderId="636" xfId="0" applyNumberFormat="1" applyFont="1" applyFill="1" applyBorder="1" applyProtection="1">
      <protection locked="0"/>
    </xf>
    <xf numFmtId="1" fontId="10" fillId="6" borderId="681" xfId="0" applyNumberFormat="1" applyFont="1" applyFill="1" applyBorder="1" applyProtection="1">
      <protection locked="0"/>
    </xf>
    <xf numFmtId="1" fontId="10" fillId="0" borderId="27" xfId="0" applyNumberFormat="1" applyFont="1" applyBorder="1" applyAlignment="1">
      <alignment horizontal="left" wrapText="1"/>
    </xf>
    <xf numFmtId="1" fontId="10" fillId="0" borderId="0" xfId="0" applyNumberFormat="1" applyFont="1" applyAlignment="1">
      <alignment horizontal="right"/>
    </xf>
    <xf numFmtId="1" fontId="10" fillId="0" borderId="591" xfId="0" applyNumberFormat="1" applyFont="1" applyBorder="1" applyAlignment="1">
      <alignment horizontal="left"/>
    </xf>
    <xf numFmtId="1" fontId="10" fillId="0" borderId="604" xfId="0" applyNumberFormat="1" applyFont="1" applyBorder="1" applyAlignment="1">
      <alignment horizontal="right"/>
    </xf>
    <xf numFmtId="1" fontId="10" fillId="0" borderId="704" xfId="0" applyNumberFormat="1" applyFont="1" applyBorder="1" applyAlignment="1">
      <alignment horizontal="center" vertical="center" wrapText="1"/>
    </xf>
    <xf numFmtId="1" fontId="10" fillId="0" borderId="4" xfId="0" applyNumberFormat="1" applyFont="1" applyBorder="1" applyAlignment="1">
      <alignment horizontal="left" vertical="center"/>
    </xf>
    <xf numFmtId="1" fontId="10" fillId="0" borderId="600" xfId="0" applyNumberFormat="1" applyFont="1" applyBorder="1"/>
    <xf numFmtId="1" fontId="10" fillId="0" borderId="637" xfId="0" applyNumberFormat="1" applyFont="1" applyBorder="1"/>
    <xf numFmtId="1" fontId="10" fillId="3" borderId="404" xfId="0" applyNumberFormat="1" applyFont="1" applyFill="1" applyBorder="1"/>
    <xf numFmtId="1" fontId="10" fillId="3" borderId="27" xfId="0" applyNumberFormat="1" applyFont="1" applyFill="1" applyBorder="1"/>
    <xf numFmtId="1" fontId="10" fillId="3" borderId="4" xfId="0" applyNumberFormat="1" applyFont="1" applyFill="1" applyBorder="1"/>
    <xf numFmtId="1" fontId="10" fillId="0" borderId="695" xfId="0" applyNumberFormat="1" applyFont="1" applyBorder="1" applyAlignment="1">
      <alignment horizontal="center" vertical="center" wrapText="1"/>
    </xf>
    <xf numFmtId="1" fontId="10" fillId="3" borderId="27" xfId="0" applyNumberFormat="1" applyFont="1" applyFill="1" applyBorder="1" applyAlignment="1">
      <alignment wrapText="1"/>
    </xf>
    <xf numFmtId="49" fontId="10" fillId="0" borderId="533" xfId="0" applyNumberFormat="1" applyFont="1" applyBorder="1" applyAlignment="1">
      <alignment horizontal="center" vertical="center" wrapText="1"/>
    </xf>
    <xf numFmtId="0" fontId="10" fillId="0" borderId="644" xfId="0" applyFont="1" applyBorder="1" applyAlignment="1">
      <alignment horizontal="center" vertical="center"/>
    </xf>
    <xf numFmtId="0" fontId="69" fillId="0" borderId="499" xfId="0" applyFont="1" applyBorder="1" applyAlignment="1">
      <alignment vertical="center" wrapText="1"/>
    </xf>
    <xf numFmtId="0" fontId="10" fillId="0" borderId="506" xfId="0" applyFont="1" applyBorder="1" applyAlignment="1">
      <alignment horizontal="center" vertical="center" wrapText="1"/>
    </xf>
    <xf numFmtId="0" fontId="10" fillId="0" borderId="644" xfId="0" applyFont="1" applyBorder="1" applyAlignment="1">
      <alignment horizontal="center" vertical="center" wrapText="1"/>
    </xf>
    <xf numFmtId="0" fontId="30" fillId="0" borderId="506" xfId="0" applyFont="1" applyBorder="1" applyAlignment="1">
      <alignment vertical="center" wrapText="1"/>
    </xf>
    <xf numFmtId="1" fontId="10" fillId="0" borderId="506" xfId="0" applyNumberFormat="1" applyFont="1" applyBorder="1" applyAlignment="1">
      <alignment horizontal="right" vertical="center" wrapText="1"/>
    </xf>
    <xf numFmtId="1" fontId="10" fillId="6" borderId="533" xfId="0" applyNumberFormat="1" applyFont="1" applyFill="1" applyBorder="1" applyProtection="1">
      <protection locked="0"/>
    </xf>
    <xf numFmtId="1" fontId="10" fillId="0" borderId="187" xfId="0" applyNumberFormat="1" applyFont="1" applyBorder="1" applyAlignment="1">
      <alignment horizontal="right" vertical="center" wrapText="1"/>
    </xf>
    <xf numFmtId="1" fontId="10" fillId="0" borderId="0" xfId="0" applyNumberFormat="1" applyFont="1" applyAlignment="1">
      <alignment horizontal="right" vertical="center" wrapText="1"/>
    </xf>
    <xf numFmtId="1" fontId="10" fillId="0" borderId="364" xfId="0" applyNumberFormat="1" applyFont="1" applyBorder="1" applyAlignment="1">
      <alignment horizontal="left" vertical="center"/>
    </xf>
    <xf numFmtId="1" fontId="10" fillId="0" borderId="190" xfId="0" applyNumberFormat="1" applyFont="1" applyBorder="1" applyAlignment="1">
      <alignment horizontal="center" vertical="center"/>
    </xf>
    <xf numFmtId="1" fontId="10" fillId="0" borderId="201" xfId="0" applyNumberFormat="1" applyFont="1" applyBorder="1" applyAlignment="1">
      <alignment horizontal="center" vertical="center"/>
    </xf>
    <xf numFmtId="1" fontId="77" fillId="0" borderId="206" xfId="0" applyNumberFormat="1" applyFont="1" applyBorder="1" applyAlignment="1">
      <alignment horizontal="left"/>
    </xf>
    <xf numFmtId="1" fontId="10" fillId="33" borderId="207" xfId="0" applyNumberFormat="1" applyFont="1" applyFill="1" applyBorder="1" applyAlignment="1">
      <alignment horizontal="right"/>
    </xf>
    <xf numFmtId="1" fontId="10" fillId="33" borderId="208" xfId="0" applyNumberFormat="1" applyFont="1" applyFill="1" applyBorder="1" applyAlignment="1">
      <alignment horizontal="right"/>
    </xf>
    <xf numFmtId="1" fontId="10" fillId="33" borderId="214" xfId="0" applyNumberFormat="1" applyFont="1" applyFill="1" applyBorder="1" applyAlignment="1">
      <alignment horizontal="right"/>
    </xf>
    <xf numFmtId="1" fontId="10" fillId="33" borderId="215" xfId="0" applyNumberFormat="1" applyFont="1" applyFill="1" applyBorder="1" applyAlignment="1">
      <alignment horizontal="right"/>
    </xf>
    <xf numFmtId="1" fontId="77" fillId="0" borderId="217" xfId="0" applyNumberFormat="1" applyFont="1" applyBorder="1"/>
    <xf numFmtId="1" fontId="77" fillId="0" borderId="223" xfId="0" applyNumberFormat="1" applyFont="1" applyBorder="1"/>
    <xf numFmtId="1" fontId="10" fillId="33" borderId="224" xfId="0" applyNumberFormat="1" applyFont="1" applyFill="1" applyBorder="1" applyAlignment="1">
      <alignment horizontal="right"/>
    </xf>
    <xf numFmtId="1" fontId="10" fillId="33" borderId="225" xfId="0" applyNumberFormat="1" applyFont="1" applyFill="1" applyBorder="1" applyAlignment="1">
      <alignment horizontal="right"/>
    </xf>
    <xf numFmtId="1" fontId="77" fillId="0" borderId="235" xfId="0" applyNumberFormat="1" applyFont="1" applyBorder="1" applyAlignment="1">
      <alignment horizontal="left"/>
    </xf>
    <xf numFmtId="1" fontId="77" fillId="0" borderId="242" xfId="0" applyNumberFormat="1" applyFont="1" applyBorder="1"/>
    <xf numFmtId="1" fontId="77" fillId="0" borderId="244" xfId="0" applyNumberFormat="1" applyFont="1" applyBorder="1"/>
    <xf numFmtId="1" fontId="77" fillId="0" borderId="250" xfId="0" applyNumberFormat="1" applyFont="1" applyBorder="1"/>
    <xf numFmtId="1" fontId="10" fillId="33" borderId="251" xfId="0" applyNumberFormat="1" applyFont="1" applyFill="1" applyBorder="1" applyAlignment="1">
      <alignment horizontal="right"/>
    </xf>
    <xf numFmtId="1" fontId="10" fillId="33" borderId="231" xfId="0" applyNumberFormat="1" applyFont="1" applyFill="1" applyBorder="1" applyAlignment="1">
      <alignment horizontal="right"/>
    </xf>
    <xf numFmtId="1" fontId="77" fillId="0" borderId="252" xfId="0" applyNumberFormat="1" applyFont="1" applyBorder="1" applyAlignment="1">
      <alignment horizontal="left"/>
    </xf>
    <xf numFmtId="1" fontId="10" fillId="33" borderId="253" xfId="0" applyNumberFormat="1" applyFont="1" applyFill="1" applyBorder="1" applyAlignment="1">
      <alignment horizontal="right"/>
    </xf>
    <xf numFmtId="1" fontId="77" fillId="0" borderId="252" xfId="0" applyNumberFormat="1" applyFont="1" applyBorder="1"/>
    <xf numFmtId="1" fontId="10" fillId="33" borderId="254" xfId="0" applyNumberFormat="1" applyFont="1" applyFill="1" applyBorder="1" applyAlignment="1">
      <alignment horizontal="right"/>
    </xf>
    <xf numFmtId="1" fontId="77" fillId="0" borderId="255" xfId="0" applyNumberFormat="1" applyFont="1" applyBorder="1"/>
    <xf numFmtId="1" fontId="10" fillId="33" borderId="256" xfId="0" applyNumberFormat="1" applyFont="1" applyFill="1" applyBorder="1" applyAlignment="1">
      <alignment horizontal="right"/>
    </xf>
    <xf numFmtId="1" fontId="10" fillId="33" borderId="257" xfId="0" applyNumberFormat="1" applyFont="1" applyFill="1" applyBorder="1" applyAlignment="1">
      <alignment horizontal="right"/>
    </xf>
    <xf numFmtId="1" fontId="10" fillId="0" borderId="264" xfId="0" applyNumberFormat="1" applyFont="1" applyBorder="1" applyAlignment="1">
      <alignment horizontal="center" vertical="center"/>
    </xf>
    <xf numFmtId="1" fontId="10" fillId="0" borderId="265" xfId="0" applyNumberFormat="1" applyFont="1" applyBorder="1" applyAlignment="1">
      <alignment horizontal="center" vertical="center" wrapText="1"/>
    </xf>
    <xf numFmtId="1" fontId="10" fillId="0" borderId="266" xfId="0" applyNumberFormat="1" applyFont="1" applyBorder="1" applyAlignment="1">
      <alignment horizontal="center" vertical="center" wrapText="1"/>
    </xf>
    <xf numFmtId="1" fontId="77" fillId="0" borderId="192" xfId="0" applyNumberFormat="1" applyFont="1" applyBorder="1" applyAlignment="1">
      <alignment horizontal="left"/>
    </xf>
    <xf numFmtId="1" fontId="10" fillId="33" borderId="269" xfId="0" applyNumberFormat="1" applyFont="1" applyFill="1" applyBorder="1" applyAlignment="1">
      <alignment horizontal="right"/>
    </xf>
    <xf numFmtId="1" fontId="10" fillId="33" borderId="270" xfId="0" applyNumberFormat="1" applyFont="1" applyFill="1" applyBorder="1" applyAlignment="1">
      <alignment horizontal="right"/>
    </xf>
    <xf numFmtId="1" fontId="10" fillId="33" borderId="271" xfId="0" applyNumberFormat="1" applyFont="1" applyFill="1" applyBorder="1" applyAlignment="1">
      <alignment horizontal="right"/>
    </xf>
    <xf numFmtId="1" fontId="10" fillId="21" borderId="708" xfId="0" applyNumberFormat="1" applyFont="1" applyFill="1" applyBorder="1" applyProtection="1">
      <protection locked="0"/>
    </xf>
    <xf numFmtId="1" fontId="77" fillId="0" borderId="274" xfId="0" applyNumberFormat="1" applyFont="1" applyBorder="1" applyAlignment="1">
      <alignment horizontal="left"/>
    </xf>
    <xf numFmtId="1" fontId="10" fillId="33" borderId="275" xfId="0" applyNumberFormat="1" applyFont="1" applyFill="1" applyBorder="1" applyAlignment="1">
      <alignment horizontal="right"/>
    </xf>
    <xf numFmtId="1" fontId="77" fillId="0" borderId="274" xfId="0" applyNumberFormat="1" applyFont="1" applyBorder="1"/>
    <xf numFmtId="1" fontId="77" fillId="0" borderId="277" xfId="0" applyNumberFormat="1" applyFont="1" applyBorder="1"/>
    <xf numFmtId="1" fontId="10" fillId="33" borderId="278" xfId="0" applyNumberFormat="1" applyFont="1" applyFill="1" applyBorder="1" applyAlignment="1">
      <alignment horizontal="right"/>
    </xf>
    <xf numFmtId="1" fontId="10" fillId="33" borderId="709" xfId="0" applyNumberFormat="1" applyFont="1" applyFill="1" applyBorder="1" applyAlignment="1">
      <alignment horizontal="right"/>
    </xf>
    <xf numFmtId="1" fontId="10" fillId="21" borderId="709" xfId="0" applyNumberFormat="1" applyFont="1" applyFill="1" applyBorder="1" applyProtection="1">
      <protection locked="0"/>
    </xf>
    <xf numFmtId="1" fontId="10" fillId="21" borderId="710" xfId="0" applyNumberFormat="1" applyFont="1" applyFill="1" applyBorder="1" applyProtection="1">
      <protection locked="0"/>
    </xf>
    <xf numFmtId="1" fontId="10" fillId="21" borderId="711" xfId="0" applyNumberFormat="1" applyFont="1" applyFill="1" applyBorder="1" applyProtection="1">
      <protection locked="0"/>
    </xf>
    <xf numFmtId="1" fontId="10" fillId="21" borderId="498" xfId="0" applyNumberFormat="1" applyFont="1" applyFill="1" applyBorder="1" applyProtection="1">
      <protection locked="0"/>
    </xf>
    <xf numFmtId="1" fontId="10" fillId="33" borderId="280" xfId="0" applyNumberFormat="1" applyFont="1" applyFill="1" applyBorder="1" applyAlignment="1">
      <alignment horizontal="right"/>
    </xf>
    <xf numFmtId="1" fontId="77" fillId="0" borderId="284" xfId="0" applyNumberFormat="1" applyFont="1" applyBorder="1"/>
    <xf numFmtId="1" fontId="10" fillId="0" borderId="193" xfId="0" applyNumberFormat="1" applyFont="1" applyBorder="1" applyAlignment="1">
      <alignment horizontal="center" vertical="center"/>
    </xf>
    <xf numFmtId="1" fontId="10" fillId="0" borderId="192" xfId="0" applyNumberFormat="1" applyFont="1" applyBorder="1" applyAlignment="1">
      <alignment horizontal="center" vertical="center" wrapText="1"/>
    </xf>
    <xf numFmtId="1" fontId="10" fillId="0" borderId="712" xfId="0" applyNumberFormat="1" applyFont="1" applyBorder="1" applyAlignment="1">
      <alignment horizontal="center" vertical="center" wrapText="1"/>
    </xf>
    <xf numFmtId="1" fontId="10" fillId="0" borderId="713" xfId="0" applyNumberFormat="1" applyFont="1" applyBorder="1" applyAlignment="1">
      <alignment horizontal="center" vertical="center" wrapText="1"/>
    </xf>
    <xf numFmtId="1" fontId="10" fillId="0" borderId="714" xfId="0" applyNumberFormat="1" applyFont="1" applyBorder="1" applyAlignment="1">
      <alignment horizontal="center" vertical="center" wrapText="1"/>
    </xf>
    <xf numFmtId="1" fontId="77" fillId="0" borderId="286" xfId="0" applyNumberFormat="1" applyFont="1" applyBorder="1" applyAlignment="1">
      <alignment horizontal="left"/>
    </xf>
    <xf numFmtId="1" fontId="10" fillId="33" borderId="290" xfId="0" applyNumberFormat="1" applyFont="1" applyFill="1" applyBorder="1" applyAlignment="1">
      <alignment horizontal="right"/>
    </xf>
    <xf numFmtId="1" fontId="10" fillId="33" borderId="232" xfId="0" applyNumberFormat="1" applyFont="1" applyFill="1" applyBorder="1" applyAlignment="1">
      <alignment horizontal="right"/>
    </xf>
    <xf numFmtId="1" fontId="77" fillId="0" borderId="242" xfId="0" applyNumberFormat="1" applyFont="1" applyBorder="1" applyAlignment="1">
      <alignment horizontal="left"/>
    </xf>
    <xf numFmtId="1" fontId="10" fillId="33" borderId="213" xfId="0" applyNumberFormat="1" applyFont="1" applyFill="1" applyBorder="1" applyAlignment="1">
      <alignment horizontal="right"/>
    </xf>
    <xf numFmtId="1" fontId="10" fillId="33" borderId="296" xfId="0" applyNumberFormat="1" applyFont="1" applyFill="1" applyBorder="1" applyAlignment="1">
      <alignment horizontal="right"/>
    </xf>
    <xf numFmtId="1" fontId="10" fillId="33" borderId="222" xfId="0" applyNumberFormat="1" applyFont="1" applyFill="1" applyBorder="1" applyAlignment="1">
      <alignment horizontal="right"/>
    </xf>
    <xf numFmtId="1" fontId="77" fillId="0" borderId="300" xfId="0" applyNumberFormat="1" applyFont="1" applyBorder="1"/>
    <xf numFmtId="1" fontId="10" fillId="33" borderId="285" xfId="0" applyNumberFormat="1" applyFont="1" applyFill="1" applyBorder="1" applyAlignment="1">
      <alignment horizontal="right"/>
    </xf>
    <xf numFmtId="1" fontId="10" fillId="33" borderId="301" xfId="0" applyNumberFormat="1" applyFont="1" applyFill="1" applyBorder="1" applyAlignment="1">
      <alignment horizontal="right"/>
    </xf>
    <xf numFmtId="0" fontId="10" fillId="0" borderId="389" xfId="0" applyFont="1" applyBorder="1"/>
    <xf numFmtId="1" fontId="8" fillId="0" borderId="404" xfId="0" applyNumberFormat="1" applyFont="1" applyBorder="1"/>
    <xf numFmtId="1" fontId="8" fillId="0" borderId="383" xfId="0" applyNumberFormat="1" applyFont="1" applyBorder="1"/>
    <xf numFmtId="1" fontId="4" fillId="3" borderId="0" xfId="0" applyNumberFormat="1" applyFont="1" applyFill="1" applyAlignment="1">
      <alignment horizontal="right"/>
    </xf>
    <xf numFmtId="1" fontId="10" fillId="4" borderId="718" xfId="0" applyNumberFormat="1" applyFont="1" applyFill="1" applyBorder="1" applyAlignment="1">
      <alignment horizontal="center" vertical="center" wrapText="1"/>
    </xf>
    <xf numFmtId="41" fontId="98" fillId="4" borderId="37" xfId="17" applyNumberFormat="1" applyFont="1" applyFill="1" applyBorder="1" applyAlignment="1" applyProtection="1">
      <alignment vertical="center" wrapText="1"/>
    </xf>
    <xf numFmtId="1" fontId="10" fillId="0" borderId="723" xfId="0" applyNumberFormat="1" applyFont="1" applyBorder="1" applyAlignment="1">
      <alignment horizontal="right"/>
    </xf>
    <xf numFmtId="0" fontId="39" fillId="0" borderId="140" xfId="0" applyFont="1" applyBorder="1" applyAlignment="1">
      <alignment horizontal="left" vertical="top" wrapText="1"/>
    </xf>
    <xf numFmtId="1" fontId="10" fillId="0" borderId="382" xfId="0" applyNumberFormat="1" applyFont="1" applyBorder="1" applyAlignment="1">
      <alignment horizontal="left" vertical="center" wrapText="1"/>
    </xf>
    <xf numFmtId="1" fontId="10" fillId="0" borderId="382" xfId="0" applyNumberFormat="1" applyFont="1" applyBorder="1" applyAlignment="1">
      <alignment horizontal="left" vertical="center"/>
    </xf>
    <xf numFmtId="1" fontId="5" fillId="3" borderId="0" xfId="0" applyNumberFormat="1" applyFont="1" applyFill="1" applyAlignment="1">
      <alignment horizontal="center" vertical="center" wrapText="1"/>
    </xf>
    <xf numFmtId="1" fontId="10" fillId="0" borderId="382" xfId="0" applyNumberFormat="1" applyFont="1" applyBorder="1" applyAlignment="1" applyProtection="1">
      <alignment horizontal="left" vertical="center" wrapText="1"/>
      <protection hidden="1"/>
    </xf>
    <xf numFmtId="1" fontId="10" fillId="0" borderId="384" xfId="0" applyNumberFormat="1" applyFont="1" applyBorder="1" applyAlignment="1" applyProtection="1">
      <alignment horizontal="left" vertical="center" wrapText="1"/>
      <protection hidden="1"/>
    </xf>
    <xf numFmtId="1" fontId="10" fillId="0" borderId="0" xfId="0" applyNumberFormat="1" applyFont="1" applyBorder="1" applyAlignment="1">
      <alignment horizontal="center" vertical="center" wrapText="1"/>
    </xf>
    <xf numFmtId="1" fontId="10" fillId="0" borderId="34" xfId="0" applyNumberFormat="1" applyFont="1" applyBorder="1" applyAlignment="1">
      <alignment horizontal="center" vertical="center" wrapText="1"/>
    </xf>
    <xf numFmtId="1" fontId="10" fillId="0" borderId="368" xfId="0" applyNumberFormat="1" applyFont="1" applyBorder="1" applyAlignment="1">
      <alignment horizontal="left" vertical="center" wrapText="1"/>
    </xf>
    <xf numFmtId="0" fontId="0" fillId="0" borderId="0" xfId="0"/>
    <xf numFmtId="1" fontId="10" fillId="0" borderId="368" xfId="0" applyNumberFormat="1" applyFont="1" applyBorder="1" applyAlignment="1">
      <alignment horizontal="left" wrapText="1"/>
    </xf>
    <xf numFmtId="1" fontId="5" fillId="3" borderId="0" xfId="0" applyNumberFormat="1" applyFont="1" applyFill="1" applyAlignment="1">
      <alignment wrapText="1"/>
    </xf>
    <xf numFmtId="1" fontId="10" fillId="0" borderId="694" xfId="0" applyNumberFormat="1" applyFont="1" applyBorder="1" applyAlignment="1">
      <alignment horizontal="center" vertical="center" wrapText="1"/>
    </xf>
    <xf numFmtId="0" fontId="30" fillId="0" borderId="0" xfId="0" applyFont="1"/>
    <xf numFmtId="1" fontId="9" fillId="3" borderId="726" xfId="0" applyNumberFormat="1" applyFont="1" applyFill="1" applyBorder="1" applyAlignment="1">
      <alignment horizontal="left"/>
    </xf>
    <xf numFmtId="1" fontId="10" fillId="0" borderId="731" xfId="0" applyNumberFormat="1" applyFont="1" applyBorder="1" applyAlignment="1">
      <alignment horizontal="center" vertical="center" wrapText="1"/>
    </xf>
    <xf numFmtId="1" fontId="10" fillId="0" borderId="732" xfId="0" applyNumberFormat="1" applyFont="1" applyBorder="1" applyAlignment="1">
      <alignment horizontal="center" vertical="center" wrapText="1"/>
    </xf>
    <xf numFmtId="1" fontId="10" fillId="0" borderId="697" xfId="0" applyNumberFormat="1" applyFont="1" applyBorder="1" applyAlignment="1">
      <alignment horizontal="center" vertical="center" wrapText="1"/>
    </xf>
    <xf numFmtId="1" fontId="10" fillId="4" borderId="303" xfId="0" applyNumberFormat="1" applyFont="1" applyFill="1" applyBorder="1" applyAlignment="1" applyProtection="1">
      <alignment vertical="center"/>
    </xf>
    <xf numFmtId="1" fontId="10" fillId="0" borderId="29" xfId="0" applyNumberFormat="1" applyFont="1" applyBorder="1" applyAlignment="1">
      <alignment horizontal="right" wrapText="1"/>
    </xf>
    <xf numFmtId="1" fontId="10" fillId="0" borderId="720" xfId="0" applyNumberFormat="1" applyFont="1" applyBorder="1" applyAlignment="1">
      <alignment horizontal="center" wrapText="1"/>
    </xf>
    <xf numFmtId="1" fontId="10" fillId="0" borderId="697" xfId="0" applyNumberFormat="1" applyFont="1" applyBorder="1" applyAlignment="1">
      <alignment horizontal="right"/>
    </xf>
    <xf numFmtId="1" fontId="10" fillId="0" borderId="718" xfId="0" applyNumberFormat="1" applyFont="1" applyBorder="1" applyAlignment="1">
      <alignment horizontal="right"/>
    </xf>
    <xf numFmtId="1" fontId="10" fillId="0" borderId="697" xfId="0" applyNumberFormat="1" applyFont="1" applyBorder="1"/>
    <xf numFmtId="1" fontId="10" fillId="0" borderId="718" xfId="0" applyNumberFormat="1" applyFont="1" applyBorder="1"/>
    <xf numFmtId="1" fontId="10" fillId="0" borderId="719" xfId="0" applyNumberFormat="1" applyFont="1" applyBorder="1"/>
    <xf numFmtId="1" fontId="10" fillId="0" borderId="697" xfId="0" applyNumberFormat="1" applyFont="1" applyBorder="1" applyAlignment="1">
      <alignment horizontal="right" wrapText="1"/>
    </xf>
    <xf numFmtId="1" fontId="10" fillId="0" borderId="657" xfId="0" applyNumberFormat="1" applyFont="1" applyBorder="1" applyAlignment="1">
      <alignment horizontal="right" wrapText="1"/>
    </xf>
    <xf numFmtId="1" fontId="10" fillId="6" borderId="718" xfId="0" applyNumberFormat="1" applyFont="1" applyFill="1" applyBorder="1" applyProtection="1">
      <protection locked="0"/>
    </xf>
    <xf numFmtId="1" fontId="10" fillId="6" borderId="719" xfId="0" applyNumberFormat="1" applyFont="1" applyFill="1" applyBorder="1" applyProtection="1">
      <protection locked="0"/>
    </xf>
    <xf numFmtId="1" fontId="10" fillId="0" borderId="720" xfId="0" applyNumberFormat="1" applyFont="1" applyBorder="1" applyAlignment="1">
      <alignment horizontal="center" vertical="center" wrapText="1"/>
    </xf>
    <xf numFmtId="1" fontId="10" fillId="0" borderId="727" xfId="0" applyNumberFormat="1" applyFont="1" applyBorder="1" applyAlignment="1">
      <alignment horizontal="left" vertical="center" wrapText="1"/>
    </xf>
    <xf numFmtId="1" fontId="10" fillId="0" borderId="731" xfId="0" applyNumberFormat="1" applyFont="1" applyBorder="1" applyAlignment="1">
      <alignment horizontal="right" wrapText="1"/>
    </xf>
    <xf numFmtId="1" fontId="10" fillId="0" borderId="732" xfId="0" applyNumberFormat="1" applyFont="1" applyBorder="1" applyAlignment="1">
      <alignment horizontal="right" wrapText="1"/>
    </xf>
    <xf numFmtId="1" fontId="10" fillId="0" borderId="729" xfId="0" applyNumberFormat="1" applyFont="1" applyBorder="1" applyAlignment="1">
      <alignment horizontal="right"/>
    </xf>
    <xf numFmtId="1" fontId="10" fillId="6" borderId="731" xfId="0" applyNumberFormat="1" applyFont="1" applyFill="1" applyBorder="1" applyProtection="1">
      <protection locked="0"/>
    </xf>
    <xf numFmtId="1" fontId="10" fillId="6" borderId="729" xfId="0" applyNumberFormat="1" applyFont="1" applyFill="1" applyBorder="1" applyProtection="1">
      <protection locked="0"/>
    </xf>
    <xf numFmtId="1" fontId="10" fillId="6" borderId="733" xfId="0" applyNumberFormat="1" applyFont="1" applyFill="1" applyBorder="1" applyProtection="1">
      <protection locked="0"/>
    </xf>
    <xf numFmtId="1" fontId="10" fillId="6" borderId="727" xfId="0" applyNumberFormat="1" applyFont="1" applyFill="1" applyBorder="1" applyProtection="1">
      <protection locked="0"/>
    </xf>
    <xf numFmtId="1" fontId="10" fillId="6" borderId="734" xfId="0" applyNumberFormat="1" applyFont="1" applyFill="1" applyBorder="1" applyProtection="1">
      <protection locked="0"/>
    </xf>
    <xf numFmtId="1" fontId="10" fillId="0" borderId="406" xfId="0" applyNumberFormat="1" applyFont="1" applyBorder="1" applyAlignment="1">
      <alignment horizontal="left" vertical="center" wrapText="1"/>
    </xf>
    <xf numFmtId="1" fontId="10" fillId="0" borderId="735" xfId="0" applyNumberFormat="1" applyFont="1" applyBorder="1" applyAlignment="1">
      <alignment horizontal="right" wrapText="1"/>
    </xf>
    <xf numFmtId="1" fontId="10" fillId="0" borderId="736" xfId="0" applyNumberFormat="1" applyFont="1" applyBorder="1" applyAlignment="1">
      <alignment horizontal="right" wrapText="1"/>
    </xf>
    <xf numFmtId="1" fontId="10" fillId="0" borderId="405" xfId="0" applyNumberFormat="1" applyFont="1" applyBorder="1" applyAlignment="1">
      <alignment horizontal="right"/>
    </xf>
    <xf numFmtId="1" fontId="10" fillId="6" borderId="406" xfId="0" applyNumberFormat="1" applyFont="1" applyFill="1" applyBorder="1" applyProtection="1">
      <protection locked="0"/>
    </xf>
    <xf numFmtId="1" fontId="10" fillId="4" borderId="425" xfId="0" applyNumberFormat="1" applyFont="1" applyFill="1" applyBorder="1"/>
    <xf numFmtId="1" fontId="10" fillId="0" borderId="425" xfId="0" applyNumberFormat="1" applyFont="1" applyBorder="1" applyAlignment="1">
      <alignment horizontal="center" vertical="center"/>
    </xf>
    <xf numFmtId="1" fontId="10" fillId="0" borderId="725" xfId="0" applyNumberFormat="1" applyFont="1" applyBorder="1" applyAlignment="1">
      <alignment horizontal="center" vertical="center" wrapText="1"/>
    </xf>
    <xf numFmtId="1" fontId="10" fillId="0" borderId="718" xfId="0" applyNumberFormat="1" applyFont="1" applyBorder="1" applyAlignment="1">
      <alignment horizontal="center" vertical="center" wrapText="1"/>
    </xf>
    <xf numFmtId="1" fontId="10" fillId="0" borderId="730" xfId="0" applyNumberFormat="1" applyFont="1" applyBorder="1" applyAlignment="1">
      <alignment horizontal="center" vertical="center" wrapText="1"/>
    </xf>
    <xf numFmtId="1" fontId="10" fillId="4" borderId="697" xfId="0" applyNumberFormat="1" applyFont="1" applyFill="1" applyBorder="1" applyAlignment="1">
      <alignment horizontal="center" vertical="center" wrapText="1"/>
    </xf>
    <xf numFmtId="1" fontId="10" fillId="4" borderId="737" xfId="0" applyNumberFormat="1" applyFont="1" applyFill="1" applyBorder="1"/>
    <xf numFmtId="1" fontId="10" fillId="0" borderId="737" xfId="0" applyNumberFormat="1" applyFont="1" applyBorder="1" applyAlignment="1">
      <alignment horizontal="center" vertical="center"/>
    </xf>
    <xf numFmtId="1" fontId="13" fillId="4" borderId="737" xfId="0" applyNumberFormat="1" applyFont="1" applyFill="1" applyBorder="1"/>
    <xf numFmtId="1" fontId="10" fillId="0" borderId="568" xfId="0" applyNumberFormat="1" applyFont="1" applyBorder="1" applyAlignment="1">
      <alignment horizontal="right" vertical="center" wrapText="1"/>
    </xf>
    <xf numFmtId="1" fontId="10" fillId="0" borderId="582" xfId="0" applyNumberFormat="1" applyFont="1" applyBorder="1"/>
    <xf numFmtId="1" fontId="10" fillId="4" borderId="576" xfId="0" applyNumberFormat="1" applyFont="1" applyFill="1" applyBorder="1" applyProtection="1">
      <protection locked="0"/>
    </xf>
    <xf numFmtId="1" fontId="10" fillId="4" borderId="738" xfId="0" applyNumberFormat="1" applyFont="1" applyFill="1" applyBorder="1"/>
    <xf numFmtId="1" fontId="10" fillId="0" borderId="738" xfId="0" applyNumberFormat="1" applyFont="1" applyBorder="1" applyAlignment="1">
      <alignment horizontal="center" vertical="center"/>
    </xf>
    <xf numFmtId="1" fontId="13" fillId="4" borderId="738" xfId="0" applyNumberFormat="1" applyFont="1" applyFill="1" applyBorder="1"/>
    <xf numFmtId="0" fontId="30" fillId="0" borderId="720" xfId="0" applyFont="1" applyBorder="1" applyAlignment="1">
      <alignment horizontal="center"/>
    </xf>
    <xf numFmtId="1" fontId="30" fillId="0" borderId="720" xfId="0" applyNumberFormat="1" applyFont="1" applyBorder="1"/>
    <xf numFmtId="1" fontId="30" fillId="0" borderId="718" xfId="0" applyNumberFormat="1" applyFont="1" applyBorder="1"/>
    <xf numFmtId="1" fontId="30" fillId="0" borderId="704" xfId="0" applyNumberFormat="1" applyFont="1" applyBorder="1"/>
    <xf numFmtId="1" fontId="10" fillId="4" borderId="697" xfId="0" applyNumberFormat="1" applyFont="1" applyFill="1" applyBorder="1"/>
    <xf numFmtId="1" fontId="10" fillId="4" borderId="704" xfId="0" applyNumberFormat="1" applyFont="1" applyFill="1" applyBorder="1"/>
    <xf numFmtId="1" fontId="10" fillId="4" borderId="718" xfId="0" applyNumberFormat="1" applyFont="1" applyFill="1" applyBorder="1"/>
    <xf numFmtId="1" fontId="10" fillId="4" borderId="739" xfId="0" applyNumberFormat="1" applyFont="1" applyFill="1" applyBorder="1"/>
    <xf numFmtId="1" fontId="10" fillId="0" borderId="744" xfId="0" applyNumberFormat="1" applyFont="1" applyBorder="1" applyAlignment="1">
      <alignment horizontal="center" vertical="center" wrapText="1"/>
    </xf>
    <xf numFmtId="1" fontId="10" fillId="0" borderId="745" xfId="0" applyNumberFormat="1" applyFont="1" applyBorder="1" applyAlignment="1">
      <alignment horizontal="center" vertical="center" wrapText="1"/>
    </xf>
    <xf numFmtId="9" fontId="10" fillId="0" borderId="742" xfId="24" applyFont="1" applyBorder="1" applyAlignment="1">
      <alignment horizontal="center" vertical="center" wrapText="1"/>
    </xf>
    <xf numFmtId="0" fontId="10" fillId="0" borderId="744" xfId="0" applyFont="1" applyBorder="1" applyAlignment="1">
      <alignment horizontal="center" vertical="center" wrapText="1"/>
    </xf>
    <xf numFmtId="0" fontId="10" fillId="0" borderId="745" xfId="0" applyFont="1" applyBorder="1" applyAlignment="1">
      <alignment horizontal="center" vertical="center" wrapText="1"/>
    </xf>
    <xf numFmtId="0" fontId="10" fillId="4" borderId="742" xfId="0" applyFont="1" applyFill="1" applyBorder="1" applyAlignment="1">
      <alignment horizontal="center" vertical="center" wrapText="1"/>
    </xf>
    <xf numFmtId="1" fontId="10" fillId="0" borderId="746" xfId="0" applyNumberFormat="1" applyFont="1" applyBorder="1" applyAlignment="1">
      <alignment horizontal="left" vertical="center" wrapText="1"/>
    </xf>
    <xf numFmtId="1" fontId="10" fillId="0" borderId="746" xfId="0" applyNumberFormat="1" applyFont="1" applyBorder="1" applyAlignment="1">
      <alignment horizontal="right" vertical="center" wrapText="1"/>
    </xf>
    <xf numFmtId="1" fontId="10" fillId="6" borderId="747" xfId="0" applyNumberFormat="1" applyFont="1" applyFill="1" applyBorder="1" applyProtection="1">
      <protection locked="0"/>
    </xf>
    <xf numFmtId="1" fontId="10" fillId="6" borderId="748" xfId="0" applyNumberFormat="1" applyFont="1" applyFill="1" applyBorder="1" applyProtection="1">
      <protection locked="0"/>
    </xf>
    <xf numFmtId="1" fontId="10" fillId="0" borderId="725" xfId="0" applyNumberFormat="1" applyFont="1" applyBorder="1" applyAlignment="1">
      <alignment horizontal="left" vertical="center" wrapText="1"/>
    </xf>
    <xf numFmtId="1" fontId="10" fillId="0" borderId="725" xfId="0" applyNumberFormat="1" applyFont="1" applyBorder="1" applyAlignment="1">
      <alignment horizontal="right" vertical="center" wrapText="1"/>
    </xf>
    <xf numFmtId="1" fontId="10" fillId="0" borderId="735" xfId="0" applyNumberFormat="1" applyFont="1" applyBorder="1"/>
    <xf numFmtId="1" fontId="10" fillId="6" borderId="749" xfId="0" applyNumberFormat="1" applyFont="1" applyFill="1" applyBorder="1" applyProtection="1">
      <protection locked="0"/>
    </xf>
    <xf numFmtId="1" fontId="10" fillId="6" borderId="735" xfId="0" applyNumberFormat="1" applyFont="1" applyFill="1" applyBorder="1" applyProtection="1">
      <protection locked="0"/>
    </xf>
    <xf numFmtId="1" fontId="10" fillId="6" borderId="736" xfId="0" applyNumberFormat="1" applyFont="1" applyFill="1" applyBorder="1" applyProtection="1">
      <protection locked="0"/>
    </xf>
    <xf numFmtId="1" fontId="10" fillId="6" borderId="750" xfId="0" applyNumberFormat="1" applyFont="1" applyFill="1" applyBorder="1" applyProtection="1">
      <protection locked="0"/>
    </xf>
    <xf numFmtId="0" fontId="30" fillId="0" borderId="751" xfId="0" applyFont="1" applyBorder="1" applyAlignment="1">
      <alignment horizontal="center"/>
    </xf>
    <xf numFmtId="1" fontId="30" fillId="0" borderId="751" xfId="0" applyNumberFormat="1" applyFont="1" applyBorder="1"/>
    <xf numFmtId="1" fontId="10" fillId="4" borderId="744" xfId="0" applyNumberFormat="1" applyFont="1" applyFill="1" applyBorder="1"/>
    <xf numFmtId="1" fontId="10" fillId="4" borderId="751" xfId="0" applyNumberFormat="1" applyFont="1" applyFill="1" applyBorder="1"/>
    <xf numFmtId="1" fontId="30" fillId="4" borderId="744" xfId="0" applyNumberFormat="1" applyFont="1" applyFill="1" applyBorder="1"/>
    <xf numFmtId="1" fontId="10" fillId="4" borderId="752" xfId="0" applyNumberFormat="1" applyFont="1" applyFill="1" applyBorder="1"/>
    <xf numFmtId="1" fontId="10" fillId="4" borderId="745" xfId="0" applyNumberFormat="1" applyFont="1" applyFill="1" applyBorder="1"/>
    <xf numFmtId="1" fontId="10" fillId="4" borderId="753" xfId="0" applyNumberFormat="1" applyFont="1" applyFill="1" applyBorder="1"/>
    <xf numFmtId="1" fontId="10" fillId="3" borderId="738" xfId="0" applyNumberFormat="1" applyFont="1" applyFill="1" applyBorder="1"/>
    <xf numFmtId="1" fontId="10" fillId="0" borderId="738" xfId="0" applyNumberFormat="1" applyFont="1" applyBorder="1"/>
    <xf numFmtId="1" fontId="10" fillId="6" borderId="724" xfId="0" applyNumberFormat="1" applyFont="1" applyFill="1" applyBorder="1" applyProtection="1">
      <protection locked="0"/>
    </xf>
    <xf numFmtId="1" fontId="10" fillId="3" borderId="754" xfId="0" applyNumberFormat="1" applyFont="1" applyFill="1" applyBorder="1"/>
    <xf numFmtId="1" fontId="10" fillId="0" borderId="754" xfId="0" applyNumberFormat="1" applyFont="1" applyBorder="1"/>
    <xf numFmtId="1" fontId="10" fillId="6" borderId="755" xfId="0" applyNumberFormat="1" applyFont="1" applyFill="1" applyBorder="1" applyProtection="1">
      <protection locked="0"/>
    </xf>
    <xf numFmtId="1" fontId="6" fillId="3" borderId="303" xfId="0" applyNumberFormat="1" applyFont="1" applyFill="1" applyBorder="1" applyProtection="1">
      <protection locked="0"/>
    </xf>
    <xf numFmtId="1" fontId="5" fillId="3" borderId="756" xfId="0" applyNumberFormat="1" applyFont="1" applyFill="1" applyBorder="1" applyAlignment="1" applyProtection="1">
      <alignment horizontal="left"/>
      <protection hidden="1"/>
    </xf>
    <xf numFmtId="1" fontId="5" fillId="3" borderId="405" xfId="0" applyNumberFormat="1" applyFont="1" applyFill="1" applyBorder="1" applyAlignment="1" applyProtection="1">
      <alignment horizontal="left"/>
      <protection hidden="1"/>
    </xf>
    <xf numFmtId="1" fontId="3" fillId="3" borderId="405" xfId="0" applyNumberFormat="1" applyFont="1" applyFill="1" applyBorder="1" applyAlignment="1" applyProtection="1">
      <alignment horizontal="left" wrapText="1"/>
      <protection hidden="1"/>
    </xf>
    <xf numFmtId="1" fontId="3" fillId="3" borderId="405" xfId="0" applyNumberFormat="1" applyFont="1" applyFill="1" applyBorder="1" applyProtection="1">
      <protection hidden="1"/>
    </xf>
    <xf numFmtId="1" fontId="3" fillId="3" borderId="405" xfId="0" applyNumberFormat="1" applyFont="1" applyFill="1" applyBorder="1" applyAlignment="1" applyProtection="1">
      <alignment wrapText="1"/>
      <protection hidden="1"/>
    </xf>
    <xf numFmtId="1" fontId="10" fillId="0" borderId="760" xfId="0" applyNumberFormat="1" applyFont="1" applyBorder="1" applyAlignment="1" applyProtection="1">
      <alignment horizontal="center" vertical="center"/>
      <protection hidden="1"/>
    </xf>
    <xf numFmtId="1" fontId="10" fillId="0" borderId="761" xfId="0" applyNumberFormat="1" applyFont="1" applyBorder="1" applyAlignment="1" applyProtection="1">
      <alignment horizontal="center" vertical="center"/>
      <protection hidden="1"/>
    </xf>
    <xf numFmtId="1" fontId="10" fillId="0" borderId="407" xfId="0" applyNumberFormat="1" applyFont="1" applyBorder="1" applyAlignment="1" applyProtection="1">
      <alignment horizontal="center" vertical="center" wrapText="1"/>
      <protection hidden="1"/>
    </xf>
    <xf numFmtId="1" fontId="10" fillId="0" borderId="762" xfId="0" applyNumberFormat="1" applyFont="1" applyBorder="1" applyAlignment="1">
      <alignment horizontal="center" vertical="center" wrapText="1"/>
    </xf>
    <xf numFmtId="1" fontId="10" fillId="0" borderId="759" xfId="0" applyNumberFormat="1" applyFont="1" applyBorder="1" applyAlignment="1">
      <alignment horizontal="center" vertical="center" wrapText="1"/>
    </xf>
    <xf numFmtId="1" fontId="10" fillId="0" borderId="763" xfId="0" applyNumberFormat="1" applyFont="1" applyBorder="1" applyAlignment="1">
      <alignment horizontal="center" vertical="center" wrapText="1"/>
    </xf>
    <xf numFmtId="1" fontId="10" fillId="0" borderId="758" xfId="0" applyNumberFormat="1" applyFont="1" applyBorder="1" applyAlignment="1">
      <alignment horizontal="center" vertical="center" wrapText="1"/>
    </xf>
    <xf numFmtId="1" fontId="10" fillId="0" borderId="755" xfId="0" applyNumberFormat="1" applyFont="1" applyBorder="1" applyAlignment="1" applyProtection="1">
      <alignment horizontal="center" vertical="center" wrapText="1"/>
      <protection hidden="1"/>
    </xf>
    <xf numFmtId="1" fontId="10" fillId="0" borderId="755" xfId="0" applyNumberFormat="1" applyFont="1" applyBorder="1" applyAlignment="1" applyProtection="1">
      <alignment horizontal="left" vertical="center" wrapText="1"/>
      <protection hidden="1"/>
    </xf>
    <xf numFmtId="1" fontId="10" fillId="0" borderId="762" xfId="0" applyNumberFormat="1" applyFont="1" applyBorder="1" applyAlignment="1">
      <alignment horizontal="right" wrapText="1"/>
    </xf>
    <xf numFmtId="1" fontId="10" fillId="0" borderId="764" xfId="0" applyNumberFormat="1" applyFont="1" applyBorder="1" applyAlignment="1">
      <alignment horizontal="right" wrapText="1"/>
    </xf>
    <xf numFmtId="1" fontId="10" fillId="0" borderId="759" xfId="0" applyNumberFormat="1" applyFont="1" applyBorder="1" applyAlignment="1">
      <alignment horizontal="right"/>
    </xf>
    <xf numFmtId="1" fontId="10" fillId="6" borderId="762" xfId="0" applyNumberFormat="1" applyFont="1" applyFill="1" applyBorder="1" applyProtection="1">
      <protection locked="0"/>
    </xf>
    <xf numFmtId="1" fontId="10" fillId="6" borderId="765" xfId="0" applyNumberFormat="1" applyFont="1" applyFill="1" applyBorder="1" applyProtection="1">
      <protection locked="0"/>
    </xf>
    <xf numFmtId="1" fontId="10" fillId="6" borderId="757" xfId="0" applyNumberFormat="1" applyFont="1" applyFill="1" applyBorder="1" applyProtection="1">
      <protection locked="0"/>
    </xf>
    <xf numFmtId="1" fontId="10" fillId="6" borderId="756" xfId="0" applyNumberFormat="1" applyFont="1" applyFill="1" applyBorder="1" applyProtection="1">
      <protection locked="0"/>
    </xf>
    <xf numFmtId="1" fontId="10" fillId="6" borderId="766" xfId="0" applyNumberFormat="1" applyFont="1" applyFill="1" applyBorder="1" applyProtection="1">
      <protection locked="0"/>
    </xf>
    <xf numFmtId="1" fontId="10" fillId="6" borderId="759" xfId="0" applyNumberFormat="1" applyFont="1" applyFill="1" applyBorder="1" applyAlignment="1" applyProtection="1">
      <alignment wrapText="1"/>
      <protection locked="0"/>
    </xf>
    <xf numFmtId="1" fontId="10" fillId="0" borderId="767" xfId="0" applyNumberFormat="1" applyFont="1" applyBorder="1" applyAlignment="1" applyProtection="1">
      <alignment horizontal="center" vertical="center" wrapText="1"/>
      <protection hidden="1"/>
    </xf>
    <xf numFmtId="1" fontId="10" fillId="0" borderId="767" xfId="0" applyNumberFormat="1" applyFont="1" applyBorder="1" applyAlignment="1" applyProtection="1">
      <alignment horizontal="left" vertical="center" wrapText="1"/>
      <protection hidden="1"/>
    </xf>
    <xf numFmtId="1" fontId="10" fillId="6" borderId="768" xfId="0" applyNumberFormat="1" applyFont="1" applyFill="1" applyBorder="1" applyProtection="1">
      <protection locked="0"/>
    </xf>
    <xf numFmtId="1" fontId="10" fillId="4" borderId="754" xfId="0" applyNumberFormat="1" applyFont="1" applyFill="1" applyBorder="1" applyProtection="1">
      <protection hidden="1"/>
    </xf>
    <xf numFmtId="1" fontId="10" fillId="0" borderId="762" xfId="0" applyNumberFormat="1" applyFont="1" applyBorder="1" applyAlignment="1" applyProtection="1">
      <alignment horizontal="center" vertical="center"/>
      <protection hidden="1"/>
    </xf>
    <xf numFmtId="1" fontId="10" fillId="0" borderId="764" xfId="0" applyNumberFormat="1" applyFont="1" applyBorder="1" applyAlignment="1" applyProtection="1">
      <alignment horizontal="center" vertical="center"/>
      <protection hidden="1"/>
    </xf>
    <xf numFmtId="1" fontId="10" fillId="0" borderId="760" xfId="0" applyNumberFormat="1" applyFont="1" applyBorder="1" applyAlignment="1">
      <alignment horizontal="center" vertical="center" wrapText="1"/>
    </xf>
    <xf numFmtId="1" fontId="10" fillId="0" borderId="729" xfId="0" applyNumberFormat="1" applyFont="1" applyBorder="1" applyAlignment="1">
      <alignment horizontal="center" vertical="center" wrapText="1"/>
    </xf>
    <xf numFmtId="1" fontId="10" fillId="0" borderId="769" xfId="0" applyNumberFormat="1" applyFont="1" applyBorder="1" applyAlignment="1" applyProtection="1">
      <alignment horizontal="left" vertical="center" wrapText="1"/>
      <protection hidden="1"/>
    </xf>
    <xf numFmtId="1" fontId="10" fillId="0" borderId="770" xfId="0" applyNumberFormat="1" applyFont="1" applyBorder="1" applyAlignment="1">
      <alignment horizontal="right" wrapText="1"/>
    </xf>
    <xf numFmtId="1" fontId="10" fillId="0" borderId="771" xfId="0" applyNumberFormat="1" applyFont="1" applyBorder="1" applyAlignment="1">
      <alignment horizontal="right" wrapText="1"/>
    </xf>
    <xf numFmtId="1" fontId="10" fillId="0" borderId="772" xfId="0" applyNumberFormat="1" applyFont="1" applyBorder="1" applyAlignment="1">
      <alignment horizontal="right"/>
    </xf>
    <xf numFmtId="1" fontId="10" fillId="5" borderId="770" xfId="0" applyNumberFormat="1" applyFont="1" applyFill="1" applyBorder="1"/>
    <xf numFmtId="1" fontId="10" fillId="5" borderId="772" xfId="0" applyNumberFormat="1" applyFont="1" applyFill="1" applyBorder="1"/>
    <xf numFmtId="1" fontId="10" fillId="6" borderId="770" xfId="0" applyNumberFormat="1" applyFont="1" applyFill="1" applyBorder="1" applyProtection="1">
      <protection locked="0"/>
    </xf>
    <xf numFmtId="1" fontId="10" fillId="6" borderId="772" xfId="0" applyNumberFormat="1" applyFont="1" applyFill="1" applyBorder="1" applyProtection="1">
      <protection locked="0"/>
    </xf>
    <xf numFmtId="1" fontId="10" fillId="6" borderId="773" xfId="0" applyNumberFormat="1" applyFont="1" applyFill="1" applyBorder="1" applyProtection="1">
      <protection locked="0"/>
    </xf>
    <xf numFmtId="1" fontId="10" fillId="6" borderId="769" xfId="0" applyNumberFormat="1" applyFont="1" applyFill="1" applyBorder="1" applyProtection="1">
      <protection locked="0"/>
    </xf>
    <xf numFmtId="1" fontId="10" fillId="6" borderId="774" xfId="0" applyNumberFormat="1" applyFont="1" applyFill="1" applyBorder="1" applyProtection="1">
      <protection locked="0"/>
    </xf>
    <xf numFmtId="1" fontId="10" fillId="6" borderId="772" xfId="0" applyNumberFormat="1" applyFont="1" applyFill="1" applyBorder="1" applyAlignment="1" applyProtection="1">
      <alignment wrapText="1"/>
      <protection locked="0"/>
    </xf>
    <xf numFmtId="1" fontId="10" fillId="5" borderId="769" xfId="0" applyNumberFormat="1" applyFont="1" applyFill="1" applyBorder="1"/>
    <xf numFmtId="1" fontId="10" fillId="5" borderId="773" xfId="0" applyNumberFormat="1" applyFont="1" applyFill="1" applyBorder="1"/>
    <xf numFmtId="1" fontId="10" fillId="5" borderId="774" xfId="0" applyNumberFormat="1" applyFont="1" applyFill="1" applyBorder="1"/>
    <xf numFmtId="1" fontId="10" fillId="5" borderId="36" xfId="0" applyNumberFormat="1" applyFont="1" applyFill="1" applyBorder="1"/>
    <xf numFmtId="1" fontId="9" fillId="3" borderId="756" xfId="0" applyNumberFormat="1" applyFont="1" applyFill="1" applyBorder="1" applyAlignment="1" applyProtection="1">
      <alignment horizontal="left"/>
      <protection hidden="1"/>
    </xf>
    <xf numFmtId="1" fontId="5" fillId="3" borderId="756" xfId="0" applyNumberFormat="1" applyFont="1" applyFill="1" applyBorder="1" applyAlignment="1" applyProtection="1">
      <alignment horizontal="left" wrapText="1"/>
      <protection hidden="1"/>
    </xf>
    <xf numFmtId="1" fontId="5" fillId="3" borderId="405" xfId="0" applyNumberFormat="1" applyFont="1" applyFill="1" applyBorder="1" applyAlignment="1" applyProtection="1">
      <alignment horizontal="left" wrapText="1"/>
      <protection hidden="1"/>
    </xf>
    <xf numFmtId="1" fontId="3" fillId="3" borderId="754" xfId="0" applyNumberFormat="1" applyFont="1" applyFill="1" applyBorder="1" applyAlignment="1" applyProtection="1">
      <alignment wrapText="1"/>
      <protection hidden="1"/>
    </xf>
    <xf numFmtId="1" fontId="10" fillId="0" borderId="754" xfId="0" applyNumberFormat="1" applyFont="1" applyBorder="1" applyProtection="1">
      <protection hidden="1"/>
    </xf>
    <xf numFmtId="1" fontId="10" fillId="0" borderId="762" xfId="0" applyNumberFormat="1" applyFont="1" applyBorder="1" applyAlignment="1" applyProtection="1">
      <alignment horizontal="center" vertical="center" wrapText="1"/>
      <protection hidden="1"/>
    </xf>
    <xf numFmtId="1" fontId="10" fillId="0" borderId="765" xfId="0" applyNumberFormat="1" applyFont="1" applyBorder="1" applyAlignment="1" applyProtection="1">
      <alignment horizontal="center" vertical="center" wrapText="1"/>
      <protection hidden="1"/>
    </xf>
    <xf numFmtId="1" fontId="10" fillId="0" borderId="766" xfId="0" applyNumberFormat="1" applyFont="1" applyBorder="1" applyAlignment="1" applyProtection="1">
      <alignment horizontal="center" vertical="center" wrapText="1"/>
      <protection hidden="1"/>
    </xf>
    <xf numFmtId="1" fontId="10" fillId="0" borderId="763" xfId="0" applyNumberFormat="1" applyFont="1" applyBorder="1" applyAlignment="1" applyProtection="1">
      <alignment horizontal="center" vertical="center" wrapText="1"/>
      <protection hidden="1"/>
    </xf>
    <xf numFmtId="1" fontId="10" fillId="6" borderId="770" xfId="0" applyNumberFormat="1" applyFont="1" applyFill="1" applyBorder="1" applyAlignment="1" applyProtection="1">
      <alignment wrapText="1"/>
      <protection locked="0"/>
    </xf>
    <xf numFmtId="1" fontId="10" fillId="6" borderId="774" xfId="0" applyNumberFormat="1" applyFont="1" applyFill="1" applyBorder="1" applyAlignment="1" applyProtection="1">
      <alignment wrapText="1"/>
      <protection locked="0"/>
    </xf>
    <xf numFmtId="1" fontId="10" fillId="6" borderId="777" xfId="0" applyNumberFormat="1" applyFont="1" applyFill="1" applyBorder="1" applyAlignment="1" applyProtection="1">
      <alignment wrapText="1"/>
      <protection locked="0"/>
    </xf>
    <xf numFmtId="1" fontId="10" fillId="6" borderId="773" xfId="0" applyNumberFormat="1" applyFont="1" applyFill="1" applyBorder="1" applyAlignment="1" applyProtection="1">
      <alignment wrapText="1"/>
      <protection locked="0"/>
    </xf>
    <xf numFmtId="1" fontId="3" fillId="3" borderId="778" xfId="0" applyNumberFormat="1" applyFont="1" applyFill="1" applyBorder="1" applyAlignment="1" applyProtection="1">
      <alignment wrapText="1"/>
      <protection hidden="1"/>
    </xf>
    <xf numFmtId="1" fontId="10" fillId="0" borderId="778" xfId="0" applyNumberFormat="1" applyFont="1" applyBorder="1" applyProtection="1">
      <protection hidden="1"/>
    </xf>
    <xf numFmtId="1" fontId="19" fillId="3" borderId="405" xfId="0" applyNumberFormat="1" applyFont="1" applyFill="1" applyBorder="1" applyAlignment="1" applyProtection="1">
      <alignment horizontal="left"/>
      <protection hidden="1"/>
    </xf>
    <xf numFmtId="1" fontId="10" fillId="3" borderId="779" xfId="0" applyNumberFormat="1" applyFont="1" applyFill="1" applyBorder="1" applyProtection="1">
      <protection hidden="1"/>
    </xf>
    <xf numFmtId="1" fontId="10" fillId="3" borderId="778" xfId="0" applyNumberFormat="1" applyFont="1" applyFill="1" applyBorder="1" applyProtection="1">
      <protection hidden="1"/>
    </xf>
    <xf numFmtId="1" fontId="10" fillId="3" borderId="780" xfId="0" applyNumberFormat="1" applyFont="1" applyFill="1" applyBorder="1"/>
    <xf numFmtId="1" fontId="10" fillId="3" borderId="781" xfId="0" applyNumberFormat="1" applyFont="1" applyFill="1" applyBorder="1" applyAlignment="1" applyProtection="1">
      <alignment wrapText="1"/>
      <protection hidden="1"/>
    </xf>
    <xf numFmtId="1" fontId="7" fillId="3" borderId="781" xfId="0" applyNumberFormat="1" applyFont="1" applyFill="1" applyBorder="1" applyProtection="1">
      <protection hidden="1"/>
    </xf>
    <xf numFmtId="1" fontId="13" fillId="0" borderId="778" xfId="0" applyNumberFormat="1" applyFont="1" applyBorder="1"/>
    <xf numFmtId="1" fontId="13" fillId="0" borderId="726" xfId="0" applyNumberFormat="1" applyFont="1" applyBorder="1"/>
    <xf numFmtId="1" fontId="10" fillId="3" borderId="726" xfId="0" applyNumberFormat="1" applyFont="1" applyFill="1" applyBorder="1" applyProtection="1">
      <protection hidden="1"/>
    </xf>
    <xf numFmtId="1" fontId="13" fillId="3" borderId="778" xfId="0" applyNumberFormat="1" applyFont="1" applyFill="1" applyBorder="1"/>
    <xf numFmtId="1" fontId="10" fillId="6" borderId="776" xfId="0" applyNumberFormat="1" applyFont="1" applyFill="1" applyBorder="1" applyAlignment="1" applyProtection="1">
      <alignment horizontal="right" wrapText="1"/>
      <protection locked="0"/>
    </xf>
    <xf numFmtId="1" fontId="10" fillId="6" borderId="770" xfId="0" applyNumberFormat="1" applyFont="1" applyFill="1" applyBorder="1" applyAlignment="1" applyProtection="1">
      <alignment horizontal="right"/>
      <protection locked="0"/>
    </xf>
    <xf numFmtId="1" fontId="10" fillId="6" borderId="772" xfId="0" applyNumberFormat="1" applyFont="1" applyFill="1" applyBorder="1" applyAlignment="1" applyProtection="1">
      <alignment horizontal="right"/>
      <protection locked="0"/>
    </xf>
    <xf numFmtId="1" fontId="13" fillId="0" borderId="782" xfId="0" applyNumberFormat="1" applyFont="1" applyBorder="1"/>
    <xf numFmtId="1" fontId="13" fillId="3" borderId="782" xfId="0" applyNumberFormat="1" applyFont="1" applyFill="1" applyBorder="1"/>
    <xf numFmtId="1" fontId="10" fillId="0" borderId="694" xfId="0" applyNumberFormat="1" applyFont="1" applyBorder="1" applyAlignment="1">
      <alignment wrapText="1"/>
    </xf>
    <xf numFmtId="1" fontId="13" fillId="0" borderId="779" xfId="0" applyNumberFormat="1" applyFont="1" applyBorder="1"/>
    <xf numFmtId="1" fontId="9" fillId="3" borderId="405" xfId="0" applyNumberFormat="1" applyFont="1" applyFill="1" applyBorder="1" applyProtection="1">
      <protection hidden="1"/>
    </xf>
    <xf numFmtId="1" fontId="10" fillId="0" borderId="783" xfId="0" applyNumberFormat="1" applyFont="1" applyBorder="1" applyProtection="1">
      <protection hidden="1"/>
    </xf>
    <xf numFmtId="1" fontId="10" fillId="0" borderId="759" xfId="0" applyNumberFormat="1" applyFont="1" applyBorder="1" applyAlignment="1" applyProtection="1">
      <alignment horizontal="center" vertical="center" wrapText="1"/>
      <protection hidden="1"/>
    </xf>
    <xf numFmtId="1" fontId="10" fillId="6" borderId="776" xfId="0" applyNumberFormat="1" applyFont="1" applyFill="1" applyBorder="1" applyProtection="1">
      <protection locked="0"/>
    </xf>
    <xf numFmtId="1" fontId="10" fillId="0" borderId="757" xfId="0" applyNumberFormat="1" applyFont="1" applyBorder="1" applyAlignment="1" applyProtection="1">
      <alignment horizontal="center" vertical="center" wrapText="1"/>
      <protection hidden="1"/>
    </xf>
    <xf numFmtId="1" fontId="10" fillId="3" borderId="767" xfId="0" applyNumberFormat="1" applyFont="1" applyFill="1" applyBorder="1" applyAlignment="1">
      <alignment wrapText="1"/>
    </xf>
    <xf numFmtId="1" fontId="10" fillId="3" borderId="762" xfId="0" applyNumberFormat="1" applyFont="1" applyFill="1" applyBorder="1" applyAlignment="1">
      <alignment wrapText="1"/>
    </xf>
    <xf numFmtId="1" fontId="10" fillId="3" borderId="759" xfId="0" applyNumberFormat="1" applyFont="1" applyFill="1" applyBorder="1" applyAlignment="1">
      <alignment wrapText="1"/>
    </xf>
    <xf numFmtId="1" fontId="9" fillId="0" borderId="726" xfId="0" applyNumberFormat="1" applyFont="1" applyBorder="1" applyAlignment="1">
      <alignment horizontal="left"/>
    </xf>
    <xf numFmtId="1" fontId="13" fillId="0" borderId="784" xfId="0" applyNumberFormat="1" applyFont="1" applyBorder="1"/>
    <xf numFmtId="1" fontId="13" fillId="3" borderId="784" xfId="0" applyNumberFormat="1" applyFont="1" applyFill="1" applyBorder="1" applyProtection="1">
      <protection hidden="1"/>
    </xf>
    <xf numFmtId="1" fontId="6" fillId="3" borderId="784" xfId="0" applyNumberFormat="1" applyFont="1" applyFill="1" applyBorder="1" applyProtection="1">
      <protection hidden="1"/>
    </xf>
    <xf numFmtId="1" fontId="10" fillId="3" borderId="784" xfId="0" applyNumberFormat="1" applyFont="1" applyFill="1" applyBorder="1" applyProtection="1">
      <protection hidden="1"/>
    </xf>
    <xf numFmtId="1" fontId="10" fillId="3" borderId="783" xfId="0" applyNumberFormat="1" applyFont="1" applyFill="1" applyBorder="1" applyProtection="1">
      <protection hidden="1"/>
    </xf>
    <xf numFmtId="1" fontId="10" fillId="3" borderId="759" xfId="0" applyNumberFormat="1" applyFont="1" applyFill="1" applyBorder="1" applyProtection="1">
      <protection hidden="1"/>
    </xf>
    <xf numFmtId="1" fontId="10" fillId="0" borderId="767" xfId="0" applyNumberFormat="1" applyFont="1" applyBorder="1" applyAlignment="1">
      <alignment horizontal="center" vertical="center"/>
    </xf>
    <xf numFmtId="1" fontId="10" fillId="0" borderId="763" xfId="0" applyNumberFormat="1" applyFont="1" applyBorder="1" applyAlignment="1">
      <alignment horizontal="center" vertical="center"/>
    </xf>
    <xf numFmtId="1" fontId="10" fillId="0" borderId="786" xfId="0" applyNumberFormat="1" applyFont="1" applyBorder="1" applyAlignment="1">
      <alignment horizontal="center" vertical="center" wrapText="1"/>
    </xf>
    <xf numFmtId="1" fontId="13" fillId="0" borderId="788" xfId="0" applyNumberFormat="1" applyFont="1" applyBorder="1"/>
    <xf numFmtId="1" fontId="10" fillId="0" borderId="776" xfId="0" applyNumberFormat="1" applyFont="1" applyBorder="1" applyAlignment="1">
      <alignment horizontal="left" vertical="center" wrapText="1"/>
    </xf>
    <xf numFmtId="1" fontId="10" fillId="0" borderId="776" xfId="0" applyNumberFormat="1" applyFont="1" applyBorder="1" applyAlignment="1">
      <alignment horizontal="right" wrapText="1"/>
    </xf>
    <xf numFmtId="1" fontId="10" fillId="0" borderId="777" xfId="0" applyNumberFormat="1" applyFont="1" applyBorder="1" applyAlignment="1">
      <alignment horizontal="right" wrapText="1"/>
    </xf>
    <xf numFmtId="1" fontId="10" fillId="6" borderId="789" xfId="0" applyNumberFormat="1" applyFont="1" applyFill="1" applyBorder="1" applyAlignment="1" applyProtection="1">
      <alignment horizontal="right"/>
      <protection locked="0"/>
    </xf>
    <xf numFmtId="1" fontId="10" fillId="6" borderId="769" xfId="0" applyNumberFormat="1" applyFont="1" applyFill="1" applyBorder="1" applyAlignment="1" applyProtection="1">
      <alignment horizontal="right"/>
      <protection locked="0"/>
    </xf>
    <xf numFmtId="1" fontId="13" fillId="0" borderId="790" xfId="0" applyNumberFormat="1" applyFont="1" applyBorder="1"/>
    <xf numFmtId="1" fontId="10" fillId="0" borderId="591" xfId="0" applyNumberFormat="1" applyFont="1" applyBorder="1" applyAlignment="1">
      <alignment horizontal="right" wrapText="1"/>
    </xf>
    <xf numFmtId="1" fontId="10" fillId="0" borderId="600" xfId="0" applyNumberFormat="1" applyFont="1" applyBorder="1" applyAlignment="1">
      <alignment horizontal="right" wrapText="1"/>
    </xf>
    <xf numFmtId="1" fontId="10" fillId="6" borderId="604" xfId="0" applyNumberFormat="1" applyFont="1" applyFill="1" applyBorder="1" applyAlignment="1" applyProtection="1">
      <alignment horizontal="right"/>
      <protection locked="0"/>
    </xf>
    <xf numFmtId="1" fontId="10" fillId="6" borderId="694" xfId="0" applyNumberFormat="1" applyFont="1" applyFill="1" applyBorder="1" applyAlignment="1" applyProtection="1">
      <alignment horizontal="right"/>
      <protection locked="0"/>
    </xf>
    <xf numFmtId="1" fontId="10" fillId="6" borderId="637" xfId="0" applyNumberFormat="1" applyFont="1" applyFill="1" applyBorder="1" applyAlignment="1" applyProtection="1">
      <alignment horizontal="right"/>
      <protection locked="0"/>
    </xf>
    <xf numFmtId="1" fontId="10" fillId="0" borderId="767" xfId="0" applyNumberFormat="1" applyFont="1" applyBorder="1" applyAlignment="1">
      <alignment horizontal="left" vertical="center" wrapText="1"/>
    </xf>
    <xf numFmtId="1" fontId="10" fillId="0" borderId="767" xfId="0" applyNumberFormat="1" applyFont="1" applyBorder="1" applyAlignment="1">
      <alignment horizontal="right" wrapText="1"/>
    </xf>
    <xf numFmtId="1" fontId="10" fillId="0" borderId="763" xfId="0" applyNumberFormat="1" applyFont="1" applyBorder="1" applyAlignment="1">
      <alignment horizontal="right" wrapText="1"/>
    </xf>
    <xf numFmtId="1" fontId="10" fillId="6" borderId="762" xfId="0" applyNumberFormat="1" applyFont="1" applyFill="1" applyBorder="1" applyAlignment="1" applyProtection="1">
      <alignment horizontal="right"/>
      <protection locked="0"/>
    </xf>
    <xf numFmtId="1" fontId="10" fillId="6" borderId="759" xfId="0" applyNumberFormat="1" applyFont="1" applyFill="1" applyBorder="1" applyAlignment="1" applyProtection="1">
      <alignment horizontal="right"/>
      <protection locked="0"/>
    </xf>
    <xf numFmtId="1" fontId="10" fillId="6" borderId="765" xfId="0" applyNumberFormat="1" applyFont="1" applyFill="1" applyBorder="1" applyAlignment="1" applyProtection="1">
      <alignment horizontal="right"/>
      <protection locked="0"/>
    </xf>
    <xf numFmtId="1" fontId="10" fillId="6" borderId="757" xfId="0" applyNumberFormat="1" applyFont="1" applyFill="1" applyBorder="1" applyAlignment="1" applyProtection="1">
      <alignment horizontal="right"/>
      <protection locked="0"/>
    </xf>
    <xf numFmtId="1" fontId="10" fillId="6" borderId="766" xfId="0" applyNumberFormat="1" applyFont="1" applyFill="1" applyBorder="1" applyAlignment="1" applyProtection="1">
      <alignment horizontal="right"/>
      <protection locked="0"/>
    </xf>
    <xf numFmtId="1" fontId="10" fillId="0" borderId="762" xfId="0" applyNumberFormat="1" applyFont="1" applyBorder="1" applyAlignment="1">
      <alignment horizontal="center" vertical="center"/>
    </xf>
    <xf numFmtId="1" fontId="10" fillId="0" borderId="775" xfId="0" applyNumberFormat="1" applyFont="1" applyBorder="1" applyAlignment="1">
      <alignment horizontal="center" vertical="center"/>
    </xf>
    <xf numFmtId="0" fontId="30" fillId="0" borderId="767" xfId="0" applyFont="1" applyBorder="1"/>
    <xf numFmtId="1" fontId="10" fillId="6" borderId="775" xfId="0" applyNumberFormat="1" applyFont="1" applyFill="1" applyBorder="1" applyAlignment="1" applyProtection="1">
      <alignment horizontal="right"/>
      <protection locked="0"/>
    </xf>
    <xf numFmtId="1" fontId="10" fillId="6" borderId="793" xfId="0" applyNumberFormat="1" applyFont="1" applyFill="1" applyBorder="1" applyAlignment="1" applyProtection="1">
      <alignment horizontal="right"/>
      <protection locked="0"/>
    </xf>
    <xf numFmtId="1" fontId="9" fillId="0" borderId="794" xfId="0" applyNumberFormat="1" applyFont="1" applyFill="1" applyBorder="1" applyAlignment="1">
      <alignment horizontal="left"/>
    </xf>
    <xf numFmtId="1" fontId="10" fillId="0" borderId="411" xfId="0" applyNumberFormat="1" applyFont="1" applyBorder="1" applyAlignment="1">
      <alignment horizontal="right"/>
    </xf>
    <xf numFmtId="1" fontId="10" fillId="6" borderId="411" xfId="0" applyNumberFormat="1" applyFont="1" applyFill="1" applyBorder="1" applyAlignment="1" applyProtection="1">
      <alignment horizontal="right"/>
      <protection locked="0"/>
    </xf>
    <xf numFmtId="1" fontId="10" fillId="0" borderId="787" xfId="0" applyNumberFormat="1" applyFont="1" applyBorder="1" applyAlignment="1">
      <alignment horizontal="right" wrapText="1"/>
    </xf>
    <xf numFmtId="1" fontId="10" fillId="6" borderId="795" xfId="0" applyNumberFormat="1" applyFont="1" applyFill="1" applyBorder="1" applyAlignment="1" applyProtection="1">
      <alignment horizontal="right"/>
      <protection locked="0"/>
    </xf>
    <xf numFmtId="1" fontId="10" fillId="6" borderId="796" xfId="0" applyNumberFormat="1" applyFont="1" applyFill="1" applyBorder="1" applyAlignment="1" applyProtection="1">
      <alignment horizontal="right"/>
      <protection locked="0"/>
    </xf>
    <xf numFmtId="1" fontId="5" fillId="0" borderId="403" xfId="0" applyNumberFormat="1" applyFont="1" applyFill="1" applyBorder="1" applyAlignment="1">
      <alignment horizontal="left"/>
    </xf>
    <xf numFmtId="1" fontId="28" fillId="0" borderId="797" xfId="0" applyNumberFormat="1" applyFont="1" applyBorder="1" applyAlignment="1">
      <alignment horizontal="center" vertical="center" wrapText="1"/>
    </xf>
    <xf numFmtId="1" fontId="10" fillId="0" borderId="765" xfId="0" applyNumberFormat="1" applyFont="1" applyBorder="1" applyAlignment="1">
      <alignment horizontal="center" vertical="center" wrapText="1"/>
    </xf>
    <xf numFmtId="1" fontId="10" fillId="0" borderId="764" xfId="0" applyNumberFormat="1" applyFont="1" applyBorder="1" applyAlignment="1">
      <alignment horizontal="center" vertical="center" wrapText="1"/>
    </xf>
    <xf numFmtId="1" fontId="10" fillId="0" borderId="767" xfId="0" applyNumberFormat="1" applyFont="1" applyBorder="1" applyAlignment="1">
      <alignment vertical="center" wrapText="1"/>
    </xf>
    <xf numFmtId="1" fontId="28" fillId="0" borderId="767" xfId="0" applyNumberFormat="1" applyFont="1" applyBorder="1" applyAlignment="1">
      <alignment horizontal="right" vertical="center" wrapText="1"/>
    </xf>
    <xf numFmtId="1" fontId="10" fillId="6" borderId="763" xfId="0" applyNumberFormat="1" applyFont="1" applyFill="1" applyBorder="1" applyAlignment="1" applyProtection="1">
      <alignment horizontal="right"/>
      <protection locked="0"/>
    </xf>
    <xf numFmtId="1" fontId="10" fillId="0" borderId="761" xfId="0" applyNumberFormat="1" applyFont="1" applyBorder="1" applyAlignment="1">
      <alignment horizontal="center" vertical="center" wrapText="1"/>
    </xf>
    <xf numFmtId="1" fontId="10" fillId="0" borderId="769" xfId="0" applyNumberFormat="1" applyFont="1" applyBorder="1" applyAlignment="1">
      <alignment vertical="center" wrapText="1"/>
    </xf>
    <xf numFmtId="1" fontId="10" fillId="0" borderId="798" xfId="0" applyNumberFormat="1" applyFont="1" applyBorder="1" applyAlignment="1">
      <alignment horizontal="right" wrapText="1"/>
    </xf>
    <xf numFmtId="1" fontId="10" fillId="6" borderId="789" xfId="0" applyNumberFormat="1" applyFont="1" applyFill="1" applyBorder="1" applyProtection="1">
      <protection locked="0"/>
    </xf>
    <xf numFmtId="1" fontId="10" fillId="6" borderId="799" xfId="0" applyNumberFormat="1" applyFont="1" applyFill="1" applyBorder="1" applyProtection="1">
      <protection locked="0"/>
    </xf>
    <xf numFmtId="1" fontId="10" fillId="0" borderId="767" xfId="0" applyNumberFormat="1" applyFont="1" applyBorder="1" applyAlignment="1">
      <alignment horizontal="center"/>
    </xf>
    <xf numFmtId="1" fontId="10" fillId="0" borderId="762" xfId="0" applyNumberFormat="1" applyFont="1" applyBorder="1" applyAlignment="1">
      <alignment horizontal="right"/>
    </xf>
    <xf numFmtId="1" fontId="10" fillId="0" borderId="764" xfId="0" applyNumberFormat="1" applyFont="1" applyBorder="1" applyAlignment="1">
      <alignment horizontal="right"/>
    </xf>
    <xf numFmtId="1" fontId="10" fillId="0" borderId="762" xfId="0" applyNumberFormat="1" applyFont="1" applyBorder="1"/>
    <xf numFmtId="1" fontId="10" fillId="0" borderId="759" xfId="0" applyNumberFormat="1" applyFont="1" applyBorder="1"/>
    <xf numFmtId="1" fontId="10" fillId="0" borderId="765" xfId="0" applyNumberFormat="1" applyFont="1" applyBorder="1"/>
    <xf numFmtId="1" fontId="10" fillId="0" borderId="757" xfId="0" applyNumberFormat="1" applyFont="1" applyBorder="1"/>
    <xf numFmtId="1" fontId="10" fillId="0" borderId="766" xfId="0" applyNumberFormat="1" applyFont="1" applyBorder="1"/>
    <xf numFmtId="1" fontId="10" fillId="0" borderId="795" xfId="0" applyNumberFormat="1" applyFont="1" applyBorder="1" applyAlignment="1">
      <alignment horizontal="right" wrapText="1"/>
    </xf>
    <xf numFmtId="1" fontId="10" fillId="0" borderId="800" xfId="0" applyNumberFormat="1" applyFont="1" applyBorder="1" applyAlignment="1">
      <alignment horizontal="right" wrapText="1"/>
    </xf>
    <xf numFmtId="1" fontId="10" fillId="6" borderId="795" xfId="0" applyNumberFormat="1" applyFont="1" applyFill="1" applyBorder="1" applyProtection="1">
      <protection locked="0"/>
    </xf>
    <xf numFmtId="1" fontId="10" fillId="6" borderId="801" xfId="0" applyNumberFormat="1" applyFont="1" applyFill="1" applyBorder="1" applyProtection="1">
      <protection locked="0"/>
    </xf>
    <xf numFmtId="1" fontId="10" fillId="6" borderId="802" xfId="0" applyNumberFormat="1" applyFont="1" applyFill="1" applyBorder="1" applyProtection="1">
      <protection locked="0"/>
    </xf>
    <xf numFmtId="1" fontId="10" fillId="4" borderId="769" xfId="0" applyNumberFormat="1" applyFont="1" applyFill="1" applyBorder="1" applyAlignment="1">
      <alignment vertical="center" wrapText="1"/>
    </xf>
    <xf numFmtId="1" fontId="10" fillId="4" borderId="770" xfId="0" applyNumberFormat="1" applyFont="1" applyFill="1" applyBorder="1" applyAlignment="1">
      <alignment horizontal="right" wrapText="1"/>
    </xf>
    <xf numFmtId="1" fontId="10" fillId="4" borderId="798" xfId="0" applyNumberFormat="1" applyFont="1" applyFill="1" applyBorder="1" applyAlignment="1">
      <alignment horizontal="right" wrapText="1"/>
    </xf>
    <xf numFmtId="1" fontId="10" fillId="4" borderId="772" xfId="0" applyNumberFormat="1" applyFont="1" applyFill="1" applyBorder="1" applyAlignment="1">
      <alignment horizontal="right"/>
    </xf>
    <xf numFmtId="1" fontId="10" fillId="4" borderId="29" xfId="0" applyNumberFormat="1" applyFont="1" applyFill="1" applyBorder="1" applyAlignment="1">
      <alignment horizontal="right" wrapText="1"/>
    </xf>
    <xf numFmtId="1" fontId="10" fillId="4" borderId="767" xfId="0" applyNumberFormat="1" applyFont="1" applyFill="1" applyBorder="1" applyAlignment="1">
      <alignment horizontal="center"/>
    </xf>
    <xf numFmtId="1" fontId="10" fillId="4" borderId="762" xfId="0" applyNumberFormat="1" applyFont="1" applyFill="1" applyBorder="1" applyAlignment="1">
      <alignment horizontal="right"/>
    </xf>
    <xf numFmtId="1" fontId="10" fillId="4" borderId="764" xfId="0" applyNumberFormat="1" applyFont="1" applyFill="1" applyBorder="1" applyAlignment="1">
      <alignment horizontal="right"/>
    </xf>
    <xf numFmtId="1" fontId="10" fillId="4" borderId="759" xfId="0" applyNumberFormat="1" applyFont="1" applyFill="1" applyBorder="1" applyAlignment="1">
      <alignment horizontal="right"/>
    </xf>
    <xf numFmtId="1" fontId="10" fillId="4" borderId="762" xfId="0" applyNumberFormat="1" applyFont="1" applyFill="1" applyBorder="1"/>
    <xf numFmtId="1" fontId="10" fillId="4" borderId="759" xfId="0" applyNumberFormat="1" applyFont="1" applyFill="1" applyBorder="1"/>
    <xf numFmtId="1" fontId="10" fillId="4" borderId="765" xfId="0" applyNumberFormat="1" applyFont="1" applyFill="1" applyBorder="1"/>
    <xf numFmtId="1" fontId="10" fillId="4" borderId="757" xfId="0" applyNumberFormat="1" applyFont="1" applyFill="1" applyBorder="1"/>
    <xf numFmtId="1" fontId="10" fillId="4" borderId="766" xfId="0" applyNumberFormat="1" applyFont="1" applyFill="1" applyBorder="1"/>
    <xf numFmtId="1" fontId="10" fillId="4" borderId="767" xfId="0" applyNumberFormat="1" applyFont="1" applyFill="1" applyBorder="1"/>
    <xf numFmtId="1" fontId="10" fillId="0" borderId="787" xfId="0" applyNumberFormat="1" applyFont="1" applyBorder="1" applyAlignment="1">
      <alignment horizontal="left" vertical="center" wrapText="1"/>
    </xf>
    <xf numFmtId="1" fontId="10" fillId="0" borderId="765" xfId="0" applyNumberFormat="1" applyFont="1" applyBorder="1" applyAlignment="1">
      <alignment horizontal="center" vertical="center"/>
    </xf>
    <xf numFmtId="1" fontId="10" fillId="0" borderId="759" xfId="0" applyNumberFormat="1" applyFont="1" applyBorder="1" applyAlignment="1">
      <alignment horizontal="center" vertical="center"/>
    </xf>
    <xf numFmtId="1" fontId="10" fillId="0" borderId="787" xfId="0" applyNumberFormat="1" applyFont="1" applyBorder="1" applyAlignment="1">
      <alignment horizontal="center" vertical="center"/>
    </xf>
    <xf numFmtId="1" fontId="10" fillId="0" borderId="772" xfId="0" applyNumberFormat="1" applyFont="1" applyBorder="1"/>
    <xf numFmtId="1" fontId="10" fillId="0" borderId="770" xfId="0" applyNumberFormat="1" applyFont="1" applyBorder="1"/>
    <xf numFmtId="1" fontId="10" fillId="0" borderId="776" xfId="0" applyNumberFormat="1" applyFont="1" applyBorder="1"/>
    <xf numFmtId="1" fontId="10" fillId="0" borderId="776" xfId="0" applyNumberFormat="1" applyFont="1" applyBorder="1" applyAlignment="1">
      <alignment horizontal="left" vertical="center"/>
    </xf>
    <xf numFmtId="1" fontId="10" fillId="0" borderId="767" xfId="0" applyNumberFormat="1" applyFont="1" applyBorder="1"/>
    <xf numFmtId="1" fontId="10" fillId="0" borderId="804" xfId="0" applyNumberFormat="1" applyFont="1" applyBorder="1" applyAlignment="1">
      <alignment horizontal="center" vertical="center"/>
    </xf>
    <xf numFmtId="1" fontId="10" fillId="0" borderId="805" xfId="0" applyNumberFormat="1" applyFont="1" applyBorder="1" applyAlignment="1">
      <alignment horizontal="center" vertical="center"/>
    </xf>
    <xf numFmtId="1" fontId="10" fillId="0" borderId="806" xfId="0" applyNumberFormat="1" applyFont="1" applyBorder="1" applyAlignment="1">
      <alignment horizontal="center" vertical="center"/>
    </xf>
    <xf numFmtId="1" fontId="10" fillId="0" borderId="809" xfId="0" applyNumberFormat="1" applyFont="1" applyBorder="1" applyAlignment="1">
      <alignment horizontal="center" vertical="center"/>
    </xf>
    <xf numFmtId="1" fontId="10" fillId="4" borderId="0" xfId="0" applyNumberFormat="1" applyFont="1" applyFill="1" applyBorder="1" applyAlignment="1" applyProtection="1">
      <alignment horizontal="left" vertical="center" wrapText="1"/>
      <protection hidden="1"/>
    </xf>
    <xf numFmtId="1" fontId="10" fillId="4" borderId="0" xfId="0" applyNumberFormat="1" applyFont="1" applyFill="1" applyBorder="1"/>
    <xf numFmtId="0" fontId="0" fillId="4" borderId="0" xfId="0" applyFill="1" applyBorder="1"/>
    <xf numFmtId="0" fontId="10" fillId="0" borderId="734" xfId="0" applyFont="1" applyBorder="1" applyAlignment="1" applyProtection="1">
      <alignment horizontal="center" vertical="center" wrapText="1"/>
    </xf>
    <xf numFmtId="1" fontId="10" fillId="5" borderId="734" xfId="0" applyNumberFormat="1" applyFont="1" applyFill="1" applyBorder="1"/>
    <xf numFmtId="3" fontId="10" fillId="6" borderId="75" xfId="0" applyNumberFormat="1" applyFont="1" applyFill="1" applyBorder="1" applyAlignment="1" applyProtection="1">
      <protection locked="0"/>
    </xf>
    <xf numFmtId="1" fontId="10" fillId="9" borderId="3" xfId="0" applyNumberFormat="1" applyFont="1" applyFill="1" applyBorder="1" applyProtection="1">
      <protection locked="0"/>
    </xf>
    <xf numFmtId="1" fontId="10" fillId="9" borderId="75" xfId="0" applyNumberFormat="1" applyFont="1" applyFill="1" applyBorder="1" applyProtection="1">
      <protection locked="0"/>
    </xf>
    <xf numFmtId="1" fontId="10" fillId="9" borderId="21" xfId="0" applyNumberFormat="1" applyFont="1" applyFill="1" applyBorder="1" applyProtection="1">
      <protection locked="0"/>
    </xf>
    <xf numFmtId="1" fontId="10" fillId="9" borderId="393" xfId="0" applyNumberFormat="1" applyFont="1" applyFill="1" applyBorder="1" applyProtection="1">
      <protection locked="0"/>
    </xf>
    <xf numFmtId="1" fontId="10" fillId="9" borderId="382" xfId="0" applyNumberFormat="1" applyFont="1" applyFill="1" applyBorder="1" applyProtection="1">
      <protection locked="0"/>
    </xf>
    <xf numFmtId="1" fontId="10" fillId="9" borderId="369" xfId="0" applyNumberFormat="1" applyFont="1" applyFill="1" applyBorder="1" applyProtection="1">
      <protection locked="0"/>
    </xf>
    <xf numFmtId="1" fontId="10" fillId="9" borderId="372" xfId="0" applyNumberFormat="1" applyFont="1" applyFill="1" applyBorder="1" applyProtection="1">
      <protection locked="0"/>
    </xf>
    <xf numFmtId="49" fontId="10" fillId="6" borderId="365" xfId="0" applyNumberFormat="1" applyFont="1" applyFill="1" applyBorder="1" applyAlignment="1" applyProtection="1">
      <alignment horizontal="right"/>
      <protection locked="0"/>
    </xf>
    <xf numFmtId="49" fontId="10" fillId="6" borderId="380" xfId="0" applyNumberFormat="1" applyFont="1" applyFill="1" applyBorder="1" applyAlignment="1" applyProtection="1">
      <protection locked="0"/>
    </xf>
    <xf numFmtId="49" fontId="10" fillId="6" borderId="364" xfId="0" applyNumberFormat="1" applyFont="1" applyFill="1" applyBorder="1" applyAlignment="1" applyProtection="1">
      <protection locked="0"/>
    </xf>
    <xf numFmtId="49" fontId="10" fillId="6" borderId="367" xfId="0" applyNumberFormat="1" applyFont="1" applyFill="1" applyBorder="1" applyAlignment="1" applyProtection="1">
      <protection locked="0"/>
    </xf>
    <xf numFmtId="49" fontId="10" fillId="6" borderId="395" xfId="0" applyNumberFormat="1" applyFont="1" applyFill="1" applyBorder="1" applyAlignment="1" applyProtection="1">
      <protection locked="0"/>
    </xf>
    <xf numFmtId="49" fontId="10" fillId="6" borderId="387" xfId="0" applyNumberFormat="1" applyFont="1" applyFill="1" applyBorder="1" applyAlignment="1" applyProtection="1">
      <protection locked="0"/>
    </xf>
    <xf numFmtId="1" fontId="10" fillId="9" borderId="800" xfId="0" applyNumberFormat="1" applyFont="1" applyFill="1" applyBorder="1" applyProtection="1">
      <protection locked="0"/>
    </xf>
    <xf numFmtId="1" fontId="10" fillId="9" borderId="394" xfId="0" applyNumberFormat="1" applyFont="1" applyFill="1" applyBorder="1" applyProtection="1">
      <protection locked="0"/>
    </xf>
    <xf numFmtId="1" fontId="10" fillId="9" borderId="384" xfId="0" applyNumberFormat="1" applyFont="1" applyFill="1" applyBorder="1" applyProtection="1">
      <protection locked="0"/>
    </xf>
    <xf numFmtId="1" fontId="10" fillId="9" borderId="364" xfId="0" applyNumberFormat="1" applyFont="1" applyFill="1" applyBorder="1" applyProtection="1">
      <protection locked="0"/>
    </xf>
    <xf numFmtId="1" fontId="10" fillId="6" borderId="786" xfId="0" applyNumberFormat="1" applyFont="1" applyFill="1" applyBorder="1" applyProtection="1">
      <protection locked="0"/>
    </xf>
    <xf numFmtId="3" fontId="10" fillId="6" borderId="411" xfId="0" applyNumberFormat="1" applyFont="1" applyFill="1" applyBorder="1" applyAlignment="1" applyProtection="1">
      <protection locked="0"/>
    </xf>
    <xf numFmtId="1" fontId="10" fillId="9" borderId="176" xfId="0" applyNumberFormat="1" applyFont="1" applyFill="1" applyBorder="1" applyProtection="1">
      <protection locked="0"/>
    </xf>
    <xf numFmtId="1" fontId="10" fillId="9" borderId="2" xfId="0" applyNumberFormat="1" applyFont="1" applyFill="1" applyBorder="1" applyProtection="1">
      <protection locked="0"/>
    </xf>
    <xf numFmtId="1" fontId="10" fillId="9" borderId="46" xfId="0" applyNumberFormat="1" applyFont="1" applyFill="1" applyBorder="1" applyProtection="1">
      <protection locked="0"/>
    </xf>
    <xf numFmtId="1" fontId="10" fillId="4" borderId="384" xfId="0" applyNumberFormat="1" applyFont="1" applyFill="1" applyBorder="1" applyAlignment="1">
      <alignment horizontal="left" vertical="center"/>
    </xf>
    <xf numFmtId="3" fontId="10" fillId="5" borderId="379" xfId="0" applyNumberFormat="1" applyFont="1" applyFill="1" applyBorder="1" applyAlignment="1" applyProtection="1"/>
    <xf numFmtId="3" fontId="10" fillId="5" borderId="391" xfId="0" applyNumberFormat="1" applyFont="1" applyFill="1" applyBorder="1" applyAlignment="1" applyProtection="1"/>
    <xf numFmtId="1" fontId="10" fillId="9" borderId="811" xfId="0" applyNumberFormat="1" applyFont="1" applyFill="1" applyBorder="1" applyProtection="1">
      <protection locked="0"/>
    </xf>
    <xf numFmtId="1" fontId="10" fillId="9" borderId="811" xfId="0" applyNumberFormat="1" applyFont="1" applyFill="1" applyBorder="1"/>
    <xf numFmtId="1" fontId="10" fillId="5" borderId="811" xfId="0" applyNumberFormat="1" applyFont="1" applyFill="1" applyBorder="1"/>
    <xf numFmtId="3" fontId="10" fillId="5" borderId="367" xfId="0" applyNumberFormat="1" applyFont="1" applyFill="1" applyBorder="1" applyAlignment="1" applyProtection="1"/>
    <xf numFmtId="3" fontId="10" fillId="5" borderId="395" xfId="0" applyNumberFormat="1" applyFont="1" applyFill="1" applyBorder="1" applyAlignment="1" applyProtection="1"/>
    <xf numFmtId="1" fontId="10" fillId="5" borderId="381" xfId="0" applyNumberFormat="1" applyFont="1" applyFill="1" applyBorder="1"/>
    <xf numFmtId="3" fontId="10" fillId="5" borderId="76" xfId="0" applyNumberFormat="1" applyFont="1" applyFill="1" applyBorder="1" applyAlignment="1" applyProtection="1"/>
    <xf numFmtId="0" fontId="10" fillId="4" borderId="369" xfId="0" applyFont="1" applyFill="1" applyBorder="1" applyAlignment="1" applyProtection="1">
      <alignment vertical="center" wrapText="1"/>
    </xf>
    <xf numFmtId="3" fontId="10" fillId="6" borderId="391" xfId="0" applyNumberFormat="1" applyFont="1" applyFill="1" applyBorder="1" applyAlignment="1" applyProtection="1">
      <protection locked="0"/>
    </xf>
    <xf numFmtId="0" fontId="10" fillId="3" borderId="388" xfId="0" applyFont="1" applyFill="1" applyBorder="1" applyAlignment="1" applyProtection="1">
      <alignment horizontal="left" wrapText="1"/>
    </xf>
    <xf numFmtId="3" fontId="10" fillId="5" borderId="377" xfId="0" applyNumberFormat="1" applyFont="1" applyFill="1" applyBorder="1" applyAlignment="1" applyProtection="1"/>
    <xf numFmtId="3" fontId="10" fillId="6" borderId="303" xfId="0" applyNumberFormat="1" applyFont="1" applyFill="1" applyBorder="1" applyAlignment="1" applyProtection="1">
      <protection locked="0"/>
    </xf>
    <xf numFmtId="3" fontId="10" fillId="6" borderId="800" xfId="0" applyNumberFormat="1" applyFont="1" applyFill="1" applyBorder="1" applyAlignment="1" applyProtection="1">
      <protection locked="0"/>
    </xf>
    <xf numFmtId="1" fontId="10" fillId="5" borderId="800" xfId="0" applyNumberFormat="1" applyFont="1" applyFill="1" applyBorder="1"/>
    <xf numFmtId="3" fontId="10" fillId="0" borderId="812" xfId="0" applyNumberFormat="1" applyFont="1" applyFill="1" applyBorder="1" applyAlignment="1" applyProtection="1">
      <protection locked="0"/>
    </xf>
    <xf numFmtId="1" fontId="10" fillId="0" borderId="813" xfId="0" applyNumberFormat="1" applyFont="1" applyBorder="1"/>
    <xf numFmtId="0" fontId="10" fillId="0" borderId="60" xfId="0" applyFont="1" applyFill="1" applyBorder="1" applyAlignment="1" applyProtection="1">
      <alignment horizontal="left" vertical="center" wrapText="1"/>
    </xf>
    <xf numFmtId="0" fontId="10" fillId="0" borderId="388" xfId="0" applyFont="1" applyBorder="1" applyAlignment="1" applyProtection="1">
      <alignment horizontal="left" wrapText="1"/>
    </xf>
    <xf numFmtId="0" fontId="61" fillId="3" borderId="303" xfId="0" applyFont="1" applyFill="1" applyBorder="1" applyProtection="1"/>
    <xf numFmtId="3" fontId="61" fillId="6" borderId="384" xfId="0" applyNumberFormat="1" applyFont="1" applyFill="1" applyBorder="1" applyAlignment="1" applyProtection="1">
      <protection locked="0"/>
    </xf>
    <xf numFmtId="0" fontId="10" fillId="6" borderId="370" xfId="0" applyFont="1" applyFill="1" applyBorder="1" applyAlignment="1" applyProtection="1">
      <alignment vertical="center"/>
      <protection locked="0"/>
    </xf>
    <xf numFmtId="0" fontId="10" fillId="6" borderId="365" xfId="0" applyFont="1" applyFill="1" applyBorder="1" applyAlignment="1" applyProtection="1">
      <alignment vertical="center"/>
      <protection locked="0"/>
    </xf>
    <xf numFmtId="0" fontId="10" fillId="6" borderId="366" xfId="0" applyFont="1" applyFill="1" applyBorder="1" applyAlignment="1" applyProtection="1">
      <alignment vertical="center"/>
      <protection locked="0"/>
    </xf>
    <xf numFmtId="1" fontId="10" fillId="6" borderId="370" xfId="0" applyNumberFormat="1" applyFont="1" applyFill="1" applyBorder="1" applyAlignment="1" applyProtection="1">
      <alignment vertical="center"/>
      <protection locked="0"/>
    </xf>
    <xf numFmtId="1" fontId="10" fillId="6" borderId="532" xfId="0" applyNumberFormat="1" applyFont="1" applyFill="1" applyBorder="1" applyAlignment="1" applyProtection="1">
      <alignment vertical="center"/>
      <protection locked="0"/>
    </xf>
    <xf numFmtId="1" fontId="10" fillId="6" borderId="372" xfId="0" applyNumberFormat="1" applyFont="1" applyFill="1" applyBorder="1" applyAlignment="1" applyProtection="1">
      <alignment vertical="center"/>
      <protection locked="0"/>
    </xf>
    <xf numFmtId="1" fontId="10" fillId="6" borderId="369" xfId="0" applyNumberFormat="1" applyFont="1" applyFill="1" applyBorder="1" applyAlignment="1" applyProtection="1">
      <alignment vertical="center"/>
      <protection locked="0"/>
    </xf>
    <xf numFmtId="0" fontId="10" fillId="6" borderId="384" xfId="0" applyFont="1" applyFill="1" applyBorder="1" applyAlignment="1" applyProtection="1">
      <alignment vertical="center"/>
      <protection locked="0"/>
    </xf>
    <xf numFmtId="0" fontId="10" fillId="6" borderId="439" xfId="0" applyFont="1" applyFill="1" applyBorder="1" applyAlignment="1" applyProtection="1">
      <alignment vertical="center"/>
      <protection locked="0"/>
    </xf>
    <xf numFmtId="1" fontId="10" fillId="6" borderId="365" xfId="0" applyNumberFormat="1" applyFont="1" applyFill="1" applyBorder="1" applyAlignment="1" applyProtection="1">
      <alignment vertical="center"/>
      <protection locked="0"/>
    </xf>
    <xf numFmtId="1" fontId="10" fillId="6" borderId="380" xfId="0" applyNumberFormat="1" applyFont="1" applyFill="1" applyBorder="1" applyAlignment="1" applyProtection="1">
      <alignment vertical="center"/>
      <protection locked="0"/>
    </xf>
    <xf numFmtId="1" fontId="10" fillId="6" borderId="387" xfId="0" applyNumberFormat="1" applyFont="1" applyFill="1" applyBorder="1" applyAlignment="1" applyProtection="1">
      <alignment vertical="center"/>
      <protection locked="0"/>
    </xf>
    <xf numFmtId="1" fontId="10" fillId="6" borderId="366" xfId="0" applyNumberFormat="1" applyFont="1" applyFill="1" applyBorder="1" applyAlignment="1" applyProtection="1">
      <alignment vertical="center"/>
      <protection locked="0"/>
    </xf>
    <xf numFmtId="0" fontId="10" fillId="0" borderId="382" xfId="0" applyFont="1" applyFill="1" applyBorder="1" applyAlignment="1">
      <alignment vertical="center"/>
    </xf>
    <xf numFmtId="0" fontId="10" fillId="6" borderId="382" xfId="0" applyFont="1" applyFill="1" applyBorder="1" applyAlignment="1" applyProtection="1">
      <alignment vertical="center"/>
      <protection locked="0"/>
    </xf>
    <xf numFmtId="0" fontId="10" fillId="0" borderId="384" xfId="0" applyFont="1" applyFill="1" applyBorder="1" applyAlignment="1">
      <alignment vertical="center"/>
    </xf>
    <xf numFmtId="0" fontId="3" fillId="0" borderId="0" xfId="0" applyFont="1" applyFill="1"/>
    <xf numFmtId="0" fontId="10" fillId="0" borderId="0" xfId="0" applyFont="1" applyFill="1"/>
    <xf numFmtId="3" fontId="10" fillId="7" borderId="21" xfId="0" applyNumberFormat="1" applyFont="1" applyFill="1" applyBorder="1" applyAlignment="1" applyProtection="1">
      <protection locked="0"/>
    </xf>
    <xf numFmtId="3" fontId="10" fillId="7" borderId="3" xfId="0" applyNumberFormat="1" applyFont="1" applyFill="1" applyBorder="1" applyAlignment="1" applyProtection="1">
      <protection locked="0"/>
    </xf>
    <xf numFmtId="3" fontId="10" fillId="7" borderId="2" xfId="0" applyNumberFormat="1" applyFont="1" applyFill="1" applyBorder="1" applyAlignment="1" applyProtection="1">
      <protection locked="0"/>
    </xf>
    <xf numFmtId="3" fontId="10" fillId="7" borderId="365" xfId="0" applyNumberFormat="1" applyFont="1" applyFill="1" applyBorder="1" applyAlignment="1" applyProtection="1">
      <protection locked="0"/>
    </xf>
    <xf numFmtId="3" fontId="10" fillId="7" borderId="380" xfId="0" applyNumberFormat="1" applyFont="1" applyFill="1" applyBorder="1" applyAlignment="1" applyProtection="1">
      <protection locked="0"/>
    </xf>
    <xf numFmtId="3" fontId="10" fillId="7" borderId="367" xfId="0" applyNumberFormat="1" applyFont="1" applyFill="1" applyBorder="1" applyAlignment="1" applyProtection="1">
      <protection locked="0"/>
    </xf>
    <xf numFmtId="1" fontId="10" fillId="6" borderId="800" xfId="0" applyNumberFormat="1" applyFont="1" applyFill="1" applyBorder="1" applyProtection="1">
      <protection locked="0"/>
    </xf>
    <xf numFmtId="1" fontId="10" fillId="4" borderId="413" xfId="9" applyNumberFormat="1" applyFont="1" applyFill="1" applyBorder="1" applyAlignment="1">
      <alignment horizontal="center" vertical="center" wrapText="1"/>
    </xf>
    <xf numFmtId="1" fontId="10" fillId="4" borderId="486" xfId="9" applyNumberFormat="1" applyFont="1" applyFill="1" applyBorder="1" applyAlignment="1">
      <alignment horizontal="center" vertical="center" wrapText="1"/>
    </xf>
    <xf numFmtId="1" fontId="35" fillId="6" borderId="372" xfId="0" applyNumberFormat="1" applyFont="1" applyFill="1" applyBorder="1" applyProtection="1">
      <protection locked="0"/>
    </xf>
    <xf numFmtId="1" fontId="35" fillId="6" borderId="29" xfId="0" applyNumberFormat="1" applyFont="1" applyFill="1" applyBorder="1" applyProtection="1">
      <protection locked="0"/>
    </xf>
    <xf numFmtId="1" fontId="35" fillId="6" borderId="36" xfId="0" applyNumberFormat="1" applyFont="1" applyFill="1" applyBorder="1" applyProtection="1">
      <protection locked="0"/>
    </xf>
    <xf numFmtId="1" fontId="35" fillId="6" borderId="367" xfId="0" applyNumberFormat="1" applyFont="1" applyFill="1" applyBorder="1" applyProtection="1">
      <protection locked="0"/>
    </xf>
    <xf numFmtId="1" fontId="35" fillId="6" borderId="380" xfId="0" applyNumberFormat="1" applyFont="1" applyFill="1" applyBorder="1" applyProtection="1">
      <protection locked="0"/>
    </xf>
    <xf numFmtId="1" fontId="35" fillId="6" borderId="366" xfId="0" applyNumberFormat="1" applyFont="1" applyFill="1" applyBorder="1" applyProtection="1">
      <protection locked="0"/>
    </xf>
    <xf numFmtId="1" fontId="35" fillId="6" borderId="21" xfId="0" applyNumberFormat="1" applyFont="1" applyFill="1" applyBorder="1" applyProtection="1">
      <protection locked="0"/>
    </xf>
    <xf numFmtId="1" fontId="35" fillId="6" borderId="2" xfId="0" applyNumberFormat="1" applyFont="1" applyFill="1" applyBorder="1" applyProtection="1">
      <protection locked="0"/>
    </xf>
    <xf numFmtId="1" fontId="35" fillId="6" borderId="10" xfId="0" applyNumberFormat="1" applyFont="1" applyFill="1" applyBorder="1" applyProtection="1">
      <protection locked="0"/>
    </xf>
    <xf numFmtId="0" fontId="24" fillId="3" borderId="0" xfId="0" applyNumberFormat="1" applyFont="1" applyFill="1" applyBorder="1" applyAlignment="1" applyProtection="1">
      <alignment horizontal="center" vertical="center" wrapText="1"/>
    </xf>
    <xf numFmtId="0" fontId="0" fillId="0" borderId="0" xfId="0"/>
    <xf numFmtId="0" fontId="15" fillId="0" borderId="744" xfId="0" applyFont="1" applyBorder="1" applyAlignment="1" applyProtection="1">
      <alignment horizontal="center" vertical="center" wrapText="1"/>
    </xf>
    <xf numFmtId="0" fontId="15" fillId="0" borderId="657" xfId="0" applyFont="1" applyFill="1" applyBorder="1" applyAlignment="1" applyProtection="1">
      <alignment horizontal="center" vertical="center"/>
    </xf>
    <xf numFmtId="0" fontId="15" fillId="0" borderId="753" xfId="0" applyFont="1" applyFill="1" applyBorder="1" applyAlignment="1" applyProtection="1">
      <alignment horizontal="center" vertical="center"/>
    </xf>
    <xf numFmtId="0" fontId="15" fillId="0" borderId="813" xfId="0" applyFont="1" applyFill="1" applyBorder="1" applyAlignment="1" applyProtection="1">
      <alignment horizontal="center" vertical="center"/>
    </xf>
    <xf numFmtId="3" fontId="15" fillId="3" borderId="746" xfId="0" applyNumberFormat="1" applyFont="1" applyFill="1" applyBorder="1" applyAlignment="1" applyProtection="1">
      <protection locked="0"/>
    </xf>
    <xf numFmtId="3" fontId="15" fillId="6" borderId="569" xfId="0" applyNumberFormat="1" applyFont="1" applyFill="1" applyBorder="1" applyAlignment="1" applyProtection="1">
      <protection locked="0"/>
    </xf>
    <xf numFmtId="3" fontId="15" fillId="0" borderId="35" xfId="0" applyNumberFormat="1" applyFont="1" applyFill="1" applyBorder="1" applyAlignment="1" applyProtection="1">
      <protection locked="0"/>
    </xf>
    <xf numFmtId="3" fontId="15" fillId="6" borderId="370" xfId="0" applyNumberFormat="1" applyFont="1" applyFill="1" applyBorder="1" applyAlignment="1" applyProtection="1">
      <protection locked="0"/>
    </xf>
    <xf numFmtId="3" fontId="15" fillId="6" borderId="365" xfId="0" applyNumberFormat="1" applyFont="1" applyFill="1" applyBorder="1" applyAlignment="1" applyProtection="1">
      <protection locked="0"/>
    </xf>
    <xf numFmtId="3" fontId="15" fillId="6" borderId="380" xfId="0" applyNumberFormat="1" applyFont="1" applyFill="1" applyBorder="1" applyAlignment="1" applyProtection="1">
      <protection locked="0"/>
    </xf>
    <xf numFmtId="3" fontId="15" fillId="0" borderId="366" xfId="0" applyNumberFormat="1" applyFont="1" applyFill="1" applyBorder="1" applyAlignment="1" applyProtection="1">
      <protection locked="0"/>
    </xf>
    <xf numFmtId="3" fontId="15" fillId="6" borderId="366" xfId="0" applyNumberFormat="1" applyFont="1" applyFill="1" applyBorder="1" applyAlignment="1" applyProtection="1">
      <protection locked="0"/>
    </xf>
    <xf numFmtId="3" fontId="15" fillId="6" borderId="812" xfId="0" applyNumberFormat="1" applyFont="1" applyFill="1" applyBorder="1" applyAlignment="1" applyProtection="1">
      <protection locked="0"/>
    </xf>
    <xf numFmtId="0" fontId="10" fillId="0" borderId="812" xfId="0" applyFont="1" applyBorder="1" applyAlignment="1" applyProtection="1">
      <alignment horizontal="center" vertical="center" wrapText="1"/>
    </xf>
    <xf numFmtId="0" fontId="10" fillId="0" borderId="812" xfId="0" applyFont="1" applyFill="1" applyBorder="1" applyAlignment="1" applyProtection="1">
      <alignment horizontal="center" vertical="center"/>
    </xf>
    <xf numFmtId="1" fontId="10" fillId="4" borderId="657" xfId="0" applyNumberFormat="1" applyFont="1" applyFill="1" applyBorder="1" applyAlignment="1">
      <alignment horizontal="center" vertical="center"/>
    </xf>
    <xf numFmtId="1" fontId="10" fillId="4" borderId="814" xfId="0" applyNumberFormat="1" applyFont="1" applyFill="1" applyBorder="1" applyAlignment="1">
      <alignment horizontal="center" vertical="center"/>
    </xf>
    <xf numFmtId="1" fontId="10" fillId="4" borderId="658" xfId="0" applyNumberFormat="1" applyFont="1" applyFill="1" applyBorder="1" applyAlignment="1">
      <alignment horizontal="center" vertical="center"/>
    </xf>
    <xf numFmtId="1" fontId="10" fillId="4" borderId="813" xfId="0" applyNumberFormat="1" applyFont="1" applyFill="1" applyBorder="1" applyAlignment="1">
      <alignment horizontal="center" vertical="center" wrapText="1"/>
    </xf>
    <xf numFmtId="1" fontId="10" fillId="0" borderId="814" xfId="0" applyNumberFormat="1" applyFont="1" applyBorder="1"/>
    <xf numFmtId="3" fontId="10" fillId="0" borderId="746" xfId="0" applyNumberFormat="1" applyFont="1" applyFill="1" applyBorder="1" applyAlignment="1" applyProtection="1">
      <protection locked="0"/>
    </xf>
    <xf numFmtId="3" fontId="10" fillId="6" borderId="812" xfId="0" applyNumberFormat="1" applyFont="1" applyFill="1" applyBorder="1" applyAlignment="1" applyProtection="1">
      <protection locked="0"/>
    </xf>
    <xf numFmtId="1" fontId="10" fillId="14" borderId="812" xfId="0" applyNumberFormat="1" applyFont="1" applyFill="1" applyBorder="1" applyProtection="1"/>
    <xf numFmtId="0" fontId="10" fillId="4" borderId="624" xfId="0" applyFont="1" applyFill="1" applyBorder="1" applyAlignment="1" applyProtection="1">
      <alignment horizontal="left" wrapText="1"/>
    </xf>
    <xf numFmtId="0" fontId="10" fillId="4" borderId="388" xfId="0" applyFont="1" applyFill="1" applyBorder="1" applyAlignment="1" applyProtection="1">
      <alignment horizontal="left" wrapText="1"/>
    </xf>
    <xf numFmtId="1" fontId="10" fillId="4" borderId="382" xfId="0" applyNumberFormat="1" applyFont="1" applyFill="1" applyBorder="1" applyAlignment="1" applyProtection="1">
      <alignment horizontal="left" wrapText="1"/>
      <protection hidden="1"/>
    </xf>
    <xf numFmtId="1" fontId="10" fillId="6" borderId="812" xfId="0" applyNumberFormat="1" applyFont="1" applyFill="1" applyBorder="1" applyProtection="1">
      <protection locked="0"/>
    </xf>
    <xf numFmtId="1" fontId="10" fillId="4" borderId="384" xfId="0" applyNumberFormat="1" applyFont="1" applyFill="1" applyBorder="1" applyAlignment="1" applyProtection="1">
      <alignment horizontal="left" wrapText="1"/>
      <protection hidden="1"/>
    </xf>
    <xf numFmtId="1" fontId="10" fillId="0" borderId="787" xfId="0" applyNumberFormat="1" applyFont="1" applyBorder="1"/>
    <xf numFmtId="0" fontId="10" fillId="4" borderId="382" xfId="0" applyFont="1" applyFill="1" applyBorder="1" applyAlignment="1" applyProtection="1">
      <alignment horizontal="left" wrapText="1"/>
    </xf>
    <xf numFmtId="1" fontId="10" fillId="0" borderId="746" xfId="0" applyNumberFormat="1" applyFont="1" applyBorder="1"/>
    <xf numFmtId="1" fontId="10" fillId="4" borderId="746" xfId="0" applyNumberFormat="1" applyFont="1" applyFill="1" applyBorder="1" applyAlignment="1" applyProtection="1">
      <alignment horizontal="left" wrapText="1"/>
      <protection hidden="1"/>
    </xf>
    <xf numFmtId="1" fontId="10" fillId="4" borderId="383" xfId="0" applyNumberFormat="1" applyFont="1" applyFill="1" applyBorder="1" applyAlignment="1" applyProtection="1">
      <alignment horizontal="left" wrapText="1"/>
      <protection hidden="1"/>
    </xf>
    <xf numFmtId="1" fontId="10" fillId="4" borderId="787" xfId="0" applyNumberFormat="1" applyFont="1" applyFill="1" applyBorder="1" applyAlignment="1" applyProtection="1">
      <alignment horizontal="left" wrapText="1"/>
      <protection hidden="1"/>
    </xf>
    <xf numFmtId="1" fontId="10" fillId="0" borderId="812" xfId="0" applyNumberFormat="1" applyFont="1" applyBorder="1"/>
    <xf numFmtId="1" fontId="10" fillId="6" borderId="813" xfId="0" applyNumberFormat="1" applyFont="1" applyFill="1" applyBorder="1" applyProtection="1">
      <protection locked="0"/>
    </xf>
    <xf numFmtId="1" fontId="10" fillId="4" borderId="744" xfId="0" applyNumberFormat="1" applyFont="1" applyFill="1" applyBorder="1" applyAlignment="1">
      <alignment horizontal="center" vertical="center" wrapText="1"/>
    </xf>
    <xf numFmtId="1" fontId="10" fillId="4" borderId="753" xfId="0" applyNumberFormat="1" applyFont="1" applyFill="1" applyBorder="1" applyAlignment="1">
      <alignment horizontal="center" vertical="center"/>
    </xf>
    <xf numFmtId="1" fontId="10" fillId="0" borderId="744" xfId="0" applyNumberFormat="1" applyFont="1" applyBorder="1"/>
    <xf numFmtId="1" fontId="10" fillId="0" borderId="753" xfId="0" applyNumberFormat="1" applyFont="1" applyBorder="1"/>
    <xf numFmtId="1" fontId="10" fillId="14" borderId="748" xfId="0" applyNumberFormat="1" applyFont="1" applyFill="1" applyBorder="1" applyProtection="1"/>
    <xf numFmtId="1" fontId="10" fillId="14" borderId="35" xfId="0" applyNumberFormat="1" applyFont="1" applyFill="1" applyBorder="1" applyProtection="1"/>
    <xf numFmtId="1" fontId="10" fillId="14" borderId="367" xfId="0" applyNumberFormat="1" applyFont="1" applyFill="1" applyBorder="1" applyProtection="1"/>
    <xf numFmtId="1" fontId="10" fillId="14" borderId="380" xfId="0" applyNumberFormat="1" applyFont="1" applyFill="1" applyBorder="1" applyProtection="1"/>
    <xf numFmtId="1" fontId="10" fillId="14" borderId="366" xfId="0" applyNumberFormat="1" applyFont="1" applyFill="1" applyBorder="1" applyProtection="1"/>
    <xf numFmtId="1" fontId="10" fillId="4" borderId="746" xfId="0" applyNumberFormat="1" applyFont="1" applyFill="1" applyBorder="1" applyAlignment="1" applyProtection="1">
      <alignment wrapText="1"/>
      <protection hidden="1"/>
    </xf>
    <xf numFmtId="1" fontId="10" fillId="4" borderId="382" xfId="0" applyNumberFormat="1" applyFont="1" applyFill="1" applyBorder="1" applyAlignment="1" applyProtection="1">
      <alignment wrapText="1"/>
      <protection hidden="1"/>
    </xf>
    <xf numFmtId="1" fontId="10" fillId="14" borderId="372" xfId="0" applyNumberFormat="1" applyFont="1" applyFill="1" applyBorder="1" applyProtection="1"/>
    <xf numFmtId="1" fontId="10" fillId="4" borderId="384" xfId="0" applyNumberFormat="1" applyFont="1" applyFill="1" applyBorder="1" applyAlignment="1" applyProtection="1">
      <alignment wrapText="1"/>
      <protection hidden="1"/>
    </xf>
    <xf numFmtId="1" fontId="10" fillId="14" borderId="749" xfId="0" applyNumberFormat="1" applyFont="1" applyFill="1" applyBorder="1" applyProtection="1"/>
    <xf numFmtId="1" fontId="10" fillId="14" borderId="800" xfId="0" applyNumberFormat="1" applyFont="1" applyFill="1" applyBorder="1" applyProtection="1"/>
    <xf numFmtId="1" fontId="10" fillId="14" borderId="801" xfId="0" applyNumberFormat="1" applyFont="1" applyFill="1" applyBorder="1" applyProtection="1"/>
    <xf numFmtId="1" fontId="10" fillId="4" borderId="747" xfId="0" applyNumberFormat="1" applyFont="1" applyFill="1" applyBorder="1" applyAlignment="1" applyProtection="1">
      <alignment wrapText="1"/>
      <protection hidden="1"/>
    </xf>
    <xf numFmtId="1" fontId="10" fillId="4" borderId="411" xfId="0" applyNumberFormat="1" applyFont="1" applyFill="1" applyBorder="1" applyAlignment="1" applyProtection="1">
      <alignment wrapText="1"/>
      <protection hidden="1"/>
    </xf>
    <xf numFmtId="1" fontId="10" fillId="6" borderId="810" xfId="0" applyNumberFormat="1" applyFont="1" applyFill="1" applyBorder="1" applyProtection="1">
      <protection locked="0"/>
    </xf>
    <xf numFmtId="1" fontId="10" fillId="4" borderId="383" xfId="0" applyNumberFormat="1" applyFont="1" applyFill="1" applyBorder="1" applyAlignment="1" applyProtection="1">
      <alignment wrapText="1"/>
      <protection hidden="1"/>
    </xf>
    <xf numFmtId="1" fontId="10" fillId="4" borderId="787" xfId="0" applyNumberFormat="1" applyFont="1" applyFill="1" applyBorder="1" applyAlignment="1" applyProtection="1">
      <alignment wrapText="1"/>
      <protection hidden="1"/>
    </xf>
    <xf numFmtId="0" fontId="46" fillId="3" borderId="818" xfId="0" applyFont="1" applyFill="1" applyBorder="1" applyProtection="1"/>
    <xf numFmtId="0" fontId="15" fillId="0" borderId="815" xfId="0" applyFont="1" applyFill="1" applyBorder="1" applyAlignment="1" applyProtection="1">
      <alignment horizontal="center" vertical="center" wrapText="1"/>
    </xf>
    <xf numFmtId="0" fontId="15" fillId="0" borderId="812" xfId="0" applyFont="1" applyBorder="1" applyAlignment="1" applyProtection="1">
      <alignment horizontal="center" vertical="center" wrapText="1"/>
    </xf>
    <xf numFmtId="0" fontId="15" fillId="0" borderId="815" xfId="0" applyFont="1" applyFill="1" applyBorder="1" applyAlignment="1" applyProtection="1">
      <alignment horizontal="left"/>
    </xf>
    <xf numFmtId="0" fontId="46" fillId="3" borderId="819" xfId="0" applyFont="1" applyFill="1" applyBorder="1" applyProtection="1"/>
    <xf numFmtId="0" fontId="15" fillId="0" borderId="753" xfId="0" applyFont="1" applyBorder="1" applyAlignment="1" applyProtection="1">
      <alignment horizontal="center" vertical="center" wrapText="1"/>
    </xf>
    <xf numFmtId="0" fontId="15" fillId="3" borderId="818" xfId="0" applyFont="1" applyFill="1" applyBorder="1" applyProtection="1"/>
    <xf numFmtId="3" fontId="15" fillId="0" borderId="812" xfId="0" applyNumberFormat="1" applyFont="1" applyFill="1" applyBorder="1" applyAlignment="1" applyProtection="1">
      <protection locked="0"/>
    </xf>
    <xf numFmtId="3" fontId="15" fillId="6" borderId="744" xfId="0" applyNumberFormat="1" applyFont="1" applyFill="1" applyBorder="1" applyAlignment="1" applyProtection="1">
      <protection locked="0"/>
    </xf>
    <xf numFmtId="0" fontId="15" fillId="0" borderId="818" xfId="0" applyFont="1" applyBorder="1" applyProtection="1"/>
    <xf numFmtId="1" fontId="10" fillId="4" borderId="818" xfId="0" applyNumberFormat="1" applyFont="1" applyFill="1" applyBorder="1" applyAlignment="1">
      <alignment wrapText="1"/>
    </xf>
    <xf numFmtId="0" fontId="15" fillId="3" borderId="818" xfId="0" applyFont="1" applyFill="1" applyBorder="1" applyAlignment="1" applyProtection="1">
      <alignment wrapText="1"/>
    </xf>
    <xf numFmtId="0" fontId="15" fillId="0" borderId="787" xfId="0" applyFont="1" applyFill="1" applyBorder="1" applyAlignment="1" applyProtection="1">
      <alignment horizontal="center" vertical="center" wrapText="1"/>
    </xf>
    <xf numFmtId="0" fontId="15" fillId="0" borderId="821" xfId="0" applyNumberFormat="1" applyFont="1" applyFill="1" applyBorder="1" applyAlignment="1" applyProtection="1">
      <alignment horizontal="center" vertical="center" wrapText="1"/>
    </xf>
    <xf numFmtId="0" fontId="15" fillId="0" borderId="786" xfId="0" applyNumberFormat="1" applyFont="1" applyFill="1" applyBorder="1" applyAlignment="1" applyProtection="1">
      <alignment horizontal="center" vertical="center" wrapText="1"/>
    </xf>
    <xf numFmtId="0" fontId="15" fillId="0" borderId="822" xfId="0" applyFont="1" applyFill="1" applyBorder="1" applyAlignment="1" applyProtection="1">
      <alignment horizontal="center" vertical="center" wrapText="1"/>
    </xf>
    <xf numFmtId="0" fontId="15" fillId="0" borderId="823" xfId="0" applyNumberFormat="1" applyFont="1" applyFill="1" applyBorder="1" applyAlignment="1" applyProtection="1">
      <alignment horizontal="center" vertical="center" wrapText="1"/>
    </xf>
    <xf numFmtId="1" fontId="15" fillId="0" borderId="824" xfId="0" applyNumberFormat="1" applyFont="1" applyFill="1" applyBorder="1" applyAlignment="1" applyProtection="1">
      <alignment horizontal="center" vertical="center" wrapText="1"/>
    </xf>
    <xf numFmtId="1" fontId="15" fillId="0" borderId="825" xfId="0" applyNumberFormat="1" applyFont="1" applyFill="1" applyBorder="1" applyAlignment="1" applyProtection="1">
      <alignment horizontal="center" vertical="center" wrapText="1"/>
    </xf>
    <xf numFmtId="0" fontId="15" fillId="0" borderId="826" xfId="0" applyNumberFormat="1" applyFont="1" applyFill="1" applyBorder="1" applyAlignment="1" applyProtection="1">
      <alignment horizontal="center" vertical="center" wrapText="1"/>
    </xf>
    <xf numFmtId="0" fontId="15" fillId="3" borderId="827" xfId="0" applyFont="1" applyFill="1" applyBorder="1" applyAlignment="1" applyProtection="1">
      <alignment wrapText="1"/>
    </xf>
    <xf numFmtId="3" fontId="15" fillId="0" borderId="746" xfId="0" applyNumberFormat="1" applyFont="1" applyFill="1" applyBorder="1" applyAlignment="1" applyProtection="1">
      <protection locked="0"/>
    </xf>
    <xf numFmtId="3" fontId="15" fillId="6" borderId="747" xfId="0" applyNumberFormat="1" applyFont="1" applyFill="1" applyBorder="1" applyAlignment="1" applyProtection="1">
      <protection locked="0"/>
    </xf>
    <xf numFmtId="1" fontId="15" fillId="0" borderId="665" xfId="0" applyNumberFormat="1" applyFont="1" applyFill="1" applyBorder="1" applyAlignment="1" applyProtection="1">
      <protection locked="0"/>
    </xf>
    <xf numFmtId="3" fontId="15" fillId="0" borderId="569" xfId="0" applyNumberFormat="1" applyFont="1" applyFill="1" applyBorder="1" applyAlignment="1" applyProtection="1">
      <protection locked="0"/>
    </xf>
    <xf numFmtId="3" fontId="15" fillId="0" borderId="576" xfId="0" applyNumberFormat="1" applyFont="1" applyFill="1" applyBorder="1" applyAlignment="1" applyProtection="1">
      <protection locked="0"/>
    </xf>
    <xf numFmtId="0" fontId="15" fillId="3" borderId="828" xfId="0" applyFont="1" applyFill="1" applyBorder="1" applyAlignment="1" applyProtection="1">
      <alignment wrapText="1"/>
    </xf>
    <xf numFmtId="3" fontId="15" fillId="0" borderId="382" xfId="0" applyNumberFormat="1" applyFont="1" applyFill="1" applyBorder="1" applyAlignment="1" applyProtection="1">
      <protection locked="0"/>
    </xf>
    <xf numFmtId="3" fontId="15" fillId="6" borderId="369" xfId="0" applyNumberFormat="1" applyFont="1" applyFill="1" applyBorder="1" applyAlignment="1" applyProtection="1">
      <protection locked="0"/>
    </xf>
    <xf numFmtId="1" fontId="15" fillId="0" borderId="374" xfId="0" applyNumberFormat="1" applyFont="1" applyFill="1" applyBorder="1" applyAlignment="1" applyProtection="1">
      <protection locked="0"/>
    </xf>
    <xf numFmtId="1" fontId="15" fillId="0" borderId="532" xfId="0" applyNumberFormat="1" applyFont="1" applyFill="1" applyBorder="1" applyAlignment="1" applyProtection="1">
      <protection locked="0"/>
    </xf>
    <xf numFmtId="3" fontId="15" fillId="0" borderId="370" xfId="0" applyNumberFormat="1" applyFont="1" applyFill="1" applyBorder="1" applyAlignment="1" applyProtection="1">
      <protection locked="0"/>
    </xf>
    <xf numFmtId="3" fontId="15" fillId="0" borderId="368" xfId="0" applyNumberFormat="1" applyFont="1" applyFill="1" applyBorder="1" applyAlignment="1" applyProtection="1">
      <protection locked="0"/>
    </xf>
    <xf numFmtId="3" fontId="15" fillId="0" borderId="787" xfId="0" applyNumberFormat="1" applyFont="1" applyFill="1" applyBorder="1" applyAlignment="1" applyProtection="1">
      <protection locked="0"/>
    </xf>
    <xf numFmtId="3" fontId="15" fillId="6" borderId="364" xfId="0" applyNumberFormat="1" applyFont="1" applyFill="1" applyBorder="1" applyAlignment="1" applyProtection="1">
      <protection locked="0"/>
    </xf>
    <xf numFmtId="1" fontId="15" fillId="0" borderId="381" xfId="0" applyNumberFormat="1" applyFont="1" applyFill="1" applyBorder="1" applyAlignment="1" applyProtection="1">
      <protection locked="0"/>
    </xf>
    <xf numFmtId="1" fontId="15" fillId="0" borderId="432" xfId="0" applyNumberFormat="1" applyFont="1" applyFill="1" applyBorder="1" applyAlignment="1" applyProtection="1">
      <protection locked="0"/>
    </xf>
    <xf numFmtId="3" fontId="15" fillId="0" borderId="365" xfId="0" applyNumberFormat="1" applyFont="1" applyFill="1" applyBorder="1" applyAlignment="1" applyProtection="1">
      <protection locked="0"/>
    </xf>
    <xf numFmtId="3" fontId="15" fillId="0" borderId="363" xfId="0" applyNumberFormat="1" applyFont="1" applyFill="1" applyBorder="1" applyAlignment="1" applyProtection="1">
      <protection locked="0"/>
    </xf>
    <xf numFmtId="3" fontId="15" fillId="15" borderId="829" xfId="0" applyNumberFormat="1" applyFont="1" applyFill="1" applyBorder="1" applyAlignment="1" applyProtection="1"/>
    <xf numFmtId="1" fontId="15" fillId="0" borderId="835" xfId="0" applyNumberFormat="1" applyFont="1" applyFill="1" applyBorder="1" applyAlignment="1" applyProtection="1">
      <alignment horizontal="center" vertical="center" wrapText="1"/>
    </xf>
    <xf numFmtId="1" fontId="15" fillId="0" borderId="836" xfId="0" applyNumberFormat="1" applyFont="1" applyFill="1" applyBorder="1" applyAlignment="1" applyProtection="1">
      <alignment horizontal="center" vertical="center" wrapText="1"/>
    </xf>
    <xf numFmtId="1" fontId="15" fillId="0" borderId="786" xfId="0" applyNumberFormat="1" applyFont="1" applyFill="1" applyBorder="1" applyAlignment="1" applyProtection="1">
      <alignment horizontal="center" vertical="center" wrapText="1"/>
    </xf>
    <xf numFmtId="1" fontId="15" fillId="0" borderId="837" xfId="0" applyNumberFormat="1" applyFont="1" applyFill="1" applyBorder="1" applyAlignment="1" applyProtection="1">
      <alignment horizontal="center" vertical="center" wrapText="1"/>
    </xf>
    <xf numFmtId="1" fontId="15" fillId="0" borderId="834" xfId="0" applyNumberFormat="1" applyFont="1" applyFill="1" applyBorder="1" applyAlignment="1" applyProtection="1">
      <alignment horizontal="center" vertical="center" wrapText="1"/>
    </xf>
    <xf numFmtId="1" fontId="15" fillId="0" borderId="832" xfId="0" applyNumberFormat="1" applyFont="1" applyFill="1" applyBorder="1" applyAlignment="1" applyProtection="1">
      <alignment horizontal="center" vertical="center" wrapText="1"/>
    </xf>
    <xf numFmtId="1" fontId="15" fillId="0" borderId="829" xfId="0" applyNumberFormat="1" applyFont="1" applyFill="1" applyBorder="1" applyAlignment="1" applyProtection="1">
      <alignment horizontal="center" vertical="center" wrapText="1"/>
    </xf>
    <xf numFmtId="1" fontId="15" fillId="0" borderId="830" xfId="0" applyNumberFormat="1" applyFont="1" applyFill="1" applyBorder="1" applyAlignment="1" applyProtection="1">
      <alignment horizontal="center" vertical="center" wrapText="1"/>
    </xf>
    <xf numFmtId="1" fontId="15" fillId="0" borderId="569" xfId="0" applyNumberFormat="1" applyFont="1" applyFill="1" applyBorder="1" applyAlignment="1" applyProtection="1"/>
    <xf numFmtId="1" fontId="15" fillId="0" borderId="839" xfId="0" applyNumberFormat="1" applyFont="1" applyFill="1" applyBorder="1" applyAlignment="1" applyProtection="1"/>
    <xf numFmtId="1" fontId="15" fillId="0" borderId="569" xfId="0" applyNumberFormat="1" applyFont="1" applyFill="1" applyBorder="1" applyAlignment="1" applyProtection="1">
      <protection locked="0"/>
    </xf>
    <xf numFmtId="1" fontId="15" fillId="0" borderId="839" xfId="0" applyNumberFormat="1" applyFont="1" applyFill="1" applyBorder="1" applyAlignment="1" applyProtection="1">
      <protection locked="0"/>
    </xf>
    <xf numFmtId="1" fontId="15" fillId="0" borderId="840" xfId="0" applyNumberFormat="1" applyFont="1" applyFill="1" applyBorder="1" applyAlignment="1" applyProtection="1">
      <protection locked="0"/>
    </xf>
    <xf numFmtId="1" fontId="15" fillId="0" borderId="841" xfId="0" applyNumberFormat="1" applyFont="1" applyFill="1" applyBorder="1" applyAlignment="1" applyProtection="1">
      <protection locked="0"/>
    </xf>
    <xf numFmtId="1" fontId="15" fillId="0" borderId="838" xfId="0" applyNumberFormat="1" applyFont="1" applyFill="1" applyBorder="1" applyAlignment="1" applyProtection="1">
      <protection locked="0"/>
    </xf>
    <xf numFmtId="1" fontId="15" fillId="0" borderId="746" xfId="0" applyNumberFormat="1" applyFont="1" applyFill="1" applyBorder="1" applyAlignment="1" applyProtection="1">
      <protection locked="0"/>
    </xf>
    <xf numFmtId="1" fontId="15" fillId="0" borderId="370" xfId="0" applyNumberFormat="1" applyFont="1" applyFill="1" applyBorder="1" applyAlignment="1" applyProtection="1"/>
    <xf numFmtId="1" fontId="15" fillId="0" borderId="369" xfId="0" applyNumberFormat="1" applyFont="1" applyFill="1" applyBorder="1" applyAlignment="1" applyProtection="1"/>
    <xf numFmtId="1" fontId="15" fillId="0" borderId="370" xfId="0" applyNumberFormat="1" applyFont="1" applyFill="1" applyBorder="1" applyAlignment="1" applyProtection="1">
      <protection locked="0"/>
    </xf>
    <xf numFmtId="1" fontId="15" fillId="0" borderId="369" xfId="0" applyNumberFormat="1" applyFont="1" applyFill="1" applyBorder="1" applyAlignment="1" applyProtection="1">
      <protection locked="0"/>
    </xf>
    <xf numFmtId="1" fontId="15" fillId="0" borderId="372" xfId="0" applyNumberFormat="1" applyFont="1" applyFill="1" applyBorder="1" applyAlignment="1" applyProtection="1">
      <protection locked="0"/>
    </xf>
    <xf numFmtId="1" fontId="15" fillId="0" borderId="368" xfId="0" applyNumberFormat="1" applyFont="1" applyFill="1" applyBorder="1" applyAlignment="1" applyProtection="1">
      <protection locked="0"/>
    </xf>
    <xf numFmtId="1" fontId="15" fillId="0" borderId="382" xfId="0" applyNumberFormat="1" applyFont="1" applyFill="1" applyBorder="1" applyAlignment="1" applyProtection="1">
      <protection locked="0"/>
    </xf>
    <xf numFmtId="1" fontId="15" fillId="0" borderId="795" xfId="0" applyNumberFormat="1" applyFont="1" applyFill="1" applyBorder="1" applyAlignment="1" applyProtection="1"/>
    <xf numFmtId="1" fontId="15" fillId="0" borderId="800" xfId="0" applyNumberFormat="1" applyFont="1" applyFill="1" applyBorder="1" applyAlignment="1" applyProtection="1"/>
    <xf numFmtId="1" fontId="15" fillId="0" borderId="786" xfId="0" applyNumberFormat="1" applyFont="1" applyFill="1" applyBorder="1" applyAlignment="1" applyProtection="1"/>
    <xf numFmtId="1" fontId="15" fillId="0" borderId="365" xfId="0" applyNumberFormat="1" applyFont="1" applyFill="1" applyBorder="1" applyAlignment="1" applyProtection="1">
      <protection locked="0"/>
    </xf>
    <xf numFmtId="1" fontId="15" fillId="0" borderId="364" xfId="0" applyNumberFormat="1" applyFont="1" applyFill="1" applyBorder="1" applyAlignment="1" applyProtection="1">
      <protection locked="0"/>
    </xf>
    <xf numFmtId="1" fontId="15" fillId="0" borderId="367" xfId="0" applyNumberFormat="1" applyFont="1" applyFill="1" applyBorder="1" applyAlignment="1" applyProtection="1">
      <protection locked="0"/>
    </xf>
    <xf numFmtId="1" fontId="15" fillId="0" borderId="363" xfId="0" applyNumberFormat="1" applyFont="1" applyFill="1" applyBorder="1" applyAlignment="1" applyProtection="1">
      <protection locked="0"/>
    </xf>
    <xf numFmtId="1" fontId="15" fillId="16" borderId="829" xfId="0" applyNumberFormat="1" applyFont="1" applyFill="1" applyBorder="1" applyAlignment="1" applyProtection="1"/>
    <xf numFmtId="0" fontId="15" fillId="3" borderId="819" xfId="0" applyFont="1" applyFill="1" applyBorder="1" applyAlignment="1" applyProtection="1">
      <alignment wrapText="1"/>
    </xf>
    <xf numFmtId="0" fontId="15" fillId="0" borderId="819" xfId="0" applyFont="1" applyFill="1" applyBorder="1" applyAlignment="1" applyProtection="1">
      <alignment wrapText="1"/>
    </xf>
    <xf numFmtId="0" fontId="45" fillId="3" borderId="828" xfId="0" applyFont="1" applyFill="1" applyBorder="1"/>
    <xf numFmtId="0" fontId="15" fillId="0" borderId="842" xfId="0" applyNumberFormat="1" applyFont="1" applyFill="1" applyBorder="1" applyAlignment="1" applyProtection="1">
      <alignment horizontal="center" vertical="center"/>
    </xf>
    <xf numFmtId="0" fontId="15" fillId="0" borderId="829" xfId="0" applyNumberFormat="1" applyFont="1" applyFill="1" applyBorder="1" applyAlignment="1" applyProtection="1">
      <alignment horizontal="center" vertical="center" wrapText="1"/>
    </xf>
    <xf numFmtId="3" fontId="15" fillId="3" borderId="830" xfId="1" applyNumberFormat="1" applyFont="1" applyFill="1" applyBorder="1" applyAlignment="1" applyProtection="1">
      <protection locked="0"/>
    </xf>
    <xf numFmtId="3" fontId="15" fillId="3" borderId="829" xfId="1" applyNumberFormat="1" applyFont="1" applyFill="1" applyBorder="1" applyAlignment="1" applyProtection="1">
      <protection locked="0"/>
    </xf>
    <xf numFmtId="3" fontId="15" fillId="3" borderId="845" xfId="1" applyNumberFormat="1" applyFont="1" applyFill="1" applyBorder="1" applyAlignment="1" applyProtection="1">
      <protection locked="0"/>
    </xf>
    <xf numFmtId="3" fontId="15" fillId="6" borderId="835" xfId="0" applyNumberFormat="1" applyFont="1" applyFill="1" applyBorder="1" applyAlignment="1" applyProtection="1">
      <protection locked="0"/>
    </xf>
    <xf numFmtId="3" fontId="15" fillId="6" borderId="834" xfId="0" applyNumberFormat="1" applyFont="1" applyFill="1" applyBorder="1" applyAlignment="1" applyProtection="1">
      <protection locked="0"/>
    </xf>
    <xf numFmtId="3" fontId="15" fillId="6" borderId="846" xfId="0" applyNumberFormat="1" applyFont="1" applyFill="1" applyBorder="1" applyAlignment="1" applyProtection="1">
      <protection locked="0"/>
    </xf>
    <xf numFmtId="0" fontId="29" fillId="3" borderId="847" xfId="0" applyFont="1" applyFill="1" applyBorder="1" applyProtection="1"/>
    <xf numFmtId="0" fontId="15" fillId="0" borderId="848" xfId="0" applyFont="1" applyFill="1" applyBorder="1" applyAlignment="1" applyProtection="1">
      <alignment wrapText="1"/>
    </xf>
    <xf numFmtId="0" fontId="15" fillId="3" borderId="828" xfId="0" applyFont="1" applyFill="1" applyBorder="1" applyProtection="1"/>
    <xf numFmtId="0" fontId="15" fillId="0" borderId="829" xfId="0" applyFont="1" applyBorder="1" applyAlignment="1" applyProtection="1">
      <alignment horizontal="center" vertical="center" wrapText="1"/>
    </xf>
    <xf numFmtId="0" fontId="15" fillId="0" borderId="834" xfId="0" applyFont="1" applyBorder="1" applyAlignment="1" applyProtection="1">
      <alignment horizontal="center" vertical="center" wrapText="1"/>
    </xf>
    <xf numFmtId="0" fontId="15" fillId="0" borderId="837" xfId="0" applyFont="1" applyBorder="1" applyAlignment="1" applyProtection="1">
      <alignment horizontal="center" vertical="center" wrapText="1"/>
    </xf>
    <xf numFmtId="0" fontId="15" fillId="0" borderId="849" xfId="0" applyFont="1" applyBorder="1" applyAlignment="1" applyProtection="1">
      <alignment horizontal="center" vertical="center" wrapText="1"/>
    </xf>
    <xf numFmtId="3" fontId="15" fillId="0" borderId="829" xfId="0" applyNumberFormat="1" applyFont="1" applyFill="1" applyBorder="1" applyAlignment="1" applyProtection="1">
      <protection locked="0"/>
    </xf>
    <xf numFmtId="3" fontId="15" fillId="0" borderId="834" xfId="0" applyNumberFormat="1" applyFont="1" applyFill="1" applyBorder="1" applyAlignment="1" applyProtection="1">
      <protection locked="0"/>
    </xf>
    <xf numFmtId="3" fontId="15" fillId="6" borderId="746" xfId="0" applyNumberFormat="1" applyFont="1" applyFill="1" applyBorder="1" applyAlignment="1" applyProtection="1">
      <protection locked="0"/>
    </xf>
    <xf numFmtId="0" fontId="15" fillId="0" borderId="828" xfId="0" applyFont="1" applyBorder="1" applyProtection="1"/>
    <xf numFmtId="0" fontId="15" fillId="0" borderId="746" xfId="0" applyNumberFormat="1" applyFont="1" applyFill="1" applyBorder="1" applyAlignment="1" applyProtection="1">
      <alignment horizontal="left"/>
    </xf>
    <xf numFmtId="0" fontId="15" fillId="0" borderId="819" xfId="0" applyFont="1" applyBorder="1" applyProtection="1"/>
    <xf numFmtId="0" fontId="15" fillId="0" borderId="382" xfId="0" applyNumberFormat="1" applyFont="1" applyFill="1" applyBorder="1" applyAlignment="1" applyProtection="1">
      <alignment horizontal="left"/>
    </xf>
    <xf numFmtId="0" fontId="15" fillId="0" borderId="850" xfId="0" applyFont="1" applyBorder="1" applyProtection="1"/>
    <xf numFmtId="0" fontId="15" fillId="0" borderId="851" xfId="0" applyFont="1" applyBorder="1" applyProtection="1"/>
    <xf numFmtId="0" fontId="15" fillId="0" borderId="382" xfId="0" applyNumberFormat="1" applyFont="1" applyFill="1" applyBorder="1" applyAlignment="1" applyProtection="1">
      <alignment horizontal="left" wrapText="1"/>
    </xf>
    <xf numFmtId="0" fontId="15" fillId="0" borderId="852" xfId="0" applyFont="1" applyBorder="1" applyProtection="1"/>
    <xf numFmtId="0" fontId="15" fillId="0" borderId="384" xfId="0" applyNumberFormat="1" applyFont="1" applyFill="1" applyBorder="1" applyAlignment="1" applyProtection="1">
      <alignment horizontal="left"/>
    </xf>
    <xf numFmtId="3" fontId="15" fillId="0" borderId="384" xfId="0" applyNumberFormat="1" applyFont="1" applyFill="1" applyBorder="1" applyAlignment="1" applyProtection="1">
      <protection locked="0"/>
    </xf>
    <xf numFmtId="0" fontId="15" fillId="0" borderId="855" xfId="0" applyFont="1" applyBorder="1" applyProtection="1"/>
    <xf numFmtId="0" fontId="15" fillId="0" borderId="856" xfId="0" applyFont="1" applyBorder="1" applyProtection="1">
      <protection locked="0"/>
    </xf>
    <xf numFmtId="0" fontId="15" fillId="0" borderId="854" xfId="0" applyFont="1" applyBorder="1" applyAlignment="1" applyProtection="1">
      <alignment horizontal="center" vertical="center" wrapText="1"/>
    </xf>
    <xf numFmtId="3" fontId="15" fillId="6" borderId="858" xfId="0" applyNumberFormat="1" applyFont="1" applyFill="1" applyBorder="1" applyAlignment="1" applyProtection="1">
      <protection locked="0"/>
    </xf>
    <xf numFmtId="0" fontId="46" fillId="3" borderId="859" xfId="0" applyFont="1" applyFill="1" applyBorder="1" applyProtection="1"/>
    <xf numFmtId="0" fontId="15" fillId="3" borderId="859" xfId="0" applyFont="1" applyFill="1" applyBorder="1" applyProtection="1"/>
    <xf numFmtId="3" fontId="25" fillId="6" borderId="746" xfId="0" applyNumberFormat="1" applyFont="1" applyFill="1" applyBorder="1" applyAlignment="1" applyProtection="1">
      <protection locked="0"/>
    </xf>
    <xf numFmtId="3" fontId="15" fillId="0" borderId="383" xfId="0" applyNumberFormat="1" applyFont="1" applyFill="1" applyBorder="1" applyAlignment="1" applyProtection="1">
      <protection locked="0"/>
    </xf>
    <xf numFmtId="0" fontId="15" fillId="0" borderId="746" xfId="0" applyFont="1" applyFill="1" applyBorder="1" applyAlignment="1" applyProtection="1">
      <alignment horizontal="left"/>
    </xf>
    <xf numFmtId="0" fontId="15" fillId="0" borderId="384" xfId="0" applyFont="1" applyFill="1" applyBorder="1" applyAlignment="1" applyProtection="1">
      <alignment horizontal="left"/>
    </xf>
    <xf numFmtId="0" fontId="15" fillId="3" borderId="819" xfId="0" applyFont="1" applyFill="1" applyBorder="1" applyProtection="1"/>
    <xf numFmtId="3" fontId="15" fillId="0" borderId="857" xfId="0" applyNumberFormat="1" applyFont="1" applyFill="1" applyBorder="1" applyAlignment="1" applyProtection="1">
      <protection locked="0"/>
    </xf>
    <xf numFmtId="3" fontId="15" fillId="6" borderId="857" xfId="0" applyNumberFormat="1" applyFont="1" applyFill="1" applyBorder="1" applyAlignment="1" applyProtection="1">
      <protection locked="0"/>
    </xf>
    <xf numFmtId="3" fontId="25" fillId="6" borderId="858" xfId="0" applyNumberFormat="1" applyFont="1" applyFill="1" applyBorder="1" applyAlignment="1" applyProtection="1">
      <protection locked="0"/>
    </xf>
    <xf numFmtId="0" fontId="15" fillId="0" borderId="818" xfId="0" applyFont="1" applyFill="1" applyBorder="1" applyProtection="1"/>
    <xf numFmtId="0" fontId="46" fillId="0" borderId="862" xfId="0" applyFont="1" applyBorder="1" applyProtection="1"/>
    <xf numFmtId="0" fontId="46" fillId="0" borderId="818" xfId="0" applyFont="1" applyBorder="1" applyProtection="1"/>
    <xf numFmtId="0" fontId="15" fillId="0" borderId="848" xfId="0" applyFont="1" applyBorder="1" applyProtection="1"/>
    <xf numFmtId="0" fontId="15" fillId="0" borderId="863" xfId="0" applyFont="1" applyBorder="1" applyProtection="1"/>
    <xf numFmtId="0" fontId="15" fillId="0" borderId="859" xfId="0" applyFont="1" applyBorder="1" applyProtection="1"/>
    <xf numFmtId="0" fontId="45" fillId="3" borderId="818" xfId="0" applyFont="1" applyFill="1" applyBorder="1"/>
    <xf numFmtId="0" fontId="45" fillId="3" borderId="855" xfId="0" applyFont="1" applyFill="1" applyBorder="1"/>
    <xf numFmtId="0" fontId="15" fillId="0" borderId="864" xfId="0" applyFont="1" applyBorder="1" applyProtection="1">
      <protection locked="0"/>
    </xf>
    <xf numFmtId="0" fontId="46" fillId="0" borderId="828" xfId="0" applyFont="1" applyBorder="1" applyProtection="1"/>
    <xf numFmtId="0" fontId="15" fillId="0" borderId="746" xfId="0" applyNumberFormat="1" applyFont="1" applyFill="1" applyBorder="1" applyAlignment="1" applyProtection="1"/>
    <xf numFmtId="0" fontId="15" fillId="0" borderId="382" xfId="0" applyNumberFormat="1" applyFont="1" applyFill="1" applyBorder="1" applyAlignment="1" applyProtection="1"/>
    <xf numFmtId="0" fontId="15" fillId="0" borderId="383" xfId="0" applyNumberFormat="1" applyFont="1" applyFill="1" applyBorder="1" applyAlignment="1" applyProtection="1">
      <alignment vertical="center" wrapText="1"/>
      <protection hidden="1"/>
    </xf>
    <xf numFmtId="0" fontId="15" fillId="0" borderId="404" xfId="0" applyNumberFormat="1" applyFont="1" applyFill="1" applyBorder="1" applyAlignment="1" applyProtection="1"/>
    <xf numFmtId="3" fontId="15" fillId="0" borderId="404" xfId="0" applyNumberFormat="1" applyFont="1" applyFill="1" applyBorder="1" applyAlignment="1" applyProtection="1">
      <protection locked="0"/>
    </xf>
    <xf numFmtId="0" fontId="46" fillId="3" borderId="865" xfId="0" applyFont="1" applyFill="1" applyBorder="1" applyProtection="1"/>
    <xf numFmtId="0" fontId="46" fillId="3" borderId="828" xfId="0" applyFont="1" applyFill="1" applyBorder="1" applyProtection="1"/>
    <xf numFmtId="0" fontId="46" fillId="0" borderId="855" xfId="0" applyFont="1" applyBorder="1" applyProtection="1"/>
    <xf numFmtId="0" fontId="15" fillId="3" borderId="855" xfId="0" applyFont="1" applyFill="1" applyBorder="1" applyProtection="1"/>
    <xf numFmtId="0" fontId="15" fillId="0" borderId="828" xfId="0" applyFont="1" applyFill="1" applyBorder="1" applyProtection="1"/>
    <xf numFmtId="0" fontId="15" fillId="0" borderId="830" xfId="0" applyFont="1" applyBorder="1" applyAlignment="1" applyProtection="1">
      <alignment horizontal="center" vertical="center" wrapText="1"/>
    </xf>
    <xf numFmtId="0" fontId="35" fillId="4" borderId="867" xfId="0" applyFont="1" applyFill="1" applyBorder="1" applyAlignment="1" applyProtection="1">
      <alignment horizontal="center" vertical="center" wrapText="1"/>
    </xf>
    <xf numFmtId="0" fontId="35" fillId="4" borderId="830" xfId="0" applyFont="1" applyFill="1" applyBorder="1" applyAlignment="1" applyProtection="1">
      <alignment horizontal="center" vertical="center" wrapText="1"/>
    </xf>
    <xf numFmtId="0" fontId="35" fillId="4" borderId="829" xfId="0" applyFont="1" applyFill="1" applyBorder="1" applyAlignment="1" applyProtection="1">
      <alignment horizontal="center" vertical="center" wrapText="1"/>
    </xf>
    <xf numFmtId="0" fontId="15" fillId="0" borderId="855" xfId="0" applyFont="1" applyFill="1" applyBorder="1" applyAlignment="1" applyProtection="1">
      <alignment horizontal="center" vertical="center" wrapText="1"/>
      <protection locked="0"/>
    </xf>
    <xf numFmtId="0" fontId="15" fillId="0" borderId="828" xfId="0" applyFont="1" applyFill="1" applyBorder="1" applyAlignment="1" applyProtection="1">
      <alignment horizontal="center" vertical="center" wrapText="1"/>
    </xf>
    <xf numFmtId="3" fontId="15" fillId="0" borderId="746" xfId="0" applyNumberFormat="1" applyFont="1" applyFill="1" applyBorder="1" applyAlignment="1" applyProtection="1">
      <alignment horizontal="right" vertical="center" wrapText="1"/>
      <protection locked="0"/>
    </xf>
    <xf numFmtId="3" fontId="15" fillId="0" borderId="746" xfId="0" applyNumberFormat="1" applyFont="1" applyFill="1" applyBorder="1" applyAlignment="1" applyProtection="1">
      <alignment horizontal="right"/>
      <protection locked="0"/>
    </xf>
    <xf numFmtId="3" fontId="15" fillId="0" borderId="838" xfId="0" applyNumberFormat="1" applyFont="1" applyFill="1" applyBorder="1" applyAlignment="1" applyProtection="1">
      <protection locked="0"/>
    </xf>
    <xf numFmtId="3" fontId="35" fillId="4" borderId="838" xfId="0" applyNumberFormat="1" applyFont="1" applyFill="1" applyBorder="1" applyAlignment="1" applyProtection="1">
      <protection locked="0"/>
    </xf>
    <xf numFmtId="3" fontId="35" fillId="4" borderId="746" xfId="0" applyNumberFormat="1" applyFont="1" applyFill="1" applyBorder="1" applyAlignment="1" applyProtection="1">
      <protection locked="0"/>
    </xf>
    <xf numFmtId="3" fontId="15" fillId="0" borderId="855" xfId="0" applyNumberFormat="1" applyFont="1" applyFill="1" applyBorder="1" applyAlignment="1" applyProtection="1">
      <protection locked="0"/>
    </xf>
    <xf numFmtId="3" fontId="15" fillId="0" borderId="828" xfId="0" applyNumberFormat="1" applyFont="1" applyFill="1" applyBorder="1" applyAlignment="1" applyProtection="1">
      <protection locked="0"/>
    </xf>
    <xf numFmtId="0" fontId="15" fillId="0" borderId="855" xfId="0" applyFont="1" applyFill="1" applyBorder="1" applyProtection="1"/>
    <xf numFmtId="0" fontId="46" fillId="0" borderId="828" xfId="0" applyFont="1" applyFill="1" applyBorder="1" applyProtection="1"/>
    <xf numFmtId="3" fontId="15" fillId="0" borderId="382" xfId="0" applyNumberFormat="1" applyFont="1" applyFill="1" applyBorder="1" applyAlignment="1" applyProtection="1">
      <alignment horizontal="right"/>
      <protection locked="0"/>
    </xf>
    <xf numFmtId="3" fontId="35" fillId="4" borderId="393" xfId="0" applyNumberFormat="1" applyFont="1" applyFill="1" applyBorder="1" applyAlignment="1" applyProtection="1">
      <protection locked="0"/>
    </xf>
    <xf numFmtId="3" fontId="35" fillId="4" borderId="368" xfId="0" applyNumberFormat="1" applyFont="1" applyFill="1" applyBorder="1" applyAlignment="1" applyProtection="1">
      <protection locked="0"/>
    </xf>
    <xf numFmtId="3" fontId="35" fillId="4" borderId="382" xfId="0" applyNumberFormat="1" applyFont="1" applyFill="1" applyBorder="1" applyAlignment="1" applyProtection="1">
      <protection locked="0"/>
    </xf>
    <xf numFmtId="3" fontId="15" fillId="0" borderId="828" xfId="0" applyNumberFormat="1" applyFont="1" applyFill="1" applyBorder="1" applyAlignment="1" applyProtection="1"/>
    <xf numFmtId="3" fontId="15" fillId="0" borderId="819" xfId="0" applyNumberFormat="1" applyFont="1" applyFill="1" applyBorder="1" applyAlignment="1" applyProtection="1">
      <protection locked="0"/>
    </xf>
    <xf numFmtId="0" fontId="15" fillId="0" borderId="851" xfId="0" applyFont="1" applyFill="1" applyBorder="1" applyProtection="1"/>
    <xf numFmtId="0" fontId="15" fillId="0" borderId="819" xfId="0" applyFont="1" applyFill="1" applyBorder="1" applyProtection="1"/>
    <xf numFmtId="0" fontId="46" fillId="0" borderId="819" xfId="0" applyFont="1" applyFill="1" applyBorder="1" applyProtection="1"/>
    <xf numFmtId="3" fontId="15" fillId="0" borderId="383" xfId="0" applyNumberFormat="1" applyFont="1" applyFill="1" applyBorder="1" applyAlignment="1" applyProtection="1">
      <alignment horizontal="right"/>
      <protection locked="0"/>
    </xf>
    <xf numFmtId="3" fontId="15" fillId="0" borderId="385" xfId="0" applyNumberFormat="1" applyFont="1" applyFill="1" applyBorder="1" applyAlignment="1" applyProtection="1">
      <protection locked="0"/>
    </xf>
    <xf numFmtId="3" fontId="35" fillId="4" borderId="623" xfId="0" applyNumberFormat="1" applyFont="1" applyFill="1" applyBorder="1" applyAlignment="1" applyProtection="1">
      <protection locked="0"/>
    </xf>
    <xf numFmtId="3" fontId="35" fillId="4" borderId="385" xfId="0" applyNumberFormat="1" applyFont="1" applyFill="1" applyBorder="1" applyAlignment="1" applyProtection="1">
      <protection locked="0"/>
    </xf>
    <xf numFmtId="3" fontId="35" fillId="4" borderId="383" xfId="0" applyNumberFormat="1" applyFont="1" applyFill="1" applyBorder="1" applyAlignment="1" applyProtection="1">
      <protection locked="0"/>
    </xf>
    <xf numFmtId="3" fontId="15" fillId="0" borderId="859" xfId="0" applyNumberFormat="1" applyFont="1" applyFill="1" applyBorder="1" applyAlignment="1" applyProtection="1">
      <protection locked="0"/>
    </xf>
    <xf numFmtId="3" fontId="15" fillId="0" borderId="829" xfId="0" applyNumberFormat="1" applyFont="1" applyFill="1" applyBorder="1" applyAlignment="1" applyProtection="1">
      <alignment horizontal="right"/>
      <protection locked="0"/>
    </xf>
    <xf numFmtId="3" fontId="15" fillId="0" borderId="830" xfId="0" applyNumberFormat="1" applyFont="1" applyFill="1" applyBorder="1" applyAlignment="1" applyProtection="1">
      <alignment horizontal="right"/>
      <protection locked="0"/>
    </xf>
    <xf numFmtId="3" fontId="10" fillId="4" borderId="867" xfId="0" applyNumberFormat="1" applyFont="1" applyFill="1" applyBorder="1" applyAlignment="1" applyProtection="1">
      <alignment horizontal="right"/>
      <protection locked="0"/>
    </xf>
    <xf numFmtId="3" fontId="10" fillId="4" borderId="830" xfId="0" applyNumberFormat="1" applyFont="1" applyFill="1" applyBorder="1" applyAlignment="1" applyProtection="1">
      <alignment horizontal="right"/>
      <protection locked="0"/>
    </xf>
    <xf numFmtId="3" fontId="10" fillId="4" borderId="829" xfId="0" applyNumberFormat="1" applyFont="1" applyFill="1" applyBorder="1" applyAlignment="1" applyProtection="1">
      <alignment horizontal="right"/>
      <protection locked="0"/>
    </xf>
    <xf numFmtId="3" fontId="15" fillId="0" borderId="859" xfId="0" applyNumberFormat="1" applyFont="1" applyFill="1" applyBorder="1" applyAlignment="1" applyProtection="1"/>
    <xf numFmtId="3" fontId="15" fillId="0" borderId="404" xfId="0" applyNumberFormat="1" applyFont="1" applyFill="1" applyBorder="1" applyAlignment="1" applyProtection="1">
      <alignment horizontal="right"/>
      <protection locked="0"/>
    </xf>
    <xf numFmtId="3" fontId="15" fillId="0" borderId="408" xfId="0" applyNumberFormat="1" applyFont="1" applyFill="1" applyBorder="1" applyAlignment="1" applyProtection="1">
      <protection locked="0"/>
    </xf>
    <xf numFmtId="3" fontId="10" fillId="4" borderId="408" xfId="0" applyNumberFormat="1" applyFont="1" applyFill="1" applyBorder="1" applyAlignment="1" applyProtection="1">
      <protection locked="0"/>
    </xf>
    <xf numFmtId="3" fontId="10" fillId="4" borderId="404" xfId="0" applyNumberFormat="1" applyFont="1" applyFill="1" applyBorder="1" applyAlignment="1" applyProtection="1">
      <protection locked="0"/>
    </xf>
    <xf numFmtId="0" fontId="15" fillId="0" borderId="855" xfId="0" applyFont="1" applyFill="1" applyBorder="1" applyProtection="1">
      <protection locked="0"/>
    </xf>
    <xf numFmtId="0" fontId="15" fillId="0" borderId="859" xfId="0" applyFont="1" applyFill="1" applyBorder="1" applyProtection="1"/>
    <xf numFmtId="3" fontId="10" fillId="4" borderId="393" xfId="0" applyNumberFormat="1" applyFont="1" applyFill="1" applyBorder="1" applyAlignment="1" applyProtection="1">
      <protection locked="0"/>
    </xf>
    <xf numFmtId="3" fontId="10" fillId="4" borderId="368" xfId="0" applyNumberFormat="1" applyFont="1" applyFill="1" applyBorder="1" applyAlignment="1" applyProtection="1">
      <protection locked="0"/>
    </xf>
    <xf numFmtId="3" fontId="10" fillId="4" borderId="623" xfId="0" applyNumberFormat="1" applyFont="1" applyFill="1" applyBorder="1" applyAlignment="1" applyProtection="1">
      <protection locked="0"/>
    </xf>
    <xf numFmtId="3" fontId="10" fillId="4" borderId="385" xfId="0" applyNumberFormat="1" applyFont="1" applyFill="1" applyBorder="1" applyAlignment="1" applyProtection="1">
      <protection locked="0"/>
    </xf>
    <xf numFmtId="3" fontId="10" fillId="4" borderId="383" xfId="0" applyNumberFormat="1" applyFont="1" applyFill="1" applyBorder="1" applyAlignment="1" applyProtection="1">
      <protection locked="0"/>
    </xf>
    <xf numFmtId="3" fontId="15" fillId="0" borderId="857" xfId="0" applyNumberFormat="1" applyFont="1" applyFill="1" applyBorder="1" applyAlignment="1" applyProtection="1">
      <alignment horizontal="right"/>
      <protection locked="0"/>
    </xf>
    <xf numFmtId="3" fontId="15" fillId="0" borderId="860" xfId="0" applyNumberFormat="1" applyFont="1" applyFill="1" applyBorder="1" applyAlignment="1" applyProtection="1">
      <alignment horizontal="right"/>
      <protection locked="0"/>
    </xf>
    <xf numFmtId="3" fontId="10" fillId="4" borderId="792" xfId="0" applyNumberFormat="1" applyFont="1" applyFill="1" applyBorder="1" applyAlignment="1" applyProtection="1">
      <alignment horizontal="right"/>
      <protection locked="0"/>
    </xf>
    <xf numFmtId="3" fontId="10" fillId="4" borderId="860" xfId="0" applyNumberFormat="1" applyFont="1" applyFill="1" applyBorder="1" applyAlignment="1" applyProtection="1">
      <alignment horizontal="right"/>
      <protection locked="0"/>
    </xf>
    <xf numFmtId="3" fontId="10" fillId="4" borderId="857" xfId="0" applyNumberFormat="1" applyFont="1" applyFill="1" applyBorder="1" applyAlignment="1" applyProtection="1">
      <alignment horizontal="right"/>
      <protection locked="0"/>
    </xf>
    <xf numFmtId="0" fontId="15" fillId="0" borderId="829" xfId="0" applyFont="1" applyFill="1" applyBorder="1" applyAlignment="1" applyProtection="1">
      <alignment horizontal="center" vertical="center" wrapText="1"/>
    </xf>
    <xf numFmtId="0" fontId="15" fillId="0" borderId="834" xfId="0" applyFont="1" applyFill="1" applyBorder="1" applyAlignment="1" applyProtection="1">
      <alignment horizontal="center" vertical="center" wrapText="1"/>
    </xf>
    <xf numFmtId="0" fontId="15" fillId="0" borderId="835" xfId="0" applyFont="1" applyFill="1" applyBorder="1" applyAlignment="1" applyProtection="1">
      <alignment horizontal="center" vertical="center" wrapText="1"/>
    </xf>
    <xf numFmtId="0" fontId="15" fillId="0" borderId="868" xfId="0" applyFont="1" applyFill="1" applyBorder="1" applyAlignment="1" applyProtection="1">
      <alignment horizontal="center" vertical="center" wrapText="1"/>
    </xf>
    <xf numFmtId="0" fontId="15" fillId="0" borderId="846" xfId="0" applyFont="1" applyFill="1" applyBorder="1" applyAlignment="1" applyProtection="1">
      <alignment horizontal="center" vertical="center" wrapText="1"/>
    </xf>
    <xf numFmtId="0" fontId="15" fillId="0" borderId="829" xfId="0" applyFont="1" applyFill="1" applyBorder="1" applyProtection="1"/>
    <xf numFmtId="3" fontId="15" fillId="0" borderId="404" xfId="0" applyNumberFormat="1" applyFont="1" applyFill="1" applyBorder="1" applyProtection="1">
      <protection locked="0"/>
    </xf>
    <xf numFmtId="3" fontId="15" fillId="0" borderId="411" xfId="0" applyNumberFormat="1" applyFont="1" applyFill="1" applyBorder="1" applyProtection="1">
      <protection locked="0"/>
    </xf>
    <xf numFmtId="3" fontId="15" fillId="0" borderId="839" xfId="0" applyNumberFormat="1" applyFont="1" applyFill="1" applyBorder="1" applyAlignment="1" applyProtection="1">
      <protection locked="0"/>
    </xf>
    <xf numFmtId="3" fontId="15" fillId="0" borderId="411" xfId="0" applyNumberFormat="1" applyFont="1" applyFill="1" applyBorder="1" applyAlignment="1" applyProtection="1">
      <protection locked="0"/>
    </xf>
    <xf numFmtId="3" fontId="15" fillId="0" borderId="810" xfId="0" applyNumberFormat="1" applyFont="1" applyFill="1" applyBorder="1" applyAlignment="1" applyProtection="1">
      <protection locked="0"/>
    </xf>
    <xf numFmtId="3" fontId="15" fillId="0" borderId="382" xfId="0" applyNumberFormat="1" applyFont="1" applyFill="1" applyBorder="1" applyProtection="1">
      <protection locked="0"/>
    </xf>
    <xf numFmtId="3" fontId="15" fillId="0" borderId="369" xfId="0" applyNumberFormat="1" applyFont="1" applyFill="1" applyBorder="1" applyProtection="1">
      <protection locked="0"/>
    </xf>
    <xf numFmtId="1" fontId="15" fillId="9" borderId="569" xfId="0" applyNumberFormat="1" applyFont="1" applyFill="1" applyBorder="1" applyAlignment="1" applyProtection="1">
      <protection locked="0"/>
    </xf>
    <xf numFmtId="0" fontId="45" fillId="0" borderId="828" xfId="0" applyFont="1" applyFill="1" applyBorder="1"/>
    <xf numFmtId="3" fontId="15" fillId="0" borderId="384" xfId="0" applyNumberFormat="1" applyFont="1" applyFill="1" applyBorder="1" applyProtection="1">
      <protection locked="0"/>
    </xf>
    <xf numFmtId="3" fontId="15" fillId="0" borderId="364" xfId="0" applyNumberFormat="1" applyFont="1" applyFill="1" applyBorder="1" applyProtection="1">
      <protection locked="0"/>
    </xf>
    <xf numFmtId="3" fontId="15" fillId="0" borderId="364" xfId="0" applyNumberFormat="1" applyFont="1" applyFill="1" applyBorder="1" applyAlignment="1" applyProtection="1">
      <protection locked="0"/>
    </xf>
    <xf numFmtId="3" fontId="15" fillId="0" borderId="367" xfId="0" applyNumberFormat="1" applyFont="1" applyFill="1" applyBorder="1" applyAlignment="1" applyProtection="1">
      <protection locked="0"/>
    </xf>
    <xf numFmtId="0" fontId="15" fillId="0" borderId="869" xfId="0" applyFont="1" applyFill="1" applyBorder="1" applyProtection="1"/>
    <xf numFmtId="0" fontId="15" fillId="0" borderId="870" xfId="0" applyFont="1" applyFill="1" applyBorder="1" applyProtection="1"/>
    <xf numFmtId="0" fontId="45" fillId="0" borderId="869" xfId="0" applyFont="1" applyFill="1" applyBorder="1"/>
    <xf numFmtId="0" fontId="45" fillId="3" borderId="869" xfId="0" applyFont="1" applyFill="1" applyBorder="1"/>
    <xf numFmtId="0" fontId="15" fillId="0" borderId="871" xfId="0" applyFont="1" applyFill="1" applyBorder="1" applyProtection="1">
      <protection locked="0"/>
    </xf>
    <xf numFmtId="0" fontId="15" fillId="0" borderId="872" xfId="0" applyFont="1" applyFill="1" applyBorder="1" applyProtection="1"/>
    <xf numFmtId="3" fontId="15" fillId="0" borderId="811" xfId="0" applyNumberFormat="1" applyFont="1" applyFill="1" applyBorder="1" applyProtection="1">
      <protection locked="0"/>
    </xf>
    <xf numFmtId="0" fontId="15" fillId="0" borderId="873" xfId="0" applyNumberFormat="1" applyFont="1" applyFill="1" applyBorder="1" applyAlignment="1" applyProtection="1"/>
    <xf numFmtId="3" fontId="15" fillId="0" borderId="404" xfId="0" applyNumberFormat="1" applyFont="1" applyFill="1" applyBorder="1" applyAlignment="1" applyProtection="1">
      <alignment horizontal="right" vertical="center" wrapText="1"/>
      <protection locked="0"/>
    </xf>
    <xf numFmtId="3" fontId="15" fillId="0" borderId="411" xfId="0" applyNumberFormat="1" applyFont="1" applyFill="1" applyBorder="1" applyAlignment="1" applyProtection="1">
      <alignment horizontal="right"/>
      <protection locked="0"/>
    </xf>
    <xf numFmtId="3" fontId="15" fillId="0" borderId="369" xfId="0" applyNumberFormat="1" applyFont="1" applyFill="1" applyBorder="1" applyAlignment="1" applyProtection="1">
      <alignment horizontal="right"/>
      <protection locked="0"/>
    </xf>
    <xf numFmtId="3" fontId="15" fillId="0" borderId="369" xfId="0" applyNumberFormat="1" applyFont="1" applyFill="1" applyBorder="1" applyAlignment="1" applyProtection="1">
      <protection locked="0"/>
    </xf>
    <xf numFmtId="3" fontId="15" fillId="0" borderId="372" xfId="0" applyNumberFormat="1" applyFont="1" applyFill="1" applyBorder="1" applyAlignment="1" applyProtection="1">
      <protection locked="0"/>
    </xf>
    <xf numFmtId="0" fontId="15" fillId="0" borderId="871" xfId="0" applyFont="1" applyFill="1" applyBorder="1" applyProtection="1"/>
    <xf numFmtId="0" fontId="45" fillId="0" borderId="872" xfId="0" applyFont="1" applyFill="1" applyBorder="1"/>
    <xf numFmtId="3" fontId="15" fillId="0" borderId="384" xfId="0" applyNumberFormat="1" applyFont="1" applyFill="1" applyBorder="1" applyAlignment="1" applyProtection="1">
      <alignment horizontal="right"/>
      <protection locked="0"/>
    </xf>
    <xf numFmtId="3" fontId="15" fillId="0" borderId="364" xfId="0" applyNumberFormat="1" applyFont="1" applyFill="1" applyBorder="1" applyAlignment="1" applyProtection="1">
      <alignment horizontal="right"/>
      <protection locked="0"/>
    </xf>
    <xf numFmtId="0" fontId="15" fillId="0" borderId="874" xfId="0" applyFont="1" applyFill="1" applyBorder="1" applyProtection="1"/>
    <xf numFmtId="0" fontId="15" fillId="0" borderId="875" xfId="0" applyFont="1" applyFill="1" applyBorder="1" applyProtection="1"/>
    <xf numFmtId="0" fontId="15" fillId="0" borderId="876" xfId="0" applyFont="1" applyFill="1" applyBorder="1" applyProtection="1"/>
    <xf numFmtId="0" fontId="46" fillId="0" borderId="877" xfId="0" applyFont="1" applyFill="1" applyBorder="1" applyProtection="1"/>
    <xf numFmtId="0" fontId="46" fillId="0" borderId="878" xfId="0" applyFont="1" applyFill="1" applyBorder="1" applyProtection="1"/>
    <xf numFmtId="0" fontId="46" fillId="0" borderId="879" xfId="0" applyFont="1" applyFill="1" applyBorder="1" applyProtection="1"/>
    <xf numFmtId="0" fontId="46" fillId="0" borderId="863" xfId="0" applyFont="1" applyBorder="1" applyProtection="1"/>
    <xf numFmtId="0" fontId="15" fillId="0" borderId="857" xfId="0" applyNumberFormat="1" applyFont="1" applyFill="1" applyBorder="1" applyAlignment="1" applyProtection="1">
      <alignment horizontal="center" vertical="center"/>
    </xf>
    <xf numFmtId="0" fontId="15" fillId="0" borderId="857" xfId="0" applyFont="1" applyFill="1" applyBorder="1" applyAlignment="1" applyProtection="1">
      <alignment horizontal="center" vertical="center"/>
    </xf>
    <xf numFmtId="0" fontId="15" fillId="0" borderId="860" xfId="0" applyFont="1" applyFill="1" applyBorder="1" applyAlignment="1" applyProtection="1">
      <alignment horizontal="center" vertical="center"/>
    </xf>
    <xf numFmtId="0" fontId="15" fillId="0" borderId="857" xfId="0" applyFont="1" applyFill="1" applyBorder="1" applyAlignment="1">
      <alignment horizontal="center" vertical="center"/>
    </xf>
    <xf numFmtId="0" fontId="15" fillId="0" borderId="811" xfId="0" applyNumberFormat="1" applyFont="1" applyFill="1" applyBorder="1" applyAlignment="1" applyProtection="1">
      <alignment horizontal="center" vertical="center"/>
    </xf>
    <xf numFmtId="3" fontId="15" fillId="0" borderId="883" xfId="0" applyNumberFormat="1" applyFont="1" applyFill="1" applyBorder="1" applyAlignment="1" applyProtection="1">
      <alignment wrapText="1"/>
      <protection locked="0"/>
    </xf>
    <xf numFmtId="3" fontId="15" fillId="0" borderId="883" xfId="0" applyNumberFormat="1" applyFont="1" applyFill="1" applyBorder="1" applyAlignment="1" applyProtection="1">
      <protection locked="0"/>
    </xf>
    <xf numFmtId="3" fontId="15" fillId="0" borderId="884" xfId="0" applyNumberFormat="1" applyFont="1" applyFill="1" applyBorder="1" applyAlignment="1" applyProtection="1">
      <protection locked="0"/>
    </xf>
    <xf numFmtId="1" fontId="15" fillId="4" borderId="883" xfId="0" applyNumberFormat="1" applyFont="1" applyFill="1" applyBorder="1" applyAlignment="1" applyProtection="1">
      <protection locked="0"/>
    </xf>
    <xf numFmtId="1" fontId="15" fillId="6" borderId="885" xfId="0" applyNumberFormat="1" applyFont="1" applyFill="1" applyBorder="1" applyAlignment="1" applyProtection="1">
      <protection locked="0"/>
    </xf>
    <xf numFmtId="0" fontId="15" fillId="4" borderId="883" xfId="0" applyFont="1" applyFill="1" applyBorder="1" applyProtection="1">
      <protection locked="0"/>
    </xf>
    <xf numFmtId="0" fontId="15" fillId="0" borderId="874" xfId="0" applyFont="1" applyBorder="1" applyProtection="1"/>
    <xf numFmtId="1" fontId="15" fillId="17" borderId="883" xfId="0" applyNumberFormat="1" applyFont="1" applyFill="1" applyBorder="1" applyAlignment="1" applyProtection="1">
      <protection locked="0"/>
    </xf>
    <xf numFmtId="3" fontId="15" fillId="0" borderId="383" xfId="0" applyNumberFormat="1" applyFont="1" applyFill="1" applyBorder="1" applyAlignment="1" applyProtection="1">
      <alignment wrapText="1"/>
      <protection locked="0"/>
    </xf>
    <xf numFmtId="3" fontId="15" fillId="0" borderId="792" xfId="0" applyNumberFormat="1" applyFont="1" applyFill="1" applyBorder="1" applyAlignment="1" applyProtection="1">
      <protection locked="0"/>
    </xf>
    <xf numFmtId="1" fontId="15" fillId="0" borderId="891" xfId="0" applyNumberFormat="1" applyFont="1" applyFill="1" applyBorder="1" applyAlignment="1" applyProtection="1">
      <alignment wrapText="1"/>
    </xf>
    <xf numFmtId="1" fontId="15" fillId="0" borderId="886" xfId="0" applyNumberFormat="1" applyFont="1" applyFill="1" applyBorder="1" applyAlignment="1" applyProtection="1">
      <alignment wrapText="1"/>
    </xf>
    <xf numFmtId="1" fontId="15" fillId="0" borderId="891" xfId="0" applyNumberFormat="1" applyFont="1" applyFill="1" applyBorder="1" applyAlignment="1" applyProtection="1">
      <protection locked="0"/>
    </xf>
    <xf numFmtId="1" fontId="15" fillId="0" borderId="886" xfId="0" applyNumberFormat="1" applyFont="1" applyFill="1" applyBorder="1" applyAlignment="1" applyProtection="1">
      <protection locked="0"/>
    </xf>
    <xf numFmtId="1" fontId="15" fillId="0" borderId="892" xfId="0" applyNumberFormat="1" applyFont="1" applyFill="1" applyBorder="1" applyAlignment="1" applyProtection="1">
      <protection locked="0"/>
    </xf>
    <xf numFmtId="1" fontId="15" fillId="0" borderId="887" xfId="0" applyNumberFormat="1" applyFont="1" applyFill="1" applyBorder="1" applyAlignment="1" applyProtection="1">
      <protection locked="0"/>
    </xf>
    <xf numFmtId="1" fontId="15" fillId="0" borderId="883" xfId="0" applyNumberFormat="1" applyFont="1" applyFill="1" applyBorder="1" applyAlignment="1" applyProtection="1">
      <protection locked="0"/>
    </xf>
    <xf numFmtId="1" fontId="15" fillId="0" borderId="605" xfId="0" applyNumberFormat="1" applyFont="1" applyFill="1" applyBorder="1" applyAlignment="1" applyProtection="1">
      <alignment wrapText="1"/>
    </xf>
    <xf numFmtId="1" fontId="15" fillId="0" borderId="811" xfId="0" applyNumberFormat="1" applyFont="1" applyFill="1" applyBorder="1" applyAlignment="1" applyProtection="1">
      <alignment wrapText="1"/>
    </xf>
    <xf numFmtId="1" fontId="15" fillId="0" borderId="605" xfId="0" applyNumberFormat="1" applyFont="1" applyFill="1" applyBorder="1" applyAlignment="1" applyProtection="1">
      <protection locked="0"/>
    </xf>
    <xf numFmtId="1" fontId="15" fillId="0" borderId="811" xfId="0" applyNumberFormat="1" applyFont="1" applyFill="1" applyBorder="1" applyAlignment="1" applyProtection="1">
      <protection locked="0"/>
    </xf>
    <xf numFmtId="1" fontId="15" fillId="0" borderId="893" xfId="0" applyNumberFormat="1" applyFont="1" applyFill="1" applyBorder="1" applyAlignment="1" applyProtection="1">
      <protection locked="0"/>
    </xf>
    <xf numFmtId="1" fontId="15" fillId="0" borderId="861" xfId="0" applyNumberFormat="1" applyFont="1" applyFill="1" applyBorder="1" applyAlignment="1" applyProtection="1">
      <protection locked="0"/>
    </xf>
    <xf numFmtId="1" fontId="15" fillId="0" borderId="792" xfId="0" applyNumberFormat="1" applyFont="1" applyFill="1" applyBorder="1" applyAlignment="1" applyProtection="1">
      <protection locked="0"/>
    </xf>
    <xf numFmtId="1" fontId="15" fillId="0" borderId="857" xfId="0" applyNumberFormat="1" applyFont="1" applyFill="1" applyBorder="1" applyAlignment="1" applyProtection="1">
      <protection locked="0"/>
    </xf>
    <xf numFmtId="1" fontId="15" fillId="0" borderId="853" xfId="0" applyNumberFormat="1" applyFont="1" applyFill="1" applyBorder="1" applyAlignment="1" applyProtection="1">
      <protection locked="0"/>
    </xf>
    <xf numFmtId="3" fontId="15" fillId="0" borderId="894" xfId="0" applyNumberFormat="1" applyFont="1" applyFill="1" applyBorder="1" applyAlignment="1" applyProtection="1">
      <protection locked="0"/>
    </xf>
    <xf numFmtId="3" fontId="15" fillId="0" borderId="404" xfId="0" applyNumberFormat="1" applyFont="1" applyFill="1" applyBorder="1" applyAlignment="1" applyProtection="1">
      <alignment wrapText="1"/>
      <protection locked="0"/>
    </xf>
    <xf numFmtId="3" fontId="15" fillId="0" borderId="382" xfId="0" applyNumberFormat="1" applyFont="1" applyFill="1" applyBorder="1" applyAlignment="1" applyProtection="1">
      <alignment wrapText="1"/>
      <protection locked="0"/>
    </xf>
    <xf numFmtId="3" fontId="15" fillId="0" borderId="393" xfId="0" applyNumberFormat="1" applyFont="1" applyFill="1" applyBorder="1" applyAlignment="1" applyProtection="1">
      <protection locked="0"/>
    </xf>
    <xf numFmtId="1" fontId="15" fillId="9" borderId="891" xfId="0" applyNumberFormat="1" applyFont="1" applyFill="1" applyBorder="1" applyAlignment="1" applyProtection="1">
      <protection locked="0"/>
    </xf>
    <xf numFmtId="3" fontId="15" fillId="5" borderId="883" xfId="0" applyNumberFormat="1" applyFont="1" applyFill="1" applyBorder="1" applyAlignment="1" applyProtection="1"/>
    <xf numFmtId="3" fontId="15" fillId="0" borderId="883" xfId="0" applyNumberFormat="1" applyFont="1" applyFill="1" applyBorder="1" applyAlignment="1" applyProtection="1"/>
    <xf numFmtId="3" fontId="15" fillId="0" borderId="623" xfId="0" applyNumberFormat="1" applyFont="1" applyFill="1" applyBorder="1" applyAlignment="1" applyProtection="1">
      <protection locked="0"/>
    </xf>
    <xf numFmtId="3" fontId="15" fillId="0" borderId="887" xfId="0" applyNumberFormat="1" applyFont="1" applyFill="1" applyBorder="1" applyAlignment="1" applyProtection="1">
      <alignment wrapText="1"/>
      <protection locked="0"/>
    </xf>
    <xf numFmtId="3" fontId="15" fillId="0" borderId="887" xfId="0" applyNumberFormat="1" applyFont="1" applyFill="1" applyBorder="1" applyAlignment="1" applyProtection="1">
      <protection locked="0"/>
    </xf>
    <xf numFmtId="3" fontId="15" fillId="0" borderId="889" xfId="0" applyNumberFormat="1" applyFont="1" applyFill="1" applyBorder="1" applyAlignment="1" applyProtection="1">
      <protection locked="0"/>
    </xf>
    <xf numFmtId="3" fontId="15" fillId="0" borderId="803" xfId="0" applyNumberFormat="1" applyFont="1" applyFill="1" applyBorder="1" applyAlignment="1" applyProtection="1">
      <protection locked="0"/>
    </xf>
    <xf numFmtId="3" fontId="15" fillId="0" borderId="384" xfId="0" applyNumberFormat="1" applyFont="1" applyFill="1" applyBorder="1" applyAlignment="1" applyProtection="1">
      <alignment wrapText="1"/>
      <protection locked="0"/>
    </xf>
    <xf numFmtId="3" fontId="15" fillId="0" borderId="394" xfId="0" applyNumberFormat="1" applyFont="1" applyFill="1" applyBorder="1" applyAlignment="1" applyProtection="1">
      <protection locked="0"/>
    </xf>
    <xf numFmtId="3" fontId="15" fillId="0" borderId="887" xfId="0" applyNumberFormat="1" applyFont="1" applyBorder="1" applyAlignment="1" applyProtection="1">
      <alignment wrapText="1"/>
      <protection locked="0"/>
    </xf>
    <xf numFmtId="3" fontId="15" fillId="6" borderId="887" xfId="0" applyNumberFormat="1" applyFont="1" applyFill="1" applyBorder="1" applyAlignment="1" applyProtection="1">
      <protection locked="0"/>
    </xf>
    <xf numFmtId="3" fontId="15" fillId="5" borderId="887" xfId="0" applyNumberFormat="1" applyFont="1" applyFill="1" applyBorder="1" applyAlignment="1" applyProtection="1"/>
    <xf numFmtId="3" fontId="15" fillId="6" borderId="803" xfId="0" applyNumberFormat="1" applyFont="1" applyFill="1" applyBorder="1" applyAlignment="1" applyProtection="1">
      <protection locked="0"/>
    </xf>
    <xf numFmtId="3" fontId="15" fillId="0" borderId="382" xfId="0" applyNumberFormat="1" applyFont="1" applyBorder="1" applyAlignment="1" applyProtection="1">
      <alignment wrapText="1"/>
      <protection locked="0"/>
    </xf>
    <xf numFmtId="3" fontId="15" fillId="6" borderId="393" xfId="0" applyNumberFormat="1" applyFont="1" applyFill="1" applyBorder="1" applyAlignment="1" applyProtection="1">
      <protection locked="0"/>
    </xf>
    <xf numFmtId="3" fontId="15" fillId="6" borderId="385" xfId="0" applyNumberFormat="1" applyFont="1" applyFill="1" applyBorder="1" applyAlignment="1" applyProtection="1">
      <protection locked="0"/>
    </xf>
    <xf numFmtId="3" fontId="15" fillId="0" borderId="383" xfId="0" applyNumberFormat="1" applyFont="1" applyBorder="1" applyAlignment="1" applyProtection="1">
      <alignment wrapText="1"/>
      <protection locked="0"/>
    </xf>
    <xf numFmtId="3" fontId="15" fillId="6" borderId="623" xfId="0" applyNumberFormat="1" applyFont="1" applyFill="1" applyBorder="1" applyAlignment="1" applyProtection="1">
      <protection locked="0"/>
    </xf>
    <xf numFmtId="3" fontId="15" fillId="6" borderId="363" xfId="0" applyNumberFormat="1" applyFont="1" applyFill="1" applyBorder="1" applyAlignment="1" applyProtection="1">
      <protection locked="0"/>
    </xf>
    <xf numFmtId="1" fontId="15" fillId="0" borderId="810" xfId="0" applyNumberFormat="1" applyFont="1" applyBorder="1" applyAlignment="1" applyProtection="1">
      <alignment wrapText="1"/>
    </xf>
    <xf numFmtId="1" fontId="15" fillId="0" borderId="411" xfId="0" applyNumberFormat="1" applyFont="1" applyBorder="1" applyAlignment="1" applyProtection="1">
      <alignment wrapText="1"/>
    </xf>
    <xf numFmtId="1" fontId="15" fillId="6" borderId="810" xfId="0" applyNumberFormat="1" applyFont="1" applyFill="1" applyBorder="1" applyAlignment="1" applyProtection="1">
      <protection locked="0"/>
    </xf>
    <xf numFmtId="1" fontId="15" fillId="6" borderId="411" xfId="0" applyNumberFormat="1" applyFont="1" applyFill="1" applyBorder="1" applyAlignment="1" applyProtection="1">
      <protection locked="0"/>
    </xf>
    <xf numFmtId="1" fontId="15" fillId="6" borderId="887" xfId="0" applyNumberFormat="1" applyFont="1" applyFill="1" applyBorder="1" applyAlignment="1" applyProtection="1">
      <protection locked="0"/>
    </xf>
    <xf numFmtId="1" fontId="15" fillId="6" borderId="899" xfId="0" applyNumberFormat="1" applyFont="1" applyFill="1" applyBorder="1" applyAlignment="1" applyProtection="1">
      <protection locked="0"/>
    </xf>
    <xf numFmtId="1" fontId="15" fillId="6" borderId="883" xfId="0" applyNumberFormat="1" applyFont="1" applyFill="1" applyBorder="1" applyAlignment="1" applyProtection="1">
      <protection locked="0"/>
    </xf>
    <xf numFmtId="1" fontId="15" fillId="0" borderId="368" xfId="0" applyNumberFormat="1" applyFont="1" applyBorder="1" applyAlignment="1" applyProtection="1">
      <alignment wrapText="1"/>
    </xf>
    <xf numFmtId="1" fontId="15" fillId="0" borderId="900" xfId="0" applyNumberFormat="1" applyFont="1" applyBorder="1" applyAlignment="1" applyProtection="1">
      <alignment wrapText="1"/>
    </xf>
    <xf numFmtId="1" fontId="15" fillId="0" borderId="369" xfId="0" applyNumberFormat="1" applyFont="1" applyBorder="1" applyAlignment="1" applyProtection="1">
      <alignment wrapText="1"/>
    </xf>
    <xf numFmtId="1" fontId="15" fillId="6" borderId="388" xfId="0" applyNumberFormat="1" applyFont="1" applyFill="1" applyBorder="1" applyAlignment="1" applyProtection="1">
      <protection locked="0"/>
    </xf>
    <xf numFmtId="1" fontId="15" fillId="0" borderId="370" xfId="0" applyNumberFormat="1" applyFont="1" applyBorder="1" applyAlignment="1" applyProtection="1">
      <alignment wrapText="1"/>
    </xf>
    <xf numFmtId="1" fontId="15" fillId="0" borderId="605" xfId="0" applyNumberFormat="1" applyFont="1" applyBorder="1" applyAlignment="1" applyProtection="1">
      <alignment wrapText="1"/>
    </xf>
    <xf numFmtId="1" fontId="15" fillId="0" borderId="811" xfId="0" applyNumberFormat="1" applyFont="1" applyBorder="1" applyAlignment="1" applyProtection="1">
      <alignment wrapText="1"/>
    </xf>
    <xf numFmtId="1" fontId="15" fillId="6" borderId="387" xfId="0" applyNumberFormat="1" applyFont="1" applyFill="1" applyBorder="1" applyAlignment="1" applyProtection="1">
      <protection locked="0"/>
    </xf>
    <xf numFmtId="1" fontId="15" fillId="6" borderId="364" xfId="0" applyNumberFormat="1" applyFont="1" applyFill="1" applyBorder="1" applyAlignment="1" applyProtection="1">
      <protection locked="0"/>
    </xf>
    <xf numFmtId="1" fontId="15" fillId="6" borderId="389" xfId="0" applyNumberFormat="1" applyFont="1" applyFill="1" applyBorder="1" applyAlignment="1" applyProtection="1">
      <protection locked="0"/>
    </xf>
    <xf numFmtId="3" fontId="15" fillId="6" borderId="889" xfId="0" applyNumberFormat="1" applyFont="1" applyFill="1" applyBorder="1" applyAlignment="1" applyProtection="1">
      <protection locked="0"/>
    </xf>
    <xf numFmtId="3" fontId="15" fillId="6" borderId="368" xfId="0" applyNumberFormat="1" applyFont="1" applyFill="1" applyBorder="1" applyAlignment="1" applyProtection="1">
      <protection locked="0"/>
    </xf>
    <xf numFmtId="3" fontId="15" fillId="0" borderId="384" xfId="0" applyNumberFormat="1" applyFont="1" applyBorder="1" applyAlignment="1" applyProtection="1">
      <alignment wrapText="1"/>
      <protection locked="0"/>
    </xf>
    <xf numFmtId="3" fontId="15" fillId="0" borderId="404" xfId="0" applyNumberFormat="1" applyFont="1" applyBorder="1" applyAlignment="1" applyProtection="1">
      <alignment wrapText="1"/>
      <protection locked="0"/>
    </xf>
    <xf numFmtId="3" fontId="15" fillId="6" borderId="408" xfId="0" applyNumberFormat="1" applyFont="1" applyFill="1" applyBorder="1" applyAlignment="1" applyProtection="1">
      <protection locked="0"/>
    </xf>
    <xf numFmtId="1" fontId="15" fillId="4" borderId="873" xfId="0" applyNumberFormat="1" applyFont="1" applyFill="1" applyBorder="1" applyAlignment="1" applyProtection="1">
      <protection locked="0"/>
    </xf>
    <xf numFmtId="1" fontId="15" fillId="17" borderId="873" xfId="0" applyNumberFormat="1" applyFont="1" applyFill="1" applyBorder="1" applyAlignment="1" applyProtection="1">
      <protection locked="0"/>
    </xf>
    <xf numFmtId="1" fontId="10" fillId="4" borderId="901" xfId="0" applyNumberFormat="1" applyFont="1" applyFill="1" applyBorder="1" applyAlignment="1">
      <alignment wrapText="1"/>
    </xf>
    <xf numFmtId="1" fontId="3" fillId="4" borderId="902" xfId="0" applyNumberFormat="1" applyFont="1" applyFill="1" applyBorder="1" applyAlignment="1">
      <alignment wrapText="1"/>
    </xf>
    <xf numFmtId="1" fontId="10" fillId="4" borderId="902" xfId="0" applyNumberFormat="1" applyFont="1" applyFill="1" applyBorder="1" applyAlignment="1">
      <alignment wrapText="1"/>
    </xf>
    <xf numFmtId="1" fontId="15" fillId="0" borderId="375" xfId="0" applyNumberFormat="1" applyFont="1" applyBorder="1" applyAlignment="1" applyProtection="1">
      <alignment wrapText="1"/>
    </xf>
    <xf numFmtId="1" fontId="15" fillId="0" borderId="379" xfId="0" applyNumberFormat="1" applyFont="1" applyBorder="1" applyAlignment="1" applyProtection="1">
      <alignment wrapText="1"/>
    </xf>
    <xf numFmtId="1" fontId="15" fillId="6" borderId="623" xfId="0" applyNumberFormat="1" applyFont="1" applyFill="1" applyBorder="1" applyAlignment="1" applyProtection="1">
      <protection locked="0"/>
    </xf>
    <xf numFmtId="1" fontId="15" fillId="6" borderId="383" xfId="0" applyNumberFormat="1" applyFont="1" applyFill="1" applyBorder="1" applyAlignment="1" applyProtection="1">
      <protection locked="0"/>
    </xf>
    <xf numFmtId="1" fontId="15" fillId="6" borderId="873" xfId="0" applyNumberFormat="1" applyFont="1" applyFill="1" applyBorder="1" applyAlignment="1" applyProtection="1">
      <protection locked="0"/>
    </xf>
    <xf numFmtId="0" fontId="15" fillId="0" borderId="883" xfId="0" applyFont="1" applyBorder="1" applyAlignment="1" applyProtection="1">
      <alignment horizontal="center" vertical="center" wrapText="1"/>
    </xf>
    <xf numFmtId="0" fontId="22" fillId="0" borderId="894" xfId="0" applyFont="1" applyBorder="1" applyAlignment="1" applyProtection="1">
      <alignment horizontal="center" vertical="center" wrapText="1"/>
    </xf>
    <xf numFmtId="0" fontId="22" fillId="0" borderId="883" xfId="0" applyFont="1" applyBorder="1" applyAlignment="1" applyProtection="1">
      <alignment horizontal="center" vertical="center" wrapText="1"/>
    </xf>
    <xf numFmtId="0" fontId="22" fillId="0" borderId="906" xfId="0" applyFont="1" applyBorder="1" applyAlignment="1" applyProtection="1">
      <alignment horizontal="center" vertical="center" wrapText="1"/>
    </xf>
    <xf numFmtId="0" fontId="15" fillId="0" borderId="11" xfId="0" applyFont="1" applyFill="1" applyBorder="1" applyAlignment="1">
      <alignment horizontal="center" vertical="center"/>
    </xf>
    <xf numFmtId="3" fontId="15" fillId="6" borderId="883" xfId="0" applyNumberFormat="1" applyFont="1" applyFill="1" applyBorder="1" applyAlignment="1" applyProtection="1">
      <protection locked="0"/>
    </xf>
    <xf numFmtId="3" fontId="15" fillId="6" borderId="901" xfId="0" applyNumberFormat="1" applyFont="1" applyFill="1" applyBorder="1" applyAlignment="1" applyProtection="1">
      <protection locked="0"/>
    </xf>
    <xf numFmtId="3" fontId="15" fillId="6" borderId="792" xfId="0" applyNumberFormat="1" applyFont="1" applyFill="1" applyBorder="1" applyAlignment="1" applyProtection="1">
      <protection locked="0"/>
    </xf>
    <xf numFmtId="3" fontId="15" fillId="6" borderId="439" xfId="0" applyNumberFormat="1" applyFont="1" applyFill="1" applyBorder="1" applyAlignment="1" applyProtection="1">
      <protection locked="0"/>
    </xf>
    <xf numFmtId="3" fontId="15" fillId="6" borderId="902" xfId="0" applyNumberFormat="1" applyFont="1" applyFill="1" applyBorder="1" applyAlignment="1" applyProtection="1">
      <protection locked="0"/>
    </xf>
    <xf numFmtId="1" fontId="15" fillId="4" borderId="883" xfId="0" applyNumberFormat="1" applyFont="1" applyFill="1" applyBorder="1" applyAlignment="1" applyProtection="1">
      <alignment vertical="center" wrapText="1"/>
    </xf>
    <xf numFmtId="0" fontId="10" fillId="4" borderId="883" xfId="0" applyFont="1" applyFill="1" applyBorder="1" applyAlignment="1" applyProtection="1">
      <alignment vertical="center" wrapText="1"/>
    </xf>
    <xf numFmtId="3" fontId="15" fillId="0" borderId="803" xfId="0" applyNumberFormat="1" applyFont="1" applyFill="1" applyBorder="1" applyAlignment="1" applyProtection="1"/>
    <xf numFmtId="3" fontId="15" fillId="0" borderId="728" xfId="0" applyNumberFormat="1" applyFont="1" applyFill="1" applyBorder="1" applyAlignment="1" applyProtection="1"/>
    <xf numFmtId="3" fontId="15" fillId="0" borderId="907" xfId="0" applyNumberFormat="1" applyFont="1" applyFill="1" applyBorder="1" applyAlignment="1" applyProtection="1"/>
    <xf numFmtId="3" fontId="15" fillId="0" borderId="755" xfId="0" applyNumberFormat="1" applyFont="1" applyFill="1" applyBorder="1" applyAlignment="1" applyProtection="1"/>
    <xf numFmtId="3" fontId="15" fillId="0" borderId="908" xfId="0" applyNumberFormat="1" applyFont="1" applyFill="1" applyBorder="1" applyAlignment="1" applyProtection="1"/>
    <xf numFmtId="3" fontId="15" fillId="0" borderId="729" xfId="0" applyNumberFormat="1" applyFont="1" applyFill="1" applyBorder="1" applyAlignment="1" applyProtection="1"/>
    <xf numFmtId="3" fontId="15" fillId="6" borderId="909" xfId="0" applyNumberFormat="1" applyFont="1" applyFill="1" applyBorder="1" applyAlignment="1" applyProtection="1">
      <protection locked="0"/>
    </xf>
    <xf numFmtId="1" fontId="15" fillId="4" borderId="886" xfId="0" applyNumberFormat="1" applyFont="1" applyFill="1" applyBorder="1" applyAlignment="1" applyProtection="1">
      <protection locked="0"/>
    </xf>
    <xf numFmtId="3" fontId="15" fillId="6" borderId="394" xfId="0" applyNumberFormat="1" applyFont="1" applyFill="1" applyBorder="1" applyAlignment="1" applyProtection="1">
      <protection locked="0"/>
    </xf>
    <xf numFmtId="1" fontId="15" fillId="0" borderId="891" xfId="0" applyNumberFormat="1" applyFont="1" applyBorder="1" applyAlignment="1" applyProtection="1">
      <alignment wrapText="1"/>
    </xf>
    <xf numFmtId="1" fontId="15" fillId="0" borderId="886" xfId="0" applyNumberFormat="1" applyFont="1" applyBorder="1" applyAlignment="1" applyProtection="1">
      <alignment wrapText="1"/>
    </xf>
    <xf numFmtId="1" fontId="15" fillId="9" borderId="886" xfId="0" applyNumberFormat="1" applyFont="1" applyFill="1" applyBorder="1" applyAlignment="1" applyProtection="1">
      <protection locked="0"/>
    </xf>
    <xf numFmtId="1" fontId="15" fillId="6" borderId="891" xfId="0" applyNumberFormat="1" applyFont="1" applyFill="1" applyBorder="1" applyAlignment="1" applyProtection="1">
      <protection locked="0"/>
    </xf>
    <xf numFmtId="1" fontId="15" fillId="6" borderId="886" xfId="0" applyNumberFormat="1" applyFont="1" applyFill="1" applyBorder="1" applyAlignment="1" applyProtection="1">
      <protection locked="0"/>
    </xf>
    <xf numFmtId="1" fontId="15" fillId="6" borderId="892" xfId="0" applyNumberFormat="1" applyFont="1" applyFill="1" applyBorder="1" applyAlignment="1" applyProtection="1">
      <protection locked="0"/>
    </xf>
    <xf numFmtId="1" fontId="15" fillId="9" borderId="605" xfId="0" applyNumberFormat="1" applyFont="1" applyFill="1" applyBorder="1" applyAlignment="1" applyProtection="1">
      <protection locked="0"/>
    </xf>
    <xf numFmtId="1" fontId="15" fillId="9" borderId="811" xfId="0" applyNumberFormat="1" applyFont="1" applyFill="1" applyBorder="1" applyAlignment="1" applyProtection="1">
      <protection locked="0"/>
    </xf>
    <xf numFmtId="1" fontId="15" fillId="6" borderId="605" xfId="0" applyNumberFormat="1" applyFont="1" applyFill="1" applyBorder="1" applyAlignment="1" applyProtection="1">
      <protection locked="0"/>
    </xf>
    <xf numFmtId="1" fontId="15" fillId="6" borderId="811" xfId="0" applyNumberFormat="1" applyFont="1" applyFill="1" applyBorder="1" applyAlignment="1" applyProtection="1">
      <protection locked="0"/>
    </xf>
    <xf numFmtId="1" fontId="15" fillId="6" borderId="893" xfId="0" applyNumberFormat="1" applyFont="1" applyFill="1" applyBorder="1" applyAlignment="1" applyProtection="1">
      <protection locked="0"/>
    </xf>
    <xf numFmtId="1" fontId="15" fillId="6" borderId="861" xfId="0" applyNumberFormat="1" applyFont="1" applyFill="1" applyBorder="1" applyAlignment="1" applyProtection="1">
      <protection locked="0"/>
    </xf>
    <xf numFmtId="1" fontId="15" fillId="6" borderId="11" xfId="0" applyNumberFormat="1" applyFont="1" applyFill="1" applyBorder="1" applyAlignment="1" applyProtection="1">
      <protection locked="0"/>
    </xf>
    <xf numFmtId="3" fontId="15" fillId="6" borderId="894" xfId="0" applyNumberFormat="1" applyFont="1" applyFill="1" applyBorder="1" applyAlignment="1" applyProtection="1">
      <protection locked="0"/>
    </xf>
    <xf numFmtId="3" fontId="15" fillId="6" borderId="906" xfId="0" applyNumberFormat="1" applyFont="1" applyFill="1" applyBorder="1" applyAlignment="1" applyProtection="1">
      <protection locked="0"/>
    </xf>
    <xf numFmtId="1" fontId="15" fillId="4" borderId="902" xfId="0" applyNumberFormat="1" applyFont="1" applyFill="1" applyBorder="1" applyAlignment="1" applyProtection="1">
      <protection locked="0"/>
    </xf>
    <xf numFmtId="3" fontId="15" fillId="6" borderId="910" xfId="0" applyNumberFormat="1" applyFont="1" applyFill="1" applyBorder="1" applyAlignment="1" applyProtection="1">
      <protection locked="0"/>
    </xf>
    <xf numFmtId="3" fontId="15" fillId="6" borderId="411" xfId="0" applyNumberFormat="1" applyFont="1" applyFill="1" applyBorder="1" applyAlignment="1" applyProtection="1">
      <protection locked="0"/>
    </xf>
    <xf numFmtId="1" fontId="15" fillId="4" borderId="411" xfId="0" applyNumberFormat="1" applyFont="1" applyFill="1" applyBorder="1" applyAlignment="1" applyProtection="1">
      <protection locked="0"/>
    </xf>
    <xf numFmtId="3" fontId="15" fillId="9" borderId="883" xfId="0" applyNumberFormat="1" applyFont="1" applyFill="1" applyBorder="1" applyAlignment="1" applyProtection="1"/>
    <xf numFmtId="3" fontId="15" fillId="6" borderId="886" xfId="0" applyNumberFormat="1" applyFont="1" applyFill="1" applyBorder="1" applyAlignment="1" applyProtection="1">
      <protection locked="0"/>
    </xf>
    <xf numFmtId="3" fontId="15" fillId="5" borderId="368" xfId="0" applyNumberFormat="1" applyFont="1" applyFill="1" applyBorder="1" applyAlignment="1" applyProtection="1"/>
    <xf numFmtId="3" fontId="15" fillId="5" borderId="383" xfId="0" applyNumberFormat="1" applyFont="1" applyFill="1" applyBorder="1" applyAlignment="1" applyProtection="1"/>
    <xf numFmtId="3" fontId="15" fillId="5" borderId="385" xfId="0" applyNumberFormat="1" applyFont="1" applyFill="1" applyBorder="1" applyAlignment="1" applyProtection="1"/>
    <xf numFmtId="3" fontId="15" fillId="5" borderId="404" xfId="0" applyNumberFormat="1" applyFont="1" applyFill="1" applyBorder="1" applyAlignment="1" applyProtection="1"/>
    <xf numFmtId="3" fontId="15" fillId="0" borderId="857" xfId="0" applyNumberFormat="1" applyFont="1" applyBorder="1" applyAlignment="1" applyProtection="1">
      <alignment wrapText="1"/>
      <protection locked="0"/>
    </xf>
    <xf numFmtId="3" fontId="15" fillId="6" borderId="860" xfId="0" applyNumberFormat="1" applyFont="1" applyFill="1" applyBorder="1" applyAlignment="1" applyProtection="1">
      <protection locked="0"/>
    </xf>
    <xf numFmtId="3" fontId="15" fillId="6" borderId="911" xfId="0" applyNumberFormat="1" applyFont="1" applyFill="1" applyBorder="1" applyAlignment="1" applyProtection="1">
      <protection locked="0"/>
    </xf>
    <xf numFmtId="1" fontId="15" fillId="4" borderId="861" xfId="0" applyNumberFormat="1" applyFont="1" applyFill="1" applyBorder="1" applyAlignment="1" applyProtection="1">
      <protection locked="0"/>
    </xf>
    <xf numFmtId="1" fontId="15" fillId="4" borderId="368" xfId="0" applyNumberFormat="1" applyFont="1" applyFill="1" applyBorder="1" applyAlignment="1" applyProtection="1">
      <alignment horizontal="left" vertical="center" wrapText="1"/>
    </xf>
    <xf numFmtId="1" fontId="15" fillId="4" borderId="388" xfId="0" applyNumberFormat="1" applyFont="1" applyFill="1" applyBorder="1" applyAlignment="1" applyProtection="1">
      <alignment horizontal="left" vertical="center" wrapText="1"/>
    </xf>
    <xf numFmtId="3" fontId="15" fillId="5" borderId="364" xfId="0" applyNumberFormat="1" applyFont="1" applyFill="1" applyBorder="1" applyAlignment="1" applyProtection="1"/>
    <xf numFmtId="3" fontId="15" fillId="5" borderId="384" xfId="0" applyNumberFormat="1" applyFont="1" applyFill="1" applyBorder="1" applyAlignment="1" applyProtection="1"/>
    <xf numFmtId="1" fontId="15" fillId="0" borderId="912" xfId="0" applyNumberFormat="1" applyFont="1" applyFill="1" applyBorder="1" applyAlignment="1" applyProtection="1">
      <alignment horizontal="center" vertical="center" wrapText="1"/>
    </xf>
    <xf numFmtId="1" fontId="15" fillId="0" borderId="913" xfId="0" applyNumberFormat="1" applyFont="1" applyFill="1" applyBorder="1" applyAlignment="1" applyProtection="1">
      <alignment horizontal="center" vertical="center" wrapText="1"/>
    </xf>
    <xf numFmtId="1" fontId="15" fillId="0" borderId="902" xfId="0" applyNumberFormat="1" applyFont="1" applyFill="1" applyBorder="1" applyAlignment="1" applyProtection="1">
      <alignment horizontal="center" vertical="center" wrapText="1"/>
    </xf>
    <xf numFmtId="1" fontId="15" fillId="0" borderId="912" xfId="0" applyNumberFormat="1" applyFont="1" applyFill="1" applyBorder="1" applyAlignment="1" applyProtection="1">
      <alignment horizontal="center" vertical="center"/>
    </xf>
    <xf numFmtId="1" fontId="15" fillId="0" borderId="902" xfId="0" applyNumberFormat="1" applyFont="1" applyFill="1" applyBorder="1" applyAlignment="1" applyProtection="1">
      <alignment horizontal="center" vertical="center"/>
    </xf>
    <xf numFmtId="1" fontId="15" fillId="0" borderId="887" xfId="0" applyNumberFormat="1" applyFont="1" applyFill="1" applyBorder="1" applyAlignment="1" applyProtection="1"/>
    <xf numFmtId="1" fontId="15" fillId="0" borderId="891" xfId="0" applyNumberFormat="1" applyFont="1" applyFill="1" applyBorder="1" applyAlignment="1" applyProtection="1"/>
    <xf numFmtId="1" fontId="15" fillId="0" borderId="886" xfId="0" applyNumberFormat="1" applyFont="1" applyFill="1" applyBorder="1" applyAlignment="1" applyProtection="1"/>
    <xf numFmtId="1" fontId="15" fillId="0" borderId="384" xfId="0" applyNumberFormat="1" applyFont="1" applyFill="1" applyBorder="1" applyAlignment="1" applyProtection="1"/>
    <xf numFmtId="1" fontId="15" fillId="0" borderId="365" xfId="0" applyNumberFormat="1" applyFont="1" applyFill="1" applyBorder="1" applyAlignment="1" applyProtection="1"/>
    <xf numFmtId="1" fontId="15" fillId="0" borderId="380" xfId="0" applyNumberFormat="1" applyFont="1" applyFill="1" applyBorder="1" applyAlignment="1" applyProtection="1"/>
    <xf numFmtId="1" fontId="15" fillId="0" borderId="364" xfId="0" applyNumberFormat="1" applyFont="1" applyFill="1" applyBorder="1" applyAlignment="1" applyProtection="1"/>
    <xf numFmtId="1" fontId="15" fillId="0" borderId="893" xfId="0" applyNumberFormat="1" applyFont="1" applyFill="1" applyBorder="1" applyAlignment="1" applyProtection="1"/>
    <xf numFmtId="1" fontId="15" fillId="0" borderId="861" xfId="0" applyNumberFormat="1" applyFont="1" applyFill="1" applyBorder="1" applyAlignment="1" applyProtection="1"/>
    <xf numFmtId="0" fontId="15" fillId="0" borderId="811" xfId="0" applyNumberFormat="1" applyFont="1" applyFill="1" applyBorder="1" applyAlignment="1" applyProtection="1">
      <alignment horizontal="center" vertical="center" wrapText="1"/>
      <protection hidden="1"/>
    </xf>
    <xf numFmtId="0" fontId="15" fillId="0" borderId="11" xfId="0" applyFont="1" applyBorder="1" applyAlignment="1" applyProtection="1">
      <alignment horizontal="center" vertical="center" wrapText="1"/>
    </xf>
    <xf numFmtId="49" fontId="15" fillId="0" borderId="755" xfId="0" applyNumberFormat="1" applyFont="1" applyFill="1" applyBorder="1" applyAlignment="1" applyProtection="1">
      <alignment horizontal="center" vertical="center"/>
      <protection hidden="1"/>
    </xf>
    <xf numFmtId="0" fontId="15" fillId="0" borderId="755" xfId="0" applyNumberFormat="1" applyFont="1" applyFill="1" applyBorder="1" applyAlignment="1" applyProtection="1">
      <alignment horizontal="left" vertical="center" wrapText="1"/>
      <protection hidden="1"/>
    </xf>
    <xf numFmtId="3" fontId="15" fillId="0" borderId="755" xfId="0" applyNumberFormat="1" applyFont="1" applyFill="1" applyBorder="1" applyAlignment="1" applyProtection="1">
      <alignment horizontal="right" wrapText="1"/>
      <protection locked="0"/>
    </xf>
    <xf numFmtId="3" fontId="15" fillId="0" borderId="887" xfId="0" applyNumberFormat="1" applyFont="1" applyFill="1" applyBorder="1" applyAlignment="1" applyProtection="1">
      <alignment horizontal="right"/>
      <protection locked="0"/>
    </xf>
    <xf numFmtId="0" fontId="15" fillId="0" borderId="914" xfId="0" applyNumberFormat="1" applyFont="1" applyFill="1" applyBorder="1" applyAlignment="1" applyProtection="1"/>
    <xf numFmtId="0" fontId="15" fillId="0" borderId="384" xfId="0" applyNumberFormat="1" applyFont="1" applyFill="1" applyBorder="1" applyAlignment="1" applyProtection="1">
      <alignment horizontal="left" vertical="center" wrapText="1"/>
      <protection hidden="1"/>
    </xf>
    <xf numFmtId="3" fontId="15" fillId="0" borderId="384" xfId="0" applyNumberFormat="1" applyFont="1" applyFill="1" applyBorder="1" applyAlignment="1" applyProtection="1">
      <alignment horizontal="right" wrapText="1"/>
      <protection locked="0"/>
    </xf>
    <xf numFmtId="0" fontId="15" fillId="0" borderId="11" xfId="0" applyNumberFormat="1" applyFont="1" applyFill="1" applyBorder="1" applyAlignment="1" applyProtection="1">
      <alignment horizontal="left" vertical="center" wrapText="1"/>
      <protection hidden="1"/>
    </xf>
    <xf numFmtId="3" fontId="15" fillId="0" borderId="11" xfId="0" applyNumberFormat="1" applyFont="1" applyFill="1" applyBorder="1" applyAlignment="1" applyProtection="1">
      <alignment horizontal="right" wrapText="1"/>
      <protection locked="0"/>
    </xf>
    <xf numFmtId="0" fontId="15" fillId="0" borderId="883" xfId="0" applyFont="1" applyFill="1" applyBorder="1" applyAlignment="1" applyProtection="1">
      <alignment horizontal="center" vertical="center" wrapText="1"/>
    </xf>
    <xf numFmtId="0" fontId="15" fillId="0" borderId="918" xfId="0" applyNumberFormat="1" applyFont="1" applyFill="1" applyBorder="1" applyAlignment="1" applyProtection="1">
      <alignment horizontal="center" vertical="center"/>
    </xf>
    <xf numFmtId="0" fontId="15" fillId="0" borderId="912" xfId="0" applyNumberFormat="1" applyFont="1" applyFill="1" applyBorder="1" applyAlignment="1" applyProtection="1">
      <alignment horizontal="center" vertical="center" wrapText="1"/>
    </xf>
    <xf numFmtId="0" fontId="15" fillId="0" borderId="920" xfId="0" applyNumberFormat="1" applyFont="1" applyFill="1" applyBorder="1" applyAlignment="1" applyProtection="1">
      <alignment horizontal="center" vertical="center" wrapText="1"/>
    </xf>
    <xf numFmtId="0" fontId="15" fillId="4" borderId="883" xfId="0" applyFont="1" applyFill="1" applyBorder="1" applyAlignment="1" applyProtection="1">
      <alignment horizontal="center" vertical="center" wrapText="1"/>
    </xf>
    <xf numFmtId="0" fontId="15" fillId="4" borderId="883" xfId="0" applyFont="1" applyFill="1" applyBorder="1" applyAlignment="1" applyProtection="1">
      <alignment vertical="center" wrapText="1"/>
    </xf>
    <xf numFmtId="3" fontId="15" fillId="0" borderId="918" xfId="0" applyNumberFormat="1" applyFont="1" applyFill="1" applyBorder="1" applyAlignment="1" applyProtection="1">
      <alignment wrapText="1"/>
      <protection locked="0"/>
    </xf>
    <xf numFmtId="3" fontId="15" fillId="0" borderId="912" xfId="0" applyNumberFormat="1" applyFont="1" applyFill="1" applyBorder="1" applyAlignment="1" applyProtection="1">
      <alignment wrapText="1"/>
      <protection locked="0"/>
    </xf>
    <xf numFmtId="3" fontId="15" fillId="0" borderId="920" xfId="0" applyNumberFormat="1" applyFont="1" applyFill="1" applyBorder="1" applyAlignment="1" applyProtection="1">
      <alignment wrapText="1"/>
      <protection locked="0"/>
    </xf>
    <xf numFmtId="3" fontId="15" fillId="0" borderId="917" xfId="0" applyNumberFormat="1" applyFont="1" applyFill="1" applyBorder="1" applyAlignment="1" applyProtection="1">
      <alignment wrapText="1"/>
      <protection locked="0"/>
    </xf>
    <xf numFmtId="3" fontId="15" fillId="0" borderId="901" xfId="0" applyNumberFormat="1" applyFont="1" applyFill="1" applyBorder="1" applyAlignment="1" applyProtection="1">
      <alignment wrapText="1"/>
      <protection locked="0"/>
    </xf>
    <xf numFmtId="1" fontId="10" fillId="7" borderId="918" xfId="0" applyNumberFormat="1" applyFont="1" applyFill="1" applyBorder="1" applyAlignment="1">
      <alignment wrapText="1"/>
    </xf>
    <xf numFmtId="3" fontId="15" fillId="5" borderId="404" xfId="0" applyNumberFormat="1" applyFont="1" applyFill="1" applyBorder="1" applyAlignment="1" applyProtection="1">
      <alignment wrapText="1"/>
    </xf>
    <xf numFmtId="3" fontId="15" fillId="0" borderId="411" xfId="0" applyNumberFormat="1" applyFont="1" applyFill="1" applyBorder="1" applyAlignment="1" applyProtection="1">
      <alignment wrapText="1"/>
      <protection locked="0"/>
    </xf>
    <xf numFmtId="0" fontId="15" fillId="0" borderId="408" xfId="0" applyNumberFormat="1" applyFont="1" applyFill="1" applyBorder="1" applyAlignment="1" applyProtection="1"/>
    <xf numFmtId="0" fontId="15" fillId="0" borderId="368" xfId="0" applyNumberFormat="1" applyFont="1" applyFill="1" applyBorder="1" applyAlignment="1" applyProtection="1"/>
    <xf numFmtId="3" fontId="15" fillId="0" borderId="369" xfId="0" applyNumberFormat="1" applyFont="1" applyFill="1" applyBorder="1" applyAlignment="1" applyProtection="1">
      <alignment wrapText="1"/>
      <protection locked="0"/>
    </xf>
    <xf numFmtId="0" fontId="15" fillId="0" borderId="363" xfId="0" applyNumberFormat="1" applyFont="1" applyFill="1" applyBorder="1" applyAlignment="1" applyProtection="1"/>
    <xf numFmtId="3" fontId="15" fillId="5" borderId="384" xfId="0" applyNumberFormat="1" applyFont="1" applyFill="1" applyBorder="1" applyAlignment="1" applyProtection="1">
      <alignment wrapText="1"/>
    </xf>
    <xf numFmtId="3" fontId="15" fillId="0" borderId="364" xfId="0" applyNumberFormat="1" applyFont="1" applyFill="1" applyBorder="1" applyAlignment="1" applyProtection="1">
      <alignment wrapText="1"/>
      <protection locked="0"/>
    </xf>
    <xf numFmtId="3" fontId="15" fillId="5" borderId="366" xfId="0" applyNumberFormat="1" applyFont="1" applyFill="1" applyBorder="1" applyAlignment="1" applyProtection="1"/>
    <xf numFmtId="3" fontId="15" fillId="10" borderId="922" xfId="27" applyNumberFormat="1" applyFont="1" applyBorder="1" applyAlignment="1" applyProtection="1">
      <protection locked="0"/>
    </xf>
    <xf numFmtId="3" fontId="15" fillId="10" borderId="923" xfId="27" applyNumberFormat="1" applyFont="1" applyBorder="1" applyAlignment="1" applyProtection="1">
      <protection locked="0"/>
    </xf>
    <xf numFmtId="3" fontId="15" fillId="10" borderId="924" xfId="27" applyNumberFormat="1" applyFont="1" applyBorder="1" applyAlignment="1" applyProtection="1">
      <protection locked="0"/>
    </xf>
    <xf numFmtId="3" fontId="15" fillId="10" borderId="925" xfId="27" applyNumberFormat="1" applyFont="1" applyBorder="1" applyAlignment="1" applyProtection="1">
      <protection locked="0"/>
    </xf>
    <xf numFmtId="3" fontId="15" fillId="10" borderId="926" xfId="27" applyNumberFormat="1" applyFont="1" applyBorder="1" applyAlignment="1" applyProtection="1">
      <protection locked="0"/>
    </xf>
    <xf numFmtId="3" fontId="15" fillId="6" borderId="810" xfId="0" applyNumberFormat="1" applyFont="1" applyFill="1" applyBorder="1" applyAlignment="1" applyProtection="1">
      <protection locked="0"/>
    </xf>
    <xf numFmtId="3" fontId="15" fillId="6" borderId="372" xfId="0" applyNumberFormat="1" applyFont="1" applyFill="1" applyBorder="1" applyAlignment="1" applyProtection="1">
      <protection locked="0"/>
    </xf>
    <xf numFmtId="3" fontId="15" fillId="6" borderId="395" xfId="0" applyNumberFormat="1" applyFont="1" applyFill="1" applyBorder="1" applyAlignment="1" applyProtection="1">
      <protection locked="0"/>
    </xf>
    <xf numFmtId="1" fontId="15" fillId="0" borderId="928" xfId="0" applyNumberFormat="1" applyFont="1" applyFill="1" applyBorder="1" applyAlignment="1" applyProtection="1">
      <alignment horizontal="center" vertical="center" wrapText="1"/>
    </xf>
    <xf numFmtId="1" fontId="15" fillId="0" borderId="929" xfId="0" applyNumberFormat="1" applyFont="1" applyFill="1" applyBorder="1" applyAlignment="1" applyProtection="1">
      <alignment horizontal="center" vertical="center" wrapText="1"/>
    </xf>
    <xf numFmtId="1" fontId="15" fillId="0" borderId="916" xfId="0" applyNumberFormat="1" applyFont="1" applyFill="1" applyBorder="1" applyAlignment="1" applyProtection="1">
      <alignment horizontal="center" vertical="center"/>
    </xf>
    <xf numFmtId="1" fontId="15" fillId="0" borderId="920" xfId="0" applyNumberFormat="1" applyFont="1" applyFill="1" applyBorder="1" applyAlignment="1" applyProtection="1">
      <alignment horizontal="center" vertical="center" wrapText="1"/>
    </xf>
    <xf numFmtId="1" fontId="15" fillId="9" borderId="887" xfId="0" applyNumberFormat="1" applyFont="1" applyFill="1" applyBorder="1" applyAlignment="1" applyProtection="1"/>
    <xf numFmtId="1" fontId="15" fillId="9" borderId="899" xfId="0" applyNumberFormat="1" applyFont="1" applyFill="1" applyBorder="1" applyAlignment="1" applyProtection="1">
      <protection locked="0"/>
    </xf>
    <xf numFmtId="1" fontId="15" fillId="9" borderId="892" xfId="0" applyNumberFormat="1" applyFont="1" applyFill="1" applyBorder="1" applyAlignment="1" applyProtection="1">
      <protection locked="0"/>
    </xf>
    <xf numFmtId="1" fontId="10" fillId="6" borderId="886" xfId="0" applyNumberFormat="1" applyFont="1" applyFill="1" applyBorder="1" applyProtection="1">
      <protection locked="0"/>
    </xf>
    <xf numFmtId="1" fontId="15" fillId="0" borderId="861" xfId="0" applyNumberFormat="1" applyFont="1" applyFill="1" applyBorder="1" applyAlignment="1" applyProtection="1">
      <alignment horizontal="left"/>
    </xf>
    <xf numFmtId="1" fontId="10" fillId="6" borderId="811" xfId="0" applyNumberFormat="1" applyFont="1" applyFill="1" applyBorder="1" applyProtection="1">
      <protection locked="0"/>
    </xf>
    <xf numFmtId="1" fontId="10" fillId="6" borderId="918" xfId="0" applyNumberFormat="1" applyFont="1" applyFill="1" applyBorder="1" applyProtection="1">
      <protection locked="0"/>
    </xf>
    <xf numFmtId="1" fontId="15" fillId="0" borderId="930" xfId="0" applyNumberFormat="1" applyFont="1" applyFill="1" applyBorder="1" applyAlignment="1" applyProtection="1"/>
    <xf numFmtId="1" fontId="15" fillId="6" borderId="931" xfId="0" applyNumberFormat="1" applyFont="1" applyFill="1" applyBorder="1" applyAlignment="1" applyProtection="1">
      <protection locked="0"/>
    </xf>
    <xf numFmtId="1" fontId="15" fillId="6" borderId="928" xfId="0" applyNumberFormat="1" applyFont="1" applyFill="1" applyBorder="1" applyAlignment="1" applyProtection="1">
      <protection locked="0"/>
    </xf>
    <xf numFmtId="1" fontId="15" fillId="6" borderId="916" xfId="0" applyNumberFormat="1" applyFont="1" applyFill="1" applyBorder="1" applyAlignment="1" applyProtection="1">
      <protection locked="0"/>
    </xf>
    <xf numFmtId="1" fontId="15" fillId="6" borderId="927" xfId="0" applyNumberFormat="1" applyFont="1" applyFill="1" applyBorder="1" applyAlignment="1" applyProtection="1">
      <protection locked="0"/>
    </xf>
    <xf numFmtId="1" fontId="10" fillId="6" borderId="916" xfId="0" applyNumberFormat="1" applyFont="1" applyFill="1" applyBorder="1" applyProtection="1">
      <protection locked="0"/>
    </xf>
    <xf numFmtId="1" fontId="15" fillId="0" borderId="408" xfId="0" applyNumberFormat="1" applyFont="1" applyFill="1" applyBorder="1" applyAlignment="1" applyProtection="1"/>
    <xf numFmtId="1" fontId="15" fillId="0" borderId="368" xfId="0" applyNumberFormat="1" applyFont="1" applyFill="1" applyBorder="1" applyAlignment="1" applyProtection="1"/>
    <xf numFmtId="1" fontId="15" fillId="0" borderId="382" xfId="0" applyNumberFormat="1" applyFont="1" applyFill="1" applyBorder="1" applyAlignment="1" applyProtection="1"/>
    <xf numFmtId="1" fontId="10" fillId="4" borderId="368" xfId="0" applyNumberFormat="1" applyFont="1" applyFill="1" applyBorder="1" applyAlignment="1">
      <alignment wrapText="1"/>
    </xf>
    <xf numFmtId="1" fontId="10" fillId="4" borderId="857" xfId="0" applyNumberFormat="1" applyFont="1" applyFill="1" applyBorder="1" applyAlignment="1">
      <alignment wrapText="1"/>
    </xf>
    <xf numFmtId="1" fontId="15" fillId="0" borderId="857" xfId="0" applyNumberFormat="1" applyFont="1" applyFill="1" applyBorder="1" applyAlignment="1" applyProtection="1"/>
    <xf numFmtId="1" fontId="15" fillId="6" borderId="934" xfId="0" applyNumberFormat="1" applyFont="1" applyFill="1" applyBorder="1" applyAlignment="1" applyProtection="1">
      <protection locked="0"/>
    </xf>
    <xf numFmtId="1" fontId="15" fillId="6" borderId="405" xfId="0" applyNumberFormat="1" applyFont="1" applyFill="1" applyBorder="1" applyAlignment="1" applyProtection="1">
      <protection locked="0"/>
    </xf>
    <xf numFmtId="1" fontId="10" fillId="6" borderId="883" xfId="0" applyNumberFormat="1" applyFont="1" applyFill="1" applyBorder="1" applyProtection="1">
      <protection locked="0"/>
    </xf>
    <xf numFmtId="0" fontId="15" fillId="0" borderId="914" xfId="0" applyFont="1" applyFill="1" applyBorder="1" applyProtection="1"/>
    <xf numFmtId="0" fontId="15" fillId="0" borderId="914" xfId="0" applyFont="1" applyBorder="1" applyProtection="1"/>
    <xf numFmtId="0" fontId="15" fillId="0" borderId="935" xfId="0" applyFont="1" applyFill="1" applyBorder="1" applyProtection="1"/>
    <xf numFmtId="0" fontId="15" fillId="0" borderId="883" xfId="0" applyNumberFormat="1" applyFont="1" applyFill="1" applyBorder="1" applyAlignment="1" applyProtection="1">
      <alignment horizontal="center" vertical="center"/>
    </xf>
    <xf numFmtId="0" fontId="15" fillId="4" borderId="883" xfId="0" applyNumberFormat="1" applyFont="1" applyFill="1" applyBorder="1" applyAlignment="1" applyProtection="1">
      <alignment horizontal="center" vertical="center" wrapText="1"/>
    </xf>
    <xf numFmtId="0" fontId="15" fillId="4" borderId="883" xfId="0" applyNumberFormat="1" applyFont="1" applyFill="1" applyBorder="1" applyAlignment="1" applyProtection="1">
      <alignment vertical="center" wrapText="1"/>
    </xf>
    <xf numFmtId="3" fontId="15" fillId="0" borderId="919" xfId="0" applyNumberFormat="1" applyFont="1" applyFill="1" applyBorder="1" applyAlignment="1" applyProtection="1">
      <protection locked="0"/>
    </xf>
    <xf numFmtId="3" fontId="15" fillId="0" borderId="919" xfId="0" applyNumberFormat="1" applyFont="1" applyBorder="1" applyAlignment="1" applyProtection="1">
      <alignment wrapText="1"/>
      <protection locked="0"/>
    </xf>
    <xf numFmtId="3" fontId="15" fillId="6" borderId="928" xfId="0" applyNumberFormat="1" applyFont="1" applyFill="1" applyBorder="1" applyAlignment="1" applyProtection="1">
      <protection locked="0"/>
    </xf>
    <xf numFmtId="3" fontId="15" fillId="6" borderId="919" xfId="0" applyNumberFormat="1" applyFont="1" applyFill="1" applyBorder="1" applyAlignment="1" applyProtection="1">
      <protection locked="0"/>
    </xf>
    <xf numFmtId="3" fontId="15" fillId="17" borderId="919" xfId="0" applyNumberFormat="1" applyFont="1" applyFill="1" applyBorder="1" applyAlignment="1" applyProtection="1">
      <protection locked="0"/>
    </xf>
    <xf numFmtId="3" fontId="15" fillId="17" borderId="916" xfId="0" applyNumberFormat="1" applyFont="1" applyFill="1" applyBorder="1" applyAlignment="1" applyProtection="1">
      <protection locked="0"/>
    </xf>
    <xf numFmtId="0" fontId="15" fillId="0" borderId="938" xfId="0" applyFont="1" applyBorder="1" applyProtection="1">
      <protection locked="0"/>
    </xf>
    <xf numFmtId="165" fontId="15" fillId="3" borderId="914" xfId="0" applyNumberFormat="1" applyFont="1" applyFill="1" applyBorder="1" applyAlignment="1" applyProtection="1"/>
    <xf numFmtId="0" fontId="15" fillId="0" borderId="935" xfId="0" applyFont="1" applyBorder="1" applyProtection="1">
      <protection locked="0"/>
    </xf>
    <xf numFmtId="0" fontId="46" fillId="3" borderId="914" xfId="0" applyFont="1" applyFill="1" applyBorder="1" applyProtection="1"/>
    <xf numFmtId="0" fontId="29" fillId="0" borderId="403" xfId="0" applyFont="1" applyFill="1" applyBorder="1" applyAlignment="1" applyProtection="1">
      <alignment horizontal="left"/>
    </xf>
    <xf numFmtId="0" fontId="45" fillId="0" borderId="784" xfId="0" applyFont="1" applyBorder="1"/>
    <xf numFmtId="0" fontId="15" fillId="3" borderId="784" xfId="0" applyNumberFormat="1" applyFont="1" applyFill="1" applyBorder="1" applyAlignment="1" applyProtection="1">
      <protection hidden="1"/>
    </xf>
    <xf numFmtId="0" fontId="46" fillId="3" borderId="784" xfId="0" applyNumberFormat="1" applyFont="1" applyFill="1" applyBorder="1" applyAlignment="1" applyProtection="1">
      <protection hidden="1"/>
    </xf>
    <xf numFmtId="0" fontId="15" fillId="3" borderId="861" xfId="0" applyNumberFormat="1" applyFont="1" applyFill="1" applyBorder="1" applyAlignment="1" applyProtection="1">
      <protection hidden="1"/>
    </xf>
    <xf numFmtId="0" fontId="15" fillId="0" borderId="861" xfId="0" applyFont="1" applyFill="1" applyBorder="1" applyAlignment="1" applyProtection="1">
      <alignment horizontal="center" vertical="center" wrapText="1"/>
    </xf>
    <xf numFmtId="0" fontId="15" fillId="0" borderId="918" xfId="0" applyNumberFormat="1" applyFont="1" applyFill="1" applyBorder="1" applyAlignment="1" applyProtection="1">
      <alignment horizontal="center" vertical="center" wrapText="1"/>
    </xf>
    <xf numFmtId="0" fontId="15" fillId="0" borderId="883" xfId="0" applyNumberFormat="1" applyFont="1" applyFill="1" applyBorder="1" applyAlignment="1" applyProtection="1">
      <alignment horizontal="left" vertical="center" wrapText="1"/>
    </xf>
    <xf numFmtId="3" fontId="15" fillId="0" borderId="857" xfId="0" applyNumberFormat="1" applyFont="1" applyFill="1" applyBorder="1" applyAlignment="1" applyProtection="1">
      <alignment horizontal="right" wrapText="1"/>
      <protection locked="0"/>
    </xf>
    <xf numFmtId="3" fontId="15" fillId="0" borderId="883" xfId="0" applyNumberFormat="1" applyFont="1" applyFill="1" applyBorder="1" applyAlignment="1" applyProtection="1">
      <alignment horizontal="right" wrapText="1"/>
      <protection locked="0"/>
    </xf>
    <xf numFmtId="3" fontId="15" fillId="0" borderId="918" xfId="0" applyNumberFormat="1" applyFont="1" applyFill="1" applyBorder="1" applyAlignment="1" applyProtection="1">
      <alignment horizontal="right"/>
      <protection locked="0"/>
    </xf>
    <xf numFmtId="3" fontId="15" fillId="0" borderId="918" xfId="0" applyNumberFormat="1" applyFont="1" applyFill="1" applyBorder="1" applyAlignment="1" applyProtection="1">
      <alignment horizontal="right" wrapText="1"/>
      <protection locked="0"/>
    </xf>
    <xf numFmtId="3" fontId="15" fillId="6" borderId="912" xfId="0" applyNumberFormat="1" applyFont="1" applyFill="1" applyBorder="1" applyAlignment="1" applyProtection="1">
      <protection locked="0"/>
    </xf>
    <xf numFmtId="3" fontId="15" fillId="6" borderId="918" xfId="0" applyNumberFormat="1" applyFont="1" applyFill="1" applyBorder="1" applyAlignment="1" applyProtection="1">
      <protection locked="0"/>
    </xf>
    <xf numFmtId="3" fontId="15" fillId="6" borderId="920" xfId="0" applyNumberFormat="1" applyFont="1" applyFill="1" applyBorder="1" applyAlignment="1" applyProtection="1">
      <protection locked="0"/>
    </xf>
    <xf numFmtId="3" fontId="15" fillId="6" borderId="917" xfId="0" applyNumberFormat="1" applyFont="1" applyFill="1" applyBorder="1" applyAlignment="1" applyProtection="1">
      <protection locked="0"/>
    </xf>
    <xf numFmtId="1" fontId="10" fillId="0" borderId="883" xfId="0" applyNumberFormat="1" applyFont="1" applyBorder="1" applyAlignment="1">
      <alignment horizontal="center" vertical="center"/>
    </xf>
    <xf numFmtId="1" fontId="10" fillId="0" borderId="883" xfId="0" applyNumberFormat="1" applyFont="1" applyBorder="1" applyAlignment="1">
      <alignment horizontal="center" vertical="center" wrapText="1"/>
    </xf>
    <xf numFmtId="1" fontId="10" fillId="0" borderId="912" xfId="0" applyNumberFormat="1" applyFont="1" applyBorder="1" applyAlignment="1">
      <alignment horizontal="center" vertical="center" wrapText="1"/>
    </xf>
    <xf numFmtId="1" fontId="10" fillId="0" borderId="918" xfId="0" applyNumberFormat="1" applyFont="1" applyBorder="1" applyAlignment="1">
      <alignment horizontal="center" vertical="center" wrapText="1"/>
    </xf>
    <xf numFmtId="1" fontId="10" fillId="4" borderId="887" xfId="0" applyNumberFormat="1" applyFont="1" applyFill="1" applyBorder="1"/>
    <xf numFmtId="1" fontId="10" fillId="0" borderId="887" xfId="0" applyNumberFormat="1" applyFont="1" applyBorder="1" applyAlignment="1">
      <alignment horizontal="right" wrapText="1"/>
    </xf>
    <xf numFmtId="1" fontId="10" fillId="0" borderId="891" xfId="0" applyNumberFormat="1" applyFont="1" applyBorder="1" applyAlignment="1">
      <alignment horizontal="right" wrapText="1"/>
    </xf>
    <xf numFmtId="1" fontId="10" fillId="0" borderId="35" xfId="0" applyNumberFormat="1" applyFont="1" applyBorder="1" applyAlignment="1">
      <alignment horizontal="right"/>
    </xf>
    <xf numFmtId="1" fontId="10" fillId="6" borderId="891" xfId="0" applyNumberFormat="1" applyFont="1" applyFill="1" applyBorder="1" applyProtection="1">
      <protection locked="0"/>
    </xf>
    <xf numFmtId="1" fontId="35" fillId="6" borderId="899" xfId="0" applyNumberFormat="1" applyFont="1" applyFill="1" applyBorder="1" applyProtection="1">
      <protection locked="0"/>
    </xf>
    <xf numFmtId="1" fontId="35" fillId="6" borderId="3" xfId="0" applyNumberFormat="1" applyFont="1" applyFill="1" applyBorder="1" applyProtection="1">
      <protection locked="0"/>
    </xf>
    <xf numFmtId="1" fontId="35" fillId="6" borderId="35" xfId="0" applyNumberFormat="1" applyFont="1" applyFill="1" applyBorder="1" applyProtection="1">
      <protection locked="0"/>
    </xf>
    <xf numFmtId="1" fontId="10" fillId="0" borderId="382" xfId="0" applyNumberFormat="1" applyFont="1" applyBorder="1" applyAlignment="1">
      <alignment horizontal="right" wrapText="1"/>
    </xf>
    <xf numFmtId="1" fontId="10" fillId="4" borderId="857" xfId="0" applyNumberFormat="1" applyFont="1" applyFill="1" applyBorder="1"/>
    <xf numFmtId="1" fontId="10" fillId="0" borderId="384" xfId="0" applyNumberFormat="1" applyFont="1" applyBorder="1" applyAlignment="1">
      <alignment horizontal="right" wrapText="1"/>
    </xf>
    <xf numFmtId="1" fontId="10" fillId="0" borderId="376" xfId="0" applyNumberFormat="1" applyFont="1" applyBorder="1" applyAlignment="1">
      <alignment horizontal="right"/>
    </xf>
    <xf numFmtId="1" fontId="10" fillId="0" borderId="366" xfId="0" applyNumberFormat="1" applyFont="1" applyBorder="1" applyAlignment="1">
      <alignment horizontal="right"/>
    </xf>
    <xf numFmtId="1" fontId="10" fillId="6" borderId="893" xfId="0" applyNumberFormat="1" applyFont="1" applyFill="1" applyBorder="1" applyProtection="1">
      <protection locked="0"/>
    </xf>
    <xf numFmtId="1" fontId="10" fillId="6" borderId="861" xfId="0" applyNumberFormat="1" applyFont="1" applyFill="1" applyBorder="1" applyProtection="1">
      <protection locked="0"/>
    </xf>
    <xf numFmtId="0" fontId="40" fillId="7" borderId="506" xfId="0" applyFont="1" applyFill="1" applyBorder="1"/>
    <xf numFmtId="0" fontId="10" fillId="0" borderId="407" xfId="0" applyNumberFormat="1" applyFont="1" applyFill="1" applyBorder="1" applyAlignment="1" applyProtection="1">
      <alignment horizontal="center" vertical="center" wrapText="1"/>
    </xf>
    <xf numFmtId="0" fontId="10" fillId="0" borderId="404" xfId="0" applyNumberFormat="1" applyFont="1" applyFill="1" applyBorder="1" applyAlignment="1" applyProtection="1">
      <alignment horizontal="left" vertical="center" wrapText="1"/>
    </xf>
    <xf numFmtId="0" fontId="10" fillId="4" borderId="382"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horizontal="center" vertical="center" wrapText="1"/>
    </xf>
    <xf numFmtId="0" fontId="5" fillId="0" borderId="43" xfId="0" applyNumberFormat="1" applyFont="1" applyFill="1" applyBorder="1" applyAlignment="1" applyProtection="1">
      <alignment horizontal="center" vertical="center" wrapText="1"/>
    </xf>
    <xf numFmtId="1" fontId="15" fillId="0" borderId="786" xfId="0" applyNumberFormat="1" applyFont="1" applyFill="1" applyBorder="1" applyAlignment="1" applyProtection="1">
      <alignment horizontal="center" vertical="center" wrapText="1"/>
    </xf>
    <xf numFmtId="0" fontId="0" fillId="0" borderId="0" xfId="0"/>
    <xf numFmtId="0" fontId="10" fillId="0" borderId="786" xfId="0" applyNumberFormat="1" applyFont="1" applyFill="1" applyBorder="1" applyAlignment="1" applyProtection="1">
      <alignment horizontal="center" vertical="center" wrapText="1"/>
    </xf>
    <xf numFmtId="0" fontId="10" fillId="0" borderId="784" xfId="0" applyNumberFormat="1" applyFont="1" applyFill="1" applyBorder="1" applyAlignment="1" applyProtection="1">
      <alignment horizontal="center" vertical="center"/>
    </xf>
    <xf numFmtId="0" fontId="10" fillId="0" borderId="786" xfId="0" applyNumberFormat="1" applyFont="1" applyFill="1" applyBorder="1" applyAlignment="1" applyProtection="1">
      <alignment horizontal="center" vertical="center"/>
    </xf>
    <xf numFmtId="1" fontId="5" fillId="3" borderId="0" xfId="0" applyNumberFormat="1" applyFont="1" applyFill="1" applyAlignment="1">
      <alignment horizontal="center" vertical="center" wrapText="1"/>
    </xf>
    <xf numFmtId="1" fontId="10" fillId="4" borderId="382" xfId="0" applyNumberFormat="1" applyFont="1" applyFill="1" applyBorder="1" applyAlignment="1">
      <alignment horizontal="left" vertical="center"/>
    </xf>
    <xf numFmtId="0" fontId="0" fillId="0" borderId="0" xfId="0"/>
    <xf numFmtId="0" fontId="10" fillId="0" borderId="369" xfId="0" applyFont="1" applyFill="1" applyBorder="1" applyAlignment="1" applyProtection="1">
      <alignment horizontal="left" vertical="center" wrapText="1"/>
    </xf>
    <xf numFmtId="0" fontId="10" fillId="0" borderId="60" xfId="0" applyFont="1" applyFill="1" applyBorder="1" applyAlignment="1" applyProtection="1">
      <alignment horizontal="left" vertical="center"/>
    </xf>
    <xf numFmtId="0" fontId="10" fillId="0" borderId="369" xfId="0" applyFont="1" applyFill="1" applyBorder="1" applyAlignment="1" applyProtection="1">
      <alignment horizontal="left" vertical="center"/>
    </xf>
    <xf numFmtId="0" fontId="5" fillId="3" borderId="0" xfId="0" applyFont="1" applyFill="1" applyBorder="1" applyAlignment="1" applyProtection="1">
      <alignment horizontal="center" vertical="center" wrapText="1"/>
    </xf>
    <xf numFmtId="0" fontId="0" fillId="0" borderId="879" xfId="0" applyFill="1" applyBorder="1"/>
    <xf numFmtId="0" fontId="0" fillId="0" borderId="847" xfId="0" applyFill="1" applyBorder="1"/>
    <xf numFmtId="0" fontId="0" fillId="0" borderId="940" xfId="0" applyFill="1" applyBorder="1"/>
    <xf numFmtId="0" fontId="10" fillId="0" borderId="935" xfId="0" applyFont="1" applyFill="1" applyBorder="1" applyAlignment="1" applyProtection="1">
      <alignment wrapText="1"/>
      <protection locked="0"/>
    </xf>
    <xf numFmtId="0" fontId="10" fillId="0" borderId="883" xfId="0" applyNumberFormat="1" applyFont="1" applyFill="1" applyBorder="1" applyAlignment="1" applyProtection="1">
      <alignment horizontal="center" vertical="center" wrapText="1"/>
    </xf>
    <xf numFmtId="0" fontId="10" fillId="0" borderId="918" xfId="0" applyFont="1" applyFill="1" applyBorder="1" applyAlignment="1" applyProtection="1">
      <alignment horizontal="center" vertical="center" wrapText="1"/>
    </xf>
    <xf numFmtId="1" fontId="10" fillId="0" borderId="920" xfId="0" applyNumberFormat="1" applyFont="1" applyBorder="1" applyAlignment="1" applyProtection="1">
      <alignment horizontal="center" vertical="center" wrapText="1"/>
    </xf>
    <xf numFmtId="1" fontId="8" fillId="0" borderId="915" xfId="0" applyNumberFormat="1" applyFont="1" applyBorder="1" applyAlignment="1">
      <alignment horizontal="center" vertical="center"/>
    </xf>
    <xf numFmtId="0" fontId="10" fillId="0" borderId="938" xfId="0" applyFont="1" applyFill="1" applyBorder="1" applyAlignment="1" applyProtection="1">
      <alignment wrapText="1"/>
      <protection locked="0"/>
    </xf>
    <xf numFmtId="3" fontId="10" fillId="0" borderId="883" xfId="0" applyNumberFormat="1" applyFont="1" applyFill="1" applyBorder="1" applyAlignment="1" applyProtection="1">
      <alignment horizontal="right"/>
      <protection locked="0"/>
    </xf>
    <xf numFmtId="3" fontId="10" fillId="0" borderId="918" xfId="0" applyNumberFormat="1" applyFont="1" applyFill="1" applyBorder="1" applyAlignment="1" applyProtection="1">
      <alignment horizontal="right"/>
      <protection locked="0"/>
    </xf>
    <xf numFmtId="1" fontId="10" fillId="6" borderId="912" xfId="0" applyNumberFormat="1" applyFont="1" applyFill="1" applyBorder="1" applyAlignment="1" applyProtection="1">
      <protection locked="0"/>
    </xf>
    <xf numFmtId="1" fontId="10" fillId="6" borderId="920" xfId="0" applyNumberFormat="1" applyFont="1" applyFill="1" applyBorder="1" applyAlignment="1" applyProtection="1">
      <protection locked="0"/>
    </xf>
    <xf numFmtId="1" fontId="10" fillId="6" borderId="868" xfId="0" applyNumberFormat="1" applyFont="1" applyFill="1" applyBorder="1" applyAlignment="1" applyProtection="1">
      <protection locked="0"/>
    </xf>
    <xf numFmtId="0" fontId="11" fillId="0" borderId="935" xfId="0" applyFont="1" applyFill="1" applyBorder="1" applyAlignment="1" applyProtection="1">
      <protection locked="0"/>
    </xf>
    <xf numFmtId="3" fontId="27" fillId="0" borderId="887" xfId="0" applyNumberFormat="1" applyFont="1" applyFill="1" applyBorder="1" applyAlignment="1" applyProtection="1">
      <alignment horizontal="right"/>
      <protection locked="0"/>
    </xf>
    <xf numFmtId="1" fontId="10" fillId="6" borderId="891" xfId="0" applyNumberFormat="1" applyFont="1" applyFill="1" applyBorder="1" applyAlignment="1" applyProtection="1">
      <protection locked="0"/>
    </xf>
    <xf numFmtId="1" fontId="10" fillId="6" borderId="572" xfId="0" applyNumberFormat="1" applyFont="1" applyFill="1" applyBorder="1" applyAlignment="1" applyProtection="1">
      <protection locked="0"/>
    </xf>
    <xf numFmtId="0" fontId="10" fillId="0" borderId="941" xfId="0" applyFont="1" applyFill="1" applyBorder="1" applyAlignment="1" applyProtection="1">
      <alignment wrapText="1"/>
      <protection locked="0"/>
    </xf>
    <xf numFmtId="3" fontId="27" fillId="0" borderId="857" xfId="0" applyNumberFormat="1" applyFont="1" applyFill="1" applyBorder="1" applyAlignment="1" applyProtection="1">
      <alignment horizontal="right"/>
      <protection locked="0"/>
    </xf>
    <xf numFmtId="1" fontId="10" fillId="10" borderId="942" xfId="28" applyNumberFormat="1" applyFont="1" applyBorder="1" applyAlignment="1" applyProtection="1">
      <protection locked="0"/>
    </xf>
    <xf numFmtId="1" fontId="10" fillId="10" borderId="943" xfId="28" applyNumberFormat="1" applyFont="1" applyBorder="1" applyAlignment="1" applyProtection="1">
      <protection locked="0"/>
    </xf>
    <xf numFmtId="1" fontId="10" fillId="10" borderId="944" xfId="28" applyNumberFormat="1" applyFont="1" applyBorder="1" applyAlignment="1" applyProtection="1">
      <protection locked="0"/>
    </xf>
    <xf numFmtId="1" fontId="10" fillId="10" borderId="945" xfId="28" applyNumberFormat="1" applyFont="1" applyBorder="1" applyAlignment="1" applyProtection="1">
      <protection locked="0"/>
    </xf>
    <xf numFmtId="1" fontId="10" fillId="10" borderId="946" xfId="28" applyNumberFormat="1" applyFont="1" applyBorder="1" applyAlignment="1" applyProtection="1">
      <protection locked="0"/>
    </xf>
    <xf numFmtId="0" fontId="10" fillId="0" borderId="947" xfId="0" applyFont="1" applyFill="1" applyBorder="1" applyAlignment="1" applyProtection="1">
      <alignment wrapText="1"/>
      <protection locked="0"/>
    </xf>
    <xf numFmtId="0" fontId="10" fillId="0" borderId="956" xfId="0" applyNumberFormat="1" applyFont="1" applyFill="1" applyBorder="1" applyAlignment="1" applyProtection="1">
      <alignment horizontal="center" vertical="center" wrapText="1"/>
    </xf>
    <xf numFmtId="0" fontId="10" fillId="0" borderId="955" xfId="0" applyFont="1" applyFill="1" applyBorder="1" applyAlignment="1" applyProtection="1">
      <alignment horizontal="center" vertical="center" wrapText="1"/>
    </xf>
    <xf numFmtId="1" fontId="10" fillId="0" borderId="952" xfId="0" applyNumberFormat="1" applyFont="1" applyFill="1" applyBorder="1" applyAlignment="1" applyProtection="1">
      <alignment horizontal="center" vertical="center" wrapText="1"/>
    </xf>
    <xf numFmtId="1" fontId="10" fillId="0" borderId="955" xfId="0" applyNumberFormat="1" applyFont="1" applyFill="1" applyBorder="1" applyAlignment="1" applyProtection="1">
      <alignment horizontal="center" vertical="center" wrapText="1"/>
    </xf>
    <xf numFmtId="1" fontId="10" fillId="0" borderId="954" xfId="0" applyNumberFormat="1" applyFont="1" applyFill="1" applyBorder="1" applyAlignment="1" applyProtection="1">
      <alignment horizontal="center" vertical="center" wrapText="1"/>
    </xf>
    <xf numFmtId="1" fontId="10" fillId="0" borderId="956" xfId="0" applyNumberFormat="1" applyFont="1" applyFill="1" applyBorder="1" applyAlignment="1" applyProtection="1">
      <alignment horizontal="right" wrapText="1"/>
    </xf>
    <xf numFmtId="3" fontId="10" fillId="0" borderId="948" xfId="0" applyNumberFormat="1" applyFont="1" applyFill="1" applyBorder="1" applyAlignment="1" applyProtection="1">
      <alignment horizontal="right" wrapText="1"/>
      <protection locked="0"/>
    </xf>
    <xf numFmtId="3" fontId="10" fillId="0" borderId="955" xfId="0" applyNumberFormat="1" applyFont="1" applyFill="1" applyBorder="1" applyAlignment="1" applyProtection="1">
      <alignment horizontal="right" wrapText="1"/>
      <protection locked="0"/>
    </xf>
    <xf numFmtId="1" fontId="10" fillId="6" borderId="957" xfId="0" applyNumberFormat="1" applyFont="1" applyFill="1" applyBorder="1" applyAlignment="1" applyProtection="1">
      <protection locked="0"/>
    </xf>
    <xf numFmtId="1" fontId="10" fillId="6" borderId="958" xfId="0" applyNumberFormat="1" applyFont="1" applyFill="1" applyBorder="1" applyAlignment="1" applyProtection="1">
      <protection locked="0"/>
    </xf>
    <xf numFmtId="1" fontId="10" fillId="6" borderId="952" xfId="0" applyNumberFormat="1" applyFont="1" applyFill="1" applyBorder="1" applyAlignment="1" applyProtection="1">
      <protection locked="0"/>
    </xf>
    <xf numFmtId="1" fontId="10" fillId="6" borderId="959" xfId="0" applyNumberFormat="1" applyFont="1" applyFill="1" applyBorder="1" applyAlignment="1" applyProtection="1">
      <protection locked="0"/>
    </xf>
    <xf numFmtId="0" fontId="10" fillId="0" borderId="956" xfId="0" applyNumberFormat="1" applyFont="1" applyFill="1" applyBorder="1" applyAlignment="1" applyProtection="1">
      <alignment horizontal="left" vertical="center" wrapText="1"/>
    </xf>
    <xf numFmtId="3" fontId="10" fillId="0" borderId="960" xfId="0" applyNumberFormat="1" applyFont="1" applyFill="1" applyBorder="1" applyAlignment="1" applyProtection="1">
      <alignment horizontal="right" wrapText="1"/>
      <protection locked="0"/>
    </xf>
    <xf numFmtId="3" fontId="10" fillId="0" borderId="961" xfId="0" applyNumberFormat="1" applyFont="1" applyFill="1" applyBorder="1" applyAlignment="1" applyProtection="1">
      <alignment horizontal="right"/>
      <protection locked="0"/>
    </xf>
    <xf numFmtId="1" fontId="10" fillId="6" borderId="810" xfId="0" applyNumberFormat="1" applyFont="1" applyFill="1" applyBorder="1" applyAlignment="1" applyProtection="1">
      <protection locked="0"/>
    </xf>
    <xf numFmtId="1" fontId="15" fillId="4" borderId="956" xfId="0" applyNumberFormat="1" applyFont="1" applyFill="1" applyBorder="1" applyAlignment="1" applyProtection="1">
      <alignment horizontal="left" vertical="center"/>
    </xf>
    <xf numFmtId="1" fontId="10" fillId="0" borderId="810" xfId="0" applyNumberFormat="1" applyFont="1" applyFill="1" applyBorder="1" applyAlignment="1" applyProtection="1">
      <alignment horizontal="right" wrapText="1"/>
    </xf>
    <xf numFmtId="1" fontId="10" fillId="6" borderId="962" xfId="0" applyNumberFormat="1" applyFont="1" applyFill="1" applyBorder="1" applyAlignment="1" applyProtection="1">
      <protection locked="0"/>
    </xf>
    <xf numFmtId="1" fontId="10" fillId="6" borderId="963" xfId="0" applyNumberFormat="1" applyFont="1" applyFill="1" applyBorder="1" applyAlignment="1" applyProtection="1">
      <protection locked="0"/>
    </xf>
    <xf numFmtId="1" fontId="15" fillId="0" borderId="956" xfId="0" applyNumberFormat="1" applyFont="1" applyFill="1" applyBorder="1" applyAlignment="1" applyProtection="1">
      <alignment horizontal="left" vertical="center"/>
    </xf>
    <xf numFmtId="1" fontId="10" fillId="4" borderId="956" xfId="0" applyNumberFormat="1" applyFont="1" applyFill="1" applyBorder="1" applyAlignment="1">
      <alignment horizontal="left" vertical="center"/>
    </xf>
    <xf numFmtId="0" fontId="10" fillId="4" borderId="956" xfId="0" applyFont="1" applyFill="1" applyBorder="1" applyAlignment="1"/>
    <xf numFmtId="1" fontId="10" fillId="0" borderId="605" xfId="0" applyNumberFormat="1" applyFont="1" applyFill="1" applyBorder="1" applyAlignment="1" applyProtection="1">
      <alignment horizontal="right" wrapText="1"/>
    </xf>
    <xf numFmtId="1" fontId="10" fillId="0" borderId="960" xfId="0" applyNumberFormat="1" applyFont="1" applyFill="1" applyBorder="1" applyAlignment="1" applyProtection="1">
      <alignment horizontal="right" wrapText="1"/>
    </xf>
    <xf numFmtId="1" fontId="10" fillId="6" borderId="605" xfId="0" applyNumberFormat="1" applyFont="1" applyFill="1" applyBorder="1" applyAlignment="1" applyProtection="1">
      <protection locked="0"/>
    </xf>
    <xf numFmtId="1" fontId="10" fillId="6" borderId="636" xfId="0" applyNumberFormat="1" applyFont="1" applyFill="1" applyBorder="1" applyAlignment="1" applyProtection="1">
      <protection locked="0"/>
    </xf>
    <xf numFmtId="1" fontId="10" fillId="6" borderId="681" xfId="0" applyNumberFormat="1" applyFont="1" applyFill="1" applyBorder="1" applyAlignment="1" applyProtection="1">
      <protection locked="0"/>
    </xf>
    <xf numFmtId="1" fontId="10" fillId="0" borderId="857" xfId="0" applyNumberFormat="1" applyFont="1" applyFill="1" applyBorder="1" applyAlignment="1" applyProtection="1">
      <alignment horizontal="right" wrapText="1"/>
    </xf>
    <xf numFmtId="1" fontId="10" fillId="4" borderId="948" xfId="0" applyNumberFormat="1" applyFont="1" applyFill="1" applyBorder="1" applyAlignment="1">
      <alignment horizontal="left" vertical="center" wrapText="1"/>
    </xf>
    <xf numFmtId="0" fontId="10" fillId="0" borderId="857" xfId="0" applyFont="1" applyFill="1" applyBorder="1" applyAlignment="1" applyProtection="1">
      <alignment horizontal="center" vertical="center" wrapText="1"/>
    </xf>
    <xf numFmtId="1" fontId="10" fillId="0" borderId="949" xfId="0" applyNumberFormat="1" applyFont="1" applyFill="1" applyBorder="1" applyAlignment="1" applyProtection="1">
      <alignment horizontal="center" vertical="center" wrapText="1"/>
    </xf>
    <xf numFmtId="1" fontId="10" fillId="0" borderId="951" xfId="0" applyNumberFormat="1" applyFont="1" applyFill="1" applyBorder="1" applyAlignment="1" applyProtection="1">
      <alignment horizontal="center" vertical="center" wrapText="1"/>
    </xf>
    <xf numFmtId="3" fontId="10" fillId="0" borderId="961" xfId="0" applyNumberFormat="1" applyFont="1" applyFill="1" applyBorder="1" applyAlignment="1" applyProtection="1">
      <alignment vertical="center" wrapText="1"/>
      <protection locked="0"/>
    </xf>
    <xf numFmtId="3" fontId="10" fillId="0" borderId="960" xfId="0" applyNumberFormat="1" applyFont="1" applyFill="1" applyBorder="1" applyAlignment="1" applyProtection="1">
      <alignment vertical="center" wrapText="1"/>
      <protection locked="0"/>
    </xf>
    <xf numFmtId="3" fontId="10" fillId="0" borderId="961" xfId="0" applyNumberFormat="1" applyFont="1" applyFill="1" applyBorder="1" applyAlignment="1" applyProtection="1">
      <protection locked="0"/>
    </xf>
    <xf numFmtId="1" fontId="10" fillId="6" borderId="961" xfId="0" applyNumberFormat="1" applyFont="1" applyFill="1" applyBorder="1" applyAlignment="1" applyProtection="1">
      <protection locked="0"/>
    </xf>
    <xf numFmtId="3" fontId="10" fillId="0" borderId="955" xfId="0" applyNumberFormat="1" applyFont="1" applyFill="1" applyBorder="1" applyAlignment="1" applyProtection="1">
      <alignment vertical="center" wrapText="1"/>
      <protection locked="0"/>
    </xf>
    <xf numFmtId="3" fontId="10" fillId="0" borderId="956" xfId="0" applyNumberFormat="1" applyFont="1" applyFill="1" applyBorder="1" applyAlignment="1" applyProtection="1">
      <alignment vertical="center" wrapText="1"/>
      <protection locked="0"/>
    </xf>
    <xf numFmtId="3" fontId="10" fillId="0" borderId="955" xfId="0" applyNumberFormat="1" applyFont="1" applyFill="1" applyBorder="1" applyAlignment="1" applyProtection="1">
      <protection locked="0"/>
    </xf>
    <xf numFmtId="1" fontId="10" fillId="6" borderId="955" xfId="0" applyNumberFormat="1" applyFont="1" applyFill="1" applyBorder="1" applyAlignment="1" applyProtection="1">
      <protection locked="0"/>
    </xf>
    <xf numFmtId="3" fontId="10" fillId="0" borderId="956" xfId="0" applyNumberFormat="1" applyFont="1" applyFill="1" applyBorder="1" applyAlignment="1" applyProtection="1">
      <alignment horizontal="right" wrapText="1"/>
      <protection locked="0"/>
    </xf>
    <xf numFmtId="1" fontId="10" fillId="0" borderId="957" xfId="0" applyNumberFormat="1" applyFont="1" applyFill="1" applyBorder="1" applyAlignment="1" applyProtection="1"/>
    <xf numFmtId="1" fontId="10" fillId="0" borderId="955" xfId="0" applyNumberFormat="1" applyFont="1" applyFill="1" applyBorder="1" applyAlignment="1" applyProtection="1"/>
    <xf numFmtId="1" fontId="10" fillId="0" borderId="952" xfId="0" applyNumberFormat="1" applyFont="1" applyFill="1" applyBorder="1" applyAlignment="1" applyProtection="1"/>
    <xf numFmtId="1" fontId="10" fillId="0" borderId="958" xfId="0" applyNumberFormat="1" applyFont="1" applyFill="1" applyBorder="1" applyAlignment="1" applyProtection="1"/>
    <xf numFmtId="0" fontId="10" fillId="0" borderId="955" xfId="0" applyNumberFormat="1" applyFont="1" applyFill="1" applyBorder="1" applyAlignment="1" applyProtection="1">
      <alignment horizontal="center" vertical="center" wrapText="1"/>
    </xf>
    <xf numFmtId="1" fontId="10" fillId="0" borderId="957" xfId="0" applyNumberFormat="1" applyFont="1" applyFill="1" applyBorder="1" applyAlignment="1" applyProtection="1">
      <alignment horizontal="center" vertical="center" wrapText="1"/>
    </xf>
    <xf numFmtId="1" fontId="10" fillId="0" borderId="953" xfId="0" applyNumberFormat="1" applyFont="1" applyFill="1" applyBorder="1" applyAlignment="1" applyProtection="1">
      <alignment horizontal="center" vertical="center" wrapText="1"/>
    </xf>
    <xf numFmtId="3" fontId="10" fillId="0" borderId="965" xfId="0" applyNumberFormat="1" applyFont="1" applyFill="1" applyBorder="1" applyAlignment="1" applyProtection="1">
      <protection locked="0"/>
    </xf>
    <xf numFmtId="0" fontId="0" fillId="0" borderId="965" xfId="0" applyFill="1" applyBorder="1"/>
    <xf numFmtId="1" fontId="10" fillId="6" borderId="966" xfId="0" applyNumberFormat="1" applyFont="1" applyFill="1" applyBorder="1" applyAlignment="1" applyProtection="1">
      <protection locked="0"/>
    </xf>
    <xf numFmtId="1" fontId="10" fillId="6" borderId="967" xfId="0" applyNumberFormat="1" applyFont="1" applyFill="1" applyBorder="1" applyAlignment="1" applyProtection="1">
      <protection locked="0"/>
    </xf>
    <xf numFmtId="1" fontId="10" fillId="6" borderId="968" xfId="0" applyNumberFormat="1" applyFont="1" applyFill="1" applyBorder="1" applyProtection="1">
      <protection locked="0"/>
    </xf>
    <xf numFmtId="1" fontId="10" fillId="28" borderId="969" xfId="28" applyNumberFormat="1" applyFont="1" applyFill="1" applyBorder="1" applyAlignment="1" applyProtection="1">
      <protection locked="0"/>
    </xf>
    <xf numFmtId="3" fontId="10" fillId="0" borderId="811" xfId="0" applyNumberFormat="1" applyFont="1" applyFill="1" applyBorder="1" applyAlignment="1" applyProtection="1">
      <alignment horizontal="right" wrapText="1"/>
      <protection locked="0"/>
    </xf>
    <xf numFmtId="1" fontId="10" fillId="6" borderId="63" xfId="0" applyNumberFormat="1" applyFont="1" applyFill="1" applyBorder="1" applyAlignment="1" applyProtection="1">
      <protection locked="0"/>
    </xf>
    <xf numFmtId="1" fontId="10" fillId="10" borderId="970" xfId="28" applyNumberFormat="1" applyFont="1" applyBorder="1" applyAlignment="1" applyProtection="1">
      <protection locked="0"/>
    </xf>
    <xf numFmtId="1" fontId="10" fillId="10" borderId="969" xfId="28" applyNumberFormat="1" applyFont="1" applyBorder="1" applyAlignment="1" applyProtection="1">
      <protection locked="0"/>
    </xf>
    <xf numFmtId="1" fontId="10" fillId="10" borderId="402" xfId="28" applyNumberFormat="1" applyFont="1" applyBorder="1" applyAlignment="1" applyProtection="1">
      <protection locked="0"/>
    </xf>
    <xf numFmtId="1" fontId="10" fillId="10" borderId="971" xfId="28" applyNumberFormat="1" applyFont="1" applyBorder="1" applyAlignment="1" applyProtection="1">
      <protection locked="0"/>
    </xf>
    <xf numFmtId="0" fontId="10" fillId="0" borderId="965" xfId="0" applyFont="1" applyFill="1" applyBorder="1" applyAlignment="1" applyProtection="1">
      <alignment wrapText="1"/>
    </xf>
    <xf numFmtId="3" fontId="10" fillId="0" borderId="857" xfId="0" applyNumberFormat="1" applyFont="1" applyFill="1" applyBorder="1" applyAlignment="1" applyProtection="1">
      <alignment horizontal="right" wrapText="1"/>
      <protection locked="0"/>
    </xf>
    <xf numFmtId="1" fontId="10" fillId="6" borderId="893" xfId="0" applyNumberFormat="1" applyFont="1" applyFill="1" applyBorder="1" applyAlignment="1" applyProtection="1">
      <protection locked="0"/>
    </xf>
    <xf numFmtId="1" fontId="10" fillId="6" borderId="860" xfId="0" applyNumberFormat="1" applyFont="1" applyFill="1" applyBorder="1" applyAlignment="1" applyProtection="1">
      <protection locked="0"/>
    </xf>
    <xf numFmtId="1" fontId="10" fillId="6" borderId="972" xfId="0" applyNumberFormat="1" applyFont="1" applyFill="1" applyBorder="1" applyAlignment="1" applyProtection="1">
      <protection locked="0"/>
    </xf>
    <xf numFmtId="0" fontId="10" fillId="0" borderId="973" xfId="0" applyFont="1" applyFill="1" applyBorder="1" applyAlignment="1" applyProtection="1">
      <alignment wrapText="1"/>
    </xf>
    <xf numFmtId="1" fontId="10" fillId="0" borderId="974" xfId="0" applyNumberFormat="1" applyFont="1" applyBorder="1" applyAlignment="1">
      <alignment horizontal="right" wrapText="1"/>
    </xf>
    <xf numFmtId="1" fontId="10" fillId="0" borderId="411" xfId="0" applyNumberFormat="1" applyFont="1" applyBorder="1" applyAlignment="1">
      <alignment horizontal="right" wrapText="1"/>
    </xf>
    <xf numFmtId="1" fontId="10" fillId="10" borderId="402" xfId="29" applyNumberFormat="1" applyFont="1" applyBorder="1" applyProtection="1">
      <protection locked="0"/>
    </xf>
    <xf numFmtId="1" fontId="10" fillId="10" borderId="971" xfId="29" applyNumberFormat="1" applyFont="1" applyBorder="1" applyProtection="1">
      <protection locked="0"/>
    </xf>
    <xf numFmtId="1" fontId="10" fillId="4" borderId="973" xfId="0" applyNumberFormat="1" applyFont="1" applyFill="1" applyBorder="1" applyAlignment="1">
      <alignment wrapText="1"/>
    </xf>
    <xf numFmtId="1" fontId="10" fillId="0" borderId="976" xfId="0" applyNumberFormat="1" applyFont="1" applyBorder="1" applyAlignment="1">
      <alignment horizontal="right" wrapText="1"/>
    </xf>
    <xf numFmtId="1" fontId="10" fillId="6" borderId="976" xfId="0" applyNumberFormat="1" applyFont="1" applyFill="1" applyBorder="1" applyProtection="1">
      <protection locked="0"/>
    </xf>
    <xf numFmtId="1" fontId="10" fillId="6" borderId="977" xfId="0" applyNumberFormat="1" applyFont="1" applyFill="1" applyBorder="1" applyProtection="1">
      <protection locked="0"/>
    </xf>
    <xf numFmtId="1" fontId="10" fillId="6" borderId="978" xfId="0" applyNumberFormat="1" applyFont="1" applyFill="1" applyBorder="1" applyProtection="1">
      <protection locked="0"/>
    </xf>
    <xf numFmtId="1" fontId="10" fillId="10" borderId="956" xfId="28" applyNumberFormat="1" applyFont="1" applyBorder="1" applyAlignment="1" applyProtection="1">
      <protection locked="0"/>
    </xf>
    <xf numFmtId="0" fontId="10" fillId="0" borderId="952" xfId="0" applyFont="1" applyFill="1" applyBorder="1" applyAlignment="1" applyProtection="1">
      <alignment horizontal="center" vertical="center" wrapText="1"/>
    </xf>
    <xf numFmtId="0" fontId="10" fillId="0" borderId="956" xfId="0" applyFont="1" applyFill="1" applyBorder="1" applyAlignment="1" applyProtection="1">
      <alignment horizontal="center" vertical="center" wrapText="1"/>
    </xf>
    <xf numFmtId="1" fontId="10" fillId="4" borderId="956" xfId="0" applyNumberFormat="1" applyFont="1" applyFill="1" applyBorder="1" applyAlignment="1">
      <alignment horizontal="center" vertical="center" wrapText="1"/>
    </xf>
    <xf numFmtId="3" fontId="10" fillId="0" borderId="956" xfId="0" applyNumberFormat="1" applyFont="1" applyFill="1" applyBorder="1" applyAlignment="1" applyProtection="1">
      <protection locked="0"/>
    </xf>
    <xf numFmtId="1" fontId="10" fillId="6" borderId="979" xfId="0" applyNumberFormat="1" applyFont="1" applyFill="1" applyBorder="1" applyProtection="1">
      <protection locked="0"/>
    </xf>
    <xf numFmtId="0" fontId="10" fillId="0" borderId="981" xfId="0" applyFont="1" applyFill="1" applyBorder="1" applyAlignment="1" applyProtection="1">
      <alignment wrapText="1"/>
    </xf>
    <xf numFmtId="0" fontId="10" fillId="0" borderId="982" xfId="0" applyFont="1" applyFill="1" applyBorder="1" applyAlignment="1" applyProtection="1">
      <alignment wrapText="1"/>
    </xf>
    <xf numFmtId="0" fontId="10" fillId="4" borderId="948" xfId="0" applyFont="1" applyFill="1" applyBorder="1" applyAlignment="1" applyProtection="1">
      <alignment horizontal="center" vertical="center" wrapText="1"/>
    </xf>
    <xf numFmtId="0" fontId="21" fillId="4" borderId="948" xfId="0" applyFont="1" applyFill="1" applyBorder="1" applyAlignment="1" applyProtection="1">
      <alignment horizontal="center" vertical="center" wrapText="1"/>
    </xf>
    <xf numFmtId="1" fontId="21" fillId="4" borderId="956" xfId="0" applyNumberFormat="1" applyFont="1" applyFill="1" applyBorder="1" applyAlignment="1">
      <alignment horizontal="center" vertical="center" wrapText="1"/>
    </xf>
    <xf numFmtId="0" fontId="10" fillId="0" borderId="963" xfId="0" applyFont="1" applyFill="1" applyBorder="1" applyAlignment="1" applyProtection="1">
      <alignment vertical="center" wrapText="1"/>
    </xf>
    <xf numFmtId="3" fontId="10" fillId="9" borderId="956" xfId="0" applyNumberFormat="1" applyFont="1" applyFill="1" applyBorder="1" applyAlignment="1" applyProtection="1"/>
    <xf numFmtId="1" fontId="10" fillId="6" borderId="956" xfId="0" applyNumberFormat="1" applyFont="1" applyFill="1" applyBorder="1" applyAlignment="1" applyProtection="1">
      <protection locked="0"/>
    </xf>
    <xf numFmtId="0" fontId="10" fillId="0" borderId="984" xfId="0" applyFont="1" applyFill="1" applyBorder="1" applyAlignment="1" applyProtection="1">
      <alignment wrapText="1"/>
    </xf>
    <xf numFmtId="1" fontId="10" fillId="0" borderId="956" xfId="0" applyNumberFormat="1" applyFont="1" applyFill="1" applyBorder="1" applyAlignment="1" applyProtection="1">
      <alignment horizontal="center" vertical="center" wrapText="1"/>
    </xf>
    <xf numFmtId="1" fontId="10" fillId="0" borderId="956" xfId="0" applyNumberFormat="1" applyFont="1" applyFill="1" applyBorder="1" applyAlignment="1" applyProtection="1"/>
    <xf numFmtId="1" fontId="10" fillId="0" borderId="985" xfId="0" applyNumberFormat="1" applyFont="1" applyFill="1" applyBorder="1" applyAlignment="1" applyProtection="1">
      <alignment horizontal="center" vertical="center" wrapText="1"/>
    </xf>
    <xf numFmtId="1" fontId="10" fillId="0" borderId="983" xfId="0" applyNumberFormat="1" applyFont="1" applyFill="1" applyBorder="1" applyAlignment="1" applyProtection="1">
      <alignment horizontal="center" vertical="center" wrapText="1"/>
    </xf>
    <xf numFmtId="1" fontId="10" fillId="4" borderId="957" xfId="0" applyNumberFormat="1" applyFont="1" applyFill="1" applyBorder="1" applyAlignment="1">
      <alignment horizontal="center" vertical="center" wrapText="1"/>
    </xf>
    <xf numFmtId="1" fontId="10" fillId="4" borderId="983" xfId="0" applyNumberFormat="1" applyFont="1" applyFill="1" applyBorder="1" applyAlignment="1">
      <alignment horizontal="center" vertical="center" wrapText="1"/>
    </xf>
    <xf numFmtId="1" fontId="10" fillId="0" borderId="962" xfId="0" applyNumberFormat="1" applyFont="1" applyFill="1" applyBorder="1" applyAlignment="1" applyProtection="1">
      <alignment horizontal="right"/>
    </xf>
    <xf numFmtId="1" fontId="10" fillId="0" borderId="961" xfId="0" applyNumberFormat="1" applyFont="1" applyFill="1" applyBorder="1" applyAlignment="1" applyProtection="1">
      <alignment horizontal="right"/>
    </xf>
    <xf numFmtId="1" fontId="10" fillId="9" borderId="962" xfId="0" applyNumberFormat="1" applyFont="1" applyFill="1" applyBorder="1" applyAlignment="1" applyProtection="1"/>
    <xf numFmtId="1" fontId="10" fillId="9" borderId="961" xfId="0" applyNumberFormat="1" applyFont="1" applyFill="1" applyBorder="1" applyAlignment="1" applyProtection="1"/>
    <xf numFmtId="1" fontId="10" fillId="6" borderId="987" xfId="0" applyNumberFormat="1" applyFont="1" applyFill="1" applyBorder="1" applyAlignment="1" applyProtection="1">
      <protection locked="0"/>
    </xf>
    <xf numFmtId="1" fontId="10" fillId="6" borderId="988" xfId="0" applyNumberFormat="1" applyFont="1" applyFill="1" applyBorder="1" applyAlignment="1" applyProtection="1">
      <protection locked="0"/>
    </xf>
    <xf numFmtId="1" fontId="10" fillId="6" borderId="963" xfId="0" applyNumberFormat="1" applyFont="1" applyFill="1" applyBorder="1" applyProtection="1">
      <protection locked="0"/>
    </xf>
    <xf numFmtId="1" fontId="10" fillId="0" borderId="29" xfId="0" applyNumberFormat="1" applyFont="1" applyFill="1" applyBorder="1" applyAlignment="1" applyProtection="1">
      <alignment horizontal="right"/>
    </xf>
    <xf numFmtId="1" fontId="10" fillId="4" borderId="29" xfId="0" applyNumberFormat="1" applyFont="1" applyFill="1" applyBorder="1" applyAlignment="1" applyProtection="1">
      <alignment horizontal="right"/>
    </xf>
    <xf numFmtId="1" fontId="10" fillId="6" borderId="974" xfId="0" applyNumberFormat="1" applyFont="1" applyFill="1" applyBorder="1" applyAlignment="1" applyProtection="1">
      <protection locked="0"/>
    </xf>
    <xf numFmtId="1" fontId="10" fillId="9" borderId="963" xfId="0" applyNumberFormat="1" applyFont="1" applyFill="1" applyBorder="1" applyAlignment="1" applyProtection="1"/>
    <xf numFmtId="1" fontId="10" fillId="9" borderId="36" xfId="0" applyNumberFormat="1" applyFont="1" applyFill="1" applyBorder="1"/>
    <xf numFmtId="1" fontId="10" fillId="4" borderId="303" xfId="0" applyNumberFormat="1" applyFont="1" applyFill="1" applyBorder="1" applyAlignment="1" applyProtection="1">
      <alignment horizontal="right"/>
    </xf>
    <xf numFmtId="1" fontId="10" fillId="4" borderId="811" xfId="0" applyNumberFormat="1" applyFont="1" applyFill="1" applyBorder="1" applyAlignment="1" applyProtection="1">
      <alignment horizontal="right"/>
    </xf>
    <xf numFmtId="1" fontId="10" fillId="6" borderId="989" xfId="0" applyNumberFormat="1" applyFont="1" applyFill="1" applyBorder="1" applyAlignment="1" applyProtection="1">
      <protection locked="0"/>
    </xf>
    <xf numFmtId="1" fontId="10" fillId="6" borderId="811" xfId="0" applyNumberFormat="1" applyFont="1" applyFill="1" applyBorder="1" applyAlignment="1" applyProtection="1">
      <protection locked="0"/>
    </xf>
    <xf numFmtId="1" fontId="10" fillId="9" borderId="303" xfId="0" applyNumberFormat="1" applyFont="1" applyFill="1" applyBorder="1"/>
    <xf numFmtId="0" fontId="10" fillId="4" borderId="990" xfId="0" applyNumberFormat="1" applyFont="1" applyFill="1" applyBorder="1" applyAlignment="1" applyProtection="1">
      <alignment vertical="center" wrapText="1"/>
    </xf>
    <xf numFmtId="1" fontId="10" fillId="6" borderId="986" xfId="0" applyNumberFormat="1" applyFont="1" applyFill="1" applyBorder="1" applyAlignment="1" applyProtection="1">
      <protection locked="0"/>
    </xf>
    <xf numFmtId="1" fontId="10" fillId="6" borderId="962" xfId="0" applyNumberFormat="1" applyFont="1" applyFill="1" applyBorder="1" applyProtection="1">
      <protection locked="0"/>
    </xf>
    <xf numFmtId="1" fontId="10" fillId="6" borderId="961" xfId="0" applyNumberFormat="1" applyFont="1" applyFill="1" applyBorder="1" applyProtection="1">
      <protection locked="0"/>
    </xf>
    <xf numFmtId="0" fontId="10" fillId="0" borderId="847" xfId="0" applyFont="1" applyFill="1" applyBorder="1" applyAlignment="1" applyProtection="1">
      <alignment wrapText="1"/>
    </xf>
    <xf numFmtId="0" fontId="10" fillId="0" borderId="784" xfId="0" applyFont="1" applyFill="1" applyBorder="1" applyAlignment="1" applyProtection="1">
      <alignment wrapText="1"/>
    </xf>
    <xf numFmtId="0" fontId="9" fillId="0" borderId="784" xfId="0" applyNumberFormat="1" applyFont="1" applyFill="1" applyBorder="1" applyAlignment="1" applyProtection="1"/>
    <xf numFmtId="0" fontId="10" fillId="0" borderId="952" xfId="0" applyNumberFormat="1" applyFont="1" applyFill="1" applyBorder="1" applyAlignment="1" applyProtection="1">
      <alignment horizontal="center" vertical="center" wrapText="1"/>
    </xf>
    <xf numFmtId="0" fontId="10" fillId="0" borderId="978" xfId="0" applyFont="1" applyFill="1" applyBorder="1" applyAlignment="1" applyProtection="1">
      <alignment horizontal="center" vertical="center" wrapText="1"/>
    </xf>
    <xf numFmtId="0" fontId="10" fillId="0" borderId="966" xfId="0" applyNumberFormat="1" applyFont="1" applyFill="1" applyBorder="1" applyAlignment="1" applyProtection="1">
      <alignment horizontal="center" vertical="center" wrapText="1"/>
    </xf>
    <xf numFmtId="0" fontId="0" fillId="0" borderId="303" xfId="0" applyFill="1" applyBorder="1" applyProtection="1">
      <protection locked="0"/>
    </xf>
    <xf numFmtId="0" fontId="10" fillId="0" borderId="979" xfId="0" applyFont="1" applyFill="1" applyBorder="1" applyAlignment="1" applyProtection="1">
      <alignment horizontal="center" vertical="center" wrapText="1"/>
    </xf>
    <xf numFmtId="0" fontId="10" fillId="4" borderId="960" xfId="0" applyNumberFormat="1" applyFont="1" applyFill="1" applyBorder="1" applyAlignment="1" applyProtection="1">
      <alignment horizontal="left" vertical="center" wrapText="1"/>
    </xf>
    <xf numFmtId="3" fontId="10" fillId="0" borderId="960" xfId="0" applyNumberFormat="1" applyFont="1" applyFill="1" applyBorder="1" applyAlignment="1" applyProtection="1">
      <protection locked="0"/>
    </xf>
    <xf numFmtId="1" fontId="10" fillId="0" borderId="956" xfId="0" applyNumberFormat="1" applyFont="1" applyFill="1" applyBorder="1" applyAlignment="1" applyProtection="1">
      <alignment vertical="center"/>
      <protection locked="0"/>
    </xf>
    <xf numFmtId="1" fontId="10" fillId="0" borderId="953" xfId="0" applyNumberFormat="1" applyFont="1" applyFill="1" applyBorder="1" applyAlignment="1" applyProtection="1">
      <alignment vertical="center"/>
      <protection locked="0"/>
    </xf>
    <xf numFmtId="3" fontId="10" fillId="0" borderId="986" xfId="0" applyNumberFormat="1" applyFont="1" applyFill="1" applyBorder="1" applyAlignment="1" applyProtection="1">
      <protection locked="0"/>
    </xf>
    <xf numFmtId="3" fontId="10" fillId="0" borderId="979" xfId="0" applyNumberFormat="1" applyFont="1" applyFill="1" applyBorder="1" applyAlignment="1" applyProtection="1">
      <protection locked="0"/>
    </xf>
    <xf numFmtId="3" fontId="10" fillId="0" borderId="784" xfId="0" applyNumberFormat="1" applyFont="1" applyFill="1" applyBorder="1" applyAlignment="1" applyProtection="1">
      <protection locked="0"/>
    </xf>
    <xf numFmtId="1" fontId="29" fillId="4" borderId="784" xfId="0" applyNumberFormat="1" applyFont="1" applyFill="1" applyBorder="1" applyAlignment="1" applyProtection="1"/>
    <xf numFmtId="0" fontId="9" fillId="4" borderId="784" xfId="0" applyNumberFormat="1" applyFont="1" applyFill="1" applyBorder="1" applyAlignment="1" applyProtection="1"/>
    <xf numFmtId="1" fontId="15" fillId="0" borderId="953" xfId="0" applyNumberFormat="1" applyFont="1" applyFill="1" applyBorder="1" applyAlignment="1" applyProtection="1">
      <alignment horizontal="center" vertical="center" wrapText="1"/>
    </xf>
    <xf numFmtId="1" fontId="15" fillId="0" borderId="955" xfId="0" applyNumberFormat="1" applyFont="1" applyFill="1" applyBorder="1" applyAlignment="1" applyProtection="1">
      <alignment horizontal="center" vertical="center" wrapText="1"/>
    </xf>
    <xf numFmtId="1" fontId="15" fillId="0" borderId="952" xfId="0" applyNumberFormat="1" applyFont="1" applyFill="1" applyBorder="1" applyAlignment="1" applyProtection="1">
      <alignment horizontal="center" vertical="center" wrapText="1"/>
    </xf>
    <xf numFmtId="3" fontId="10" fillId="4" borderId="948" xfId="0" applyNumberFormat="1" applyFont="1" applyFill="1" applyBorder="1" applyAlignment="1" applyProtection="1">
      <alignment horizontal="center" vertical="center"/>
    </xf>
    <xf numFmtId="3" fontId="10" fillId="4" borderId="811" xfId="0" applyNumberFormat="1" applyFont="1" applyFill="1" applyBorder="1" applyAlignment="1" applyProtection="1">
      <alignment horizontal="center" vertical="center"/>
    </xf>
    <xf numFmtId="1" fontId="15" fillId="0" borderId="949" xfId="0" applyNumberFormat="1" applyFont="1" applyFill="1" applyBorder="1" applyAlignment="1" applyProtection="1">
      <alignment horizontal="center" vertical="center"/>
    </xf>
    <xf numFmtId="1" fontId="15" fillId="0" borderId="956" xfId="0" applyNumberFormat="1" applyFont="1" applyFill="1" applyBorder="1" applyAlignment="1" applyProtection="1">
      <alignment horizontal="center" vertical="center"/>
    </xf>
    <xf numFmtId="1" fontId="15" fillId="0" borderId="990" xfId="0" applyNumberFormat="1" applyFont="1" applyFill="1" applyBorder="1" applyAlignment="1" applyProtection="1">
      <alignment horizontal="center" vertical="center"/>
    </xf>
    <xf numFmtId="1" fontId="15" fillId="0" borderId="811" xfId="0" applyNumberFormat="1" applyFont="1" applyFill="1" applyBorder="1" applyAlignment="1" applyProtection="1">
      <alignment horizontal="center" vertical="center"/>
    </xf>
    <xf numFmtId="1" fontId="15" fillId="0" borderId="957" xfId="0" applyNumberFormat="1" applyFont="1" applyFill="1" applyBorder="1" applyAlignment="1" applyProtection="1">
      <alignment horizontal="center" vertical="center" wrapText="1"/>
    </xf>
    <xf numFmtId="1" fontId="15" fillId="0" borderId="800" xfId="0" applyNumberFormat="1" applyFont="1" applyFill="1" applyBorder="1" applyAlignment="1" applyProtection="1">
      <alignment horizontal="center" vertical="center" wrapText="1"/>
    </xf>
    <xf numFmtId="1" fontId="15" fillId="0" borderId="991" xfId="0" applyNumberFormat="1" applyFont="1" applyFill="1" applyBorder="1" applyAlignment="1" applyProtection="1">
      <alignment horizontal="center" vertical="center" wrapText="1"/>
    </xf>
    <xf numFmtId="1" fontId="15" fillId="0" borderId="958" xfId="0" applyNumberFormat="1" applyFont="1" applyFill="1" applyBorder="1" applyAlignment="1" applyProtection="1">
      <alignment horizontal="center" vertical="center" wrapText="1"/>
    </xf>
    <xf numFmtId="1" fontId="15" fillId="0" borderId="966" xfId="0" applyNumberFormat="1" applyFont="1" applyFill="1" applyBorder="1" applyAlignment="1" applyProtection="1">
      <alignment horizontal="center" vertical="center" wrapText="1"/>
    </xf>
    <xf numFmtId="1" fontId="15" fillId="4" borderId="957" xfId="0" applyNumberFormat="1" applyFont="1" applyFill="1" applyBorder="1" applyAlignment="1" applyProtection="1">
      <alignment horizontal="center" vertical="center" wrapText="1"/>
    </xf>
    <xf numFmtId="1" fontId="15" fillId="4" borderId="786" xfId="0" applyNumberFormat="1" applyFont="1" applyFill="1" applyBorder="1" applyAlignment="1" applyProtection="1">
      <alignment horizontal="center" vertical="center" wrapText="1"/>
    </xf>
    <xf numFmtId="1" fontId="15" fillId="4" borderId="966" xfId="0" applyNumberFormat="1" applyFont="1" applyFill="1" applyBorder="1" applyAlignment="1" applyProtection="1">
      <alignment horizontal="center" vertical="center" wrapText="1"/>
    </xf>
    <xf numFmtId="1" fontId="15" fillId="4" borderId="963" xfId="0" applyNumberFormat="1" applyFont="1" applyFill="1" applyBorder="1" applyAlignment="1" applyProtection="1"/>
    <xf numFmtId="1" fontId="10" fillId="4" borderId="956" xfId="0" applyNumberFormat="1" applyFont="1" applyFill="1" applyBorder="1" applyAlignment="1" applyProtection="1"/>
    <xf numFmtId="1" fontId="15" fillId="6" borderId="968" xfId="0" applyNumberFormat="1" applyFont="1" applyFill="1" applyBorder="1" applyAlignment="1" applyProtection="1">
      <protection locked="0"/>
    </xf>
    <xf numFmtId="1" fontId="15" fillId="6" borderId="962" xfId="0" applyNumberFormat="1" applyFont="1" applyFill="1" applyBorder="1" applyAlignment="1" applyProtection="1">
      <protection locked="0"/>
    </xf>
    <xf numFmtId="1" fontId="15" fillId="8" borderId="962" xfId="0" applyNumberFormat="1" applyFont="1" applyFill="1" applyBorder="1" applyAlignment="1" applyProtection="1">
      <protection locked="0"/>
    </xf>
    <xf numFmtId="1" fontId="15" fillId="8" borderId="968" xfId="0" applyNumberFormat="1" applyFont="1" applyFill="1" applyBorder="1" applyAlignment="1" applyProtection="1">
      <protection locked="0"/>
    </xf>
    <xf numFmtId="1" fontId="15" fillId="8" borderId="36" xfId="0" applyNumberFormat="1" applyFont="1" applyFill="1" applyBorder="1" applyAlignment="1" applyProtection="1">
      <protection locked="0"/>
    </xf>
    <xf numFmtId="3" fontId="10" fillId="0" borderId="948" xfId="0" applyNumberFormat="1" applyFont="1" applyFill="1" applyBorder="1" applyAlignment="1" applyProtection="1">
      <alignment horizontal="center" vertical="center"/>
    </xf>
    <xf numFmtId="3" fontId="10" fillId="0" borderId="811" xfId="0" applyNumberFormat="1" applyFont="1" applyFill="1" applyBorder="1" applyAlignment="1" applyProtection="1">
      <alignment horizontal="center" vertical="center"/>
    </xf>
    <xf numFmtId="1" fontId="10" fillId="0" borderId="957" xfId="0" applyNumberFormat="1" applyFont="1" applyFill="1" applyBorder="1" applyAlignment="1" applyProtection="1">
      <alignment horizontal="center" vertical="center"/>
    </xf>
    <xf numFmtId="1" fontId="10" fillId="0" borderId="955" xfId="0" applyNumberFormat="1" applyFont="1" applyFill="1" applyBorder="1" applyAlignment="1" applyProtection="1">
      <alignment horizontal="center" vertical="center"/>
    </xf>
    <xf numFmtId="1" fontId="10" fillId="0" borderId="990" xfId="0" applyNumberFormat="1" applyFont="1" applyFill="1" applyBorder="1" applyAlignment="1" applyProtection="1">
      <alignment horizontal="center" vertical="center"/>
    </xf>
    <xf numFmtId="1" fontId="10" fillId="0" borderId="811" xfId="0" applyNumberFormat="1" applyFont="1" applyFill="1" applyBorder="1" applyAlignment="1" applyProtection="1">
      <alignment horizontal="center" vertical="center"/>
    </xf>
    <xf numFmtId="3" fontId="10" fillId="4" borderId="963" xfId="0" applyNumberFormat="1" applyFont="1" applyFill="1" applyBorder="1" applyAlignment="1" applyProtection="1"/>
    <xf numFmtId="3" fontId="10" fillId="0" borderId="963" xfId="0" applyNumberFormat="1" applyFont="1" applyFill="1" applyBorder="1" applyAlignment="1" applyProtection="1">
      <protection locked="0"/>
    </xf>
    <xf numFmtId="1" fontId="10" fillId="6" borderId="666" xfId="0" applyNumberFormat="1" applyFont="1" applyFill="1" applyBorder="1" applyAlignment="1" applyProtection="1">
      <protection locked="0"/>
    </xf>
    <xf numFmtId="1" fontId="10" fillId="6" borderId="968" xfId="0" applyNumberFormat="1" applyFont="1" applyFill="1" applyBorder="1" applyAlignment="1" applyProtection="1">
      <protection locked="0"/>
    </xf>
    <xf numFmtId="3" fontId="10" fillId="0" borderId="303" xfId="0" applyNumberFormat="1" applyFont="1" applyFill="1" applyBorder="1" applyAlignment="1" applyProtection="1">
      <protection locked="0"/>
    </xf>
    <xf numFmtId="3" fontId="10" fillId="0" borderId="811" xfId="0" applyNumberFormat="1" applyFont="1" applyFill="1" applyBorder="1" applyAlignment="1" applyProtection="1">
      <protection locked="0"/>
    </xf>
    <xf numFmtId="3" fontId="10" fillId="0" borderId="960" xfId="0" applyNumberFormat="1" applyFont="1" applyFill="1" applyBorder="1" applyAlignment="1" applyProtection="1"/>
    <xf numFmtId="1" fontId="10" fillId="0" borderId="990" xfId="0" applyNumberFormat="1" applyFont="1" applyFill="1" applyBorder="1" applyAlignment="1" applyProtection="1">
      <alignment horizontal="center" vertical="center" wrapText="1"/>
    </xf>
    <xf numFmtId="1" fontId="10" fillId="0" borderId="992" xfId="0" applyNumberFormat="1" applyFont="1" applyFill="1" applyBorder="1" applyAlignment="1" applyProtection="1">
      <alignment horizontal="center" vertical="center"/>
    </xf>
    <xf numFmtId="1" fontId="10" fillId="0" borderId="956" xfId="0" applyNumberFormat="1" applyFont="1" applyFill="1" applyBorder="1" applyAlignment="1" applyProtection="1">
      <alignment horizontal="center" vertical="center"/>
    </xf>
    <xf numFmtId="1" fontId="10" fillId="0" borderId="962" xfId="0" applyNumberFormat="1" applyFont="1" applyFill="1" applyBorder="1" applyAlignment="1" applyProtection="1"/>
    <xf numFmtId="1" fontId="10" fillId="0" borderId="986" xfId="0" applyNumberFormat="1" applyFont="1" applyFill="1" applyBorder="1" applyAlignment="1" applyProtection="1"/>
    <xf numFmtId="1" fontId="10" fillId="0" borderId="29" xfId="0" applyNumberFormat="1" applyFont="1" applyFill="1" applyBorder="1" applyAlignment="1" applyProtection="1"/>
    <xf numFmtId="1" fontId="10" fillId="0" borderId="976" xfId="0" applyNumberFormat="1" applyFont="1" applyFill="1" applyBorder="1" applyAlignment="1" applyProtection="1">
      <alignment wrapText="1"/>
    </xf>
    <xf numFmtId="1" fontId="10" fillId="0" borderId="991" xfId="0" applyNumberFormat="1" applyFont="1" applyFill="1" applyBorder="1" applyAlignment="1" applyProtection="1"/>
    <xf numFmtId="1" fontId="10" fillId="0" borderId="800" xfId="0" applyNumberFormat="1" applyFont="1" applyFill="1" applyBorder="1" applyAlignment="1" applyProtection="1">
      <alignment horizontal="center" vertical="center"/>
    </xf>
    <xf numFmtId="1" fontId="10" fillId="0" borderId="993" xfId="0" applyNumberFormat="1" applyFont="1" applyFill="1" applyBorder="1" applyAlignment="1" applyProtection="1">
      <alignment horizontal="center" vertical="center"/>
    </xf>
    <xf numFmtId="1" fontId="10" fillId="0" borderId="958" xfId="0" applyNumberFormat="1" applyFont="1" applyFill="1" applyBorder="1" applyAlignment="1" applyProtection="1">
      <alignment horizontal="center" vertical="center" wrapText="1"/>
    </xf>
    <xf numFmtId="1" fontId="10" fillId="0" borderId="966" xfId="0" applyNumberFormat="1" applyFont="1" applyFill="1" applyBorder="1" applyAlignment="1" applyProtection="1">
      <alignment horizontal="center" vertical="center" wrapText="1"/>
    </xf>
    <xf numFmtId="1" fontId="10" fillId="0" borderId="990" xfId="7" applyNumberFormat="1" applyFont="1" applyBorder="1" applyAlignment="1" applyProtection="1">
      <alignment horizontal="center" vertical="center"/>
      <protection hidden="1"/>
    </xf>
    <xf numFmtId="1" fontId="10" fillId="0" borderId="992" xfId="5" applyNumberFormat="1" applyFont="1" applyBorder="1" applyAlignment="1">
      <alignment horizontal="center" vertical="center" wrapText="1"/>
    </xf>
    <xf numFmtId="1" fontId="10" fillId="0" borderId="983" xfId="5" applyNumberFormat="1" applyFont="1" applyBorder="1" applyAlignment="1">
      <alignment horizontal="center" vertical="center" wrapText="1"/>
    </xf>
    <xf numFmtId="1" fontId="10" fillId="0" borderId="957" xfId="5" applyNumberFormat="1" applyFont="1" applyBorder="1" applyAlignment="1">
      <alignment horizontal="center" vertical="center" wrapText="1"/>
    </xf>
    <xf numFmtId="1" fontId="10" fillId="0" borderId="958" xfId="5" applyNumberFormat="1" applyFont="1" applyBorder="1" applyAlignment="1">
      <alignment horizontal="center" vertical="center" wrapText="1"/>
    </xf>
    <xf numFmtId="1" fontId="10" fillId="0" borderId="959" xfId="5" applyNumberFormat="1" applyFont="1" applyBorder="1" applyAlignment="1">
      <alignment horizontal="center" vertical="center" wrapText="1"/>
    </xf>
    <xf numFmtId="1" fontId="10" fillId="0" borderId="966" xfId="5" applyNumberFormat="1" applyFont="1" applyBorder="1" applyAlignment="1">
      <alignment horizontal="center" vertical="center" wrapText="1"/>
    </xf>
    <xf numFmtId="1" fontId="10" fillId="4" borderId="960" xfId="5" applyNumberFormat="1" applyFont="1" applyFill="1" applyBorder="1"/>
    <xf numFmtId="1" fontId="10" fillId="0" borderId="962" xfId="5" applyNumberFormat="1" applyFont="1" applyBorder="1"/>
    <xf numFmtId="1" fontId="10" fillId="0" borderId="961" xfId="5" applyNumberFormat="1" applyFont="1" applyBorder="1"/>
    <xf numFmtId="1" fontId="10" fillId="6" borderId="962" xfId="5" applyNumberFormat="1" applyFont="1" applyFill="1" applyBorder="1" applyProtection="1">
      <protection locked="0"/>
    </xf>
    <xf numFmtId="1" fontId="10" fillId="6" borderId="968" xfId="5" applyNumberFormat="1" applyFont="1" applyFill="1" applyBorder="1" applyProtection="1">
      <protection locked="0"/>
    </xf>
    <xf numFmtId="1" fontId="10" fillId="6" borderId="961" xfId="5" applyNumberFormat="1" applyFont="1" applyFill="1" applyBorder="1" applyProtection="1">
      <protection locked="0"/>
    </xf>
    <xf numFmtId="1" fontId="10" fillId="6" borderId="994" xfId="5" applyNumberFormat="1" applyFont="1" applyFill="1" applyBorder="1" applyProtection="1">
      <protection locked="0"/>
    </xf>
    <xf numFmtId="1" fontId="10" fillId="0" borderId="974" xfId="5" applyNumberFormat="1" applyFont="1" applyBorder="1"/>
    <xf numFmtId="1" fontId="10" fillId="0" borderId="957" xfId="5" applyNumberFormat="1" applyFont="1" applyBorder="1"/>
    <xf numFmtId="1" fontId="10" fillId="0" borderId="991" xfId="5" applyNumberFormat="1" applyFont="1" applyBorder="1"/>
    <xf numFmtId="1" fontId="10" fillId="0" borderId="955" xfId="5" applyNumberFormat="1" applyFont="1" applyBorder="1"/>
    <xf numFmtId="1" fontId="10" fillId="0" borderId="958" xfId="5" applyNumberFormat="1" applyFont="1" applyBorder="1"/>
    <xf numFmtId="1" fontId="10" fillId="0" borderId="959" xfId="5" applyNumberFormat="1" applyFont="1" applyBorder="1"/>
    <xf numFmtId="1" fontId="10" fillId="0" borderId="966" xfId="5" applyNumberFormat="1" applyFont="1" applyBorder="1"/>
    <xf numFmtId="1" fontId="15" fillId="0" borderId="953" xfId="5" quotePrefix="1" applyNumberFormat="1" applyFont="1" applyFill="1" applyBorder="1" applyAlignment="1" applyProtection="1">
      <alignment horizontal="center" vertical="center" wrapText="1"/>
    </xf>
    <xf numFmtId="1" fontId="15" fillId="0" borderId="955" xfId="5" quotePrefix="1" applyNumberFormat="1" applyFont="1" applyFill="1" applyBorder="1" applyAlignment="1" applyProtection="1">
      <alignment horizontal="center" vertical="center" wrapText="1"/>
    </xf>
    <xf numFmtId="1" fontId="10" fillId="0" borderId="956" xfId="0" applyNumberFormat="1" applyFont="1" applyBorder="1" applyAlignment="1">
      <alignment horizontal="center" vertical="center" wrapText="1"/>
    </xf>
    <xf numFmtId="1" fontId="10" fillId="0" borderId="995" xfId="0" applyNumberFormat="1" applyFont="1" applyBorder="1" applyAlignment="1">
      <alignment horizontal="center" vertical="center" wrapText="1"/>
    </xf>
    <xf numFmtId="1" fontId="15" fillId="0" borderId="957" xfId="5" applyNumberFormat="1" applyFont="1" applyFill="1" applyBorder="1" applyAlignment="1" applyProtection="1">
      <alignment horizontal="center" vertical="center" wrapText="1"/>
    </xf>
    <xf numFmtId="1" fontId="15" fillId="0" borderId="958" xfId="5" applyNumberFormat="1" applyFont="1" applyFill="1" applyBorder="1" applyAlignment="1" applyProtection="1">
      <alignment horizontal="center" vertical="center" wrapText="1"/>
    </xf>
    <xf numFmtId="1" fontId="15" fillId="0" borderId="966" xfId="5" applyNumberFormat="1" applyFont="1" applyFill="1" applyBorder="1" applyAlignment="1" applyProtection="1">
      <alignment horizontal="center" vertical="center" wrapText="1"/>
    </xf>
    <xf numFmtId="1" fontId="10" fillId="6" borderId="957" xfId="5" applyNumberFormat="1" applyFont="1" applyFill="1" applyBorder="1" applyProtection="1">
      <protection locked="0"/>
    </xf>
    <xf numFmtId="1" fontId="10" fillId="6" borderId="966" xfId="5" applyNumberFormat="1" applyFont="1" applyFill="1" applyBorder="1" applyProtection="1">
      <protection locked="0"/>
    </xf>
    <xf numFmtId="1" fontId="10" fillId="6" borderId="954" xfId="5" applyNumberFormat="1" applyFont="1" applyFill="1" applyBorder="1" applyProtection="1">
      <protection locked="0"/>
    </xf>
    <xf numFmtId="1" fontId="10" fillId="6" borderId="955" xfId="5" applyNumberFormat="1" applyFont="1" applyFill="1" applyBorder="1" applyProtection="1">
      <protection locked="0"/>
    </xf>
    <xf numFmtId="1" fontId="10" fillId="6" borderId="956" xfId="5" applyNumberFormat="1" applyFont="1" applyFill="1" applyBorder="1" applyProtection="1">
      <protection locked="0"/>
    </xf>
    <xf numFmtId="1" fontId="15" fillId="0" borderId="955" xfId="0" applyNumberFormat="1" applyFont="1" applyBorder="1" applyAlignment="1">
      <alignment horizontal="center" vertical="center" wrapText="1"/>
    </xf>
    <xf numFmtId="1" fontId="15" fillId="0" borderId="957" xfId="5" applyNumberFormat="1" applyFont="1" applyBorder="1" applyAlignment="1">
      <alignment horizontal="center" vertical="center" wrapText="1"/>
    </xf>
    <xf numFmtId="1" fontId="15" fillId="0" borderId="958" xfId="5" applyNumberFormat="1" applyFont="1" applyBorder="1" applyAlignment="1">
      <alignment horizontal="center" vertical="center" wrapText="1"/>
    </xf>
    <xf numFmtId="1" fontId="15" fillId="6" borderId="962" xfId="5" applyNumberFormat="1" applyFont="1" applyFill="1" applyBorder="1" applyProtection="1">
      <protection locked="0"/>
    </xf>
    <xf numFmtId="1" fontId="15" fillId="6" borderId="961" xfId="5" applyNumberFormat="1" applyFont="1" applyFill="1" applyBorder="1" applyProtection="1">
      <protection locked="0"/>
    </xf>
    <xf numFmtId="1" fontId="15" fillId="6" borderId="976" xfId="5" applyNumberFormat="1" applyFont="1" applyFill="1" applyBorder="1" applyProtection="1">
      <protection locked="0"/>
    </xf>
    <xf numFmtId="1" fontId="15" fillId="6" borderId="786" xfId="5" applyNumberFormat="1" applyFont="1" applyFill="1" applyBorder="1" applyProtection="1">
      <protection locked="0"/>
    </xf>
    <xf numFmtId="1" fontId="10" fillId="4" borderId="952" xfId="5" applyNumberFormat="1" applyFont="1" applyFill="1" applyBorder="1" applyAlignment="1">
      <alignment horizontal="center" vertical="center" wrapText="1"/>
    </xf>
    <xf numFmtId="1" fontId="10" fillId="4" borderId="958" xfId="5" applyNumberFormat="1" applyFont="1" applyFill="1" applyBorder="1" applyAlignment="1">
      <alignment horizontal="center" vertical="center" wrapText="1"/>
    </xf>
    <xf numFmtId="1" fontId="10" fillId="4" borderId="963" xfId="5" applyNumberFormat="1" applyFont="1" applyFill="1" applyBorder="1" applyProtection="1">
      <protection locked="0"/>
    </xf>
    <xf numFmtId="1" fontId="10" fillId="4" borderId="962" xfId="5" applyNumberFormat="1" applyFont="1" applyFill="1" applyBorder="1" applyProtection="1">
      <protection locked="0"/>
    </xf>
    <xf numFmtId="1" fontId="3" fillId="4" borderId="961" xfId="5" applyNumberFormat="1" applyFont="1" applyFill="1" applyBorder="1" applyProtection="1">
      <protection locked="0"/>
    </xf>
    <xf numFmtId="1" fontId="10" fillId="4" borderId="36" xfId="5" applyNumberFormat="1" applyFont="1" applyFill="1" applyBorder="1" applyProtection="1">
      <protection locked="0"/>
    </xf>
    <xf numFmtId="0" fontId="5" fillId="3" borderId="0" xfId="0" applyNumberFormat="1" applyFont="1" applyFill="1" applyBorder="1" applyAlignment="1" applyProtection="1">
      <alignment horizontal="center" vertical="center" wrapText="1"/>
    </xf>
    <xf numFmtId="1" fontId="5" fillId="3" borderId="0" xfId="0" applyNumberFormat="1" applyFont="1" applyFill="1" applyAlignment="1">
      <alignment horizontal="center" vertical="center" wrapText="1"/>
    </xf>
    <xf numFmtId="0" fontId="10" fillId="0" borderId="948" xfId="0" applyFont="1" applyFill="1" applyBorder="1" applyAlignment="1" applyProtection="1">
      <alignment horizontal="center" vertical="center" wrapText="1"/>
    </xf>
    <xf numFmtId="0" fontId="10" fillId="0" borderId="949" xfId="0" applyNumberFormat="1" applyFont="1" applyFill="1" applyBorder="1" applyAlignment="1" applyProtection="1">
      <alignment horizontal="center" vertical="center"/>
    </xf>
    <xf numFmtId="0" fontId="0" fillId="0" borderId="0" xfId="0"/>
    <xf numFmtId="1" fontId="10" fillId="0" borderId="363" xfId="0" applyNumberFormat="1" applyFont="1" applyBorder="1" applyAlignment="1">
      <alignment horizontal="left"/>
    </xf>
    <xf numFmtId="1" fontId="10" fillId="0" borderId="368" xfId="0" applyNumberFormat="1" applyFont="1" applyBorder="1" applyAlignment="1">
      <alignment horizontal="left"/>
    </xf>
    <xf numFmtId="1" fontId="10" fillId="0" borderId="368" xfId="0" applyNumberFormat="1" applyFont="1" applyBorder="1" applyAlignment="1">
      <alignment horizontal="left" wrapText="1"/>
    </xf>
    <xf numFmtId="0" fontId="30" fillId="0" borderId="0" xfId="0" applyFont="1"/>
    <xf numFmtId="0" fontId="10" fillId="4" borderId="991" xfId="0" applyFont="1" applyFill="1" applyBorder="1" applyAlignment="1" applyProtection="1">
      <alignment horizontal="center" vertical="center" wrapText="1"/>
    </xf>
    <xf numFmtId="3" fontId="10" fillId="4" borderId="368" xfId="0" applyNumberFormat="1" applyFont="1" applyFill="1" applyBorder="1" applyAlignment="1" applyProtection="1">
      <alignment horizontal="right" vertical="center" wrapText="1"/>
    </xf>
    <xf numFmtId="1" fontId="10" fillId="7" borderId="384" xfId="0" applyNumberFormat="1" applyFont="1" applyFill="1" applyBorder="1" applyAlignment="1">
      <alignment horizontal="right" vertical="center" wrapText="1"/>
    </xf>
    <xf numFmtId="1" fontId="10" fillId="0" borderId="368" xfId="0" applyNumberFormat="1" applyFont="1" applyBorder="1" applyAlignment="1">
      <alignment horizontal="right" vertical="center" wrapText="1"/>
    </xf>
    <xf numFmtId="1" fontId="10" fillId="6" borderId="956" xfId="0" applyNumberFormat="1" applyFont="1" applyFill="1" applyBorder="1" applyProtection="1">
      <protection locked="0"/>
    </xf>
    <xf numFmtId="1" fontId="10" fillId="7" borderId="368" xfId="0" applyNumberFormat="1" applyFont="1" applyFill="1" applyBorder="1" applyAlignment="1">
      <alignment vertical="center" wrapText="1"/>
    </xf>
    <xf numFmtId="1" fontId="10" fillId="7" borderId="363" xfId="0" applyNumberFormat="1" applyFont="1" applyFill="1" applyBorder="1" applyAlignment="1">
      <alignment vertical="center" wrapText="1"/>
    </xf>
    <xf numFmtId="1" fontId="10" fillId="0" borderId="363" xfId="0" applyNumberFormat="1" applyFont="1" applyBorder="1" applyAlignment="1">
      <alignment horizontal="right" vertical="center" wrapText="1"/>
    </xf>
    <xf numFmtId="165" fontId="10" fillId="3" borderId="977" xfId="0" applyNumberFormat="1" applyFont="1" applyFill="1" applyBorder="1" applyAlignment="1" applyProtection="1"/>
    <xf numFmtId="41" fontId="10" fillId="3" borderId="977" xfId="0" applyNumberFormat="1" applyFont="1" applyFill="1" applyBorder="1" applyAlignment="1" applyProtection="1"/>
    <xf numFmtId="3" fontId="10" fillId="6" borderId="962" xfId="0" applyNumberFormat="1" applyFont="1" applyFill="1" applyBorder="1" applyAlignment="1" applyProtection="1">
      <protection locked="0"/>
    </xf>
    <xf numFmtId="3" fontId="10" fillId="3" borderId="368" xfId="0" applyNumberFormat="1" applyFont="1" applyFill="1" applyBorder="1" applyAlignment="1" applyProtection="1"/>
    <xf numFmtId="3" fontId="10" fillId="0" borderId="382" xfId="0" applyNumberFormat="1" applyFont="1" applyFill="1" applyBorder="1" applyAlignment="1" applyProtection="1">
      <alignment horizontal="right" vertical="center" wrapText="1"/>
    </xf>
    <xf numFmtId="3" fontId="10" fillId="8" borderId="370" xfId="0" applyNumberFormat="1" applyFont="1" applyFill="1" applyBorder="1" applyAlignment="1" applyProtection="1">
      <protection locked="0"/>
    </xf>
    <xf numFmtId="0" fontId="10" fillId="4" borderId="956" xfId="0" applyFont="1" applyFill="1" applyBorder="1" applyAlignment="1" applyProtection="1">
      <alignment horizontal="center" vertical="center" wrapText="1"/>
    </xf>
    <xf numFmtId="0" fontId="10" fillId="4" borderId="382" xfId="0" applyFont="1" applyFill="1" applyBorder="1" applyAlignment="1" applyProtection="1">
      <alignment vertical="center"/>
    </xf>
    <xf numFmtId="0" fontId="10" fillId="4" borderId="384" xfId="0" applyFont="1" applyFill="1" applyBorder="1" applyAlignment="1" applyProtection="1">
      <alignment vertical="center"/>
    </xf>
    <xf numFmtId="3" fontId="10" fillId="0" borderId="384" xfId="0" applyNumberFormat="1" applyFont="1" applyFill="1" applyBorder="1" applyAlignment="1" applyProtection="1">
      <alignment vertical="center" wrapText="1"/>
    </xf>
    <xf numFmtId="3" fontId="10" fillId="8" borderId="365" xfId="0" applyNumberFormat="1" applyFont="1" applyFill="1" applyBorder="1" applyAlignment="1" applyProtection="1">
      <protection locked="0"/>
    </xf>
    <xf numFmtId="3" fontId="10" fillId="8" borderId="380" xfId="0" applyNumberFormat="1" applyFont="1" applyFill="1" applyBorder="1" applyAlignment="1" applyProtection="1">
      <protection locked="0"/>
    </xf>
    <xf numFmtId="3" fontId="10" fillId="6" borderId="960" xfId="0" applyNumberFormat="1" applyFont="1" applyFill="1" applyBorder="1" applyAlignment="1" applyProtection="1">
      <protection locked="0"/>
    </xf>
    <xf numFmtId="3" fontId="10" fillId="0" borderId="382" xfId="0" applyNumberFormat="1" applyFont="1" applyFill="1" applyBorder="1" applyAlignment="1" applyProtection="1">
      <alignment vertical="center" wrapText="1"/>
    </xf>
    <xf numFmtId="0" fontId="9" fillId="3" borderId="977" xfId="0" applyFont="1" applyFill="1" applyBorder="1" applyAlignment="1" applyProtection="1"/>
    <xf numFmtId="0" fontId="19" fillId="3" borderId="977" xfId="0" applyFont="1" applyFill="1" applyBorder="1" applyAlignment="1" applyProtection="1"/>
    <xf numFmtId="41" fontId="6" fillId="3" borderId="977" xfId="0" applyNumberFormat="1" applyFont="1" applyFill="1" applyBorder="1" applyAlignment="1" applyProtection="1"/>
    <xf numFmtId="3" fontId="15" fillId="4" borderId="368" xfId="0" applyNumberFormat="1" applyFont="1" applyFill="1" applyBorder="1" applyAlignment="1" applyProtection="1"/>
    <xf numFmtId="3" fontId="15" fillId="4" borderId="370" xfId="0" applyNumberFormat="1" applyFont="1" applyFill="1" applyBorder="1" applyAlignment="1" applyProtection="1">
      <protection locked="0"/>
    </xf>
    <xf numFmtId="3" fontId="15" fillId="4" borderId="368" xfId="0" applyNumberFormat="1" applyFont="1" applyFill="1" applyBorder="1" applyAlignment="1" applyProtection="1">
      <protection locked="0"/>
    </xf>
    <xf numFmtId="3" fontId="15" fillId="4" borderId="393" xfId="0" applyNumberFormat="1" applyFont="1" applyFill="1" applyBorder="1" applyAlignment="1" applyProtection="1">
      <protection locked="0"/>
    </xf>
    <xf numFmtId="3" fontId="15" fillId="4" borderId="382" xfId="0" applyNumberFormat="1" applyFont="1" applyFill="1" applyBorder="1" applyAlignment="1" applyProtection="1">
      <protection locked="0"/>
    </xf>
    <xf numFmtId="3" fontId="15" fillId="4" borderId="363" xfId="0" applyNumberFormat="1" applyFont="1" applyFill="1" applyBorder="1" applyAlignment="1" applyProtection="1"/>
    <xf numFmtId="3" fontId="15" fillId="4" borderId="365" xfId="0" applyNumberFormat="1" applyFont="1" applyFill="1" applyBorder="1" applyAlignment="1" applyProtection="1">
      <protection locked="0"/>
    </xf>
    <xf numFmtId="3" fontId="15" fillId="4" borderId="380" xfId="0" applyNumberFormat="1" applyFont="1" applyFill="1" applyBorder="1" applyAlignment="1" applyProtection="1">
      <protection locked="0"/>
    </xf>
    <xf numFmtId="3" fontId="15" fillId="4" borderId="366" xfId="0" applyNumberFormat="1" applyFont="1" applyFill="1" applyBorder="1" applyAlignment="1" applyProtection="1">
      <protection locked="0"/>
    </xf>
    <xf numFmtId="3" fontId="15" fillId="4" borderId="394" xfId="0" applyNumberFormat="1" applyFont="1" applyFill="1" applyBorder="1" applyAlignment="1" applyProtection="1">
      <protection locked="0"/>
    </xf>
    <xf numFmtId="3" fontId="15" fillId="4" borderId="384" xfId="0" applyNumberFormat="1" applyFont="1" applyFill="1" applyBorder="1" applyAlignment="1" applyProtection="1">
      <protection locked="0"/>
    </xf>
    <xf numFmtId="3" fontId="15" fillId="6" borderId="968" xfId="0" applyNumberFormat="1" applyFont="1" applyFill="1" applyBorder="1" applyAlignment="1" applyProtection="1">
      <protection locked="0"/>
    </xf>
    <xf numFmtId="0" fontId="15" fillId="0" borderId="384" xfId="0" applyNumberFormat="1" applyFont="1" applyFill="1" applyBorder="1" applyAlignment="1" applyProtection="1">
      <alignment horizontal="center" vertical="center" wrapText="1"/>
      <protection hidden="1"/>
    </xf>
    <xf numFmtId="1" fontId="3" fillId="3" borderId="0" xfId="0" applyNumberFormat="1" applyFont="1" applyFill="1" applyAlignment="1">
      <alignment horizontal="center" vertical="center"/>
    </xf>
    <xf numFmtId="1" fontId="11" fillId="3" borderId="0" xfId="0" applyNumberFormat="1" applyFont="1" applyFill="1"/>
    <xf numFmtId="1" fontId="56" fillId="3" borderId="424" xfId="0" applyNumberFormat="1" applyFont="1" applyFill="1" applyBorder="1" applyAlignment="1">
      <alignment horizontal="left"/>
    </xf>
    <xf numFmtId="1" fontId="10" fillId="0" borderId="957" xfId="0" applyNumberFormat="1" applyFont="1" applyBorder="1" applyAlignment="1">
      <alignment horizontal="center" vertical="center"/>
    </xf>
    <xf numFmtId="1" fontId="10" fillId="3" borderId="958" xfId="0" applyNumberFormat="1" applyFont="1" applyFill="1" applyBorder="1" applyAlignment="1">
      <alignment horizontal="center" vertical="center" wrapText="1"/>
    </xf>
    <xf numFmtId="1" fontId="15" fillId="3" borderId="953" xfId="0" applyNumberFormat="1" applyFont="1" applyFill="1" applyBorder="1" applyAlignment="1">
      <alignment horizontal="center" vertical="center" wrapText="1"/>
    </xf>
    <xf numFmtId="1" fontId="15" fillId="3" borderId="991" xfId="0" applyNumberFormat="1" applyFont="1" applyFill="1" applyBorder="1" applyAlignment="1">
      <alignment horizontal="center" vertical="center" wrapText="1"/>
    </xf>
    <xf numFmtId="1" fontId="15" fillId="3" borderId="966" xfId="0" applyNumberFormat="1" applyFont="1" applyFill="1" applyBorder="1" applyAlignment="1">
      <alignment horizontal="center" vertical="center" wrapText="1"/>
    </xf>
    <xf numFmtId="1" fontId="35" fillId="3" borderId="958" xfId="0" applyNumberFormat="1" applyFont="1" applyFill="1" applyBorder="1" applyAlignment="1">
      <alignment horizontal="center" vertical="center" wrapText="1"/>
    </xf>
    <xf numFmtId="1" fontId="10" fillId="0" borderId="966" xfId="0" applyNumberFormat="1" applyFont="1" applyBorder="1" applyAlignment="1">
      <alignment horizontal="center" vertical="center" wrapText="1"/>
    </xf>
    <xf numFmtId="1" fontId="10" fillId="0" borderId="991" xfId="0" applyNumberFormat="1" applyFont="1" applyBorder="1" applyAlignment="1">
      <alignment horizontal="center" vertical="center" wrapText="1"/>
    </xf>
    <xf numFmtId="1" fontId="10" fillId="0" borderId="958" xfId="0" applyNumberFormat="1" applyFont="1" applyBorder="1" applyAlignment="1">
      <alignment horizontal="center" vertical="center" wrapText="1"/>
    </xf>
    <xf numFmtId="1" fontId="10" fillId="0" borderId="957" xfId="0" applyNumberFormat="1" applyFont="1" applyBorder="1" applyAlignment="1">
      <alignment horizontal="center" vertical="center" wrapText="1"/>
    </xf>
    <xf numFmtId="1" fontId="21" fillId="0" borderId="957" xfId="0" applyNumberFormat="1" applyFont="1" applyFill="1" applyBorder="1" applyAlignment="1">
      <alignment horizontal="center" vertical="center" wrapText="1"/>
    </xf>
    <xf numFmtId="1" fontId="21" fillId="0" borderId="991" xfId="0" applyNumberFormat="1" applyFont="1" applyFill="1" applyBorder="1" applyAlignment="1">
      <alignment horizontal="center" vertical="center" wrapText="1"/>
    </xf>
    <xf numFmtId="1" fontId="21" fillId="0" borderId="966" xfId="0" applyNumberFormat="1" applyFont="1" applyFill="1" applyBorder="1" applyAlignment="1">
      <alignment horizontal="center" vertical="center" wrapText="1"/>
    </xf>
    <xf numFmtId="1" fontId="21" fillId="0" borderId="954" xfId="0" applyNumberFormat="1" applyFont="1" applyFill="1" applyBorder="1" applyAlignment="1">
      <alignment horizontal="center" vertical="center" wrapText="1"/>
    </xf>
    <xf numFmtId="1" fontId="10" fillId="0" borderId="956" xfId="0" applyNumberFormat="1" applyFont="1" applyBorder="1" applyAlignment="1">
      <alignment horizontal="center" vertical="center"/>
    </xf>
    <xf numFmtId="1" fontId="10" fillId="0" borderId="991" xfId="0" applyNumberFormat="1" applyFont="1" applyBorder="1" applyAlignment="1">
      <alignment wrapText="1"/>
    </xf>
    <xf numFmtId="1" fontId="10" fillId="0" borderId="958" xfId="0" applyNumberFormat="1" applyFont="1" applyBorder="1" applyAlignment="1">
      <alignment wrapText="1"/>
    </xf>
    <xf numFmtId="1" fontId="10" fillId="0" borderId="953" xfId="0" applyNumberFormat="1" applyFont="1" applyBorder="1" applyAlignment="1">
      <alignment wrapText="1"/>
    </xf>
    <xf numFmtId="1" fontId="10" fillId="0" borderId="966" xfId="0" applyNumberFormat="1" applyFont="1" applyBorder="1" applyAlignment="1">
      <alignment wrapText="1"/>
    </xf>
    <xf numFmtId="1" fontId="10" fillId="0" borderId="957" xfId="0" applyNumberFormat="1" applyFont="1" applyBorder="1" applyAlignment="1">
      <alignment wrapText="1"/>
    </xf>
    <xf numFmtId="1" fontId="10" fillId="0" borderId="954" xfId="0" applyNumberFormat="1" applyFont="1" applyBorder="1" applyAlignment="1">
      <alignment wrapText="1"/>
    </xf>
    <xf numFmtId="1" fontId="10" fillId="0" borderId="955" xfId="0" applyNumberFormat="1" applyFont="1" applyBorder="1" applyAlignment="1">
      <alignment wrapText="1"/>
    </xf>
    <xf numFmtId="1" fontId="10" fillId="6" borderId="974" xfId="0" applyNumberFormat="1" applyFont="1" applyFill="1" applyBorder="1" applyProtection="1">
      <protection locked="0"/>
    </xf>
    <xf numFmtId="1" fontId="10" fillId="0" borderId="21" xfId="0" applyNumberFormat="1" applyFont="1" applyBorder="1"/>
    <xf numFmtId="1" fontId="10" fillId="0" borderId="2" xfId="0" applyNumberFormat="1" applyFont="1" applyBorder="1"/>
    <xf numFmtId="1" fontId="10" fillId="0" borderId="382" xfId="0" applyNumberFormat="1" applyFont="1" applyBorder="1" applyAlignment="1">
      <alignment horizontal="left"/>
    </xf>
    <xf numFmtId="1" fontId="10" fillId="0" borderId="371" xfId="0" applyNumberFormat="1" applyFont="1" applyBorder="1"/>
    <xf numFmtId="1" fontId="10" fillId="0" borderId="517" xfId="0" applyNumberFormat="1" applyFont="1" applyBorder="1" applyAlignment="1">
      <alignment horizontal="left"/>
    </xf>
    <xf numFmtId="1" fontId="10" fillId="6" borderId="583" xfId="0" applyNumberFormat="1" applyFont="1" applyFill="1" applyBorder="1" applyProtection="1">
      <protection locked="0"/>
    </xf>
    <xf numFmtId="1" fontId="10" fillId="6" borderId="519" xfId="0" applyNumberFormat="1" applyFont="1" applyFill="1" applyBorder="1" applyProtection="1">
      <protection locked="0"/>
    </xf>
    <xf numFmtId="1" fontId="10" fillId="6" borderId="584" xfId="0" applyNumberFormat="1" applyFont="1" applyFill="1" applyBorder="1" applyProtection="1">
      <protection locked="0"/>
    </xf>
    <xf numFmtId="1" fontId="10" fillId="6" borderId="518" xfId="0" applyNumberFormat="1" applyFont="1" applyFill="1" applyBorder="1" applyProtection="1">
      <protection locked="0"/>
    </xf>
    <xf numFmtId="1" fontId="10" fillId="0" borderId="518" xfId="0" applyNumberFormat="1" applyFont="1" applyBorder="1"/>
    <xf numFmtId="1" fontId="10" fillId="0" borderId="584" xfId="0" applyNumberFormat="1" applyFont="1" applyBorder="1"/>
    <xf numFmtId="1" fontId="10" fillId="6" borderId="1000" xfId="0" applyNumberFormat="1" applyFont="1" applyFill="1" applyBorder="1" applyProtection="1">
      <protection locked="0"/>
    </xf>
    <xf numFmtId="1" fontId="10" fillId="0" borderId="113" xfId="0" applyNumberFormat="1" applyFont="1" applyBorder="1" applyAlignment="1">
      <alignment horizontal="left"/>
    </xf>
    <xf numFmtId="1" fontId="10" fillId="6" borderId="135" xfId="0" applyNumberFormat="1" applyFont="1" applyFill="1" applyBorder="1" applyProtection="1">
      <protection locked="0"/>
    </xf>
    <xf numFmtId="1" fontId="10" fillId="6" borderId="1001" xfId="0" applyNumberFormat="1" applyFont="1" applyFill="1" applyBorder="1" applyProtection="1">
      <protection locked="0"/>
    </xf>
    <xf numFmtId="1" fontId="10" fillId="5" borderId="136" xfId="0" applyNumberFormat="1" applyFont="1" applyFill="1" applyBorder="1"/>
    <xf numFmtId="1" fontId="10" fillId="5" borderId="1002" xfId="0" applyNumberFormat="1" applyFont="1" applyFill="1" applyBorder="1"/>
    <xf numFmtId="1" fontId="10" fillId="5" borderId="1003" xfId="0" applyNumberFormat="1" applyFont="1" applyFill="1" applyBorder="1"/>
    <xf numFmtId="1" fontId="10" fillId="5" borderId="112" xfId="0" applyNumberFormat="1" applyFont="1" applyFill="1" applyBorder="1"/>
    <xf numFmtId="1" fontId="10" fillId="0" borderId="1003" xfId="0" applyNumberFormat="1" applyFont="1" applyBorder="1"/>
    <xf numFmtId="1" fontId="10" fillId="6" borderId="1004" xfId="0" applyNumberFormat="1" applyFont="1" applyFill="1" applyBorder="1" applyProtection="1">
      <protection locked="0"/>
    </xf>
    <xf numFmtId="1" fontId="10" fillId="0" borderId="1004" xfId="0" applyNumberFormat="1" applyFont="1" applyBorder="1"/>
    <xf numFmtId="1" fontId="10" fillId="6" borderId="1002" xfId="0" applyNumberFormat="1" applyFont="1" applyFill="1" applyBorder="1" applyProtection="1">
      <protection locked="0"/>
    </xf>
    <xf numFmtId="1" fontId="10" fillId="6" borderId="1005" xfId="0" applyNumberFormat="1" applyFont="1" applyFill="1" applyBorder="1" applyProtection="1">
      <protection locked="0"/>
    </xf>
    <xf numFmtId="1" fontId="10" fillId="5" borderId="1006" xfId="0" applyNumberFormat="1" applyFont="1" applyFill="1" applyBorder="1"/>
    <xf numFmtId="1" fontId="10" fillId="5" borderId="1004" xfId="0" applyNumberFormat="1" applyFont="1" applyFill="1" applyBorder="1"/>
    <xf numFmtId="1" fontId="10" fillId="5" borderId="1007" xfId="0" applyNumberFormat="1" applyFont="1" applyFill="1" applyBorder="1"/>
    <xf numFmtId="1" fontId="10" fillId="5" borderId="1008" xfId="0" applyNumberFormat="1" applyFont="1" applyFill="1" applyBorder="1"/>
    <xf numFmtId="1" fontId="10" fillId="0" borderId="54" xfId="0" applyNumberFormat="1" applyFont="1" applyBorder="1" applyAlignment="1">
      <alignment horizontal="left"/>
    </xf>
    <xf numFmtId="1" fontId="10" fillId="6" borderId="130" xfId="0" applyNumberFormat="1" applyFont="1" applyFill="1" applyBorder="1" applyProtection="1">
      <protection locked="0"/>
    </xf>
    <xf numFmtId="1" fontId="10" fillId="5" borderId="57" xfId="0" applyNumberFormat="1" applyFont="1" applyFill="1" applyBorder="1"/>
    <xf numFmtId="1" fontId="10" fillId="5" borderId="56" xfId="0" applyNumberFormat="1" applyFont="1" applyFill="1" applyBorder="1"/>
    <xf numFmtId="1" fontId="10" fillId="5" borderId="1009" xfId="0" applyNumberFormat="1" applyFont="1" applyFill="1" applyBorder="1"/>
    <xf numFmtId="1" fontId="10" fillId="5" borderId="130" xfId="0" applyNumberFormat="1" applyFont="1" applyFill="1" applyBorder="1"/>
    <xf numFmtId="1" fontId="10" fillId="5" borderId="55" xfId="0" applyNumberFormat="1" applyFont="1" applyFill="1" applyBorder="1"/>
    <xf numFmtId="1" fontId="10" fillId="5" borderId="69" xfId="0" applyNumberFormat="1" applyFont="1" applyFill="1" applyBorder="1"/>
    <xf numFmtId="1" fontId="10" fillId="5" borderId="1010" xfId="0" applyNumberFormat="1" applyFont="1" applyFill="1" applyBorder="1"/>
    <xf numFmtId="1" fontId="10" fillId="3" borderId="382" xfId="0" applyNumberFormat="1" applyFont="1" applyFill="1" applyBorder="1" applyAlignment="1">
      <alignment horizontal="left" wrapText="1"/>
    </xf>
    <xf numFmtId="1" fontId="10" fillId="5" borderId="388" xfId="0" applyNumberFormat="1" applyFont="1" applyFill="1" applyBorder="1"/>
    <xf numFmtId="1" fontId="10" fillId="5" borderId="532" xfId="0" applyNumberFormat="1" applyFont="1" applyFill="1" applyBorder="1"/>
    <xf numFmtId="1" fontId="10" fillId="0" borderId="384" xfId="0" applyNumberFormat="1" applyFont="1" applyBorder="1" applyAlignment="1">
      <alignment horizontal="left"/>
    </xf>
    <xf numFmtId="1" fontId="10" fillId="5" borderId="389" xfId="0" applyNumberFormat="1" applyFont="1" applyFill="1" applyBorder="1"/>
    <xf numFmtId="1" fontId="10" fillId="3" borderId="0" xfId="0" applyNumberFormat="1" applyFont="1" applyFill="1" applyAlignment="1">
      <alignment horizontal="left" vertical="center"/>
    </xf>
    <xf numFmtId="1" fontId="61" fillId="3" borderId="0" xfId="0" applyNumberFormat="1" applyFont="1" applyFill="1" applyAlignment="1" applyProtection="1">
      <alignment horizontal="right"/>
      <protection locked="0"/>
    </xf>
    <xf numFmtId="1" fontId="61" fillId="3" borderId="0" xfId="0" applyNumberFormat="1" applyFont="1" applyFill="1" applyAlignment="1">
      <alignment horizontal="right"/>
    </xf>
    <xf numFmtId="1" fontId="48" fillId="3" borderId="0" xfId="0" applyNumberFormat="1" applyFont="1" applyFill="1" applyAlignment="1" applyProtection="1">
      <alignment horizontal="right"/>
      <protection locked="0"/>
    </xf>
    <xf numFmtId="1" fontId="48" fillId="3" borderId="0" xfId="0" applyNumberFormat="1" applyFont="1" applyFill="1" applyAlignment="1">
      <alignment horizontal="right"/>
    </xf>
    <xf numFmtId="1" fontId="15" fillId="3" borderId="0" xfId="0" applyNumberFormat="1" applyFont="1" applyFill="1" applyAlignment="1">
      <alignment vertical="center"/>
    </xf>
    <xf numFmtId="1" fontId="15" fillId="3" borderId="0" xfId="0" applyNumberFormat="1" applyFont="1" applyFill="1"/>
    <xf numFmtId="1" fontId="15" fillId="0" borderId="957" xfId="0" applyNumberFormat="1" applyFont="1" applyBorder="1" applyAlignment="1">
      <alignment horizontal="center" vertical="center" wrapText="1"/>
    </xf>
    <xf numFmtId="1" fontId="15" fillId="0" borderId="991" xfId="0" applyNumberFormat="1" applyFont="1" applyBorder="1" applyAlignment="1">
      <alignment horizontal="center" vertical="center" wrapText="1"/>
    </xf>
    <xf numFmtId="1" fontId="15" fillId="0" borderId="966" xfId="0" applyNumberFormat="1" applyFont="1" applyBorder="1" applyAlignment="1">
      <alignment horizontal="center" vertical="center" wrapText="1"/>
    </xf>
    <xf numFmtId="1" fontId="10" fillId="0" borderId="977" xfId="0" applyNumberFormat="1" applyFont="1" applyBorder="1" applyAlignment="1">
      <alignment horizontal="center" vertical="center" wrapText="1"/>
    </xf>
    <xf numFmtId="1" fontId="10" fillId="0" borderId="980" xfId="0" applyNumberFormat="1" applyFont="1" applyBorder="1" applyAlignment="1">
      <alignment horizontal="center" vertical="center" wrapText="1"/>
    </xf>
    <xf numFmtId="1" fontId="15" fillId="0" borderId="306" xfId="0" applyNumberFormat="1" applyFont="1" applyBorder="1" applyAlignment="1">
      <alignment horizontal="right" vertical="center" wrapText="1"/>
    </xf>
    <xf numFmtId="1" fontId="15" fillId="0" borderId="957" xfId="0" applyNumberFormat="1" applyFont="1" applyBorder="1" applyAlignment="1">
      <alignment horizontal="right" vertical="center" wrapText="1"/>
    </xf>
    <xf numFmtId="1" fontId="15" fillId="0" borderId="991" xfId="0" applyNumberFormat="1" applyFont="1" applyBorder="1" applyAlignment="1">
      <alignment horizontal="right" vertical="center" wrapText="1"/>
    </xf>
    <xf numFmtId="1" fontId="15" fillId="0" borderId="958" xfId="0" applyNumberFormat="1" applyFont="1" applyBorder="1" applyAlignment="1">
      <alignment horizontal="right" vertical="center" wrapText="1"/>
    </xf>
    <xf numFmtId="1" fontId="10" fillId="0" borderId="955" xfId="0" applyNumberFormat="1" applyFont="1" applyBorder="1" applyAlignment="1">
      <alignment horizontal="right" vertical="center" wrapText="1"/>
    </xf>
    <xf numFmtId="1" fontId="10" fillId="0" borderId="306" xfId="0" applyNumberFormat="1" applyFont="1" applyBorder="1" applyAlignment="1">
      <alignment horizontal="right" vertical="center" wrapText="1"/>
    </xf>
    <xf numFmtId="1" fontId="15" fillId="0" borderId="960" xfId="0" applyNumberFormat="1" applyFont="1" applyBorder="1" applyAlignment="1">
      <alignment horizontal="left"/>
    </xf>
    <xf numFmtId="1" fontId="15" fillId="3" borderId="960" xfId="0" applyNumberFormat="1" applyFont="1" applyFill="1" applyBorder="1" applyAlignment="1">
      <alignment horizontal="right" vertical="center"/>
    </xf>
    <xf numFmtId="1" fontId="15" fillId="6" borderId="974" xfId="0" applyNumberFormat="1" applyFont="1" applyFill="1" applyBorder="1" applyProtection="1">
      <protection locked="0"/>
    </xf>
    <xf numFmtId="1" fontId="10" fillId="6" borderId="960" xfId="0" applyNumberFormat="1" applyFont="1" applyFill="1" applyBorder="1" applyProtection="1">
      <protection locked="0"/>
    </xf>
    <xf numFmtId="1" fontId="15" fillId="0" borderId="382" xfId="0" applyNumberFormat="1" applyFont="1" applyBorder="1" applyAlignment="1">
      <alignment horizontal="left"/>
    </xf>
    <xf numFmtId="1" fontId="15" fillId="3" borderId="382" xfId="0" applyNumberFormat="1" applyFont="1" applyFill="1" applyBorder="1" applyAlignment="1">
      <alignment horizontal="right" vertical="center"/>
    </xf>
    <xf numFmtId="1" fontId="15" fillId="6" borderId="370" xfId="0" applyNumberFormat="1" applyFont="1" applyFill="1" applyBorder="1" applyProtection="1">
      <protection locked="0"/>
    </xf>
    <xf numFmtId="1" fontId="15" fillId="6" borderId="372" xfId="0" applyNumberFormat="1" applyFont="1" applyFill="1" applyBorder="1" applyProtection="1">
      <protection locked="0"/>
    </xf>
    <xf numFmtId="1" fontId="15" fillId="6" borderId="371" xfId="0" applyNumberFormat="1" applyFont="1" applyFill="1" applyBorder="1" applyProtection="1">
      <protection locked="0"/>
    </xf>
    <xf numFmtId="1" fontId="15" fillId="6" borderId="373" xfId="0" applyNumberFormat="1" applyFont="1" applyFill="1" applyBorder="1" applyProtection="1">
      <protection locked="0"/>
    </xf>
    <xf numFmtId="1" fontId="15" fillId="0" borderId="979" xfId="0" applyNumberFormat="1" applyFont="1" applyBorder="1" applyAlignment="1">
      <alignment horizontal="left"/>
    </xf>
    <xf numFmtId="1" fontId="15" fillId="3" borderId="384" xfId="0" applyNumberFormat="1" applyFont="1" applyFill="1" applyBorder="1" applyAlignment="1">
      <alignment horizontal="right" vertical="center"/>
    </xf>
    <xf numFmtId="1" fontId="15" fillId="6" borderId="365" xfId="0" applyNumberFormat="1" applyFont="1" applyFill="1" applyBorder="1" applyProtection="1">
      <protection locked="0"/>
    </xf>
    <xf numFmtId="1" fontId="15" fillId="6" borderId="367" xfId="0" applyNumberFormat="1" applyFont="1" applyFill="1" applyBorder="1" applyProtection="1">
      <protection locked="0"/>
    </xf>
    <xf numFmtId="1" fontId="15" fillId="6" borderId="380" xfId="0" applyNumberFormat="1" applyFont="1" applyFill="1" applyBorder="1" applyProtection="1">
      <protection locked="0"/>
    </xf>
    <xf numFmtId="1" fontId="15" fillId="6" borderId="366" xfId="0" applyNumberFormat="1" applyFont="1" applyFill="1" applyBorder="1" applyProtection="1">
      <protection locked="0"/>
    </xf>
    <xf numFmtId="1" fontId="10" fillId="6" borderId="993" xfId="0" applyNumberFormat="1" applyFont="1" applyFill="1" applyBorder="1" applyProtection="1">
      <protection locked="0"/>
    </xf>
    <xf numFmtId="1" fontId="10" fillId="6" borderId="999" xfId="0" applyNumberFormat="1" applyFont="1" applyFill="1" applyBorder="1" applyProtection="1">
      <protection locked="0"/>
    </xf>
    <xf numFmtId="1" fontId="10" fillId="9" borderId="367" xfId="0" applyNumberFormat="1" applyFont="1" applyFill="1" applyBorder="1"/>
    <xf numFmtId="1" fontId="11" fillId="4" borderId="0" xfId="0" applyNumberFormat="1" applyFont="1" applyFill="1"/>
    <xf numFmtId="1" fontId="10" fillId="3" borderId="956" xfId="0" applyNumberFormat="1" applyFont="1" applyFill="1" applyBorder="1" applyAlignment="1">
      <alignment horizontal="center" vertical="center" wrapText="1"/>
    </xf>
    <xf numFmtId="1" fontId="11" fillId="4" borderId="0" xfId="0" applyNumberFormat="1" applyFont="1" applyFill="1" applyAlignment="1">
      <alignment vertical="center"/>
    </xf>
    <xf numFmtId="1" fontId="10" fillId="4" borderId="0" xfId="0" applyNumberFormat="1" applyFont="1" applyFill="1" applyAlignment="1">
      <alignment horizontal="left" vertical="center"/>
    </xf>
    <xf numFmtId="1" fontId="10" fillId="0" borderId="960" xfId="0" applyNumberFormat="1" applyFont="1" applyBorder="1" applyAlignment="1">
      <alignment horizontal="left"/>
    </xf>
    <xf numFmtId="1" fontId="61" fillId="6" borderId="960" xfId="0" applyNumberFormat="1" applyFont="1" applyFill="1" applyBorder="1" applyProtection="1">
      <protection locked="0"/>
    </xf>
    <xf numFmtId="1" fontId="35" fillId="4" borderId="303" xfId="0" applyNumberFormat="1" applyFont="1" applyFill="1" applyBorder="1" applyAlignment="1" applyProtection="1">
      <alignment vertical="center"/>
      <protection locked="0"/>
    </xf>
    <xf numFmtId="1" fontId="10" fillId="0" borderId="979" xfId="0" applyNumberFormat="1" applyFont="1" applyBorder="1" applyAlignment="1">
      <alignment horizontal="left"/>
    </xf>
    <xf numFmtId="1" fontId="61" fillId="6" borderId="979" xfId="0" applyNumberFormat="1" applyFont="1" applyFill="1" applyBorder="1" applyProtection="1">
      <protection locked="0"/>
    </xf>
    <xf numFmtId="1" fontId="9" fillId="4" borderId="0" xfId="0" applyNumberFormat="1" applyFont="1" applyFill="1" applyAlignment="1">
      <alignment horizontal="left" wrapText="1"/>
    </xf>
    <xf numFmtId="1" fontId="10" fillId="0" borderId="960" xfId="0" applyNumberFormat="1" applyFont="1" applyBorder="1" applyAlignment="1">
      <alignment horizontal="left" wrapText="1"/>
    </xf>
    <xf numFmtId="1" fontId="10" fillId="0" borderId="960" xfId="0" applyNumberFormat="1" applyFont="1" applyBorder="1" applyAlignment="1">
      <alignment wrapText="1"/>
    </xf>
    <xf numFmtId="1" fontId="35" fillId="6" borderId="962" xfId="0" applyNumberFormat="1" applyFont="1" applyFill="1" applyBorder="1" applyProtection="1">
      <protection locked="0"/>
    </xf>
    <xf numFmtId="1" fontId="10" fillId="0" borderId="979" xfId="0" applyNumberFormat="1" applyFont="1" applyBorder="1" applyAlignment="1">
      <alignment horizontal="left" wrapText="1"/>
    </xf>
    <xf numFmtId="1" fontId="10" fillId="0" borderId="979" xfId="0" applyNumberFormat="1" applyFont="1" applyBorder="1" applyAlignment="1">
      <alignment wrapText="1"/>
    </xf>
    <xf numFmtId="1" fontId="35" fillId="6" borderId="976" xfId="0" applyNumberFormat="1" applyFont="1" applyFill="1" applyBorder="1" applyProtection="1">
      <protection locked="0"/>
    </xf>
    <xf numFmtId="1" fontId="10" fillId="5" borderId="999" xfId="0" applyNumberFormat="1" applyFont="1" applyFill="1" applyBorder="1"/>
    <xf numFmtId="1" fontId="9" fillId="3" borderId="1012" xfId="0" applyNumberFormat="1" applyFont="1" applyFill="1" applyBorder="1"/>
    <xf numFmtId="1" fontId="9" fillId="3" borderId="308" xfId="0" applyNumberFormat="1" applyFont="1" applyFill="1" applyBorder="1"/>
    <xf numFmtId="1" fontId="10" fillId="0" borderId="363" xfId="0" applyNumberFormat="1" applyFont="1" applyBorder="1" applyAlignment="1">
      <alignment horizontal="left" wrapText="1"/>
    </xf>
    <xf numFmtId="1" fontId="61" fillId="6" borderId="384" xfId="0" applyNumberFormat="1" applyFont="1" applyFill="1" applyBorder="1" applyProtection="1">
      <protection locked="0"/>
    </xf>
    <xf numFmtId="1" fontId="9" fillId="4" borderId="0" xfId="0" applyNumberFormat="1" applyFont="1" applyFill="1" applyAlignment="1">
      <alignment horizontal="center"/>
    </xf>
    <xf numFmtId="1" fontId="10" fillId="3" borderId="0" xfId="0" applyNumberFormat="1" applyFont="1" applyFill="1" applyAlignment="1">
      <alignment horizontal="center"/>
    </xf>
    <xf numFmtId="1" fontId="10" fillId="0" borderId="1013" xfId="0" applyNumberFormat="1" applyFont="1" applyBorder="1" applyAlignment="1">
      <alignment horizontal="center" vertical="center" wrapText="1"/>
    </xf>
    <xf numFmtId="1" fontId="10" fillId="0" borderId="955" xfId="0" applyNumberFormat="1" applyFont="1" applyBorder="1" applyAlignment="1">
      <alignment horizontal="center" vertical="center" wrapText="1"/>
    </xf>
    <xf numFmtId="1" fontId="10" fillId="0" borderId="956" xfId="0" applyNumberFormat="1" applyFont="1" applyBorder="1" applyAlignment="1">
      <alignment horizontal="left" wrapText="1"/>
    </xf>
    <xf numFmtId="1" fontId="61" fillId="6" borderId="956" xfId="0" applyNumberFormat="1" applyFont="1" applyFill="1" applyBorder="1" applyProtection="1">
      <protection locked="0"/>
    </xf>
    <xf numFmtId="1" fontId="61" fillId="6" borderId="955" xfId="0" applyNumberFormat="1" applyFont="1" applyFill="1" applyBorder="1" applyProtection="1">
      <protection locked="0"/>
    </xf>
    <xf numFmtId="1" fontId="4" fillId="3" borderId="977" xfId="0" applyNumberFormat="1" applyFont="1" applyFill="1" applyBorder="1"/>
    <xf numFmtId="1" fontId="10" fillId="0" borderId="991" xfId="0" applyNumberFormat="1" applyFont="1" applyBorder="1" applyAlignment="1">
      <alignment horizontal="center" vertical="center"/>
    </xf>
    <xf numFmtId="1" fontId="10" fillId="0" borderId="958" xfId="0" applyNumberFormat="1" applyFont="1" applyBorder="1" applyAlignment="1">
      <alignment horizontal="center" vertical="center"/>
    </xf>
    <xf numFmtId="1" fontId="11" fillId="3" borderId="303" xfId="0" applyNumberFormat="1" applyFont="1" applyFill="1" applyBorder="1"/>
    <xf numFmtId="1" fontId="3" fillId="3" borderId="0" xfId="0" applyNumberFormat="1" applyFont="1" applyFill="1" applyAlignment="1">
      <alignment vertical="center"/>
    </xf>
    <xf numFmtId="1" fontId="10" fillId="7" borderId="960" xfId="0" applyNumberFormat="1" applyFont="1" applyFill="1" applyBorder="1" applyAlignment="1">
      <alignment horizontal="left"/>
    </xf>
    <xf numFmtId="1" fontId="10" fillId="0" borderId="960" xfId="0" applyNumberFormat="1" applyFont="1" applyBorder="1"/>
    <xf numFmtId="1" fontId="10" fillId="7" borderId="384" xfId="0" applyNumberFormat="1" applyFont="1" applyFill="1" applyBorder="1" applyAlignment="1">
      <alignment horizontal="left"/>
    </xf>
    <xf numFmtId="1" fontId="10" fillId="0" borderId="960" xfId="0" applyNumberFormat="1" applyFont="1" applyBorder="1" applyAlignment="1">
      <alignment vertical="center"/>
    </xf>
    <xf numFmtId="1" fontId="10" fillId="8" borderId="960" xfId="0" applyNumberFormat="1" applyFont="1" applyFill="1" applyBorder="1" applyProtection="1">
      <protection locked="0"/>
    </xf>
    <xf numFmtId="1" fontId="10" fillId="8" borderId="909" xfId="0" applyNumberFormat="1" applyFont="1" applyFill="1" applyBorder="1" applyProtection="1">
      <protection locked="0"/>
    </xf>
    <xf numFmtId="1" fontId="10" fillId="8" borderId="961" xfId="0" applyNumberFormat="1" applyFont="1" applyFill="1" applyBorder="1" applyProtection="1">
      <protection locked="0"/>
    </xf>
    <xf numFmtId="1" fontId="10" fillId="8" borderId="306" xfId="0" applyNumberFormat="1" applyFont="1" applyFill="1" applyBorder="1" applyProtection="1">
      <protection locked="0"/>
    </xf>
    <xf numFmtId="1" fontId="10" fillId="8" borderId="1014" xfId="0" applyNumberFormat="1" applyFont="1" applyFill="1" applyBorder="1" applyProtection="1">
      <protection locked="0"/>
    </xf>
    <xf numFmtId="1" fontId="10" fillId="8" borderId="811" xfId="0" applyNumberFormat="1" applyFont="1" applyFill="1" applyBorder="1" applyProtection="1">
      <protection locked="0"/>
    </xf>
    <xf numFmtId="1" fontId="10" fillId="0" borderId="977" xfId="0" applyNumberFormat="1" applyFont="1" applyBorder="1" applyAlignment="1">
      <alignment wrapText="1"/>
    </xf>
    <xf numFmtId="1" fontId="10" fillId="6" borderId="439" xfId="0" applyNumberFormat="1" applyFont="1" applyFill="1" applyBorder="1" applyProtection="1">
      <protection locked="0"/>
    </xf>
    <xf numFmtId="1" fontId="10" fillId="0" borderId="978" xfId="0" applyNumberFormat="1" applyFont="1" applyBorder="1" applyAlignment="1">
      <alignment horizontal="center" vertical="center" wrapText="1"/>
    </xf>
    <xf numFmtId="1" fontId="10" fillId="0" borderId="980" xfId="0" applyNumberFormat="1" applyFont="1" applyBorder="1" applyAlignment="1">
      <alignment horizontal="center" vertical="center" wrapText="1"/>
    </xf>
    <xf numFmtId="1" fontId="10" fillId="0" borderId="953" xfId="0" applyNumberFormat="1" applyFont="1" applyBorder="1" applyAlignment="1">
      <alignment horizontal="center" vertical="center" wrapText="1"/>
    </xf>
    <xf numFmtId="1" fontId="10" fillId="0" borderId="954" xfId="0" applyNumberFormat="1" applyFont="1" applyBorder="1" applyAlignment="1">
      <alignment horizontal="center" vertical="center" wrapText="1"/>
    </xf>
    <xf numFmtId="1" fontId="10" fillId="0" borderId="960" xfId="0" applyNumberFormat="1" applyFont="1" applyBorder="1" applyAlignment="1">
      <alignment horizontal="right" wrapText="1"/>
    </xf>
    <xf numFmtId="1" fontId="10" fillId="0" borderId="961" xfId="0" applyNumberFormat="1" applyFont="1" applyBorder="1" applyAlignment="1">
      <alignment horizontal="right" wrapText="1"/>
    </xf>
    <xf numFmtId="1" fontId="10" fillId="0" borderId="383" xfId="0" applyNumberFormat="1" applyFont="1" applyBorder="1" applyAlignment="1">
      <alignment horizontal="right" wrapText="1"/>
    </xf>
    <xf numFmtId="1" fontId="10" fillId="2" borderId="375" xfId="2" applyNumberFormat="1" applyFont="1" applyBorder="1" applyProtection="1">
      <protection locked="0"/>
    </xf>
    <xf numFmtId="1" fontId="10" fillId="2" borderId="1019" xfId="2" applyNumberFormat="1" applyFont="1" applyBorder="1" applyProtection="1">
      <protection locked="0"/>
    </xf>
    <xf numFmtId="1" fontId="10" fillId="2" borderId="1020" xfId="2" applyNumberFormat="1" applyFont="1" applyBorder="1" applyProtection="1">
      <protection locked="0"/>
    </xf>
    <xf numFmtId="1" fontId="10" fillId="2" borderId="1021" xfId="2" applyNumberFormat="1" applyFont="1" applyBorder="1" applyProtection="1">
      <protection locked="0"/>
    </xf>
    <xf numFmtId="1" fontId="10" fillId="2" borderId="370" xfId="2" applyNumberFormat="1" applyFont="1" applyBorder="1" applyProtection="1">
      <protection locked="0"/>
    </xf>
    <xf numFmtId="1" fontId="10" fillId="2" borderId="373" xfId="2" applyNumberFormat="1" applyFont="1" applyBorder="1" applyProtection="1">
      <protection locked="0"/>
    </xf>
    <xf numFmtId="1" fontId="10" fillId="2" borderId="376" xfId="2" applyNumberFormat="1" applyFont="1" applyBorder="1" applyProtection="1">
      <protection locked="0"/>
    </xf>
    <xf numFmtId="1" fontId="35" fillId="4" borderId="0" xfId="0" applyNumberFormat="1" applyFont="1" applyFill="1" applyBorder="1" applyAlignment="1">
      <alignment vertical="center"/>
    </xf>
    <xf numFmtId="1" fontId="10" fillId="2" borderId="365" xfId="2" applyNumberFormat="1" applyFont="1" applyBorder="1" applyProtection="1">
      <protection locked="0"/>
    </xf>
    <xf numFmtId="1" fontId="10" fillId="2" borderId="366" xfId="2" applyNumberFormat="1" applyFont="1" applyBorder="1" applyProtection="1">
      <protection locked="0"/>
    </xf>
    <xf numFmtId="1" fontId="57" fillId="3" borderId="0" xfId="0" applyNumberFormat="1" applyFont="1" applyFill="1"/>
    <xf numFmtId="1" fontId="15" fillId="0" borderId="956" xfId="0" applyNumberFormat="1" applyFont="1" applyBorder="1" applyAlignment="1">
      <alignment horizontal="center" vertical="center"/>
    </xf>
    <xf numFmtId="1" fontId="15" fillId="0" borderId="956" xfId="0" applyNumberFormat="1" applyFont="1" applyBorder="1" applyAlignment="1">
      <alignment horizontal="center" vertical="center" wrapText="1"/>
    </xf>
    <xf numFmtId="1" fontId="15" fillId="0" borderId="960" xfId="0" applyNumberFormat="1" applyFont="1" applyBorder="1" applyAlignment="1">
      <alignment horizontal="left" vertical="center" wrapText="1"/>
    </xf>
    <xf numFmtId="1" fontId="15" fillId="8" borderId="960" xfId="0" applyNumberFormat="1" applyFont="1" applyFill="1" applyBorder="1" applyProtection="1">
      <protection locked="0"/>
    </xf>
    <xf numFmtId="1" fontId="15" fillId="0" borderId="382" xfId="0" applyNumberFormat="1" applyFont="1" applyBorder="1" applyAlignment="1">
      <alignment horizontal="left" vertical="center" wrapText="1"/>
    </xf>
    <xf numFmtId="1" fontId="15" fillId="6" borderId="382" xfId="0" applyNumberFormat="1" applyFont="1" applyFill="1" applyBorder="1" applyProtection="1">
      <protection locked="0"/>
    </xf>
    <xf numFmtId="1" fontId="15" fillId="0" borderId="384" xfId="0" applyNumberFormat="1" applyFont="1" applyBorder="1" applyAlignment="1">
      <alignment horizontal="left" vertical="center" wrapText="1"/>
    </xf>
    <xf numFmtId="1" fontId="15" fillId="8" borderId="384" xfId="0" applyNumberFormat="1" applyFont="1" applyFill="1" applyBorder="1" applyProtection="1">
      <protection locked="0"/>
    </xf>
    <xf numFmtId="0" fontId="10" fillId="0" borderId="990" xfId="0" applyFont="1" applyBorder="1" applyAlignment="1" applyProtection="1">
      <alignment horizontal="center" vertical="center" wrapText="1"/>
    </xf>
    <xf numFmtId="0" fontId="10" fillId="0" borderId="992" xfId="0" applyFont="1" applyBorder="1" applyAlignment="1" applyProtection="1">
      <alignment horizontal="center" vertical="center" wrapText="1"/>
    </xf>
    <xf numFmtId="0" fontId="10" fillId="0" borderId="991" xfId="0" applyFont="1" applyBorder="1" applyAlignment="1" applyProtection="1">
      <alignment horizontal="center" vertical="center" wrapText="1"/>
    </xf>
    <xf numFmtId="0" fontId="10" fillId="0" borderId="958" xfId="0" applyFont="1" applyBorder="1" applyAlignment="1" applyProtection="1">
      <alignment horizontal="center" vertical="center" wrapText="1"/>
    </xf>
    <xf numFmtId="0" fontId="10" fillId="0" borderId="1023" xfId="0" applyFont="1" applyBorder="1" applyAlignment="1" applyProtection="1">
      <alignment horizontal="center" vertical="center" wrapText="1"/>
    </xf>
    <xf numFmtId="0" fontId="10" fillId="4" borderId="996" xfId="0" applyFont="1" applyFill="1" applyBorder="1" applyAlignment="1" applyProtection="1">
      <alignment horizontal="center" vertical="center" wrapText="1"/>
    </xf>
    <xf numFmtId="1" fontId="10" fillId="7" borderId="953" xfId="0" applyNumberFormat="1" applyFont="1" applyFill="1" applyBorder="1" applyAlignment="1">
      <alignment horizontal="center" vertical="center" wrapText="1"/>
    </xf>
    <xf numFmtId="1" fontId="10" fillId="7" borderId="959" xfId="0" applyNumberFormat="1" applyFont="1" applyFill="1" applyBorder="1" applyAlignment="1">
      <alignment horizontal="center" vertical="center" wrapText="1"/>
    </xf>
    <xf numFmtId="1" fontId="71" fillId="7" borderId="894" xfId="0" applyNumberFormat="1" applyFont="1" applyFill="1" applyBorder="1" applyAlignment="1">
      <alignment horizontal="center" vertical="center" wrapText="1"/>
    </xf>
    <xf numFmtId="1" fontId="10" fillId="7" borderId="956" xfId="0" applyNumberFormat="1" applyFont="1" applyFill="1" applyBorder="1" applyAlignment="1">
      <alignment horizontal="center" vertical="center" wrapText="1"/>
    </xf>
    <xf numFmtId="1" fontId="10" fillId="7" borderId="980" xfId="0" applyNumberFormat="1" applyFont="1" applyFill="1" applyBorder="1" applyAlignment="1">
      <alignment horizontal="center" vertical="center" wrapText="1"/>
    </xf>
    <xf numFmtId="3" fontId="10" fillId="6" borderId="974" xfId="0" applyNumberFormat="1" applyFont="1" applyFill="1" applyBorder="1" applyAlignment="1" applyProtection="1">
      <protection locked="0"/>
    </xf>
    <xf numFmtId="3" fontId="10" fillId="6" borderId="990" xfId="0" applyNumberFormat="1" applyFont="1" applyFill="1" applyBorder="1" applyAlignment="1" applyProtection="1">
      <protection locked="0"/>
    </xf>
    <xf numFmtId="3" fontId="10" fillId="6" borderId="992" xfId="0" applyNumberFormat="1" applyFont="1" applyFill="1" applyBorder="1" applyAlignment="1" applyProtection="1">
      <protection locked="0"/>
    </xf>
    <xf numFmtId="3" fontId="10" fillId="9" borderId="992" xfId="0" applyNumberFormat="1" applyFont="1" applyFill="1" applyBorder="1" applyAlignment="1" applyProtection="1">
      <protection locked="0"/>
    </xf>
    <xf numFmtId="3" fontId="10" fillId="5" borderId="988" xfId="0" applyNumberFormat="1" applyFont="1" applyFill="1" applyBorder="1" applyAlignment="1" applyProtection="1"/>
    <xf numFmtId="3" fontId="10" fillId="5" borderId="1023" xfId="0" applyNumberFormat="1" applyFont="1" applyFill="1" applyBorder="1" applyAlignment="1" applyProtection="1"/>
    <xf numFmtId="3" fontId="10" fillId="5" borderId="992" xfId="0" applyNumberFormat="1" applyFont="1" applyFill="1" applyBorder="1" applyAlignment="1" applyProtection="1"/>
    <xf numFmtId="3" fontId="10" fillId="5" borderId="1024" xfId="0" applyNumberFormat="1" applyFont="1" applyFill="1" applyBorder="1" applyAlignment="1" applyProtection="1"/>
    <xf numFmtId="1" fontId="10" fillId="5" borderId="1025" xfId="0" applyNumberFormat="1" applyFont="1" applyFill="1" applyBorder="1"/>
    <xf numFmtId="1" fontId="10" fillId="5" borderId="992" xfId="0" applyNumberFormat="1" applyFont="1" applyFill="1" applyBorder="1"/>
    <xf numFmtId="1" fontId="10" fillId="5" borderId="907" xfId="0" applyNumberFormat="1" applyFont="1" applyFill="1" applyBorder="1"/>
    <xf numFmtId="1" fontId="10" fillId="5" borderId="948" xfId="0" applyNumberFormat="1" applyFont="1" applyFill="1" applyBorder="1"/>
    <xf numFmtId="1" fontId="10" fillId="5" borderId="1022" xfId="0" applyNumberFormat="1" applyFont="1" applyFill="1" applyBorder="1"/>
    <xf numFmtId="0" fontId="10" fillId="0" borderId="961" xfId="0" applyFont="1" applyFill="1" applyBorder="1" applyAlignment="1" applyProtection="1">
      <alignment vertical="center"/>
    </xf>
    <xf numFmtId="1" fontId="10" fillId="9" borderId="968" xfId="0" applyNumberFormat="1" applyFont="1" applyFill="1" applyBorder="1" applyProtection="1">
      <protection locked="0"/>
    </xf>
    <xf numFmtId="1" fontId="10" fillId="9" borderId="119" xfId="0" applyNumberFormat="1" applyFont="1" applyFill="1" applyBorder="1" applyProtection="1">
      <protection locked="0"/>
    </xf>
    <xf numFmtId="1" fontId="10" fillId="9" borderId="960" xfId="0" applyNumberFormat="1" applyFont="1" applyFill="1" applyBorder="1" applyProtection="1">
      <protection locked="0"/>
    </xf>
    <xf numFmtId="1" fontId="10" fillId="9" borderId="961" xfId="0" applyNumberFormat="1" applyFont="1" applyFill="1" applyBorder="1" applyProtection="1">
      <protection locked="0"/>
    </xf>
    <xf numFmtId="3" fontId="10" fillId="6" borderId="386" xfId="0" applyNumberFormat="1" applyFont="1" applyFill="1" applyBorder="1" applyAlignment="1" applyProtection="1">
      <protection locked="0"/>
    </xf>
    <xf numFmtId="1" fontId="10" fillId="9" borderId="371" xfId="0" applyNumberFormat="1" applyFont="1" applyFill="1" applyBorder="1" applyProtection="1">
      <protection locked="0"/>
    </xf>
    <xf numFmtId="1" fontId="10" fillId="9" borderId="386" xfId="0" applyNumberFormat="1" applyFont="1" applyFill="1" applyBorder="1" applyProtection="1">
      <protection locked="0"/>
    </xf>
    <xf numFmtId="1" fontId="10" fillId="9" borderId="1018" xfId="0" applyNumberFormat="1" applyFont="1" applyFill="1" applyBorder="1" applyProtection="1">
      <protection locked="0"/>
    </xf>
    <xf numFmtId="1" fontId="10" fillId="9" borderId="659" xfId="0" applyNumberFormat="1" applyFont="1" applyFill="1" applyBorder="1" applyProtection="1">
      <protection locked="0"/>
    </xf>
    <xf numFmtId="1" fontId="10" fillId="6" borderId="980" xfId="0" applyNumberFormat="1" applyFont="1" applyFill="1" applyBorder="1" applyProtection="1">
      <protection locked="0"/>
    </xf>
    <xf numFmtId="1" fontId="10" fillId="9" borderId="374" xfId="0" applyNumberFormat="1" applyFont="1" applyFill="1" applyBorder="1" applyProtection="1">
      <protection locked="0"/>
    </xf>
    <xf numFmtId="1" fontId="10" fillId="4" borderId="960" xfId="0" applyNumberFormat="1" applyFont="1" applyFill="1" applyBorder="1" applyAlignment="1">
      <alignment vertical="center"/>
    </xf>
    <xf numFmtId="1" fontId="10" fillId="4" borderId="1026" xfId="0" applyNumberFormat="1" applyFont="1" applyFill="1" applyBorder="1" applyAlignment="1">
      <alignment horizontal="left" vertical="center"/>
    </xf>
    <xf numFmtId="1" fontId="10" fillId="9" borderId="390" xfId="0" applyNumberFormat="1" applyFont="1" applyFill="1" applyBorder="1" applyProtection="1">
      <protection locked="0"/>
    </xf>
    <xf numFmtId="3" fontId="10" fillId="5" borderId="390" xfId="0" applyNumberFormat="1" applyFont="1" applyFill="1" applyBorder="1" applyAlignment="1" applyProtection="1"/>
    <xf numFmtId="0" fontId="10" fillId="0" borderId="1022" xfId="0" applyFont="1" applyFill="1" applyBorder="1" applyAlignment="1" applyProtection="1">
      <alignment horizontal="left" vertical="center"/>
    </xf>
    <xf numFmtId="3" fontId="10" fillId="5" borderId="968" xfId="0" applyNumberFormat="1" applyFont="1" applyFill="1" applyBorder="1" applyAlignment="1" applyProtection="1"/>
    <xf numFmtId="3" fontId="10" fillId="4" borderId="961" xfId="0" applyNumberFormat="1" applyFont="1" applyFill="1" applyBorder="1" applyAlignment="1" applyProtection="1">
      <alignment vertical="center" wrapText="1"/>
    </xf>
    <xf numFmtId="3" fontId="10" fillId="5" borderId="961" xfId="0" applyNumberFormat="1" applyFont="1" applyFill="1" applyBorder="1" applyAlignment="1" applyProtection="1"/>
    <xf numFmtId="1" fontId="10" fillId="5" borderId="824" xfId="0" applyNumberFormat="1" applyFont="1" applyFill="1" applyBorder="1"/>
    <xf numFmtId="1" fontId="10" fillId="9" borderId="1022" xfId="0" applyNumberFormat="1" applyFont="1" applyFill="1" applyBorder="1" applyProtection="1">
      <protection locked="0"/>
    </xf>
    <xf numFmtId="1" fontId="10" fillId="6" borderId="996" xfId="0" applyNumberFormat="1" applyFont="1" applyFill="1" applyBorder="1" applyProtection="1">
      <protection locked="0"/>
    </xf>
    <xf numFmtId="1" fontId="10" fillId="6" borderId="991" xfId="0" applyNumberFormat="1" applyFont="1" applyFill="1" applyBorder="1" applyProtection="1">
      <protection locked="0"/>
    </xf>
    <xf numFmtId="1" fontId="10" fillId="6" borderId="959" xfId="0" applyNumberFormat="1" applyFont="1" applyFill="1" applyBorder="1" applyProtection="1">
      <protection locked="0"/>
    </xf>
    <xf numFmtId="1" fontId="10" fillId="6" borderId="955" xfId="0" applyNumberFormat="1" applyFont="1" applyFill="1" applyBorder="1" applyProtection="1">
      <protection locked="0"/>
    </xf>
    <xf numFmtId="0" fontId="15" fillId="4" borderId="956" xfId="0" applyFont="1" applyFill="1" applyBorder="1" applyAlignment="1" applyProtection="1">
      <alignment horizontal="left" vertical="center"/>
    </xf>
    <xf numFmtId="3" fontId="10" fillId="9" borderId="390" xfId="0" applyNumberFormat="1" applyFont="1" applyFill="1" applyBorder="1" applyAlignment="1" applyProtection="1">
      <protection locked="0"/>
    </xf>
    <xf numFmtId="0" fontId="10" fillId="0" borderId="986" xfId="0" applyFont="1" applyBorder="1" applyAlignment="1" applyProtection="1">
      <alignment horizontal="left" wrapText="1"/>
    </xf>
    <xf numFmtId="3" fontId="10" fillId="5" borderId="962" xfId="0" applyNumberFormat="1" applyFont="1" applyFill="1" applyBorder="1" applyAlignment="1" applyProtection="1"/>
    <xf numFmtId="1" fontId="10" fillId="5" borderId="961" xfId="0" applyNumberFormat="1" applyFont="1" applyFill="1" applyBorder="1"/>
    <xf numFmtId="1" fontId="10" fillId="5" borderId="374" xfId="0" applyNumberFormat="1" applyFont="1" applyFill="1" applyBorder="1"/>
    <xf numFmtId="3" fontId="10" fillId="6" borderId="986" xfId="0" applyNumberFormat="1" applyFont="1" applyFill="1" applyBorder="1" applyAlignment="1" applyProtection="1">
      <protection locked="0"/>
    </xf>
    <xf numFmtId="3" fontId="10" fillId="6" borderId="976" xfId="0" applyNumberFormat="1" applyFont="1" applyFill="1" applyBorder="1" applyAlignment="1" applyProtection="1">
      <protection locked="0"/>
    </xf>
    <xf numFmtId="3" fontId="10" fillId="6" borderId="980" xfId="0" applyNumberFormat="1" applyFont="1" applyFill="1" applyBorder="1" applyAlignment="1" applyProtection="1">
      <protection locked="0"/>
    </xf>
    <xf numFmtId="3" fontId="10" fillId="6" borderId="1018" xfId="0" applyNumberFormat="1" applyFont="1" applyFill="1" applyBorder="1" applyAlignment="1" applyProtection="1">
      <protection locked="0"/>
    </xf>
    <xf numFmtId="3" fontId="10" fillId="6" borderId="993" xfId="0" applyNumberFormat="1" applyFont="1" applyFill="1" applyBorder="1" applyAlignment="1" applyProtection="1">
      <protection locked="0"/>
    </xf>
    <xf numFmtId="1" fontId="10" fillId="5" borderId="998" xfId="0" applyNumberFormat="1" applyFont="1" applyFill="1" applyBorder="1"/>
    <xf numFmtId="1" fontId="10" fillId="5" borderId="659" xfId="0" applyNumberFormat="1" applyFont="1" applyFill="1" applyBorder="1"/>
    <xf numFmtId="1" fontId="10" fillId="5" borderId="980" xfId="0" applyNumberFormat="1" applyFont="1" applyFill="1" applyBorder="1"/>
    <xf numFmtId="3" fontId="10" fillId="0" borderId="957" xfId="0" applyNumberFormat="1" applyFont="1" applyFill="1" applyBorder="1" applyAlignment="1" applyProtection="1">
      <protection locked="0"/>
    </xf>
    <xf numFmtId="3" fontId="10" fillId="0" borderId="991" xfId="0" applyNumberFormat="1" applyFont="1" applyFill="1" applyBorder="1" applyAlignment="1" applyProtection="1">
      <protection locked="0"/>
    </xf>
    <xf numFmtId="3" fontId="10" fillId="0" borderId="966" xfId="0" applyNumberFormat="1" applyFont="1" applyFill="1" applyBorder="1" applyAlignment="1" applyProtection="1">
      <protection locked="0"/>
    </xf>
    <xf numFmtId="3" fontId="10" fillId="0" borderId="967" xfId="0" applyNumberFormat="1" applyFont="1" applyFill="1" applyBorder="1" applyAlignment="1" applyProtection="1">
      <protection locked="0"/>
    </xf>
    <xf numFmtId="1" fontId="10" fillId="0" borderId="996" xfId="0" applyNumberFormat="1" applyFont="1" applyBorder="1"/>
    <xf numFmtId="1" fontId="10" fillId="0" borderId="991" xfId="0" applyNumberFormat="1" applyFont="1" applyBorder="1"/>
    <xf numFmtId="1" fontId="10" fillId="0" borderId="955" xfId="0" applyNumberFormat="1" applyFont="1" applyBorder="1"/>
    <xf numFmtId="0" fontId="9" fillId="3" borderId="977" xfId="0" applyFont="1" applyFill="1" applyBorder="1" applyAlignment="1" applyProtection="1">
      <alignment horizontal="left"/>
    </xf>
    <xf numFmtId="0" fontId="19" fillId="3" borderId="977" xfId="0" applyFont="1" applyFill="1" applyBorder="1" applyAlignment="1" applyProtection="1">
      <alignment horizontal="left"/>
    </xf>
    <xf numFmtId="0" fontId="6" fillId="3" borderId="977" xfId="0" applyFont="1" applyFill="1" applyBorder="1" applyProtection="1"/>
    <xf numFmtId="0" fontId="10" fillId="4" borderId="990" xfId="0" applyFont="1" applyFill="1" applyBorder="1" applyAlignment="1" applyProtection="1">
      <alignment horizontal="center" vertical="center" wrapText="1"/>
    </xf>
    <xf numFmtId="0" fontId="10" fillId="4" borderId="958" xfId="0" applyFont="1" applyFill="1" applyBorder="1" applyAlignment="1" applyProtection="1">
      <alignment horizontal="center" vertical="center" wrapText="1"/>
    </xf>
    <xf numFmtId="0" fontId="60" fillId="0" borderId="958" xfId="0" applyFont="1" applyFill="1" applyBorder="1" applyAlignment="1" applyProtection="1">
      <alignment horizontal="center" vertical="center" wrapText="1"/>
    </xf>
    <xf numFmtId="3" fontId="10" fillId="6" borderId="988" xfId="0" applyNumberFormat="1" applyFont="1" applyFill="1" applyBorder="1" applyAlignment="1" applyProtection="1">
      <protection locked="0"/>
    </xf>
    <xf numFmtId="0" fontId="10" fillId="0" borderId="961" xfId="0" applyFont="1" applyFill="1" applyBorder="1" applyAlignment="1" applyProtection="1">
      <alignment vertical="center" wrapText="1"/>
    </xf>
    <xf numFmtId="0" fontId="10" fillId="0" borderId="980" xfId="0" applyFont="1" applyFill="1" applyBorder="1" applyAlignment="1" applyProtection="1">
      <alignment horizontal="left" vertical="center" wrapText="1"/>
    </xf>
    <xf numFmtId="3" fontId="10" fillId="6" borderId="999" xfId="0" applyNumberFormat="1" applyFont="1" applyFill="1" applyBorder="1" applyAlignment="1" applyProtection="1">
      <protection locked="0"/>
    </xf>
    <xf numFmtId="3" fontId="10" fillId="6" borderId="968" xfId="0" applyNumberFormat="1" applyFont="1" applyFill="1" applyBorder="1" applyAlignment="1" applyProtection="1">
      <protection locked="0"/>
    </xf>
    <xf numFmtId="0" fontId="10" fillId="4" borderId="956" xfId="0" applyFont="1" applyFill="1" applyBorder="1" applyAlignment="1" applyProtection="1">
      <alignment horizontal="left" vertical="center"/>
    </xf>
    <xf numFmtId="3" fontId="10" fillId="6" borderId="957" xfId="0" applyNumberFormat="1" applyFont="1" applyFill="1" applyBorder="1" applyAlignment="1" applyProtection="1">
      <protection locked="0"/>
    </xf>
    <xf numFmtId="3" fontId="10" fillId="6" borderId="991" xfId="0" applyNumberFormat="1" applyFont="1" applyFill="1" applyBorder="1" applyAlignment="1" applyProtection="1">
      <protection locked="0"/>
    </xf>
    <xf numFmtId="3" fontId="10" fillId="6" borderId="958" xfId="0" applyNumberFormat="1" applyFont="1" applyFill="1" applyBorder="1" applyAlignment="1" applyProtection="1">
      <protection locked="0"/>
    </xf>
    <xf numFmtId="3" fontId="10" fillId="6" borderId="949" xfId="0" applyNumberFormat="1" applyFont="1" applyFill="1" applyBorder="1" applyAlignment="1" applyProtection="1">
      <protection locked="0"/>
    </xf>
    <xf numFmtId="3" fontId="10" fillId="6" borderId="952" xfId="0" applyNumberFormat="1" applyFont="1" applyFill="1" applyBorder="1" applyAlignment="1" applyProtection="1">
      <protection locked="0"/>
    </xf>
    <xf numFmtId="3" fontId="10" fillId="6" borderId="967" xfId="0" applyNumberFormat="1" applyFont="1" applyFill="1" applyBorder="1" applyAlignment="1" applyProtection="1">
      <protection locked="0"/>
    </xf>
    <xf numFmtId="3" fontId="10" fillId="6" borderId="955" xfId="0" applyNumberFormat="1" applyFont="1" applyFill="1" applyBorder="1" applyAlignment="1" applyProtection="1">
      <protection locked="0"/>
    </xf>
    <xf numFmtId="0" fontId="10" fillId="4" borderId="957" xfId="0" applyFont="1" applyFill="1" applyBorder="1" applyAlignment="1" applyProtection="1">
      <alignment horizontal="center" vertical="center" wrapText="1"/>
    </xf>
    <xf numFmtId="3" fontId="10" fillId="0" borderId="952" xfId="0" applyNumberFormat="1" applyFont="1" applyFill="1" applyBorder="1" applyAlignment="1" applyProtection="1">
      <protection locked="0"/>
    </xf>
    <xf numFmtId="3" fontId="10" fillId="0" borderId="958" xfId="0" applyNumberFormat="1" applyFont="1" applyFill="1" applyBorder="1" applyAlignment="1" applyProtection="1">
      <protection locked="0"/>
    </xf>
    <xf numFmtId="0" fontId="9" fillId="3" borderId="977" xfId="0" applyNumberFormat="1" applyFont="1" applyFill="1" applyBorder="1" applyAlignment="1" applyProtection="1">
      <alignment horizontal="left"/>
    </xf>
    <xf numFmtId="0" fontId="19" fillId="3" borderId="977" xfId="0" applyNumberFormat="1" applyFont="1" applyFill="1" applyBorder="1" applyAlignment="1" applyProtection="1">
      <alignment horizontal="left"/>
    </xf>
    <xf numFmtId="0" fontId="10" fillId="0" borderId="991" xfId="0" applyFont="1" applyFill="1" applyBorder="1" applyAlignment="1" applyProtection="1">
      <alignment horizontal="center" vertical="center" wrapText="1"/>
    </xf>
    <xf numFmtId="0" fontId="10" fillId="4" borderId="956" xfId="0" applyNumberFormat="1" applyFont="1" applyFill="1" applyBorder="1" applyAlignment="1" applyProtection="1">
      <alignment horizontal="center" vertical="center" wrapText="1"/>
    </xf>
    <xf numFmtId="0" fontId="9" fillId="3" borderId="953" xfId="0" applyFont="1" applyFill="1" applyBorder="1" applyAlignment="1">
      <alignment vertical="center"/>
    </xf>
    <xf numFmtId="0" fontId="19" fillId="3" borderId="953" xfId="0" applyFont="1" applyFill="1" applyBorder="1" applyAlignment="1">
      <alignment vertical="center"/>
    </xf>
    <xf numFmtId="0" fontId="10" fillId="6" borderId="962" xfId="0" applyFont="1" applyFill="1" applyBorder="1" applyAlignment="1" applyProtection="1">
      <alignment vertical="center"/>
      <protection locked="0"/>
    </xf>
    <xf numFmtId="0" fontId="10" fillId="6" borderId="373" xfId="0" applyFont="1" applyFill="1" applyBorder="1" applyAlignment="1" applyProtection="1">
      <alignment vertical="center"/>
      <protection locked="0"/>
    </xf>
    <xf numFmtId="0" fontId="73" fillId="4" borderId="953" xfId="0" applyFont="1" applyFill="1" applyBorder="1" applyAlignment="1">
      <alignment vertical="center"/>
    </xf>
    <xf numFmtId="0" fontId="74" fillId="4" borderId="953" xfId="0" applyFont="1" applyFill="1" applyBorder="1" applyAlignment="1">
      <alignment vertical="center"/>
    </xf>
    <xf numFmtId="1" fontId="15" fillId="0" borderId="959" xfId="0" applyNumberFormat="1" applyFont="1" applyBorder="1" applyAlignment="1">
      <alignment horizontal="center" vertical="center" wrapText="1"/>
    </xf>
    <xf numFmtId="1" fontId="15" fillId="0" borderId="991" xfId="0" applyNumberFormat="1" applyFont="1" applyBorder="1" applyAlignment="1">
      <alignment horizontal="center" vertical="center"/>
    </xf>
    <xf numFmtId="1" fontId="15" fillId="0" borderId="959" xfId="0" applyNumberFormat="1" applyFont="1" applyBorder="1" applyAlignment="1">
      <alignment horizontal="center" vertical="center"/>
    </xf>
    <xf numFmtId="0" fontId="10" fillId="6" borderId="308" xfId="0" applyFont="1" applyFill="1" applyBorder="1" applyAlignment="1" applyProtection="1">
      <alignment vertical="center"/>
      <protection locked="0"/>
    </xf>
    <xf numFmtId="0" fontId="10" fillId="6" borderId="909" xfId="0" applyFont="1" applyFill="1" applyBorder="1" applyAlignment="1" applyProtection="1">
      <alignment vertical="center"/>
      <protection locked="0"/>
    </xf>
    <xf numFmtId="1" fontId="10" fillId="6" borderId="962" xfId="0" applyNumberFormat="1" applyFont="1" applyFill="1" applyBorder="1" applyAlignment="1" applyProtection="1">
      <alignment vertical="center"/>
      <protection locked="0"/>
    </xf>
    <xf numFmtId="1" fontId="10" fillId="6" borderId="994" xfId="0" applyNumberFormat="1" applyFont="1" applyFill="1" applyBorder="1" applyAlignment="1" applyProtection="1">
      <alignment vertical="center"/>
      <protection locked="0"/>
    </xf>
    <xf numFmtId="1" fontId="10" fillId="6" borderId="968" xfId="0" applyNumberFormat="1" applyFont="1" applyFill="1" applyBorder="1" applyAlignment="1" applyProtection="1">
      <alignment vertical="center"/>
      <protection locked="0"/>
    </xf>
    <xf numFmtId="1" fontId="10" fillId="6" borderId="961" xfId="0" applyNumberFormat="1" applyFont="1" applyFill="1" applyBorder="1" applyAlignment="1" applyProtection="1">
      <alignment vertical="center"/>
      <protection locked="0"/>
    </xf>
    <xf numFmtId="0" fontId="10" fillId="6" borderId="1026" xfId="0" applyFont="1" applyFill="1" applyBorder="1" applyAlignment="1" applyProtection="1">
      <alignment vertical="center"/>
      <protection locked="0"/>
    </xf>
    <xf numFmtId="1" fontId="10" fillId="6" borderId="371" xfId="0" applyNumberFormat="1" applyFont="1" applyFill="1" applyBorder="1" applyAlignment="1" applyProtection="1">
      <alignment vertical="center"/>
      <protection locked="0"/>
    </xf>
    <xf numFmtId="1" fontId="10" fillId="6" borderId="386" xfId="0" applyNumberFormat="1" applyFont="1" applyFill="1" applyBorder="1" applyAlignment="1" applyProtection="1">
      <alignment vertical="center"/>
      <protection locked="0"/>
    </xf>
    <xf numFmtId="1" fontId="10" fillId="6" borderId="373" xfId="0" applyNumberFormat="1" applyFont="1" applyFill="1" applyBorder="1" applyAlignment="1" applyProtection="1">
      <alignment vertical="center"/>
      <protection locked="0"/>
    </xf>
    <xf numFmtId="0" fontId="10" fillId="0" borderId="308" xfId="0" applyFont="1" applyFill="1" applyBorder="1" applyAlignment="1">
      <alignment horizontal="left" vertical="center"/>
    </xf>
    <xf numFmtId="0" fontId="9" fillId="3" borderId="308" xfId="0" applyFont="1" applyFill="1" applyBorder="1" applyAlignment="1">
      <alignment vertical="center"/>
    </xf>
    <xf numFmtId="0" fontId="59" fillId="3" borderId="308" xfId="0" applyFont="1" applyFill="1" applyBorder="1" applyAlignment="1">
      <alignment vertical="center"/>
    </xf>
    <xf numFmtId="0" fontId="10" fillId="0" borderId="957" xfId="0" applyNumberFormat="1" applyFont="1" applyFill="1" applyBorder="1" applyAlignment="1" applyProtection="1">
      <alignment horizontal="center" vertical="center" wrapText="1"/>
    </xf>
    <xf numFmtId="0" fontId="10" fillId="0" borderId="991" xfId="0" applyNumberFormat="1" applyFont="1" applyFill="1" applyBorder="1" applyAlignment="1" applyProtection="1">
      <alignment horizontal="center" vertical="center" wrapText="1"/>
    </xf>
    <xf numFmtId="0" fontId="10" fillId="0" borderId="953" xfId="0" applyNumberFormat="1" applyFont="1" applyFill="1" applyBorder="1" applyAlignment="1" applyProtection="1">
      <alignment horizontal="center" vertical="center" wrapText="1"/>
    </xf>
    <xf numFmtId="0" fontId="10" fillId="0" borderId="958" xfId="0" applyNumberFormat="1" applyFont="1" applyFill="1" applyBorder="1" applyAlignment="1" applyProtection="1">
      <alignment horizontal="center" vertical="center" wrapText="1"/>
    </xf>
    <xf numFmtId="0" fontId="10" fillId="0" borderId="960" xfId="0" applyFont="1" applyFill="1" applyBorder="1" applyAlignment="1">
      <alignment vertical="center"/>
    </xf>
    <xf numFmtId="0" fontId="10" fillId="6" borderId="960" xfId="0" applyFont="1" applyFill="1" applyBorder="1" applyAlignment="1" applyProtection="1">
      <alignment vertical="center"/>
      <protection locked="0"/>
    </xf>
    <xf numFmtId="3" fontId="10" fillId="6" borderId="961" xfId="0" applyNumberFormat="1" applyFont="1" applyFill="1" applyBorder="1" applyAlignment="1" applyProtection="1">
      <protection locked="0"/>
    </xf>
    <xf numFmtId="3" fontId="10" fillId="6" borderId="1026" xfId="0" applyNumberFormat="1" applyFont="1" applyFill="1" applyBorder="1" applyAlignment="1" applyProtection="1">
      <protection locked="0"/>
    </xf>
    <xf numFmtId="0" fontId="10" fillId="0" borderId="956" xfId="0" applyFont="1" applyFill="1" applyBorder="1" applyAlignment="1">
      <alignment horizontal="center" vertical="center"/>
    </xf>
    <xf numFmtId="0" fontId="10" fillId="0" borderId="1022" xfId="0" applyFont="1" applyFill="1" applyBorder="1" applyAlignment="1">
      <alignment horizontal="center" vertical="center" wrapText="1"/>
    </xf>
    <xf numFmtId="0" fontId="10" fillId="0" borderId="1022" xfId="0" applyFont="1" applyFill="1" applyBorder="1" applyAlignment="1">
      <alignment horizontal="center" vertical="center"/>
    </xf>
    <xf numFmtId="0" fontId="10" fillId="0" borderId="979" xfId="0" applyFont="1" applyFill="1" applyBorder="1"/>
    <xf numFmtId="0" fontId="10" fillId="0" borderId="956" xfId="0" applyFont="1" applyFill="1" applyBorder="1" applyAlignment="1" applyProtection="1">
      <alignment vertical="center"/>
      <protection locked="0"/>
    </xf>
    <xf numFmtId="0" fontId="10" fillId="7" borderId="979" xfId="0" applyFont="1" applyFill="1" applyBorder="1"/>
    <xf numFmtId="0" fontId="10" fillId="7" borderId="979" xfId="0" applyFont="1" applyFill="1" applyBorder="1" applyAlignment="1">
      <alignment horizontal="center" vertical="center" wrapText="1"/>
    </xf>
    <xf numFmtId="0" fontId="10" fillId="7" borderId="980" xfId="0" applyFont="1" applyFill="1" applyBorder="1" applyAlignment="1">
      <alignment horizontal="center" vertical="center" wrapText="1"/>
    </xf>
    <xf numFmtId="0" fontId="10" fillId="7" borderId="977" xfId="0" applyFont="1" applyFill="1" applyBorder="1" applyAlignment="1">
      <alignment horizontal="center" vertical="center" wrapText="1"/>
    </xf>
    <xf numFmtId="0" fontId="10" fillId="0" borderId="956" xfId="0" applyFont="1" applyFill="1" applyBorder="1" applyAlignment="1">
      <alignment wrapText="1"/>
    </xf>
    <xf numFmtId="0" fontId="10" fillId="7" borderId="956" xfId="0" applyFont="1" applyFill="1" applyBorder="1"/>
    <xf numFmtId="0" fontId="10" fillId="0" borderId="952" xfId="0" applyFont="1" applyFill="1" applyBorder="1" applyAlignment="1">
      <alignment wrapText="1"/>
    </xf>
    <xf numFmtId="0" fontId="10" fillId="7" borderId="956" xfId="0" applyFont="1" applyFill="1" applyBorder="1" applyAlignment="1">
      <alignment wrapText="1"/>
    </xf>
    <xf numFmtId="0" fontId="10" fillId="7" borderId="956" xfId="0" applyFont="1" applyFill="1" applyBorder="1" applyAlignment="1">
      <alignment horizontal="center" vertical="center" wrapText="1"/>
    </xf>
    <xf numFmtId="0" fontId="10" fillId="7" borderId="955" xfId="0" applyFont="1" applyFill="1" applyBorder="1" applyAlignment="1">
      <alignment horizontal="center" vertical="center" wrapText="1"/>
    </xf>
    <xf numFmtId="0" fontId="71" fillId="0" borderId="979" xfId="0" applyFont="1" applyFill="1" applyBorder="1" applyAlignment="1">
      <alignment wrapText="1"/>
    </xf>
    <xf numFmtId="0" fontId="10" fillId="7" borderId="977" xfId="0" applyFont="1" applyFill="1" applyBorder="1"/>
    <xf numFmtId="0" fontId="10" fillId="3" borderId="955" xfId="0" applyFont="1" applyFill="1" applyBorder="1"/>
    <xf numFmtId="0" fontId="10" fillId="0" borderId="894" xfId="0" applyFont="1" applyFill="1" applyBorder="1" applyAlignment="1">
      <alignment horizontal="center" vertical="center" wrapText="1"/>
    </xf>
    <xf numFmtId="0" fontId="10" fillId="0" borderId="955" xfId="0" applyFont="1" applyFill="1" applyBorder="1" applyAlignment="1">
      <alignment horizontal="center" vertical="center" wrapText="1"/>
    </xf>
    <xf numFmtId="1" fontId="10" fillId="4" borderId="960" xfId="0" applyNumberFormat="1" applyFont="1" applyFill="1" applyBorder="1" applyAlignment="1">
      <alignment vertical="center" wrapText="1"/>
    </xf>
    <xf numFmtId="1" fontId="10" fillId="15" borderId="963" xfId="0" applyNumberFormat="1" applyFont="1" applyFill="1" applyBorder="1" applyProtection="1">
      <protection locked="0"/>
    </xf>
    <xf numFmtId="1" fontId="10" fillId="6" borderId="1018" xfId="0" applyNumberFormat="1" applyFont="1" applyFill="1" applyBorder="1" applyProtection="1">
      <protection locked="0"/>
    </xf>
    <xf numFmtId="0" fontId="10" fillId="0" borderId="956" xfId="0" applyFont="1" applyFill="1" applyBorder="1" applyAlignment="1">
      <alignment horizontal="center" vertical="center" wrapText="1"/>
    </xf>
    <xf numFmtId="0" fontId="10" fillId="0" borderId="956" xfId="0" applyFont="1" applyFill="1" applyBorder="1" applyAlignment="1">
      <alignment horizontal="center" wrapText="1"/>
    </xf>
    <xf numFmtId="0" fontId="10" fillId="0" borderId="956" xfId="0" applyFont="1" applyFill="1" applyBorder="1" applyAlignment="1">
      <alignment vertical="center" wrapText="1"/>
    </xf>
    <xf numFmtId="0" fontId="10" fillId="0" borderId="956" xfId="0" applyFont="1" applyFill="1" applyBorder="1" applyAlignment="1">
      <alignment vertical="center"/>
    </xf>
    <xf numFmtId="0" fontId="10" fillId="0" borderId="1017" xfId="0" applyFont="1" applyFill="1" applyBorder="1" applyAlignment="1">
      <alignment wrapText="1"/>
    </xf>
    <xf numFmtId="1" fontId="10" fillId="6" borderId="998" xfId="0" applyNumberFormat="1" applyFont="1" applyFill="1" applyBorder="1" applyProtection="1">
      <protection locked="0"/>
    </xf>
    <xf numFmtId="1" fontId="10" fillId="4" borderId="979" xfId="0" applyNumberFormat="1" applyFont="1" applyFill="1" applyBorder="1" applyAlignment="1">
      <alignment vertical="center" wrapText="1"/>
    </xf>
    <xf numFmtId="1" fontId="10" fillId="15" borderId="998" xfId="0" applyNumberFormat="1" applyFont="1" applyFill="1" applyBorder="1" applyProtection="1">
      <protection locked="0"/>
    </xf>
    <xf numFmtId="1" fontId="10" fillId="0" borderId="382" xfId="0" applyNumberFormat="1" applyFont="1" applyBorder="1" applyAlignment="1">
      <alignment horizontal="center" vertical="center" wrapText="1"/>
    </xf>
    <xf numFmtId="0" fontId="0" fillId="0" borderId="0" xfId="0"/>
    <xf numFmtId="1" fontId="10" fillId="0" borderId="980" xfId="0" applyNumberFormat="1" applyFont="1" applyBorder="1" applyAlignment="1">
      <alignment horizontal="center" vertical="center"/>
    </xf>
    <xf numFmtId="0" fontId="10" fillId="0" borderId="991" xfId="0" applyFont="1" applyFill="1" applyBorder="1" applyAlignment="1" applyProtection="1">
      <alignment horizontal="center" vertical="center"/>
    </xf>
    <xf numFmtId="0" fontId="10" fillId="0" borderId="958" xfId="0" applyFont="1" applyFill="1" applyBorder="1" applyAlignment="1" applyProtection="1">
      <alignment horizontal="center" vertical="center"/>
    </xf>
    <xf numFmtId="0" fontId="10" fillId="0" borderId="957" xfId="0" applyFont="1" applyFill="1" applyBorder="1" applyAlignment="1" applyProtection="1">
      <alignment horizontal="center" vertical="center"/>
    </xf>
    <xf numFmtId="0" fontId="10" fillId="0" borderId="960" xfId="0" applyFont="1" applyFill="1" applyBorder="1" applyProtection="1"/>
    <xf numFmtId="3" fontId="10" fillId="3" borderId="960" xfId="0" applyNumberFormat="1" applyFont="1" applyFill="1" applyBorder="1" applyAlignment="1" applyProtection="1">
      <protection locked="0"/>
    </xf>
    <xf numFmtId="3" fontId="10" fillId="5" borderId="798" xfId="0" applyNumberFormat="1" applyFont="1" applyFill="1" applyBorder="1" applyAlignment="1" applyProtection="1"/>
    <xf numFmtId="3" fontId="10" fillId="5" borderId="789" xfId="0" applyNumberFormat="1" applyFont="1" applyFill="1" applyBorder="1" applyAlignment="1" applyProtection="1"/>
    <xf numFmtId="3" fontId="10" fillId="6" borderId="948" xfId="0" applyNumberFormat="1" applyFont="1" applyFill="1" applyBorder="1" applyAlignment="1" applyProtection="1">
      <protection locked="0"/>
    </xf>
    <xf numFmtId="3" fontId="10" fillId="5" borderId="960" xfId="0" applyNumberFormat="1" applyFont="1" applyFill="1" applyBorder="1" applyAlignment="1" applyProtection="1"/>
    <xf numFmtId="3" fontId="10" fillId="3" borderId="979" xfId="0" applyNumberFormat="1" applyFont="1" applyFill="1" applyBorder="1" applyAlignment="1" applyProtection="1">
      <protection locked="0"/>
    </xf>
    <xf numFmtId="3" fontId="10" fillId="5" borderId="974" xfId="0" applyNumberFormat="1" applyFont="1" applyFill="1" applyBorder="1" applyAlignment="1" applyProtection="1"/>
    <xf numFmtId="0" fontId="10" fillId="0" borderId="1026" xfId="0" applyFont="1" applyFill="1" applyBorder="1" applyProtection="1"/>
    <xf numFmtId="3" fontId="10" fillId="5" borderId="989" xfId="0" applyNumberFormat="1" applyFont="1" applyFill="1" applyBorder="1" applyAlignment="1" applyProtection="1"/>
    <xf numFmtId="0" fontId="10" fillId="4" borderId="960" xfId="0" applyFont="1" applyFill="1" applyBorder="1" applyProtection="1"/>
    <xf numFmtId="3" fontId="10" fillId="3" borderId="960" xfId="0" applyNumberFormat="1" applyFont="1" applyFill="1" applyBorder="1" applyAlignment="1" applyProtection="1"/>
    <xf numFmtId="3" fontId="10" fillId="6" borderId="798" xfId="0" applyNumberFormat="1" applyFont="1" applyFill="1" applyBorder="1" applyAlignment="1" applyProtection="1">
      <protection locked="0"/>
    </xf>
    <xf numFmtId="3" fontId="10" fillId="5" borderId="976" xfId="0" applyNumberFormat="1" applyFont="1" applyFill="1" applyBorder="1" applyAlignment="1" applyProtection="1"/>
    <xf numFmtId="1" fontId="10" fillId="5" borderId="968" xfId="0" applyNumberFormat="1" applyFont="1" applyFill="1" applyBorder="1"/>
    <xf numFmtId="1" fontId="10" fillId="5" borderId="798" xfId="0" applyNumberFormat="1" applyFont="1" applyFill="1" applyBorder="1"/>
    <xf numFmtId="1" fontId="10" fillId="4" borderId="1026" xfId="0" applyNumberFormat="1" applyFont="1" applyFill="1" applyBorder="1"/>
    <xf numFmtId="1" fontId="10" fillId="5" borderId="1018" xfId="0" applyNumberFormat="1" applyFont="1" applyFill="1" applyBorder="1"/>
    <xf numFmtId="1" fontId="10" fillId="4" borderId="960" xfId="0" applyNumberFormat="1" applyFont="1" applyFill="1" applyBorder="1"/>
    <xf numFmtId="0" fontId="10" fillId="0" borderId="963" xfId="0" applyFont="1" applyFill="1" applyBorder="1" applyProtection="1"/>
    <xf numFmtId="3" fontId="10" fillId="0" borderId="978" xfId="0" applyNumberFormat="1" applyFont="1" applyFill="1" applyBorder="1" applyAlignment="1" applyProtection="1">
      <protection locked="0"/>
    </xf>
    <xf numFmtId="3" fontId="10" fillId="5" borderId="800" xfId="0" applyNumberFormat="1" applyFont="1" applyFill="1" applyBorder="1" applyAlignment="1" applyProtection="1"/>
    <xf numFmtId="3" fontId="10" fillId="5" borderId="999" xfId="0" applyNumberFormat="1" applyFont="1" applyFill="1" applyBorder="1" applyAlignment="1" applyProtection="1"/>
    <xf numFmtId="1" fontId="10" fillId="0" borderId="978" xfId="0" applyNumberFormat="1" applyFont="1" applyBorder="1" applyAlignment="1">
      <alignment horizontal="center" vertical="center"/>
    </xf>
    <xf numFmtId="1" fontId="10" fillId="0" borderId="967" xfId="0" applyNumberFormat="1" applyFont="1" applyBorder="1" applyAlignment="1">
      <alignment horizontal="center" vertical="center"/>
    </xf>
    <xf numFmtId="1" fontId="10" fillId="3" borderId="957" xfId="0" applyNumberFormat="1" applyFont="1" applyFill="1" applyBorder="1" applyAlignment="1">
      <alignment horizontal="center" vertical="center"/>
    </xf>
    <xf numFmtId="1" fontId="10" fillId="0" borderId="963" xfId="0" applyNumberFormat="1" applyFont="1" applyBorder="1"/>
    <xf numFmtId="1" fontId="10" fillId="2" borderId="1027" xfId="2" applyNumberFormat="1" applyFont="1" applyBorder="1" applyProtection="1">
      <protection locked="0"/>
    </xf>
    <xf numFmtId="1" fontId="10" fillId="2" borderId="1028" xfId="2" applyNumberFormat="1" applyFont="1" applyBorder="1" applyProtection="1">
      <protection locked="0"/>
    </xf>
    <xf numFmtId="1" fontId="10" fillId="6" borderId="1029" xfId="0" applyNumberFormat="1" applyFont="1" applyFill="1" applyBorder="1" applyProtection="1">
      <protection locked="0"/>
    </xf>
    <xf numFmtId="1" fontId="10" fillId="6" borderId="1030" xfId="0" applyNumberFormat="1" applyFont="1" applyFill="1" applyBorder="1" applyProtection="1">
      <protection locked="0"/>
    </xf>
    <xf numFmtId="1" fontId="10" fillId="2" borderId="1030" xfId="2" applyNumberFormat="1" applyFont="1" applyBorder="1" applyProtection="1">
      <protection locked="0"/>
    </xf>
    <xf numFmtId="1" fontId="10" fillId="2" borderId="1031" xfId="2" applyNumberFormat="1" applyFont="1" applyBorder="1" applyProtection="1">
      <protection locked="0"/>
    </xf>
    <xf numFmtId="1" fontId="10" fillId="6" borderId="1031" xfId="0" applyNumberFormat="1" applyFont="1" applyFill="1" applyBorder="1" applyProtection="1">
      <protection locked="0"/>
    </xf>
    <xf numFmtId="1" fontId="10" fillId="2" borderId="1032" xfId="2" applyNumberFormat="1" applyFont="1" applyBorder="1" applyProtection="1">
      <protection locked="0"/>
    </xf>
    <xf numFmtId="1" fontId="10" fillId="2" borderId="1033" xfId="2" applyNumberFormat="1" applyFont="1" applyBorder="1" applyProtection="1">
      <protection locked="0"/>
    </xf>
    <xf numFmtId="1" fontId="10" fillId="6" borderId="1033" xfId="0" applyNumberFormat="1" applyFont="1" applyFill="1" applyBorder="1" applyProtection="1">
      <protection locked="0"/>
    </xf>
    <xf numFmtId="1" fontId="15" fillId="4" borderId="979" xfId="0" applyNumberFormat="1" applyFont="1" applyFill="1" applyBorder="1" applyAlignment="1" applyProtection="1">
      <alignment vertical="center" wrapText="1"/>
    </xf>
    <xf numFmtId="1" fontId="10" fillId="2" borderId="1034" xfId="2" applyNumberFormat="1" applyFont="1" applyBorder="1" applyProtection="1">
      <protection locked="0"/>
    </xf>
    <xf numFmtId="1" fontId="10" fillId="2" borderId="29" xfId="2" applyNumberFormat="1" applyFont="1" applyBorder="1" applyProtection="1">
      <protection locked="0"/>
    </xf>
    <xf numFmtId="1" fontId="10" fillId="2" borderId="30" xfId="2" applyNumberFormat="1" applyFont="1" applyBorder="1" applyProtection="1">
      <protection locked="0"/>
    </xf>
    <xf numFmtId="1" fontId="10" fillId="0" borderId="1026" xfId="0" applyNumberFormat="1" applyFont="1" applyBorder="1"/>
    <xf numFmtId="1" fontId="10" fillId="5" borderId="29" xfId="0" applyNumberFormat="1" applyFont="1" applyFill="1" applyBorder="1"/>
    <xf numFmtId="1" fontId="10" fillId="2" borderId="1035" xfId="2" applyNumberFormat="1" applyFont="1" applyBorder="1" applyProtection="1">
      <protection locked="0"/>
    </xf>
    <xf numFmtId="1" fontId="10" fillId="2" borderId="1036" xfId="2" applyNumberFormat="1" applyFont="1" applyBorder="1" applyProtection="1">
      <protection locked="0"/>
    </xf>
    <xf numFmtId="1" fontId="10" fillId="5" borderId="976" xfId="0" applyNumberFormat="1" applyFont="1" applyFill="1" applyBorder="1"/>
    <xf numFmtId="1" fontId="10" fillId="5" borderId="993" xfId="0" applyNumberFormat="1" applyFont="1" applyFill="1" applyBorder="1"/>
    <xf numFmtId="1" fontId="10" fillId="5" borderId="802" xfId="0" applyNumberFormat="1" applyFont="1" applyFill="1" applyBorder="1"/>
    <xf numFmtId="0" fontId="9" fillId="0" borderId="977" xfId="0" applyNumberFormat="1" applyFont="1" applyFill="1" applyBorder="1" applyAlignment="1" applyProtection="1"/>
    <xf numFmtId="0" fontId="9" fillId="3" borderId="977" xfId="0" applyNumberFormat="1" applyFont="1" applyFill="1" applyBorder="1" applyAlignment="1" applyProtection="1"/>
    <xf numFmtId="0" fontId="13" fillId="0" borderId="1037" xfId="0" applyFont="1" applyBorder="1"/>
    <xf numFmtId="0" fontId="13" fillId="0" borderId="1038" xfId="0" applyFont="1" applyBorder="1"/>
    <xf numFmtId="0" fontId="13" fillId="0" borderId="977" xfId="0" applyFont="1" applyFill="1" applyBorder="1"/>
    <xf numFmtId="0" fontId="13" fillId="0" borderId="1011" xfId="0" applyFont="1" applyBorder="1"/>
    <xf numFmtId="0" fontId="13" fillId="0" borderId="940" xfId="0" applyFont="1" applyBorder="1"/>
    <xf numFmtId="0" fontId="10" fillId="0" borderId="960" xfId="0" applyNumberFormat="1" applyFont="1" applyFill="1" applyBorder="1" applyAlignment="1" applyProtection="1"/>
    <xf numFmtId="3" fontId="10" fillId="3" borderId="1027" xfId="1" applyNumberFormat="1" applyFont="1" applyFill="1" applyBorder="1" applyAlignment="1" applyProtection="1">
      <alignment horizontal="right"/>
      <protection locked="0"/>
    </xf>
    <xf numFmtId="3" fontId="10" fillId="3" borderId="1039" xfId="1" applyNumberFormat="1" applyFont="1" applyFill="1" applyBorder="1" applyAlignment="1" applyProtection="1">
      <alignment horizontal="right"/>
      <protection locked="0"/>
    </xf>
    <xf numFmtId="3" fontId="10" fillId="6" borderId="789" xfId="0" applyNumberFormat="1" applyFont="1" applyFill="1" applyBorder="1" applyAlignment="1" applyProtection="1">
      <protection locked="0"/>
    </xf>
    <xf numFmtId="3" fontId="10" fillId="6" borderId="963" xfId="0" applyNumberFormat="1" applyFont="1" applyFill="1" applyBorder="1" applyAlignment="1" applyProtection="1">
      <protection locked="0"/>
    </xf>
    <xf numFmtId="3" fontId="10" fillId="3" borderId="1040" xfId="1" applyNumberFormat="1" applyFont="1" applyFill="1" applyBorder="1" applyAlignment="1" applyProtection="1">
      <alignment horizontal="right"/>
      <protection locked="0"/>
    </xf>
    <xf numFmtId="3" fontId="10" fillId="3" borderId="1041" xfId="1" applyNumberFormat="1" applyFont="1" applyFill="1" applyBorder="1" applyAlignment="1" applyProtection="1">
      <alignment horizontal="right"/>
      <protection locked="0"/>
    </xf>
    <xf numFmtId="3" fontId="10" fillId="6" borderId="36" xfId="0" applyNumberFormat="1" applyFont="1" applyFill="1" applyBorder="1" applyAlignment="1" applyProtection="1">
      <protection locked="0"/>
    </xf>
    <xf numFmtId="3" fontId="10" fillId="3" borderId="1042" xfId="1" applyNumberFormat="1" applyFont="1" applyFill="1" applyBorder="1" applyAlignment="1" applyProtection="1">
      <alignment horizontal="right"/>
      <protection locked="0"/>
    </xf>
    <xf numFmtId="3" fontId="10" fillId="3" borderId="1043" xfId="1" applyNumberFormat="1" applyFont="1" applyFill="1" applyBorder="1" applyAlignment="1" applyProtection="1">
      <alignment horizontal="right"/>
      <protection locked="0"/>
    </xf>
    <xf numFmtId="3" fontId="10" fillId="9" borderId="962" xfId="0" applyNumberFormat="1" applyFont="1" applyFill="1" applyBorder="1" applyAlignment="1" applyProtection="1">
      <protection locked="0"/>
    </xf>
    <xf numFmtId="3" fontId="10" fillId="9" borderId="1027" xfId="1" applyNumberFormat="1" applyFont="1" applyFill="1" applyBorder="1" applyAlignment="1" applyProtection="1">
      <alignment horizontal="right"/>
      <protection locked="0"/>
    </xf>
    <xf numFmtId="3" fontId="10" fillId="9" borderId="1039" xfId="1" applyNumberFormat="1" applyFont="1" applyFill="1" applyBorder="1" applyAlignment="1" applyProtection="1">
      <alignment horizontal="right"/>
      <protection locked="0"/>
    </xf>
    <xf numFmtId="3" fontId="10" fillId="9" borderId="961" xfId="0" applyNumberFormat="1" applyFont="1" applyFill="1" applyBorder="1" applyAlignment="1" applyProtection="1">
      <protection locked="0"/>
    </xf>
    <xf numFmtId="3" fontId="10" fillId="9" borderId="789" xfId="0" applyNumberFormat="1" applyFont="1" applyFill="1" applyBorder="1" applyAlignment="1" applyProtection="1">
      <protection locked="0"/>
    </xf>
    <xf numFmtId="3" fontId="10" fillId="9" borderId="963" xfId="0" applyNumberFormat="1" applyFont="1" applyFill="1" applyBorder="1" applyAlignment="1" applyProtection="1">
      <protection locked="0"/>
    </xf>
    <xf numFmtId="1" fontId="10" fillId="9" borderId="961" xfId="0" applyNumberFormat="1" applyFont="1" applyFill="1" applyBorder="1" applyProtection="1"/>
    <xf numFmtId="3" fontId="10" fillId="9" borderId="1042" xfId="1" applyNumberFormat="1" applyFont="1" applyFill="1" applyBorder="1" applyAlignment="1" applyProtection="1">
      <alignment horizontal="right"/>
      <protection locked="0"/>
    </xf>
    <xf numFmtId="3" fontId="10" fillId="9" borderId="1043" xfId="1" applyNumberFormat="1" applyFont="1" applyFill="1" applyBorder="1" applyAlignment="1" applyProtection="1">
      <alignment horizontal="right"/>
      <protection locked="0"/>
    </xf>
    <xf numFmtId="3" fontId="10" fillId="3" borderId="1044" xfId="1" applyNumberFormat="1" applyFont="1" applyFill="1" applyBorder="1" applyAlignment="1" applyProtection="1">
      <alignment horizontal="right"/>
      <protection locked="0"/>
    </xf>
    <xf numFmtId="1" fontId="10" fillId="6" borderId="1045" xfId="0" applyNumberFormat="1" applyFont="1" applyFill="1" applyBorder="1" applyProtection="1">
      <protection locked="0"/>
    </xf>
    <xf numFmtId="3" fontId="10" fillId="5" borderId="1045" xfId="0" applyNumberFormat="1" applyFont="1" applyFill="1" applyBorder="1" applyAlignment="1" applyProtection="1"/>
    <xf numFmtId="3" fontId="10" fillId="5" borderId="963" xfId="0" applyNumberFormat="1" applyFont="1" applyFill="1" applyBorder="1" applyAlignment="1" applyProtection="1"/>
    <xf numFmtId="3" fontId="10" fillId="3" borderId="1046" xfId="1" applyNumberFormat="1" applyFont="1" applyFill="1" applyBorder="1" applyAlignment="1" applyProtection="1">
      <alignment horizontal="right"/>
      <protection locked="0"/>
    </xf>
    <xf numFmtId="3" fontId="10" fillId="3" borderId="1047" xfId="1" applyNumberFormat="1" applyFont="1" applyFill="1" applyBorder="1" applyAlignment="1" applyProtection="1">
      <alignment horizontal="right"/>
      <protection locked="0"/>
    </xf>
    <xf numFmtId="3" fontId="10" fillId="3" borderId="1048" xfId="1" applyNumberFormat="1" applyFont="1" applyFill="1" applyBorder="1" applyAlignment="1" applyProtection="1">
      <alignment horizontal="right"/>
      <protection locked="0"/>
    </xf>
    <xf numFmtId="0" fontId="10" fillId="0" borderId="1026" xfId="0" applyNumberFormat="1" applyFont="1" applyFill="1" applyBorder="1" applyAlignment="1" applyProtection="1"/>
    <xf numFmtId="0" fontId="10" fillId="0" borderId="979" xfId="0" applyNumberFormat="1" applyFont="1" applyFill="1" applyBorder="1" applyAlignment="1" applyProtection="1"/>
    <xf numFmtId="3" fontId="10" fillId="3" borderId="1049" xfId="1" applyNumberFormat="1" applyFont="1" applyFill="1" applyBorder="1" applyAlignment="1" applyProtection="1">
      <alignment horizontal="right"/>
      <protection locked="0"/>
    </xf>
    <xf numFmtId="3" fontId="10" fillId="3" borderId="1050" xfId="1" applyNumberFormat="1" applyFont="1" applyFill="1" applyBorder="1" applyAlignment="1" applyProtection="1">
      <alignment horizontal="right"/>
      <protection locked="0"/>
    </xf>
    <xf numFmtId="1" fontId="10" fillId="0" borderId="1054" xfId="0" applyNumberFormat="1" applyFont="1" applyBorder="1" applyAlignment="1">
      <alignment horizontal="center" vertical="center"/>
    </xf>
    <xf numFmtId="1" fontId="10" fillId="0" borderId="1055" xfId="0" applyNumberFormat="1" applyFont="1" applyBorder="1" applyAlignment="1">
      <alignment horizontal="center" vertical="center" wrapText="1"/>
    </xf>
    <xf numFmtId="1" fontId="10" fillId="0" borderId="1051" xfId="0" applyNumberFormat="1" applyFont="1" applyBorder="1" applyAlignment="1">
      <alignment horizontal="center" vertical="center"/>
    </xf>
    <xf numFmtId="1" fontId="10" fillId="0" borderId="1056" xfId="0" applyNumberFormat="1" applyFont="1" applyBorder="1" applyAlignment="1">
      <alignment horizontal="center" vertical="center" wrapText="1"/>
    </xf>
    <xf numFmtId="1" fontId="10" fillId="0" borderId="1057" xfId="0" applyNumberFormat="1" applyFont="1" applyBorder="1" applyAlignment="1">
      <alignment horizontal="center" vertical="center" wrapText="1"/>
    </xf>
    <xf numFmtId="1" fontId="10" fillId="0" borderId="1053" xfId="0" applyNumberFormat="1" applyFont="1" applyBorder="1"/>
    <xf numFmtId="1" fontId="10" fillId="0" borderId="1058" xfId="0" applyNumberFormat="1" applyFont="1" applyBorder="1"/>
    <xf numFmtId="1" fontId="10" fillId="0" borderId="1055" xfId="0" applyNumberFormat="1" applyFont="1" applyBorder="1"/>
    <xf numFmtId="1" fontId="10" fillId="0" borderId="1057" xfId="0" applyNumberFormat="1" applyFont="1" applyBorder="1"/>
    <xf numFmtId="0" fontId="10" fillId="0" borderId="1061" xfId="0" applyFont="1" applyBorder="1" applyAlignment="1" applyProtection="1">
      <alignment horizontal="center" vertical="center" wrapText="1"/>
    </xf>
    <xf numFmtId="0" fontId="10" fillId="0" borderId="1062" xfId="0" applyFont="1" applyBorder="1" applyAlignment="1" applyProtection="1">
      <alignment horizontal="center" vertical="center" wrapText="1"/>
    </xf>
    <xf numFmtId="0" fontId="10" fillId="0" borderId="1064" xfId="0" applyNumberFormat="1" applyFont="1" applyFill="1" applyBorder="1" applyAlignment="1" applyProtection="1"/>
    <xf numFmtId="3" fontId="10" fillId="5" borderId="1064" xfId="0" applyNumberFormat="1" applyFont="1" applyFill="1" applyBorder="1" applyAlignment="1" applyProtection="1"/>
    <xf numFmtId="1" fontId="9" fillId="4" borderId="977" xfId="0" applyNumberFormat="1" applyFont="1" applyFill="1" applyBorder="1"/>
    <xf numFmtId="1" fontId="10" fillId="4" borderId="1056" xfId="0" applyNumberFormat="1" applyFont="1" applyFill="1" applyBorder="1" applyAlignment="1">
      <alignment horizontal="center" vertical="center"/>
    </xf>
    <xf numFmtId="1" fontId="10" fillId="4" borderId="1058" xfId="0" applyNumberFormat="1" applyFont="1" applyFill="1" applyBorder="1" applyAlignment="1">
      <alignment horizontal="center" vertical="center" wrapText="1"/>
    </xf>
    <xf numFmtId="1" fontId="10" fillId="4" borderId="1055" xfId="0" applyNumberFormat="1" applyFont="1" applyFill="1" applyBorder="1" applyAlignment="1">
      <alignment horizontal="center" vertical="center" wrapText="1"/>
    </xf>
    <xf numFmtId="1" fontId="10" fillId="4" borderId="1056" xfId="0" applyNumberFormat="1" applyFont="1" applyFill="1" applyBorder="1" applyAlignment="1">
      <alignment horizontal="center" vertical="center" wrapText="1"/>
    </xf>
    <xf numFmtId="1" fontId="10" fillId="4" borderId="962" xfId="2" applyNumberFormat="1" applyFont="1" applyFill="1" applyBorder="1" applyAlignment="1">
      <alignment horizontal="right"/>
    </xf>
    <xf numFmtId="1" fontId="10" fillId="4" borderId="798" xfId="2" applyNumberFormat="1" applyFont="1" applyFill="1" applyBorder="1" applyAlignment="1">
      <alignment horizontal="right"/>
    </xf>
    <xf numFmtId="1" fontId="10" fillId="4" borderId="789" xfId="2" applyNumberFormat="1" applyFont="1" applyFill="1" applyBorder="1" applyAlignment="1">
      <alignment horizontal="right"/>
    </xf>
    <xf numFmtId="1" fontId="10" fillId="4" borderId="29" xfId="2" applyNumberFormat="1" applyFont="1" applyFill="1" applyBorder="1" applyAlignment="1">
      <alignment horizontal="right"/>
    </xf>
    <xf numFmtId="1" fontId="10" fillId="4" borderId="36" xfId="2" applyNumberFormat="1" applyFont="1" applyFill="1" applyBorder="1" applyAlignment="1">
      <alignment horizontal="right"/>
    </xf>
    <xf numFmtId="1" fontId="10" fillId="4" borderId="979" xfId="0" applyNumberFormat="1" applyFont="1" applyFill="1" applyBorder="1" applyAlignment="1">
      <alignment horizontal="left" vertical="center" wrapText="1"/>
    </xf>
    <xf numFmtId="1" fontId="10" fillId="4" borderId="976" xfId="2" applyNumberFormat="1" applyFont="1" applyFill="1" applyBorder="1" applyAlignment="1">
      <alignment horizontal="right"/>
    </xf>
    <xf numFmtId="1" fontId="10" fillId="4" borderId="800" xfId="2" applyNumberFormat="1" applyFont="1" applyFill="1" applyBorder="1" applyAlignment="1">
      <alignment horizontal="right"/>
    </xf>
    <xf numFmtId="1" fontId="10" fillId="4" borderId="999" xfId="2" applyNumberFormat="1" applyFont="1" applyFill="1" applyBorder="1" applyAlignment="1">
      <alignment horizontal="right"/>
    </xf>
    <xf numFmtId="1" fontId="9" fillId="0" borderId="977" xfId="0" applyNumberFormat="1" applyFont="1" applyBorder="1"/>
    <xf numFmtId="1" fontId="10" fillId="0" borderId="1068" xfId="0" applyNumberFormat="1" applyFont="1" applyBorder="1" applyAlignment="1">
      <alignment horizontal="center" vertical="center"/>
    </xf>
    <xf numFmtId="1" fontId="10" fillId="0" borderId="1067" xfId="0" applyNumberFormat="1" applyFont="1" applyBorder="1" applyAlignment="1">
      <alignment horizontal="center" vertical="center" wrapText="1"/>
    </xf>
    <xf numFmtId="1" fontId="10" fillId="0" borderId="1072" xfId="0" applyNumberFormat="1" applyFont="1" applyBorder="1" applyAlignment="1">
      <alignment horizontal="center" vertical="center" wrapText="1"/>
    </xf>
    <xf numFmtId="1" fontId="10" fillId="0" borderId="1073" xfId="0" applyNumberFormat="1" applyFont="1" applyBorder="1" applyAlignment="1">
      <alignment horizontal="center" vertical="center" wrapText="1"/>
    </xf>
    <xf numFmtId="1" fontId="10" fillId="0" borderId="1074" xfId="0" applyNumberFormat="1" applyFont="1" applyBorder="1" applyAlignment="1">
      <alignment horizontal="center" vertical="center" wrapText="1"/>
    </xf>
    <xf numFmtId="1" fontId="10" fillId="0" borderId="1070" xfId="0" applyNumberFormat="1" applyFont="1" applyBorder="1" applyAlignment="1">
      <alignment horizontal="center" vertical="center" wrapText="1"/>
    </xf>
    <xf numFmtId="1" fontId="10" fillId="0" borderId="1058" xfId="0" applyNumberFormat="1" applyFont="1" applyBorder="1" applyAlignment="1">
      <alignment horizontal="center" vertical="center" wrapText="1"/>
    </xf>
    <xf numFmtId="1" fontId="10" fillId="0" borderId="1075" xfId="0" applyNumberFormat="1" applyFont="1" applyBorder="1" applyAlignment="1">
      <alignment horizontal="center" vertical="center" wrapText="1"/>
    </xf>
    <xf numFmtId="1" fontId="10" fillId="0" borderId="1076" xfId="0" applyNumberFormat="1" applyFont="1" applyBorder="1" applyAlignment="1">
      <alignment horizontal="center" vertical="center" wrapText="1"/>
    </xf>
    <xf numFmtId="1" fontId="10" fillId="0" borderId="1018" xfId="0" applyNumberFormat="1" applyFont="1" applyBorder="1" applyAlignment="1">
      <alignment horizontal="center" vertical="center" wrapText="1"/>
    </xf>
    <xf numFmtId="1" fontId="10" fillId="0" borderId="962" xfId="0" applyNumberFormat="1" applyFont="1" applyBorder="1"/>
    <xf numFmtId="1" fontId="10" fillId="0" borderId="1045" xfId="0" applyNumberFormat="1" applyFont="1" applyBorder="1"/>
    <xf numFmtId="1" fontId="10" fillId="9" borderId="29" xfId="0" applyNumberFormat="1" applyFont="1" applyFill="1" applyBorder="1"/>
    <xf numFmtId="1" fontId="10" fillId="9" borderId="30" xfId="0" applyNumberFormat="1" applyFont="1" applyFill="1" applyBorder="1"/>
    <xf numFmtId="1" fontId="10" fillId="0" borderId="977" xfId="0" applyNumberFormat="1" applyFont="1" applyBorder="1"/>
    <xf numFmtId="1" fontId="10" fillId="0" borderId="976" xfId="0" applyNumberFormat="1" applyFont="1" applyBorder="1"/>
    <xf numFmtId="1" fontId="10" fillId="0" borderId="980" xfId="0" applyNumberFormat="1" applyFont="1" applyBorder="1"/>
    <xf numFmtId="1" fontId="9" fillId="0" borderId="1068" xfId="0" applyNumberFormat="1" applyFont="1" applyBorder="1"/>
    <xf numFmtId="1" fontId="10" fillId="0" borderId="1055" xfId="0" applyNumberFormat="1" applyFont="1" applyBorder="1" applyAlignment="1">
      <alignment horizontal="center" vertical="center"/>
    </xf>
    <xf numFmtId="1" fontId="10" fillId="0" borderId="1078" xfId="0" applyNumberFormat="1" applyFont="1" applyBorder="1" applyAlignment="1">
      <alignment horizontal="center" vertical="center" wrapText="1"/>
    </xf>
    <xf numFmtId="1" fontId="10" fillId="6" borderId="1072" xfId="0" applyNumberFormat="1" applyFont="1" applyFill="1" applyBorder="1" applyProtection="1">
      <protection locked="0"/>
    </xf>
    <xf numFmtId="1" fontId="10" fillId="6" borderId="1073" xfId="0" applyNumberFormat="1" applyFont="1" applyFill="1" applyBorder="1" applyProtection="1">
      <protection locked="0"/>
    </xf>
    <xf numFmtId="1" fontId="10" fillId="6" borderId="1074" xfId="0" applyNumberFormat="1" applyFont="1" applyFill="1" applyBorder="1" applyProtection="1">
      <protection locked="0"/>
    </xf>
    <xf numFmtId="1" fontId="10" fillId="0" borderId="960" xfId="0" applyNumberFormat="1" applyFont="1" applyBorder="1" applyAlignment="1">
      <alignment vertical="center" wrapText="1"/>
    </xf>
    <xf numFmtId="1" fontId="10" fillId="6" borderId="798" xfId="0" applyNumberFormat="1" applyFont="1" applyFill="1" applyBorder="1" applyProtection="1">
      <protection locked="0"/>
    </xf>
    <xf numFmtId="1" fontId="10" fillId="0" borderId="980" xfId="0" applyNumberFormat="1" applyFont="1" applyBorder="1" applyAlignment="1">
      <alignment vertical="center" wrapText="1"/>
    </xf>
    <xf numFmtId="1" fontId="10" fillId="0" borderId="1067" xfId="0" applyNumberFormat="1" applyFont="1" applyBorder="1" applyAlignment="1">
      <alignment vertical="center" wrapText="1"/>
    </xf>
    <xf numFmtId="1" fontId="10" fillId="0" borderId="1026" xfId="0" applyNumberFormat="1" applyFont="1" applyBorder="1" applyAlignment="1">
      <alignment vertical="center" wrapText="1"/>
    </xf>
    <xf numFmtId="1" fontId="10" fillId="0" borderId="1084" xfId="0" applyNumberFormat="1" applyFont="1" applyBorder="1" applyAlignment="1">
      <alignment horizontal="center" vertical="center" wrapText="1"/>
    </xf>
    <xf numFmtId="1" fontId="10" fillId="0" borderId="789" xfId="0" applyNumberFormat="1" applyFont="1" applyBorder="1"/>
    <xf numFmtId="1" fontId="10" fillId="5" borderId="962" xfId="0" applyNumberFormat="1" applyFont="1" applyFill="1" applyBorder="1"/>
    <xf numFmtId="1" fontId="10" fillId="5" borderId="789" xfId="0" applyNumberFormat="1" applyFont="1" applyFill="1" applyBorder="1"/>
    <xf numFmtId="1" fontId="10" fillId="5" borderId="799" xfId="0" applyNumberFormat="1" applyFont="1" applyFill="1" applyBorder="1"/>
    <xf numFmtId="1" fontId="10" fillId="9" borderId="411" xfId="0" applyNumberFormat="1" applyFont="1" applyFill="1" applyBorder="1" applyProtection="1"/>
    <xf numFmtId="1" fontId="10" fillId="0" borderId="36" xfId="0" applyNumberFormat="1" applyFont="1" applyBorder="1"/>
    <xf numFmtId="1" fontId="10" fillId="0" borderId="24" xfId="0" applyNumberFormat="1" applyFont="1" applyBorder="1"/>
    <xf numFmtId="1" fontId="10" fillId="0" borderId="1054" xfId="0" applyNumberFormat="1" applyFont="1" applyBorder="1" applyAlignment="1">
      <alignment vertical="center" wrapText="1"/>
    </xf>
    <xf numFmtId="1" fontId="10" fillId="0" borderId="974" xfId="0" applyNumberFormat="1" applyFont="1" applyBorder="1"/>
    <xf numFmtId="1" fontId="10" fillId="5" borderId="1072" xfId="0" applyNumberFormat="1" applyFont="1" applyFill="1" applyBorder="1"/>
    <xf numFmtId="1" fontId="10" fillId="5" borderId="1074" xfId="0" applyNumberFormat="1" applyFont="1" applyFill="1" applyBorder="1"/>
    <xf numFmtId="1" fontId="10" fillId="6" borderId="1085" xfId="0" applyNumberFormat="1" applyFont="1" applyFill="1" applyBorder="1" applyProtection="1">
      <protection locked="0"/>
    </xf>
    <xf numFmtId="1" fontId="10" fillId="6" borderId="994" xfId="0" applyNumberFormat="1" applyFont="1" applyFill="1" applyBorder="1" applyProtection="1">
      <protection locked="0"/>
    </xf>
    <xf numFmtId="1" fontId="10" fillId="9" borderId="1085" xfId="0" applyNumberFormat="1" applyFont="1" applyFill="1" applyBorder="1"/>
    <xf numFmtId="1" fontId="10" fillId="9" borderId="1045" xfId="0" applyNumberFormat="1" applyFont="1" applyFill="1" applyBorder="1"/>
    <xf numFmtId="1" fontId="10" fillId="9" borderId="116" xfId="0" applyNumberFormat="1" applyFont="1" applyFill="1" applyBorder="1"/>
    <xf numFmtId="1" fontId="10" fillId="6" borderId="989" xfId="0" applyNumberFormat="1" applyFont="1" applyFill="1" applyBorder="1" applyProtection="1">
      <protection locked="0"/>
    </xf>
    <xf numFmtId="1" fontId="10" fillId="9" borderId="962" xfId="0" applyNumberFormat="1" applyFont="1" applyFill="1" applyBorder="1" applyProtection="1"/>
    <xf numFmtId="1" fontId="10" fillId="9" borderId="798" xfId="0" applyNumberFormat="1" applyFont="1" applyFill="1" applyBorder="1" applyProtection="1"/>
    <xf numFmtId="1" fontId="10" fillId="9" borderId="29" xfId="0" applyNumberFormat="1" applyFont="1" applyFill="1" applyBorder="1" applyProtection="1"/>
    <xf numFmtId="1" fontId="9" fillId="3" borderId="1066" xfId="0" applyNumberFormat="1" applyFont="1" applyFill="1" applyBorder="1"/>
    <xf numFmtId="1" fontId="30" fillId="3" borderId="977" xfId="0" applyNumberFormat="1" applyFont="1" applyFill="1" applyBorder="1"/>
    <xf numFmtId="0" fontId="10" fillId="0" borderId="1072" xfId="0" applyFont="1" applyBorder="1" applyAlignment="1">
      <alignment horizontal="center" vertical="center" wrapText="1"/>
    </xf>
    <xf numFmtId="0" fontId="10" fillId="0" borderId="1067" xfId="0" applyFont="1" applyBorder="1" applyAlignment="1">
      <alignment horizontal="center" vertical="center" wrapText="1"/>
    </xf>
    <xf numFmtId="0" fontId="10" fillId="0" borderId="1078" xfId="0" applyFont="1" applyBorder="1" applyAlignment="1">
      <alignment horizontal="center" vertical="center" wrapText="1"/>
    </xf>
    <xf numFmtId="0" fontId="10" fillId="0" borderId="1055" xfId="0" applyFont="1" applyBorder="1" applyAlignment="1">
      <alignment horizontal="center" vertical="center" wrapText="1"/>
    </xf>
    <xf numFmtId="0" fontId="10" fillId="0" borderId="1069" xfId="0" applyFont="1" applyBorder="1" applyAlignment="1">
      <alignment horizontal="center" vertical="center" wrapText="1"/>
    </xf>
    <xf numFmtId="1" fontId="10" fillId="9" borderId="30" xfId="0" applyNumberFormat="1" applyFont="1" applyFill="1" applyBorder="1" applyProtection="1"/>
    <xf numFmtId="49" fontId="10" fillId="0" borderId="968" xfId="0" applyNumberFormat="1" applyFont="1" applyBorder="1" applyAlignment="1">
      <alignment horizontal="center" vertical="center"/>
    </xf>
    <xf numFmtId="1" fontId="30" fillId="0" borderId="1045" xfId="0" applyNumberFormat="1" applyFont="1" applyBorder="1"/>
    <xf numFmtId="0" fontId="30" fillId="0" borderId="369" xfId="0" applyFont="1" applyBorder="1"/>
    <xf numFmtId="49" fontId="10" fillId="0" borderId="372" xfId="0" applyNumberFormat="1" applyFont="1" applyBorder="1" applyAlignment="1">
      <alignment horizontal="center" vertical="center" wrapText="1"/>
    </xf>
    <xf numFmtId="0" fontId="69" fillId="9" borderId="1088" xfId="25" applyFont="1" applyFill="1" applyBorder="1"/>
    <xf numFmtId="0" fontId="69" fillId="9" borderId="976" xfId="25" applyFont="1" applyFill="1" applyBorder="1"/>
    <xf numFmtId="0" fontId="69" fillId="9" borderId="999" xfId="25" applyFont="1" applyFill="1" applyBorder="1"/>
    <xf numFmtId="0" fontId="69" fillId="9" borderId="1018" xfId="25" applyFont="1" applyFill="1" applyBorder="1"/>
    <xf numFmtId="0" fontId="30" fillId="0" borderId="411" xfId="0" applyFont="1" applyBorder="1"/>
    <xf numFmtId="49" fontId="30" fillId="0" borderId="372" xfId="0" applyNumberFormat="1" applyFont="1" applyBorder="1" applyAlignment="1">
      <alignment horizontal="center" vertical="center"/>
    </xf>
    <xf numFmtId="0" fontId="10" fillId="0" borderId="384" xfId="0" applyFont="1" applyBorder="1"/>
    <xf numFmtId="0" fontId="70" fillId="0" borderId="1078" xfId="0" applyFont="1" applyBorder="1" applyAlignment="1">
      <alignment horizontal="center" vertical="center" wrapText="1"/>
    </xf>
    <xf numFmtId="0" fontId="70" fillId="0" borderId="1075" xfId="0" applyFont="1" applyBorder="1" applyAlignment="1">
      <alignment horizontal="center" vertical="center" wrapText="1"/>
    </xf>
    <xf numFmtId="0" fontId="70" fillId="0" borderId="1069" xfId="0" applyFont="1" applyBorder="1" applyAlignment="1">
      <alignment horizontal="center" vertical="center" wrapText="1"/>
    </xf>
    <xf numFmtId="0" fontId="10" fillId="0" borderId="746" xfId="0" applyFont="1" applyBorder="1" applyAlignment="1">
      <alignment horizontal="left" vertical="center" wrapText="1"/>
    </xf>
    <xf numFmtId="49" fontId="70" fillId="0" borderId="746" xfId="0" applyNumberFormat="1" applyFont="1" applyBorder="1" applyAlignment="1">
      <alignment horizontal="right" vertical="center" wrapText="1"/>
    </xf>
    <xf numFmtId="0" fontId="10" fillId="0" borderId="382" xfId="0" applyFont="1" applyBorder="1" applyAlignment="1">
      <alignment horizontal="left" vertical="center" wrapText="1"/>
    </xf>
    <xf numFmtId="49" fontId="70" fillId="0" borderId="382" xfId="0" applyNumberFormat="1" applyFont="1" applyFill="1" applyBorder="1" applyAlignment="1">
      <alignment horizontal="right" wrapText="1"/>
    </xf>
    <xf numFmtId="49" fontId="70" fillId="0" borderId="382" xfId="0" applyNumberFormat="1" applyFont="1" applyBorder="1" applyAlignment="1">
      <alignment horizontal="right"/>
    </xf>
    <xf numFmtId="0" fontId="10" fillId="0" borderId="979" xfId="0" applyFont="1" applyBorder="1" applyAlignment="1">
      <alignment horizontal="left" vertical="center" wrapText="1"/>
    </xf>
    <xf numFmtId="49" fontId="70" fillId="0" borderId="384" xfId="0" applyNumberFormat="1" applyFont="1" applyBorder="1" applyAlignment="1">
      <alignment horizontal="right"/>
    </xf>
    <xf numFmtId="0" fontId="70" fillId="0" borderId="1075" xfId="0" applyFont="1" applyFill="1" applyBorder="1" applyAlignment="1">
      <alignment horizontal="center" vertical="center" wrapText="1"/>
    </xf>
    <xf numFmtId="0" fontId="70" fillId="0" borderId="1075" xfId="0" applyFont="1" applyBorder="1" applyAlignment="1">
      <alignment horizontal="center"/>
    </xf>
    <xf numFmtId="0" fontId="70" fillId="0" borderId="1069" xfId="0" applyFont="1" applyBorder="1" applyAlignment="1">
      <alignment horizontal="center"/>
    </xf>
    <xf numFmtId="1" fontId="10" fillId="6" borderId="597" xfId="0" applyNumberFormat="1" applyFont="1" applyFill="1" applyBorder="1" applyProtection="1">
      <protection locked="0"/>
    </xf>
    <xf numFmtId="0" fontId="10" fillId="0" borderId="382" xfId="0" applyFont="1" applyBorder="1" applyAlignment="1">
      <alignment horizontal="left" wrapText="1"/>
    </xf>
    <xf numFmtId="0" fontId="10" fillId="0" borderId="382" xfId="0" applyFont="1" applyBorder="1" applyAlignment="1">
      <alignment wrapText="1"/>
    </xf>
    <xf numFmtId="0" fontId="10" fillId="0" borderId="979" xfId="0" applyFont="1" applyBorder="1" applyAlignment="1">
      <alignment wrapText="1"/>
    </xf>
    <xf numFmtId="1" fontId="10" fillId="6" borderId="1083" xfId="0" applyNumberFormat="1" applyFont="1" applyFill="1" applyBorder="1" applyProtection="1">
      <protection locked="0"/>
    </xf>
    <xf numFmtId="1" fontId="10" fillId="6" borderId="997" xfId="0" applyNumberFormat="1" applyFont="1" applyFill="1" applyBorder="1" applyProtection="1">
      <protection locked="0"/>
    </xf>
    <xf numFmtId="1" fontId="10" fillId="0" borderId="1068" xfId="0" applyNumberFormat="1" applyFont="1" applyBorder="1" applyAlignment="1">
      <alignment horizontal="center" vertical="center" wrapText="1"/>
    </xf>
    <xf numFmtId="1" fontId="10" fillId="0" borderId="1060" xfId="0" applyNumberFormat="1" applyFont="1" applyBorder="1" applyAlignment="1">
      <alignment horizontal="center" vertical="center" wrapText="1"/>
    </xf>
    <xf numFmtId="0" fontId="10" fillId="0" borderId="746" xfId="0" applyFont="1" applyBorder="1" applyAlignment="1">
      <alignment wrapText="1"/>
    </xf>
    <xf numFmtId="1" fontId="10" fillId="0" borderId="569" xfId="0" applyNumberFormat="1" applyFont="1" applyBorder="1" applyAlignment="1">
      <alignment wrapText="1"/>
    </xf>
    <xf numFmtId="1" fontId="70" fillId="0" borderId="1045" xfId="0" applyNumberFormat="1" applyFont="1" applyBorder="1" applyAlignment="1">
      <alignment horizontal="right"/>
    </xf>
    <xf numFmtId="0" fontId="10" fillId="0" borderId="370" xfId="0" applyFont="1" applyBorder="1" applyAlignment="1">
      <alignment horizontal="right" wrapText="1"/>
    </xf>
    <xf numFmtId="0" fontId="70" fillId="0" borderId="369" xfId="0" applyFont="1" applyBorder="1" applyAlignment="1">
      <alignment horizontal="right"/>
    </xf>
    <xf numFmtId="0" fontId="10" fillId="0" borderId="974" xfId="0" applyFont="1" applyBorder="1" applyAlignment="1">
      <alignment horizontal="right" wrapText="1"/>
    </xf>
    <xf numFmtId="0" fontId="70" fillId="0" borderId="411" xfId="0" applyFont="1" applyBorder="1" applyAlignment="1">
      <alignment horizontal="right"/>
    </xf>
    <xf numFmtId="0" fontId="10" fillId="0" borderId="979" xfId="0" applyFont="1" applyBorder="1" applyAlignment="1">
      <alignment horizontal="left" wrapText="1"/>
    </xf>
    <xf numFmtId="0" fontId="10" fillId="0" borderId="976" xfId="0" applyFont="1" applyBorder="1" applyAlignment="1">
      <alignment horizontal="right" wrapText="1"/>
    </xf>
    <xf numFmtId="0" fontId="70" fillId="0" borderId="1077" xfId="0" applyFont="1" applyBorder="1" applyAlignment="1">
      <alignment horizontal="center"/>
    </xf>
    <xf numFmtId="0" fontId="10" fillId="0" borderId="746" xfId="0" applyFont="1" applyBorder="1" applyAlignment="1">
      <alignment horizontal="left" wrapText="1"/>
    </xf>
    <xf numFmtId="1" fontId="70" fillId="0" borderId="569" xfId="0" applyNumberFormat="1" applyFont="1" applyBorder="1" applyAlignment="1">
      <alignment horizontal="right" wrapText="1"/>
    </xf>
    <xf numFmtId="0" fontId="70" fillId="0" borderId="1045" xfId="0" applyFont="1" applyBorder="1" applyAlignment="1">
      <alignment horizontal="right"/>
    </xf>
    <xf numFmtId="0" fontId="10" fillId="0" borderId="979" xfId="0" applyFont="1" applyFill="1" applyBorder="1" applyAlignment="1">
      <alignment horizontal="left" wrapText="1"/>
    </xf>
    <xf numFmtId="0" fontId="70" fillId="0" borderId="976" xfId="0" applyFont="1" applyFill="1" applyBorder="1" applyAlignment="1">
      <alignment horizontal="right" wrapText="1"/>
    </xf>
    <xf numFmtId="1" fontId="70" fillId="0" borderId="980" xfId="0" applyNumberFormat="1" applyFont="1" applyBorder="1" applyAlignment="1">
      <alignment horizontal="right" wrapText="1"/>
    </xf>
    <xf numFmtId="1" fontId="70" fillId="0" borderId="569" xfId="0" applyNumberFormat="1" applyFont="1" applyBorder="1" applyAlignment="1">
      <alignment horizontal="right" vertical="center" wrapText="1"/>
    </xf>
    <xf numFmtId="1" fontId="10" fillId="9" borderId="572" xfId="0" applyNumberFormat="1" applyFont="1" applyFill="1" applyBorder="1" applyProtection="1"/>
    <xf numFmtId="0" fontId="70" fillId="0" borderId="370" xfId="0" applyFont="1" applyBorder="1" applyAlignment="1">
      <alignment horizontal="right" wrapText="1"/>
    </xf>
    <xf numFmtId="0" fontId="10" fillId="0" borderId="384" xfId="0" applyFont="1" applyBorder="1" applyAlignment="1">
      <alignment horizontal="left" wrapText="1"/>
    </xf>
    <xf numFmtId="0" fontId="30" fillId="0" borderId="976" xfId="0" applyFont="1" applyBorder="1" applyAlignment="1">
      <alignment horizontal="right"/>
    </xf>
    <xf numFmtId="1" fontId="30" fillId="0" borderId="980" xfId="0" applyNumberFormat="1" applyFont="1" applyBorder="1" applyAlignment="1">
      <alignment horizontal="right"/>
    </xf>
    <xf numFmtId="0" fontId="3" fillId="3" borderId="0" xfId="0" applyFont="1" applyFill="1" applyAlignment="1">
      <alignment horizontal="left"/>
    </xf>
    <xf numFmtId="1" fontId="10" fillId="0" borderId="1090" xfId="0" applyNumberFormat="1" applyFont="1" applyBorder="1" applyAlignment="1">
      <alignment horizontal="center" vertical="center" wrapText="1"/>
    </xf>
    <xf numFmtId="1" fontId="10" fillId="0" borderId="1090" xfId="0" applyNumberFormat="1" applyFont="1" applyBorder="1" applyAlignment="1">
      <alignment horizontal="center" vertical="center"/>
    </xf>
    <xf numFmtId="1" fontId="10" fillId="0" borderId="1078" xfId="0" applyNumberFormat="1" applyFont="1" applyBorder="1" applyAlignment="1">
      <alignment horizontal="center" vertical="center"/>
    </xf>
    <xf numFmtId="0" fontId="78" fillId="0" borderId="1077" xfId="0" applyFont="1" applyBorder="1" applyAlignment="1">
      <alignment horizontal="center" vertical="center" wrapText="1"/>
    </xf>
    <xf numFmtId="1" fontId="10" fillId="5" borderId="1077" xfId="0" applyNumberFormat="1" applyFont="1" applyFill="1" applyBorder="1"/>
    <xf numFmtId="1" fontId="10" fillId="5" borderId="1055" xfId="0" applyNumberFormat="1" applyFont="1" applyFill="1" applyBorder="1"/>
    <xf numFmtId="1" fontId="10" fillId="5" borderId="1078" xfId="0" applyNumberFormat="1" applyFont="1" applyFill="1" applyBorder="1"/>
    <xf numFmtId="1" fontId="10" fillId="5" borderId="1068" xfId="0" applyNumberFormat="1" applyFont="1" applyFill="1" applyBorder="1"/>
    <xf numFmtId="0" fontId="78" fillId="22" borderId="1077" xfId="0" applyFont="1" applyFill="1" applyBorder="1" applyAlignment="1">
      <alignment horizontal="left" vertical="center"/>
    </xf>
    <xf numFmtId="0" fontId="15" fillId="22" borderId="1077" xfId="0" applyFont="1" applyFill="1" applyBorder="1" applyAlignment="1">
      <alignment horizontal="left" vertical="center" wrapText="1"/>
    </xf>
    <xf numFmtId="1" fontId="10" fillId="0" borderId="1064" xfId="0" applyNumberFormat="1" applyFont="1" applyBorder="1" applyAlignment="1">
      <alignment wrapText="1"/>
    </xf>
    <xf numFmtId="1" fontId="10" fillId="0" borderId="369" xfId="0" applyNumberFormat="1" applyFont="1" applyBorder="1" applyAlignment="1">
      <alignment wrapText="1"/>
    </xf>
    <xf numFmtId="1" fontId="10" fillId="5" borderId="1075" xfId="0" applyNumberFormat="1" applyFont="1" applyFill="1" applyBorder="1"/>
    <xf numFmtId="1" fontId="10" fillId="5" borderId="1062" xfId="0" applyNumberFormat="1" applyFont="1" applyFill="1" applyBorder="1"/>
    <xf numFmtId="1" fontId="10" fillId="9" borderId="1064" xfId="0" applyNumberFormat="1" applyFont="1" applyFill="1" applyBorder="1"/>
    <xf numFmtId="1" fontId="8" fillId="3" borderId="388" xfId="0" applyNumberFormat="1" applyFont="1" applyFill="1" applyBorder="1"/>
    <xf numFmtId="1" fontId="10" fillId="3" borderId="388" xfId="0" applyNumberFormat="1" applyFont="1" applyFill="1" applyBorder="1"/>
    <xf numFmtId="1" fontId="10" fillId="6" borderId="388" xfId="0" applyNumberFormat="1" applyFont="1" applyFill="1" applyBorder="1" applyProtection="1">
      <protection locked="0"/>
    </xf>
    <xf numFmtId="0" fontId="10" fillId="0" borderId="388" xfId="0" applyFont="1" applyBorder="1"/>
    <xf numFmtId="1" fontId="10" fillId="5" borderId="1061" xfId="0" applyNumberFormat="1" applyFont="1" applyFill="1" applyBorder="1"/>
    <xf numFmtId="1" fontId="8" fillId="3" borderId="1092" xfId="0" applyNumberFormat="1" applyFont="1" applyFill="1" applyBorder="1"/>
    <xf numFmtId="1" fontId="8" fillId="3" borderId="1045" xfId="0" applyNumberFormat="1" applyFont="1" applyFill="1" applyBorder="1"/>
    <xf numFmtId="1" fontId="10" fillId="0" borderId="1063" xfId="0" applyNumberFormat="1" applyFont="1" applyBorder="1" applyAlignment="1">
      <alignment wrapText="1"/>
    </xf>
    <xf numFmtId="1" fontId="10" fillId="6" borderId="1067" xfId="0" applyNumberFormat="1" applyFont="1" applyFill="1" applyBorder="1" applyProtection="1">
      <protection locked="0"/>
    </xf>
    <xf numFmtId="1" fontId="10" fillId="0" borderId="384" xfId="0" applyNumberFormat="1" applyFont="1" applyBorder="1" applyAlignment="1">
      <alignment wrapText="1"/>
    </xf>
    <xf numFmtId="1" fontId="10" fillId="0" borderId="1077" xfId="0" applyNumberFormat="1" applyFont="1" applyBorder="1" applyAlignment="1">
      <alignment wrapText="1"/>
    </xf>
    <xf numFmtId="1" fontId="38" fillId="0" borderId="977" xfId="0" applyNumberFormat="1" applyFont="1" applyBorder="1"/>
    <xf numFmtId="1" fontId="4" fillId="0" borderId="977" xfId="0" applyNumberFormat="1" applyFont="1" applyBorder="1"/>
    <xf numFmtId="1" fontId="4" fillId="4" borderId="977" xfId="0" applyNumberFormat="1" applyFont="1" applyFill="1" applyBorder="1"/>
    <xf numFmtId="1" fontId="8" fillId="0" borderId="1075" xfId="0" applyNumberFormat="1" applyFont="1" applyBorder="1" applyAlignment="1">
      <alignment horizontal="center" vertical="center"/>
    </xf>
    <xf numFmtId="1" fontId="22" fillId="0" borderId="1063" xfId="0" applyNumberFormat="1" applyFont="1" applyBorder="1" applyAlignment="1">
      <alignment horizontal="center" vertical="center" wrapText="1"/>
    </xf>
    <xf numFmtId="1" fontId="15" fillId="0" borderId="1060" xfId="0" applyNumberFormat="1" applyFont="1" applyBorder="1"/>
    <xf numFmtId="1" fontId="8" fillId="10" borderId="1056" xfId="30" applyNumberFormat="1" applyFont="1" applyBorder="1" applyProtection="1">
      <protection locked="0"/>
    </xf>
    <xf numFmtId="1" fontId="8" fillId="10" borderId="1075" xfId="30" applyNumberFormat="1" applyFont="1" applyBorder="1" applyProtection="1">
      <protection locked="0"/>
    </xf>
    <xf numFmtId="1" fontId="8" fillId="10" borderId="1055" xfId="30" applyNumberFormat="1" applyFont="1" applyBorder="1" applyProtection="1">
      <protection locked="0"/>
    </xf>
    <xf numFmtId="1" fontId="35" fillId="9" borderId="1077" xfId="30" applyNumberFormat="1" applyFont="1" applyFill="1" applyBorder="1"/>
    <xf numFmtId="1" fontId="15" fillId="0" borderId="1077" xfId="0" applyNumberFormat="1" applyFont="1" applyBorder="1"/>
    <xf numFmtId="1" fontId="8" fillId="0" borderId="1056" xfId="30" applyNumberFormat="1" applyFont="1" applyFill="1" applyBorder="1"/>
    <xf numFmtId="1" fontId="8" fillId="0" borderId="1075" xfId="30" applyNumberFormat="1" applyFont="1" applyFill="1" applyBorder="1"/>
    <xf numFmtId="1" fontId="8" fillId="0" borderId="1061" xfId="30" applyNumberFormat="1" applyFont="1" applyFill="1" applyBorder="1"/>
    <xf numFmtId="1" fontId="8" fillId="10" borderId="382" xfId="30" applyNumberFormat="1" applyFont="1" applyBorder="1" applyProtection="1">
      <protection locked="0"/>
    </xf>
    <xf numFmtId="1" fontId="15" fillId="0" borderId="404" xfId="0" applyNumberFormat="1" applyFont="1" applyBorder="1"/>
    <xf numFmtId="1" fontId="8" fillId="10" borderId="974" xfId="30" applyNumberFormat="1" applyFont="1" applyBorder="1" applyProtection="1">
      <protection locked="0"/>
    </xf>
    <xf numFmtId="1" fontId="8" fillId="10" borderId="2" xfId="30" applyNumberFormat="1" applyFont="1" applyBorder="1" applyProtection="1">
      <protection locked="0"/>
    </xf>
    <xf numFmtId="1" fontId="8" fillId="10" borderId="411" xfId="30" applyNumberFormat="1" applyFont="1" applyBorder="1" applyProtection="1">
      <protection locked="0"/>
    </xf>
    <xf numFmtId="1" fontId="8" fillId="9" borderId="404" xfId="30" applyNumberFormat="1" applyFont="1" applyFill="1" applyBorder="1"/>
    <xf numFmtId="1" fontId="15" fillId="0" borderId="382" xfId="0" applyNumberFormat="1" applyFont="1" applyBorder="1"/>
    <xf numFmtId="1" fontId="8" fillId="10" borderId="29" xfId="30" applyNumberFormat="1" applyFont="1" applyBorder="1" applyProtection="1">
      <protection locked="0"/>
    </xf>
    <xf numFmtId="1" fontId="8" fillId="10" borderId="369" xfId="30" applyNumberFormat="1" applyFont="1" applyBorder="1" applyProtection="1">
      <protection locked="0"/>
    </xf>
    <xf numFmtId="1" fontId="8" fillId="9" borderId="382" xfId="30" applyNumberFormat="1" applyFont="1" applyFill="1" applyBorder="1"/>
    <xf numFmtId="1" fontId="8" fillId="10" borderId="1094" xfId="30" applyNumberFormat="1" applyFont="1" applyBorder="1" applyProtection="1">
      <protection locked="0"/>
    </xf>
    <xf numFmtId="1" fontId="8" fillId="10" borderId="1095" xfId="30" applyNumberFormat="1" applyFont="1" applyBorder="1" applyProtection="1">
      <protection locked="0"/>
    </xf>
    <xf numFmtId="1" fontId="8" fillId="9" borderId="1096" xfId="30" applyNumberFormat="1" applyFont="1" applyFill="1" applyBorder="1"/>
    <xf numFmtId="1" fontId="8" fillId="10" borderId="1097" xfId="30" applyNumberFormat="1" applyFont="1" applyBorder="1" applyProtection="1">
      <protection locked="0"/>
    </xf>
    <xf numFmtId="1" fontId="8" fillId="10" borderId="1098" xfId="30" applyNumberFormat="1" applyFont="1" applyBorder="1" applyProtection="1">
      <protection locked="0"/>
    </xf>
    <xf numFmtId="1" fontId="8" fillId="9" borderId="1099" xfId="30" applyNumberFormat="1" applyFont="1" applyFill="1" applyBorder="1"/>
    <xf numFmtId="1" fontId="8" fillId="0" borderId="382" xfId="0" applyNumberFormat="1" applyFont="1" applyBorder="1"/>
    <xf numFmtId="1" fontId="8" fillId="10" borderId="365" xfId="30" applyNumberFormat="1" applyFont="1" applyBorder="1" applyProtection="1">
      <protection locked="0"/>
    </xf>
    <xf numFmtId="1" fontId="8" fillId="10" borderId="14" xfId="30" applyNumberFormat="1" applyFont="1" applyBorder="1" applyProtection="1">
      <protection locked="0"/>
    </xf>
    <xf numFmtId="1" fontId="8" fillId="10" borderId="811" xfId="30" applyNumberFormat="1" applyFont="1" applyBorder="1" applyProtection="1">
      <protection locked="0"/>
    </xf>
    <xf numFmtId="1" fontId="8" fillId="9" borderId="306" xfId="30" applyNumberFormat="1" applyFont="1" applyFill="1" applyBorder="1"/>
    <xf numFmtId="1" fontId="8" fillId="0" borderId="1066" xfId="0" applyNumberFormat="1" applyFont="1" applyBorder="1"/>
    <xf numFmtId="1" fontId="8" fillId="10" borderId="3" xfId="30" applyNumberFormat="1" applyFont="1" applyBorder="1" applyProtection="1">
      <protection locked="0"/>
    </xf>
    <xf numFmtId="49" fontId="8" fillId="10" borderId="3" xfId="30" applyNumberFormat="1" applyFont="1" applyBorder="1" applyProtection="1">
      <protection locked="0"/>
    </xf>
    <xf numFmtId="1" fontId="8" fillId="10" borderId="1045" xfId="30" applyNumberFormat="1" applyFont="1" applyBorder="1" applyProtection="1">
      <protection locked="0"/>
    </xf>
    <xf numFmtId="1" fontId="8" fillId="9" borderId="1064" xfId="30" applyNumberFormat="1" applyFont="1" applyFill="1" applyBorder="1"/>
    <xf numFmtId="1" fontId="8" fillId="10" borderId="370" xfId="30" applyNumberFormat="1" applyFont="1" applyBorder="1" applyProtection="1">
      <protection locked="0"/>
    </xf>
    <xf numFmtId="49" fontId="8" fillId="10" borderId="29" xfId="30" applyNumberFormat="1" applyFont="1" applyBorder="1" applyProtection="1">
      <protection locked="0"/>
    </xf>
    <xf numFmtId="1" fontId="8" fillId="0" borderId="1090" xfId="0" applyNumberFormat="1" applyFont="1" applyBorder="1" applyAlignment="1">
      <alignment vertical="center"/>
    </xf>
    <xf numFmtId="1" fontId="8" fillId="10" borderId="1100" xfId="30" applyNumberFormat="1" applyFont="1" applyBorder="1" applyProtection="1">
      <protection locked="0"/>
    </xf>
    <xf numFmtId="1" fontId="8" fillId="10" borderId="1101" xfId="30" applyNumberFormat="1" applyFont="1" applyBorder="1" applyProtection="1">
      <protection locked="0"/>
    </xf>
    <xf numFmtId="49" fontId="8" fillId="10" borderId="1101" xfId="30" applyNumberFormat="1" applyFont="1" applyBorder="1" applyProtection="1">
      <protection locked="0"/>
    </xf>
    <xf numFmtId="1" fontId="8" fillId="10" borderId="980" xfId="30" applyNumberFormat="1" applyFont="1" applyBorder="1" applyProtection="1">
      <protection locked="0"/>
    </xf>
    <xf numFmtId="1" fontId="8" fillId="9" borderId="1090" xfId="30" applyNumberFormat="1" applyFont="1" applyFill="1" applyBorder="1"/>
    <xf numFmtId="1" fontId="8" fillId="10" borderId="545" xfId="30" applyNumberFormat="1" applyFont="1" applyBorder="1" applyProtection="1">
      <protection locked="0"/>
    </xf>
    <xf numFmtId="1" fontId="10" fillId="4" borderId="1064" xfId="0" applyNumberFormat="1" applyFont="1" applyFill="1" applyBorder="1"/>
    <xf numFmtId="1" fontId="10" fillId="10" borderId="1103" xfId="31" applyNumberFormat="1" applyFont="1" applyBorder="1" applyProtection="1">
      <protection locked="0"/>
    </xf>
    <xf numFmtId="1" fontId="10" fillId="10" borderId="3" xfId="31" applyNumberFormat="1" applyFont="1" applyBorder="1" applyProtection="1">
      <protection locked="0"/>
    </xf>
    <xf numFmtId="1" fontId="10" fillId="10" borderId="1104" xfId="31" applyNumberFormat="1" applyFont="1" applyBorder="1" applyProtection="1">
      <protection locked="0"/>
    </xf>
    <xf numFmtId="1" fontId="10" fillId="9" borderId="1105" xfId="31" applyNumberFormat="1" applyFont="1" applyFill="1" applyBorder="1"/>
    <xf numFmtId="1" fontId="10" fillId="10" borderId="370" xfId="31" applyNumberFormat="1" applyFont="1" applyBorder="1" applyProtection="1">
      <protection locked="0"/>
    </xf>
    <xf numFmtId="1" fontId="10" fillId="10" borderId="29" xfId="31" applyNumberFormat="1" applyFont="1" applyBorder="1" applyProtection="1">
      <protection locked="0"/>
    </xf>
    <xf numFmtId="1" fontId="10" fillId="10" borderId="369" xfId="31" applyNumberFormat="1" applyFont="1" applyBorder="1" applyProtection="1">
      <protection locked="0"/>
    </xf>
    <xf numFmtId="1" fontId="10" fillId="10" borderId="382" xfId="31" applyNumberFormat="1" applyFont="1" applyBorder="1" applyProtection="1">
      <protection locked="0"/>
    </xf>
    <xf numFmtId="1" fontId="10" fillId="4" borderId="1090" xfId="0" applyNumberFormat="1" applyFont="1" applyFill="1" applyBorder="1" applyAlignment="1">
      <alignment vertical="center" wrapText="1"/>
    </xf>
    <xf numFmtId="1" fontId="10" fillId="10" borderId="989" xfId="31" applyNumberFormat="1" applyFont="1" applyBorder="1" applyProtection="1">
      <protection locked="0"/>
    </xf>
    <xf numFmtId="1" fontId="10" fillId="10" borderId="14" xfId="31" applyNumberFormat="1" applyFont="1" applyBorder="1" applyProtection="1">
      <protection locked="0"/>
    </xf>
    <xf numFmtId="1" fontId="10" fillId="10" borderId="811" xfId="31" applyNumberFormat="1" applyFont="1" applyBorder="1" applyProtection="1">
      <protection locked="0"/>
    </xf>
    <xf numFmtId="1" fontId="10" fillId="9" borderId="306" xfId="31" applyNumberFormat="1" applyFont="1" applyFill="1" applyBorder="1"/>
    <xf numFmtId="1" fontId="8" fillId="10" borderId="1106" xfId="30" applyNumberFormat="1" applyFont="1" applyBorder="1" applyProtection="1">
      <protection locked="0"/>
    </xf>
    <xf numFmtId="1" fontId="8" fillId="10" borderId="1107" xfId="30" applyNumberFormat="1" applyFont="1" applyBorder="1" applyProtection="1">
      <protection locked="0"/>
    </xf>
    <xf numFmtId="1" fontId="8" fillId="10" borderId="1108" xfId="30" applyNumberFormat="1" applyFont="1" applyBorder="1" applyProtection="1">
      <protection locked="0"/>
    </xf>
    <xf numFmtId="1" fontId="8" fillId="9" borderId="1046" xfId="30" applyNumberFormat="1" applyFont="1" applyFill="1" applyBorder="1"/>
    <xf numFmtId="1" fontId="8" fillId="10" borderId="1109" xfId="30" applyNumberFormat="1" applyFont="1" applyBorder="1" applyProtection="1">
      <protection locked="0"/>
    </xf>
    <xf numFmtId="1" fontId="8" fillId="10" borderId="1099" xfId="30" applyNumberFormat="1" applyFont="1" applyBorder="1" applyProtection="1">
      <protection locked="0"/>
    </xf>
    <xf numFmtId="1" fontId="8" fillId="10" borderId="1103" xfId="30" applyNumberFormat="1" applyFont="1" applyBorder="1" applyProtection="1">
      <protection locked="0"/>
    </xf>
    <xf numFmtId="1" fontId="8" fillId="0" borderId="382" xfId="0" applyNumberFormat="1" applyFont="1" applyBorder="1" applyAlignment="1">
      <alignment vertical="center" wrapText="1"/>
    </xf>
    <xf numFmtId="1" fontId="8" fillId="3" borderId="384" xfId="0" applyNumberFormat="1" applyFont="1" applyFill="1" applyBorder="1"/>
    <xf numFmtId="1" fontId="8" fillId="10" borderId="989" xfId="30" applyNumberFormat="1" applyFont="1" applyBorder="1" applyProtection="1">
      <protection locked="0"/>
    </xf>
    <xf numFmtId="1" fontId="8" fillId="9" borderId="1103" xfId="30" applyNumberFormat="1" applyFont="1" applyFill="1" applyBorder="1"/>
    <xf numFmtId="1" fontId="8" fillId="9" borderId="3" xfId="30" applyNumberFormat="1" applyFont="1" applyFill="1" applyBorder="1"/>
    <xf numFmtId="1" fontId="8" fillId="9" borderId="1045" xfId="30" applyNumberFormat="1" applyFont="1" applyFill="1" applyBorder="1"/>
    <xf numFmtId="1" fontId="8" fillId="10" borderId="306" xfId="30" applyNumberFormat="1" applyFont="1" applyBorder="1" applyProtection="1">
      <protection locked="0"/>
    </xf>
    <xf numFmtId="1" fontId="8" fillId="0" borderId="384" xfId="0" applyNumberFormat="1" applyFont="1" applyBorder="1"/>
    <xf numFmtId="1" fontId="8" fillId="9" borderId="365" xfId="30" applyNumberFormat="1" applyFont="1" applyFill="1" applyBorder="1"/>
    <xf numFmtId="1" fontId="8" fillId="9" borderId="380" xfId="30" applyNumberFormat="1" applyFont="1" applyFill="1" applyBorder="1"/>
    <xf numFmtId="1" fontId="8" fillId="9" borderId="364" xfId="30" applyNumberFormat="1" applyFont="1" applyFill="1" applyBorder="1"/>
    <xf numFmtId="1" fontId="8" fillId="10" borderId="384" xfId="30" applyNumberFormat="1" applyFont="1" applyBorder="1" applyProtection="1">
      <protection locked="0"/>
    </xf>
    <xf numFmtId="1" fontId="10" fillId="10" borderId="1046" xfId="30" applyNumberFormat="1" applyFont="1" applyBorder="1" applyAlignment="1" applyProtection="1">
      <alignment horizontal="right" vertical="center"/>
      <protection locked="0"/>
    </xf>
    <xf numFmtId="1" fontId="10" fillId="10" borderId="1110" xfId="30" applyNumberFormat="1" applyFont="1" applyBorder="1" applyAlignment="1" applyProtection="1">
      <alignment horizontal="right" vertical="center"/>
      <protection locked="0"/>
    </xf>
    <xf numFmtId="1" fontId="10" fillId="10" borderId="1112" xfId="32" applyNumberFormat="1" applyFont="1" applyBorder="1" applyAlignment="1" applyProtection="1">
      <alignment horizontal="right" vertical="center"/>
      <protection locked="0"/>
    </xf>
    <xf numFmtId="1" fontId="10" fillId="10" borderId="1112" xfId="30" applyNumberFormat="1" applyFont="1" applyBorder="1" applyAlignment="1" applyProtection="1">
      <alignment horizontal="right" vertical="center"/>
      <protection locked="0"/>
    </xf>
    <xf numFmtId="1" fontId="10" fillId="0" borderId="0" xfId="30" applyNumberFormat="1" applyFont="1" applyFill="1" applyBorder="1" applyAlignment="1" applyProtection="1">
      <alignment horizontal="right" vertical="center"/>
      <protection locked="0"/>
    </xf>
    <xf numFmtId="1" fontId="10" fillId="10" borderId="1113" xfId="30" applyNumberFormat="1" applyFont="1" applyBorder="1" applyAlignment="1" applyProtection="1">
      <alignment horizontal="right" vertical="center"/>
      <protection locked="0"/>
    </xf>
    <xf numFmtId="1" fontId="10" fillId="10" borderId="1096" xfId="30" applyNumberFormat="1" applyFont="1" applyBorder="1" applyAlignment="1" applyProtection="1">
      <alignment horizontal="right" vertical="center"/>
      <protection locked="0"/>
    </xf>
    <xf numFmtId="1" fontId="10" fillId="10" borderId="1090" xfId="31" applyNumberFormat="1" applyFont="1" applyBorder="1" applyAlignment="1" applyProtection="1">
      <alignment horizontal="right" vertical="center"/>
      <protection locked="0"/>
    </xf>
    <xf numFmtId="1" fontId="15" fillId="0" borderId="1055" xfId="0" applyNumberFormat="1" applyFont="1" applyBorder="1" applyAlignment="1">
      <alignment horizontal="center" vertical="center"/>
    </xf>
    <xf numFmtId="1" fontId="15" fillId="0" borderId="980" xfId="0" applyNumberFormat="1" applyFont="1" applyBorder="1" applyAlignment="1">
      <alignment horizontal="center" vertical="center"/>
    </xf>
    <xf numFmtId="1" fontId="10" fillId="10" borderId="1064" xfId="30" applyNumberFormat="1" applyFont="1" applyBorder="1" applyAlignment="1" applyProtection="1">
      <alignment wrapText="1"/>
      <protection locked="0"/>
    </xf>
    <xf numFmtId="1" fontId="10" fillId="10" borderId="1090" xfId="30" applyNumberFormat="1" applyFont="1" applyBorder="1" applyProtection="1">
      <protection locked="0"/>
    </xf>
    <xf numFmtId="1" fontId="13" fillId="4" borderId="977" xfId="0" applyNumberFormat="1" applyFont="1" applyFill="1" applyBorder="1"/>
    <xf numFmtId="1" fontId="9" fillId="0" borderId="1066" xfId="0" applyNumberFormat="1" applyFont="1" applyBorder="1"/>
    <xf numFmtId="1" fontId="13" fillId="3" borderId="1066" xfId="0" applyNumberFormat="1" applyFont="1" applyFill="1" applyBorder="1"/>
    <xf numFmtId="1" fontId="10" fillId="4" borderId="1060" xfId="0" applyNumberFormat="1" applyFont="1" applyFill="1" applyBorder="1" applyAlignment="1">
      <alignment vertical="center"/>
    </xf>
    <xf numFmtId="1" fontId="10" fillId="4" borderId="1077" xfId="31" applyNumberFormat="1" applyFont="1" applyFill="1" applyBorder="1" applyAlignment="1" applyProtection="1">
      <alignment wrapText="1"/>
      <protection locked="0"/>
    </xf>
    <xf numFmtId="1" fontId="9" fillId="4" borderId="977" xfId="0" applyNumberFormat="1" applyFont="1" applyFill="1" applyBorder="1" applyAlignment="1">
      <alignment horizontal="left"/>
    </xf>
    <xf numFmtId="1" fontId="9" fillId="4" borderId="1077" xfId="0" applyNumberFormat="1" applyFont="1" applyFill="1" applyBorder="1" applyAlignment="1">
      <alignment horizontal="center"/>
    </xf>
    <xf numFmtId="1" fontId="10" fillId="4" borderId="1064" xfId="0" applyNumberFormat="1" applyFont="1" applyFill="1" applyBorder="1" applyAlignment="1">
      <alignment vertical="center"/>
    </xf>
    <xf numFmtId="1" fontId="10" fillId="4" borderId="1064" xfId="31" applyNumberFormat="1" applyFont="1" applyFill="1" applyBorder="1" applyProtection="1">
      <protection locked="0"/>
    </xf>
    <xf numFmtId="1" fontId="10" fillId="4" borderId="382" xfId="0" applyNumberFormat="1" applyFont="1" applyFill="1" applyBorder="1" applyAlignment="1">
      <alignment vertical="center"/>
    </xf>
    <xf numFmtId="1" fontId="10" fillId="4" borderId="404" xfId="31" applyNumberFormat="1" applyFont="1" applyFill="1" applyBorder="1" applyProtection="1">
      <protection locked="0"/>
    </xf>
    <xf numFmtId="1" fontId="10" fillId="4" borderId="382" xfId="31" applyNumberFormat="1" applyFont="1" applyFill="1" applyBorder="1" applyProtection="1">
      <protection locked="0"/>
    </xf>
    <xf numFmtId="1" fontId="10" fillId="4" borderId="382" xfId="0" applyNumberFormat="1" applyFont="1" applyFill="1" applyBorder="1" applyAlignment="1">
      <alignment vertical="center" wrapText="1"/>
    </xf>
    <xf numFmtId="1" fontId="10" fillId="4" borderId="384" xfId="0" applyNumberFormat="1" applyFont="1" applyFill="1" applyBorder="1" applyAlignment="1">
      <alignment vertical="center"/>
    </xf>
    <xf numFmtId="1" fontId="10" fillId="4" borderId="384" xfId="31" applyNumberFormat="1" applyFont="1" applyFill="1" applyBorder="1" applyProtection="1">
      <protection locked="0"/>
    </xf>
    <xf numFmtId="164" fontId="10" fillId="4" borderId="1090" xfId="12" applyFont="1" applyFill="1" applyBorder="1" applyAlignment="1">
      <alignment vertical="center" wrapText="1"/>
    </xf>
    <xf numFmtId="1" fontId="10" fillId="4" borderId="384" xfId="31" applyNumberFormat="1" applyFont="1" applyFill="1" applyBorder="1" applyProtection="1"/>
    <xf numFmtId="1" fontId="10" fillId="7" borderId="27" xfId="0" applyNumberFormat="1" applyFont="1" applyFill="1" applyBorder="1"/>
    <xf numFmtId="1" fontId="61" fillId="7" borderId="0" xfId="0" applyNumberFormat="1" applyFont="1" applyFill="1" applyBorder="1" applyAlignment="1" applyProtection="1"/>
    <xf numFmtId="0" fontId="0" fillId="0" borderId="0" xfId="0"/>
    <xf numFmtId="0" fontId="0" fillId="0" borderId="0" xfId="0"/>
    <xf numFmtId="0" fontId="5" fillId="3" borderId="0" xfId="0" applyFont="1" applyFill="1" applyBorder="1" applyAlignment="1" applyProtection="1">
      <alignment horizontal="center" vertical="center" wrapText="1"/>
    </xf>
    <xf numFmtId="0" fontId="40" fillId="7" borderId="1118" xfId="0" applyFont="1" applyFill="1" applyBorder="1"/>
    <xf numFmtId="0" fontId="9" fillId="7" borderId="0" xfId="0" applyFont="1" applyFill="1"/>
    <xf numFmtId="0" fontId="83" fillId="7" borderId="0" xfId="0" applyFont="1" applyFill="1"/>
    <xf numFmtId="0" fontId="83" fillId="7" borderId="0" xfId="0" applyFont="1" applyFill="1" applyBorder="1"/>
    <xf numFmtId="0" fontId="33" fillId="7" borderId="0" xfId="0" applyFont="1" applyFill="1" applyBorder="1"/>
    <xf numFmtId="0" fontId="0" fillId="7" borderId="0" xfId="0" applyFill="1"/>
    <xf numFmtId="0" fontId="10" fillId="7" borderId="138" xfId="0" applyFont="1" applyFill="1" applyBorder="1" applyAlignment="1">
      <alignment vertical="center"/>
    </xf>
    <xf numFmtId="0" fontId="10" fillId="7" borderId="27" xfId="0" applyFont="1" applyFill="1" applyBorder="1" applyAlignment="1">
      <alignment vertical="center"/>
    </xf>
    <xf numFmtId="0" fontId="10" fillId="7" borderId="90" xfId="0" applyFont="1" applyFill="1" applyBorder="1" applyAlignment="1">
      <alignment vertical="center" wrapText="1"/>
    </xf>
    <xf numFmtId="1" fontId="15" fillId="4" borderId="1118" xfId="0" applyNumberFormat="1" applyFont="1" applyFill="1" applyBorder="1" applyProtection="1">
      <protection locked="0"/>
    </xf>
    <xf numFmtId="1" fontId="15" fillId="4" borderId="1119" xfId="0" applyNumberFormat="1" applyFont="1" applyFill="1" applyBorder="1" applyAlignment="1">
      <alignment horizontal="center" vertical="center" wrapText="1"/>
    </xf>
    <xf numFmtId="3" fontId="15" fillId="6" borderId="1062" xfId="0" applyNumberFormat="1" applyFont="1" applyFill="1" applyBorder="1" applyAlignment="1" applyProtection="1">
      <protection locked="0"/>
    </xf>
    <xf numFmtId="3" fontId="15" fillId="6" borderId="1120" xfId="0" applyNumberFormat="1" applyFont="1" applyFill="1" applyBorder="1" applyAlignment="1" applyProtection="1">
      <protection locked="0"/>
    </xf>
    <xf numFmtId="3" fontId="15" fillId="6" borderId="1121" xfId="0" applyNumberFormat="1" applyFont="1" applyFill="1" applyBorder="1" applyAlignment="1" applyProtection="1">
      <protection locked="0"/>
    </xf>
    <xf numFmtId="3" fontId="15" fillId="3" borderId="1118" xfId="0" applyNumberFormat="1" applyFont="1" applyFill="1" applyBorder="1" applyAlignment="1" applyProtection="1">
      <protection locked="0"/>
    </xf>
    <xf numFmtId="0" fontId="15" fillId="0" borderId="1119" xfId="0" applyFont="1" applyBorder="1" applyAlignment="1">
      <alignment horizontal="center" vertical="center" wrapText="1"/>
    </xf>
    <xf numFmtId="0" fontId="15" fillId="0" borderId="1062" xfId="0" applyNumberFormat="1" applyFont="1" applyFill="1" applyBorder="1" applyAlignment="1" applyProtection="1">
      <alignment horizontal="center" vertical="center" wrapText="1"/>
    </xf>
    <xf numFmtId="0" fontId="15" fillId="0" borderId="1075" xfId="0" applyNumberFormat="1" applyFont="1" applyFill="1" applyBorder="1" applyAlignment="1" applyProtection="1">
      <alignment horizontal="center" vertical="center" wrapText="1"/>
    </xf>
    <xf numFmtId="49" fontId="15" fillId="0" borderId="1120" xfId="0" applyNumberFormat="1" applyFont="1" applyFill="1" applyBorder="1" applyAlignment="1" applyProtection="1">
      <alignment horizontal="center" vertical="center" wrapText="1"/>
    </xf>
    <xf numFmtId="0" fontId="15" fillId="0" borderId="1121" xfId="0" applyNumberFormat="1" applyFont="1" applyFill="1" applyBorder="1" applyAlignment="1" applyProtection="1">
      <alignment horizontal="center" vertical="center" wrapText="1"/>
    </xf>
    <xf numFmtId="3" fontId="15" fillId="0" borderId="1090" xfId="0" applyNumberFormat="1" applyFont="1" applyBorder="1" applyProtection="1">
      <protection locked="0"/>
    </xf>
    <xf numFmtId="3" fontId="15" fillId="6" borderId="1103" xfId="0" applyNumberFormat="1" applyFont="1" applyFill="1" applyBorder="1" applyAlignment="1" applyProtection="1">
      <protection locked="0"/>
    </xf>
    <xf numFmtId="0" fontId="15" fillId="0" borderId="1114" xfId="0" applyFont="1" applyBorder="1" applyAlignment="1">
      <alignment horizontal="center" vertical="center" wrapText="1"/>
    </xf>
    <xf numFmtId="3" fontId="15" fillId="4" borderId="36" xfId="0" applyNumberFormat="1" applyFont="1" applyFill="1" applyBorder="1" applyAlignment="1" applyProtection="1">
      <protection locked="0"/>
    </xf>
    <xf numFmtId="3" fontId="15" fillId="4" borderId="29" xfId="0" applyNumberFormat="1" applyFont="1" applyFill="1" applyBorder="1" applyAlignment="1" applyProtection="1">
      <protection locked="0"/>
    </xf>
    <xf numFmtId="3" fontId="15" fillId="4" borderId="1105" xfId="0" applyNumberFormat="1" applyFont="1" applyFill="1" applyBorder="1" applyAlignment="1" applyProtection="1">
      <protection locked="0"/>
    </xf>
    <xf numFmtId="3" fontId="15" fillId="4" borderId="1091" xfId="0" applyNumberFormat="1" applyFont="1" applyFill="1" applyBorder="1" applyAlignment="1" applyProtection="1">
      <protection locked="0"/>
    </xf>
    <xf numFmtId="3" fontId="15" fillId="4" borderId="1103" xfId="0" applyNumberFormat="1" applyFont="1" applyFill="1" applyBorder="1" applyAlignment="1" applyProtection="1">
      <protection locked="0"/>
    </xf>
    <xf numFmtId="3" fontId="15" fillId="4" borderId="1091" xfId="0" applyNumberFormat="1" applyFont="1" applyFill="1" applyBorder="1" applyAlignment="1" applyProtection="1"/>
    <xf numFmtId="0" fontId="15" fillId="4" borderId="1118" xfId="0" applyFont="1" applyFill="1" applyBorder="1" applyAlignment="1" applyProtection="1">
      <alignment horizontal="center" vertical="center" wrapText="1"/>
    </xf>
    <xf numFmtId="0" fontId="15" fillId="4" borderId="1122" xfId="0" applyFont="1" applyFill="1" applyBorder="1" applyAlignment="1" applyProtection="1">
      <alignment horizontal="center" vertical="center" wrapText="1"/>
    </xf>
    <xf numFmtId="0" fontId="15" fillId="4" borderId="1062" xfId="0" applyFont="1" applyFill="1" applyBorder="1" applyAlignment="1" applyProtection="1">
      <alignment horizontal="center" vertical="center" wrapText="1"/>
    </xf>
    <xf numFmtId="0" fontId="15" fillId="4" borderId="1075" xfId="0" applyFont="1" applyFill="1" applyBorder="1" applyAlignment="1" applyProtection="1">
      <alignment horizontal="center" vertical="center" wrapText="1"/>
    </xf>
    <xf numFmtId="0" fontId="15" fillId="4" borderId="1121" xfId="0" applyFont="1" applyFill="1" applyBorder="1" applyAlignment="1" applyProtection="1">
      <alignment horizontal="center" vertical="center" wrapText="1"/>
    </xf>
    <xf numFmtId="3" fontId="10" fillId="6" borderId="1118" xfId="0" applyNumberFormat="1" applyFont="1" applyFill="1" applyBorder="1" applyAlignment="1" applyProtection="1">
      <protection locked="0"/>
    </xf>
    <xf numFmtId="1" fontId="10" fillId="5" borderId="1118" xfId="0" applyNumberFormat="1" applyFont="1" applyFill="1" applyBorder="1"/>
    <xf numFmtId="1" fontId="61" fillId="4" borderId="1118" xfId="0" applyNumberFormat="1" applyFont="1" applyFill="1" applyBorder="1" applyAlignment="1">
      <alignment vertical="center" wrapText="1"/>
    </xf>
    <xf numFmtId="3" fontId="10" fillId="5" borderId="1118" xfId="0" applyNumberFormat="1" applyFont="1" applyFill="1" applyBorder="1" applyAlignment="1" applyProtection="1"/>
    <xf numFmtId="3" fontId="10" fillId="7" borderId="1118" xfId="0" applyNumberFormat="1" applyFont="1" applyFill="1" applyBorder="1" applyAlignment="1" applyProtection="1">
      <protection locked="0"/>
    </xf>
    <xf numFmtId="0" fontId="61" fillId="0" borderId="1118" xfId="0" applyNumberFormat="1" applyFont="1" applyFill="1" applyBorder="1" applyAlignment="1" applyProtection="1">
      <alignment vertical="center" wrapText="1"/>
    </xf>
    <xf numFmtId="3" fontId="10" fillId="6" borderId="1118" xfId="0" applyNumberFormat="1" applyFont="1" applyFill="1" applyBorder="1" applyProtection="1">
      <protection locked="0"/>
    </xf>
    <xf numFmtId="3" fontId="10" fillId="3" borderId="1118" xfId="0" applyNumberFormat="1" applyFont="1" applyFill="1" applyBorder="1" applyAlignment="1" applyProtection="1"/>
    <xf numFmtId="1" fontId="10" fillId="4" borderId="1118" xfId="0" applyNumberFormat="1" applyFont="1" applyFill="1" applyBorder="1"/>
    <xf numFmtId="3" fontId="3" fillId="6" borderId="1118" xfId="0" applyNumberFormat="1" applyFont="1" applyFill="1" applyBorder="1" applyProtection="1">
      <protection locked="0"/>
    </xf>
    <xf numFmtId="0" fontId="15" fillId="0" borderId="1115" xfId="0" applyFont="1" applyFill="1" applyBorder="1" applyAlignment="1" applyProtection="1">
      <alignment vertical="center" wrapText="1"/>
    </xf>
    <xf numFmtId="0" fontId="10" fillId="4" borderId="1125" xfId="0" applyFont="1" applyFill="1" applyBorder="1" applyAlignment="1" applyProtection="1">
      <alignment horizontal="center" vertical="center" wrapText="1"/>
    </xf>
    <xf numFmtId="0" fontId="10" fillId="4" borderId="1126" xfId="0" applyFont="1" applyFill="1" applyBorder="1" applyAlignment="1" applyProtection="1">
      <alignment horizontal="center" vertical="center" wrapText="1"/>
    </xf>
    <xf numFmtId="0" fontId="10" fillId="0" borderId="1121" xfId="0" applyFont="1" applyFill="1" applyBorder="1" applyAlignment="1" applyProtection="1">
      <alignment horizontal="center" vertical="center" wrapText="1"/>
    </xf>
    <xf numFmtId="0" fontId="10" fillId="0" borderId="1118" xfId="0" applyFont="1" applyFill="1" applyBorder="1" applyAlignment="1" applyProtection="1">
      <alignment horizontal="center" vertical="center" wrapText="1"/>
    </xf>
    <xf numFmtId="1" fontId="10" fillId="3" borderId="1127" xfId="0" applyNumberFormat="1" applyFont="1" applyFill="1" applyBorder="1" applyAlignment="1">
      <alignment vertical="center"/>
    </xf>
    <xf numFmtId="1" fontId="10" fillId="4" borderId="1128" xfId="0" applyNumberFormat="1" applyFont="1" applyFill="1" applyBorder="1" applyAlignment="1">
      <alignment horizontal="right"/>
    </xf>
    <xf numFmtId="1" fontId="10" fillId="0" borderId="1128" xfId="0" applyNumberFormat="1" applyFont="1" applyBorder="1" applyAlignment="1">
      <alignment horizontal="right"/>
    </xf>
    <xf numFmtId="1" fontId="10" fillId="0" borderId="1129" xfId="0" applyNumberFormat="1" applyFont="1" applyBorder="1" applyAlignment="1">
      <alignment horizontal="right"/>
    </xf>
    <xf numFmtId="1" fontId="10" fillId="0" borderId="1062" xfId="0" applyNumberFormat="1" applyFont="1" applyBorder="1" applyAlignment="1">
      <alignment horizontal="right"/>
    </xf>
    <xf numFmtId="1" fontId="10" fillId="0" borderId="1075" xfId="0" applyNumberFormat="1" applyFont="1" applyBorder="1" applyAlignment="1">
      <alignment horizontal="right"/>
    </xf>
    <xf numFmtId="1" fontId="10" fillId="0" borderId="1121" xfId="0" applyNumberFormat="1" applyFont="1" applyBorder="1" applyAlignment="1">
      <alignment horizontal="right"/>
    </xf>
    <xf numFmtId="3" fontId="10" fillId="6" borderId="63" xfId="0" applyNumberFormat="1" applyFont="1" applyFill="1" applyBorder="1" applyAlignment="1" applyProtection="1">
      <protection locked="0"/>
    </xf>
    <xf numFmtId="3" fontId="10" fillId="6" borderId="29" xfId="0" applyNumberFormat="1" applyFont="1" applyFill="1" applyBorder="1" applyAlignment="1" applyProtection="1">
      <protection locked="0"/>
    </xf>
    <xf numFmtId="3" fontId="10" fillId="6" borderId="1105" xfId="0" applyNumberFormat="1" applyFont="1" applyFill="1" applyBorder="1" applyAlignment="1" applyProtection="1">
      <protection locked="0"/>
    </xf>
    <xf numFmtId="3" fontId="10" fillId="6" borderId="1103" xfId="0" applyNumberFormat="1" applyFont="1" applyFill="1" applyBorder="1" applyAlignment="1" applyProtection="1">
      <protection locked="0"/>
    </xf>
    <xf numFmtId="3" fontId="10" fillId="0" borderId="1105" xfId="0" applyNumberFormat="1" applyFont="1" applyFill="1" applyBorder="1" applyAlignment="1" applyProtection="1">
      <alignment vertical="center" wrapText="1"/>
    </xf>
    <xf numFmtId="3" fontId="10" fillId="8" borderId="63" xfId="0" applyNumberFormat="1" applyFont="1" applyFill="1" applyBorder="1" applyAlignment="1" applyProtection="1">
      <protection locked="0"/>
    </xf>
    <xf numFmtId="3" fontId="10" fillId="8" borderId="29" xfId="0" applyNumberFormat="1" applyFont="1" applyFill="1" applyBorder="1" applyAlignment="1" applyProtection="1">
      <protection locked="0"/>
    </xf>
    <xf numFmtId="1" fontId="10" fillId="5" borderId="1091" xfId="0" applyNumberFormat="1" applyFont="1" applyFill="1" applyBorder="1"/>
    <xf numFmtId="3" fontId="10" fillId="8" borderId="1103" xfId="0" applyNumberFormat="1" applyFont="1" applyFill="1" applyBorder="1" applyAlignment="1" applyProtection="1">
      <protection locked="0"/>
    </xf>
    <xf numFmtId="0" fontId="10" fillId="4" borderId="1105" xfId="0" applyFont="1" applyFill="1" applyBorder="1" applyAlignment="1" applyProtection="1">
      <alignment vertical="center"/>
    </xf>
    <xf numFmtId="1" fontId="10" fillId="5" borderId="1130" xfId="0" applyNumberFormat="1" applyFont="1" applyFill="1" applyBorder="1"/>
    <xf numFmtId="3" fontId="10" fillId="3" borderId="1091" xfId="0" applyNumberFormat="1" applyFont="1" applyFill="1" applyBorder="1" applyAlignment="1" applyProtection="1"/>
    <xf numFmtId="1" fontId="15" fillId="4" borderId="1131" xfId="0" applyNumberFormat="1" applyFont="1" applyFill="1" applyBorder="1" applyAlignment="1">
      <alignment horizontal="center" vertical="center" wrapText="1"/>
    </xf>
    <xf numFmtId="1" fontId="15" fillId="4" borderId="1128" xfId="0" applyNumberFormat="1" applyFont="1" applyFill="1" applyBorder="1" applyAlignment="1">
      <alignment horizontal="center" vertical="center" wrapText="1"/>
    </xf>
    <xf numFmtId="0" fontId="10" fillId="4" borderId="1118" xfId="0" applyFont="1" applyFill="1" applyBorder="1" applyAlignment="1" applyProtection="1">
      <alignment horizontal="center" vertical="center" wrapText="1"/>
    </xf>
    <xf numFmtId="0" fontId="10" fillId="4" borderId="1075" xfId="0" applyFont="1" applyFill="1" applyBorder="1" applyAlignment="1" applyProtection="1">
      <alignment horizontal="center" vertical="center" wrapText="1"/>
    </xf>
    <xf numFmtId="0" fontId="10" fillId="4" borderId="1132" xfId="0" applyFont="1" applyFill="1" applyBorder="1" applyAlignment="1" applyProtection="1">
      <alignment horizontal="center" vertical="center" wrapText="1"/>
    </xf>
    <xf numFmtId="0" fontId="10" fillId="4" borderId="1133" xfId="0" applyFont="1" applyFill="1" applyBorder="1" applyAlignment="1" applyProtection="1">
      <alignment horizontal="center" vertical="center" wrapText="1"/>
    </xf>
    <xf numFmtId="0" fontId="10" fillId="0" borderId="1133" xfId="0" applyFont="1" applyFill="1" applyBorder="1" applyAlignment="1" applyProtection="1">
      <alignment horizontal="center" vertical="center" wrapText="1"/>
    </xf>
    <xf numFmtId="0" fontId="10" fillId="3" borderId="1136" xfId="0" applyFont="1" applyFill="1" applyBorder="1" applyAlignment="1" applyProtection="1">
      <alignment horizontal="left" vertical="center"/>
    </xf>
    <xf numFmtId="0" fontId="9" fillId="3" borderId="1136" xfId="0" applyFont="1" applyFill="1" applyBorder="1" applyAlignment="1" applyProtection="1">
      <alignment horizontal="left"/>
    </xf>
    <xf numFmtId="1" fontId="13" fillId="0" borderId="0" xfId="0" applyNumberFormat="1" applyFont="1" applyFill="1"/>
    <xf numFmtId="1" fontId="10" fillId="0" borderId="0" xfId="0" applyNumberFormat="1" applyFont="1" applyFill="1" applyAlignment="1">
      <alignment vertical="top" wrapText="1"/>
    </xf>
    <xf numFmtId="1" fontId="10" fillId="0" borderId="0" xfId="0" applyNumberFormat="1" applyFont="1" applyFill="1" applyAlignment="1">
      <alignment vertical="top"/>
    </xf>
    <xf numFmtId="1" fontId="10" fillId="7" borderId="1118" xfId="0" applyNumberFormat="1" applyFont="1" applyFill="1" applyBorder="1" applyAlignment="1" applyProtection="1">
      <alignment horizontal="right"/>
      <protection locked="0"/>
    </xf>
    <xf numFmtId="3" fontId="10" fillId="6" borderId="1118" xfId="0" applyNumberFormat="1" applyFont="1" applyFill="1" applyBorder="1" applyAlignment="1" applyProtection="1">
      <alignment horizontal="right"/>
      <protection locked="0"/>
    </xf>
    <xf numFmtId="1" fontId="10" fillId="9" borderId="1118" xfId="0" applyNumberFormat="1" applyFont="1" applyFill="1" applyBorder="1" applyAlignment="1" applyProtection="1">
      <alignment horizontal="right"/>
    </xf>
    <xf numFmtId="1" fontId="10" fillId="6" borderId="1118" xfId="0" applyNumberFormat="1" applyFont="1" applyFill="1" applyBorder="1" applyAlignment="1" applyProtection="1">
      <alignment horizontal="right"/>
      <protection locked="0"/>
    </xf>
    <xf numFmtId="1" fontId="10" fillId="9" borderId="1118" xfId="0" applyNumberFormat="1" applyFont="1" applyFill="1" applyBorder="1" applyProtection="1"/>
    <xf numFmtId="1" fontId="10" fillId="6" borderId="1118" xfId="0" applyNumberFormat="1" applyFont="1" applyFill="1" applyBorder="1" applyProtection="1">
      <protection locked="0"/>
    </xf>
    <xf numFmtId="1" fontId="10" fillId="9" borderId="1118" xfId="0" applyNumberFormat="1" applyFont="1" applyFill="1" applyBorder="1" applyAlignment="1">
      <alignment horizontal="right"/>
    </xf>
    <xf numFmtId="1" fontId="10" fillId="4" borderId="1091" xfId="0" applyNumberFormat="1" applyFont="1" applyFill="1" applyBorder="1" applyAlignment="1">
      <alignment vertical="center" wrapText="1"/>
    </xf>
    <xf numFmtId="1" fontId="13" fillId="0" borderId="0" xfId="0" applyNumberFormat="1" applyFont="1" applyFill="1" applyProtection="1">
      <protection locked="0"/>
    </xf>
    <xf numFmtId="1" fontId="10" fillId="7" borderId="1118" xfId="0" applyNumberFormat="1" applyFont="1" applyFill="1" applyBorder="1" applyAlignment="1" applyProtection="1">
      <alignment horizontal="right"/>
    </xf>
    <xf numFmtId="3" fontId="10" fillId="7" borderId="1118" xfId="0" applyNumberFormat="1" applyFont="1" applyFill="1" applyBorder="1" applyAlignment="1" applyProtection="1">
      <alignment horizontal="right"/>
      <protection locked="0"/>
    </xf>
    <xf numFmtId="1" fontId="10" fillId="7" borderId="368" xfId="0" applyNumberFormat="1" applyFont="1" applyFill="1" applyBorder="1" applyAlignment="1">
      <alignment horizontal="right" vertical="center" wrapText="1"/>
    </xf>
    <xf numFmtId="3" fontId="10" fillId="7" borderId="368" xfId="0" applyNumberFormat="1" applyFont="1" applyFill="1" applyBorder="1" applyAlignment="1" applyProtection="1">
      <alignment horizontal="right" vertical="center" wrapText="1"/>
    </xf>
    <xf numFmtId="1" fontId="10" fillId="5" borderId="1118" xfId="0" applyNumberFormat="1" applyFont="1" applyFill="1" applyBorder="1" applyAlignment="1">
      <alignment horizontal="right"/>
    </xf>
    <xf numFmtId="0" fontId="21" fillId="7" borderId="1118" xfId="0" applyFont="1" applyFill="1" applyBorder="1" applyAlignment="1" applyProtection="1">
      <alignment horizontal="center" vertical="center" wrapText="1"/>
    </xf>
    <xf numFmtId="1" fontId="10" fillId="7" borderId="1134" xfId="0" applyNumberFormat="1" applyFont="1" applyFill="1" applyBorder="1" applyAlignment="1">
      <alignment horizontal="center" vertical="center" wrapText="1"/>
    </xf>
    <xf numFmtId="1" fontId="15" fillId="4" borderId="1125" xfId="0" applyNumberFormat="1" applyFont="1" applyFill="1" applyBorder="1" applyAlignment="1">
      <alignment horizontal="center" vertical="center" wrapText="1"/>
    </xf>
    <xf numFmtId="0" fontId="21" fillId="4" borderId="1125" xfId="0" applyFont="1" applyFill="1" applyBorder="1" applyAlignment="1" applyProtection="1">
      <alignment horizontal="center" vertical="center" wrapText="1"/>
    </xf>
    <xf numFmtId="1" fontId="10" fillId="4" borderId="1076" xfId="0" applyNumberFormat="1" applyFont="1" applyFill="1" applyBorder="1" applyAlignment="1">
      <alignment horizontal="center" vertical="center" wrapText="1"/>
    </xf>
    <xf numFmtId="1" fontId="10" fillId="4" borderId="1126" xfId="0" applyNumberFormat="1" applyFont="1" applyFill="1" applyBorder="1" applyAlignment="1">
      <alignment horizontal="center" vertical="center" wrapText="1"/>
    </xf>
    <xf numFmtId="1" fontId="10" fillId="4" borderId="1084" xfId="0" applyNumberFormat="1" applyFont="1" applyFill="1" applyBorder="1" applyAlignment="1">
      <alignment horizontal="center" vertical="center" wrapText="1"/>
    </xf>
    <xf numFmtId="1" fontId="71" fillId="4" borderId="1137" xfId="0" applyNumberFormat="1" applyFont="1" applyFill="1" applyBorder="1" applyAlignment="1">
      <alignment horizontal="center" vertical="center" wrapText="1"/>
    </xf>
    <xf numFmtId="0" fontId="10" fillId="4" borderId="1135" xfId="0" applyFont="1" applyFill="1" applyBorder="1" applyAlignment="1" applyProtection="1">
      <alignment horizontal="center" vertical="center" wrapText="1"/>
    </xf>
    <xf numFmtId="0" fontId="2" fillId="24" borderId="140" xfId="0" applyFont="1" applyFill="1" applyBorder="1" applyAlignment="1">
      <alignment horizontal="center"/>
    </xf>
    <xf numFmtId="0" fontId="10" fillId="0" borderId="948" xfId="0" applyFont="1" applyFill="1" applyBorder="1" applyAlignment="1" applyProtection="1">
      <alignment horizontal="center" vertical="center" wrapText="1"/>
    </xf>
    <xf numFmtId="0" fontId="10" fillId="0" borderId="979" xfId="0"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xf>
    <xf numFmtId="0" fontId="10" fillId="0" borderId="948" xfId="0" applyFont="1" applyFill="1" applyBorder="1" applyAlignment="1" applyProtection="1">
      <alignment horizontal="center" vertical="center"/>
    </xf>
    <xf numFmtId="0" fontId="10" fillId="0" borderId="979" xfId="0" applyFont="1" applyFill="1" applyBorder="1" applyAlignment="1" applyProtection="1">
      <alignment horizontal="center" vertical="center"/>
    </xf>
    <xf numFmtId="0" fontId="10" fillId="0" borderId="948" xfId="0" applyFont="1" applyBorder="1" applyAlignment="1" applyProtection="1">
      <alignment horizontal="center" vertical="center" wrapText="1"/>
    </xf>
    <xf numFmtId="0" fontId="10" fillId="0" borderId="979" xfId="0" applyFont="1" applyBorder="1" applyAlignment="1" applyProtection="1">
      <alignment horizontal="center" vertical="center" wrapText="1"/>
    </xf>
    <xf numFmtId="0" fontId="10" fillId="0" borderId="956" xfId="0" applyNumberFormat="1" applyFont="1" applyFill="1" applyBorder="1" applyAlignment="1" applyProtection="1">
      <alignment horizontal="center" vertical="center" wrapText="1"/>
    </xf>
    <xf numFmtId="0" fontId="10" fillId="0" borderId="952" xfId="0" applyNumberFormat="1" applyFont="1" applyFill="1" applyBorder="1" applyAlignment="1" applyProtection="1">
      <alignment horizontal="center" vertical="center" wrapText="1"/>
    </xf>
    <xf numFmtId="0" fontId="10" fillId="0" borderId="955" xfId="0" applyNumberFormat="1" applyFont="1" applyFill="1" applyBorder="1" applyAlignment="1" applyProtection="1">
      <alignment horizontal="center" vertical="center" wrapText="1"/>
    </xf>
    <xf numFmtId="0" fontId="10" fillId="0" borderId="956" xfId="0" applyFont="1" applyFill="1" applyBorder="1" applyAlignment="1" applyProtection="1">
      <alignment horizontal="center" vertical="center" wrapText="1"/>
    </xf>
    <xf numFmtId="0" fontId="10" fillId="0" borderId="306" xfId="0" applyFont="1" applyFill="1" applyBorder="1" applyAlignment="1" applyProtection="1">
      <alignment horizontal="center" vertical="center" wrapText="1"/>
    </xf>
    <xf numFmtId="0" fontId="10" fillId="4" borderId="948" xfId="0" applyFont="1" applyFill="1" applyBorder="1" applyAlignment="1" applyProtection="1">
      <alignment horizontal="center" vertical="center" wrapText="1"/>
    </xf>
    <xf numFmtId="0" fontId="10" fillId="4" borderId="979" xfId="0" applyFont="1" applyFill="1" applyBorder="1" applyAlignment="1" applyProtection="1">
      <alignment horizontal="center" vertical="center" wrapText="1"/>
    </xf>
    <xf numFmtId="1" fontId="10" fillId="0" borderId="948" xfId="0" applyNumberFormat="1" applyFont="1" applyBorder="1" applyAlignment="1">
      <alignment horizontal="center" vertical="center" wrapText="1"/>
    </xf>
    <xf numFmtId="1" fontId="10" fillId="0" borderId="306" xfId="0" applyNumberFormat="1" applyFont="1" applyBorder="1" applyAlignment="1">
      <alignment horizontal="center" vertical="center" wrapText="1"/>
    </xf>
    <xf numFmtId="1" fontId="10" fillId="0" borderId="979" xfId="0" applyNumberFormat="1" applyFont="1" applyBorder="1" applyAlignment="1">
      <alignment horizontal="center" vertical="center" wrapText="1"/>
    </xf>
    <xf numFmtId="1" fontId="10" fillId="7" borderId="306" xfId="0" applyNumberFormat="1" applyFont="1" applyFill="1" applyBorder="1" applyAlignment="1">
      <alignment horizontal="center" vertical="center" wrapText="1"/>
    </xf>
    <xf numFmtId="1" fontId="10" fillId="7" borderId="948" xfId="0" applyNumberFormat="1" applyFont="1" applyFill="1" applyBorder="1" applyAlignment="1">
      <alignment horizontal="center" vertical="center" wrapText="1"/>
    </xf>
    <xf numFmtId="1" fontId="10" fillId="7" borderId="979" xfId="0" applyNumberFormat="1" applyFont="1" applyFill="1" applyBorder="1" applyAlignment="1">
      <alignment horizontal="center" vertical="center" wrapText="1"/>
    </xf>
    <xf numFmtId="0" fontId="10" fillId="0" borderId="306" xfId="0" applyFont="1" applyFill="1" applyBorder="1" applyAlignment="1" applyProtection="1">
      <alignment horizontal="center" vertical="center"/>
    </xf>
    <xf numFmtId="1" fontId="10" fillId="0" borderId="948" xfId="0" applyNumberFormat="1" applyFont="1" applyBorder="1" applyAlignment="1">
      <alignment horizontal="center" vertical="center"/>
    </xf>
    <xf numFmtId="1" fontId="10" fillId="0" borderId="979" xfId="0" applyNumberFormat="1" applyFont="1" applyBorder="1" applyAlignment="1">
      <alignment horizontal="center" vertical="center"/>
    </xf>
    <xf numFmtId="1" fontId="10" fillId="0" borderId="956" xfId="0" applyNumberFormat="1" applyFont="1" applyBorder="1" applyAlignment="1">
      <alignment horizontal="center" vertical="center"/>
    </xf>
    <xf numFmtId="1" fontId="10" fillId="0" borderId="952" xfId="0" applyNumberFormat="1" applyFont="1" applyBorder="1" applyAlignment="1">
      <alignment horizontal="center" vertical="center" wrapText="1"/>
    </xf>
    <xf numFmtId="1" fontId="10" fillId="0" borderId="953" xfId="0" applyNumberFormat="1" applyFont="1" applyBorder="1" applyAlignment="1">
      <alignment horizontal="center" vertical="center" wrapText="1"/>
    </xf>
    <xf numFmtId="1" fontId="10" fillId="0" borderId="955" xfId="0" applyNumberFormat="1" applyFont="1" applyBorder="1" applyAlignment="1">
      <alignment horizontal="center" vertical="center" wrapText="1"/>
    </xf>
    <xf numFmtId="1" fontId="10" fillId="3" borderId="948" xfId="0" applyNumberFormat="1" applyFont="1" applyFill="1" applyBorder="1" applyAlignment="1">
      <alignment horizontal="center" vertical="center" wrapText="1"/>
    </xf>
    <xf numFmtId="1" fontId="10" fillId="3" borderId="979" xfId="0" applyNumberFormat="1" applyFont="1" applyFill="1" applyBorder="1" applyAlignment="1">
      <alignment horizontal="center" vertical="center" wrapText="1"/>
    </xf>
    <xf numFmtId="1" fontId="10" fillId="3" borderId="952" xfId="0" applyNumberFormat="1" applyFont="1" applyFill="1" applyBorder="1" applyAlignment="1">
      <alignment horizontal="center" vertical="center" wrapText="1"/>
    </xf>
    <xf numFmtId="1" fontId="10" fillId="3" borderId="955" xfId="0" applyNumberFormat="1" applyFont="1" applyFill="1" applyBorder="1" applyAlignment="1">
      <alignment horizontal="center" vertical="center" wrapText="1"/>
    </xf>
    <xf numFmtId="1" fontId="15" fillId="4" borderId="948" xfId="0" applyNumberFormat="1" applyFont="1" applyFill="1" applyBorder="1" applyAlignment="1" applyProtection="1">
      <alignment horizontal="center" vertical="center" wrapText="1"/>
    </xf>
    <xf numFmtId="1" fontId="15" fillId="4" borderId="306" xfId="0" applyNumberFormat="1" applyFont="1" applyFill="1" applyBorder="1" applyAlignment="1" applyProtection="1">
      <alignment horizontal="center" vertical="center" wrapText="1"/>
    </xf>
    <xf numFmtId="1" fontId="10" fillId="4" borderId="1022" xfId="0" applyNumberFormat="1" applyFont="1" applyFill="1" applyBorder="1" applyAlignment="1">
      <alignment horizontal="center" vertical="center" wrapText="1"/>
    </xf>
    <xf numFmtId="1" fontId="10" fillId="4" borderId="811" xfId="0" applyNumberFormat="1" applyFont="1" applyFill="1" applyBorder="1" applyAlignment="1">
      <alignment horizontal="center" vertical="center" wrapText="1"/>
    </xf>
    <xf numFmtId="1" fontId="10" fillId="4" borderId="980" xfId="0" applyNumberFormat="1" applyFont="1" applyFill="1" applyBorder="1" applyAlignment="1">
      <alignment horizontal="center" vertical="center" wrapText="1"/>
    </xf>
    <xf numFmtId="0" fontId="10" fillId="0" borderId="952" xfId="0" applyFont="1" applyFill="1" applyBorder="1" applyAlignment="1" applyProtection="1">
      <alignment horizontal="center" vertical="center" wrapText="1"/>
    </xf>
    <xf numFmtId="0" fontId="10" fillId="0" borderId="955" xfId="0" applyFont="1" applyFill="1" applyBorder="1" applyAlignment="1" applyProtection="1">
      <alignment horizontal="center" vertical="center" wrapText="1"/>
    </xf>
    <xf numFmtId="0" fontId="10" fillId="0" borderId="952" xfId="0" applyFont="1" applyFill="1" applyBorder="1" applyAlignment="1" applyProtection="1">
      <alignment horizontal="center" vertical="center"/>
    </xf>
    <xf numFmtId="0" fontId="10" fillId="0" borderId="955" xfId="0" applyFont="1" applyFill="1" applyBorder="1" applyAlignment="1" applyProtection="1">
      <alignment horizontal="center" vertical="center"/>
    </xf>
    <xf numFmtId="1" fontId="10" fillId="0" borderId="382" xfId="0" applyNumberFormat="1" applyFont="1" applyBorder="1" applyAlignment="1">
      <alignment horizontal="left" vertical="center"/>
    </xf>
    <xf numFmtId="0" fontId="10" fillId="0" borderId="948" xfId="0" applyNumberFormat="1" applyFont="1" applyFill="1" applyBorder="1" applyAlignment="1" applyProtection="1">
      <alignment horizontal="center" vertical="center" wrapText="1"/>
    </xf>
    <xf numFmtId="3" fontId="10" fillId="9" borderId="948" xfId="0" applyNumberFormat="1" applyFont="1" applyFill="1" applyBorder="1" applyAlignment="1" applyProtection="1">
      <alignment horizontal="center" vertical="center" wrapText="1"/>
      <protection locked="0"/>
    </xf>
    <xf numFmtId="3" fontId="10" fillId="9" borderId="404" xfId="0" applyNumberFormat="1" applyFont="1" applyFill="1" applyBorder="1" applyAlignment="1" applyProtection="1">
      <alignment horizontal="center" vertical="center" wrapText="1"/>
      <protection locked="0"/>
    </xf>
    <xf numFmtId="0" fontId="10" fillId="0" borderId="306" xfId="0" applyFont="1" applyBorder="1" applyAlignment="1" applyProtection="1">
      <alignment horizontal="center" vertical="center" wrapText="1"/>
    </xf>
    <xf numFmtId="0" fontId="10" fillId="0" borderId="306" xfId="0" applyNumberFormat="1" applyFont="1" applyFill="1" applyBorder="1" applyAlignment="1" applyProtection="1">
      <alignment horizontal="center" vertical="center" wrapText="1"/>
    </xf>
    <xf numFmtId="0" fontId="10" fillId="0" borderId="979" xfId="0" applyNumberFormat="1" applyFont="1" applyFill="1" applyBorder="1" applyAlignment="1" applyProtection="1">
      <alignment horizontal="center" vertical="center" wrapText="1"/>
    </xf>
    <xf numFmtId="1" fontId="10" fillId="0" borderId="1051" xfId="0" applyNumberFormat="1" applyFont="1" applyBorder="1" applyAlignment="1">
      <alignment horizontal="center" vertical="center" wrapText="1"/>
    </xf>
    <xf numFmtId="1" fontId="10" fillId="0" borderId="1052" xfId="0" applyNumberFormat="1" applyFont="1" applyBorder="1" applyAlignment="1">
      <alignment horizontal="center" vertical="center" wrapText="1"/>
    </xf>
    <xf numFmtId="1" fontId="10" fillId="0" borderId="978" xfId="0" applyNumberFormat="1" applyFont="1" applyBorder="1" applyAlignment="1">
      <alignment horizontal="center" vertical="center" wrapText="1"/>
    </xf>
    <xf numFmtId="1" fontId="10" fillId="0" borderId="980" xfId="0" applyNumberFormat="1" applyFont="1" applyBorder="1" applyAlignment="1">
      <alignment horizontal="center" vertical="center" wrapText="1"/>
    </xf>
    <xf numFmtId="1" fontId="10" fillId="0" borderId="1053" xfId="0" applyNumberFormat="1" applyFont="1" applyBorder="1" applyAlignment="1">
      <alignment horizontal="center" vertical="center" wrapText="1"/>
    </xf>
    <xf numFmtId="1" fontId="10" fillId="0" borderId="960" xfId="0" applyNumberFormat="1" applyFont="1" applyBorder="1" applyAlignment="1">
      <alignment horizontal="left" vertical="center" wrapText="1"/>
    </xf>
    <xf numFmtId="0" fontId="10" fillId="0" borderId="949" xfId="0" applyFont="1" applyBorder="1" applyAlignment="1" applyProtection="1">
      <alignment horizontal="center" vertical="center" wrapText="1"/>
    </xf>
    <xf numFmtId="0" fontId="10" fillId="0" borderId="308" xfId="0" applyFont="1" applyBorder="1" applyAlignment="1" applyProtection="1">
      <alignment horizontal="center" vertical="center" wrapText="1"/>
    </xf>
    <xf numFmtId="0" fontId="10" fillId="0" borderId="1022" xfId="0" applyFont="1" applyBorder="1" applyAlignment="1" applyProtection="1">
      <alignment horizontal="center" vertical="center" wrapText="1"/>
    </xf>
    <xf numFmtId="0" fontId="10" fillId="0" borderId="303"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811" xfId="0" applyFont="1" applyBorder="1" applyAlignment="1" applyProtection="1">
      <alignment horizontal="center" vertical="center" wrapText="1"/>
    </xf>
    <xf numFmtId="0" fontId="10" fillId="0" borderId="953" xfId="0" applyNumberFormat="1" applyFont="1" applyFill="1" applyBorder="1" applyAlignment="1" applyProtection="1">
      <alignment horizontal="center" vertical="center" wrapText="1"/>
    </xf>
    <xf numFmtId="1" fontId="10" fillId="0" borderId="382" xfId="0" applyNumberFormat="1" applyFont="1" applyBorder="1" applyAlignment="1">
      <alignment horizontal="left" vertical="center" wrapText="1"/>
    </xf>
    <xf numFmtId="1" fontId="10" fillId="0" borderId="1026" xfId="0" applyNumberFormat="1" applyFont="1" applyBorder="1" applyAlignment="1">
      <alignment horizontal="left" vertical="center" wrapText="1"/>
    </xf>
    <xf numFmtId="1" fontId="10" fillId="3" borderId="1053" xfId="0" applyNumberFormat="1" applyFont="1" applyFill="1" applyBorder="1" applyAlignment="1">
      <alignment horizontal="left" vertical="center" wrapText="1"/>
    </xf>
    <xf numFmtId="0" fontId="10" fillId="0" borderId="1059" xfId="0" applyFont="1" applyFill="1" applyBorder="1" applyAlignment="1" applyProtection="1">
      <alignment horizontal="center" vertical="center" wrapText="1"/>
    </xf>
    <xf numFmtId="0" fontId="10" fillId="0" borderId="977" xfId="0" applyFont="1" applyFill="1" applyBorder="1" applyAlignment="1" applyProtection="1">
      <alignment horizontal="center" vertical="center" wrapText="1"/>
    </xf>
    <xf numFmtId="0" fontId="10" fillId="0" borderId="1054" xfId="0" applyFont="1" applyFill="1" applyBorder="1" applyAlignment="1" applyProtection="1">
      <alignment horizontal="center" vertical="center" wrapText="1"/>
    </xf>
    <xf numFmtId="0" fontId="10" fillId="0" borderId="1060" xfId="0" applyNumberFormat="1" applyFont="1" applyFill="1" applyBorder="1" applyAlignment="1" applyProtection="1">
      <alignment horizontal="center" vertical="center" wrapText="1"/>
    </xf>
    <xf numFmtId="0" fontId="10" fillId="0" borderId="1055" xfId="0" applyNumberFormat="1" applyFont="1" applyFill="1" applyBorder="1" applyAlignment="1" applyProtection="1">
      <alignment horizontal="center" vertical="center" wrapText="1"/>
    </xf>
    <xf numFmtId="0" fontId="10" fillId="0" borderId="1063" xfId="0" applyNumberFormat="1" applyFont="1" applyFill="1" applyBorder="1" applyAlignment="1" applyProtection="1">
      <alignment horizontal="center" vertical="center" wrapText="1"/>
    </xf>
    <xf numFmtId="0" fontId="10" fillId="0" borderId="1054" xfId="0" applyNumberFormat="1" applyFont="1" applyFill="1" applyBorder="1" applyAlignment="1" applyProtection="1">
      <alignment horizontal="center" vertical="center" wrapText="1"/>
    </xf>
    <xf numFmtId="1" fontId="10" fillId="4" borderId="1054" xfId="0" applyNumberFormat="1" applyFont="1" applyFill="1" applyBorder="1" applyAlignment="1">
      <alignment horizontal="center" vertical="center"/>
    </xf>
    <xf numFmtId="1" fontId="10" fillId="4" borderId="306" xfId="0" applyNumberFormat="1" applyFont="1" applyFill="1" applyBorder="1" applyAlignment="1">
      <alignment horizontal="center" vertical="center"/>
    </xf>
    <xf numFmtId="1" fontId="10" fillId="4" borderId="979" xfId="0" applyNumberFormat="1" applyFont="1" applyFill="1" applyBorder="1" applyAlignment="1">
      <alignment horizontal="center" vertical="center"/>
    </xf>
    <xf numFmtId="1" fontId="10" fillId="4" borderId="1065" xfId="0" applyNumberFormat="1" applyFont="1" applyFill="1" applyBorder="1" applyAlignment="1">
      <alignment horizontal="center" vertical="center" wrapText="1"/>
    </xf>
    <xf numFmtId="1" fontId="10" fillId="4" borderId="1066" xfId="0" applyNumberFormat="1" applyFont="1" applyFill="1" applyBorder="1" applyAlignment="1">
      <alignment horizontal="center" vertical="center" wrapText="1"/>
    </xf>
    <xf numFmtId="1" fontId="10" fillId="4" borderId="1067" xfId="0" applyNumberFormat="1" applyFont="1" applyFill="1" applyBorder="1" applyAlignment="1">
      <alignment horizontal="center" vertical="center" wrapText="1"/>
    </xf>
    <xf numFmtId="1" fontId="10" fillId="4" borderId="303" xfId="0" applyNumberFormat="1" applyFont="1" applyFill="1" applyBorder="1" applyAlignment="1">
      <alignment horizontal="center" vertical="center" wrapText="1"/>
    </xf>
    <xf numFmtId="1" fontId="10" fillId="4" borderId="0" xfId="0" applyNumberFormat="1" applyFont="1" applyFill="1" applyBorder="1" applyAlignment="1">
      <alignment horizontal="center" vertical="center" wrapText="1"/>
    </xf>
    <xf numFmtId="1" fontId="10" fillId="4" borderId="1068" xfId="0" applyNumberFormat="1" applyFont="1" applyFill="1" applyBorder="1" applyAlignment="1">
      <alignment horizontal="center" vertical="center" wrapText="1"/>
    </xf>
    <xf numFmtId="1" fontId="10" fillId="4" borderId="1055" xfId="0" applyNumberFormat="1" applyFont="1" applyFill="1" applyBorder="1" applyAlignment="1">
      <alignment horizontal="center" vertical="center" wrapText="1"/>
    </xf>
    <xf numFmtId="1" fontId="10" fillId="4" borderId="1068" xfId="0" applyNumberFormat="1" applyFont="1" applyFill="1" applyBorder="1" applyAlignment="1">
      <alignment horizontal="center" vertical="center"/>
    </xf>
    <xf numFmtId="1" fontId="10" fillId="4" borderId="1055" xfId="0" applyNumberFormat="1" applyFont="1" applyFill="1" applyBorder="1" applyAlignment="1">
      <alignment horizontal="center" vertical="center"/>
    </xf>
    <xf numFmtId="0" fontId="10" fillId="4" borderId="1054" xfId="0" applyFont="1" applyFill="1" applyBorder="1" applyAlignment="1" applyProtection="1">
      <alignment horizontal="center" vertical="center" wrapText="1"/>
    </xf>
    <xf numFmtId="0" fontId="10" fillId="4" borderId="306" xfId="0" applyFont="1" applyFill="1" applyBorder="1" applyAlignment="1" applyProtection="1">
      <alignment horizontal="center" vertical="center" wrapText="1"/>
    </xf>
    <xf numFmtId="1" fontId="10" fillId="4" borderId="1054" xfId="0" applyNumberFormat="1" applyFont="1" applyFill="1" applyBorder="1" applyAlignment="1">
      <alignment horizontal="center" vertical="center" wrapText="1"/>
    </xf>
    <xf numFmtId="1" fontId="10" fillId="4" borderId="1060" xfId="0" applyNumberFormat="1" applyFont="1" applyFill="1" applyBorder="1" applyAlignment="1">
      <alignment horizontal="center" vertical="center"/>
    </xf>
    <xf numFmtId="1" fontId="5" fillId="3" borderId="0" xfId="0" applyNumberFormat="1" applyFont="1" applyFill="1" applyAlignment="1">
      <alignment horizontal="center" vertical="center" wrapText="1"/>
    </xf>
    <xf numFmtId="1" fontId="10" fillId="0" borderId="755" xfId="0" applyNumberFormat="1" applyFont="1" applyBorder="1" applyAlignment="1">
      <alignment horizontal="center" vertical="center" wrapText="1"/>
    </xf>
    <xf numFmtId="1" fontId="10" fillId="0" borderId="787" xfId="0" applyNumberFormat="1" applyFont="1" applyBorder="1" applyAlignment="1">
      <alignment horizontal="center" vertical="center" wrapText="1"/>
    </xf>
    <xf numFmtId="1" fontId="10" fillId="0" borderId="757" xfId="0" applyNumberFormat="1" applyFont="1" applyBorder="1" applyAlignment="1">
      <alignment horizontal="center" vertical="center"/>
    </xf>
    <xf numFmtId="1" fontId="10" fillId="0" borderId="756" xfId="0" applyNumberFormat="1" applyFont="1" applyBorder="1" applyAlignment="1">
      <alignment horizontal="center" vertical="center"/>
    </xf>
    <xf numFmtId="1" fontId="10" fillId="0" borderId="759" xfId="0" applyNumberFormat="1" applyFont="1" applyBorder="1" applyAlignment="1">
      <alignment horizontal="center" vertical="center"/>
    </xf>
    <xf numFmtId="1" fontId="10" fillId="3" borderId="755" xfId="0" applyNumberFormat="1" applyFont="1" applyFill="1" applyBorder="1" applyAlignment="1">
      <alignment horizontal="center" vertical="center" wrapText="1"/>
    </xf>
    <xf numFmtId="1" fontId="10" fillId="3" borderId="787" xfId="0" applyNumberFormat="1" applyFont="1" applyFill="1" applyBorder="1" applyAlignment="1">
      <alignment horizontal="center" vertical="center" wrapText="1"/>
    </xf>
    <xf numFmtId="1" fontId="10" fillId="0" borderId="757" xfId="0" applyNumberFormat="1" applyFont="1" applyBorder="1" applyAlignment="1">
      <alignment horizontal="center" vertical="center" wrapText="1"/>
    </xf>
    <xf numFmtId="1" fontId="10" fillId="0" borderId="759" xfId="0" applyNumberFormat="1" applyFont="1" applyBorder="1"/>
    <xf numFmtId="1" fontId="10" fillId="0" borderId="759" xfId="0" applyNumberFormat="1" applyFont="1" applyBorder="1" applyAlignment="1">
      <alignment horizontal="center" vertical="center" wrapText="1"/>
    </xf>
    <xf numFmtId="1" fontId="10" fillId="0" borderId="901" xfId="0" applyNumberFormat="1" applyFont="1" applyFill="1" applyBorder="1" applyAlignment="1" applyProtection="1">
      <alignment horizontal="center" vertical="center" wrapText="1"/>
    </xf>
    <xf numFmtId="1" fontId="10" fillId="0" borderId="918" xfId="0" applyNumberFormat="1" applyFont="1" applyFill="1" applyBorder="1" applyAlignment="1" applyProtection="1">
      <alignment horizontal="center" vertical="center" wrapText="1"/>
    </xf>
    <xf numFmtId="0" fontId="10" fillId="0" borderId="883" xfId="0" applyNumberFormat="1" applyFont="1" applyFill="1" applyBorder="1" applyAlignment="1" applyProtection="1">
      <alignment horizontal="center" vertical="center" wrapText="1"/>
    </xf>
    <xf numFmtId="0" fontId="10" fillId="0" borderId="916" xfId="0" applyFont="1" applyFill="1" applyBorder="1" applyAlignment="1" applyProtection="1">
      <alignment horizontal="center" vertical="center" wrapText="1"/>
    </xf>
    <xf numFmtId="0" fontId="10" fillId="0" borderId="407" xfId="0"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43" xfId="0" applyNumberFormat="1" applyFont="1" applyFill="1" applyBorder="1" applyAlignment="1" applyProtection="1">
      <alignment horizontal="center" vertical="center" wrapText="1"/>
    </xf>
    <xf numFmtId="0" fontId="10" fillId="0" borderId="915" xfId="0" applyFont="1" applyFill="1" applyBorder="1" applyAlignment="1" applyProtection="1">
      <alignment horizontal="center" vertical="center" wrapText="1"/>
    </xf>
    <xf numFmtId="0" fontId="10" fillId="0" borderId="927" xfId="0" applyFont="1" applyFill="1" applyBorder="1" applyAlignment="1" applyProtection="1">
      <alignment horizontal="center" vertical="center" wrapText="1"/>
    </xf>
    <xf numFmtId="0" fontId="10" fillId="0" borderId="860" xfId="0" applyFont="1" applyFill="1" applyBorder="1" applyAlignment="1" applyProtection="1">
      <alignment horizontal="center" vertical="center" wrapText="1"/>
    </xf>
    <xf numFmtId="0" fontId="10" fillId="0" borderId="405" xfId="0" applyFont="1" applyFill="1" applyBorder="1" applyAlignment="1" applyProtection="1">
      <alignment horizontal="center" vertical="center" wrapText="1"/>
    </xf>
    <xf numFmtId="1" fontId="10" fillId="0" borderId="901" xfId="0" applyNumberFormat="1" applyFont="1" applyBorder="1" applyAlignment="1" applyProtection="1">
      <alignment horizontal="center" vertical="center" wrapText="1"/>
    </xf>
    <xf numFmtId="1" fontId="10" fillId="0" borderId="917" xfId="0" applyNumberFormat="1" applyFont="1" applyBorder="1" applyAlignment="1" applyProtection="1">
      <alignment horizontal="center" vertical="center" wrapText="1"/>
    </xf>
    <xf numFmtId="1" fontId="10" fillId="0" borderId="918" xfId="0" applyNumberFormat="1" applyFont="1" applyBorder="1" applyAlignment="1" applyProtection="1">
      <alignment horizontal="center" vertical="center" wrapText="1"/>
    </xf>
    <xf numFmtId="0" fontId="10" fillId="4" borderId="857" xfId="0" applyFont="1" applyFill="1" applyBorder="1" applyAlignment="1" applyProtection="1">
      <alignment horizontal="center" vertical="center" wrapText="1"/>
    </xf>
    <xf numFmtId="1" fontId="10" fillId="0" borderId="952" xfId="0" applyNumberFormat="1" applyFont="1" applyFill="1" applyBorder="1" applyAlignment="1" applyProtection="1">
      <alignment horizontal="center" vertical="center" wrapText="1"/>
    </xf>
    <xf numFmtId="1" fontId="10" fillId="0" borderId="955" xfId="0" applyNumberFormat="1" applyFont="1" applyFill="1" applyBorder="1" applyAlignment="1" applyProtection="1">
      <alignment horizontal="center" vertical="center" wrapText="1"/>
    </xf>
    <xf numFmtId="1" fontId="10" fillId="0" borderId="954" xfId="0" applyNumberFormat="1" applyFont="1" applyFill="1" applyBorder="1" applyAlignment="1" applyProtection="1">
      <alignment horizontal="center" vertical="center" wrapText="1"/>
    </xf>
    <xf numFmtId="0" fontId="10" fillId="4" borderId="952" xfId="0" applyNumberFormat="1" applyFont="1" applyFill="1" applyBorder="1" applyAlignment="1" applyProtection="1">
      <alignment horizontal="left" vertical="top" wrapText="1"/>
    </xf>
    <xf numFmtId="0" fontId="10" fillId="4" borderId="955" xfId="0" applyNumberFormat="1" applyFont="1" applyFill="1" applyBorder="1" applyAlignment="1" applyProtection="1">
      <alignment horizontal="left" vertical="top" wrapText="1"/>
    </xf>
    <xf numFmtId="0" fontId="10" fillId="0" borderId="857" xfId="0" applyFont="1" applyFill="1" applyBorder="1" applyAlignment="1" applyProtection="1">
      <alignment horizontal="center" vertical="center" wrapText="1"/>
    </xf>
    <xf numFmtId="1" fontId="10" fillId="0" borderId="949" xfId="0" applyNumberFormat="1" applyFont="1" applyFill="1" applyBorder="1" applyAlignment="1" applyProtection="1">
      <alignment horizontal="center" vertical="center" wrapText="1"/>
    </xf>
    <xf numFmtId="1" fontId="10" fillId="0" borderId="303" xfId="0" applyNumberFormat="1" applyFont="1" applyFill="1" applyBorder="1" applyAlignment="1" applyProtection="1">
      <alignment horizontal="center" vertical="center" wrapText="1"/>
    </xf>
    <xf numFmtId="1" fontId="10" fillId="0" borderId="52" xfId="0" applyNumberFormat="1" applyFont="1" applyFill="1" applyBorder="1" applyAlignment="1" applyProtection="1">
      <alignment horizontal="center" vertical="center" wrapText="1"/>
    </xf>
    <xf numFmtId="0" fontId="10" fillId="0" borderId="53" xfId="0" applyFont="1" applyFill="1" applyBorder="1" applyAlignment="1" applyProtection="1">
      <alignment horizontal="center" vertical="center" wrapText="1"/>
    </xf>
    <xf numFmtId="0" fontId="10" fillId="0" borderId="303" xfId="0" applyFont="1" applyFill="1" applyBorder="1" applyAlignment="1" applyProtection="1">
      <alignment horizontal="center" vertical="center" wrapText="1"/>
    </xf>
    <xf numFmtId="0" fontId="10" fillId="0" borderId="857" xfId="0" applyNumberFormat="1" applyFont="1" applyFill="1" applyBorder="1" applyAlignment="1" applyProtection="1">
      <alignment horizontal="center" vertical="center" wrapText="1"/>
    </xf>
    <xf numFmtId="0" fontId="10" fillId="0" borderId="949" xfId="0" applyFont="1" applyFill="1" applyBorder="1" applyAlignment="1" applyProtection="1">
      <alignment horizontal="center" vertical="center" wrapText="1"/>
    </xf>
    <xf numFmtId="0" fontId="10" fillId="0" borderId="950" xfId="0" applyFont="1" applyFill="1" applyBorder="1" applyAlignment="1" applyProtection="1">
      <alignment horizontal="center" vertical="center" wrapText="1"/>
    </xf>
    <xf numFmtId="0" fontId="10" fillId="0" borderId="951" xfId="0" applyFont="1" applyFill="1" applyBorder="1" applyAlignment="1" applyProtection="1">
      <alignment horizontal="center" vertical="center" wrapText="1"/>
    </xf>
    <xf numFmtId="1" fontId="10" fillId="0" borderId="952" xfId="0" applyNumberFormat="1" applyFont="1" applyFill="1" applyBorder="1" applyAlignment="1" applyProtection="1">
      <alignment horizontal="center" vertical="center"/>
    </xf>
    <xf numFmtId="1" fontId="10" fillId="0" borderId="953" xfId="0" applyNumberFormat="1" applyFont="1" applyFill="1" applyBorder="1" applyAlignment="1" applyProtection="1">
      <alignment horizontal="center" vertical="center"/>
    </xf>
    <xf numFmtId="1" fontId="10" fillId="0" borderId="954" xfId="0" applyNumberFormat="1" applyFont="1" applyFill="1" applyBorder="1" applyAlignment="1" applyProtection="1">
      <alignment horizontal="center" vertical="center"/>
    </xf>
    <xf numFmtId="0" fontId="10" fillId="0" borderId="949" xfId="0" applyNumberFormat="1" applyFont="1" applyFill="1" applyBorder="1" applyAlignment="1" applyProtection="1">
      <alignment horizontal="center" vertical="center" wrapText="1"/>
    </xf>
    <xf numFmtId="0" fontId="10" fillId="0" borderId="951" xfId="0" applyNumberFormat="1" applyFont="1" applyFill="1" applyBorder="1" applyAlignment="1" applyProtection="1">
      <alignment horizontal="center" vertical="center" wrapText="1"/>
    </xf>
    <xf numFmtId="0" fontId="10" fillId="0" borderId="303" xfId="0" applyNumberFormat="1" applyFont="1" applyFill="1" applyBorder="1" applyAlignment="1" applyProtection="1">
      <alignment horizontal="center" vertical="center" wrapText="1"/>
    </xf>
    <xf numFmtId="0" fontId="10" fillId="0" borderId="811" xfId="0" applyNumberFormat="1" applyFont="1" applyFill="1" applyBorder="1" applyAlignment="1" applyProtection="1">
      <alignment horizontal="center" vertical="center" wrapText="1"/>
    </xf>
    <xf numFmtId="0" fontId="10" fillId="0" borderId="860" xfId="0" applyNumberFormat="1" applyFont="1" applyFill="1" applyBorder="1" applyAlignment="1" applyProtection="1">
      <alignment horizontal="center" vertical="center" wrapText="1"/>
    </xf>
    <xf numFmtId="0" fontId="10" fillId="0" borderId="407" xfId="0" applyNumberFormat="1" applyFont="1" applyFill="1" applyBorder="1" applyAlignment="1" applyProtection="1">
      <alignment horizontal="center" vertical="center" wrapText="1"/>
    </xf>
    <xf numFmtId="1" fontId="10" fillId="0" borderId="955" xfId="0" applyNumberFormat="1" applyFont="1" applyFill="1" applyBorder="1" applyAlignment="1" applyProtection="1">
      <alignment horizontal="center" vertical="center"/>
    </xf>
    <xf numFmtId="1" fontId="10" fillId="0" borderId="956" xfId="0" applyNumberFormat="1" applyFont="1" applyFill="1" applyBorder="1" applyAlignment="1" applyProtection="1">
      <alignment horizontal="center" vertical="center" wrapText="1"/>
    </xf>
    <xf numFmtId="0" fontId="10" fillId="0" borderId="952" xfId="0" applyNumberFormat="1" applyFont="1" applyFill="1" applyBorder="1" applyAlignment="1" applyProtection="1">
      <alignment horizontal="center" vertical="center"/>
    </xf>
    <xf numFmtId="0" fontId="10" fillId="0" borderId="955" xfId="0" applyNumberFormat="1" applyFont="1" applyFill="1" applyBorder="1" applyAlignment="1" applyProtection="1">
      <alignment horizontal="center" vertical="center"/>
    </xf>
    <xf numFmtId="0" fontId="10" fillId="0" borderId="408" xfId="0" applyNumberFormat="1" applyFont="1" applyFill="1" applyBorder="1" applyAlignment="1" applyProtection="1">
      <alignment horizontal="left" vertical="center"/>
    </xf>
    <xf numFmtId="0" fontId="10" fillId="0" borderId="411" xfId="0" applyNumberFormat="1" applyFont="1" applyFill="1" applyBorder="1" applyAlignment="1" applyProtection="1">
      <alignment horizontal="left" vertical="center"/>
    </xf>
    <xf numFmtId="0" fontId="10" fillId="0" borderId="368" xfId="0" applyNumberFormat="1" applyFont="1" applyFill="1" applyBorder="1" applyAlignment="1" applyProtection="1">
      <alignment horizontal="left" vertical="center" wrapText="1"/>
    </xf>
    <xf numFmtId="0" fontId="10" fillId="0" borderId="369" xfId="0" applyNumberFormat="1" applyFont="1" applyFill="1" applyBorder="1" applyAlignment="1" applyProtection="1">
      <alignment horizontal="left" vertical="center" wrapText="1"/>
    </xf>
    <xf numFmtId="0" fontId="10" fillId="0" borderId="963" xfId="0" applyNumberFormat="1" applyFont="1" applyFill="1" applyBorder="1" applyAlignment="1" applyProtection="1">
      <alignment vertical="center" wrapText="1"/>
    </xf>
    <xf numFmtId="0" fontId="10" fillId="0" borderId="961" xfId="0" applyNumberFormat="1" applyFont="1" applyFill="1" applyBorder="1" applyAlignment="1" applyProtection="1">
      <alignment vertical="center" wrapText="1"/>
    </xf>
    <xf numFmtId="0" fontId="10" fillId="0" borderId="368" xfId="0" applyNumberFormat="1" applyFont="1" applyFill="1" applyBorder="1" applyAlignment="1" applyProtection="1">
      <alignment vertical="center" wrapText="1"/>
    </xf>
    <xf numFmtId="0" fontId="10" fillId="0" borderId="369" xfId="0" applyNumberFormat="1" applyFont="1" applyFill="1" applyBorder="1" applyAlignment="1" applyProtection="1">
      <alignment vertical="center" wrapText="1"/>
    </xf>
    <xf numFmtId="0" fontId="10" fillId="0" borderId="363" xfId="0" applyNumberFormat="1" applyFont="1" applyFill="1" applyBorder="1" applyAlignment="1" applyProtection="1">
      <alignment vertical="center" wrapText="1"/>
    </xf>
    <xf numFmtId="0" fontId="10" fillId="0" borderId="364" xfId="0" applyNumberFormat="1" applyFont="1" applyFill="1" applyBorder="1" applyAlignment="1" applyProtection="1">
      <alignment vertical="center" wrapText="1"/>
    </xf>
    <xf numFmtId="0" fontId="10" fillId="0" borderId="952" xfId="0" applyNumberFormat="1" applyFont="1" applyFill="1" applyBorder="1" applyAlignment="1" applyProtection="1">
      <alignment vertical="center" wrapText="1"/>
    </xf>
    <xf numFmtId="0" fontId="10" fillId="0" borderId="955" xfId="0" applyNumberFormat="1" applyFont="1" applyFill="1" applyBorder="1" applyAlignment="1" applyProtection="1">
      <alignment vertical="center" wrapText="1"/>
    </xf>
    <xf numFmtId="0" fontId="10" fillId="0" borderId="949" xfId="0" applyNumberFormat="1" applyFont="1" applyFill="1" applyBorder="1" applyAlignment="1" applyProtection="1">
      <alignment horizontal="center" vertical="center"/>
    </xf>
    <xf numFmtId="0" fontId="10" fillId="0" borderId="951" xfId="0" applyNumberFormat="1" applyFont="1" applyFill="1" applyBorder="1" applyAlignment="1" applyProtection="1">
      <alignment horizontal="center" vertical="center"/>
    </xf>
    <xf numFmtId="0" fontId="10" fillId="0" borderId="303" xfId="0" applyNumberFormat="1" applyFont="1" applyFill="1" applyBorder="1" applyAlignment="1" applyProtection="1">
      <alignment horizontal="center" vertical="center"/>
    </xf>
    <xf numFmtId="0" fontId="10" fillId="0" borderId="811" xfId="0" applyNumberFormat="1" applyFont="1" applyFill="1" applyBorder="1" applyAlignment="1" applyProtection="1">
      <alignment horizontal="center" vertical="center"/>
    </xf>
    <xf numFmtId="0" fontId="10" fillId="0" borderId="860" xfId="0" applyNumberFormat="1" applyFont="1" applyFill="1" applyBorder="1" applyAlignment="1" applyProtection="1">
      <alignment horizontal="center" vertical="center"/>
    </xf>
    <xf numFmtId="0" fontId="10" fillId="0" borderId="407" xfId="0" applyNumberFormat="1" applyFont="1" applyFill="1" applyBorder="1" applyAlignment="1" applyProtection="1">
      <alignment horizontal="center" vertical="center"/>
    </xf>
    <xf numFmtId="0" fontId="10" fillId="0" borderId="363" xfId="0" applyNumberFormat="1" applyFont="1" applyFill="1" applyBorder="1" applyAlignment="1" applyProtection="1">
      <alignment horizontal="left" vertical="center" wrapText="1"/>
    </xf>
    <xf numFmtId="0" fontId="10" fillId="0" borderId="364" xfId="0" applyNumberFormat="1" applyFont="1" applyFill="1" applyBorder="1" applyAlignment="1" applyProtection="1">
      <alignment horizontal="left" vertical="center" wrapText="1"/>
    </xf>
    <xf numFmtId="0" fontId="10" fillId="0" borderId="950"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center" vertical="center" wrapText="1"/>
    </xf>
    <xf numFmtId="0" fontId="10" fillId="0" borderId="405" xfId="0" applyNumberFormat="1" applyFont="1" applyFill="1" applyBorder="1" applyAlignment="1" applyProtection="1">
      <alignment horizontal="center" vertical="center" wrapText="1"/>
    </xf>
    <xf numFmtId="0" fontId="10" fillId="0" borderId="953" xfId="0" applyFont="1" applyFill="1" applyBorder="1" applyAlignment="1" applyProtection="1">
      <alignment horizontal="center" vertical="center" wrapText="1"/>
    </xf>
    <xf numFmtId="1" fontId="10" fillId="4" borderId="964" xfId="0" applyNumberFormat="1" applyFont="1" applyFill="1" applyBorder="1" applyAlignment="1">
      <alignment horizontal="center" vertical="center" wrapText="1"/>
    </xf>
    <xf numFmtId="1" fontId="10" fillId="4" borderId="19" xfId="0" applyNumberFormat="1" applyFont="1" applyFill="1" applyBorder="1" applyAlignment="1">
      <alignment horizontal="center" vertical="center" wrapText="1"/>
    </xf>
    <xf numFmtId="1" fontId="10" fillId="4" borderId="749" xfId="0" applyNumberFormat="1" applyFont="1" applyFill="1" applyBorder="1" applyAlignment="1">
      <alignment horizontal="center" vertical="center" wrapText="1"/>
    </xf>
    <xf numFmtId="1" fontId="10" fillId="4" borderId="951" xfId="0" applyNumberFormat="1" applyFont="1" applyFill="1" applyBorder="1" applyAlignment="1">
      <alignment horizontal="center" vertical="center" wrapText="1"/>
    </xf>
    <xf numFmtId="1" fontId="10" fillId="4" borderId="407" xfId="0" applyNumberFormat="1" applyFont="1" applyFill="1" applyBorder="1" applyAlignment="1">
      <alignment horizontal="center" vertical="center" wrapText="1"/>
    </xf>
    <xf numFmtId="0" fontId="10" fillId="4" borderId="953" xfId="0" applyNumberFormat="1" applyFont="1" applyFill="1" applyBorder="1" applyAlignment="1" applyProtection="1">
      <alignment horizontal="center" vertical="center" wrapText="1"/>
    </xf>
    <xf numFmtId="0" fontId="10" fillId="4" borderId="955" xfId="0" applyNumberFormat="1" applyFont="1" applyFill="1" applyBorder="1" applyAlignment="1" applyProtection="1">
      <alignment horizontal="center" vertical="center" wrapText="1"/>
    </xf>
    <xf numFmtId="0" fontId="10" fillId="4" borderId="952" xfId="0" applyNumberFormat="1" applyFont="1" applyFill="1" applyBorder="1" applyAlignment="1" applyProtection="1">
      <alignment horizontal="center" vertical="center" wrapText="1"/>
    </xf>
    <xf numFmtId="14" fontId="10" fillId="0" borderId="956" xfId="0" applyNumberFormat="1" applyFont="1" applyFill="1" applyBorder="1" applyAlignment="1" applyProtection="1">
      <alignment horizontal="center"/>
    </xf>
    <xf numFmtId="14" fontId="10" fillId="0" borderId="404" xfId="0" applyNumberFormat="1" applyFont="1" applyFill="1" applyBorder="1" applyAlignment="1" applyProtection="1">
      <alignment horizontal="left"/>
    </xf>
    <xf numFmtId="0" fontId="10" fillId="4" borderId="952" xfId="0" applyNumberFormat="1" applyFont="1" applyFill="1" applyBorder="1" applyAlignment="1" applyProtection="1">
      <alignment vertical="center" wrapText="1"/>
    </xf>
    <xf numFmtId="0" fontId="10" fillId="4" borderId="955" xfId="0" applyNumberFormat="1" applyFont="1" applyFill="1" applyBorder="1" applyAlignment="1" applyProtection="1">
      <alignment vertical="center" wrapText="1"/>
    </xf>
    <xf numFmtId="0" fontId="10" fillId="0" borderId="404" xfId="0" applyNumberFormat="1" applyFont="1" applyFill="1" applyBorder="1" applyAlignment="1" applyProtection="1">
      <alignment horizontal="left" vertical="center" wrapText="1"/>
    </xf>
    <xf numFmtId="0" fontId="10" fillId="4" borderId="388" xfId="0" applyNumberFormat="1" applyFont="1" applyFill="1" applyBorder="1" applyAlignment="1" applyProtection="1">
      <alignment horizontal="left" vertical="center" wrapText="1"/>
    </xf>
    <xf numFmtId="0" fontId="10" fillId="4" borderId="369" xfId="0" applyNumberFormat="1" applyFont="1" applyFill="1" applyBorder="1" applyAlignment="1" applyProtection="1">
      <alignment horizontal="left" vertical="center" wrapText="1"/>
    </xf>
    <xf numFmtId="0" fontId="10" fillId="4" borderId="382" xfId="0" applyNumberFormat="1" applyFont="1" applyFill="1" applyBorder="1" applyAlignment="1" applyProtection="1">
      <alignment horizontal="left" vertical="center" wrapText="1"/>
    </xf>
    <xf numFmtId="0" fontId="10" fillId="0" borderId="857" xfId="0" applyNumberFormat="1" applyFont="1" applyFill="1" applyBorder="1" applyAlignment="1" applyProtection="1">
      <alignment horizontal="left" vertical="center" wrapText="1"/>
    </xf>
    <xf numFmtId="14" fontId="10" fillId="0" borderId="382" xfId="0" applyNumberFormat="1" applyFont="1" applyFill="1" applyBorder="1" applyAlignment="1" applyProtection="1">
      <alignment horizontal="left"/>
    </xf>
    <xf numFmtId="14" fontId="10" fillId="0" borderId="384" xfId="0" applyNumberFormat="1" applyFont="1" applyFill="1" applyBorder="1" applyAlignment="1" applyProtection="1">
      <alignment horizontal="left"/>
    </xf>
    <xf numFmtId="14" fontId="10" fillId="0" borderId="952" xfId="0" applyNumberFormat="1" applyFont="1" applyFill="1" applyBorder="1" applyAlignment="1" applyProtection="1">
      <alignment vertical="center"/>
    </xf>
    <xf numFmtId="0" fontId="32" fillId="0" borderId="955" xfId="0" applyFont="1" applyFill="1" applyBorder="1" applyProtection="1"/>
    <xf numFmtId="1" fontId="10" fillId="4" borderId="978" xfId="0" applyNumberFormat="1" applyFont="1" applyFill="1" applyBorder="1" applyAlignment="1">
      <alignment vertical="center"/>
    </xf>
    <xf numFmtId="1" fontId="32" fillId="4" borderId="980" xfId="0" applyNumberFormat="1" applyFont="1" applyFill="1" applyBorder="1"/>
    <xf numFmtId="1" fontId="10" fillId="4" borderId="306" xfId="0" applyNumberFormat="1" applyFont="1" applyFill="1" applyBorder="1" applyAlignment="1">
      <alignment horizontal="left" vertical="center" wrapText="1"/>
    </xf>
    <xf numFmtId="1" fontId="10" fillId="4" borderId="384" xfId="0" applyNumberFormat="1" applyFont="1" applyFill="1" applyBorder="1" applyAlignment="1">
      <alignment horizontal="left" vertical="center" wrapText="1"/>
    </xf>
    <xf numFmtId="0" fontId="10" fillId="4" borderId="952" xfId="0" applyFont="1" applyFill="1" applyBorder="1" applyAlignment="1" applyProtection="1">
      <alignment horizontal="center" vertical="center" wrapText="1"/>
    </xf>
    <xf numFmtId="0" fontId="10" fillId="4" borderId="955" xfId="0" applyFont="1" applyFill="1" applyBorder="1" applyAlignment="1" applyProtection="1">
      <alignment horizontal="center" vertical="center" wrapText="1"/>
    </xf>
    <xf numFmtId="3" fontId="10" fillId="4" borderId="986" xfId="0" applyNumberFormat="1" applyFont="1" applyFill="1" applyBorder="1" applyAlignment="1" applyProtection="1">
      <alignment horizontal="left"/>
    </xf>
    <xf numFmtId="3" fontId="10" fillId="4" borderId="961" xfId="0" applyNumberFormat="1" applyFont="1" applyFill="1" applyBorder="1" applyAlignment="1" applyProtection="1">
      <alignment horizontal="left"/>
    </xf>
    <xf numFmtId="3" fontId="10" fillId="4" borderId="388" xfId="0" applyNumberFormat="1" applyFont="1" applyFill="1" applyBorder="1" applyAlignment="1" applyProtection="1">
      <alignment horizontal="left"/>
    </xf>
    <xf numFmtId="3" fontId="10" fillId="4" borderId="369" xfId="0" applyNumberFormat="1" applyFont="1" applyFill="1" applyBorder="1" applyAlignment="1" applyProtection="1">
      <alignment horizontal="left"/>
    </xf>
    <xf numFmtId="3" fontId="10" fillId="4" borderId="784" xfId="0" applyNumberFormat="1" applyFont="1" applyFill="1" applyBorder="1" applyAlignment="1" applyProtection="1">
      <alignment horizontal="left"/>
    </xf>
    <xf numFmtId="3" fontId="10" fillId="4" borderId="786" xfId="0" applyNumberFormat="1" applyFont="1" applyFill="1" applyBorder="1" applyAlignment="1" applyProtection="1">
      <alignment horizontal="left"/>
    </xf>
    <xf numFmtId="0" fontId="10" fillId="4" borderId="949" xfId="0" applyFont="1" applyFill="1" applyBorder="1" applyAlignment="1" applyProtection="1">
      <alignment horizontal="center" vertical="center" wrapText="1"/>
    </xf>
    <xf numFmtId="0" fontId="10" fillId="4" borderId="983" xfId="0" applyFont="1" applyFill="1" applyBorder="1" applyAlignment="1" applyProtection="1">
      <alignment horizontal="center" vertical="center" wrapText="1"/>
    </xf>
    <xf numFmtId="0" fontId="10" fillId="0" borderId="983" xfId="0" applyFont="1" applyFill="1" applyBorder="1" applyAlignment="1" applyProtection="1">
      <alignment horizontal="center" vertical="center" wrapText="1"/>
    </xf>
    <xf numFmtId="0" fontId="10" fillId="0" borderId="811" xfId="0" applyFont="1" applyFill="1" applyBorder="1" applyAlignment="1" applyProtection="1">
      <alignment horizontal="center" vertical="center" wrapText="1"/>
    </xf>
    <xf numFmtId="0" fontId="10" fillId="0" borderId="65" xfId="0" applyFont="1" applyFill="1" applyBorder="1" applyAlignment="1" applyProtection="1">
      <alignment horizontal="center" vertical="center" wrapText="1"/>
    </xf>
    <xf numFmtId="0" fontId="10" fillId="0" borderId="985" xfId="0" applyFont="1" applyFill="1" applyBorder="1" applyAlignment="1" applyProtection="1">
      <alignment horizontal="center" vertical="center" wrapText="1"/>
    </xf>
    <xf numFmtId="0" fontId="10" fillId="0" borderId="784" xfId="0" applyFont="1" applyFill="1" applyBorder="1" applyAlignment="1" applyProtection="1">
      <alignment horizontal="center" vertical="center" wrapText="1"/>
    </xf>
    <xf numFmtId="0" fontId="10" fillId="0" borderId="786" xfId="0" applyFont="1" applyFill="1" applyBorder="1" applyAlignment="1" applyProtection="1">
      <alignment horizontal="center" vertical="center" wrapText="1"/>
    </xf>
    <xf numFmtId="3" fontId="10" fillId="4" borderId="952" xfId="0" applyNumberFormat="1" applyFont="1" applyFill="1" applyBorder="1" applyAlignment="1" applyProtection="1">
      <alignment horizontal="left" vertical="top"/>
    </xf>
    <xf numFmtId="3" fontId="10" fillId="4" borderId="955" xfId="0" applyNumberFormat="1" applyFont="1" applyFill="1" applyBorder="1" applyAlignment="1" applyProtection="1">
      <alignment horizontal="left" vertical="top"/>
    </xf>
    <xf numFmtId="0" fontId="10" fillId="4" borderId="949" xfId="0" applyNumberFormat="1" applyFont="1" applyFill="1" applyBorder="1" applyAlignment="1" applyProtection="1">
      <alignment horizontal="center" vertical="center"/>
    </xf>
    <xf numFmtId="0" fontId="10" fillId="4" borderId="983" xfId="0" applyNumberFormat="1" applyFont="1" applyFill="1" applyBorder="1" applyAlignment="1" applyProtection="1">
      <alignment horizontal="center" vertical="center"/>
    </xf>
    <xf numFmtId="0" fontId="10" fillId="4" borderId="303" xfId="0" applyNumberFormat="1" applyFont="1" applyFill="1" applyBorder="1" applyAlignment="1" applyProtection="1">
      <alignment horizontal="center" vertical="center"/>
    </xf>
    <xf numFmtId="0" fontId="10" fillId="4" borderId="811" xfId="0" applyNumberFormat="1" applyFont="1" applyFill="1" applyBorder="1" applyAlignment="1" applyProtection="1">
      <alignment horizontal="center" vertical="center"/>
    </xf>
    <xf numFmtId="0" fontId="10" fillId="4" borderId="978" xfId="0" applyNumberFormat="1" applyFont="1" applyFill="1" applyBorder="1" applyAlignment="1" applyProtection="1">
      <alignment horizontal="center" vertical="center"/>
    </xf>
    <xf numFmtId="0" fontId="10" fillId="4" borderId="786" xfId="0" applyNumberFormat="1" applyFont="1" applyFill="1" applyBorder="1" applyAlignment="1" applyProtection="1">
      <alignment horizontal="center" vertical="center"/>
    </xf>
    <xf numFmtId="0" fontId="10" fillId="0" borderId="978" xfId="0" applyFont="1" applyFill="1" applyBorder="1" applyAlignment="1" applyProtection="1">
      <alignment horizontal="center" vertical="center" wrapText="1"/>
    </xf>
    <xf numFmtId="1" fontId="10" fillId="0" borderId="978" xfId="0" applyNumberFormat="1" applyFont="1" applyFill="1" applyBorder="1" applyAlignment="1" applyProtection="1">
      <alignment horizontal="center" vertical="center"/>
    </xf>
    <xf numFmtId="1" fontId="10" fillId="0" borderId="784" xfId="0" applyNumberFormat="1" applyFont="1" applyFill="1" applyBorder="1" applyAlignment="1" applyProtection="1">
      <alignment horizontal="center" vertical="center"/>
    </xf>
    <xf numFmtId="1" fontId="10" fillId="4" borderId="952" xfId="0" applyNumberFormat="1" applyFont="1" applyFill="1" applyBorder="1" applyAlignment="1">
      <alignment horizontal="center" vertical="center" wrapText="1"/>
    </xf>
    <xf numFmtId="1" fontId="10" fillId="4" borderId="955" xfId="0" applyNumberFormat="1" applyFont="1" applyFill="1" applyBorder="1" applyAlignment="1">
      <alignment horizontal="center" vertical="center" wrapText="1"/>
    </xf>
    <xf numFmtId="1" fontId="10" fillId="4" borderId="368" xfId="0" applyNumberFormat="1" applyFont="1" applyFill="1" applyBorder="1" applyAlignment="1">
      <alignment horizontal="left" vertical="center"/>
    </xf>
    <xf numFmtId="0" fontId="30" fillId="4" borderId="369" xfId="0" applyFont="1" applyFill="1" applyBorder="1" applyAlignment="1">
      <alignment horizontal="left" vertical="center"/>
    </xf>
    <xf numFmtId="0" fontId="10" fillId="4" borderId="948" xfId="0" applyNumberFormat="1" applyFont="1" applyFill="1" applyBorder="1" applyAlignment="1" applyProtection="1">
      <alignment horizontal="center" vertical="center" wrapText="1"/>
    </xf>
    <xf numFmtId="0" fontId="10" fillId="4" borderId="306" xfId="0" applyNumberFormat="1" applyFont="1" applyFill="1" applyBorder="1" applyAlignment="1" applyProtection="1">
      <alignment horizontal="center" vertical="center" wrapText="1"/>
    </xf>
    <xf numFmtId="0" fontId="10" fillId="4" borderId="979" xfId="0" applyNumberFormat="1" applyFont="1" applyFill="1" applyBorder="1" applyAlignment="1" applyProtection="1">
      <alignment horizontal="center" vertical="center" wrapText="1"/>
    </xf>
    <xf numFmtId="1" fontId="10" fillId="4" borderId="963" xfId="0" applyNumberFormat="1" applyFont="1" applyFill="1" applyBorder="1" applyAlignment="1" applyProtection="1">
      <alignment horizontal="left" vertical="center"/>
    </xf>
    <xf numFmtId="1" fontId="10" fillId="4" borderId="961" xfId="0" applyNumberFormat="1" applyFont="1" applyFill="1" applyBorder="1" applyAlignment="1" applyProtection="1">
      <alignment horizontal="left" vertical="center"/>
    </xf>
    <xf numFmtId="1" fontId="10" fillId="4" borderId="368" xfId="0" applyNumberFormat="1" applyFont="1" applyFill="1" applyBorder="1" applyAlignment="1" applyProtection="1">
      <alignment horizontal="left" vertical="center"/>
    </xf>
    <xf numFmtId="1" fontId="10" fillId="4" borderId="369" xfId="0" applyNumberFormat="1" applyFont="1" applyFill="1" applyBorder="1" applyAlignment="1" applyProtection="1">
      <alignment horizontal="left" vertical="center"/>
    </xf>
    <xf numFmtId="1" fontId="10" fillId="4" borderId="382" xfId="0" applyNumberFormat="1" applyFont="1" applyFill="1" applyBorder="1" applyAlignment="1">
      <alignment horizontal="left" vertical="center"/>
    </xf>
    <xf numFmtId="1" fontId="10" fillId="4" borderId="369" xfId="0" applyNumberFormat="1" applyFont="1" applyFill="1" applyBorder="1" applyAlignment="1">
      <alignment horizontal="left" vertical="center"/>
    </xf>
    <xf numFmtId="0" fontId="10" fillId="0" borderId="953" xfId="0" applyNumberFormat="1" applyFont="1" applyFill="1" applyBorder="1" applyAlignment="1" applyProtection="1">
      <alignment horizontal="center" vertical="center"/>
    </xf>
    <xf numFmtId="0" fontId="10" fillId="0" borderId="967" xfId="0" applyNumberFormat="1" applyFont="1" applyFill="1" applyBorder="1" applyAlignment="1" applyProtection="1">
      <alignment horizontal="center" vertical="center" wrapText="1"/>
    </xf>
    <xf numFmtId="0" fontId="10" fillId="0" borderId="966" xfId="0" applyNumberFormat="1" applyFont="1" applyFill="1" applyBorder="1" applyAlignment="1" applyProtection="1">
      <alignment horizontal="center" vertical="center" wrapText="1"/>
    </xf>
    <xf numFmtId="0" fontId="10" fillId="0" borderId="967" xfId="0" applyFont="1" applyFill="1" applyBorder="1" applyAlignment="1" applyProtection="1">
      <alignment horizontal="center" vertical="center" wrapText="1"/>
    </xf>
    <xf numFmtId="0" fontId="10" fillId="0" borderId="966" xfId="0" applyFont="1" applyFill="1" applyBorder="1" applyAlignment="1" applyProtection="1">
      <alignment horizontal="center" vertical="center" wrapText="1"/>
    </xf>
    <xf numFmtId="1" fontId="15" fillId="0" borderId="953" xfId="0" applyNumberFormat="1" applyFont="1" applyFill="1" applyBorder="1" applyAlignment="1" applyProtection="1">
      <alignment horizontal="center" vertical="center" wrapText="1"/>
    </xf>
    <xf numFmtId="1" fontId="15" fillId="0" borderId="955" xfId="0" applyNumberFormat="1" applyFont="1" applyFill="1" applyBorder="1" applyAlignment="1" applyProtection="1">
      <alignment horizontal="center" vertical="center" wrapText="1"/>
    </xf>
    <xf numFmtId="1" fontId="15" fillId="0" borderId="952" xfId="0" applyNumberFormat="1" applyFont="1" applyFill="1" applyBorder="1" applyAlignment="1" applyProtection="1">
      <alignment horizontal="center" vertical="center" wrapText="1"/>
    </xf>
    <xf numFmtId="0" fontId="10" fillId="4" borderId="952" xfId="0" applyFont="1" applyFill="1" applyBorder="1" applyAlignment="1" applyProtection="1">
      <alignment horizontal="left" vertical="center" wrapText="1"/>
    </xf>
    <xf numFmtId="0" fontId="10" fillId="4" borderId="955" xfId="0" applyFont="1" applyFill="1" applyBorder="1" applyAlignment="1" applyProtection="1">
      <alignment horizontal="left" vertical="center" wrapText="1"/>
    </xf>
    <xf numFmtId="0" fontId="10" fillId="4" borderId="53" xfId="0" applyFont="1" applyFill="1" applyBorder="1" applyAlignment="1" applyProtection="1">
      <alignment horizontal="center" vertical="center" wrapText="1"/>
    </xf>
    <xf numFmtId="0" fontId="10" fillId="4" borderId="303" xfId="0" applyFont="1" applyFill="1" applyBorder="1" applyAlignment="1" applyProtection="1">
      <alignment horizontal="center" vertical="center" wrapText="1"/>
    </xf>
    <xf numFmtId="0" fontId="10" fillId="4" borderId="978" xfId="0" applyFont="1" applyFill="1" applyBorder="1" applyAlignment="1" applyProtection="1">
      <alignment horizontal="center" vertical="center" wrapText="1"/>
    </xf>
    <xf numFmtId="0" fontId="10" fillId="4" borderId="985" xfId="0" applyNumberFormat="1" applyFont="1" applyFill="1" applyBorder="1" applyAlignment="1" applyProtection="1">
      <alignment horizontal="center" vertical="center" wrapText="1"/>
    </xf>
    <xf numFmtId="0" fontId="10" fillId="4" borderId="983" xfId="0" applyNumberFormat="1" applyFont="1" applyFill="1" applyBorder="1" applyAlignment="1" applyProtection="1">
      <alignment horizontal="center" vertical="center" wrapText="1"/>
    </xf>
    <xf numFmtId="0" fontId="10" fillId="4" borderId="0" xfId="0" applyNumberFormat="1" applyFont="1" applyFill="1" applyBorder="1" applyAlignment="1" applyProtection="1">
      <alignment horizontal="center" vertical="center" wrapText="1"/>
    </xf>
    <xf numFmtId="0" fontId="10" fillId="4" borderId="811" xfId="0" applyNumberFormat="1" applyFont="1" applyFill="1" applyBorder="1" applyAlignment="1" applyProtection="1">
      <alignment horizontal="center" vertical="center" wrapText="1"/>
    </xf>
    <xf numFmtId="0" fontId="10" fillId="4" borderId="784" xfId="0" applyNumberFormat="1" applyFont="1" applyFill="1" applyBorder="1" applyAlignment="1" applyProtection="1">
      <alignment horizontal="center" vertical="center" wrapText="1"/>
    </xf>
    <xf numFmtId="0" fontId="10" fillId="4" borderId="786" xfId="0" applyNumberFormat="1" applyFont="1" applyFill="1" applyBorder="1" applyAlignment="1" applyProtection="1">
      <alignment horizontal="center" vertical="center" wrapText="1"/>
    </xf>
    <xf numFmtId="0" fontId="10" fillId="4" borderId="960" xfId="0" applyNumberFormat="1" applyFont="1" applyFill="1" applyBorder="1" applyAlignment="1" applyProtection="1">
      <alignment horizontal="center" vertical="center" wrapText="1"/>
    </xf>
    <xf numFmtId="0" fontId="10" fillId="4" borderId="404" xfId="0" applyNumberFormat="1" applyFont="1" applyFill="1" applyBorder="1" applyAlignment="1" applyProtection="1">
      <alignment horizontal="center" vertical="center" wrapText="1"/>
    </xf>
    <xf numFmtId="0" fontId="10" fillId="4" borderId="382" xfId="0" applyFont="1" applyFill="1" applyBorder="1" applyAlignment="1" applyProtection="1">
      <alignment horizontal="center" vertical="center" wrapText="1"/>
    </xf>
    <xf numFmtId="0" fontId="10" fillId="4" borderId="384" xfId="0" applyFont="1" applyFill="1" applyBorder="1" applyAlignment="1" applyProtection="1">
      <alignment horizontal="center" vertical="center" wrapText="1"/>
    </xf>
    <xf numFmtId="1" fontId="15" fillId="4" borderId="952" xfId="0" applyNumberFormat="1" applyFont="1" applyFill="1" applyBorder="1" applyAlignment="1" applyProtection="1">
      <alignment horizontal="center" vertical="center" wrapText="1"/>
    </xf>
    <xf numFmtId="1" fontId="15" fillId="4" borderId="955" xfId="0" applyNumberFormat="1" applyFont="1" applyFill="1" applyBorder="1" applyAlignment="1" applyProtection="1">
      <alignment horizontal="center" vertical="center" wrapText="1"/>
    </xf>
    <xf numFmtId="1" fontId="15" fillId="4" borderId="953" xfId="0" applyNumberFormat="1" applyFont="1" applyFill="1" applyBorder="1" applyAlignment="1" applyProtection="1">
      <alignment horizontal="center" vertical="center" wrapText="1"/>
    </xf>
    <xf numFmtId="1" fontId="15" fillId="4" borderId="983" xfId="0" applyNumberFormat="1" applyFont="1" applyFill="1" applyBorder="1" applyAlignment="1" applyProtection="1">
      <alignment horizontal="left" vertical="center"/>
    </xf>
    <xf numFmtId="1" fontId="15" fillId="4" borderId="811" xfId="0" applyNumberFormat="1" applyFont="1" applyFill="1" applyBorder="1" applyAlignment="1" applyProtection="1">
      <alignment horizontal="left" vertical="center"/>
    </xf>
    <xf numFmtId="1" fontId="15" fillId="4" borderId="786" xfId="0" applyNumberFormat="1" applyFont="1" applyFill="1" applyBorder="1" applyAlignment="1" applyProtection="1">
      <alignment horizontal="left" vertical="center"/>
    </xf>
    <xf numFmtId="1" fontId="10" fillId="0" borderId="953" xfId="0" applyNumberFormat="1" applyFont="1" applyFill="1" applyBorder="1" applyAlignment="1" applyProtection="1">
      <alignment horizontal="center" vertical="center" wrapText="1"/>
    </xf>
    <xf numFmtId="0" fontId="10" fillId="4" borderId="985" xfId="0" applyFont="1" applyFill="1" applyBorder="1" applyAlignment="1" applyProtection="1">
      <alignment horizontal="center" vertical="center" wrapText="1"/>
    </xf>
    <xf numFmtId="0" fontId="10" fillId="4" borderId="784" xfId="0" applyFont="1" applyFill="1" applyBorder="1" applyAlignment="1" applyProtection="1">
      <alignment horizontal="center" vertical="center" wrapText="1"/>
    </xf>
    <xf numFmtId="0" fontId="10" fillId="4" borderId="786" xfId="0" applyFont="1" applyFill="1" applyBorder="1" applyAlignment="1" applyProtection="1">
      <alignment horizontal="center" vertical="center" wrapText="1"/>
    </xf>
    <xf numFmtId="1" fontId="15" fillId="0" borderId="957" xfId="0" applyNumberFormat="1" applyFont="1" applyFill="1" applyBorder="1" applyAlignment="1" applyProtection="1">
      <alignment horizontal="center" vertical="center" wrapText="1"/>
    </xf>
    <xf numFmtId="1" fontId="15" fillId="0" borderId="991" xfId="0" applyNumberFormat="1" applyFont="1" applyFill="1" applyBorder="1" applyAlignment="1" applyProtection="1">
      <alignment horizontal="center" vertical="center" wrapText="1"/>
    </xf>
    <xf numFmtId="1" fontId="15" fillId="0" borderId="958" xfId="0" applyNumberFormat="1" applyFont="1" applyFill="1" applyBorder="1" applyAlignment="1" applyProtection="1">
      <alignment horizontal="center" vertical="center" wrapText="1"/>
    </xf>
    <xf numFmtId="1" fontId="10" fillId="4" borderId="952" xfId="0" applyNumberFormat="1" applyFont="1" applyFill="1" applyBorder="1" applyAlignment="1" applyProtection="1">
      <alignment horizontal="center" vertical="center" wrapText="1"/>
    </xf>
    <xf numFmtId="1" fontId="10" fillId="4" borderId="955" xfId="0" applyNumberFormat="1" applyFont="1" applyFill="1" applyBorder="1" applyAlignment="1" applyProtection="1">
      <alignment horizontal="center" vertical="center" wrapText="1"/>
    </xf>
    <xf numFmtId="1" fontId="15" fillId="0" borderId="963" xfId="0" applyNumberFormat="1" applyFont="1" applyFill="1" applyBorder="1" applyAlignment="1" applyProtection="1">
      <alignment horizontal="left" vertical="center" wrapText="1"/>
    </xf>
    <xf numFmtId="1" fontId="15" fillId="0" borderId="961" xfId="0" applyNumberFormat="1" applyFont="1" applyFill="1" applyBorder="1" applyAlignment="1" applyProtection="1">
      <alignment horizontal="left" vertical="center" wrapText="1"/>
    </xf>
    <xf numFmtId="1" fontId="15" fillId="0" borderId="368" xfId="0" applyNumberFormat="1" applyFont="1" applyFill="1" applyBorder="1" applyAlignment="1" applyProtection="1">
      <alignment horizontal="left"/>
    </xf>
    <xf numFmtId="1" fontId="15" fillId="0" borderId="369" xfId="0" applyNumberFormat="1" applyFont="1" applyFill="1" applyBorder="1" applyAlignment="1" applyProtection="1">
      <alignment horizontal="left"/>
    </xf>
    <xf numFmtId="1" fontId="10" fillId="4" borderId="949" xfId="0" applyNumberFormat="1" applyFont="1" applyFill="1" applyBorder="1" applyAlignment="1" applyProtection="1">
      <alignment horizontal="center" vertical="center" wrapText="1"/>
    </xf>
    <xf numFmtId="1" fontId="10" fillId="4" borderId="983" xfId="0" applyNumberFormat="1" applyFont="1" applyFill="1" applyBorder="1" applyAlignment="1" applyProtection="1">
      <alignment horizontal="center" vertical="center" wrapText="1"/>
    </xf>
    <xf numFmtId="1" fontId="10" fillId="4" borderId="303" xfId="0" applyNumberFormat="1" applyFont="1" applyFill="1" applyBorder="1" applyAlignment="1" applyProtection="1">
      <alignment horizontal="center" vertical="center" wrapText="1"/>
    </xf>
    <xf numFmtId="1" fontId="10" fillId="4" borderId="811" xfId="0" applyNumberFormat="1" applyFont="1" applyFill="1" applyBorder="1" applyAlignment="1" applyProtection="1">
      <alignment horizontal="center" vertical="center" wrapText="1"/>
    </xf>
    <xf numFmtId="1" fontId="10" fillId="4" borderId="978" xfId="0" applyNumberFormat="1" applyFont="1" applyFill="1" applyBorder="1" applyAlignment="1" applyProtection="1">
      <alignment horizontal="center" vertical="center" wrapText="1"/>
    </xf>
    <xf numFmtId="1" fontId="10" fillId="4" borderId="786" xfId="0" applyNumberFormat="1" applyFont="1" applyFill="1" applyBorder="1" applyAlignment="1" applyProtection="1">
      <alignment horizontal="center" vertical="center" wrapText="1"/>
    </xf>
    <xf numFmtId="1" fontId="10" fillId="0" borderId="985" xfId="0" applyNumberFormat="1" applyFont="1" applyFill="1" applyBorder="1" applyAlignment="1" applyProtection="1">
      <alignment horizontal="center" vertical="center" wrapText="1"/>
    </xf>
    <xf numFmtId="1" fontId="10" fillId="0" borderId="983" xfId="0" applyNumberFormat="1" applyFont="1" applyFill="1" applyBorder="1" applyAlignment="1" applyProtection="1">
      <alignment horizontal="center" vertical="center" wrapText="1"/>
    </xf>
    <xf numFmtId="1" fontId="10" fillId="0" borderId="978" xfId="0" applyNumberFormat="1" applyFont="1" applyFill="1" applyBorder="1" applyAlignment="1" applyProtection="1">
      <alignment horizontal="center" vertical="center" wrapText="1"/>
    </xf>
    <xf numFmtId="1" fontId="10" fillId="0" borderId="784" xfId="0" applyNumberFormat="1" applyFont="1" applyFill="1" applyBorder="1" applyAlignment="1" applyProtection="1">
      <alignment horizontal="center" vertical="center" wrapText="1"/>
    </xf>
    <xf numFmtId="1" fontId="10" fillId="0" borderId="786" xfId="0" applyNumberFormat="1" applyFont="1" applyFill="1" applyBorder="1" applyAlignment="1" applyProtection="1">
      <alignment horizontal="center" vertical="center" wrapText="1"/>
    </xf>
    <xf numFmtId="1" fontId="10" fillId="0" borderId="966" xfId="0" applyNumberFormat="1" applyFont="1" applyFill="1" applyBorder="1" applyAlignment="1" applyProtection="1">
      <alignment horizontal="center" vertical="center" wrapText="1"/>
    </xf>
    <xf numFmtId="1" fontId="10" fillId="0" borderId="958" xfId="0" applyNumberFormat="1" applyFont="1" applyFill="1" applyBorder="1" applyAlignment="1" applyProtection="1">
      <alignment horizontal="center" vertical="center" wrapText="1"/>
    </xf>
    <xf numFmtId="1" fontId="10" fillId="0" borderId="19" xfId="0" applyNumberFormat="1" applyFont="1" applyFill="1" applyBorder="1" applyAlignment="1" applyProtection="1">
      <alignment horizontal="center" vertical="center" wrapText="1"/>
    </xf>
    <xf numFmtId="1" fontId="10" fillId="0" borderId="636" xfId="0" applyNumberFormat="1" applyFont="1" applyFill="1" applyBorder="1" applyAlignment="1" applyProtection="1">
      <alignment horizontal="center" vertical="center" wrapText="1"/>
    </xf>
    <xf numFmtId="1" fontId="15" fillId="4" borderId="956" xfId="0" applyNumberFormat="1" applyFont="1" applyFill="1" applyBorder="1" applyAlignment="1">
      <alignment horizontal="left" vertical="center"/>
    </xf>
    <xf numFmtId="1" fontId="15" fillId="4" borderId="956" xfId="0" applyNumberFormat="1" applyFont="1" applyFill="1" applyBorder="1" applyAlignment="1">
      <alignment horizontal="left" wrapText="1"/>
    </xf>
    <xf numFmtId="1" fontId="15" fillId="0" borderId="978" xfId="0" applyNumberFormat="1" applyFont="1" applyFill="1" applyBorder="1" applyAlignment="1" applyProtection="1">
      <alignment horizontal="left" wrapText="1"/>
    </xf>
    <xf numFmtId="1" fontId="15" fillId="0" borderId="786" xfId="0" applyNumberFormat="1" applyFont="1" applyFill="1" applyBorder="1" applyAlignment="1" applyProtection="1">
      <alignment horizontal="left" wrapText="1"/>
    </xf>
    <xf numFmtId="1" fontId="25" fillId="4" borderId="949" xfId="0" applyNumberFormat="1" applyFont="1" applyFill="1" applyBorder="1" applyAlignment="1">
      <alignment horizontal="center" vertical="center" wrapText="1"/>
    </xf>
    <xf numFmtId="1" fontId="25" fillId="4" borderId="983" xfId="0" applyNumberFormat="1" applyFont="1" applyFill="1" applyBorder="1" applyAlignment="1">
      <alignment horizontal="center" vertical="center" wrapText="1"/>
    </xf>
    <xf numFmtId="1" fontId="25" fillId="4" borderId="303" xfId="0" applyNumberFormat="1" applyFont="1" applyFill="1" applyBorder="1" applyAlignment="1">
      <alignment horizontal="center" vertical="center" wrapText="1"/>
    </xf>
    <xf numFmtId="1" fontId="25" fillId="4" borderId="811" xfId="0" applyNumberFormat="1" applyFont="1" applyFill="1" applyBorder="1" applyAlignment="1">
      <alignment horizontal="center" vertical="center" wrapText="1"/>
    </xf>
    <xf numFmtId="1" fontId="25" fillId="4" borderId="978" xfId="0" applyNumberFormat="1" applyFont="1" applyFill="1" applyBorder="1" applyAlignment="1">
      <alignment horizontal="center" vertical="center" wrapText="1"/>
    </xf>
    <xf numFmtId="1" fontId="25" fillId="4" borderId="786" xfId="0" applyNumberFormat="1" applyFont="1" applyFill="1" applyBorder="1" applyAlignment="1">
      <alignment horizontal="center" vertical="center" wrapText="1"/>
    </xf>
    <xf numFmtId="1" fontId="10" fillId="0" borderId="962" xfId="0" applyNumberFormat="1" applyFont="1" applyFill="1" applyBorder="1" applyAlignment="1" applyProtection="1">
      <alignment horizontal="center" vertical="center" wrapText="1"/>
    </xf>
    <xf numFmtId="1" fontId="10" fillId="0" borderId="3" xfId="0" applyNumberFormat="1" applyFont="1" applyFill="1" applyBorder="1" applyAlignment="1" applyProtection="1">
      <alignment horizontal="center" vertical="center" wrapText="1"/>
    </xf>
    <xf numFmtId="1" fontId="10" fillId="0" borderId="35" xfId="0" applyNumberFormat="1" applyFont="1" applyFill="1" applyBorder="1" applyAlignment="1" applyProtection="1">
      <alignment horizontal="center" vertical="center" wrapText="1"/>
    </xf>
    <xf numFmtId="1" fontId="10" fillId="0" borderId="365" xfId="0" applyNumberFormat="1" applyFont="1" applyFill="1" applyBorder="1" applyAlignment="1" applyProtection="1">
      <alignment horizontal="center" vertical="center" wrapText="1"/>
    </xf>
    <xf numFmtId="1" fontId="10" fillId="0" borderId="380" xfId="0" applyNumberFormat="1" applyFont="1" applyFill="1" applyBorder="1" applyAlignment="1" applyProtection="1">
      <alignment horizontal="center" vertical="center" wrapText="1"/>
    </xf>
    <xf numFmtId="1" fontId="10" fillId="0" borderId="366" xfId="0" applyNumberFormat="1" applyFont="1" applyFill="1" applyBorder="1" applyAlignment="1" applyProtection="1">
      <alignment horizontal="center" vertical="center" wrapText="1"/>
    </xf>
    <xf numFmtId="1" fontId="10" fillId="4" borderId="952" xfId="5" applyNumberFormat="1" applyFont="1" applyFill="1" applyBorder="1" applyAlignment="1">
      <alignment horizontal="center" vertical="center" wrapText="1"/>
    </xf>
    <xf numFmtId="1" fontId="10" fillId="4" borderId="955" xfId="5" applyNumberFormat="1" applyFont="1" applyFill="1" applyBorder="1" applyAlignment="1">
      <alignment horizontal="center" vertical="center" wrapText="1"/>
    </xf>
    <xf numFmtId="1" fontId="10" fillId="4" borderId="954" xfId="0" applyNumberFormat="1" applyFont="1" applyFill="1" applyBorder="1" applyAlignment="1">
      <alignment horizontal="center" vertical="center" wrapText="1"/>
    </xf>
    <xf numFmtId="1" fontId="10" fillId="0" borderId="949" xfId="5" applyNumberFormat="1" applyFont="1" applyBorder="1" applyAlignment="1">
      <alignment horizontal="center" vertical="center" wrapText="1"/>
    </xf>
    <xf numFmtId="1" fontId="10" fillId="0" borderId="983" xfId="5" applyNumberFormat="1" applyFont="1" applyBorder="1" applyAlignment="1">
      <alignment horizontal="center" vertical="center" wrapText="1"/>
    </xf>
    <xf numFmtId="1" fontId="10" fillId="0" borderId="303" xfId="5" applyNumberFormat="1" applyFont="1" applyBorder="1" applyAlignment="1">
      <alignment horizontal="center" vertical="center" wrapText="1"/>
    </xf>
    <xf numFmtId="1" fontId="10" fillId="0" borderId="811" xfId="5" applyNumberFormat="1" applyFont="1" applyBorder="1" applyAlignment="1">
      <alignment horizontal="center" vertical="center" wrapText="1"/>
    </xf>
    <xf numFmtId="1" fontId="10" fillId="0" borderId="978" xfId="5" applyNumberFormat="1" applyFont="1" applyBorder="1" applyAlignment="1">
      <alignment horizontal="center" vertical="center" wrapText="1"/>
    </xf>
    <xf numFmtId="1" fontId="10" fillId="0" borderId="786" xfId="5" applyNumberFormat="1" applyFont="1" applyBorder="1" applyAlignment="1">
      <alignment horizontal="center" vertical="center" wrapText="1"/>
    </xf>
    <xf numFmtId="1" fontId="10" fillId="0" borderId="949" xfId="6" applyNumberFormat="1" applyFont="1" applyBorder="1" applyAlignment="1">
      <alignment horizontal="center" vertical="center"/>
    </xf>
    <xf numFmtId="1" fontId="10" fillId="0" borderId="985" xfId="6" applyNumberFormat="1" applyFont="1" applyBorder="1" applyAlignment="1">
      <alignment horizontal="center" vertical="center"/>
    </xf>
    <xf numFmtId="1" fontId="10" fillId="0" borderId="983" xfId="6" applyNumberFormat="1" applyFont="1" applyBorder="1" applyAlignment="1">
      <alignment horizontal="center" vertical="center"/>
    </xf>
    <xf numFmtId="1" fontId="10" fillId="0" borderId="978" xfId="6" applyNumberFormat="1" applyFont="1" applyBorder="1" applyAlignment="1">
      <alignment horizontal="center" vertical="center"/>
    </xf>
    <xf numFmtId="1" fontId="10" fillId="0" borderId="784" xfId="6" applyNumberFormat="1" applyFont="1" applyBorder="1" applyAlignment="1">
      <alignment horizontal="center" vertical="center"/>
    </xf>
    <xf numFmtId="1" fontId="10" fillId="0" borderId="786" xfId="6" applyNumberFormat="1" applyFont="1" applyBorder="1" applyAlignment="1">
      <alignment horizontal="center" vertical="center"/>
    </xf>
    <xf numFmtId="1" fontId="10" fillId="0" borderId="952" xfId="5" quotePrefix="1" applyNumberFormat="1" applyFont="1" applyFill="1" applyBorder="1" applyAlignment="1" applyProtection="1">
      <alignment horizontal="center" vertical="center" wrapText="1"/>
    </xf>
    <xf numFmtId="1" fontId="10" fillId="0" borderId="953" xfId="5" quotePrefix="1" applyNumberFormat="1" applyFont="1" applyFill="1" applyBorder="1" applyAlignment="1" applyProtection="1">
      <alignment horizontal="center" vertical="center" wrapText="1"/>
    </xf>
    <xf numFmtId="1" fontId="10" fillId="0" borderId="955" xfId="5" quotePrefix="1" applyNumberFormat="1" applyFont="1" applyFill="1" applyBorder="1" applyAlignment="1" applyProtection="1">
      <alignment horizontal="center" vertical="center" wrapText="1"/>
    </xf>
    <xf numFmtId="1" fontId="10" fillId="4" borderId="985" xfId="5" applyNumberFormat="1" applyFont="1" applyFill="1" applyBorder="1" applyAlignment="1" applyProtection="1">
      <alignment horizontal="center" vertical="center" wrapText="1"/>
      <protection locked="0"/>
    </xf>
    <xf numFmtId="1" fontId="10" fillId="4" borderId="983" xfId="5" applyNumberFormat="1" applyFont="1" applyFill="1" applyBorder="1" applyAlignment="1" applyProtection="1">
      <alignment horizontal="center" vertical="center" wrapText="1"/>
      <protection locked="0"/>
    </xf>
    <xf numFmtId="1" fontId="10" fillId="4" borderId="784" xfId="5" applyNumberFormat="1" applyFont="1" applyFill="1" applyBorder="1" applyAlignment="1" applyProtection="1">
      <alignment horizontal="center" vertical="center" wrapText="1"/>
      <protection locked="0"/>
    </xf>
    <xf numFmtId="1" fontId="10" fillId="4" borderId="786" xfId="5" applyNumberFormat="1" applyFont="1" applyFill="1" applyBorder="1" applyAlignment="1" applyProtection="1">
      <alignment horizontal="center" vertical="center" wrapText="1"/>
      <protection locked="0"/>
    </xf>
    <xf numFmtId="1" fontId="10" fillId="0" borderId="952" xfId="0" applyNumberFormat="1" applyFont="1" applyBorder="1" applyAlignment="1">
      <alignment horizontal="center" vertical="center"/>
    </xf>
    <xf numFmtId="1" fontId="10" fillId="0" borderId="955" xfId="0" applyNumberFormat="1" applyFont="1" applyBorder="1" applyAlignment="1">
      <alignment horizontal="center" vertical="center"/>
    </xf>
    <xf numFmtId="1" fontId="10" fillId="0" borderId="952" xfId="5" applyNumberFormat="1" applyFont="1" applyBorder="1" applyAlignment="1">
      <alignment horizontal="center" vertical="center" wrapText="1"/>
    </xf>
    <xf numFmtId="1" fontId="10" fillId="0" borderId="955" xfId="5" applyNumberFormat="1" applyFont="1" applyBorder="1" applyAlignment="1">
      <alignment horizontal="center" vertical="center" wrapText="1"/>
    </xf>
    <xf numFmtId="1" fontId="10" fillId="0" borderId="948" xfId="5" applyNumberFormat="1" applyFont="1" applyBorder="1" applyAlignment="1">
      <alignment horizontal="center" vertical="center" wrapText="1"/>
    </xf>
    <xf numFmtId="1" fontId="10" fillId="0" borderId="306" xfId="5" applyNumberFormat="1" applyFont="1" applyBorder="1" applyAlignment="1">
      <alignment horizontal="center" vertical="center" wrapText="1"/>
    </xf>
    <xf numFmtId="1" fontId="3" fillId="0" borderId="956" xfId="5" applyNumberFormat="1" applyFont="1" applyBorder="1" applyAlignment="1">
      <alignment horizontal="center"/>
    </xf>
    <xf numFmtId="1" fontId="10" fillId="0" borderId="308" xfId="6" applyNumberFormat="1" applyFont="1" applyBorder="1" applyAlignment="1">
      <alignment horizontal="center" vertical="center"/>
    </xf>
    <xf numFmtId="1" fontId="10" fillId="0" borderId="952" xfId="5" quotePrefix="1" applyNumberFormat="1" applyFont="1" applyBorder="1" applyAlignment="1">
      <alignment horizontal="center" vertical="center" wrapText="1"/>
    </xf>
    <xf numFmtId="1" fontId="10" fillId="0" borderId="953" xfId="5" quotePrefix="1" applyNumberFormat="1" applyFont="1" applyBorder="1" applyAlignment="1">
      <alignment horizontal="center" vertical="center" wrapText="1"/>
    </xf>
    <xf numFmtId="1" fontId="10" fillId="0" borderId="954" xfId="5" quotePrefix="1" applyNumberFormat="1" applyFont="1" applyBorder="1" applyAlignment="1">
      <alignment horizontal="center" vertical="center" wrapText="1"/>
    </xf>
    <xf numFmtId="1" fontId="15" fillId="0" borderId="949" xfId="5" applyNumberFormat="1" applyFont="1" applyFill="1" applyBorder="1" applyAlignment="1" applyProtection="1">
      <alignment horizontal="center" vertical="center" wrapText="1"/>
    </xf>
    <xf numFmtId="1" fontId="15" fillId="0" borderId="983" xfId="5" applyNumberFormat="1" applyFont="1" applyFill="1" applyBorder="1" applyAlignment="1" applyProtection="1">
      <alignment horizontal="center" vertical="center" wrapText="1"/>
    </xf>
    <xf numFmtId="1" fontId="15" fillId="0" borderId="978" xfId="5" applyNumberFormat="1" applyFont="1" applyFill="1" applyBorder="1" applyAlignment="1" applyProtection="1">
      <alignment horizontal="center" vertical="center" wrapText="1"/>
    </xf>
    <xf numFmtId="1" fontId="15" fillId="0" borderId="786" xfId="5" applyNumberFormat="1" applyFont="1" applyFill="1" applyBorder="1" applyAlignment="1" applyProtection="1">
      <alignment horizontal="center" vertical="center" wrapText="1"/>
    </xf>
    <xf numFmtId="1" fontId="15" fillId="0" borderId="948" xfId="5" applyNumberFormat="1" applyFont="1" applyFill="1" applyBorder="1" applyAlignment="1" applyProtection="1">
      <alignment horizontal="center" vertical="center" wrapText="1"/>
    </xf>
    <xf numFmtId="1" fontId="15" fillId="0" borderId="979" xfId="5" applyNumberFormat="1" applyFont="1" applyFill="1" applyBorder="1" applyAlignment="1" applyProtection="1">
      <alignment horizontal="center" vertical="center" wrapText="1"/>
    </xf>
    <xf numFmtId="1" fontId="15" fillId="0" borderId="952" xfId="5" applyNumberFormat="1" applyFont="1" applyFill="1" applyBorder="1" applyAlignment="1" applyProtection="1">
      <alignment horizontal="left" vertical="center" wrapText="1"/>
    </xf>
    <xf numFmtId="1" fontId="15" fillId="0" borderId="955" xfId="5" applyNumberFormat="1" applyFont="1" applyFill="1" applyBorder="1" applyAlignment="1" applyProtection="1">
      <alignment horizontal="left" vertical="center" wrapText="1"/>
    </xf>
    <xf numFmtId="1" fontId="15" fillId="0" borderId="949" xfId="5" applyNumberFormat="1" applyFont="1" applyBorder="1" applyAlignment="1">
      <alignment horizontal="center" vertical="center" wrapText="1"/>
    </xf>
    <xf numFmtId="1" fontId="15" fillId="0" borderId="983" xfId="5" applyNumberFormat="1" applyFont="1" applyBorder="1" applyAlignment="1">
      <alignment horizontal="center" vertical="center" wrapText="1"/>
    </xf>
    <xf numFmtId="1" fontId="15" fillId="0" borderId="978" xfId="5" applyNumberFormat="1" applyFont="1" applyBorder="1" applyAlignment="1">
      <alignment horizontal="center" vertical="center" wrapText="1"/>
    </xf>
    <xf numFmtId="1" fontId="15" fillId="0" borderId="786" xfId="5" applyNumberFormat="1" applyFont="1" applyBorder="1" applyAlignment="1">
      <alignment horizontal="center" vertical="center" wrapText="1"/>
    </xf>
    <xf numFmtId="1" fontId="15" fillId="0" borderId="952" xfId="0" applyNumberFormat="1" applyFont="1" applyBorder="1" applyAlignment="1">
      <alignment horizontal="center" vertical="center" wrapText="1"/>
    </xf>
    <xf numFmtId="1" fontId="15" fillId="0" borderId="955" xfId="0" applyNumberFormat="1" applyFont="1" applyBorder="1" applyAlignment="1">
      <alignment horizontal="center" vertical="center" wrapText="1"/>
    </xf>
    <xf numFmtId="1" fontId="15" fillId="0" borderId="963" xfId="5" applyNumberFormat="1" applyFont="1" applyBorder="1" applyAlignment="1">
      <alignment horizontal="left" vertical="center" wrapText="1"/>
    </xf>
    <xf numFmtId="1" fontId="15" fillId="0" borderId="961" xfId="5" applyNumberFormat="1" applyFont="1" applyBorder="1" applyAlignment="1">
      <alignment horizontal="left" vertical="center" wrapText="1"/>
    </xf>
    <xf numFmtId="1" fontId="15" fillId="0" borderId="368" xfId="5" applyNumberFormat="1" applyFont="1" applyBorder="1" applyAlignment="1">
      <alignment horizontal="left" vertical="center" wrapText="1"/>
    </xf>
    <xf numFmtId="1" fontId="15" fillId="0" borderId="369" xfId="5" applyNumberFormat="1" applyFont="1" applyBorder="1" applyAlignment="1">
      <alignment horizontal="left" vertical="center" wrapText="1"/>
    </xf>
    <xf numFmtId="1" fontId="15" fillId="0" borderId="308" xfId="5" applyNumberFormat="1" applyFont="1" applyFill="1" applyBorder="1" applyAlignment="1" applyProtection="1">
      <alignment horizontal="center" vertical="center" wrapText="1"/>
    </xf>
    <xf numFmtId="1" fontId="15" fillId="0" borderId="784" xfId="5" applyNumberFormat="1" applyFont="1" applyFill="1" applyBorder="1" applyAlignment="1" applyProtection="1">
      <alignment horizontal="center" vertical="center" wrapText="1"/>
    </xf>
    <xf numFmtId="1" fontId="15" fillId="0" borderId="952" xfId="5" quotePrefix="1" applyNumberFormat="1" applyFont="1" applyFill="1" applyBorder="1" applyAlignment="1" applyProtection="1">
      <alignment horizontal="center" vertical="center" wrapText="1"/>
    </xf>
    <xf numFmtId="1" fontId="15" fillId="0" borderId="953" xfId="5" quotePrefix="1" applyNumberFormat="1" applyFont="1" applyFill="1" applyBorder="1" applyAlignment="1" applyProtection="1">
      <alignment horizontal="center" vertical="center" wrapText="1"/>
    </xf>
    <xf numFmtId="1" fontId="15" fillId="0" borderId="955" xfId="5" quotePrefix="1" applyNumberFormat="1" applyFont="1" applyFill="1" applyBorder="1" applyAlignment="1" applyProtection="1">
      <alignment horizontal="center" vertical="center" wrapText="1"/>
    </xf>
    <xf numFmtId="1" fontId="10" fillId="0" borderId="956" xfId="0" applyNumberFormat="1" applyFont="1" applyBorder="1" applyAlignment="1">
      <alignment horizontal="center" vertical="center" wrapText="1"/>
    </xf>
    <xf numFmtId="1" fontId="10" fillId="0" borderId="995" xfId="0" applyNumberFormat="1" applyFont="1" applyBorder="1" applyAlignment="1">
      <alignment horizontal="center" vertical="center" wrapText="1"/>
    </xf>
    <xf numFmtId="1" fontId="15" fillId="0" borderId="987" xfId="5" applyNumberFormat="1" applyFont="1" applyFill="1" applyBorder="1" applyAlignment="1" applyProtection="1">
      <alignment horizontal="center" vertical="center" wrapText="1"/>
    </xf>
    <xf numFmtId="1" fontId="15" fillId="0" borderId="749" xfId="5" applyNumberFormat="1" applyFont="1" applyFill="1" applyBorder="1" applyAlignment="1" applyProtection="1">
      <alignment horizontal="center" vertical="center" wrapText="1"/>
    </xf>
    <xf numFmtId="1" fontId="10" fillId="7" borderId="963" xfId="5" applyNumberFormat="1" applyFont="1" applyFill="1" applyBorder="1" applyAlignment="1">
      <alignment horizontal="left" vertical="center" wrapText="1"/>
    </xf>
    <xf numFmtId="1" fontId="10" fillId="7" borderId="961" xfId="5" applyNumberFormat="1" applyFont="1" applyFill="1" applyBorder="1" applyAlignment="1">
      <alignment horizontal="left" vertical="center" wrapText="1"/>
    </xf>
    <xf numFmtId="1" fontId="10" fillId="7" borderId="368" xfId="5" applyNumberFormat="1" applyFont="1" applyFill="1" applyBorder="1" applyAlignment="1">
      <alignment horizontal="left" vertical="center" wrapText="1"/>
    </xf>
    <xf numFmtId="1" fontId="10" fillId="7" borderId="369" xfId="5" applyNumberFormat="1" applyFont="1" applyFill="1" applyBorder="1" applyAlignment="1">
      <alignment horizontal="left" vertical="center" wrapText="1"/>
    </xf>
    <xf numFmtId="1" fontId="10" fillId="7" borderId="978" xfId="5" applyNumberFormat="1" applyFont="1" applyFill="1" applyBorder="1" applyAlignment="1">
      <alignment horizontal="left" vertical="center" wrapText="1"/>
    </xf>
    <xf numFmtId="1" fontId="10" fillId="7" borderId="786" xfId="5" applyNumberFormat="1" applyFont="1" applyFill="1" applyBorder="1" applyAlignment="1">
      <alignment horizontal="left" vertical="center" wrapText="1"/>
    </xf>
    <xf numFmtId="1" fontId="15" fillId="0" borderId="978" xfId="5" applyNumberFormat="1" applyFont="1" applyBorder="1" applyAlignment="1">
      <alignment horizontal="left" vertical="center" wrapText="1"/>
    </xf>
    <xf numFmtId="1" fontId="15" fillId="0" borderId="786" xfId="5" applyNumberFormat="1" applyFont="1" applyBorder="1" applyAlignment="1">
      <alignment horizontal="left" vertical="center" wrapText="1"/>
    </xf>
    <xf numFmtId="1" fontId="10" fillId="4" borderId="949" xfId="5" applyNumberFormat="1" applyFont="1" applyFill="1" applyBorder="1" applyAlignment="1">
      <alignment horizontal="center" vertical="center" wrapText="1"/>
    </xf>
    <xf numFmtId="1" fontId="10" fillId="4" borderId="983" xfId="5" applyNumberFormat="1" applyFont="1" applyFill="1" applyBorder="1" applyAlignment="1">
      <alignment horizontal="center" vertical="center" wrapText="1"/>
    </xf>
    <xf numFmtId="1" fontId="10" fillId="4" borderId="303" xfId="5" applyNumberFormat="1" applyFont="1" applyFill="1" applyBorder="1" applyAlignment="1">
      <alignment horizontal="center" vertical="center" wrapText="1"/>
    </xf>
    <xf numFmtId="1" fontId="10" fillId="4" borderId="811" xfId="5" applyNumberFormat="1" applyFont="1" applyFill="1" applyBorder="1" applyAlignment="1">
      <alignment horizontal="center" vertical="center" wrapText="1"/>
    </xf>
    <xf numFmtId="1" fontId="10" fillId="4" borderId="978" xfId="5" applyNumberFormat="1" applyFont="1" applyFill="1" applyBorder="1" applyAlignment="1">
      <alignment horizontal="center" vertical="center" wrapText="1"/>
    </xf>
    <xf numFmtId="1" fontId="10" fillId="4" borderId="786" xfId="5" applyNumberFormat="1" applyFont="1" applyFill="1" applyBorder="1" applyAlignment="1">
      <alignment horizontal="center" vertical="center" wrapText="1"/>
    </xf>
    <xf numFmtId="1" fontId="10" fillId="4" borderId="953" xfId="0" applyNumberFormat="1" applyFont="1" applyFill="1" applyBorder="1" applyAlignment="1">
      <alignment horizontal="center" vertical="center" wrapText="1"/>
    </xf>
    <xf numFmtId="1" fontId="10" fillId="4" borderId="949" xfId="5" applyNumberFormat="1" applyFont="1" applyFill="1" applyBorder="1" applyAlignment="1">
      <alignment horizontal="center" vertical="center"/>
    </xf>
    <xf numFmtId="1" fontId="10" fillId="4" borderId="978" xfId="5" applyNumberFormat="1" applyFont="1" applyFill="1" applyBorder="1" applyAlignment="1">
      <alignment horizontal="center" vertical="center"/>
    </xf>
    <xf numFmtId="0" fontId="39" fillId="13" borderId="506" xfId="0" applyFont="1" applyFill="1" applyBorder="1" applyAlignment="1">
      <alignment horizontal="center" vertical="center"/>
    </xf>
    <xf numFmtId="0" fontId="44" fillId="13" borderId="901" xfId="0" applyFont="1" applyFill="1" applyBorder="1" applyAlignment="1">
      <alignment horizontal="center" vertical="center"/>
    </xf>
    <xf numFmtId="0" fontId="44" fillId="13" borderId="917" xfId="0" applyFont="1" applyFill="1" applyBorder="1" applyAlignment="1">
      <alignment horizontal="center" vertical="center"/>
    </xf>
    <xf numFmtId="0" fontId="44" fillId="13" borderId="918" xfId="0" applyFont="1" applyFill="1" applyBorder="1" applyAlignment="1">
      <alignment horizontal="center" vertical="center"/>
    </xf>
    <xf numFmtId="0" fontId="0" fillId="0" borderId="0" xfId="0" applyBorder="1" applyAlignment="1">
      <alignment horizontal="center" vertical="center" wrapText="1"/>
    </xf>
    <xf numFmtId="0" fontId="10" fillId="0" borderId="419" xfId="0" applyFont="1" applyFill="1" applyBorder="1" applyAlignment="1" applyProtection="1">
      <alignment horizontal="center" vertical="center"/>
    </xf>
    <xf numFmtId="0" fontId="10" fillId="0" borderId="127" xfId="0" applyFont="1" applyFill="1" applyBorder="1" applyAlignment="1" applyProtection="1">
      <alignment horizontal="center" vertical="center"/>
    </xf>
    <xf numFmtId="0" fontId="10" fillId="0" borderId="90" xfId="0" applyFont="1" applyFill="1" applyBorder="1" applyAlignment="1" applyProtection="1">
      <alignment horizontal="center" vertical="center"/>
    </xf>
    <xf numFmtId="0" fontId="10" fillId="0" borderId="417" xfId="0" applyFont="1" applyBorder="1" applyAlignment="1" applyProtection="1">
      <alignment horizontal="center" vertical="center" wrapText="1"/>
    </xf>
    <xf numFmtId="0" fontId="10" fillId="0" borderId="187" xfId="0" applyFont="1" applyBorder="1" applyAlignment="1" applyProtection="1">
      <alignment horizontal="center" vertical="center" wrapText="1"/>
    </xf>
    <xf numFmtId="0" fontId="10" fillId="0" borderId="418" xfId="0" applyFont="1" applyBorder="1" applyAlignment="1" applyProtection="1">
      <alignment horizontal="center" vertical="center" wrapText="1"/>
    </xf>
    <xf numFmtId="0" fontId="10" fillId="0" borderId="91" xfId="0" applyFont="1" applyBorder="1" applyAlignment="1" applyProtection="1">
      <alignment horizontal="center" vertical="center" wrapText="1"/>
    </xf>
    <xf numFmtId="0" fontId="10" fillId="0" borderId="427" xfId="0" applyFont="1" applyBorder="1" applyAlignment="1" applyProtection="1">
      <alignment horizontal="center" vertical="center" wrapText="1"/>
    </xf>
    <xf numFmtId="0" fontId="10" fillId="0" borderId="428" xfId="0" applyFont="1" applyBorder="1" applyAlignment="1" applyProtection="1">
      <alignment horizontal="center" vertical="center" wrapText="1"/>
    </xf>
    <xf numFmtId="0" fontId="10" fillId="0" borderId="398" xfId="0" applyFont="1" applyBorder="1" applyAlignment="1" applyProtection="1">
      <alignment horizontal="center" vertical="center"/>
    </xf>
    <xf numFmtId="0" fontId="10" fillId="0" borderId="431" xfId="0" applyFont="1" applyBorder="1" applyAlignment="1" applyProtection="1">
      <alignment horizontal="center" vertical="center"/>
    </xf>
    <xf numFmtId="0" fontId="10" fillId="0" borderId="397" xfId="0" applyFont="1" applyBorder="1" applyAlignment="1" applyProtection="1">
      <alignment horizontal="center" vertical="center"/>
    </xf>
    <xf numFmtId="0" fontId="10" fillId="4" borderId="419" xfId="0" applyFont="1" applyFill="1" applyBorder="1" applyAlignment="1" applyProtection="1">
      <alignment horizontal="center" vertical="center" wrapText="1"/>
    </xf>
    <xf numFmtId="0" fontId="10" fillId="4" borderId="34" xfId="0" applyFont="1" applyFill="1" applyBorder="1" applyAlignment="1" applyProtection="1">
      <alignment horizontal="center" vertical="center" wrapText="1"/>
    </xf>
    <xf numFmtId="0" fontId="10" fillId="4" borderId="428" xfId="0" applyFont="1" applyFill="1" applyBorder="1" applyAlignment="1" applyProtection="1">
      <alignment horizontal="center" vertical="center" wrapText="1"/>
    </xf>
    <xf numFmtId="0" fontId="10" fillId="4" borderId="127" xfId="0" applyFont="1" applyFill="1" applyBorder="1" applyAlignment="1" applyProtection="1">
      <alignment horizontal="center" vertical="center" wrapText="1"/>
    </xf>
    <xf numFmtId="0" fontId="10" fillId="4" borderId="90" xfId="0" applyFont="1" applyFill="1" applyBorder="1" applyAlignment="1" applyProtection="1">
      <alignment horizontal="center" vertical="center" wrapText="1"/>
    </xf>
    <xf numFmtId="1" fontId="10" fillId="0" borderId="398" xfId="0" applyNumberFormat="1" applyFont="1" applyFill="1" applyBorder="1" applyAlignment="1" applyProtection="1">
      <alignment horizontal="center" vertical="center" wrapText="1"/>
    </xf>
    <xf numFmtId="1" fontId="10" fillId="0" borderId="397" xfId="0" applyNumberFormat="1" applyFont="1" applyFill="1" applyBorder="1" applyAlignment="1" applyProtection="1">
      <alignment horizontal="center" vertical="center" wrapText="1"/>
    </xf>
    <xf numFmtId="1" fontId="15" fillId="4" borderId="419" xfId="0" applyNumberFormat="1" applyFont="1" applyFill="1" applyBorder="1" applyAlignment="1" applyProtection="1">
      <alignment horizontal="center" vertical="center" wrapText="1"/>
    </xf>
    <xf numFmtId="1" fontId="15" fillId="4" borderId="127" xfId="0" applyNumberFormat="1" applyFont="1" applyFill="1" applyBorder="1" applyAlignment="1" applyProtection="1">
      <alignment horizontal="center" vertical="center" wrapText="1"/>
    </xf>
    <xf numFmtId="1" fontId="15" fillId="4" borderId="90" xfId="0" applyNumberFormat="1" applyFont="1" applyFill="1" applyBorder="1" applyAlignment="1" applyProtection="1">
      <alignment horizontal="center" vertical="center" wrapText="1"/>
    </xf>
    <xf numFmtId="1" fontId="10" fillId="4" borderId="418" xfId="0" applyNumberFormat="1" applyFont="1" applyFill="1" applyBorder="1" applyAlignment="1" applyProtection="1">
      <alignment horizontal="center" vertical="center" wrapText="1"/>
    </xf>
    <xf numFmtId="1" fontId="10" fillId="4" borderId="34" xfId="0" applyNumberFormat="1" applyFont="1" applyFill="1" applyBorder="1" applyAlignment="1" applyProtection="1">
      <alignment horizontal="center" vertical="center" wrapText="1"/>
    </xf>
    <xf numFmtId="1" fontId="10" fillId="4" borderId="428" xfId="0" applyNumberFormat="1" applyFont="1" applyFill="1" applyBorder="1" applyAlignment="1" applyProtection="1">
      <alignment horizontal="center" vertical="center" wrapText="1"/>
    </xf>
    <xf numFmtId="1" fontId="10" fillId="0" borderId="398" xfId="0" applyNumberFormat="1" applyFont="1" applyBorder="1" applyAlignment="1" applyProtection="1">
      <alignment horizontal="center" vertical="center"/>
    </xf>
    <xf numFmtId="1" fontId="10" fillId="0" borderId="397" xfId="0" applyNumberFormat="1" applyFont="1" applyBorder="1" applyAlignment="1" applyProtection="1">
      <alignment horizontal="center" vertical="center"/>
    </xf>
    <xf numFmtId="1" fontId="10" fillId="0" borderId="398" xfId="0" applyNumberFormat="1" applyFont="1" applyFill="1" applyBorder="1" applyAlignment="1" applyProtection="1">
      <alignment horizontal="center" vertical="center"/>
    </xf>
    <xf numFmtId="1" fontId="10" fillId="0" borderId="397" xfId="0" applyNumberFormat="1" applyFont="1" applyFill="1" applyBorder="1" applyAlignment="1" applyProtection="1">
      <alignment horizontal="center" vertical="center"/>
    </xf>
    <xf numFmtId="1" fontId="10" fillId="0" borderId="442" xfId="0" applyNumberFormat="1" applyFont="1" applyBorder="1" applyAlignment="1" applyProtection="1">
      <alignment horizontal="center" vertical="center"/>
    </xf>
    <xf numFmtId="1" fontId="10" fillId="0" borderId="431" xfId="0" applyNumberFormat="1" applyFont="1" applyBorder="1" applyAlignment="1" applyProtection="1">
      <alignment horizontal="center" vertical="center"/>
    </xf>
    <xf numFmtId="1" fontId="10" fillId="0" borderId="443" xfId="0" applyNumberFormat="1" applyFont="1" applyFill="1" applyBorder="1" applyAlignment="1" applyProtection="1">
      <alignment horizontal="center" vertical="center" wrapText="1"/>
    </xf>
    <xf numFmtId="1" fontId="10" fillId="0" borderId="84" xfId="0" applyNumberFormat="1" applyFont="1" applyFill="1" applyBorder="1" applyAlignment="1" applyProtection="1">
      <alignment horizontal="center" vertical="center" wrapText="1"/>
    </xf>
    <xf numFmtId="1" fontId="10" fillId="0" borderId="128" xfId="0" applyNumberFormat="1" applyFont="1" applyFill="1" applyBorder="1" applyAlignment="1" applyProtection="1">
      <alignment horizontal="center" vertical="center" wrapText="1"/>
    </xf>
    <xf numFmtId="1" fontId="10" fillId="0" borderId="444" xfId="0" applyNumberFormat="1" applyFont="1" applyFill="1" applyBorder="1" applyAlignment="1" applyProtection="1">
      <alignment horizontal="center" vertical="center" wrapText="1"/>
    </xf>
    <xf numFmtId="1" fontId="10" fillId="0" borderId="85" xfId="0" applyNumberFormat="1" applyFont="1" applyFill="1" applyBorder="1" applyAlignment="1" applyProtection="1">
      <alignment horizontal="center" vertical="center" wrapText="1"/>
    </xf>
    <xf numFmtId="1" fontId="10" fillId="0" borderId="445" xfId="0" applyNumberFormat="1" applyFont="1" applyFill="1" applyBorder="1" applyAlignment="1" applyProtection="1">
      <alignment horizontal="center" vertical="center" wrapText="1"/>
    </xf>
    <xf numFmtId="1" fontId="10" fillId="0" borderId="442" xfId="0" applyNumberFormat="1" applyFont="1" applyFill="1" applyBorder="1" applyAlignment="1" applyProtection="1">
      <alignment horizontal="center" vertical="center"/>
    </xf>
    <xf numFmtId="1" fontId="10" fillId="0" borderId="431" xfId="0" applyNumberFormat="1" applyFont="1" applyFill="1" applyBorder="1" applyAlignment="1" applyProtection="1">
      <alignment horizontal="center" vertical="center"/>
    </xf>
    <xf numFmtId="1" fontId="10" fillId="0" borderId="401" xfId="0" applyNumberFormat="1" applyFont="1" applyFill="1" applyBorder="1" applyAlignment="1" applyProtection="1">
      <alignment horizontal="center" vertical="center"/>
    </xf>
    <xf numFmtId="1" fontId="10" fillId="0" borderId="155" xfId="0" applyNumberFormat="1" applyFont="1" applyFill="1" applyBorder="1" applyAlignment="1" applyProtection="1">
      <alignment horizontal="center" vertical="center"/>
    </xf>
    <xf numFmtId="0" fontId="10" fillId="0" borderId="419"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0" fillId="0" borderId="90" xfId="0" applyFont="1" applyFill="1" applyBorder="1" applyAlignment="1" applyProtection="1">
      <alignment horizontal="center" vertical="center" wrapText="1"/>
    </xf>
    <xf numFmtId="0" fontId="10" fillId="0" borderId="419" xfId="0" applyFont="1" applyBorder="1" applyAlignment="1" applyProtection="1">
      <alignment horizontal="center" vertical="center" wrapText="1"/>
    </xf>
    <xf numFmtId="0" fontId="10" fillId="0" borderId="90" xfId="0" applyFont="1" applyBorder="1" applyAlignment="1" applyProtection="1">
      <alignment horizontal="center" vertical="center" wrapText="1"/>
    </xf>
    <xf numFmtId="0" fontId="10" fillId="0" borderId="420" xfId="0" applyFont="1" applyFill="1" applyBorder="1" applyAlignment="1" applyProtection="1">
      <alignment horizontal="center" vertical="center" wrapText="1"/>
    </xf>
    <xf numFmtId="0" fontId="10" fillId="0" borderId="398" xfId="0" applyFont="1" applyBorder="1" applyAlignment="1" applyProtection="1">
      <alignment horizontal="center" vertical="center" wrapText="1"/>
    </xf>
    <xf numFmtId="0" fontId="10" fillId="0" borderId="431" xfId="0" applyFont="1" applyBorder="1" applyAlignment="1" applyProtection="1">
      <alignment horizontal="center" vertical="center" wrapText="1"/>
    </xf>
    <xf numFmtId="0" fontId="10" fillId="0" borderId="397" xfId="0" applyFont="1" applyBorder="1" applyAlignment="1" applyProtection="1">
      <alignment horizontal="center" vertical="center" wrapText="1"/>
    </xf>
    <xf numFmtId="0" fontId="36" fillId="3" borderId="0" xfId="0" applyFont="1" applyFill="1" applyBorder="1" applyAlignment="1" applyProtection="1">
      <alignment horizontal="center" wrapText="1"/>
    </xf>
    <xf numFmtId="0" fontId="10" fillId="0" borderId="418" xfId="0" applyFont="1" applyFill="1" applyBorder="1" applyAlignment="1" applyProtection="1">
      <alignment horizontal="center" vertical="center" wrapText="1"/>
    </xf>
    <xf numFmtId="0" fontId="10" fillId="4" borderId="465" xfId="0" applyFont="1" applyFill="1" applyBorder="1" applyAlignment="1">
      <alignment horizontal="center" vertical="center" wrapText="1"/>
    </xf>
    <xf numFmtId="0" fontId="10" fillId="0" borderId="419"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90" xfId="0" applyFont="1" applyBorder="1" applyAlignment="1" applyProtection="1">
      <alignment horizontal="center" vertical="center"/>
    </xf>
    <xf numFmtId="0" fontId="10" fillId="0" borderId="417" xfId="0" applyFont="1" applyFill="1" applyBorder="1" applyAlignment="1" applyProtection="1">
      <alignment horizontal="center" vertical="center" wrapText="1"/>
    </xf>
    <xf numFmtId="0" fontId="10" fillId="0" borderId="91" xfId="0" applyFont="1" applyFill="1" applyBorder="1" applyAlignment="1" applyProtection="1">
      <alignment horizontal="center" vertical="center" wrapText="1"/>
    </xf>
    <xf numFmtId="0" fontId="10" fillId="0" borderId="419" xfId="0" applyNumberFormat="1" applyFont="1" applyFill="1" applyBorder="1" applyAlignment="1" applyProtection="1">
      <alignment horizontal="center" vertical="center"/>
    </xf>
    <xf numFmtId="0" fontId="10" fillId="0" borderId="90" xfId="0" applyNumberFormat="1" applyFont="1" applyFill="1" applyBorder="1" applyAlignment="1" applyProtection="1">
      <alignment horizontal="center" vertical="center"/>
    </xf>
    <xf numFmtId="0" fontId="10" fillId="0" borderId="430" xfId="0" applyNumberFormat="1" applyFont="1" applyFill="1" applyBorder="1" applyAlignment="1" applyProtection="1">
      <alignment horizontal="center" vertical="center" wrapText="1"/>
    </xf>
    <xf numFmtId="0" fontId="10" fillId="0" borderId="106" xfId="0" applyNumberFormat="1" applyFont="1" applyFill="1" applyBorder="1" applyAlignment="1" applyProtection="1">
      <alignment horizontal="center" vertical="center" wrapText="1"/>
    </xf>
    <xf numFmtId="0" fontId="10" fillId="0" borderId="429" xfId="0" applyNumberFormat="1" applyFont="1" applyFill="1" applyBorder="1" applyAlignment="1" applyProtection="1">
      <alignment horizontal="center" vertical="center" wrapText="1"/>
    </xf>
    <xf numFmtId="0" fontId="10" fillId="0" borderId="25" xfId="0" applyNumberFormat="1" applyFont="1" applyFill="1" applyBorder="1" applyAlignment="1" applyProtection="1">
      <alignment horizontal="center" vertical="center" wrapText="1"/>
    </xf>
    <xf numFmtId="0" fontId="10" fillId="4" borderId="458" xfId="0" applyFont="1" applyFill="1" applyBorder="1" applyAlignment="1" applyProtection="1">
      <alignment horizontal="center" vertical="center" wrapText="1"/>
    </xf>
    <xf numFmtId="0" fontId="3" fillId="4" borderId="459" xfId="0" applyFont="1" applyFill="1" applyBorder="1" applyAlignment="1" applyProtection="1">
      <alignment horizontal="center" vertical="center" wrapText="1"/>
    </xf>
    <xf numFmtId="0" fontId="3" fillId="4" borderId="460" xfId="0" applyFont="1" applyFill="1" applyBorder="1" applyAlignment="1" applyProtection="1">
      <alignment horizontal="center" vertical="center" wrapText="1"/>
    </xf>
    <xf numFmtId="0" fontId="10" fillId="4" borderId="459" xfId="0" applyFont="1" applyFill="1" applyBorder="1" applyAlignment="1" applyProtection="1">
      <alignment horizontal="center" vertical="center" wrapText="1"/>
    </xf>
    <xf numFmtId="0" fontId="10" fillId="4" borderId="460" xfId="0" applyFont="1" applyFill="1" applyBorder="1" applyAlignment="1" applyProtection="1">
      <alignment horizontal="center" vertical="center" wrapText="1"/>
    </xf>
    <xf numFmtId="0" fontId="9" fillId="0" borderId="0" xfId="0" applyFont="1" applyFill="1" applyAlignment="1" applyProtection="1">
      <alignment horizontal="left"/>
    </xf>
    <xf numFmtId="1" fontId="10" fillId="3" borderId="419" xfId="0" applyNumberFormat="1" applyFont="1" applyFill="1" applyBorder="1" applyAlignment="1" applyProtection="1">
      <alignment horizontal="center" vertical="center"/>
    </xf>
    <xf numFmtId="1" fontId="10" fillId="3" borderId="11" xfId="0" applyNumberFormat="1" applyFont="1" applyFill="1" applyBorder="1" applyAlignment="1" applyProtection="1">
      <alignment horizontal="center" vertical="center"/>
    </xf>
    <xf numFmtId="1" fontId="10" fillId="3" borderId="90" xfId="0" applyNumberFormat="1" applyFont="1" applyFill="1" applyBorder="1" applyAlignment="1" applyProtection="1">
      <alignment horizontal="center" vertical="center"/>
    </xf>
    <xf numFmtId="1" fontId="10" fillId="0" borderId="417" xfId="0" applyNumberFormat="1" applyFont="1" applyFill="1" applyBorder="1" applyAlignment="1" applyProtection="1">
      <alignment horizontal="center" vertical="center" wrapText="1"/>
    </xf>
    <xf numFmtId="1" fontId="10" fillId="0" borderId="22" xfId="0" applyNumberFormat="1" applyFont="1" applyFill="1" applyBorder="1" applyAlignment="1" applyProtection="1">
      <alignment horizontal="center" vertical="center" wrapText="1"/>
    </xf>
    <xf numFmtId="1" fontId="10" fillId="0" borderId="91" xfId="0" applyNumberFormat="1" applyFont="1" applyFill="1" applyBorder="1" applyAlignment="1" applyProtection="1">
      <alignment horizontal="center" vertical="center" wrapText="1"/>
    </xf>
    <xf numFmtId="0" fontId="10" fillId="0" borderId="417" xfId="0" applyNumberFormat="1" applyFont="1" applyFill="1" applyBorder="1" applyAlignment="1" applyProtection="1">
      <alignment horizontal="center" vertical="center" wrapText="1"/>
    </xf>
    <xf numFmtId="0" fontId="10" fillId="0" borderId="420" xfId="0" applyNumberFormat="1" applyFont="1" applyFill="1" applyBorder="1" applyAlignment="1" applyProtection="1">
      <alignment horizontal="center" vertical="center" wrapText="1"/>
    </xf>
    <xf numFmtId="0" fontId="10" fillId="0" borderId="418" xfId="0" applyNumberFormat="1" applyFont="1" applyFill="1" applyBorder="1" applyAlignment="1" applyProtection="1">
      <alignment horizontal="center" vertical="center" wrapText="1"/>
    </xf>
    <xf numFmtId="0" fontId="10" fillId="0" borderId="91" xfId="0" applyNumberFormat="1" applyFont="1" applyFill="1" applyBorder="1" applyAlignment="1" applyProtection="1">
      <alignment horizontal="center" vertical="center" wrapText="1"/>
    </xf>
    <xf numFmtId="0" fontId="10" fillId="0" borderId="427" xfId="0" applyNumberFormat="1" applyFont="1" applyFill="1" applyBorder="1" applyAlignment="1" applyProtection="1">
      <alignment horizontal="center" vertical="center" wrapText="1"/>
    </xf>
    <xf numFmtId="0" fontId="10" fillId="0" borderId="428" xfId="0" applyNumberFormat="1" applyFont="1" applyFill="1" applyBorder="1" applyAlignment="1" applyProtection="1">
      <alignment horizontal="center" vertical="center" wrapText="1"/>
    </xf>
    <xf numFmtId="1" fontId="10" fillId="0" borderId="459" xfId="0" applyNumberFormat="1" applyFont="1" applyBorder="1" applyAlignment="1" applyProtection="1">
      <alignment horizontal="center" vertical="center"/>
    </xf>
    <xf numFmtId="1" fontId="10" fillId="0" borderId="469" xfId="0" applyNumberFormat="1" applyFont="1" applyBorder="1" applyAlignment="1" applyProtection="1">
      <alignment horizontal="center" vertical="center"/>
    </xf>
    <xf numFmtId="1" fontId="10" fillId="0" borderId="459" xfId="0" applyNumberFormat="1" applyFont="1" applyFill="1" applyBorder="1" applyAlignment="1" applyProtection="1">
      <alignment horizontal="center" vertical="center"/>
    </xf>
    <xf numFmtId="1" fontId="10" fillId="0" borderId="460" xfId="0" applyNumberFormat="1" applyFont="1" applyFill="1" applyBorder="1" applyAlignment="1" applyProtection="1">
      <alignment horizontal="center" vertical="center"/>
    </xf>
    <xf numFmtId="1" fontId="10" fillId="0" borderId="469" xfId="0" applyNumberFormat="1" applyFont="1" applyFill="1" applyBorder="1" applyAlignment="1" applyProtection="1">
      <alignment horizontal="center" vertical="center"/>
    </xf>
    <xf numFmtId="1" fontId="3" fillId="0" borderId="470" xfId="0" applyNumberFormat="1" applyFont="1" applyFill="1" applyBorder="1" applyAlignment="1" applyProtection="1">
      <alignment horizontal="center" vertical="center" wrapText="1"/>
    </xf>
    <xf numFmtId="1" fontId="3" fillId="0" borderId="88" xfId="0" applyNumberFormat="1" applyFont="1" applyFill="1" applyBorder="1" applyAlignment="1" applyProtection="1">
      <alignment horizontal="center" vertical="center" wrapText="1"/>
    </xf>
    <xf numFmtId="1" fontId="3" fillId="0" borderId="89" xfId="0" applyNumberFormat="1" applyFont="1" applyFill="1" applyBorder="1" applyAlignment="1" applyProtection="1">
      <alignment horizontal="center" vertical="center" wrapText="1"/>
    </xf>
    <xf numFmtId="1" fontId="3" fillId="0" borderId="418" xfId="0" applyNumberFormat="1" applyFont="1" applyFill="1" applyBorder="1" applyAlignment="1" applyProtection="1">
      <alignment horizontal="center" vertical="center" wrapText="1"/>
    </xf>
    <xf numFmtId="1" fontId="3" fillId="0" borderId="34" xfId="0" applyNumberFormat="1" applyFont="1" applyFill="1" applyBorder="1" applyAlignment="1" applyProtection="1">
      <alignment horizontal="center" vertical="center" wrapText="1"/>
    </xf>
    <xf numFmtId="1" fontId="3" fillId="0" borderId="428" xfId="0" applyNumberFormat="1" applyFont="1" applyFill="1" applyBorder="1" applyAlignment="1" applyProtection="1">
      <alignment horizontal="center" vertical="center" wrapText="1"/>
    </xf>
    <xf numFmtId="1" fontId="10" fillId="0" borderId="465" xfId="0" applyNumberFormat="1" applyFont="1" applyFill="1" applyBorder="1" applyAlignment="1" applyProtection="1">
      <alignment horizontal="center" vertical="center"/>
    </xf>
    <xf numFmtId="1" fontId="10" fillId="0" borderId="465" xfId="0" applyNumberFormat="1" applyFont="1" applyFill="1" applyBorder="1" applyAlignment="1" applyProtection="1">
      <alignment horizontal="center" vertical="center" wrapText="1"/>
    </xf>
    <xf numFmtId="1" fontId="10" fillId="4" borderId="410" xfId="0" applyNumberFormat="1" applyFont="1" applyFill="1" applyBorder="1" applyAlignment="1">
      <alignment horizontal="center" vertical="center" wrapText="1"/>
    </xf>
    <xf numFmtId="0" fontId="10" fillId="4" borderId="415" xfId="8" applyNumberFormat="1" applyFont="1" applyFill="1" applyBorder="1" applyAlignment="1" applyProtection="1">
      <alignment horizontal="center" vertical="center" wrapText="1"/>
    </xf>
    <xf numFmtId="0" fontId="10" fillId="4" borderId="482" xfId="8" applyNumberFormat="1" applyFont="1" applyFill="1" applyBorder="1" applyAlignment="1" applyProtection="1">
      <alignment horizontal="center" vertical="center" wrapText="1"/>
    </xf>
    <xf numFmtId="0" fontId="10" fillId="4" borderId="312" xfId="8" applyNumberFormat="1" applyFont="1" applyFill="1" applyBorder="1" applyAlignment="1" applyProtection="1">
      <alignment horizontal="center" vertical="center" wrapText="1"/>
    </xf>
    <xf numFmtId="0" fontId="10" fillId="4" borderId="479" xfId="8" applyNumberFormat="1" applyFont="1" applyFill="1" applyBorder="1" applyAlignment="1" applyProtection="1">
      <alignment horizontal="center" vertical="center" wrapText="1"/>
    </xf>
    <xf numFmtId="0" fontId="10" fillId="4" borderId="491" xfId="8" applyNumberFormat="1" applyFont="1" applyFill="1" applyBorder="1" applyAlignment="1" applyProtection="1">
      <alignment horizontal="center" vertical="center" wrapText="1"/>
    </xf>
    <xf numFmtId="1" fontId="10" fillId="4" borderId="465" xfId="0" applyNumberFormat="1" applyFont="1" applyFill="1" applyBorder="1" applyAlignment="1">
      <alignment horizontal="center" vertical="center" wrapText="1"/>
    </xf>
    <xf numFmtId="1" fontId="3" fillId="0" borderId="414" xfId="0" applyNumberFormat="1" applyFont="1" applyFill="1" applyBorder="1" applyAlignment="1" applyProtection="1">
      <alignment horizontal="left" vertical="center"/>
    </xf>
    <xf numFmtId="1" fontId="3" fillId="0" borderId="416" xfId="0" applyNumberFormat="1" applyFont="1" applyFill="1" applyBorder="1" applyAlignment="1" applyProtection="1">
      <alignment horizontal="left" vertical="center"/>
    </xf>
    <xf numFmtId="1" fontId="3" fillId="0" borderId="410" xfId="0" applyNumberFormat="1" applyFont="1" applyFill="1" applyBorder="1" applyAlignment="1" applyProtection="1">
      <alignment horizontal="left" vertical="center"/>
    </xf>
    <xf numFmtId="0" fontId="9" fillId="0" borderId="481" xfId="8" quotePrefix="1" applyNumberFormat="1" applyFont="1" applyFill="1" applyBorder="1" applyAlignment="1" applyProtection="1">
      <alignment horizontal="left" vertical="center"/>
    </xf>
    <xf numFmtId="1" fontId="10" fillId="0" borderId="419" xfId="8" applyNumberFormat="1" applyFont="1" applyBorder="1" applyAlignment="1">
      <alignment horizontal="center" vertical="center" wrapText="1"/>
    </xf>
    <xf numFmtId="1" fontId="10" fillId="0" borderId="11" xfId="8" applyNumberFormat="1" applyFont="1" applyBorder="1" applyAlignment="1">
      <alignment horizontal="center" vertical="center" wrapText="1"/>
    </xf>
    <xf numFmtId="1" fontId="10" fillId="0" borderId="479" xfId="8" applyNumberFormat="1" applyFont="1" applyBorder="1" applyAlignment="1">
      <alignment horizontal="center" vertical="center" wrapText="1"/>
    </xf>
    <xf numFmtId="1" fontId="10" fillId="0" borderId="417" xfId="9" applyNumberFormat="1" applyFont="1" applyBorder="1" applyAlignment="1">
      <alignment horizontal="center" vertical="center"/>
    </xf>
    <xf numFmtId="1" fontId="10" fillId="0" borderId="420" xfId="9" applyNumberFormat="1" applyFont="1" applyBorder="1" applyAlignment="1">
      <alignment horizontal="center" vertical="center"/>
    </xf>
    <xf numFmtId="1" fontId="10" fillId="0" borderId="418" xfId="9" applyNumberFormat="1" applyFont="1" applyBorder="1" applyAlignment="1">
      <alignment horizontal="center" vertical="center"/>
    </xf>
    <xf numFmtId="1" fontId="10" fillId="0" borderId="482" xfId="9" applyNumberFormat="1" applyFont="1" applyBorder="1" applyAlignment="1">
      <alignment horizontal="center" vertical="center"/>
    </xf>
    <xf numFmtId="1" fontId="10" fillId="0" borderId="481" xfId="9" applyNumberFormat="1" applyFont="1" applyBorder="1" applyAlignment="1">
      <alignment horizontal="center" vertical="center"/>
    </xf>
    <xf numFmtId="1" fontId="10" fillId="0" borderId="480" xfId="9" applyNumberFormat="1" applyFont="1" applyBorder="1" applyAlignment="1">
      <alignment horizontal="center" vertical="center"/>
    </xf>
    <xf numFmtId="1" fontId="10" fillId="0" borderId="22" xfId="9" applyNumberFormat="1" applyFont="1" applyBorder="1" applyAlignment="1">
      <alignment horizontal="center" vertical="center"/>
    </xf>
    <xf numFmtId="1" fontId="10" fillId="0" borderId="0" xfId="9" applyNumberFormat="1" applyFont="1" applyBorder="1" applyAlignment="1">
      <alignment horizontal="center" vertical="center"/>
    </xf>
    <xf numFmtId="1" fontId="10" fillId="0" borderId="34" xfId="9" applyNumberFormat="1" applyFont="1" applyBorder="1" applyAlignment="1">
      <alignment horizontal="center" vertical="center"/>
    </xf>
    <xf numFmtId="0" fontId="10" fillId="4" borderId="11" xfId="0" applyFont="1" applyFill="1" applyBorder="1" applyAlignment="1" applyProtection="1">
      <alignment horizontal="center" vertical="center" wrapText="1"/>
    </xf>
    <xf numFmtId="0" fontId="10" fillId="4" borderId="479" xfId="0" applyFont="1" applyFill="1" applyBorder="1" applyAlignment="1" applyProtection="1">
      <alignment horizontal="center" vertical="center" wrapText="1"/>
    </xf>
    <xf numFmtId="0" fontId="10" fillId="0" borderId="501" xfId="0" applyFont="1" applyBorder="1" applyAlignment="1" applyProtection="1">
      <alignment horizontal="center" vertical="center"/>
    </xf>
    <xf numFmtId="0" fontId="10" fillId="0" borderId="502" xfId="0" applyFont="1" applyBorder="1" applyAlignment="1" applyProtection="1">
      <alignment horizontal="center" vertical="center"/>
    </xf>
    <xf numFmtId="0" fontId="10" fillId="0" borderId="501" xfId="0" applyFont="1" applyFill="1" applyBorder="1" applyAlignment="1" applyProtection="1">
      <alignment horizontal="center" vertical="center"/>
    </xf>
    <xf numFmtId="0" fontId="10" fillId="0" borderId="502" xfId="0" applyFont="1" applyFill="1" applyBorder="1" applyAlignment="1" applyProtection="1">
      <alignment horizontal="center" vertical="center"/>
    </xf>
    <xf numFmtId="1" fontId="10" fillId="7" borderId="419" xfId="9" applyNumberFormat="1" applyFont="1" applyFill="1" applyBorder="1" applyAlignment="1">
      <alignment horizontal="center" vertical="center" wrapText="1"/>
    </xf>
    <xf numFmtId="1" fontId="10" fillId="7" borderId="11" xfId="9" applyNumberFormat="1" applyFont="1" applyFill="1" applyBorder="1" applyAlignment="1">
      <alignment horizontal="center" vertical="center" wrapText="1"/>
    </xf>
    <xf numFmtId="1" fontId="10" fillId="7" borderId="479" xfId="9" applyNumberFormat="1" applyFont="1" applyFill="1" applyBorder="1" applyAlignment="1">
      <alignment horizontal="center" vertical="center" wrapText="1"/>
    </xf>
    <xf numFmtId="1" fontId="10" fillId="0" borderId="417" xfId="9" applyNumberFormat="1" applyFont="1" applyBorder="1" applyAlignment="1">
      <alignment horizontal="center" vertical="center" wrapText="1"/>
    </xf>
    <xf numFmtId="1" fontId="10" fillId="0" borderId="418" xfId="9" applyNumberFormat="1" applyFont="1" applyBorder="1" applyAlignment="1">
      <alignment horizontal="center" vertical="center" wrapText="1"/>
    </xf>
    <xf numFmtId="1" fontId="10" fillId="0" borderId="482" xfId="9" applyNumberFormat="1" applyFont="1" applyBorder="1" applyAlignment="1">
      <alignment horizontal="center" vertical="center" wrapText="1"/>
    </xf>
    <xf numFmtId="1" fontId="10" fillId="0" borderId="480" xfId="9" applyNumberFormat="1" applyFont="1" applyBorder="1" applyAlignment="1">
      <alignment horizontal="center" vertical="center" wrapText="1"/>
    </xf>
    <xf numFmtId="0" fontId="10" fillId="0" borderId="503" xfId="0" applyFont="1" applyFill="1" applyBorder="1" applyAlignment="1" applyProtection="1">
      <alignment horizontal="center" vertical="center"/>
    </xf>
    <xf numFmtId="0" fontId="10" fillId="0" borderId="504" xfId="0" applyFont="1" applyFill="1" applyBorder="1" applyAlignment="1" applyProtection="1">
      <alignment horizontal="center" vertical="center"/>
    </xf>
    <xf numFmtId="0" fontId="10" fillId="0" borderId="505" xfId="0" applyFont="1" applyFill="1" applyBorder="1" applyAlignment="1" applyProtection="1">
      <alignment horizontal="center" vertical="center"/>
    </xf>
    <xf numFmtId="0" fontId="10" fillId="0" borderId="499"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479" xfId="0" applyFont="1" applyFill="1" applyBorder="1" applyAlignment="1" applyProtection="1">
      <alignment horizontal="center" vertical="center"/>
    </xf>
    <xf numFmtId="0" fontId="10" fillId="0" borderId="22" xfId="0" applyFont="1" applyBorder="1" applyAlignment="1" applyProtection="1">
      <alignment horizontal="center" vertical="center" wrapText="1"/>
    </xf>
    <xf numFmtId="0" fontId="10" fillId="0" borderId="34" xfId="0" applyFont="1" applyBorder="1" applyAlignment="1" applyProtection="1">
      <alignment horizontal="center" vertical="center" wrapText="1"/>
    </xf>
    <xf numFmtId="0" fontId="10" fillId="0" borderId="482" xfId="0" applyFont="1" applyBorder="1" applyAlignment="1" applyProtection="1">
      <alignment horizontal="center" vertical="center" wrapText="1"/>
    </xf>
    <xf numFmtId="0" fontId="10" fillId="0" borderId="481" xfId="0" applyFont="1" applyBorder="1" applyAlignment="1" applyProtection="1">
      <alignment horizontal="center" vertical="center" wrapText="1"/>
    </xf>
    <xf numFmtId="0" fontId="10" fillId="0" borderId="480" xfId="0" applyFont="1" applyBorder="1" applyAlignment="1" applyProtection="1">
      <alignment horizontal="center" vertical="center" wrapText="1"/>
    </xf>
    <xf numFmtId="1" fontId="10" fillId="0" borderId="807" xfId="0" applyNumberFormat="1" applyFont="1" applyBorder="1" applyAlignment="1">
      <alignment horizontal="center" vertical="center"/>
    </xf>
    <xf numFmtId="1" fontId="10" fillId="0" borderId="809" xfId="0" applyNumberFormat="1" applyFont="1" applyBorder="1" applyAlignment="1">
      <alignment horizontal="center" vertical="center"/>
    </xf>
    <xf numFmtId="0" fontId="8" fillId="4" borderId="499"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52" xfId="0" applyFont="1" applyFill="1" applyBorder="1" applyAlignment="1">
      <alignment horizontal="center" vertical="center" wrapText="1"/>
    </xf>
    <xf numFmtId="0" fontId="8" fillId="4" borderId="65"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479" xfId="0" applyFont="1" applyFill="1" applyBorder="1" applyAlignment="1">
      <alignment horizontal="center" vertical="center" wrapText="1"/>
    </xf>
    <xf numFmtId="0" fontId="30" fillId="4" borderId="26" xfId="0" applyFont="1" applyFill="1" applyBorder="1" applyAlignment="1">
      <alignment horizontal="center" vertical="center"/>
    </xf>
    <xf numFmtId="0" fontId="30" fillId="4" borderId="34" xfId="0" applyFont="1" applyFill="1" applyBorder="1" applyAlignment="1">
      <alignment horizontal="center" vertical="center"/>
    </xf>
    <xf numFmtId="0" fontId="30" fillId="4" borderId="480" xfId="0" applyFont="1" applyFill="1" applyBorder="1" applyAlignment="1">
      <alignment horizontal="center" vertical="center"/>
    </xf>
    <xf numFmtId="1" fontId="10" fillId="4" borderId="95" xfId="0" applyNumberFormat="1" applyFont="1" applyFill="1" applyBorder="1" applyAlignment="1">
      <alignment horizontal="center" vertical="center" wrapText="1"/>
    </xf>
    <xf numFmtId="1" fontId="10" fillId="4" borderId="528" xfId="0" applyNumberFormat="1" applyFont="1" applyFill="1" applyBorder="1" applyAlignment="1">
      <alignment horizontal="center" vertical="center" wrapText="1"/>
    </xf>
    <xf numFmtId="1" fontId="10" fillId="4" borderId="26" xfId="0" applyNumberFormat="1" applyFont="1" applyFill="1" applyBorder="1" applyAlignment="1">
      <alignment horizontal="center" vertical="center"/>
    </xf>
    <xf numFmtId="1" fontId="10" fillId="4" borderId="34" xfId="0" applyNumberFormat="1" applyFont="1" applyFill="1" applyBorder="1" applyAlignment="1">
      <alignment horizontal="center" vertical="center"/>
    </xf>
    <xf numFmtId="1" fontId="10" fillId="4" borderId="480" xfId="0" applyNumberFormat="1" applyFont="1" applyFill="1" applyBorder="1" applyAlignment="1">
      <alignment horizontal="center" vertical="center"/>
    </xf>
    <xf numFmtId="0" fontId="10" fillId="4" borderId="501"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97" xfId="0" applyFont="1" applyFill="1" applyBorder="1" applyAlignment="1">
      <alignment horizontal="center" vertical="center"/>
    </xf>
    <xf numFmtId="1" fontId="10" fillId="4" borderId="501" xfId="0" applyNumberFormat="1" applyFont="1" applyFill="1" applyBorder="1" applyAlignment="1">
      <alignment horizontal="center" vertical="center" wrapText="1"/>
    </xf>
    <xf numFmtId="1" fontId="10" fillId="4" borderId="98" xfId="0" applyNumberFormat="1" applyFont="1" applyFill="1" applyBorder="1" applyAlignment="1">
      <alignment horizontal="center" vertical="center" wrapText="1"/>
    </xf>
    <xf numFmtId="1" fontId="10" fillId="0" borderId="803" xfId="0" applyNumberFormat="1" applyFont="1" applyBorder="1" applyAlignment="1">
      <alignment horizontal="center" vertical="center"/>
    </xf>
    <xf numFmtId="1" fontId="10" fillId="0" borderId="729" xfId="0" applyNumberFormat="1" applyFont="1" applyBorder="1" applyAlignment="1">
      <alignment horizontal="center" vertical="center"/>
    </xf>
    <xf numFmtId="1" fontId="10" fillId="0" borderId="22" xfId="0" applyNumberFormat="1" applyFont="1" applyBorder="1" applyAlignment="1">
      <alignment horizontal="center" vertical="center"/>
    </xf>
    <xf numFmtId="1" fontId="10" fillId="0" borderId="34" xfId="0" applyNumberFormat="1" applyFont="1" applyBorder="1" applyAlignment="1">
      <alignment horizontal="center" vertical="center"/>
    </xf>
    <xf numFmtId="1" fontId="10" fillId="0" borderId="785" xfId="0" applyNumberFormat="1" applyFont="1" applyBorder="1" applyAlignment="1">
      <alignment horizontal="center" vertical="center"/>
    </xf>
    <xf numFmtId="1" fontId="10" fillId="0" borderId="786" xfId="0" applyNumberFormat="1" applyFont="1" applyBorder="1" applyAlignment="1">
      <alignment horizontal="center" vertical="center"/>
    </xf>
    <xf numFmtId="1" fontId="10" fillId="0" borderId="728" xfId="0" applyNumberFormat="1" applyFont="1" applyBorder="1" applyAlignment="1">
      <alignment horizontal="center" vertical="center"/>
    </xf>
    <xf numFmtId="1" fontId="10" fillId="0" borderId="784" xfId="0" applyNumberFormat="1" applyFont="1" applyBorder="1" applyAlignment="1">
      <alignment horizontal="center" vertical="center"/>
    </xf>
    <xf numFmtId="1" fontId="10" fillId="0" borderId="808" xfId="0" applyNumberFormat="1" applyFont="1" applyBorder="1" applyAlignment="1">
      <alignment horizontal="center" vertical="center"/>
    </xf>
    <xf numFmtId="1" fontId="10" fillId="0" borderId="806" xfId="0" applyNumberFormat="1" applyFont="1" applyBorder="1" applyAlignment="1">
      <alignment horizontal="center" vertical="center"/>
    </xf>
    <xf numFmtId="1" fontId="10" fillId="0" borderId="807" xfId="0" applyNumberFormat="1" applyFont="1" applyBorder="1" applyAlignment="1">
      <alignment horizontal="center" vertical="center" wrapText="1"/>
    </xf>
    <xf numFmtId="1" fontId="10" fillId="0" borderId="806" xfId="0" applyNumberFormat="1" applyFont="1" applyBorder="1" applyAlignment="1">
      <alignment horizontal="center" vertical="center" wrapText="1"/>
    </xf>
    <xf numFmtId="0" fontId="10" fillId="0" borderId="482" xfId="0" applyFont="1" applyBorder="1" applyAlignment="1" applyProtection="1">
      <alignment horizontal="center" vertical="center"/>
    </xf>
    <xf numFmtId="0" fontId="10" fillId="0" borderId="481" xfId="0" applyFont="1" applyBorder="1" applyAlignment="1" applyProtection="1">
      <alignment horizontal="center" vertical="center"/>
    </xf>
    <xf numFmtId="0" fontId="10" fillId="0" borderId="480" xfId="0" applyFont="1" applyBorder="1" applyAlignment="1" applyProtection="1">
      <alignment horizontal="center" vertical="center"/>
    </xf>
    <xf numFmtId="1" fontId="10" fillId="4" borderId="96" xfId="0" applyNumberFormat="1" applyFont="1" applyFill="1" applyBorder="1" applyAlignment="1">
      <alignment horizontal="center" vertical="center" wrapText="1"/>
    </xf>
    <xf numFmtId="1" fontId="10" fillId="4" borderId="97" xfId="0" applyNumberFormat="1" applyFont="1" applyFill="1" applyBorder="1" applyAlignment="1">
      <alignment horizontal="center" vertical="center" wrapText="1"/>
    </xf>
    <xf numFmtId="1" fontId="10" fillId="4" borderId="41" xfId="0" applyNumberFormat="1" applyFont="1" applyFill="1" applyBorder="1" applyAlignment="1">
      <alignment horizontal="center" vertical="center" wrapText="1"/>
    </xf>
    <xf numFmtId="1" fontId="10" fillId="4" borderId="11" xfId="0" applyNumberFormat="1" applyFont="1" applyFill="1" applyBorder="1" applyAlignment="1">
      <alignment horizontal="center" vertical="center" wrapText="1"/>
    </xf>
    <xf numFmtId="1" fontId="10" fillId="4" borderId="479" xfId="0" applyNumberFormat="1" applyFont="1" applyFill="1" applyBorder="1" applyAlignment="1">
      <alignment horizontal="center" vertical="center" wrapText="1"/>
    </xf>
    <xf numFmtId="0" fontId="10" fillId="4" borderId="41" xfId="0" applyFont="1" applyFill="1" applyBorder="1" applyAlignment="1">
      <alignment horizontal="center" vertical="center"/>
    </xf>
    <xf numFmtId="0" fontId="10" fillId="4" borderId="479" xfId="0" applyFont="1" applyFill="1" applyBorder="1" applyAlignment="1">
      <alignment horizontal="center" vertical="center"/>
    </xf>
    <xf numFmtId="0" fontId="10" fillId="4" borderId="98" xfId="0" applyFont="1" applyFill="1" applyBorder="1" applyAlignment="1">
      <alignment horizontal="center" vertical="center" wrapText="1"/>
    </xf>
    <xf numFmtId="0" fontId="10" fillId="4" borderId="506" xfId="0" applyFont="1" applyFill="1" applyBorder="1" applyAlignment="1">
      <alignment horizontal="center" vertical="center" wrapText="1"/>
    </xf>
    <xf numFmtId="1" fontId="10" fillId="0" borderId="755" xfId="0" applyNumberFormat="1" applyFont="1" applyBorder="1" applyAlignment="1">
      <alignment horizontal="left" vertical="center" wrapText="1"/>
    </xf>
    <xf numFmtId="1" fontId="10" fillId="0" borderId="11" xfId="0" applyNumberFormat="1" applyFont="1" applyBorder="1" applyAlignment="1">
      <alignment horizontal="left" vertical="center" wrapText="1"/>
    </xf>
    <xf numFmtId="1" fontId="10" fillId="0" borderId="857" xfId="0" applyNumberFormat="1" applyFont="1" applyBorder="1" applyAlignment="1">
      <alignment horizontal="left" vertical="center" wrapText="1"/>
    </xf>
    <xf numFmtId="1" fontId="10" fillId="4" borderId="755" xfId="0" applyNumberFormat="1" applyFont="1" applyFill="1" applyBorder="1" applyAlignment="1">
      <alignment horizontal="left" vertical="center" wrapText="1"/>
    </xf>
    <xf numFmtId="1" fontId="10" fillId="4" borderId="11" xfId="0" applyNumberFormat="1" applyFont="1" applyFill="1" applyBorder="1" applyAlignment="1">
      <alignment horizontal="left" vertical="center" wrapText="1"/>
    </xf>
    <xf numFmtId="1" fontId="10" fillId="4" borderId="857" xfId="0" applyNumberFormat="1" applyFont="1" applyFill="1" applyBorder="1" applyAlignment="1">
      <alignment horizontal="left" vertical="center" wrapText="1"/>
    </xf>
    <xf numFmtId="1" fontId="10" fillId="0" borderId="901" xfId="0" applyNumberFormat="1" applyFont="1" applyBorder="1" applyAlignment="1">
      <alignment horizontal="center" vertical="center" wrapText="1"/>
    </xf>
    <xf numFmtId="1" fontId="10" fillId="0" borderId="918" xfId="0" applyNumberFormat="1" applyFont="1" applyBorder="1" applyAlignment="1">
      <alignment horizontal="center" vertical="center" wrapText="1"/>
    </xf>
    <xf numFmtId="1" fontId="10" fillId="7" borderId="928" xfId="0" applyNumberFormat="1" applyFont="1" applyFill="1" applyBorder="1" applyAlignment="1">
      <alignment horizontal="center" vertical="center" wrapText="1"/>
    </xf>
    <xf numFmtId="1" fontId="10" fillId="7" borderId="893" xfId="0" applyNumberFormat="1" applyFont="1" applyFill="1" applyBorder="1" applyAlignment="1">
      <alignment horizontal="center" vertical="center" wrapText="1"/>
    </xf>
    <xf numFmtId="0" fontId="10" fillId="4" borderId="919" xfId="0" applyFont="1" applyFill="1" applyBorder="1" applyAlignment="1" applyProtection="1">
      <alignment horizontal="center" vertical="center" wrapText="1"/>
    </xf>
    <xf numFmtId="0" fontId="10" fillId="4" borderId="811" xfId="0" applyFont="1" applyFill="1" applyBorder="1" applyAlignment="1" applyProtection="1">
      <alignment horizontal="center" vertical="center" wrapText="1"/>
    </xf>
    <xf numFmtId="0" fontId="10" fillId="4" borderId="861" xfId="0" applyFont="1" applyFill="1" applyBorder="1" applyAlignment="1" applyProtection="1">
      <alignment horizontal="center" vertical="center" wrapText="1"/>
    </xf>
    <xf numFmtId="1" fontId="10" fillId="7" borderId="901" xfId="0" applyNumberFormat="1" applyFont="1" applyFill="1" applyBorder="1" applyAlignment="1">
      <alignment horizontal="center" vertical="center" wrapText="1"/>
    </xf>
    <xf numFmtId="1" fontId="10" fillId="7" borderId="917" xfId="0" applyNumberFormat="1" applyFont="1" applyFill="1" applyBorder="1" applyAlignment="1">
      <alignment horizontal="center" vertical="center" wrapText="1"/>
    </xf>
    <xf numFmtId="1" fontId="10" fillId="7" borderId="918" xfId="0" applyNumberFormat="1" applyFont="1" applyFill="1" applyBorder="1" applyAlignment="1">
      <alignment horizontal="center" vertical="center" wrapText="1"/>
    </xf>
    <xf numFmtId="1" fontId="10" fillId="7" borderId="919" xfId="0" applyNumberFormat="1" applyFont="1" applyFill="1" applyBorder="1" applyAlignment="1">
      <alignment horizontal="center" vertical="center" wrapText="1"/>
    </xf>
    <xf numFmtId="1" fontId="10" fillId="7" borderId="11" xfId="0" applyNumberFormat="1" applyFont="1" applyFill="1" applyBorder="1" applyAlignment="1">
      <alignment horizontal="center" vertical="center" wrapText="1"/>
    </xf>
    <xf numFmtId="1" fontId="10" fillId="7" borderId="857" xfId="0" applyNumberFormat="1" applyFont="1" applyFill="1" applyBorder="1" applyAlignment="1">
      <alignment horizontal="center" vertical="center" wrapText="1"/>
    </xf>
    <xf numFmtId="0" fontId="15" fillId="0" borderId="901" xfId="0" applyNumberFormat="1" applyFont="1" applyFill="1" applyBorder="1" applyAlignment="1" applyProtection="1">
      <alignment horizontal="center" vertical="center" wrapText="1"/>
    </xf>
    <xf numFmtId="0" fontId="15" fillId="0" borderId="918" xfId="0" applyNumberFormat="1" applyFont="1" applyFill="1" applyBorder="1" applyAlignment="1" applyProtection="1">
      <alignment horizontal="center" vertical="center" wrapText="1"/>
    </xf>
    <xf numFmtId="1" fontId="10" fillId="0" borderId="883" xfId="0" applyNumberFormat="1" applyFont="1" applyBorder="1" applyAlignment="1">
      <alignment horizontal="center" vertical="center"/>
    </xf>
    <xf numFmtId="1" fontId="10" fillId="0" borderId="883" xfId="0" applyNumberFormat="1" applyFont="1" applyBorder="1" applyAlignment="1">
      <alignment horizontal="center" vertical="center" wrapText="1"/>
    </xf>
    <xf numFmtId="1" fontId="10" fillId="0" borderId="917" xfId="0" applyNumberFormat="1" applyFont="1" applyBorder="1" applyAlignment="1">
      <alignment horizontal="center" vertical="center" wrapText="1"/>
    </xf>
    <xf numFmtId="1" fontId="10" fillId="7" borderId="929" xfId="0" applyNumberFormat="1" applyFont="1" applyFill="1" applyBorder="1" applyAlignment="1">
      <alignment horizontal="center" vertical="center" wrapText="1"/>
    </xf>
    <xf numFmtId="1" fontId="10" fillId="7" borderId="800" xfId="0" applyNumberFormat="1" applyFont="1" applyFill="1" applyBorder="1" applyAlignment="1">
      <alignment horizontal="center" vertical="center" wrapText="1"/>
    </xf>
    <xf numFmtId="1" fontId="10" fillId="7" borderId="939" xfId="0" applyNumberFormat="1" applyFont="1" applyFill="1" applyBorder="1" applyAlignment="1">
      <alignment horizontal="center" vertical="center" wrapText="1"/>
    </xf>
    <xf numFmtId="1" fontId="10" fillId="7" borderId="801" xfId="0" applyNumberFormat="1" applyFont="1" applyFill="1" applyBorder="1" applyAlignment="1">
      <alignment horizontal="center" vertical="center" wrapText="1"/>
    </xf>
    <xf numFmtId="0" fontId="15" fillId="0" borderId="936" xfId="0" applyNumberFormat="1" applyFont="1" applyFill="1" applyBorder="1" applyAlignment="1" applyProtection="1">
      <alignment horizontal="left"/>
    </xf>
    <xf numFmtId="0" fontId="15" fillId="0" borderId="937" xfId="0" applyNumberFormat="1" applyFont="1" applyFill="1" applyBorder="1" applyAlignment="1" applyProtection="1">
      <alignment horizontal="left"/>
    </xf>
    <xf numFmtId="0" fontId="15" fillId="0" borderId="132" xfId="0" applyNumberFormat="1" applyFont="1" applyFill="1" applyBorder="1" applyAlignment="1" applyProtection="1">
      <alignment horizontal="left"/>
    </xf>
    <xf numFmtId="0" fontId="15" fillId="0" borderId="133" xfId="0" applyNumberFormat="1" applyFont="1" applyFill="1" applyBorder="1" applyAlignment="1" applyProtection="1">
      <alignment horizontal="left"/>
    </xf>
    <xf numFmtId="0" fontId="15" fillId="0" borderId="111" xfId="0" applyNumberFormat="1" applyFont="1" applyFill="1" applyBorder="1" applyAlignment="1" applyProtection="1">
      <alignment horizontal="left"/>
    </xf>
    <xf numFmtId="0" fontId="15" fillId="0" borderId="112" xfId="0" applyNumberFormat="1" applyFont="1" applyFill="1" applyBorder="1" applyAlignment="1" applyProtection="1">
      <alignment horizontal="left"/>
    </xf>
    <xf numFmtId="0" fontId="15" fillId="0" borderId="919" xfId="0" applyNumberFormat="1" applyFont="1" applyFill="1" applyBorder="1" applyAlignment="1" applyProtection="1">
      <alignment horizontal="center" vertical="center"/>
    </xf>
    <xf numFmtId="0" fontId="15" fillId="0" borderId="11" xfId="0" applyNumberFormat="1" applyFont="1" applyFill="1" applyBorder="1" applyAlignment="1" applyProtection="1">
      <alignment horizontal="center" vertical="center"/>
    </xf>
    <xf numFmtId="0" fontId="15" fillId="0" borderId="857" xfId="0" applyNumberFormat="1" applyFont="1" applyFill="1" applyBorder="1" applyAlignment="1" applyProtection="1">
      <alignment horizontal="center" vertical="center"/>
    </xf>
    <xf numFmtId="0" fontId="15" fillId="0" borderId="915" xfId="0" applyFont="1" applyFill="1" applyBorder="1" applyAlignment="1" applyProtection="1">
      <alignment horizontal="center" vertical="center" wrapText="1"/>
    </xf>
    <xf numFmtId="0" fontId="15" fillId="0" borderId="927" xfId="0" applyFont="1" applyFill="1" applyBorder="1" applyAlignment="1" applyProtection="1">
      <alignment horizontal="center" vertical="center" wrapText="1"/>
    </xf>
    <xf numFmtId="0" fontId="15" fillId="0" borderId="916" xfId="0" applyFont="1" applyFill="1" applyBorder="1" applyAlignment="1" applyProtection="1">
      <alignment horizontal="center" vertical="center" wrapText="1"/>
    </xf>
    <xf numFmtId="0" fontId="15" fillId="0" borderId="860" xfId="0" applyFont="1" applyFill="1" applyBorder="1" applyAlignment="1" applyProtection="1">
      <alignment horizontal="center" vertical="center" wrapText="1"/>
    </xf>
    <xf numFmtId="0" fontId="15" fillId="0" borderId="784" xfId="0" applyFont="1" applyFill="1" applyBorder="1" applyAlignment="1" applyProtection="1">
      <alignment horizontal="center" vertical="center" wrapText="1"/>
    </xf>
    <xf numFmtId="0" fontId="15" fillId="0" borderId="861" xfId="0" applyFont="1" applyFill="1" applyBorder="1" applyAlignment="1" applyProtection="1">
      <alignment horizontal="center" vertical="center" wrapText="1"/>
    </xf>
    <xf numFmtId="0" fontId="15" fillId="0" borderId="860" xfId="0" applyNumberFormat="1" applyFont="1" applyFill="1" applyBorder="1" applyAlignment="1" applyProtection="1">
      <alignment horizontal="center" vertical="center" wrapText="1"/>
    </xf>
    <xf numFmtId="0" fontId="15" fillId="0" borderId="784" xfId="0" applyNumberFormat="1" applyFont="1" applyFill="1" applyBorder="1" applyAlignment="1" applyProtection="1">
      <alignment horizontal="center" vertical="center" wrapText="1"/>
    </xf>
    <xf numFmtId="49" fontId="15" fillId="0" borderId="901" xfId="0" applyNumberFormat="1" applyFont="1" applyFill="1" applyBorder="1" applyAlignment="1" applyProtection="1">
      <alignment horizontal="center" vertical="center" wrapText="1"/>
    </xf>
    <xf numFmtId="49" fontId="15" fillId="0" borderId="918" xfId="0" applyNumberFormat="1" applyFont="1" applyFill="1" applyBorder="1" applyAlignment="1" applyProtection="1">
      <alignment horizontal="center" vertical="center" wrapText="1"/>
    </xf>
    <xf numFmtId="0" fontId="15" fillId="0" borderId="917" xfId="0" applyNumberFormat="1" applyFont="1" applyFill="1" applyBorder="1" applyAlignment="1" applyProtection="1">
      <alignment horizontal="center" vertical="center" wrapText="1"/>
    </xf>
    <xf numFmtId="0" fontId="15" fillId="0" borderId="901" xfId="0" applyFont="1" applyFill="1" applyBorder="1" applyAlignment="1" applyProtection="1">
      <alignment horizontal="center" vertical="center" wrapText="1"/>
    </xf>
    <xf numFmtId="0" fontId="15" fillId="0" borderId="918" xfId="0" applyFont="1" applyFill="1" applyBorder="1" applyAlignment="1" applyProtection="1">
      <alignment horizontal="center" vertical="center" wrapText="1"/>
    </xf>
    <xf numFmtId="1" fontId="15" fillId="0" borderId="11" xfId="0" applyNumberFormat="1" applyFont="1" applyFill="1" applyBorder="1" applyAlignment="1" applyProtection="1">
      <alignment horizontal="center" vertical="center"/>
    </xf>
    <xf numFmtId="1" fontId="15" fillId="0" borderId="857" xfId="0" applyNumberFormat="1" applyFont="1" applyFill="1" applyBorder="1" applyAlignment="1" applyProtection="1">
      <alignment horizontal="center" vertical="center"/>
    </xf>
    <xf numFmtId="0" fontId="15" fillId="0" borderId="22" xfId="0" applyFont="1" applyFill="1" applyBorder="1" applyAlignment="1" applyProtection="1">
      <alignment horizontal="center" vertical="center" wrapText="1"/>
    </xf>
    <xf numFmtId="0" fontId="15" fillId="0" borderId="811" xfId="0" applyFont="1" applyFill="1" applyBorder="1" applyAlignment="1" applyProtection="1">
      <alignment horizontal="center" vertical="center" wrapText="1"/>
    </xf>
    <xf numFmtId="0" fontId="15" fillId="0" borderId="883" xfId="0" applyNumberFormat="1" applyFont="1" applyFill="1" applyBorder="1" applyAlignment="1" applyProtection="1">
      <alignment horizontal="center" vertical="center"/>
    </xf>
    <xf numFmtId="0" fontId="15" fillId="0" borderId="901" xfId="0" applyNumberFormat="1" applyFont="1" applyFill="1" applyBorder="1" applyAlignment="1" applyProtection="1">
      <alignment horizontal="center" vertical="center"/>
    </xf>
    <xf numFmtId="0" fontId="15" fillId="0" borderId="917" xfId="0" applyNumberFormat="1" applyFont="1" applyFill="1" applyBorder="1" applyAlignment="1" applyProtection="1">
      <alignment horizontal="center" vertical="center"/>
    </xf>
    <xf numFmtId="0" fontId="15" fillId="0" borderId="918" xfId="0" applyNumberFormat="1" applyFont="1" applyFill="1" applyBorder="1" applyAlignment="1" applyProtection="1">
      <alignment horizontal="center" vertical="center"/>
    </xf>
    <xf numFmtId="0" fontId="15" fillId="4" borderId="883" xfId="0" applyNumberFormat="1" applyFont="1" applyFill="1" applyBorder="1" applyAlignment="1" applyProtection="1">
      <alignment horizontal="center" vertical="center" wrapText="1"/>
    </xf>
    <xf numFmtId="1" fontId="15" fillId="0" borderId="919" xfId="0" applyNumberFormat="1" applyFont="1" applyFill="1" applyBorder="1" applyAlignment="1" applyProtection="1">
      <alignment horizontal="center" vertical="center"/>
    </xf>
    <xf numFmtId="1" fontId="15" fillId="0" borderId="883" xfId="0" applyNumberFormat="1" applyFont="1" applyFill="1" applyBorder="1" applyAlignment="1" applyProtection="1">
      <alignment horizontal="left"/>
    </xf>
    <xf numFmtId="1" fontId="15" fillId="0" borderId="408" xfId="0" applyNumberFormat="1" applyFont="1" applyFill="1" applyBorder="1" applyAlignment="1" applyProtection="1">
      <alignment horizontal="left"/>
    </xf>
    <xf numFmtId="1" fontId="15" fillId="0" borderId="50" xfId="0" applyNumberFormat="1" applyFont="1" applyFill="1" applyBorder="1" applyAlignment="1" applyProtection="1">
      <alignment horizontal="left"/>
    </xf>
    <xf numFmtId="1" fontId="15" fillId="0" borderId="932" xfId="0" applyNumberFormat="1" applyFont="1" applyFill="1" applyBorder="1" applyAlignment="1" applyProtection="1">
      <alignment horizontal="left" wrapText="1"/>
    </xf>
    <xf numFmtId="1" fontId="15" fillId="0" borderId="933" xfId="0" applyNumberFormat="1" applyFont="1" applyFill="1" applyBorder="1" applyAlignment="1" applyProtection="1">
      <alignment horizontal="left" wrapText="1"/>
    </xf>
    <xf numFmtId="1" fontId="15" fillId="0" borderId="901" xfId="0" applyNumberFormat="1" applyFont="1" applyFill="1" applyBorder="1" applyAlignment="1" applyProtection="1">
      <alignment horizontal="center" vertical="center" wrapText="1"/>
    </xf>
    <xf numFmtId="1" fontId="15" fillId="0" borderId="918" xfId="0" applyNumberFormat="1" applyFont="1" applyFill="1" applyBorder="1" applyAlignment="1" applyProtection="1">
      <alignment horizontal="center" vertical="center" wrapText="1"/>
    </xf>
    <xf numFmtId="1" fontId="15" fillId="4" borderId="901" xfId="0" applyNumberFormat="1" applyFont="1" applyFill="1" applyBorder="1" applyAlignment="1" applyProtection="1">
      <alignment horizontal="center" vertical="center" wrapText="1"/>
    </xf>
    <xf numFmtId="1" fontId="15" fillId="4" borderId="918" xfId="0" applyNumberFormat="1" applyFont="1" applyFill="1" applyBorder="1" applyAlignment="1" applyProtection="1">
      <alignment horizontal="center" vertical="center" wrapText="1"/>
    </xf>
    <xf numFmtId="1" fontId="10" fillId="4" borderId="916" xfId="0" applyNumberFormat="1" applyFont="1" applyFill="1" applyBorder="1" applyAlignment="1">
      <alignment horizontal="center" vertical="center" wrapText="1"/>
    </xf>
    <xf numFmtId="1" fontId="10" fillId="4" borderId="861" xfId="0" applyNumberFormat="1" applyFont="1" applyFill="1" applyBorder="1" applyAlignment="1">
      <alignment horizontal="center" vertical="center" wrapText="1"/>
    </xf>
    <xf numFmtId="1" fontId="15" fillId="0" borderId="917" xfId="0" applyNumberFormat="1" applyFont="1" applyFill="1" applyBorder="1" applyAlignment="1" applyProtection="1">
      <alignment horizontal="center" vertical="center" wrapText="1"/>
    </xf>
    <xf numFmtId="1" fontId="15" fillId="0" borderId="811" xfId="0" applyNumberFormat="1" applyFont="1" applyBorder="1" applyAlignment="1" applyProtection="1">
      <alignment horizontal="center" vertical="center" wrapText="1"/>
    </xf>
    <xf numFmtId="1" fontId="15" fillId="0" borderId="861" xfId="0" applyNumberFormat="1" applyFont="1" applyBorder="1" applyAlignment="1" applyProtection="1">
      <alignment horizontal="center" vertical="center" wrapText="1"/>
    </xf>
    <xf numFmtId="1" fontId="15" fillId="0" borderId="22" xfId="0" applyNumberFormat="1" applyFont="1" applyBorder="1" applyAlignment="1" applyProtection="1">
      <alignment horizontal="center" vertical="center" wrapText="1"/>
    </xf>
    <xf numFmtId="1" fontId="15" fillId="0" borderId="860" xfId="0" applyNumberFormat="1" applyFont="1" applyBorder="1" applyAlignment="1" applyProtection="1">
      <alignment horizontal="center" vertical="center" wrapText="1"/>
    </xf>
    <xf numFmtId="0" fontId="15" fillId="0" borderId="901" xfId="0" applyFont="1" applyFill="1" applyBorder="1" applyAlignment="1" applyProtection="1">
      <alignment vertical="center" wrapText="1"/>
    </xf>
    <xf numFmtId="0" fontId="15" fillId="0" borderId="918" xfId="0" applyFont="1" applyFill="1" applyBorder="1" applyAlignment="1" applyProtection="1">
      <alignment vertical="center" wrapText="1"/>
    </xf>
    <xf numFmtId="0" fontId="15" fillId="0" borderId="0" xfId="0" applyFont="1" applyFill="1" applyAlignment="1">
      <alignment horizontal="center" vertical="center"/>
    </xf>
    <xf numFmtId="0" fontId="15" fillId="0" borderId="916" xfId="0" applyFont="1" applyFill="1" applyBorder="1" applyAlignment="1">
      <alignment horizontal="center" vertical="center"/>
    </xf>
    <xf numFmtId="0" fontId="15" fillId="0" borderId="811" xfId="0" applyFont="1" applyFill="1" applyBorder="1" applyAlignment="1">
      <alignment horizontal="center" vertical="center"/>
    </xf>
    <xf numFmtId="0" fontId="15" fillId="0" borderId="861" xfId="0" applyFont="1" applyFill="1" applyBorder="1" applyAlignment="1">
      <alignment horizontal="center" vertical="center"/>
    </xf>
    <xf numFmtId="1" fontId="15" fillId="0" borderId="915" xfId="0" applyNumberFormat="1" applyFont="1" applyFill="1" applyBorder="1" applyAlignment="1" applyProtection="1">
      <alignment horizontal="center" vertical="center" wrapText="1"/>
    </xf>
    <xf numFmtId="1" fontId="15" fillId="0" borderId="916" xfId="0" applyNumberFormat="1" applyFont="1" applyFill="1" applyBorder="1" applyAlignment="1" applyProtection="1">
      <alignment horizontal="center" vertical="center" wrapText="1"/>
    </xf>
    <xf numFmtId="1" fontId="15" fillId="0" borderId="22" xfId="0" applyNumberFormat="1" applyFont="1" applyFill="1" applyBorder="1" applyAlignment="1" applyProtection="1">
      <alignment horizontal="center" vertical="center" wrapText="1"/>
    </xf>
    <xf numFmtId="1" fontId="15" fillId="0" borderId="811" xfId="0" applyNumberFormat="1" applyFont="1" applyFill="1" applyBorder="1" applyAlignment="1" applyProtection="1">
      <alignment horizontal="center" vertical="center" wrapText="1"/>
    </xf>
    <xf numFmtId="1" fontId="15" fillId="0" borderId="860" xfId="0" applyNumberFormat="1" applyFont="1" applyFill="1" applyBorder="1" applyAlignment="1" applyProtection="1">
      <alignment horizontal="center" vertical="center" wrapText="1"/>
    </xf>
    <xf numFmtId="1" fontId="15" fillId="0" borderId="861" xfId="0" applyNumberFormat="1" applyFont="1" applyFill="1" applyBorder="1" applyAlignment="1" applyProtection="1">
      <alignment horizontal="center" vertical="center" wrapText="1"/>
    </xf>
    <xf numFmtId="1" fontId="15" fillId="0" borderId="915" xfId="0" applyNumberFormat="1" applyFont="1" applyFill="1" applyBorder="1" applyAlignment="1" applyProtection="1">
      <alignment horizontal="center" vertical="center"/>
    </xf>
    <xf numFmtId="1" fontId="15" fillId="0" borderId="927" xfId="0" applyNumberFormat="1" applyFont="1" applyFill="1" applyBorder="1" applyAlignment="1" applyProtection="1">
      <alignment horizontal="center" vertical="center"/>
    </xf>
    <xf numFmtId="1" fontId="15" fillId="0" borderId="916" xfId="0" applyNumberFormat="1" applyFont="1" applyFill="1" applyBorder="1" applyAlignment="1" applyProtection="1">
      <alignment horizontal="center" vertical="center"/>
    </xf>
    <xf numFmtId="1" fontId="15" fillId="0" borderId="860" xfId="0" applyNumberFormat="1" applyFont="1" applyFill="1" applyBorder="1" applyAlignment="1" applyProtection="1">
      <alignment horizontal="center" vertical="center"/>
    </xf>
    <xf numFmtId="1" fontId="15" fillId="0" borderId="405" xfId="0" applyNumberFormat="1" applyFont="1" applyFill="1" applyBorder="1" applyAlignment="1" applyProtection="1">
      <alignment horizontal="center" vertical="center"/>
    </xf>
    <xf numFmtId="1" fontId="15" fillId="0" borderId="861" xfId="0" applyNumberFormat="1" applyFont="1" applyFill="1" applyBorder="1" applyAlignment="1" applyProtection="1">
      <alignment horizontal="center" vertical="center"/>
    </xf>
    <xf numFmtId="1" fontId="15" fillId="0" borderId="901" xfId="0" applyNumberFormat="1" applyFont="1" applyFill="1" applyBorder="1" applyAlignment="1" applyProtection="1">
      <alignment horizontal="center" vertical="center"/>
    </xf>
    <xf numFmtId="1" fontId="15" fillId="0" borderId="917" xfId="0" applyNumberFormat="1" applyFont="1" applyFill="1" applyBorder="1" applyAlignment="1" applyProtection="1">
      <alignment horizontal="center" vertical="center"/>
    </xf>
    <xf numFmtId="1" fontId="15" fillId="0" borderId="918" xfId="0" applyNumberFormat="1" applyFont="1" applyFill="1" applyBorder="1" applyAlignment="1" applyProtection="1">
      <alignment horizontal="center" vertical="center"/>
    </xf>
    <xf numFmtId="0" fontId="15" fillId="0" borderId="901" xfId="0" applyFont="1" applyBorder="1" applyAlignment="1" applyProtection="1">
      <alignment horizontal="center" vertical="center" wrapText="1"/>
    </xf>
    <xf numFmtId="0" fontId="15" fillId="0" borderId="917" xfId="0" applyFont="1" applyBorder="1" applyAlignment="1" applyProtection="1">
      <alignment horizontal="center" vertical="center" wrapText="1"/>
    </xf>
    <xf numFmtId="0" fontId="15" fillId="0" borderId="918" xfId="0" applyFont="1" applyBorder="1" applyAlignment="1" applyProtection="1">
      <alignment horizontal="center" vertical="center" wrapText="1"/>
    </xf>
    <xf numFmtId="0" fontId="15" fillId="4" borderId="883" xfId="0" applyFont="1" applyFill="1" applyBorder="1" applyAlignment="1" applyProtection="1">
      <alignment horizontal="center" vertical="center" wrapText="1"/>
    </xf>
    <xf numFmtId="1" fontId="15" fillId="7" borderId="919" xfId="0" applyNumberFormat="1" applyFont="1" applyFill="1" applyBorder="1" applyAlignment="1" applyProtection="1">
      <alignment horizontal="center" vertical="center" wrapText="1"/>
    </xf>
    <xf numFmtId="1" fontId="15" fillId="7" borderId="11" xfId="0" applyNumberFormat="1" applyFont="1" applyFill="1" applyBorder="1" applyAlignment="1" applyProtection="1">
      <alignment horizontal="center" vertical="center" wrapText="1"/>
    </xf>
    <xf numFmtId="1" fontId="15" fillId="7" borderId="857" xfId="0" applyNumberFormat="1" applyFont="1" applyFill="1" applyBorder="1" applyAlignment="1" applyProtection="1">
      <alignment horizontal="center" vertical="center" wrapText="1"/>
    </xf>
    <xf numFmtId="49" fontId="15" fillId="0" borderId="917" xfId="0" applyNumberFormat="1" applyFont="1" applyFill="1" applyBorder="1" applyAlignment="1" applyProtection="1">
      <alignment horizontal="center" vertical="center" wrapText="1"/>
    </xf>
    <xf numFmtId="0" fontId="15" fillId="0" borderId="919" xfId="0" applyFont="1" applyBorder="1" applyAlignment="1" applyProtection="1">
      <alignment horizontal="center" vertical="center" wrapText="1"/>
    </xf>
    <xf numFmtId="0" fontId="15" fillId="0" borderId="857" xfId="0" applyFont="1" applyBorder="1" applyAlignment="1" applyProtection="1">
      <alignment horizontal="center" vertical="center" wrapText="1"/>
    </xf>
    <xf numFmtId="0" fontId="15" fillId="0" borderId="917" xfId="0" applyFont="1" applyFill="1" applyBorder="1" applyAlignment="1" applyProtection="1">
      <alignment horizontal="center" vertical="center" wrapText="1"/>
    </xf>
    <xf numFmtId="0" fontId="15" fillId="0" borderId="861" xfId="0" applyFont="1" applyBorder="1" applyAlignment="1" applyProtection="1">
      <alignment horizontal="center" vertical="center" wrapText="1"/>
    </xf>
    <xf numFmtId="0" fontId="15" fillId="0" borderId="755" xfId="0" applyNumberFormat="1" applyFont="1" applyFill="1" applyBorder="1" applyAlignment="1" applyProtection="1">
      <alignment horizontal="center" vertical="center" wrapText="1"/>
      <protection hidden="1"/>
    </xf>
    <xf numFmtId="0" fontId="15" fillId="0" borderId="857"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wrapText="1"/>
      <protection hidden="1"/>
    </xf>
    <xf numFmtId="0" fontId="10" fillId="4" borderId="755" xfId="0" applyFont="1" applyFill="1" applyBorder="1" applyAlignment="1" applyProtection="1">
      <alignment horizontal="center" vertical="center" wrapText="1"/>
    </xf>
    <xf numFmtId="49" fontId="15" fillId="0" borderId="901" xfId="0" applyNumberFormat="1" applyFont="1" applyFill="1" applyBorder="1" applyAlignment="1" applyProtection="1">
      <alignment horizontal="center" vertical="center"/>
      <protection hidden="1"/>
    </xf>
    <xf numFmtId="49" fontId="15" fillId="0" borderId="902" xfId="0" applyNumberFormat="1" applyFont="1" applyFill="1" applyBorder="1" applyAlignment="1" applyProtection="1">
      <alignment horizontal="center" vertical="center"/>
      <protection hidden="1"/>
    </xf>
    <xf numFmtId="0" fontId="15" fillId="0" borderId="901" xfId="0" applyNumberFormat="1" applyFont="1" applyFill="1" applyBorder="1" applyAlignment="1" applyProtection="1">
      <alignment horizontal="center" vertical="center"/>
      <protection hidden="1"/>
    </xf>
    <xf numFmtId="0" fontId="15" fillId="0" borderId="902" xfId="0" applyNumberFormat="1" applyFont="1" applyFill="1" applyBorder="1" applyAlignment="1" applyProtection="1">
      <alignment horizontal="center" vertical="center"/>
      <protection hidden="1"/>
    </xf>
    <xf numFmtId="0" fontId="15" fillId="0" borderId="901" xfId="0" applyFont="1" applyFill="1" applyBorder="1" applyAlignment="1" applyProtection="1">
      <alignment horizontal="center" vertical="center"/>
    </xf>
    <xf numFmtId="0" fontId="15" fillId="0" borderId="902" xfId="0" applyFont="1" applyFill="1" applyBorder="1" applyAlignment="1" applyProtection="1">
      <alignment horizontal="center" vertical="center"/>
    </xf>
    <xf numFmtId="1" fontId="15" fillId="0" borderId="755" xfId="0" applyNumberFormat="1" applyFont="1" applyFill="1" applyBorder="1" applyAlignment="1" applyProtection="1">
      <alignment horizontal="center" vertical="center"/>
    </xf>
    <xf numFmtId="0" fontId="15" fillId="0" borderId="755" xfId="0" applyNumberFormat="1" applyFont="1" applyFill="1" applyBorder="1" applyAlignment="1" applyProtection="1">
      <alignment horizontal="center" vertical="center"/>
      <protection hidden="1"/>
    </xf>
    <xf numFmtId="0" fontId="15" fillId="0" borderId="11" xfId="0" applyNumberFormat="1" applyFont="1" applyFill="1" applyBorder="1" applyAlignment="1" applyProtection="1">
      <alignment horizontal="center" vertical="center"/>
      <protection hidden="1"/>
    </xf>
    <xf numFmtId="0" fontId="15" fillId="0" borderId="857" xfId="0" applyNumberFormat="1" applyFont="1" applyFill="1" applyBorder="1" applyAlignment="1" applyProtection="1">
      <alignment horizontal="center" vertical="center"/>
      <protection hidden="1"/>
    </xf>
    <xf numFmtId="0" fontId="15" fillId="0" borderId="729" xfId="0" applyNumberFormat="1" applyFont="1" applyFill="1" applyBorder="1" applyAlignment="1" applyProtection="1">
      <alignment horizontal="center" vertical="center" wrapText="1"/>
      <protection hidden="1"/>
    </xf>
    <xf numFmtId="0" fontId="15" fillId="0" borderId="811" xfId="0" applyNumberFormat="1" applyFont="1" applyFill="1" applyBorder="1" applyAlignment="1" applyProtection="1">
      <alignment horizontal="center" vertical="center" wrapText="1"/>
      <protection hidden="1"/>
    </xf>
    <xf numFmtId="0" fontId="15" fillId="0" borderId="861" xfId="0" applyNumberFormat="1" applyFont="1" applyFill="1" applyBorder="1" applyAlignment="1" applyProtection="1">
      <alignment horizontal="center" vertical="center" wrapText="1"/>
      <protection hidden="1"/>
    </xf>
    <xf numFmtId="0" fontId="15" fillId="0" borderId="803" xfId="0" applyFont="1" applyBorder="1" applyAlignment="1" applyProtection="1">
      <alignment horizontal="center" vertical="center" wrapText="1"/>
    </xf>
    <xf numFmtId="0" fontId="15" fillId="0" borderId="728" xfId="0" applyFont="1" applyBorder="1" applyAlignment="1" applyProtection="1">
      <alignment horizontal="center" vertical="center" wrapText="1"/>
    </xf>
    <xf numFmtId="0" fontId="15" fillId="0" borderId="729" xfId="0" applyFont="1" applyBorder="1" applyAlignment="1" applyProtection="1">
      <alignment horizontal="center" vertical="center" wrapText="1"/>
    </xf>
    <xf numFmtId="0" fontId="15" fillId="0" borderId="860" xfId="0" applyFont="1" applyBorder="1" applyAlignment="1" applyProtection="1">
      <alignment horizontal="center" vertical="center" wrapText="1"/>
    </xf>
    <xf numFmtId="0" fontId="15" fillId="0" borderId="853" xfId="0" applyFont="1" applyBorder="1" applyAlignment="1" applyProtection="1">
      <alignment horizontal="center" vertical="center" wrapText="1"/>
    </xf>
    <xf numFmtId="0" fontId="15" fillId="0" borderId="904" xfId="0" applyNumberFormat="1" applyFont="1" applyFill="1" applyBorder="1" applyAlignment="1" applyProtection="1">
      <alignment horizontal="center" vertical="center"/>
      <protection hidden="1"/>
    </xf>
    <xf numFmtId="0" fontId="15" fillId="0" borderId="902" xfId="0" applyFont="1" applyFill="1" applyBorder="1" applyAlignment="1" applyProtection="1">
      <alignment horizontal="center" vertical="center" wrapText="1"/>
    </xf>
    <xf numFmtId="1" fontId="15" fillId="0" borderId="902" xfId="0" applyNumberFormat="1" applyFont="1" applyFill="1" applyBorder="1" applyAlignment="1" applyProtection="1">
      <alignment horizontal="center" vertical="center"/>
    </xf>
    <xf numFmtId="1" fontId="15" fillId="0" borderId="803" xfId="0" applyNumberFormat="1" applyFont="1" applyFill="1" applyBorder="1" applyAlignment="1" applyProtection="1">
      <alignment horizontal="center" vertical="center" wrapText="1"/>
    </xf>
    <xf numFmtId="1" fontId="15" fillId="0" borderId="729" xfId="0" applyNumberFormat="1" applyFont="1" applyFill="1" applyBorder="1" applyAlignment="1" applyProtection="1">
      <alignment horizontal="center" vertical="center" wrapText="1"/>
    </xf>
    <xf numFmtId="1" fontId="15" fillId="0" borderId="883" xfId="0" applyNumberFormat="1" applyFont="1" applyFill="1" applyBorder="1" applyAlignment="1" applyProtection="1">
      <alignment horizontal="center" vertical="center" wrapText="1"/>
    </xf>
    <xf numFmtId="0" fontId="15" fillId="4" borderId="889" xfId="0" applyNumberFormat="1" applyFont="1" applyFill="1" applyBorder="1" applyAlignment="1" applyProtection="1">
      <alignment vertical="center" wrapText="1"/>
    </xf>
    <xf numFmtId="0" fontId="15" fillId="4" borderId="892" xfId="0" applyNumberFormat="1" applyFont="1" applyFill="1" applyBorder="1" applyAlignment="1" applyProtection="1">
      <alignment vertical="center" wrapText="1"/>
    </xf>
    <xf numFmtId="0" fontId="15" fillId="4" borderId="886" xfId="0" applyNumberFormat="1" applyFont="1" applyFill="1" applyBorder="1" applyAlignment="1" applyProtection="1">
      <alignment vertical="center" wrapText="1"/>
    </xf>
    <xf numFmtId="0" fontId="15" fillId="4" borderId="368" xfId="0" applyNumberFormat="1" applyFont="1" applyFill="1" applyBorder="1" applyAlignment="1" applyProtection="1">
      <alignment vertical="center" wrapText="1"/>
    </xf>
    <xf numFmtId="0" fontId="15" fillId="4" borderId="388" xfId="0" applyNumberFormat="1" applyFont="1" applyFill="1" applyBorder="1" applyAlignment="1" applyProtection="1">
      <alignment vertical="center" wrapText="1"/>
    </xf>
    <xf numFmtId="0" fontId="15" fillId="4" borderId="369" xfId="0" applyNumberFormat="1" applyFont="1" applyFill="1" applyBorder="1" applyAlignment="1" applyProtection="1">
      <alignment vertical="center" wrapText="1"/>
    </xf>
    <xf numFmtId="0" fontId="15" fillId="4" borderId="755" xfId="0" applyNumberFormat="1" applyFont="1" applyFill="1" applyBorder="1" applyAlignment="1" applyProtection="1">
      <alignment horizontal="center" vertical="center" wrapText="1"/>
    </xf>
    <xf numFmtId="0" fontId="15" fillId="4" borderId="11" xfId="0" applyNumberFormat="1" applyFont="1" applyFill="1" applyBorder="1" applyAlignment="1" applyProtection="1">
      <alignment horizontal="center" vertical="center" wrapText="1"/>
    </xf>
    <xf numFmtId="0" fontId="15" fillId="4" borderId="857" xfId="0" applyNumberFormat="1" applyFont="1" applyFill="1" applyBorder="1" applyAlignment="1" applyProtection="1">
      <alignment horizontal="center" vertical="center" wrapText="1"/>
    </xf>
    <xf numFmtId="0" fontId="15" fillId="0" borderId="363" xfId="0" applyNumberFormat="1" applyFont="1" applyFill="1" applyBorder="1" applyAlignment="1" applyProtection="1">
      <alignment horizontal="left" vertical="center" wrapText="1"/>
    </xf>
    <xf numFmtId="0" fontId="15" fillId="0" borderId="389" xfId="0" applyNumberFormat="1" applyFont="1" applyFill="1" applyBorder="1" applyAlignment="1" applyProtection="1">
      <alignment horizontal="left" vertical="center" wrapText="1"/>
    </xf>
    <xf numFmtId="0" fontId="15" fillId="0" borderId="364" xfId="0" applyNumberFormat="1" applyFont="1" applyFill="1" applyBorder="1" applyAlignment="1" applyProtection="1">
      <alignment horizontal="left" vertical="center" wrapText="1"/>
    </xf>
    <xf numFmtId="1" fontId="15" fillId="4" borderId="408" xfId="0" applyNumberFormat="1" applyFont="1" applyFill="1" applyBorder="1" applyAlignment="1" applyProtection="1">
      <alignment horizontal="left" vertical="center" wrapText="1"/>
    </xf>
    <xf numFmtId="1" fontId="15" fillId="4" borderId="411" xfId="0" applyNumberFormat="1" applyFont="1" applyFill="1" applyBorder="1" applyAlignment="1" applyProtection="1">
      <alignment horizontal="left" vertical="center" wrapText="1"/>
    </xf>
    <xf numFmtId="1" fontId="15" fillId="4" borderId="853" xfId="0" applyNumberFormat="1" applyFont="1" applyFill="1" applyBorder="1" applyAlignment="1" applyProtection="1">
      <alignment horizontal="left" vertical="center" wrapText="1"/>
    </xf>
    <xf numFmtId="1" fontId="15" fillId="4" borderId="861" xfId="0" applyNumberFormat="1" applyFont="1" applyFill="1" applyBorder="1" applyAlignment="1" applyProtection="1">
      <alignment horizontal="left" vertical="center" wrapText="1"/>
    </xf>
    <xf numFmtId="0" fontId="15" fillId="4" borderId="76" xfId="0" applyNumberFormat="1" applyFont="1" applyFill="1" applyBorder="1" applyAlignment="1" applyProtection="1">
      <alignment horizontal="left" vertical="center" wrapText="1"/>
    </xf>
    <xf numFmtId="0" fontId="15" fillId="4" borderId="886" xfId="0" applyNumberFormat="1" applyFont="1" applyFill="1" applyBorder="1" applyAlignment="1" applyProtection="1">
      <alignment horizontal="left" vertical="center" wrapText="1"/>
    </xf>
    <xf numFmtId="0" fontId="15" fillId="4" borderId="63" xfId="0" applyNumberFormat="1" applyFont="1" applyFill="1" applyBorder="1" applyAlignment="1" applyProtection="1">
      <alignment horizontal="left" vertical="center" wrapText="1"/>
    </xf>
    <xf numFmtId="0" fontId="15" fillId="4" borderId="369" xfId="0" applyNumberFormat="1" applyFont="1" applyFill="1" applyBorder="1" applyAlignment="1" applyProtection="1">
      <alignment horizontal="left" vertical="center" wrapText="1"/>
    </xf>
    <xf numFmtId="0" fontId="15" fillId="4" borderId="395" xfId="0" applyNumberFormat="1" applyFont="1" applyFill="1" applyBorder="1" applyAlignment="1" applyProtection="1">
      <alignment horizontal="left" vertical="center" wrapText="1"/>
    </xf>
    <xf numFmtId="0" fontId="15" fillId="4" borderId="364" xfId="0" applyNumberFormat="1" applyFont="1" applyFill="1" applyBorder="1" applyAlignment="1" applyProtection="1">
      <alignment horizontal="left" vertical="center" wrapText="1"/>
    </xf>
    <xf numFmtId="0" fontId="15" fillId="4" borderId="887" xfId="0" applyNumberFormat="1" applyFont="1" applyFill="1" applyBorder="1" applyAlignment="1" applyProtection="1">
      <alignment horizontal="center" vertical="center" wrapText="1"/>
    </xf>
    <xf numFmtId="0" fontId="15" fillId="4" borderId="382" xfId="0" applyNumberFormat="1" applyFont="1" applyFill="1" applyBorder="1" applyAlignment="1" applyProtection="1">
      <alignment horizontal="center" vertical="center" wrapText="1"/>
    </xf>
    <xf numFmtId="0" fontId="15" fillId="4" borderId="383" xfId="0" applyNumberFormat="1" applyFont="1" applyFill="1" applyBorder="1" applyAlignment="1" applyProtection="1">
      <alignment horizontal="center" vertical="center" wrapText="1"/>
    </xf>
    <xf numFmtId="0" fontId="15" fillId="4" borderId="887" xfId="0" applyNumberFormat="1" applyFont="1" applyFill="1" applyBorder="1" applyAlignment="1" applyProtection="1">
      <alignment vertical="center" wrapText="1"/>
    </xf>
    <xf numFmtId="0" fontId="15" fillId="4" borderId="887" xfId="0" applyFont="1" applyFill="1" applyBorder="1" applyAlignment="1" applyProtection="1">
      <alignment vertical="center" wrapText="1"/>
    </xf>
    <xf numFmtId="0" fontId="15" fillId="4" borderId="382" xfId="0" applyNumberFormat="1" applyFont="1" applyFill="1" applyBorder="1" applyAlignment="1" applyProtection="1">
      <alignment vertical="center" wrapText="1"/>
    </xf>
    <xf numFmtId="0" fontId="15" fillId="4" borderId="382" xfId="0" applyFont="1" applyFill="1" applyBorder="1" applyAlignment="1" applyProtection="1">
      <alignment vertical="center" wrapText="1"/>
    </xf>
    <xf numFmtId="0" fontId="15" fillId="4" borderId="383" xfId="0" applyNumberFormat="1" applyFont="1" applyFill="1" applyBorder="1" applyAlignment="1" applyProtection="1">
      <alignment vertical="center" wrapText="1"/>
    </xf>
    <xf numFmtId="0" fontId="15" fillId="4" borderId="383" xfId="0" applyFont="1" applyFill="1" applyBorder="1" applyAlignment="1" applyProtection="1">
      <alignment vertical="center" wrapText="1"/>
    </xf>
    <xf numFmtId="1" fontId="15" fillId="4" borderId="755" xfId="0" applyNumberFormat="1" applyFont="1" applyFill="1" applyBorder="1" applyAlignment="1" applyProtection="1">
      <alignment horizontal="center" vertical="center" wrapText="1"/>
    </xf>
    <xf numFmtId="1" fontId="15" fillId="4" borderId="11" xfId="0" applyNumberFormat="1" applyFont="1" applyFill="1" applyBorder="1" applyAlignment="1" applyProtection="1">
      <alignment horizontal="center" vertical="center" wrapText="1"/>
    </xf>
    <xf numFmtId="1" fontId="15" fillId="4" borderId="857" xfId="0" applyNumberFormat="1" applyFont="1" applyFill="1" applyBorder="1" applyAlignment="1" applyProtection="1">
      <alignment horizontal="center" vertical="center" wrapText="1"/>
    </xf>
    <xf numFmtId="1" fontId="15" fillId="4" borderId="889" xfId="0" applyNumberFormat="1" applyFont="1" applyFill="1" applyBorder="1" applyAlignment="1" applyProtection="1">
      <alignment horizontal="left" vertical="center" wrapText="1"/>
    </xf>
    <xf numFmtId="1" fontId="15" fillId="4" borderId="886" xfId="0" applyNumberFormat="1" applyFont="1" applyFill="1" applyBorder="1" applyAlignment="1" applyProtection="1">
      <alignment horizontal="left" vertical="center" wrapText="1"/>
    </xf>
    <xf numFmtId="0" fontId="15" fillId="4" borderId="382" xfId="0" applyNumberFormat="1" applyFont="1" applyFill="1" applyBorder="1" applyAlignment="1" applyProtection="1">
      <alignment horizontal="left" vertical="center" wrapText="1"/>
    </xf>
    <xf numFmtId="0" fontId="15" fillId="4" borderId="382" xfId="11" applyNumberFormat="1" applyFont="1" applyFill="1" applyBorder="1" applyAlignment="1" applyProtection="1">
      <alignment horizontal="left" vertical="center" wrapText="1"/>
    </xf>
    <xf numFmtId="0" fontId="15" fillId="4" borderId="383" xfId="11" applyNumberFormat="1" applyFont="1" applyFill="1" applyBorder="1" applyAlignment="1" applyProtection="1">
      <alignment horizontal="left" vertical="center" wrapText="1"/>
    </xf>
    <xf numFmtId="0" fontId="15" fillId="4" borderId="384" xfId="0" applyNumberFormat="1" applyFont="1" applyFill="1" applyBorder="1" applyAlignment="1" applyProtection="1">
      <alignment horizontal="center" vertical="center" wrapText="1"/>
    </xf>
    <xf numFmtId="0" fontId="15" fillId="4" borderId="76" xfId="0" applyFont="1" applyFill="1" applyBorder="1" applyAlignment="1" applyProtection="1">
      <alignment horizontal="left" vertical="center" wrapText="1"/>
    </xf>
    <xf numFmtId="0" fontId="15" fillId="4" borderId="886" xfId="0" applyFont="1" applyFill="1" applyBorder="1" applyAlignment="1" applyProtection="1">
      <alignment horizontal="left" vertical="center" wrapText="1"/>
    </xf>
    <xf numFmtId="0" fontId="15" fillId="4" borderId="36" xfId="0" applyNumberFormat="1" applyFont="1" applyFill="1" applyBorder="1" applyAlignment="1" applyProtection="1">
      <alignment vertical="center" wrapText="1"/>
    </xf>
    <xf numFmtId="0" fontId="15" fillId="4" borderId="384" xfId="0" applyNumberFormat="1" applyFont="1" applyFill="1" applyBorder="1" applyAlignment="1" applyProtection="1">
      <alignment vertical="center" wrapText="1"/>
    </xf>
    <xf numFmtId="0" fontId="15" fillId="4" borderId="384" xfId="0" applyFont="1" applyFill="1" applyBorder="1" applyAlignment="1" applyProtection="1">
      <alignment vertical="center" wrapText="1"/>
    </xf>
    <xf numFmtId="0" fontId="15" fillId="0" borderId="901" xfId="0" applyNumberFormat="1" applyFont="1" applyFill="1" applyBorder="1" applyAlignment="1" applyProtection="1">
      <alignment vertical="center" wrapText="1"/>
    </xf>
    <xf numFmtId="0" fontId="15" fillId="0" borderId="904" xfId="0" applyNumberFormat="1" applyFont="1" applyFill="1" applyBorder="1" applyAlignment="1" applyProtection="1">
      <alignment vertical="center" wrapText="1"/>
    </xf>
    <xf numFmtId="0" fontId="15" fillId="0" borderId="902" xfId="0" applyNumberFormat="1" applyFont="1" applyFill="1" applyBorder="1" applyAlignment="1" applyProtection="1">
      <alignment vertical="center" wrapText="1"/>
    </xf>
    <xf numFmtId="1" fontId="15" fillId="4" borderId="363" xfId="0" applyNumberFormat="1" applyFont="1" applyFill="1" applyBorder="1" applyAlignment="1" applyProtection="1">
      <alignment horizontal="left" vertical="center" wrapText="1"/>
    </xf>
    <xf numFmtId="1" fontId="15" fillId="4" borderId="35" xfId="0" applyNumberFormat="1" applyFont="1" applyFill="1" applyBorder="1" applyAlignment="1" applyProtection="1">
      <alignment vertical="center" wrapText="1"/>
    </xf>
    <xf numFmtId="1" fontId="15" fillId="4" borderId="887" xfId="0" applyNumberFormat="1" applyFont="1" applyFill="1" applyBorder="1" applyAlignment="1" applyProtection="1">
      <alignment vertical="center" wrapText="1"/>
    </xf>
    <xf numFmtId="1" fontId="15" fillId="4" borderId="801" xfId="0" applyNumberFormat="1" applyFont="1" applyFill="1" applyBorder="1" applyAlignment="1" applyProtection="1">
      <alignment vertical="center" wrapText="1"/>
    </xf>
    <xf numFmtId="1" fontId="15" fillId="4" borderId="857" xfId="0" applyNumberFormat="1" applyFont="1" applyFill="1" applyBorder="1" applyAlignment="1" applyProtection="1">
      <alignment vertical="center" wrapText="1"/>
    </xf>
    <xf numFmtId="0" fontId="25" fillId="4" borderId="901" xfId="0" applyNumberFormat="1" applyFont="1" applyFill="1" applyBorder="1" applyAlignment="1" applyProtection="1">
      <alignment horizontal="left" vertical="center"/>
    </xf>
    <xf numFmtId="0" fontId="25" fillId="4" borderId="904" xfId="0" applyNumberFormat="1" applyFont="1" applyFill="1" applyBorder="1" applyAlignment="1" applyProtection="1">
      <alignment horizontal="left" vertical="center"/>
    </xf>
    <xf numFmtId="0" fontId="25" fillId="4" borderId="902" xfId="0" applyNumberFormat="1" applyFont="1" applyFill="1" applyBorder="1" applyAlignment="1" applyProtection="1">
      <alignment horizontal="left" vertical="center"/>
    </xf>
    <xf numFmtId="0" fontId="15" fillId="4" borderId="404" xfId="0" applyNumberFormat="1" applyFont="1" applyFill="1" applyBorder="1" applyAlignment="1" applyProtection="1">
      <alignment horizontal="left" vertical="center" wrapText="1"/>
    </xf>
    <xf numFmtId="0" fontId="15" fillId="4" borderId="404" xfId="0" applyFont="1" applyFill="1" applyBorder="1" applyAlignment="1" applyProtection="1">
      <alignment horizontal="left" vertical="center" wrapText="1"/>
    </xf>
    <xf numFmtId="0" fontId="15" fillId="4" borderId="382" xfId="0" applyFont="1" applyFill="1" applyBorder="1" applyAlignment="1" applyProtection="1">
      <alignment horizontal="left" vertical="center" wrapText="1"/>
    </xf>
    <xf numFmtId="0" fontId="15" fillId="0" borderId="883" xfId="0" applyFont="1" applyBorder="1" applyAlignment="1">
      <alignment horizontal="center" vertical="center" wrapText="1"/>
    </xf>
    <xf numFmtId="0" fontId="25" fillId="0" borderId="901" xfId="0" applyNumberFormat="1" applyFont="1" applyFill="1" applyBorder="1" applyAlignment="1" applyProtection="1">
      <alignment horizontal="left" vertical="center"/>
    </xf>
    <xf numFmtId="0" fontId="25" fillId="0" borderId="904" xfId="0" applyNumberFormat="1" applyFont="1" applyFill="1" applyBorder="1" applyAlignment="1" applyProtection="1">
      <alignment horizontal="left" vertical="center"/>
    </xf>
    <xf numFmtId="0" fontId="25" fillId="0" borderId="902" xfId="0" applyNumberFormat="1" applyFont="1" applyFill="1" applyBorder="1" applyAlignment="1" applyProtection="1">
      <alignment horizontal="left" vertical="center"/>
    </xf>
    <xf numFmtId="0" fontId="25" fillId="0" borderId="901" xfId="0" applyNumberFormat="1" applyFont="1" applyFill="1" applyBorder="1" applyAlignment="1" applyProtection="1">
      <alignment horizontal="left" vertical="center" wrapText="1"/>
    </xf>
    <xf numFmtId="0" fontId="25" fillId="0" borderId="904" xfId="0" applyNumberFormat="1" applyFont="1" applyFill="1" applyBorder="1" applyAlignment="1" applyProtection="1">
      <alignment horizontal="left" vertical="center" wrapText="1"/>
    </xf>
    <xf numFmtId="0" fontId="25" fillId="0" borderId="902" xfId="0" applyNumberFormat="1" applyFont="1" applyFill="1" applyBorder="1" applyAlignment="1" applyProtection="1">
      <alignment horizontal="left" vertical="center" wrapText="1"/>
    </xf>
    <xf numFmtId="0" fontId="15" fillId="0" borderId="887" xfId="0" applyNumberFormat="1" applyFont="1" applyFill="1" applyBorder="1" applyAlignment="1" applyProtection="1">
      <alignment horizontal="left" vertical="center" wrapText="1"/>
    </xf>
    <xf numFmtId="0" fontId="15" fillId="0" borderId="384" xfId="0" applyNumberFormat="1" applyFont="1" applyFill="1" applyBorder="1" applyAlignment="1" applyProtection="1">
      <alignment horizontal="left" vertical="center" wrapText="1"/>
    </xf>
    <xf numFmtId="0" fontId="15" fillId="0" borderId="887" xfId="0" applyNumberFormat="1" applyFont="1" applyFill="1" applyBorder="1" applyAlignment="1" applyProtection="1">
      <alignment vertical="center" wrapText="1"/>
    </xf>
    <xf numFmtId="0" fontId="15" fillId="0" borderId="887" xfId="0" applyFont="1" applyBorder="1" applyAlignment="1" applyProtection="1">
      <alignment vertical="center" wrapText="1"/>
    </xf>
    <xf numFmtId="0" fontId="15" fillId="0" borderId="384" xfId="0" applyNumberFormat="1" applyFont="1" applyFill="1" applyBorder="1" applyAlignment="1" applyProtection="1">
      <alignment vertical="center" wrapText="1"/>
    </xf>
    <xf numFmtId="0" fontId="15" fillId="0" borderId="384" xfId="0" applyFont="1" applyBorder="1" applyAlignment="1" applyProtection="1">
      <alignment vertical="center" wrapText="1"/>
    </xf>
    <xf numFmtId="0" fontId="15" fillId="0" borderId="873" xfId="0" applyFont="1" applyFill="1" applyBorder="1" applyAlignment="1" applyProtection="1">
      <alignment horizontal="center" vertical="center" wrapText="1"/>
    </xf>
    <xf numFmtId="0" fontId="48" fillId="0" borderId="903" xfId="0" applyFont="1" applyBorder="1" applyAlignment="1" applyProtection="1">
      <alignment horizontal="center" vertical="center" wrapText="1"/>
    </xf>
    <xf numFmtId="0" fontId="48" fillId="0" borderId="904" xfId="0" applyFont="1" applyBorder="1" applyAlignment="1" applyProtection="1">
      <alignment horizontal="center" vertical="center" wrapText="1"/>
    </xf>
    <xf numFmtId="0" fontId="48" fillId="0" borderId="905" xfId="0" applyFont="1" applyBorder="1" applyAlignment="1" applyProtection="1">
      <alignment horizontal="center" vertical="center" wrapText="1"/>
    </xf>
    <xf numFmtId="0" fontId="15" fillId="0" borderId="886" xfId="0" applyFont="1" applyFill="1" applyBorder="1" applyAlignment="1">
      <alignment horizontal="center" vertical="center" wrapText="1"/>
    </xf>
    <xf numFmtId="0" fontId="15" fillId="0" borderId="364" xfId="0" applyFont="1" applyFill="1" applyBorder="1" applyAlignment="1">
      <alignment horizontal="center" vertical="center" wrapText="1"/>
    </xf>
    <xf numFmtId="0" fontId="15" fillId="0" borderId="887" xfId="0" applyFont="1" applyFill="1" applyBorder="1" applyAlignment="1">
      <alignment horizontal="center" vertical="center" wrapText="1"/>
    </xf>
    <xf numFmtId="0" fontId="15" fillId="0" borderId="384" xfId="0" applyFont="1" applyFill="1" applyBorder="1" applyAlignment="1">
      <alignment horizontal="center" vertical="center" wrapText="1"/>
    </xf>
    <xf numFmtId="49" fontId="15" fillId="0" borderId="873" xfId="0" applyNumberFormat="1" applyFont="1" applyFill="1" applyBorder="1" applyAlignment="1" applyProtection="1">
      <alignment horizontal="center" vertical="center"/>
    </xf>
    <xf numFmtId="0" fontId="15" fillId="0" borderId="873" xfId="0" applyFont="1" applyFill="1" applyBorder="1" applyAlignment="1" applyProtection="1">
      <alignment horizontal="center" vertical="center"/>
    </xf>
    <xf numFmtId="1" fontId="15" fillId="0" borderId="368" xfId="0" applyNumberFormat="1" applyFont="1" applyFill="1" applyBorder="1" applyAlignment="1" applyProtection="1">
      <alignment horizontal="left" vertical="center" wrapText="1"/>
    </xf>
    <xf numFmtId="1" fontId="15" fillId="0" borderId="50" xfId="0" applyNumberFormat="1" applyFont="1" applyFill="1" applyBorder="1" applyAlignment="1" applyProtection="1">
      <alignment horizontal="left" vertical="center" wrapText="1"/>
    </xf>
    <xf numFmtId="1" fontId="15" fillId="0" borderId="411" xfId="0" applyNumberFormat="1" applyFont="1" applyFill="1" applyBorder="1" applyAlignment="1" applyProtection="1">
      <alignment horizontal="left" vertical="center" wrapText="1"/>
    </xf>
    <xf numFmtId="0" fontId="15" fillId="0" borderId="803" xfId="0" applyNumberFormat="1" applyFont="1" applyFill="1" applyBorder="1" applyAlignment="1" applyProtection="1">
      <alignment horizontal="center" vertical="center"/>
    </xf>
    <xf numFmtId="0" fontId="15" fillId="0" borderId="728" xfId="0" applyNumberFormat="1" applyFont="1" applyFill="1" applyBorder="1" applyAlignment="1" applyProtection="1">
      <alignment horizontal="center" vertical="center"/>
    </xf>
    <xf numFmtId="0" fontId="15" fillId="0" borderId="729" xfId="0" applyNumberFormat="1" applyFont="1" applyFill="1" applyBorder="1" applyAlignment="1" applyProtection="1">
      <alignment horizontal="center" vertical="center"/>
    </xf>
    <xf numFmtId="0" fontId="15" fillId="0" borderId="860" xfId="0" applyNumberFormat="1" applyFont="1" applyFill="1" applyBorder="1" applyAlignment="1" applyProtection="1">
      <alignment horizontal="center" vertical="center"/>
    </xf>
    <xf numFmtId="0" fontId="15" fillId="0" borderId="853" xfId="0" applyNumberFormat="1" applyFont="1" applyFill="1" applyBorder="1" applyAlignment="1" applyProtection="1">
      <alignment horizontal="center" vertical="center"/>
    </xf>
    <xf numFmtId="0" fontId="15" fillId="0" borderId="861" xfId="0" applyNumberFormat="1" applyFont="1" applyFill="1" applyBorder="1" applyAlignment="1" applyProtection="1">
      <alignment horizontal="center" vertical="center"/>
    </xf>
    <xf numFmtId="0" fontId="15" fillId="0" borderId="873" xfId="0" applyNumberFormat="1" applyFont="1" applyFill="1" applyBorder="1" applyAlignment="1" applyProtection="1">
      <alignment horizontal="center" vertical="center"/>
    </xf>
    <xf numFmtId="0" fontId="15" fillId="0" borderId="889" xfId="0" applyNumberFormat="1" applyFont="1" applyFill="1" applyBorder="1" applyAlignment="1" applyProtection="1">
      <alignment vertical="center" wrapText="1"/>
    </xf>
    <xf numFmtId="0" fontId="15" fillId="0" borderId="892" xfId="0" applyNumberFormat="1" applyFont="1" applyFill="1" applyBorder="1" applyAlignment="1" applyProtection="1">
      <alignment vertical="center" wrapText="1"/>
    </xf>
    <xf numFmtId="0" fontId="15" fillId="0" borderId="886" xfId="0" applyNumberFormat="1" applyFont="1" applyFill="1" applyBorder="1" applyAlignment="1" applyProtection="1">
      <alignment vertical="center" wrapText="1"/>
    </xf>
    <xf numFmtId="0" fontId="15" fillId="0" borderId="368" xfId="0" applyNumberFormat="1" applyFont="1" applyFill="1" applyBorder="1" applyAlignment="1" applyProtection="1">
      <alignment vertical="center" wrapText="1"/>
    </xf>
    <xf numFmtId="0" fontId="15" fillId="0" borderId="388" xfId="0" applyNumberFormat="1" applyFont="1" applyFill="1" applyBorder="1" applyAlignment="1" applyProtection="1">
      <alignment vertical="center" wrapText="1"/>
    </xf>
    <xf numFmtId="0" fontId="15" fillId="0" borderId="369" xfId="0" applyNumberFormat="1" applyFont="1" applyFill="1" applyBorder="1" applyAlignment="1" applyProtection="1">
      <alignment vertical="center" wrapText="1"/>
    </xf>
    <xf numFmtId="0" fontId="15" fillId="0" borderId="385" xfId="0" applyNumberFormat="1" applyFont="1" applyFill="1" applyBorder="1" applyAlignment="1" applyProtection="1">
      <alignment vertical="center" wrapText="1"/>
    </xf>
    <xf numFmtId="0" fontId="15" fillId="0" borderId="67" xfId="0" applyNumberFormat="1" applyFont="1" applyFill="1" applyBorder="1" applyAlignment="1" applyProtection="1">
      <alignment vertical="center" wrapText="1"/>
    </xf>
    <xf numFmtId="0" fontId="15" fillId="0" borderId="60" xfId="0" applyNumberFormat="1" applyFont="1" applyFill="1" applyBorder="1" applyAlignment="1" applyProtection="1">
      <alignment vertical="center" wrapText="1"/>
    </xf>
    <xf numFmtId="1" fontId="10" fillId="4" borderId="901" xfId="0" applyNumberFormat="1" applyFont="1" applyFill="1" applyBorder="1" applyAlignment="1">
      <alignment horizontal="left" wrapText="1"/>
    </xf>
    <xf numFmtId="1" fontId="10" fillId="4" borderId="902" xfId="0" applyNumberFormat="1" applyFont="1" applyFill="1" applyBorder="1" applyAlignment="1">
      <alignment horizontal="left" wrapText="1"/>
    </xf>
    <xf numFmtId="1" fontId="15" fillId="0" borderId="369" xfId="0" applyNumberFormat="1" applyFont="1" applyFill="1" applyBorder="1" applyAlignment="1" applyProtection="1">
      <alignment horizontal="left" vertical="center" wrapText="1"/>
    </xf>
    <xf numFmtId="1" fontId="15" fillId="0" borderId="860" xfId="0" applyNumberFormat="1" applyFont="1" applyFill="1" applyBorder="1" applyAlignment="1" applyProtection="1">
      <alignment horizontal="left" vertical="center" wrapText="1"/>
    </xf>
    <xf numFmtId="1" fontId="15" fillId="0" borderId="861" xfId="0" applyNumberFormat="1" applyFont="1" applyFill="1" applyBorder="1" applyAlignment="1" applyProtection="1">
      <alignment horizontal="left" vertical="center" wrapText="1"/>
    </xf>
    <xf numFmtId="0" fontId="15" fillId="0" borderId="896" xfId="0" applyNumberFormat="1" applyFont="1" applyFill="1" applyBorder="1" applyAlignment="1" applyProtection="1">
      <alignment horizontal="center" vertical="center" wrapText="1"/>
    </xf>
    <xf numFmtId="0" fontId="15" fillId="0" borderId="605" xfId="0" applyNumberFormat="1" applyFont="1" applyFill="1" applyBorder="1" applyAlignment="1" applyProtection="1">
      <alignment horizontal="center" vertical="center" wrapText="1"/>
    </xf>
    <xf numFmtId="0" fontId="15" fillId="0" borderId="893" xfId="0" applyNumberFormat="1" applyFont="1" applyFill="1" applyBorder="1" applyAlignment="1" applyProtection="1">
      <alignment horizontal="center" vertical="center" wrapText="1"/>
    </xf>
    <xf numFmtId="0" fontId="15" fillId="0" borderId="76" xfId="0" applyNumberFormat="1" applyFont="1" applyFill="1" applyBorder="1" applyAlignment="1" applyProtection="1">
      <alignment horizontal="left" vertical="center" wrapText="1"/>
    </xf>
    <xf numFmtId="0" fontId="15" fillId="0" borderId="886" xfId="0" applyNumberFormat="1" applyFont="1" applyFill="1" applyBorder="1" applyAlignment="1" applyProtection="1">
      <alignment horizontal="left" vertical="center" wrapText="1"/>
    </xf>
    <xf numFmtId="0" fontId="15" fillId="0" borderId="63" xfId="0" applyNumberFormat="1" applyFont="1" applyFill="1" applyBorder="1" applyAlignment="1" applyProtection="1">
      <alignment horizontal="left" vertical="center" wrapText="1"/>
    </xf>
    <xf numFmtId="0" fontId="15" fillId="0" borderId="369" xfId="0" applyNumberFormat="1" applyFont="1" applyFill="1" applyBorder="1" applyAlignment="1" applyProtection="1">
      <alignment horizontal="left" vertical="center" wrapText="1"/>
    </xf>
    <xf numFmtId="0" fontId="15" fillId="0" borderId="395" xfId="0" applyNumberFormat="1" applyFont="1" applyFill="1" applyBorder="1" applyAlignment="1" applyProtection="1">
      <alignment horizontal="left" vertical="center" wrapText="1"/>
    </xf>
    <xf numFmtId="0" fontId="15" fillId="0" borderId="35" xfId="0" applyNumberFormat="1" applyFont="1" applyFill="1" applyBorder="1" applyAlignment="1" applyProtection="1">
      <alignment vertical="center" wrapText="1"/>
    </xf>
    <xf numFmtId="0" fontId="15" fillId="0" borderId="36" xfId="0" applyNumberFormat="1" applyFont="1" applyFill="1" applyBorder="1" applyAlignment="1" applyProtection="1">
      <alignment vertical="center" wrapText="1"/>
    </xf>
    <xf numFmtId="0" fontId="15" fillId="0" borderId="382" xfId="0" applyFont="1" applyBorder="1" applyAlignment="1" applyProtection="1">
      <alignment vertical="center" wrapText="1"/>
    </xf>
    <xf numFmtId="0" fontId="15" fillId="4" borderId="376" xfId="0" applyNumberFormat="1" applyFont="1" applyFill="1" applyBorder="1" applyAlignment="1" applyProtection="1">
      <alignment vertical="center" wrapText="1"/>
    </xf>
    <xf numFmtId="1" fontId="15" fillId="0" borderId="755" xfId="0" applyNumberFormat="1" applyFont="1" applyFill="1" applyBorder="1" applyAlignment="1" applyProtection="1">
      <alignment horizontal="center" vertical="center" wrapText="1"/>
    </xf>
    <xf numFmtId="1" fontId="15" fillId="0" borderId="11" xfId="0" applyNumberFormat="1" applyFont="1" applyFill="1" applyBorder="1" applyAlignment="1" applyProtection="1">
      <alignment horizontal="center" vertical="center" wrapText="1"/>
    </xf>
    <xf numFmtId="1" fontId="15" fillId="0" borderId="857" xfId="0" applyNumberFormat="1" applyFont="1" applyFill="1" applyBorder="1" applyAlignment="1" applyProtection="1">
      <alignment horizontal="center" vertical="center" wrapText="1"/>
    </xf>
    <xf numFmtId="1" fontId="15" fillId="0" borderId="897" xfId="0" applyNumberFormat="1" applyFont="1" applyFill="1" applyBorder="1" applyAlignment="1" applyProtection="1">
      <alignment horizontal="left" vertical="center" wrapText="1"/>
    </xf>
    <xf numFmtId="1" fontId="15" fillId="0" borderId="898" xfId="0" applyNumberFormat="1" applyFont="1" applyFill="1" applyBorder="1" applyAlignment="1" applyProtection="1">
      <alignment horizontal="left" vertical="center" wrapText="1"/>
    </xf>
    <xf numFmtId="1" fontId="15" fillId="0" borderId="125" xfId="0" applyNumberFormat="1" applyFont="1" applyFill="1" applyBorder="1" applyAlignment="1" applyProtection="1">
      <alignment horizontal="left" vertical="center" wrapText="1"/>
    </xf>
    <xf numFmtId="1" fontId="15" fillId="0" borderId="126" xfId="0" applyNumberFormat="1" applyFont="1" applyFill="1" applyBorder="1" applyAlignment="1" applyProtection="1">
      <alignment horizontal="left" vertical="center" wrapText="1"/>
    </xf>
    <xf numFmtId="0" fontId="15" fillId="0" borderId="382" xfId="0" applyFont="1" applyFill="1" applyBorder="1" applyAlignment="1" applyProtection="1">
      <alignment vertical="center" wrapText="1"/>
    </xf>
    <xf numFmtId="0" fontId="15" fillId="0" borderId="61" xfId="11" applyNumberFormat="1" applyFont="1" applyFill="1" applyBorder="1" applyAlignment="1" applyProtection="1">
      <alignment horizontal="left" vertical="center" wrapText="1"/>
    </xf>
    <xf numFmtId="0" fontId="15" fillId="0" borderId="411" xfId="11" applyNumberFormat="1" applyFont="1" applyFill="1" applyBorder="1" applyAlignment="1" applyProtection="1">
      <alignment horizontal="left" vertical="center" wrapText="1"/>
    </xf>
    <xf numFmtId="0" fontId="15" fillId="0" borderId="63" xfId="11" applyNumberFormat="1" applyFont="1" applyFill="1" applyBorder="1" applyAlignment="1" applyProtection="1">
      <alignment horizontal="left" vertical="center" wrapText="1"/>
    </xf>
    <xf numFmtId="0" fontId="15" fillId="0" borderId="369" xfId="11" applyNumberFormat="1" applyFont="1" applyFill="1" applyBorder="1" applyAlignment="1" applyProtection="1">
      <alignment horizontal="left" vertical="center" wrapText="1"/>
    </xf>
    <xf numFmtId="0" fontId="15" fillId="0" borderId="391" xfId="11" applyNumberFormat="1" applyFont="1" applyFill="1" applyBorder="1" applyAlignment="1" applyProtection="1">
      <alignment horizontal="left" vertical="center" wrapText="1"/>
    </xf>
    <xf numFmtId="0" fontId="15" fillId="0" borderId="60" xfId="11" applyNumberFormat="1" applyFont="1" applyFill="1" applyBorder="1" applyAlignment="1" applyProtection="1">
      <alignment horizontal="left" vertical="center" wrapText="1"/>
    </xf>
    <xf numFmtId="0" fontId="15" fillId="0" borderId="76" xfId="0" applyFont="1" applyFill="1" applyBorder="1" applyAlignment="1" applyProtection="1">
      <alignment horizontal="left" vertical="center" wrapText="1"/>
    </xf>
    <xf numFmtId="0" fontId="15" fillId="0" borderId="886" xfId="0" applyFont="1" applyFill="1" applyBorder="1" applyAlignment="1" applyProtection="1">
      <alignment horizontal="left" vertical="center" wrapText="1"/>
    </xf>
    <xf numFmtId="0" fontId="15" fillId="0" borderId="366" xfId="0" applyNumberFormat="1" applyFont="1" applyFill="1" applyBorder="1" applyAlignment="1" applyProtection="1">
      <alignment vertical="center" wrapText="1"/>
    </xf>
    <xf numFmtId="0" fontId="15" fillId="0" borderId="384" xfId="0" applyFont="1" applyFill="1" applyBorder="1" applyAlignment="1" applyProtection="1">
      <alignment vertical="center" wrapText="1"/>
    </xf>
    <xf numFmtId="0" fontId="15" fillId="0" borderId="884" xfId="0" applyNumberFormat="1" applyFont="1" applyFill="1" applyBorder="1" applyAlignment="1" applyProtection="1">
      <alignment vertical="center" wrapText="1"/>
    </xf>
    <xf numFmtId="0" fontId="15" fillId="0" borderId="890" xfId="0" applyNumberFormat="1" applyFont="1" applyFill="1" applyBorder="1" applyAlignment="1" applyProtection="1">
      <alignment vertical="center" wrapText="1"/>
    </xf>
    <xf numFmtId="0" fontId="15" fillId="0" borderId="885" xfId="0" applyNumberFormat="1" applyFont="1" applyFill="1" applyBorder="1" applyAlignment="1" applyProtection="1">
      <alignment vertical="center" wrapText="1"/>
    </xf>
    <xf numFmtId="1" fontId="15" fillId="0" borderId="889" xfId="0" applyNumberFormat="1" applyFont="1" applyFill="1" applyBorder="1" applyAlignment="1" applyProtection="1">
      <alignment horizontal="left" vertical="center" wrapText="1"/>
    </xf>
    <xf numFmtId="1" fontId="15" fillId="0" borderId="363" xfId="0" applyNumberFormat="1" applyFont="1" applyFill="1" applyBorder="1" applyAlignment="1" applyProtection="1">
      <alignment horizontal="left" vertical="center" wrapText="1"/>
    </xf>
    <xf numFmtId="1" fontId="15" fillId="0" borderId="35" xfId="0" applyNumberFormat="1" applyFont="1" applyFill="1" applyBorder="1" applyAlignment="1" applyProtection="1">
      <alignment vertical="center" wrapText="1"/>
    </xf>
    <xf numFmtId="1" fontId="15" fillId="0" borderId="887" xfId="0" applyNumberFormat="1" applyFont="1" applyFill="1" applyBorder="1" applyAlignment="1" applyProtection="1">
      <alignment vertical="center" wrapText="1"/>
    </xf>
    <xf numFmtId="1" fontId="15" fillId="0" borderId="366" xfId="0" applyNumberFormat="1" applyFont="1" applyFill="1" applyBorder="1" applyAlignment="1" applyProtection="1">
      <alignment vertical="center" wrapText="1"/>
    </xf>
    <xf numFmtId="1" fontId="15" fillId="0" borderId="384" xfId="0" applyNumberFormat="1" applyFont="1" applyFill="1" applyBorder="1" applyAlignment="1" applyProtection="1">
      <alignment vertical="center" wrapText="1"/>
    </xf>
    <xf numFmtId="0" fontId="25" fillId="0" borderId="884" xfId="0" applyNumberFormat="1" applyFont="1" applyFill="1" applyBorder="1" applyAlignment="1" applyProtection="1">
      <alignment horizontal="left" vertical="center"/>
    </xf>
    <xf numFmtId="0" fontId="25" fillId="0" borderId="890" xfId="0" applyNumberFormat="1" applyFont="1" applyFill="1" applyBorder="1" applyAlignment="1" applyProtection="1">
      <alignment horizontal="left" vertical="center"/>
    </xf>
    <xf numFmtId="0" fontId="25" fillId="0" borderId="885" xfId="0" applyNumberFormat="1" applyFont="1" applyFill="1" applyBorder="1" applyAlignment="1" applyProtection="1">
      <alignment horizontal="left" vertical="center"/>
    </xf>
    <xf numFmtId="0" fontId="15" fillId="0" borderId="895" xfId="0" applyNumberFormat="1" applyFont="1" applyFill="1" applyBorder="1" applyAlignment="1" applyProtection="1">
      <alignment horizontal="center" vertical="center" wrapText="1"/>
    </xf>
    <xf numFmtId="0" fontId="15" fillId="0" borderId="76" xfId="0" applyNumberFormat="1" applyFont="1" applyFill="1" applyBorder="1" applyAlignment="1" applyProtection="1">
      <alignment vertical="center" wrapText="1"/>
    </xf>
    <xf numFmtId="1" fontId="15" fillId="4" borderId="888" xfId="0" applyNumberFormat="1" applyFont="1" applyFill="1" applyBorder="1" applyAlignment="1" applyProtection="1">
      <alignment horizontal="center" vertical="center" wrapText="1"/>
    </xf>
    <xf numFmtId="0" fontId="10" fillId="4" borderId="888" xfId="0" applyFont="1" applyFill="1" applyBorder="1" applyAlignment="1" applyProtection="1">
      <alignment horizontal="center" vertical="center" wrapText="1"/>
    </xf>
    <xf numFmtId="0" fontId="25" fillId="0" borderId="883" xfId="0" applyNumberFormat="1" applyFont="1" applyFill="1" applyBorder="1" applyAlignment="1" applyProtection="1">
      <alignment horizontal="left" vertical="center" wrapText="1"/>
    </xf>
    <xf numFmtId="3" fontId="15" fillId="0" borderId="0" xfId="0" applyNumberFormat="1" applyFont="1" applyFill="1" applyBorder="1" applyAlignment="1" applyProtection="1">
      <alignment horizontal="center"/>
    </xf>
    <xf numFmtId="0" fontId="15" fillId="4" borderId="889" xfId="0" applyNumberFormat="1" applyFont="1" applyFill="1" applyBorder="1" applyAlignment="1" applyProtection="1">
      <alignment horizontal="left" vertical="center" wrapText="1"/>
    </xf>
    <xf numFmtId="0" fontId="15" fillId="4" borderId="363" xfId="0" applyNumberFormat="1" applyFont="1" applyFill="1" applyBorder="1" applyAlignment="1" applyProtection="1">
      <alignment horizontal="left" vertical="center" wrapText="1"/>
    </xf>
    <xf numFmtId="0" fontId="15" fillId="4" borderId="35" xfId="0" applyNumberFormat="1" applyFont="1" applyFill="1" applyBorder="1" applyAlignment="1" applyProtection="1">
      <alignment vertical="center" wrapText="1"/>
    </xf>
    <xf numFmtId="0" fontId="15" fillId="4" borderId="366" xfId="0" applyNumberFormat="1" applyFont="1" applyFill="1" applyBorder="1" applyAlignment="1" applyProtection="1">
      <alignment vertical="center" wrapText="1"/>
    </xf>
    <xf numFmtId="0" fontId="15" fillId="0" borderId="883" xfId="0" applyFont="1" applyFill="1" applyBorder="1" applyAlignment="1" applyProtection="1">
      <alignment horizontal="center" vertical="center" wrapText="1"/>
    </xf>
    <xf numFmtId="0" fontId="15" fillId="0" borderId="884" xfId="0" applyFont="1" applyFill="1" applyBorder="1" applyAlignment="1" applyProtection="1">
      <alignment horizontal="center" vertical="center" wrapText="1"/>
    </xf>
    <xf numFmtId="49" fontId="15" fillId="0" borderId="883" xfId="0" applyNumberFormat="1" applyFont="1" applyFill="1" applyBorder="1" applyAlignment="1" applyProtection="1">
      <alignment horizontal="center" vertical="center"/>
    </xf>
    <xf numFmtId="0" fontId="15" fillId="0" borderId="883" xfId="0" applyFont="1" applyFill="1" applyBorder="1" applyAlignment="1" applyProtection="1">
      <alignment horizontal="center" vertical="center"/>
    </xf>
    <xf numFmtId="0" fontId="15" fillId="0" borderId="884" xfId="0" applyFont="1" applyFill="1" applyBorder="1" applyAlignment="1" applyProtection="1">
      <alignment horizontal="center" vertical="center"/>
    </xf>
    <xf numFmtId="0" fontId="15" fillId="0" borderId="885" xfId="0" applyFont="1" applyFill="1" applyBorder="1" applyAlignment="1" applyProtection="1">
      <alignment horizontal="center" vertical="center"/>
    </xf>
    <xf numFmtId="0" fontId="15" fillId="0" borderId="843" xfId="0" applyFont="1" applyFill="1" applyBorder="1" applyAlignment="1" applyProtection="1">
      <alignment horizontal="center" vertical="center"/>
    </xf>
    <xf numFmtId="0" fontId="15" fillId="0" borderId="811" xfId="0" applyFont="1" applyFill="1" applyBorder="1" applyAlignment="1" applyProtection="1">
      <alignment horizontal="center" vertical="center"/>
    </xf>
    <xf numFmtId="0" fontId="15" fillId="0" borderId="107" xfId="0" applyFont="1" applyFill="1" applyBorder="1" applyAlignment="1" applyProtection="1">
      <alignment horizontal="center" vertical="center"/>
    </xf>
    <xf numFmtId="0" fontId="15" fillId="0" borderId="123" xfId="0" applyFont="1" applyFill="1" applyBorder="1" applyAlignment="1" applyProtection="1">
      <alignment horizontal="center" vertical="center"/>
    </xf>
    <xf numFmtId="0" fontId="15" fillId="0" borderId="861" xfId="0" applyFont="1" applyFill="1" applyBorder="1" applyAlignment="1" applyProtection="1">
      <alignment horizontal="center" vertical="center"/>
    </xf>
    <xf numFmtId="0" fontId="15" fillId="0" borderId="880" xfId="0" applyNumberFormat="1" applyFont="1" applyFill="1" applyBorder="1" applyAlignment="1" applyProtection="1">
      <alignment horizontal="center" vertical="center"/>
    </xf>
    <xf numFmtId="0" fontId="15" fillId="0" borderId="881" xfId="0" applyNumberFormat="1" applyFont="1" applyFill="1" applyBorder="1" applyAlignment="1" applyProtection="1">
      <alignment horizontal="center" vertical="center"/>
    </xf>
    <xf numFmtId="0" fontId="15" fillId="0" borderId="882" xfId="0" applyNumberFormat="1" applyFont="1" applyFill="1" applyBorder="1" applyAlignment="1" applyProtection="1">
      <alignment horizontal="center" vertical="center"/>
    </xf>
    <xf numFmtId="0" fontId="15" fillId="0" borderId="831" xfId="0" applyFont="1" applyFill="1" applyBorder="1" applyAlignment="1" applyProtection="1">
      <alignment horizontal="center" vertical="center" wrapText="1"/>
    </xf>
    <xf numFmtId="0" fontId="15" fillId="0" borderId="834" xfId="0" applyFont="1" applyFill="1" applyBorder="1" applyAlignment="1" applyProtection="1">
      <alignment horizontal="center" vertical="center" wrapText="1"/>
    </xf>
    <xf numFmtId="0" fontId="15" fillId="0" borderId="830" xfId="0" applyFont="1" applyFill="1" applyBorder="1" applyAlignment="1" applyProtection="1">
      <alignment horizontal="center" vertical="center" wrapText="1"/>
    </xf>
    <xf numFmtId="0" fontId="48" fillId="0" borderId="843" xfId="0" applyFont="1" applyFill="1" applyBorder="1" applyAlignment="1" applyProtection="1">
      <alignment horizontal="center" vertical="center"/>
    </xf>
    <xf numFmtId="0" fontId="48" fillId="0" borderId="811" xfId="0" applyFont="1" applyFill="1" applyBorder="1" applyAlignment="1" applyProtection="1">
      <alignment horizontal="center" vertical="center"/>
    </xf>
    <xf numFmtId="0" fontId="48" fillId="0" borderId="861" xfId="0" applyFont="1" applyFill="1" applyBorder="1" applyAlignment="1" applyProtection="1">
      <alignment horizontal="center" vertical="center"/>
    </xf>
    <xf numFmtId="0" fontId="25" fillId="0" borderId="829" xfId="0" applyNumberFormat="1" applyFont="1" applyFill="1" applyBorder="1" applyAlignment="1" applyProtection="1">
      <alignment horizontal="left"/>
    </xf>
    <xf numFmtId="0" fontId="48" fillId="0" borderId="843" xfId="0" applyFont="1" applyFill="1" applyBorder="1" applyAlignment="1">
      <alignment horizontal="center" vertical="center"/>
    </xf>
    <xf numFmtId="0" fontId="48" fillId="0" borderId="811" xfId="0" applyFont="1" applyFill="1" applyBorder="1" applyAlignment="1">
      <alignment horizontal="center" vertical="center"/>
    </xf>
    <xf numFmtId="0" fontId="48" fillId="0" borderId="861" xfId="0" applyFont="1" applyFill="1" applyBorder="1" applyAlignment="1">
      <alignment horizontal="center" vertical="center"/>
    </xf>
    <xf numFmtId="0" fontId="25" fillId="0" borderId="857" xfId="0" applyNumberFormat="1" applyFont="1" applyFill="1" applyBorder="1" applyAlignment="1" applyProtection="1">
      <alignment horizontal="left"/>
    </xf>
    <xf numFmtId="0" fontId="15" fillId="0" borderId="842" xfId="0" applyNumberFormat="1" applyFont="1" applyFill="1" applyBorder="1" applyAlignment="1" applyProtection="1">
      <alignment horizontal="center" vertical="center" wrapText="1"/>
    </xf>
    <xf numFmtId="0" fontId="15" fillId="0" borderId="843" xfId="0" applyNumberFormat="1" applyFont="1" applyFill="1" applyBorder="1" applyAlignment="1" applyProtection="1">
      <alignment horizontal="center" vertical="center" wrapText="1"/>
    </xf>
    <xf numFmtId="0" fontId="15" fillId="0" borderId="861" xfId="0" applyNumberFormat="1" applyFont="1" applyFill="1" applyBorder="1" applyAlignment="1" applyProtection="1">
      <alignment horizontal="center" vertical="center" wrapText="1"/>
    </xf>
    <xf numFmtId="0" fontId="35" fillId="4" borderId="833" xfId="0" applyFont="1" applyFill="1" applyBorder="1" applyAlignment="1" applyProtection="1">
      <alignment horizontal="center" vertical="center" wrapText="1"/>
    </xf>
    <xf numFmtId="0" fontId="35" fillId="4" borderId="831" xfId="0" applyFont="1" applyFill="1" applyBorder="1" applyAlignment="1" applyProtection="1">
      <alignment horizontal="center" vertical="center" wrapText="1"/>
    </xf>
    <xf numFmtId="0" fontId="35" fillId="4" borderId="834" xfId="0" applyFont="1" applyFill="1" applyBorder="1" applyAlignment="1" applyProtection="1">
      <alignment horizontal="center" vertical="center" wrapText="1"/>
    </xf>
    <xf numFmtId="0" fontId="15" fillId="0" borderId="866" xfId="0" applyFont="1" applyFill="1" applyBorder="1" applyAlignment="1" applyProtection="1">
      <alignment horizontal="center" vertical="center" wrapText="1"/>
    </xf>
    <xf numFmtId="0" fontId="15" fillId="0" borderId="848" xfId="0" applyFont="1" applyFill="1" applyBorder="1" applyAlignment="1" applyProtection="1">
      <alignment horizontal="center" vertical="center" wrapText="1"/>
    </xf>
    <xf numFmtId="0" fontId="15" fillId="0" borderId="828" xfId="0" applyFont="1" applyFill="1" applyBorder="1" applyAlignment="1" applyProtection="1">
      <alignment horizontal="center" vertical="center" wrapText="1"/>
    </xf>
    <xf numFmtId="0" fontId="15" fillId="0" borderId="854" xfId="0" applyFont="1" applyBorder="1" applyAlignment="1" applyProtection="1">
      <alignment horizontal="center" vertical="center" wrapText="1"/>
    </xf>
    <xf numFmtId="0" fontId="15" fillId="0" borderId="838" xfId="0" applyFont="1" applyFill="1" applyBorder="1" applyAlignment="1" applyProtection="1">
      <alignment horizontal="left" wrapText="1"/>
    </xf>
    <xf numFmtId="0" fontId="15" fillId="0" borderId="839" xfId="0" applyFont="1" applyFill="1" applyBorder="1" applyAlignment="1" applyProtection="1">
      <alignment horizontal="left" wrapText="1"/>
    </xf>
    <xf numFmtId="0" fontId="15" fillId="0" borderId="385" xfId="0" applyFont="1" applyFill="1" applyBorder="1" applyAlignment="1" applyProtection="1">
      <alignment wrapText="1"/>
    </xf>
    <xf numFmtId="0" fontId="15" fillId="0" borderId="60" xfId="0" applyFont="1" applyFill="1" applyBorder="1" applyAlignment="1" applyProtection="1">
      <alignment wrapText="1"/>
    </xf>
    <xf numFmtId="0" fontId="15" fillId="0" borderId="854" xfId="0" applyFont="1" applyFill="1" applyBorder="1" applyAlignment="1" applyProtection="1">
      <alignment horizontal="left" vertical="center"/>
    </xf>
    <xf numFmtId="0" fontId="15" fillId="0" borderId="857" xfId="0" applyFont="1" applyFill="1" applyBorder="1" applyAlignment="1" applyProtection="1">
      <alignment horizontal="left" vertical="center"/>
    </xf>
    <xf numFmtId="0" fontId="15" fillId="0" borderId="860" xfId="0" applyFont="1" applyFill="1" applyBorder="1" applyAlignment="1" applyProtection="1">
      <alignment horizontal="left"/>
    </xf>
    <xf numFmtId="0" fontId="15" fillId="0" borderId="861" xfId="0" applyFont="1" applyFill="1" applyBorder="1" applyAlignment="1" applyProtection="1">
      <alignment horizontal="left"/>
    </xf>
    <xf numFmtId="0" fontId="15" fillId="0" borderId="830" xfId="0" applyNumberFormat="1" applyFont="1" applyFill="1" applyBorder="1" applyAlignment="1" applyProtection="1">
      <alignment horizontal="center" vertical="center"/>
    </xf>
    <xf numFmtId="0" fontId="15" fillId="0" borderId="834" xfId="0" applyNumberFormat="1" applyFont="1" applyFill="1" applyBorder="1" applyAlignment="1" applyProtection="1">
      <alignment horizontal="center" vertical="center"/>
    </xf>
    <xf numFmtId="0" fontId="15" fillId="0" borderId="830" xfId="0" applyFont="1" applyFill="1" applyBorder="1" applyAlignment="1" applyProtection="1">
      <alignment horizontal="left" vertical="center"/>
    </xf>
    <xf numFmtId="0" fontId="15" fillId="0" borderId="834" xfId="0" applyFont="1" applyFill="1" applyBorder="1" applyAlignment="1" applyProtection="1">
      <alignment horizontal="left" vertical="center"/>
    </xf>
    <xf numFmtId="0" fontId="15" fillId="0" borderId="844"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0" borderId="853" xfId="0" applyFont="1" applyFill="1" applyBorder="1" applyAlignment="1" applyProtection="1">
      <alignment horizontal="center" vertical="center" wrapText="1"/>
    </xf>
    <xf numFmtId="0" fontId="15" fillId="0" borderId="842" xfId="0" applyFont="1" applyFill="1" applyBorder="1" applyAlignment="1" applyProtection="1">
      <alignment horizontal="center" vertical="center" wrapText="1"/>
    </xf>
    <xf numFmtId="0" fontId="15" fillId="0" borderId="843" xfId="0" applyFont="1" applyFill="1" applyBorder="1" applyAlignment="1" applyProtection="1">
      <alignment horizontal="center" vertical="center" wrapText="1"/>
    </xf>
    <xf numFmtId="0" fontId="15" fillId="0" borderId="830" xfId="0" applyFont="1" applyBorder="1" applyAlignment="1" applyProtection="1">
      <alignment horizontal="center" vertical="center" wrapText="1"/>
    </xf>
    <xf numFmtId="0" fontId="15" fillId="0" borderId="831" xfId="0" applyFont="1" applyBorder="1" applyAlignment="1" applyProtection="1">
      <alignment horizontal="center" vertical="center" wrapText="1"/>
    </xf>
    <xf numFmtId="0" fontId="15" fillId="0" borderId="834" xfId="0" applyFont="1" applyBorder="1" applyAlignment="1" applyProtection="1">
      <alignment horizontal="center" vertical="center" wrapText="1"/>
    </xf>
    <xf numFmtId="0" fontId="15" fillId="0" borderId="829" xfId="0" applyFont="1" applyFill="1" applyBorder="1" applyAlignment="1" applyProtection="1">
      <alignment horizontal="center"/>
    </xf>
    <xf numFmtId="0" fontId="15" fillId="0" borderId="829" xfId="0" applyFont="1" applyFill="1" applyBorder="1" applyAlignment="1" applyProtection="1">
      <alignment horizontal="center" vertical="center" wrapText="1"/>
    </xf>
    <xf numFmtId="1" fontId="10" fillId="4" borderId="854" xfId="0" applyNumberFormat="1" applyFont="1" applyFill="1" applyBorder="1" applyAlignment="1" applyProtection="1">
      <alignment horizontal="center" vertical="center" wrapText="1"/>
    </xf>
    <xf numFmtId="1" fontId="10" fillId="4" borderId="857" xfId="0" applyNumberFormat="1" applyFont="1" applyFill="1" applyBorder="1" applyAlignment="1" applyProtection="1">
      <alignment horizontal="center" vertical="center" wrapText="1"/>
    </xf>
    <xf numFmtId="0" fontId="15" fillId="0" borderId="829" xfId="0" applyNumberFormat="1" applyFont="1" applyFill="1" applyBorder="1" applyAlignment="1" applyProtection="1">
      <alignment horizontal="center" vertical="center"/>
    </xf>
    <xf numFmtId="0" fontId="15" fillId="4" borderId="830" xfId="0" applyFont="1" applyFill="1" applyBorder="1" applyAlignment="1" applyProtection="1">
      <alignment horizontal="left" vertical="center"/>
    </xf>
    <xf numFmtId="0" fontId="15" fillId="4" borderId="834" xfId="0" applyFont="1" applyFill="1" applyBorder="1" applyAlignment="1" applyProtection="1">
      <alignment horizontal="left" vertical="center"/>
    </xf>
    <xf numFmtId="0" fontId="15" fillId="0" borderId="22" xfId="0" applyFont="1" applyBorder="1" applyAlignment="1" applyProtection="1">
      <alignment horizontal="center" vertical="center" wrapText="1"/>
    </xf>
    <xf numFmtId="0" fontId="15" fillId="0" borderId="811" xfId="0" applyFont="1" applyBorder="1" applyAlignment="1" applyProtection="1">
      <alignment horizontal="center" vertical="center" wrapText="1"/>
    </xf>
    <xf numFmtId="0" fontId="15" fillId="0" borderId="854"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829" xfId="0" applyFont="1" applyBorder="1" applyAlignment="1" applyProtection="1">
      <alignment horizontal="center" vertical="center" wrapText="1"/>
    </xf>
    <xf numFmtId="0" fontId="15" fillId="0" borderId="830" xfId="0" applyNumberFormat="1" applyFont="1" applyFill="1" applyBorder="1" applyAlignment="1" applyProtection="1">
      <alignment horizontal="center" vertical="center" wrapText="1"/>
    </xf>
    <xf numFmtId="0" fontId="15" fillId="0" borderId="834" xfId="0" applyNumberFormat="1" applyFont="1" applyFill="1" applyBorder="1" applyAlignment="1" applyProtection="1">
      <alignment horizontal="center" vertical="center" wrapText="1"/>
    </xf>
    <xf numFmtId="1" fontId="15" fillId="0" borderId="368" xfId="0" applyNumberFormat="1" applyFont="1" applyFill="1" applyBorder="1" applyAlignment="1" applyProtection="1">
      <alignment vertical="center" wrapText="1"/>
    </xf>
    <xf numFmtId="1" fontId="15" fillId="0" borderId="369" xfId="0" applyNumberFormat="1" applyFont="1" applyFill="1" applyBorder="1" applyAlignment="1" applyProtection="1">
      <alignment vertical="center" wrapText="1"/>
    </xf>
    <xf numFmtId="1" fontId="15" fillId="0" borderId="363" xfId="0" applyNumberFormat="1" applyFont="1" applyFill="1" applyBorder="1" applyAlignment="1" applyProtection="1">
      <alignment vertical="center" wrapText="1"/>
    </xf>
    <xf numFmtId="1" fontId="15" fillId="0" borderId="364" xfId="0" applyNumberFormat="1" applyFont="1" applyFill="1" applyBorder="1" applyAlignment="1" applyProtection="1">
      <alignment vertical="center" wrapText="1"/>
    </xf>
    <xf numFmtId="0" fontId="15" fillId="0" borderId="842" xfId="0" applyFont="1" applyFill="1" applyBorder="1" applyAlignment="1" applyProtection="1">
      <alignment horizontal="center" vertical="center"/>
    </xf>
    <xf numFmtId="0" fontId="15" fillId="0" borderId="22" xfId="0" applyFont="1" applyFill="1" applyBorder="1" applyAlignment="1" applyProtection="1">
      <alignment horizontal="center" vertical="center"/>
    </xf>
    <xf numFmtId="0" fontId="15" fillId="0" borderId="785" xfId="0" applyFont="1" applyFill="1" applyBorder="1" applyAlignment="1" applyProtection="1">
      <alignment horizontal="center" vertical="center"/>
    </xf>
    <xf numFmtId="0" fontId="15" fillId="0" borderId="786" xfId="0" applyFont="1" applyFill="1" applyBorder="1" applyAlignment="1" applyProtection="1">
      <alignment horizontal="center" vertical="center"/>
    </xf>
    <xf numFmtId="0" fontId="15" fillId="0" borderId="842" xfId="0" applyFont="1" applyBorder="1" applyAlignment="1" applyProtection="1">
      <alignment horizontal="center" vertical="center" wrapText="1"/>
    </xf>
    <xf numFmtId="0" fontId="15" fillId="0" borderId="844" xfId="0" applyFont="1" applyBorder="1" applyAlignment="1" applyProtection="1">
      <alignment horizontal="center" vertical="center" wrapText="1"/>
    </xf>
    <xf numFmtId="0" fontId="15" fillId="0" borderId="843"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831" xfId="0" applyNumberFormat="1" applyFont="1" applyFill="1" applyBorder="1" applyAlignment="1" applyProtection="1">
      <alignment horizontal="center" vertical="center" wrapText="1"/>
    </xf>
    <xf numFmtId="0" fontId="15" fillId="0" borderId="830" xfId="0" applyFont="1" applyFill="1" applyBorder="1" applyAlignment="1" applyProtection="1">
      <alignment horizontal="center" vertical="center"/>
    </xf>
    <xf numFmtId="0" fontId="15" fillId="0" borderId="834" xfId="0" applyFont="1" applyFill="1" applyBorder="1" applyAlignment="1" applyProtection="1">
      <alignment horizontal="center" vertical="center"/>
    </xf>
    <xf numFmtId="1" fontId="15" fillId="0" borderId="830" xfId="0" applyNumberFormat="1" applyFont="1" applyFill="1" applyBorder="1" applyAlignment="1" applyProtection="1">
      <alignment horizontal="center" vertical="center" wrapText="1"/>
    </xf>
    <xf numFmtId="1" fontId="15" fillId="0" borderId="832" xfId="0" applyNumberFormat="1" applyFont="1" applyFill="1" applyBorder="1" applyAlignment="1" applyProtection="1">
      <alignment horizontal="center" vertical="center" wrapText="1"/>
    </xf>
    <xf numFmtId="1" fontId="15" fillId="0" borderId="833" xfId="0" applyNumberFormat="1" applyFont="1" applyFill="1" applyBorder="1" applyAlignment="1" applyProtection="1">
      <alignment horizontal="center" vertical="center" wrapText="1"/>
    </xf>
    <xf numFmtId="1" fontId="15" fillId="0" borderId="834" xfId="0" applyNumberFormat="1" applyFont="1" applyFill="1" applyBorder="1" applyAlignment="1" applyProtection="1">
      <alignment horizontal="center" vertical="center" wrapText="1"/>
    </xf>
    <xf numFmtId="1" fontId="15" fillId="0" borderId="787" xfId="0" applyNumberFormat="1" applyFont="1" applyFill="1" applyBorder="1" applyAlignment="1" applyProtection="1">
      <alignment horizontal="center" vertical="center" wrapText="1"/>
    </xf>
    <xf numFmtId="1" fontId="15" fillId="0" borderId="838" xfId="0" applyNumberFormat="1" applyFont="1" applyFill="1" applyBorder="1" applyAlignment="1" applyProtection="1">
      <alignment vertical="center" wrapText="1"/>
    </xf>
    <xf numFmtId="1" fontId="15" fillId="0" borderId="839" xfId="0" applyNumberFormat="1" applyFont="1" applyFill="1" applyBorder="1" applyAlignment="1" applyProtection="1">
      <alignment vertical="center" wrapText="1"/>
    </xf>
    <xf numFmtId="0" fontId="15" fillId="0" borderId="363" xfId="0" applyNumberFormat="1" applyFont="1" applyFill="1" applyBorder="1" applyAlignment="1" applyProtection="1">
      <alignment vertical="center" wrapText="1"/>
    </xf>
    <xf numFmtId="0" fontId="15" fillId="0" borderId="364" xfId="0" applyNumberFormat="1" applyFont="1" applyFill="1" applyBorder="1" applyAlignment="1" applyProtection="1">
      <alignment vertical="center" wrapText="1"/>
    </xf>
    <xf numFmtId="1" fontId="15" fillId="0" borderId="785" xfId="0" applyNumberFormat="1" applyFont="1" applyFill="1" applyBorder="1" applyAlignment="1" applyProtection="1">
      <alignment horizontal="center" vertical="center" wrapText="1"/>
    </xf>
    <xf numFmtId="1" fontId="15" fillId="0" borderId="786" xfId="0" applyNumberFormat="1" applyFont="1" applyFill="1" applyBorder="1" applyAlignment="1" applyProtection="1">
      <alignment horizontal="center" vertical="center" wrapText="1"/>
    </xf>
    <xf numFmtId="1" fontId="15" fillId="0" borderId="728" xfId="0" applyNumberFormat="1" applyFont="1" applyFill="1" applyBorder="1" applyAlignment="1" applyProtection="1">
      <alignment horizontal="center" vertical="center" wrapText="1"/>
    </xf>
    <xf numFmtId="1" fontId="15" fillId="0" borderId="784" xfId="0" applyNumberFormat="1" applyFont="1" applyFill="1" applyBorder="1" applyAlignment="1" applyProtection="1">
      <alignment horizontal="center" vertical="center" wrapText="1"/>
    </xf>
    <xf numFmtId="1" fontId="15" fillId="0" borderId="831" xfId="0" applyNumberFormat="1" applyFont="1" applyFill="1" applyBorder="1" applyAlignment="1" applyProtection="1">
      <alignment horizontal="center" vertical="center" wrapText="1"/>
    </xf>
    <xf numFmtId="0" fontId="15" fillId="0" borderId="820" xfId="0" applyNumberFormat="1" applyFont="1" applyFill="1" applyBorder="1" applyAlignment="1" applyProtection="1">
      <alignment horizontal="center" vertical="center" wrapText="1"/>
    </xf>
    <xf numFmtId="0" fontId="15" fillId="0" borderId="813" xfId="0" applyNumberFormat="1" applyFont="1" applyFill="1" applyBorder="1" applyAlignment="1" applyProtection="1">
      <alignment horizontal="center" vertical="center" wrapText="1"/>
    </xf>
    <xf numFmtId="0" fontId="15" fillId="0" borderId="755" xfId="0" applyNumberFormat="1" applyFont="1" applyFill="1" applyBorder="1" applyAlignment="1" applyProtection="1">
      <alignment horizontal="center" vertical="center" wrapText="1"/>
    </xf>
    <xf numFmtId="0" fontId="15" fillId="0" borderId="787" xfId="0" applyNumberFormat="1" applyFont="1" applyFill="1" applyBorder="1" applyAlignment="1" applyProtection="1">
      <alignment horizontal="center" vertical="center" wrapText="1"/>
    </xf>
    <xf numFmtId="0" fontId="15" fillId="0" borderId="815" xfId="0" applyNumberFormat="1" applyFont="1" applyFill="1" applyBorder="1" applyAlignment="1" applyProtection="1">
      <alignment horizontal="center" vertical="center" wrapText="1"/>
    </xf>
    <xf numFmtId="0" fontId="15" fillId="0" borderId="576" xfId="0" applyNumberFormat="1" applyFont="1" applyFill="1" applyBorder="1" applyAlignment="1" applyProtection="1">
      <alignment vertical="center" wrapText="1"/>
    </xf>
    <xf numFmtId="0" fontId="15" fillId="0" borderId="747" xfId="0" applyNumberFormat="1" applyFont="1" applyFill="1" applyBorder="1" applyAlignment="1" applyProtection="1">
      <alignment vertical="center" wrapText="1"/>
    </xf>
    <xf numFmtId="1" fontId="10" fillId="4" borderId="820" xfId="0" applyNumberFormat="1" applyFont="1" applyFill="1" applyBorder="1" applyAlignment="1" applyProtection="1">
      <alignment horizontal="center" vertical="center" wrapText="1"/>
    </xf>
    <xf numFmtId="1" fontId="10" fillId="4" borderId="817" xfId="0" applyNumberFormat="1" applyFont="1" applyFill="1" applyBorder="1" applyAlignment="1" applyProtection="1">
      <alignment horizontal="center" vertical="center" wrapText="1"/>
    </xf>
    <xf numFmtId="0" fontId="15" fillId="0" borderId="820" xfId="0" applyFont="1" applyFill="1" applyBorder="1" applyAlignment="1" applyProtection="1">
      <alignment horizontal="center" vertical="center"/>
    </xf>
    <xf numFmtId="0" fontId="15" fillId="0" borderId="816" xfId="0" applyFont="1" applyFill="1" applyBorder="1" applyAlignment="1" applyProtection="1">
      <alignment horizontal="center" vertical="center"/>
    </xf>
    <xf numFmtId="0" fontId="15" fillId="0" borderId="813" xfId="0" applyFont="1" applyFill="1" applyBorder="1" applyAlignment="1" applyProtection="1">
      <alignment horizontal="center" vertical="center"/>
    </xf>
    <xf numFmtId="1" fontId="15" fillId="0" borderId="815" xfId="0" applyNumberFormat="1" applyFont="1" applyFill="1" applyBorder="1" applyAlignment="1" applyProtection="1">
      <alignment horizontal="center" vertical="center" wrapText="1"/>
    </xf>
    <xf numFmtId="1" fontId="15" fillId="0" borderId="817" xfId="0" applyNumberFormat="1" applyFont="1" applyFill="1" applyBorder="1" applyAlignment="1" applyProtection="1">
      <alignment horizontal="center" vertical="center" wrapText="1"/>
    </xf>
    <xf numFmtId="1" fontId="15" fillId="0" borderId="820" xfId="0" applyNumberFormat="1" applyFont="1" applyFill="1" applyBorder="1" applyAlignment="1" applyProtection="1">
      <alignment horizontal="center" vertical="center" wrapText="1"/>
    </xf>
    <xf numFmtId="0" fontId="15" fillId="0" borderId="815" xfId="0" applyFont="1" applyFill="1" applyBorder="1" applyAlignment="1" applyProtection="1">
      <alignment horizontal="center" vertical="center"/>
    </xf>
    <xf numFmtId="0" fontId="15" fillId="0" borderId="815" xfId="0" applyFont="1" applyFill="1" applyBorder="1" applyAlignment="1" applyProtection="1">
      <alignment horizontal="left" vertical="center"/>
    </xf>
    <xf numFmtId="0" fontId="15" fillId="0" borderId="813" xfId="0" applyFont="1" applyFill="1" applyBorder="1" applyAlignment="1" applyProtection="1">
      <alignment horizontal="left" vertical="center"/>
    </xf>
    <xf numFmtId="0" fontId="15" fillId="0" borderId="803" xfId="0" applyNumberFormat="1" applyFont="1" applyFill="1" applyBorder="1" applyAlignment="1" applyProtection="1">
      <alignment horizontal="center" vertical="center" wrapText="1"/>
    </xf>
    <xf numFmtId="0" fontId="15" fillId="0" borderId="729" xfId="0" applyNumberFormat="1" applyFont="1" applyFill="1" applyBorder="1" applyAlignment="1" applyProtection="1">
      <alignment horizontal="center" vertical="center" wrapText="1"/>
    </xf>
    <xf numFmtId="0" fontId="15" fillId="0" borderId="22" xfId="0" applyNumberFormat="1" applyFont="1" applyFill="1" applyBorder="1" applyAlignment="1" applyProtection="1">
      <alignment horizontal="center" vertical="center" wrapText="1"/>
    </xf>
    <xf numFmtId="0" fontId="15" fillId="0" borderId="811" xfId="0" applyNumberFormat="1" applyFont="1" applyFill="1" applyBorder="1" applyAlignment="1" applyProtection="1">
      <alignment horizontal="center" vertical="center" wrapText="1"/>
    </xf>
    <xf numFmtId="0" fontId="15" fillId="0" borderId="785" xfId="0" applyNumberFormat="1" applyFont="1" applyFill="1" applyBorder="1" applyAlignment="1" applyProtection="1">
      <alignment horizontal="center" vertical="center" wrapText="1"/>
    </xf>
    <xf numFmtId="0" fontId="15" fillId="0" borderId="786" xfId="0" applyNumberFormat="1" applyFont="1" applyFill="1" applyBorder="1" applyAlignment="1" applyProtection="1">
      <alignment horizontal="center" vertical="center" wrapText="1"/>
    </xf>
    <xf numFmtId="0" fontId="15" fillId="0" borderId="803" xfId="0" applyFont="1" applyFill="1" applyBorder="1" applyAlignment="1" applyProtection="1">
      <alignment horizontal="center" vertical="center" wrapText="1"/>
    </xf>
    <xf numFmtId="0" fontId="15" fillId="0" borderId="728" xfId="0" applyFont="1" applyFill="1" applyBorder="1" applyAlignment="1" applyProtection="1">
      <alignment horizontal="center" vertical="center" wrapText="1"/>
    </xf>
    <xf numFmtId="0" fontId="15" fillId="0" borderId="729" xfId="0" applyFont="1" applyFill="1" applyBorder="1" applyAlignment="1" applyProtection="1">
      <alignment horizontal="center" vertical="center" wrapText="1"/>
    </xf>
    <xf numFmtId="0" fontId="15" fillId="0" borderId="785" xfId="0" applyFont="1" applyFill="1" applyBorder="1" applyAlignment="1" applyProtection="1">
      <alignment horizontal="center" vertical="center" wrapText="1"/>
    </xf>
    <xf numFmtId="0" fontId="15" fillId="0" borderId="786" xfId="0" applyFont="1" applyFill="1" applyBorder="1" applyAlignment="1" applyProtection="1">
      <alignment horizontal="center" vertical="center" wrapText="1"/>
    </xf>
    <xf numFmtId="0" fontId="15" fillId="0" borderId="816" xfId="0" applyNumberFormat="1" applyFont="1" applyFill="1" applyBorder="1" applyAlignment="1" applyProtection="1">
      <alignment horizontal="center" vertical="center" wrapText="1"/>
    </xf>
    <xf numFmtId="1" fontId="10" fillId="4" borderId="755" xfId="0" applyNumberFormat="1" applyFont="1" applyFill="1" applyBorder="1" applyAlignment="1">
      <alignment horizontal="center" vertical="center" wrapText="1"/>
    </xf>
    <xf numFmtId="1" fontId="10" fillId="4" borderId="787" xfId="0" applyNumberFormat="1" applyFont="1" applyFill="1" applyBorder="1" applyAlignment="1">
      <alignment horizontal="center" vertical="center" wrapText="1"/>
    </xf>
    <xf numFmtId="1" fontId="10" fillId="4" borderId="58" xfId="0" applyNumberFormat="1" applyFont="1" applyFill="1" applyBorder="1" applyAlignment="1"/>
    <xf numFmtId="1" fontId="10" fillId="4" borderId="55" xfId="0" applyNumberFormat="1" applyFont="1" applyFill="1" applyBorder="1" applyAlignment="1"/>
    <xf numFmtId="1" fontId="10" fillId="4" borderId="785" xfId="0" applyNumberFormat="1" applyFont="1" applyFill="1" applyBorder="1" applyAlignment="1"/>
    <xf numFmtId="1" fontId="10" fillId="4" borderId="786" xfId="0" applyNumberFormat="1" applyFont="1" applyFill="1" applyBorder="1" applyAlignment="1"/>
    <xf numFmtId="1" fontId="10" fillId="4" borderId="816" xfId="0" applyNumberFormat="1" applyFont="1" applyFill="1" applyBorder="1" applyAlignment="1" applyProtection="1">
      <alignment wrapText="1"/>
      <protection hidden="1"/>
    </xf>
    <xf numFmtId="1" fontId="10" fillId="4" borderId="813" xfId="0" applyNumberFormat="1" applyFont="1" applyFill="1" applyBorder="1" applyAlignment="1" applyProtection="1">
      <alignment wrapText="1"/>
      <protection hidden="1"/>
    </xf>
    <xf numFmtId="1" fontId="10" fillId="4" borderId="815" xfId="0" applyNumberFormat="1" applyFont="1" applyFill="1" applyBorder="1" applyAlignment="1">
      <alignment horizontal="center" vertical="center"/>
    </xf>
    <xf numFmtId="1" fontId="10" fillId="4" borderId="816" xfId="0" applyNumberFormat="1" applyFont="1" applyFill="1" applyBorder="1" applyAlignment="1">
      <alignment horizontal="center" vertical="center"/>
    </xf>
    <xf numFmtId="1" fontId="10" fillId="4" borderId="813" xfId="0" applyNumberFormat="1" applyFont="1" applyFill="1" applyBorder="1" applyAlignment="1">
      <alignment horizontal="center" vertical="center"/>
    </xf>
    <xf numFmtId="1" fontId="10" fillId="4" borderId="812" xfId="0" applyNumberFormat="1" applyFont="1" applyFill="1" applyBorder="1" applyAlignment="1"/>
    <xf numFmtId="1" fontId="10" fillId="4" borderId="576" xfId="0" applyNumberFormat="1" applyFont="1" applyFill="1" applyBorder="1" applyAlignment="1"/>
    <xf numFmtId="1" fontId="10" fillId="4" borderId="747" xfId="0" applyNumberFormat="1" applyFont="1" applyFill="1" applyBorder="1" applyAlignment="1"/>
    <xf numFmtId="1" fontId="10" fillId="4" borderId="363" xfId="0" applyNumberFormat="1" applyFont="1" applyFill="1" applyBorder="1" applyAlignment="1"/>
    <xf numFmtId="1" fontId="10" fillId="4" borderId="364" xfId="0" applyNumberFormat="1" applyFont="1" applyFill="1" applyBorder="1" applyAlignment="1"/>
    <xf numFmtId="1" fontId="10" fillId="4" borderId="815" xfId="0" applyNumberFormat="1" applyFont="1" applyFill="1" applyBorder="1" applyAlignment="1">
      <alignment horizontal="left" vertical="center"/>
    </xf>
    <xf numFmtId="1" fontId="10" fillId="4" borderId="813" xfId="0" applyNumberFormat="1" applyFont="1" applyFill="1" applyBorder="1" applyAlignment="1">
      <alignment horizontal="left" vertical="center"/>
    </xf>
    <xf numFmtId="1" fontId="10" fillId="4" borderId="755" xfId="0" applyNumberFormat="1" applyFont="1" applyFill="1" applyBorder="1" applyAlignment="1" applyProtection="1">
      <alignment horizontal="center" vertical="center" wrapText="1"/>
      <protection hidden="1"/>
    </xf>
    <xf numFmtId="1" fontId="10" fillId="4" borderId="787" xfId="0" applyNumberFormat="1" applyFont="1" applyFill="1" applyBorder="1" applyAlignment="1" applyProtection="1">
      <alignment horizontal="center" vertical="center" wrapText="1"/>
      <protection hidden="1"/>
    </xf>
    <xf numFmtId="1" fontId="10" fillId="4" borderId="816" xfId="0" applyNumberFormat="1" applyFont="1" applyFill="1" applyBorder="1" applyAlignment="1" applyProtection="1">
      <alignment horizontal="left" vertical="center" wrapText="1"/>
      <protection hidden="1"/>
    </xf>
    <xf numFmtId="1" fontId="10" fillId="4" borderId="813" xfId="0" applyNumberFormat="1" applyFont="1" applyFill="1" applyBorder="1" applyAlignment="1" applyProtection="1">
      <alignment horizontal="left" vertical="center" wrapText="1"/>
      <protection hidden="1"/>
    </xf>
    <xf numFmtId="1" fontId="10" fillId="4" borderId="803" xfId="0" applyNumberFormat="1" applyFont="1" applyFill="1" applyBorder="1" applyAlignment="1">
      <alignment horizontal="center" vertical="center" wrapText="1"/>
    </xf>
    <xf numFmtId="1" fontId="10" fillId="4" borderId="729" xfId="0" applyNumberFormat="1" applyFont="1" applyFill="1" applyBorder="1" applyAlignment="1">
      <alignment horizontal="center" vertical="center" wrapText="1"/>
    </xf>
    <xf numFmtId="1" fontId="10" fillId="4" borderId="22" xfId="0" applyNumberFormat="1" applyFont="1" applyFill="1" applyBorder="1" applyAlignment="1">
      <alignment horizontal="center" vertical="center" wrapText="1"/>
    </xf>
    <xf numFmtId="0" fontId="10" fillId="4" borderId="576" xfId="0" applyNumberFormat="1" applyFont="1" applyFill="1" applyBorder="1" applyAlignment="1" applyProtection="1">
      <alignment horizontal="left"/>
    </xf>
    <xf numFmtId="0" fontId="10" fillId="4" borderId="747" xfId="0" applyNumberFormat="1" applyFont="1" applyFill="1" applyBorder="1" applyAlignment="1" applyProtection="1">
      <alignment horizontal="left"/>
    </xf>
    <xf numFmtId="0" fontId="10" fillId="4" borderId="363" xfId="0" applyNumberFormat="1" applyFont="1" applyFill="1" applyBorder="1" applyAlignment="1" applyProtection="1">
      <alignment horizontal="left"/>
    </xf>
    <xf numFmtId="0" fontId="10" fillId="4" borderId="364" xfId="0" applyNumberFormat="1" applyFont="1" applyFill="1" applyBorder="1" applyAlignment="1" applyProtection="1">
      <alignment horizontal="left"/>
    </xf>
    <xf numFmtId="0" fontId="10" fillId="4" borderId="746" xfId="0" applyFont="1" applyFill="1" applyBorder="1" applyAlignment="1" applyProtection="1">
      <alignment horizontal="center" vertical="center" wrapText="1"/>
    </xf>
    <xf numFmtId="0" fontId="10" fillId="4" borderId="383" xfId="0" applyFont="1" applyFill="1" applyBorder="1" applyAlignment="1" applyProtection="1">
      <alignment horizontal="center" vertical="center" wrapText="1"/>
    </xf>
    <xf numFmtId="0" fontId="10" fillId="4" borderId="812" xfId="0" applyFont="1" applyFill="1" applyBorder="1" applyAlignment="1" applyProtection="1">
      <alignment horizontal="center" vertical="center" wrapText="1"/>
    </xf>
    <xf numFmtId="1" fontId="10" fillId="4" borderId="746" xfId="0" applyNumberFormat="1" applyFont="1" applyFill="1" applyBorder="1" applyAlignment="1" applyProtection="1">
      <alignment horizontal="center" vertical="center" wrapText="1"/>
      <protection hidden="1"/>
    </xf>
    <xf numFmtId="1" fontId="10" fillId="4" borderId="517" xfId="0" applyNumberFormat="1" applyFont="1" applyFill="1" applyBorder="1" applyAlignment="1" applyProtection="1">
      <alignment horizontal="center" vertical="center" wrapText="1"/>
      <protection hidden="1"/>
    </xf>
    <xf numFmtId="10" fontId="10" fillId="4" borderId="111" xfId="0" applyNumberFormat="1" applyFont="1" applyFill="1" applyBorder="1" applyAlignment="1" applyProtection="1">
      <alignment horizontal="left" vertical="center"/>
    </xf>
    <xf numFmtId="10" fontId="10" fillId="4" borderId="112" xfId="0" applyNumberFormat="1" applyFont="1" applyFill="1" applyBorder="1" applyAlignment="1" applyProtection="1">
      <alignment horizontal="left" vertical="center"/>
    </xf>
    <xf numFmtId="1" fontId="10" fillId="4" borderId="368" xfId="0" applyNumberFormat="1" applyFont="1" applyFill="1" applyBorder="1" applyAlignment="1">
      <alignment wrapText="1"/>
    </xf>
    <xf numFmtId="1" fontId="10" fillId="4" borderId="369" xfId="0" applyNumberFormat="1" applyFont="1" applyFill="1" applyBorder="1" applyAlignment="1">
      <alignment wrapText="1"/>
    </xf>
    <xf numFmtId="0" fontId="15" fillId="0" borderId="363" xfId="0" applyNumberFormat="1" applyFont="1" applyFill="1" applyBorder="1" applyAlignment="1" applyProtection="1">
      <alignment horizontal="left" wrapText="1"/>
    </xf>
    <xf numFmtId="0" fontId="15" fillId="0" borderId="364" xfId="0" applyNumberFormat="1" applyFont="1" applyFill="1" applyBorder="1" applyAlignment="1" applyProtection="1">
      <alignment horizontal="left" wrapText="1"/>
    </xf>
    <xf numFmtId="0" fontId="10" fillId="0" borderId="803" xfId="0" applyFont="1" applyFill="1" applyBorder="1" applyAlignment="1" applyProtection="1">
      <alignment horizontal="center" vertical="center"/>
    </xf>
    <xf numFmtId="0" fontId="10" fillId="0" borderId="729" xfId="0" applyFont="1" applyFill="1" applyBorder="1" applyAlignment="1" applyProtection="1">
      <alignment horizontal="center" vertical="center"/>
    </xf>
    <xf numFmtId="0" fontId="10" fillId="0" borderId="785" xfId="0" applyFont="1" applyFill="1" applyBorder="1" applyAlignment="1" applyProtection="1">
      <alignment horizontal="center" vertical="center"/>
    </xf>
    <xf numFmtId="0" fontId="10" fillId="0" borderId="786" xfId="0" applyFont="1" applyFill="1" applyBorder="1" applyAlignment="1" applyProtection="1">
      <alignment horizontal="center" vertical="center"/>
    </xf>
    <xf numFmtId="0" fontId="10" fillId="0" borderId="755" xfId="0" applyFont="1" applyBorder="1" applyAlignment="1" applyProtection="1">
      <alignment horizontal="center" vertical="center" wrapText="1"/>
    </xf>
    <xf numFmtId="0" fontId="10" fillId="0" borderId="787" xfId="0" applyFont="1" applyBorder="1" applyAlignment="1" applyProtection="1">
      <alignment horizontal="center" vertical="center" wrapText="1"/>
    </xf>
    <xf numFmtId="0" fontId="10" fillId="0" borderId="815" xfId="0" applyFont="1" applyBorder="1" applyAlignment="1" applyProtection="1">
      <alignment horizontal="center" vertical="center"/>
    </xf>
    <xf numFmtId="0" fontId="10" fillId="0" borderId="816" xfId="0" applyFont="1" applyBorder="1" applyAlignment="1" applyProtection="1">
      <alignment horizontal="center" vertical="center"/>
    </xf>
    <xf numFmtId="0" fontId="10" fillId="0" borderId="813" xfId="0" applyFont="1" applyBorder="1" applyAlignment="1" applyProtection="1">
      <alignment horizontal="center" vertical="center"/>
    </xf>
    <xf numFmtId="0" fontId="10" fillId="4" borderId="812" xfId="0" applyNumberFormat="1" applyFont="1" applyFill="1" applyBorder="1" applyAlignment="1" applyProtection="1">
      <alignment horizontal="left" vertical="center"/>
    </xf>
    <xf numFmtId="0" fontId="15" fillId="0" borderId="368" xfId="0" applyFont="1" applyFill="1" applyBorder="1" applyAlignment="1" applyProtection="1">
      <alignment wrapText="1"/>
    </xf>
    <xf numFmtId="0" fontId="15" fillId="0" borderId="369" xfId="0" applyFont="1" applyFill="1" applyBorder="1" applyAlignment="1" applyProtection="1">
      <alignment wrapText="1"/>
    </xf>
    <xf numFmtId="0" fontId="15" fillId="4" borderId="368" xfId="0" applyFont="1" applyFill="1" applyBorder="1" applyAlignment="1" applyProtection="1">
      <alignment wrapText="1"/>
    </xf>
    <xf numFmtId="0" fontId="15" fillId="4" borderId="369" xfId="0" applyFont="1" applyFill="1" applyBorder="1" applyAlignment="1" applyProtection="1">
      <alignment wrapText="1"/>
    </xf>
    <xf numFmtId="0" fontId="15" fillId="0" borderId="368" xfId="0" applyNumberFormat="1" applyFont="1" applyFill="1" applyBorder="1" applyAlignment="1" applyProtection="1">
      <alignment horizontal="left" wrapText="1"/>
    </xf>
    <xf numFmtId="0" fontId="15" fillId="0" borderId="369" xfId="0" applyNumberFormat="1" applyFont="1" applyFill="1" applyBorder="1" applyAlignment="1" applyProtection="1">
      <alignment horizontal="left" wrapText="1"/>
    </xf>
    <xf numFmtId="0" fontId="15" fillId="0" borderId="746" xfId="0" applyNumberFormat="1" applyFont="1" applyFill="1" applyBorder="1" applyAlignment="1" applyProtection="1">
      <alignment horizontal="left"/>
    </xf>
    <xf numFmtId="0" fontId="15" fillId="0" borderId="746" xfId="0" applyFont="1" applyBorder="1" applyAlignment="1" applyProtection="1">
      <alignment horizontal="left"/>
    </xf>
    <xf numFmtId="0" fontId="15" fillId="0" borderId="382" xfId="0" applyNumberFormat="1" applyFont="1" applyFill="1" applyBorder="1" applyAlignment="1" applyProtection="1">
      <alignment horizontal="left"/>
    </xf>
    <xf numFmtId="167" fontId="15" fillId="0" borderId="755" xfId="0" applyNumberFormat="1" applyFont="1" applyFill="1" applyBorder="1" applyAlignment="1" applyProtection="1">
      <alignment horizontal="center" vertical="center" wrapText="1"/>
    </xf>
    <xf numFmtId="167" fontId="15" fillId="0" borderId="787" xfId="0" applyNumberFormat="1" applyFont="1" applyFill="1" applyBorder="1" applyAlignment="1" applyProtection="1">
      <alignment horizontal="center" vertical="center" wrapText="1"/>
    </xf>
    <xf numFmtId="0" fontId="15" fillId="0" borderId="755" xfId="0" applyFont="1" applyFill="1" applyBorder="1" applyAlignment="1" applyProtection="1">
      <alignment horizontal="center" vertical="center" wrapText="1"/>
    </xf>
    <xf numFmtId="0" fontId="15" fillId="0" borderId="787" xfId="0" applyFont="1" applyFill="1" applyBorder="1" applyAlignment="1" applyProtection="1">
      <alignment horizontal="center" vertical="center" wrapText="1"/>
    </xf>
    <xf numFmtId="0" fontId="10" fillId="4" borderId="404" xfId="0" applyFont="1" applyFill="1" applyBorder="1" applyAlignment="1" applyProtection="1">
      <alignment horizontal="center" vertical="center" wrapText="1"/>
    </xf>
    <xf numFmtId="0" fontId="24" fillId="3" borderId="0" xfId="0" applyNumberFormat="1" applyFont="1" applyFill="1" applyBorder="1" applyAlignment="1" applyProtection="1">
      <alignment horizontal="center" vertical="center" wrapText="1"/>
    </xf>
    <xf numFmtId="0" fontId="15" fillId="0" borderId="803" xfId="0" applyFont="1" applyFill="1" applyBorder="1" applyAlignment="1" applyProtection="1">
      <alignment horizontal="center" vertical="center"/>
    </xf>
    <xf numFmtId="0" fontId="15" fillId="0" borderId="729" xfId="0" applyFont="1" applyFill="1" applyBorder="1" applyAlignment="1" applyProtection="1">
      <alignment horizontal="center" vertical="center"/>
    </xf>
    <xf numFmtId="0" fontId="15" fillId="0" borderId="755" xfId="0" applyFont="1" applyBorder="1" applyAlignment="1" applyProtection="1">
      <alignment horizontal="center" vertical="center" wrapText="1"/>
    </xf>
    <xf numFmtId="0" fontId="15" fillId="0" borderId="787" xfId="0" applyFont="1" applyBorder="1" applyAlignment="1" applyProtection="1">
      <alignment horizontal="center" vertical="center" wrapText="1"/>
    </xf>
    <xf numFmtId="0" fontId="15" fillId="0" borderId="803" xfId="0" applyFont="1" applyBorder="1" applyAlignment="1" applyProtection="1">
      <alignment horizontal="center" vertical="center"/>
    </xf>
    <xf numFmtId="0" fontId="15" fillId="0" borderId="728" xfId="0" applyFont="1" applyBorder="1" applyAlignment="1" applyProtection="1">
      <alignment horizontal="center" vertical="center"/>
    </xf>
    <xf numFmtId="0" fontId="15" fillId="0" borderId="729" xfId="0" applyFont="1" applyBorder="1" applyAlignment="1" applyProtection="1">
      <alignment horizontal="center" vertical="center"/>
    </xf>
    <xf numFmtId="0" fontId="15" fillId="0" borderId="815" xfId="0" applyFont="1" applyFill="1" applyBorder="1" applyAlignment="1" applyProtection="1">
      <alignment horizontal="left" vertical="top" wrapText="1"/>
    </xf>
    <xf numFmtId="0" fontId="15" fillId="0" borderId="813" xfId="0" applyFont="1" applyFill="1" applyBorder="1" applyAlignment="1" applyProtection="1">
      <alignment horizontal="left" vertical="top" wrapText="1"/>
    </xf>
    <xf numFmtId="0" fontId="15" fillId="0" borderId="576" xfId="0" applyFont="1" applyFill="1" applyBorder="1" applyAlignment="1" applyProtection="1">
      <alignment wrapText="1"/>
    </xf>
    <xf numFmtId="0" fontId="15" fillId="0" borderId="747" xfId="0" applyFont="1" applyFill="1" applyBorder="1" applyAlignment="1" applyProtection="1">
      <alignment wrapText="1"/>
    </xf>
    <xf numFmtId="1" fontId="10" fillId="0" borderId="724"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1" fontId="10" fillId="0" borderId="725" xfId="0" applyNumberFormat="1" applyFont="1" applyBorder="1" applyAlignment="1">
      <alignment horizontal="center" vertical="center" wrapText="1"/>
    </xf>
    <xf numFmtId="1" fontId="10" fillId="0" borderId="727" xfId="0" applyNumberFormat="1" applyFont="1" applyBorder="1" applyAlignment="1">
      <alignment horizontal="center" vertical="center" wrapText="1"/>
    </xf>
    <xf numFmtId="1" fontId="10" fillId="0" borderId="728" xfId="0" applyNumberFormat="1" applyFont="1" applyBorder="1" applyAlignment="1">
      <alignment horizontal="center" vertical="center" wrapText="1"/>
    </xf>
    <xf numFmtId="1" fontId="10" fillId="0" borderId="729" xfId="0" applyNumberFormat="1" applyFont="1" applyBorder="1" applyAlignment="1">
      <alignment horizontal="center" vertical="center" wrapText="1"/>
    </xf>
    <xf numFmtId="1" fontId="10" fillId="0" borderId="406" xfId="0" applyNumberFormat="1" applyFont="1" applyBorder="1" applyAlignment="1">
      <alignment horizontal="center" vertical="center" wrapText="1"/>
    </xf>
    <xf numFmtId="1" fontId="10" fillId="0" borderId="405" xfId="0" applyNumberFormat="1" applyFont="1" applyBorder="1" applyAlignment="1">
      <alignment horizontal="center" vertical="center" wrapText="1"/>
    </xf>
    <xf numFmtId="1" fontId="10" fillId="0" borderId="407" xfId="0" applyNumberFormat="1" applyFont="1" applyBorder="1" applyAlignment="1">
      <alignment horizontal="center" vertical="center" wrapText="1"/>
    </xf>
    <xf numFmtId="1" fontId="10" fillId="0" borderId="719" xfId="0" applyNumberFormat="1" applyFont="1" applyBorder="1" applyAlignment="1">
      <alignment horizontal="center" vertical="center" wrapText="1"/>
    </xf>
    <xf numFmtId="1" fontId="10" fillId="0" borderId="730" xfId="0" applyNumberFormat="1" applyFont="1" applyBorder="1" applyAlignment="1">
      <alignment horizontal="center" vertical="center" wrapText="1"/>
    </xf>
    <xf numFmtId="1" fontId="10" fillId="0" borderId="693" xfId="0" applyNumberFormat="1" applyFont="1" applyBorder="1" applyAlignment="1">
      <alignment horizontal="center" vertical="center" wrapText="1"/>
    </xf>
    <xf numFmtId="1" fontId="10" fillId="4" borderId="34" xfId="0" applyNumberFormat="1" applyFont="1" applyFill="1" applyBorder="1" applyAlignment="1">
      <alignment horizontal="center" vertical="center" wrapText="1"/>
    </xf>
    <xf numFmtId="1" fontId="10" fillId="0" borderId="719" xfId="0" applyNumberFormat="1" applyFont="1" applyBorder="1" applyAlignment="1">
      <alignment horizontal="center" vertical="center"/>
    </xf>
    <xf numFmtId="1" fontId="10" fillId="0" borderId="718" xfId="0" applyNumberFormat="1" applyFont="1" applyBorder="1" applyAlignment="1">
      <alignment horizontal="center" vertical="center"/>
    </xf>
    <xf numFmtId="1" fontId="15" fillId="4" borderId="724" xfId="0" applyNumberFormat="1" applyFont="1" applyFill="1" applyBorder="1" applyAlignment="1" applyProtection="1">
      <alignment horizontal="center" vertical="center" wrapText="1"/>
    </xf>
    <xf numFmtId="1" fontId="15" fillId="4" borderId="725" xfId="0" applyNumberFormat="1" applyFont="1" applyFill="1" applyBorder="1" applyAlignment="1" applyProtection="1">
      <alignment horizontal="center" vertical="center" wrapText="1"/>
    </xf>
    <xf numFmtId="1" fontId="10" fillId="0" borderId="718" xfId="0" applyNumberFormat="1" applyFont="1" applyBorder="1" applyAlignment="1">
      <alignment horizontal="center" vertical="center" wrapText="1"/>
    </xf>
    <xf numFmtId="1" fontId="10" fillId="0" borderId="693" xfId="0" applyNumberFormat="1" applyFont="1" applyBorder="1" applyAlignment="1">
      <alignment horizontal="center" vertical="center"/>
    </xf>
    <xf numFmtId="1" fontId="10" fillId="0" borderId="719" xfId="0" applyNumberFormat="1" applyFont="1" applyBorder="1" applyAlignment="1">
      <alignment horizontal="left" vertical="center" wrapText="1"/>
    </xf>
    <xf numFmtId="1" fontId="10" fillId="0" borderId="718" xfId="0" applyNumberFormat="1" applyFont="1" applyBorder="1" applyAlignment="1">
      <alignment horizontal="left" vertical="center" wrapText="1"/>
    </xf>
    <xf numFmtId="1" fontId="10" fillId="4" borderId="719" xfId="0" applyNumberFormat="1" applyFont="1" applyFill="1" applyBorder="1" applyAlignment="1">
      <alignment horizontal="center" vertical="center"/>
    </xf>
    <xf numFmtId="1" fontId="10" fillId="4" borderId="718" xfId="0" applyNumberFormat="1" applyFont="1" applyFill="1" applyBorder="1" applyAlignment="1">
      <alignment horizontal="center" vertical="center"/>
    </xf>
    <xf numFmtId="1" fontId="10" fillId="0" borderId="740" xfId="0" applyNumberFormat="1" applyFont="1" applyBorder="1" applyAlignment="1">
      <alignment horizontal="center" vertical="center" wrapText="1"/>
    </xf>
    <xf numFmtId="1" fontId="10" fillId="0" borderId="741" xfId="0" applyNumberFormat="1" applyFont="1" applyBorder="1" applyAlignment="1">
      <alignment horizontal="center" vertical="center" wrapText="1"/>
    </xf>
    <xf numFmtId="1" fontId="10" fillId="0" borderId="742" xfId="0" applyNumberFormat="1" applyFont="1" applyBorder="1" applyAlignment="1">
      <alignment horizontal="center" vertical="center" wrapText="1"/>
    </xf>
    <xf numFmtId="1" fontId="10" fillId="0" borderId="743" xfId="0" applyNumberFormat="1" applyFont="1" applyBorder="1" applyAlignment="1">
      <alignment horizontal="center" vertical="center" wrapText="1"/>
    </xf>
    <xf numFmtId="0" fontId="30" fillId="4" borderId="741" xfId="0" applyFont="1" applyFill="1" applyBorder="1" applyAlignment="1">
      <alignment horizontal="center" vertical="center"/>
    </xf>
    <xf numFmtId="0" fontId="30" fillId="4" borderId="743" xfId="0" applyFont="1" applyFill="1" applyBorder="1" applyAlignment="1">
      <alignment horizontal="center" vertical="center"/>
    </xf>
    <xf numFmtId="0" fontId="30" fillId="4" borderId="742" xfId="0" applyFont="1" applyFill="1" applyBorder="1" applyAlignment="1">
      <alignment horizontal="center" vertical="center"/>
    </xf>
    <xf numFmtId="1" fontId="10" fillId="0" borderId="730" xfId="0" applyNumberFormat="1" applyFont="1" applyBorder="1" applyAlignment="1">
      <alignment horizontal="center" vertical="center"/>
    </xf>
    <xf numFmtId="1" fontId="10" fillId="0" borderId="740" xfId="0" applyNumberFormat="1" applyFont="1" applyBorder="1" applyAlignment="1">
      <alignment horizontal="center" vertical="center"/>
    </xf>
    <xf numFmtId="1" fontId="10" fillId="0" borderId="725" xfId="0" applyNumberFormat="1" applyFont="1" applyBorder="1" applyAlignment="1">
      <alignment horizontal="center" vertical="center"/>
    </xf>
    <xf numFmtId="1" fontId="10" fillId="0" borderId="727" xfId="0" applyNumberFormat="1" applyFont="1" applyBorder="1" applyAlignment="1" applyProtection="1">
      <alignment horizontal="center" vertical="center"/>
      <protection hidden="1"/>
    </xf>
    <xf numFmtId="1" fontId="10" fillId="0" borderId="729" xfId="0" applyNumberFormat="1" applyFont="1" applyBorder="1" applyAlignment="1" applyProtection="1">
      <alignment horizontal="center" vertical="center"/>
      <protection hidden="1"/>
    </xf>
    <xf numFmtId="1" fontId="10" fillId="0" borderId="303" xfId="0" applyNumberFormat="1" applyFont="1" applyBorder="1" applyAlignment="1" applyProtection="1">
      <alignment horizontal="center" vertical="center"/>
      <protection hidden="1"/>
    </xf>
    <xf numFmtId="1" fontId="10" fillId="0" borderId="34" xfId="0" applyNumberFormat="1" applyFont="1" applyBorder="1" applyAlignment="1" applyProtection="1">
      <alignment horizontal="center" vertical="center"/>
      <protection hidden="1"/>
    </xf>
    <xf numFmtId="1" fontId="10" fillId="0" borderId="406" xfId="0" applyNumberFormat="1" applyFont="1" applyBorder="1" applyAlignment="1" applyProtection="1">
      <alignment horizontal="center" vertical="center"/>
      <protection hidden="1"/>
    </xf>
    <xf numFmtId="1" fontId="10" fillId="0" borderId="407" xfId="0" applyNumberFormat="1" applyFont="1" applyBorder="1" applyAlignment="1" applyProtection="1">
      <alignment horizontal="center" vertical="center"/>
      <protection hidden="1"/>
    </xf>
    <xf numFmtId="1" fontId="10" fillId="0" borderId="727" xfId="0" applyNumberFormat="1" applyFont="1" applyBorder="1" applyAlignment="1" applyProtection="1">
      <alignment horizontal="center" vertical="center" wrapText="1"/>
      <protection hidden="1"/>
    </xf>
    <xf numFmtId="1" fontId="10" fillId="0" borderId="728" xfId="0" applyNumberFormat="1" applyFont="1" applyBorder="1" applyAlignment="1" applyProtection="1">
      <alignment horizontal="center" vertical="center" wrapText="1"/>
      <protection hidden="1"/>
    </xf>
    <xf numFmtId="1" fontId="10" fillId="0" borderId="729" xfId="0" applyNumberFormat="1" applyFont="1" applyBorder="1" applyAlignment="1" applyProtection="1">
      <alignment horizontal="center" vertical="center" wrapText="1"/>
      <protection hidden="1"/>
    </xf>
    <xf numFmtId="1" fontId="10" fillId="0" borderId="406" xfId="0" applyNumberFormat="1" applyFont="1" applyBorder="1" applyAlignment="1" applyProtection="1">
      <alignment horizontal="center" vertical="center" wrapText="1"/>
      <protection hidden="1"/>
    </xf>
    <xf numFmtId="1" fontId="10" fillId="0" borderId="405" xfId="0" applyNumberFormat="1" applyFont="1" applyBorder="1" applyAlignment="1" applyProtection="1">
      <alignment horizontal="center" vertical="center" wrapText="1"/>
      <protection hidden="1"/>
    </xf>
    <xf numFmtId="1" fontId="10" fillId="0" borderId="407" xfId="0" applyNumberFormat="1" applyFont="1" applyBorder="1" applyAlignment="1" applyProtection="1">
      <alignment horizontal="center" vertical="center" wrapText="1"/>
      <protection hidden="1"/>
    </xf>
    <xf numFmtId="1" fontId="10" fillId="0" borderId="756" xfId="0" applyNumberFormat="1" applyFont="1" applyBorder="1" applyAlignment="1">
      <alignment horizontal="center" vertical="center" wrapText="1"/>
    </xf>
    <xf numFmtId="1" fontId="10" fillId="0" borderId="758" xfId="0" applyNumberFormat="1" applyFont="1" applyBorder="1" applyAlignment="1">
      <alignment horizontal="center" vertical="center" wrapText="1"/>
    </xf>
    <xf numFmtId="1" fontId="10" fillId="0" borderId="757" xfId="0" applyNumberFormat="1" applyFont="1" applyBorder="1" applyAlignment="1" applyProtection="1">
      <alignment horizontal="center" vertical="center" wrapText="1"/>
      <protection hidden="1"/>
    </xf>
    <xf numFmtId="1" fontId="10" fillId="0" borderId="759" xfId="0" applyNumberFormat="1" applyFont="1" applyBorder="1" applyAlignment="1" applyProtection="1">
      <alignment horizontal="center" vertical="center" wrapText="1"/>
      <protection hidden="1"/>
    </xf>
    <xf numFmtId="1" fontId="10" fillId="0" borderId="758" xfId="0" applyNumberFormat="1" applyFont="1" applyBorder="1" applyAlignment="1">
      <alignment horizontal="center" vertical="center"/>
    </xf>
    <xf numFmtId="1" fontId="9" fillId="3" borderId="756" xfId="0" applyNumberFormat="1" applyFont="1" applyFill="1" applyBorder="1" applyAlignment="1" applyProtection="1">
      <alignment horizontal="left" wrapText="1"/>
      <protection hidden="1"/>
    </xf>
    <xf numFmtId="1" fontId="10" fillId="0" borderId="590" xfId="0" applyNumberFormat="1" applyFont="1" applyBorder="1" applyAlignment="1" applyProtection="1">
      <alignment horizontal="center" vertical="center"/>
      <protection hidden="1"/>
    </xf>
    <xf numFmtId="1" fontId="10" fillId="0" borderId="694" xfId="0" applyNumberFormat="1" applyFont="1" applyBorder="1" applyAlignment="1" applyProtection="1">
      <alignment horizontal="center" vertical="center"/>
      <protection hidden="1"/>
    </xf>
    <xf numFmtId="1" fontId="10" fillId="0" borderId="694" xfId="0" applyNumberFormat="1" applyFont="1" applyBorder="1" applyAlignment="1" applyProtection="1">
      <alignment horizontal="center" vertical="center" wrapText="1"/>
      <protection hidden="1"/>
    </xf>
    <xf numFmtId="1" fontId="10" fillId="0" borderId="756" xfId="0" applyNumberFormat="1" applyFont="1" applyBorder="1" applyAlignment="1" applyProtection="1">
      <alignment horizontal="center" vertical="center" wrapText="1"/>
      <protection hidden="1"/>
    </xf>
    <xf numFmtId="1" fontId="10" fillId="0" borderId="758" xfId="0" applyNumberFormat="1" applyFont="1" applyBorder="1" applyAlignment="1" applyProtection="1">
      <alignment horizontal="center" vertical="center" wrapText="1"/>
      <protection hidden="1"/>
    </xf>
    <xf numFmtId="1" fontId="10" fillId="0" borderId="755" xfId="0" applyNumberFormat="1" applyFont="1" applyBorder="1" applyAlignment="1" applyProtection="1">
      <alignment horizontal="center" vertical="center" wrapText="1"/>
      <protection hidden="1"/>
    </xf>
    <xf numFmtId="1" fontId="10" fillId="0" borderId="11" xfId="0" applyNumberFormat="1" applyFont="1" applyBorder="1" applyAlignment="1" applyProtection="1">
      <alignment horizontal="center" vertical="center" wrapText="1"/>
      <protection hidden="1"/>
    </xf>
    <xf numFmtId="1" fontId="10" fillId="0" borderId="591" xfId="0" applyNumberFormat="1" applyFont="1" applyBorder="1" applyAlignment="1" applyProtection="1">
      <alignment horizontal="center" vertical="center" wrapText="1"/>
      <protection hidden="1"/>
    </xf>
    <xf numFmtId="1" fontId="10" fillId="4" borderId="694" xfId="0" applyNumberFormat="1" applyFont="1" applyFill="1" applyBorder="1" applyAlignment="1">
      <alignment horizontal="center" vertical="center" wrapText="1"/>
    </xf>
    <xf numFmtId="1" fontId="10" fillId="0" borderId="767" xfId="0" applyNumberFormat="1" applyFont="1" applyBorder="1" applyAlignment="1">
      <alignment horizontal="center" vertical="center" wrapText="1"/>
    </xf>
    <xf numFmtId="1" fontId="10" fillId="0" borderId="767" xfId="0" applyNumberFormat="1" applyFont="1" applyBorder="1" applyAlignment="1" applyProtection="1">
      <alignment horizontal="center" vertical="center" wrapText="1"/>
      <protection hidden="1"/>
    </xf>
    <xf numFmtId="1" fontId="10" fillId="0" borderId="776" xfId="0" applyNumberFormat="1" applyFont="1" applyBorder="1" applyAlignment="1" applyProtection="1">
      <alignment horizontal="left" vertical="center" wrapText="1"/>
      <protection hidden="1"/>
    </xf>
    <xf numFmtId="1" fontId="10" fillId="0" borderId="382" xfId="0" applyNumberFormat="1" applyFont="1" applyBorder="1" applyAlignment="1" applyProtection="1">
      <alignment horizontal="left" vertical="center" wrapText="1"/>
      <protection hidden="1"/>
    </xf>
    <xf numFmtId="1" fontId="10" fillId="0" borderId="384" xfId="0" applyNumberFormat="1" applyFont="1" applyBorder="1" applyAlignment="1" applyProtection="1">
      <alignment horizontal="left" vertical="center" wrapText="1"/>
      <protection hidden="1"/>
    </xf>
    <xf numFmtId="1" fontId="10" fillId="0" borderId="760" xfId="0" applyNumberFormat="1" applyFont="1" applyBorder="1" applyAlignment="1" applyProtection="1">
      <alignment horizontal="center" vertical="center" wrapText="1"/>
      <protection hidden="1"/>
    </xf>
    <xf numFmtId="1" fontId="10" fillId="0" borderId="604" xfId="0" applyNumberFormat="1" applyFont="1" applyBorder="1" applyAlignment="1" applyProtection="1">
      <alignment horizontal="center" vertical="center" wrapText="1"/>
      <protection hidden="1"/>
    </xf>
    <xf numFmtId="1" fontId="10" fillId="0" borderId="775" xfId="0" applyNumberFormat="1" applyFont="1" applyBorder="1" applyAlignment="1" applyProtection="1">
      <alignment horizontal="center" vertical="center" wrapText="1"/>
      <protection hidden="1"/>
    </xf>
    <xf numFmtId="1" fontId="10" fillId="0" borderId="755" xfId="0" applyNumberFormat="1" applyFont="1" applyBorder="1" applyAlignment="1">
      <alignment horizontal="center" vertical="center"/>
    </xf>
    <xf numFmtId="1" fontId="10" fillId="0" borderId="11" xfId="0" applyNumberFormat="1" applyFont="1" applyBorder="1" applyAlignment="1">
      <alignment horizontal="center" vertical="center"/>
    </xf>
    <xf numFmtId="1" fontId="10" fillId="0" borderId="787" xfId="0" applyNumberFormat="1" applyFont="1" applyBorder="1" applyAlignment="1">
      <alignment horizontal="center" vertical="center"/>
    </xf>
    <xf numFmtId="1" fontId="10" fillId="0" borderId="785" xfId="0" applyNumberFormat="1" applyFont="1" applyBorder="1" applyAlignment="1">
      <alignment horizontal="center" vertical="center" wrapText="1"/>
    </xf>
    <xf numFmtId="1" fontId="10" fillId="0" borderId="784" xfId="0" applyNumberFormat="1" applyFont="1" applyBorder="1" applyAlignment="1">
      <alignment horizontal="center" vertical="center" wrapText="1"/>
    </xf>
    <xf numFmtId="1" fontId="10" fillId="0" borderId="786" xfId="0" applyNumberFormat="1" applyFont="1" applyBorder="1" applyAlignment="1">
      <alignment horizontal="center" vertical="center" wrapText="1"/>
    </xf>
    <xf numFmtId="1" fontId="10" fillId="0" borderId="590" xfId="0" applyNumberFormat="1" applyFont="1" applyBorder="1" applyAlignment="1">
      <alignment horizontal="center" vertical="center" wrapText="1"/>
    </xf>
    <xf numFmtId="1" fontId="10" fillId="0" borderId="694" xfId="0" applyNumberFormat="1" applyFont="1" applyBorder="1" applyAlignment="1">
      <alignment horizontal="center" vertical="center" wrapText="1"/>
    </xf>
    <xf numFmtId="1" fontId="15" fillId="4" borderId="787" xfId="0" applyNumberFormat="1" applyFont="1" applyFill="1" applyBorder="1" applyAlignment="1" applyProtection="1">
      <alignment horizontal="center" vertical="center" wrapText="1"/>
    </xf>
    <xf numFmtId="1" fontId="10" fillId="0" borderId="791" xfId="0" applyNumberFormat="1" applyFont="1" applyBorder="1" applyAlignment="1">
      <alignment horizontal="center" vertical="center" wrapText="1"/>
    </xf>
    <xf numFmtId="1" fontId="10" fillId="0" borderId="792" xfId="0" applyNumberFormat="1" applyFont="1" applyBorder="1" applyAlignment="1">
      <alignment horizontal="center" vertical="center" wrapText="1"/>
    </xf>
    <xf numFmtId="1" fontId="10" fillId="0" borderId="769" xfId="0" applyNumberFormat="1" applyFont="1" applyBorder="1" applyAlignment="1">
      <alignment horizontal="left" vertical="center" wrapText="1"/>
    </xf>
    <xf numFmtId="1" fontId="10" fillId="0" borderId="772" xfId="0" applyNumberFormat="1" applyFont="1" applyBorder="1" applyAlignment="1">
      <alignment horizontal="left" vertical="center" wrapText="1"/>
    </xf>
    <xf numFmtId="1" fontId="10" fillId="0" borderId="406" xfId="0" applyNumberFormat="1" applyFont="1" applyBorder="1" applyAlignment="1">
      <alignment horizontal="left" vertical="center" wrapText="1"/>
    </xf>
    <xf numFmtId="1" fontId="10" fillId="0" borderId="407" xfId="0" applyNumberFormat="1" applyFont="1" applyBorder="1" applyAlignment="1">
      <alignment horizontal="left" vertical="center" wrapText="1"/>
    </xf>
    <xf numFmtId="0" fontId="10" fillId="4" borderId="755" xfId="0" applyNumberFormat="1" applyFont="1" applyFill="1" applyBorder="1" applyAlignment="1">
      <alignment horizontal="center" vertical="center" wrapText="1"/>
    </xf>
    <xf numFmtId="0" fontId="10" fillId="4" borderId="11" xfId="0" applyNumberFormat="1" applyFont="1" applyFill="1" applyBorder="1" applyAlignment="1">
      <alignment horizontal="center" vertical="center" wrapText="1"/>
    </xf>
    <xf numFmtId="0" fontId="10" fillId="4" borderId="787" xfId="0" applyNumberFormat="1" applyFont="1" applyFill="1" applyBorder="1" applyAlignment="1">
      <alignment horizontal="center" vertical="center" wrapText="1"/>
    </xf>
    <xf numFmtId="1" fontId="10" fillId="0" borderId="537" xfId="0" applyNumberFormat="1" applyFont="1" applyFill="1" applyBorder="1" applyAlignment="1">
      <alignment horizontal="center" vertical="center" wrapText="1"/>
    </xf>
    <xf numFmtId="1" fontId="21" fillId="0" borderId="41" xfId="0" applyNumberFormat="1" applyFont="1" applyBorder="1" applyAlignment="1">
      <alignment horizontal="center" vertical="center" wrapText="1"/>
    </xf>
    <xf numFmtId="1" fontId="21" fillId="0" borderId="11" xfId="0" applyNumberFormat="1" applyFont="1" applyBorder="1" applyAlignment="1">
      <alignment horizontal="center" vertical="center" wrapText="1"/>
    </xf>
    <xf numFmtId="1" fontId="21" fillId="0" borderId="558" xfId="0" applyNumberFormat="1" applyFont="1" applyBorder="1" applyAlignment="1">
      <alignment horizontal="center" vertical="center" wrapText="1"/>
    </xf>
    <xf numFmtId="1" fontId="10" fillId="0" borderId="95" xfId="0" applyNumberFormat="1" applyFont="1" applyBorder="1" applyAlignment="1">
      <alignment horizontal="center" vertical="center" wrapText="1"/>
    </xf>
    <xf numFmtId="1" fontId="10" fillId="0" borderId="19" xfId="0" applyNumberFormat="1" applyFont="1" applyBorder="1" applyAlignment="1">
      <alignment horizontal="center" vertical="center" wrapText="1"/>
    </xf>
    <xf numFmtId="1" fontId="10" fillId="0" borderId="551" xfId="0" applyNumberFormat="1" applyFont="1" applyBorder="1" applyAlignment="1">
      <alignment horizontal="center" vertical="center" wrapText="1"/>
    </xf>
    <xf numFmtId="1" fontId="10" fillId="4" borderId="26" xfId="0" applyNumberFormat="1" applyFont="1" applyFill="1" applyBorder="1" applyAlignment="1">
      <alignment horizontal="center" vertical="center" wrapText="1"/>
    </xf>
    <xf numFmtId="1" fontId="10" fillId="0" borderId="41" xfId="0" applyNumberFormat="1" applyFont="1" applyBorder="1" applyAlignment="1">
      <alignment horizontal="center" vertical="center" wrapText="1"/>
    </xf>
    <xf numFmtId="1" fontId="10" fillId="0" borderId="558" xfId="0" applyNumberFormat="1" applyFont="1" applyBorder="1" applyAlignment="1">
      <alignment horizontal="center" vertical="center" wrapText="1"/>
    </xf>
    <xf numFmtId="1" fontId="10" fillId="4" borderId="558" xfId="0" applyNumberFormat="1" applyFont="1" applyFill="1" applyBorder="1" applyAlignment="1">
      <alignment horizontal="center" vertical="center" wrapText="1"/>
    </xf>
    <xf numFmtId="1" fontId="10" fillId="0" borderId="187" xfId="0" applyNumberFormat="1" applyFont="1" applyBorder="1" applyAlignment="1">
      <alignment horizontal="center" vertical="center" wrapText="1"/>
    </xf>
    <xf numFmtId="1" fontId="10" fillId="0" borderId="26" xfId="0" applyNumberFormat="1" applyFont="1" applyBorder="1" applyAlignment="1">
      <alignment horizontal="center" vertical="center" wrapText="1"/>
    </xf>
    <xf numFmtId="1" fontId="10" fillId="0" borderId="0" xfId="0" applyNumberFormat="1" applyFont="1" applyBorder="1" applyAlignment="1">
      <alignment horizontal="center" vertical="center" wrapText="1"/>
    </xf>
    <xf numFmtId="1" fontId="10" fillId="0" borderId="34" xfId="0" applyNumberFormat="1" applyFont="1" applyBorder="1" applyAlignment="1">
      <alignment horizontal="center" vertical="center" wrapText="1"/>
    </xf>
    <xf numFmtId="1" fontId="10" fillId="4" borderId="551" xfId="0" applyNumberFormat="1" applyFont="1" applyFill="1" applyBorder="1" applyAlignment="1">
      <alignment horizontal="center" vertical="center" wrapText="1"/>
    </xf>
    <xf numFmtId="1" fontId="3" fillId="0" borderId="87" xfId="0" applyNumberFormat="1" applyFont="1" applyBorder="1" applyAlignment="1">
      <alignment horizontal="center" wrapText="1"/>
    </xf>
    <xf numFmtId="1" fontId="3" fillId="0" borderId="556" xfId="0" applyNumberFormat="1" applyFont="1" applyBorder="1" applyAlignment="1">
      <alignment horizontal="center" wrapText="1"/>
    </xf>
    <xf numFmtId="1" fontId="54" fillId="0" borderId="0" xfId="0" applyNumberFormat="1" applyFont="1" applyAlignment="1">
      <alignment horizontal="left" vertical="center" wrapText="1"/>
    </xf>
    <xf numFmtId="1" fontId="54" fillId="0" borderId="405" xfId="0" applyNumberFormat="1" applyFont="1" applyBorder="1" applyAlignment="1">
      <alignment horizontal="left" vertical="center" wrapText="1"/>
    </xf>
    <xf numFmtId="1" fontId="3" fillId="0" borderId="557" xfId="0" applyNumberFormat="1" applyFont="1" applyBorder="1" applyAlignment="1">
      <alignment horizontal="center" vertical="center"/>
    </xf>
    <xf numFmtId="1" fontId="3" fillId="0" borderId="405" xfId="0" applyNumberFormat="1" applyFont="1" applyBorder="1" applyAlignment="1">
      <alignment horizontal="center" vertical="center"/>
    </xf>
    <xf numFmtId="1" fontId="10" fillId="24" borderId="40" xfId="0" applyNumberFormat="1" applyFont="1" applyFill="1" applyBorder="1" applyAlignment="1">
      <alignment horizontal="center" vertical="center" wrapText="1"/>
    </xf>
    <xf numFmtId="1" fontId="10" fillId="24" borderId="26" xfId="0" applyNumberFormat="1" applyFont="1" applyFill="1" applyBorder="1" applyAlignment="1">
      <alignment horizontal="center" vertical="center" wrapText="1"/>
    </xf>
    <xf numFmtId="1" fontId="10" fillId="24" borderId="552" xfId="0" applyNumberFormat="1" applyFont="1" applyFill="1" applyBorder="1" applyAlignment="1">
      <alignment horizontal="center" vertical="center" wrapText="1"/>
    </xf>
    <xf numFmtId="1" fontId="10" fillId="24" borderId="407" xfId="0" applyNumberFormat="1" applyFont="1" applyFill="1" applyBorder="1" applyAlignment="1">
      <alignment horizontal="center" vertical="center" wrapText="1"/>
    </xf>
    <xf numFmtId="1" fontId="10" fillId="0" borderId="537" xfId="0" applyNumberFormat="1" applyFont="1" applyBorder="1" applyAlignment="1">
      <alignment horizontal="center" vertical="center" wrapText="1"/>
    </xf>
    <xf numFmtId="1" fontId="10" fillId="0" borderId="540" xfId="0" applyNumberFormat="1" applyFont="1" applyBorder="1" applyAlignment="1">
      <alignment horizontal="center" vertical="center"/>
    </xf>
    <xf numFmtId="1" fontId="10" fillId="0" borderId="98" xfId="0" applyNumberFormat="1" applyFont="1" applyBorder="1" applyAlignment="1">
      <alignment horizontal="center" vertical="center"/>
    </xf>
    <xf numFmtId="1" fontId="10" fillId="0" borderId="540" xfId="0" applyNumberFormat="1" applyFont="1" applyBorder="1" applyAlignment="1">
      <alignment horizontal="center" vertical="center" wrapText="1"/>
    </xf>
    <xf numFmtId="1" fontId="10" fillId="0" borderId="98" xfId="0" applyNumberFormat="1" applyFont="1" applyBorder="1" applyAlignment="1">
      <alignment horizontal="center" vertical="center" wrapText="1"/>
    </xf>
    <xf numFmtId="1" fontId="10" fillId="0" borderId="547" xfId="0" applyNumberFormat="1" applyFont="1" applyBorder="1" applyAlignment="1">
      <alignment horizontal="center" vertical="center" wrapText="1"/>
    </xf>
    <xf numFmtId="1" fontId="10" fillId="0" borderId="384" xfId="0" applyNumberFormat="1" applyFont="1" applyBorder="1" applyAlignment="1">
      <alignment horizontal="center" vertical="center" wrapText="1"/>
    </xf>
    <xf numFmtId="1" fontId="10" fillId="0" borderId="547" xfId="0" applyNumberFormat="1" applyFont="1" applyBorder="1" applyAlignment="1">
      <alignment horizontal="center" vertical="center"/>
    </xf>
    <xf numFmtId="1" fontId="10" fillId="0" borderId="382" xfId="0" applyNumberFormat="1" applyFont="1" applyBorder="1" applyAlignment="1">
      <alignment horizontal="center" vertical="center"/>
    </xf>
    <xf numFmtId="1" fontId="10" fillId="0" borderId="384" xfId="0" applyNumberFormat="1" applyFont="1" applyBorder="1" applyAlignment="1">
      <alignment horizontal="center" vertical="center"/>
    </xf>
    <xf numFmtId="1" fontId="10" fillId="0" borderId="26" xfId="0" applyNumberFormat="1" applyFont="1" applyBorder="1" applyAlignment="1">
      <alignment horizontal="center" vertical="center"/>
    </xf>
    <xf numFmtId="1" fontId="3" fillId="0" borderId="540" xfId="0" applyNumberFormat="1" applyFont="1" applyBorder="1" applyAlignment="1">
      <alignment horizontal="center" vertical="center" wrapText="1"/>
    </xf>
    <xf numFmtId="1" fontId="3" fillId="0" borderId="98" xfId="0" applyNumberFormat="1" applyFont="1" applyBorder="1" applyAlignment="1">
      <alignment horizontal="center" vertical="center" wrapText="1"/>
    </xf>
    <xf numFmtId="1" fontId="10" fillId="0" borderId="41" xfId="0" applyNumberFormat="1" applyFont="1" applyBorder="1" applyAlignment="1">
      <alignment horizontal="center" vertical="center"/>
    </xf>
    <xf numFmtId="1" fontId="10" fillId="0" borderId="558" xfId="0" applyNumberFormat="1" applyFont="1" applyBorder="1" applyAlignment="1">
      <alignment horizontal="center" vertical="center"/>
    </xf>
    <xf numFmtId="1" fontId="10" fillId="0" borderId="40" xfId="0" applyNumberFormat="1" applyFont="1" applyBorder="1" applyAlignment="1">
      <alignment horizontal="center" vertical="center"/>
    </xf>
    <xf numFmtId="1" fontId="10" fillId="0" borderId="187" xfId="0" applyNumberFormat="1" applyFont="1" applyBorder="1" applyAlignment="1">
      <alignment horizontal="center" vertical="center"/>
    </xf>
    <xf numFmtId="1" fontId="10" fillId="0" borderId="552" xfId="0" applyNumberFormat="1" applyFont="1" applyBorder="1" applyAlignment="1">
      <alignment horizontal="center" vertical="center"/>
    </xf>
    <xf numFmtId="1" fontId="10" fillId="0" borderId="405" xfId="0" applyNumberFormat="1" applyFont="1" applyBorder="1" applyAlignment="1">
      <alignment horizontal="center" vertical="center"/>
    </xf>
    <xf numFmtId="1" fontId="10" fillId="0" borderId="407" xfId="0" applyNumberFormat="1" applyFont="1" applyBorder="1" applyAlignment="1">
      <alignment horizontal="center" vertical="center"/>
    </xf>
    <xf numFmtId="1" fontId="10" fillId="0" borderId="96" xfId="0" applyNumberFormat="1" applyFont="1" applyBorder="1" applyAlignment="1">
      <alignment horizontal="center" vertical="center"/>
    </xf>
    <xf numFmtId="1" fontId="10" fillId="0" borderId="97" xfId="0" applyNumberFormat="1" applyFont="1" applyBorder="1" applyAlignment="1">
      <alignment horizontal="center" vertical="center"/>
    </xf>
    <xf numFmtId="1" fontId="10" fillId="0" borderId="363" xfId="0" applyNumberFormat="1" applyFont="1" applyBorder="1" applyAlignment="1">
      <alignment horizontal="left" vertical="center"/>
    </xf>
    <xf numFmtId="1" fontId="10" fillId="0" borderId="364" xfId="0" applyNumberFormat="1" applyFont="1" applyBorder="1" applyAlignment="1">
      <alignment horizontal="left" vertical="center"/>
    </xf>
    <xf numFmtId="1" fontId="10" fillId="0" borderId="408" xfId="0" applyNumberFormat="1" applyFont="1" applyBorder="1" applyAlignment="1">
      <alignment horizontal="left" vertical="center"/>
    </xf>
    <xf numFmtId="1" fontId="10" fillId="0" borderId="44" xfId="0" applyNumberFormat="1" applyFont="1" applyBorder="1" applyAlignment="1">
      <alignment horizontal="left" vertical="center"/>
    </xf>
    <xf numFmtId="1" fontId="10" fillId="0" borderId="368" xfId="0" applyNumberFormat="1" applyFont="1" applyBorder="1" applyAlignment="1">
      <alignment horizontal="left" vertical="center"/>
    </xf>
    <xf numFmtId="1" fontId="10" fillId="0" borderId="369" xfId="0" applyNumberFormat="1" applyFont="1" applyBorder="1" applyAlignment="1">
      <alignment horizontal="left" vertical="center"/>
    </xf>
    <xf numFmtId="1" fontId="10" fillId="0" borderId="368" xfId="0" applyNumberFormat="1" applyFont="1" applyBorder="1" applyAlignment="1">
      <alignment horizontal="left" vertical="center" shrinkToFit="1"/>
    </xf>
    <xf numFmtId="1" fontId="10" fillId="0" borderId="369" xfId="0" applyNumberFormat="1" applyFont="1" applyBorder="1" applyAlignment="1">
      <alignment horizontal="left" vertical="center" shrinkToFit="1"/>
    </xf>
    <xf numFmtId="1" fontId="10" fillId="0" borderId="40" xfId="0" applyNumberFormat="1" applyFont="1" applyBorder="1" applyAlignment="1">
      <alignment horizontal="left" vertical="center"/>
    </xf>
    <xf numFmtId="1" fontId="10" fillId="0" borderId="26" xfId="0" applyNumberFormat="1" applyFont="1" applyBorder="1" applyAlignment="1">
      <alignment horizontal="left" vertical="center"/>
    </xf>
    <xf numFmtId="1" fontId="10" fillId="0" borderId="40" xfId="0" applyNumberFormat="1" applyFont="1" applyBorder="1" applyAlignment="1">
      <alignment horizontal="center" vertical="center" wrapText="1"/>
    </xf>
    <xf numFmtId="1" fontId="10" fillId="0" borderId="552" xfId="0" applyNumberFormat="1" applyFont="1" applyBorder="1" applyAlignment="1">
      <alignment horizontal="center" vertical="center" wrapText="1"/>
    </xf>
    <xf numFmtId="1" fontId="5" fillId="3" borderId="0" xfId="0" applyNumberFormat="1" applyFont="1" applyFill="1" applyAlignment="1">
      <alignment horizontal="right"/>
    </xf>
    <xf numFmtId="1" fontId="10" fillId="0" borderId="22" xfId="0" applyNumberFormat="1" applyFont="1" applyBorder="1" applyAlignment="1">
      <alignment horizontal="center" vertical="center" wrapText="1"/>
    </xf>
    <xf numFmtId="1" fontId="3" fillId="0" borderId="540" xfId="0" applyNumberFormat="1" applyFont="1" applyBorder="1" applyAlignment="1">
      <alignment horizontal="center" vertical="center"/>
    </xf>
    <xf numFmtId="1" fontId="3" fillId="0" borderId="96" xfId="0" applyNumberFormat="1" applyFont="1" applyBorder="1" applyAlignment="1">
      <alignment horizontal="center" vertical="center"/>
    </xf>
    <xf numFmtId="1" fontId="3" fillId="0" borderId="98" xfId="0" applyNumberFormat="1" applyFont="1" applyBorder="1" applyAlignment="1">
      <alignment horizontal="center" vertical="center"/>
    </xf>
    <xf numFmtId="1" fontId="10" fillId="3" borderId="40" xfId="0" applyNumberFormat="1" applyFont="1" applyFill="1" applyBorder="1" applyAlignment="1">
      <alignment horizontal="center" vertical="center" wrapText="1"/>
    </xf>
    <xf numFmtId="1" fontId="10" fillId="3" borderId="26" xfId="0" applyNumberFormat="1" applyFont="1" applyFill="1" applyBorder="1" applyAlignment="1">
      <alignment horizontal="center" vertical="center" wrapText="1"/>
    </xf>
    <xf numFmtId="1" fontId="10" fillId="3" borderId="552" xfId="0" applyNumberFormat="1" applyFont="1" applyFill="1" applyBorder="1" applyAlignment="1">
      <alignment horizontal="center" vertical="center" wrapText="1"/>
    </xf>
    <xf numFmtId="1" fontId="10" fillId="3" borderId="407" xfId="0" applyNumberFormat="1" applyFont="1" applyFill="1" applyBorder="1" applyAlignment="1">
      <alignment horizontal="center" vertical="center" wrapText="1"/>
    </xf>
    <xf numFmtId="1" fontId="10" fillId="0" borderId="506" xfId="0" applyNumberFormat="1" applyFont="1" applyBorder="1" applyAlignment="1">
      <alignment horizontal="center" vertical="center"/>
    </xf>
    <xf numFmtId="1" fontId="10" fillId="0" borderId="566" xfId="0" applyNumberFormat="1" applyFont="1" applyBorder="1" applyAlignment="1">
      <alignment horizontal="center" vertical="center"/>
    </xf>
    <xf numFmtId="1" fontId="10" fillId="0" borderId="127" xfId="0" applyNumberFormat="1" applyFont="1" applyBorder="1" applyAlignment="1">
      <alignment horizontal="center" vertical="center"/>
    </xf>
    <xf numFmtId="1" fontId="10" fillId="0" borderId="591" xfId="0" applyNumberFormat="1" applyFont="1" applyBorder="1" applyAlignment="1">
      <alignment horizontal="center" vertical="center"/>
    </xf>
    <xf numFmtId="1" fontId="10" fillId="0" borderId="590" xfId="0" applyNumberFormat="1" applyFont="1" applyBorder="1" applyAlignment="1">
      <alignment horizontal="center" vertical="center"/>
    </xf>
    <xf numFmtId="1" fontId="10" fillId="0" borderId="564" xfId="0" applyNumberFormat="1" applyFont="1" applyBorder="1" applyAlignment="1">
      <alignment horizontal="center" wrapText="1"/>
    </xf>
    <xf numFmtId="1" fontId="10" fillId="0" borderId="565" xfId="0" applyNumberFormat="1" applyFont="1" applyBorder="1" applyAlignment="1">
      <alignment horizontal="center" wrapText="1"/>
    </xf>
    <xf numFmtId="1" fontId="10" fillId="0" borderId="566" xfId="0" applyNumberFormat="1" applyFont="1" applyBorder="1" applyAlignment="1">
      <alignment horizontal="center" wrapText="1"/>
    </xf>
    <xf numFmtId="1" fontId="10" fillId="0" borderId="506" xfId="0" applyNumberFormat="1" applyFont="1" applyBorder="1" applyAlignment="1">
      <alignment horizontal="center" vertical="center" wrapText="1"/>
    </xf>
    <xf numFmtId="1" fontId="10" fillId="0" borderId="506" xfId="0" quotePrefix="1" applyNumberFormat="1" applyFont="1" applyBorder="1" applyAlignment="1">
      <alignment horizontal="center" vertical="center" wrapText="1"/>
    </xf>
    <xf numFmtId="1" fontId="10" fillId="3" borderId="506" xfId="0" applyNumberFormat="1" applyFont="1" applyFill="1" applyBorder="1" applyAlignment="1">
      <alignment horizontal="center" vertical="center"/>
    </xf>
    <xf numFmtId="1" fontId="10" fillId="3" borderId="564" xfId="0" applyNumberFormat="1" applyFont="1" applyFill="1" applyBorder="1" applyAlignment="1">
      <alignment horizontal="center"/>
    </xf>
    <xf numFmtId="1" fontId="10" fillId="3" borderId="566" xfId="0" applyNumberFormat="1" applyFont="1" applyFill="1" applyBorder="1" applyAlignment="1">
      <alignment horizontal="center"/>
    </xf>
    <xf numFmtId="0" fontId="10" fillId="4" borderId="41" xfId="0" applyNumberFormat="1" applyFont="1" applyFill="1" applyBorder="1" applyAlignment="1" applyProtection="1">
      <alignment horizontal="center" vertical="center"/>
    </xf>
    <xf numFmtId="0" fontId="10" fillId="4" borderId="591" xfId="0" applyNumberFormat="1" applyFont="1" applyFill="1" applyBorder="1" applyAlignment="1" applyProtection="1">
      <alignment horizontal="center" vertical="center"/>
    </xf>
    <xf numFmtId="1" fontId="10" fillId="0" borderId="591" xfId="0" applyNumberFormat="1" applyFont="1" applyBorder="1" applyAlignment="1">
      <alignment horizontal="center" vertical="center" wrapText="1"/>
    </xf>
    <xf numFmtId="1" fontId="10" fillId="3" borderId="385" xfId="0" applyNumberFormat="1" applyFont="1" applyFill="1" applyBorder="1" applyAlignment="1">
      <alignment horizontal="left" vertical="center" wrapText="1"/>
    </xf>
    <xf numFmtId="1" fontId="10" fillId="3" borderId="60" xfId="0" applyNumberFormat="1" applyFont="1" applyFill="1" applyBorder="1" applyAlignment="1">
      <alignment horizontal="left" vertical="center" wrapText="1"/>
    </xf>
    <xf numFmtId="1" fontId="10" fillId="3" borderId="363" xfId="0" applyNumberFormat="1" applyFont="1" applyFill="1" applyBorder="1" applyAlignment="1">
      <alignment horizontal="left" vertical="center" wrapText="1"/>
    </xf>
    <xf numFmtId="1" fontId="10" fillId="3" borderId="364" xfId="0" applyNumberFormat="1" applyFont="1" applyFill="1" applyBorder="1" applyAlignment="1">
      <alignment horizontal="left" vertical="center" wrapText="1"/>
    </xf>
    <xf numFmtId="1" fontId="10" fillId="3" borderId="137" xfId="0" applyNumberFormat="1" applyFont="1" applyFill="1" applyBorder="1" applyAlignment="1">
      <alignment horizontal="left" vertical="center" wrapText="1"/>
    </xf>
    <xf numFmtId="1" fontId="10" fillId="3" borderId="34" xfId="0" applyNumberFormat="1" applyFont="1" applyFill="1" applyBorder="1" applyAlignment="1">
      <alignment horizontal="left" vertical="center" wrapText="1"/>
    </xf>
    <xf numFmtId="1" fontId="10" fillId="0" borderId="564" xfId="0" applyNumberFormat="1" applyFont="1" applyBorder="1" applyAlignment="1">
      <alignment horizontal="center" vertical="center"/>
    </xf>
    <xf numFmtId="1" fontId="10" fillId="0" borderId="581" xfId="0" applyNumberFormat="1" applyFont="1" applyBorder="1" applyAlignment="1">
      <alignment horizontal="center" vertical="center"/>
    </xf>
    <xf numFmtId="0" fontId="10" fillId="3" borderId="581" xfId="0" applyFont="1" applyFill="1" applyBorder="1" applyAlignment="1" applyProtection="1">
      <alignment horizontal="center" vertical="center" wrapText="1"/>
    </xf>
    <xf numFmtId="1" fontId="10" fillId="3" borderId="40" xfId="0" applyNumberFormat="1" applyFont="1" applyFill="1" applyBorder="1" applyAlignment="1" applyProtection="1">
      <alignment horizontal="center" vertical="center"/>
      <protection locked="0"/>
    </xf>
    <xf numFmtId="1" fontId="10" fillId="3" borderId="187" xfId="0" applyNumberFormat="1" applyFont="1" applyFill="1" applyBorder="1" applyAlignment="1" applyProtection="1">
      <alignment horizontal="center" vertical="center"/>
      <protection locked="0"/>
    </xf>
    <xf numFmtId="1" fontId="10" fillId="3" borderId="26" xfId="0" applyNumberFormat="1" applyFont="1" applyFill="1" applyBorder="1" applyAlignment="1" applyProtection="1">
      <alignment horizontal="center" vertical="center"/>
      <protection locked="0"/>
    </xf>
    <xf numFmtId="1" fontId="10" fillId="3" borderId="590" xfId="0" applyNumberFormat="1" applyFont="1" applyFill="1" applyBorder="1" applyAlignment="1" applyProtection="1">
      <alignment horizontal="center" vertical="center"/>
      <protection locked="0"/>
    </xf>
    <xf numFmtId="1" fontId="10" fillId="3" borderId="405" xfId="0" applyNumberFormat="1" applyFont="1" applyFill="1" applyBorder="1" applyAlignment="1" applyProtection="1">
      <alignment horizontal="center" vertical="center"/>
      <protection locked="0"/>
    </xf>
    <xf numFmtId="1" fontId="10" fillId="3" borderId="407" xfId="0" applyNumberFormat="1" applyFont="1" applyFill="1" applyBorder="1" applyAlignment="1" applyProtection="1">
      <alignment horizontal="center" vertical="center"/>
      <protection locked="0"/>
    </xf>
    <xf numFmtId="1" fontId="10" fillId="3" borderId="565" xfId="0" applyNumberFormat="1" applyFont="1" applyFill="1" applyBorder="1" applyAlignment="1">
      <alignment horizontal="center"/>
    </xf>
    <xf numFmtId="1" fontId="10" fillId="0" borderId="581" xfId="0" applyNumberFormat="1" applyFont="1" applyBorder="1" applyAlignment="1">
      <alignment horizontal="center" vertical="center" wrapText="1"/>
    </xf>
    <xf numFmtId="1" fontId="10" fillId="0" borderId="566" xfId="0" applyNumberFormat="1" applyFont="1" applyBorder="1" applyAlignment="1">
      <alignment horizontal="center" vertical="center" wrapText="1"/>
    </xf>
    <xf numFmtId="1" fontId="10" fillId="0" borderId="564" xfId="0" applyNumberFormat="1" applyFont="1" applyBorder="1" applyAlignment="1">
      <alignment horizontal="center" vertical="center" wrapText="1"/>
    </xf>
    <xf numFmtId="1" fontId="10" fillId="0" borderId="127" xfId="0" applyNumberFormat="1" applyFont="1" applyBorder="1" applyAlignment="1">
      <alignment horizontal="center" vertical="center" wrapText="1"/>
    </xf>
    <xf numFmtId="1" fontId="10" fillId="0" borderId="479" xfId="0" applyNumberFormat="1" applyFont="1" applyBorder="1" applyAlignment="1">
      <alignment horizontal="center" vertical="center" wrapText="1"/>
    </xf>
    <xf numFmtId="1" fontId="10" fillId="0" borderId="576" xfId="0" applyNumberFormat="1" applyFont="1" applyBorder="1" applyAlignment="1">
      <alignment horizontal="left" vertical="center"/>
    </xf>
    <xf numFmtId="1" fontId="10" fillId="0" borderId="575" xfId="0" applyNumberFormat="1" applyFont="1" applyBorder="1" applyAlignment="1">
      <alignment horizontal="left" vertical="center"/>
    </xf>
    <xf numFmtId="1" fontId="10" fillId="0" borderId="368" xfId="0" applyNumberFormat="1" applyFont="1" applyBorder="1" applyAlignment="1">
      <alignment horizontal="left" vertical="center" wrapText="1"/>
    </xf>
    <xf numFmtId="1" fontId="10" fillId="0" borderId="369" xfId="0" applyNumberFormat="1" applyFont="1" applyBorder="1" applyAlignment="1">
      <alignment horizontal="left" vertical="center" wrapText="1"/>
    </xf>
    <xf numFmtId="1" fontId="10" fillId="3" borderId="576" xfId="0" applyNumberFormat="1" applyFont="1" applyFill="1" applyBorder="1" applyAlignment="1">
      <alignment horizontal="left" vertical="center" wrapText="1"/>
    </xf>
    <xf numFmtId="1" fontId="10" fillId="3" borderId="575" xfId="0" applyNumberFormat="1" applyFont="1" applyFill="1" applyBorder="1" applyAlignment="1">
      <alignment horizontal="left" vertical="center" wrapText="1"/>
    </xf>
    <xf numFmtId="1" fontId="10" fillId="0" borderId="565" xfId="0" applyNumberFormat="1" applyFont="1" applyBorder="1" applyAlignment="1">
      <alignment horizontal="center" vertical="center" wrapText="1"/>
    </xf>
    <xf numFmtId="0" fontId="10" fillId="0" borderId="564" xfId="0" applyNumberFormat="1" applyFont="1" applyFill="1" applyBorder="1" applyAlignment="1" applyProtection="1">
      <alignment horizontal="center" vertical="center"/>
    </xf>
    <xf numFmtId="0" fontId="10" fillId="0" borderId="566" xfId="0" applyNumberFormat="1" applyFont="1" applyFill="1" applyBorder="1" applyAlignment="1" applyProtection="1">
      <alignment horizontal="center" vertical="center"/>
    </xf>
    <xf numFmtId="1" fontId="10" fillId="0" borderId="565" xfId="0" applyNumberFormat="1" applyFont="1" applyBorder="1" applyAlignment="1">
      <alignment horizontal="center" vertical="center"/>
    </xf>
    <xf numFmtId="1" fontId="10" fillId="0" borderId="576" xfId="0" applyNumberFormat="1" applyFont="1" applyBorder="1" applyAlignment="1">
      <alignment horizontal="left"/>
    </xf>
    <xf numFmtId="1" fontId="10" fillId="0" borderId="575" xfId="0" applyNumberFormat="1" applyFont="1" applyBorder="1" applyAlignment="1">
      <alignment horizontal="left"/>
    </xf>
    <xf numFmtId="1" fontId="10" fillId="0" borderId="568" xfId="0" applyNumberFormat="1" applyFont="1" applyBorder="1" applyAlignment="1">
      <alignment horizontal="center" vertical="center" wrapText="1"/>
    </xf>
    <xf numFmtId="1" fontId="10" fillId="0" borderId="382" xfId="0" applyNumberFormat="1" applyFont="1" applyBorder="1" applyAlignment="1">
      <alignment horizontal="center" vertical="center" wrapText="1"/>
    </xf>
    <xf numFmtId="165" fontId="10" fillId="4" borderId="564" xfId="0" applyNumberFormat="1" applyFont="1" applyFill="1" applyBorder="1" applyAlignment="1" applyProtection="1">
      <alignment horizontal="left" vertical="center" wrapText="1"/>
    </xf>
    <xf numFmtId="165" fontId="10" fillId="4" borderId="566" xfId="0" applyNumberFormat="1" applyFont="1" applyFill="1" applyBorder="1" applyAlignment="1" applyProtection="1">
      <alignment horizontal="left" vertical="center" wrapText="1"/>
    </xf>
    <xf numFmtId="0" fontId="10" fillId="4" borderId="564" xfId="0" applyNumberFormat="1" applyFont="1" applyFill="1" applyBorder="1" applyAlignment="1" applyProtection="1">
      <alignment horizontal="left" vertical="center"/>
    </xf>
    <xf numFmtId="0" fontId="10" fillId="4" borderId="566" xfId="0" applyNumberFormat="1" applyFont="1" applyFill="1" applyBorder="1" applyAlignment="1" applyProtection="1">
      <alignment horizontal="left" vertical="center"/>
    </xf>
    <xf numFmtId="1" fontId="10" fillId="0" borderId="479" xfId="0" applyNumberFormat="1" applyFont="1" applyBorder="1" applyAlignment="1">
      <alignment horizontal="center" vertical="center"/>
    </xf>
    <xf numFmtId="1" fontId="10" fillId="0" borderId="592" xfId="0" applyNumberFormat="1" applyFont="1" applyBorder="1" applyAlignment="1">
      <alignment horizontal="center" vertical="center" wrapText="1"/>
    </xf>
    <xf numFmtId="1" fontId="10" fillId="0" borderId="595" xfId="0" applyNumberFormat="1" applyFont="1" applyBorder="1" applyAlignment="1">
      <alignment horizontal="center" vertical="center" wrapText="1"/>
    </xf>
    <xf numFmtId="1" fontId="10" fillId="0" borderId="593" xfId="0" applyNumberFormat="1" applyFont="1" applyBorder="1" applyAlignment="1">
      <alignment horizontal="center" vertical="center"/>
    </xf>
    <xf numFmtId="1" fontId="10" fillId="3" borderId="594" xfId="0" applyNumberFormat="1" applyFont="1" applyFill="1" applyBorder="1" applyAlignment="1">
      <alignment horizontal="center"/>
    </xf>
    <xf numFmtId="1" fontId="10" fillId="0" borderId="564" xfId="0" quotePrefix="1" applyNumberFormat="1" applyFont="1" applyBorder="1" applyAlignment="1">
      <alignment horizontal="center" vertical="center" wrapText="1"/>
    </xf>
    <xf numFmtId="1" fontId="10" fillId="0" borderId="594" xfId="0" applyNumberFormat="1" applyFont="1" applyBorder="1" applyAlignment="1">
      <alignment horizontal="center" vertical="center" wrapText="1"/>
    </xf>
    <xf numFmtId="0" fontId="10" fillId="4" borderId="576" xfId="0" applyNumberFormat="1" applyFont="1" applyFill="1" applyBorder="1" applyAlignment="1" applyProtection="1">
      <alignment horizontal="left" vertical="center" wrapText="1"/>
    </xf>
    <xf numFmtId="0" fontId="10" fillId="4" borderId="575" xfId="0" applyNumberFormat="1" applyFont="1" applyFill="1" applyBorder="1" applyAlignment="1" applyProtection="1">
      <alignment horizontal="left" vertical="center" wrapText="1"/>
    </xf>
    <xf numFmtId="0" fontId="10" fillId="4" borderId="368" xfId="0" applyNumberFormat="1" applyFont="1" applyFill="1" applyBorder="1" applyAlignment="1" applyProtection="1">
      <alignment horizontal="left" vertical="center" wrapText="1"/>
    </xf>
    <xf numFmtId="0" fontId="10" fillId="4" borderId="363" xfId="0" applyNumberFormat="1" applyFont="1" applyFill="1" applyBorder="1" applyAlignment="1" applyProtection="1">
      <alignment horizontal="left" vertical="center" wrapText="1"/>
    </xf>
    <xf numFmtId="0" fontId="10" fillId="4" borderId="364" xfId="0" applyNumberFormat="1" applyFont="1" applyFill="1" applyBorder="1" applyAlignment="1" applyProtection="1">
      <alignment horizontal="left" vertical="center" wrapText="1"/>
    </xf>
    <xf numFmtId="0" fontId="10" fillId="4" borderId="40" xfId="0" applyNumberFormat="1" applyFont="1" applyFill="1" applyBorder="1" applyAlignment="1" applyProtection="1">
      <alignment horizontal="center" vertical="center" wrapText="1"/>
    </xf>
    <xf numFmtId="0" fontId="10" fillId="4" borderId="26" xfId="0" applyNumberFormat="1" applyFont="1" applyFill="1" applyBorder="1" applyAlignment="1" applyProtection="1">
      <alignment horizontal="center" vertical="center" wrapText="1"/>
    </xf>
    <xf numFmtId="0" fontId="10" fillId="4" borderId="22" xfId="0" applyNumberFormat="1" applyFont="1" applyFill="1" applyBorder="1" applyAlignment="1" applyProtection="1">
      <alignment horizontal="center" vertical="center" wrapText="1"/>
    </xf>
    <xf numFmtId="0" fontId="10" fillId="4" borderId="34" xfId="0" applyNumberFormat="1" applyFont="1" applyFill="1" applyBorder="1" applyAlignment="1" applyProtection="1">
      <alignment horizontal="center" vertical="center" wrapText="1"/>
    </xf>
    <xf numFmtId="0" fontId="10" fillId="4" borderId="552" xfId="0" applyNumberFormat="1" applyFont="1" applyFill="1" applyBorder="1" applyAlignment="1" applyProtection="1">
      <alignment horizontal="center" vertical="center" wrapText="1"/>
    </xf>
    <xf numFmtId="0" fontId="10" fillId="4" borderId="407" xfId="0" applyNumberFormat="1" applyFont="1" applyFill="1" applyBorder="1" applyAlignment="1" applyProtection="1">
      <alignment horizontal="center" vertical="center" wrapText="1"/>
    </xf>
    <xf numFmtId="1" fontId="10" fillId="0" borderId="137" xfId="0" applyNumberFormat="1" applyFont="1" applyBorder="1" applyAlignment="1">
      <alignment horizontal="center" vertical="center"/>
    </xf>
    <xf numFmtId="1" fontId="10" fillId="0" borderId="107" xfId="0" applyNumberFormat="1" applyFont="1" applyBorder="1" applyAlignment="1">
      <alignment horizontal="center" wrapText="1"/>
    </xf>
    <xf numFmtId="0" fontId="10" fillId="0" borderId="40" xfId="0" applyNumberFormat="1" applyFont="1" applyFill="1" applyBorder="1" applyAlignment="1" applyProtection="1">
      <alignment horizontal="center" vertical="center" wrapText="1"/>
    </xf>
    <xf numFmtId="0" fontId="10" fillId="0" borderId="26" xfId="0" applyNumberFormat="1" applyFont="1" applyFill="1" applyBorder="1" applyAlignment="1" applyProtection="1">
      <alignment horizontal="center" vertical="center" wrapText="1"/>
    </xf>
    <xf numFmtId="0" fontId="10" fillId="0" borderId="22" xfId="0" applyNumberFormat="1" applyFont="1" applyFill="1" applyBorder="1" applyAlignment="1" applyProtection="1">
      <alignment horizontal="center" vertical="center" wrapText="1"/>
    </xf>
    <xf numFmtId="0" fontId="10" fillId="0" borderId="34" xfId="0" applyNumberFormat="1" applyFont="1" applyFill="1" applyBorder="1" applyAlignment="1" applyProtection="1">
      <alignment horizontal="center" vertical="center" wrapText="1"/>
    </xf>
    <xf numFmtId="0" fontId="10" fillId="0" borderId="552" xfId="0" applyNumberFormat="1" applyFont="1" applyFill="1" applyBorder="1" applyAlignment="1" applyProtection="1">
      <alignment horizontal="center" vertical="center" wrapText="1"/>
    </xf>
    <xf numFmtId="1" fontId="10" fillId="0" borderId="58" xfId="0" applyNumberFormat="1" applyFont="1" applyBorder="1" applyAlignment="1">
      <alignment horizontal="left" vertical="center"/>
    </xf>
    <xf numFmtId="1" fontId="10" fillId="0" borderId="55" xfId="0" applyNumberFormat="1" applyFont="1" applyBorder="1" applyAlignment="1">
      <alignment horizontal="left" vertical="center"/>
    </xf>
    <xf numFmtId="1" fontId="10" fillId="0" borderId="0" xfId="0" applyNumberFormat="1" applyFont="1" applyAlignment="1">
      <alignment horizontal="center" vertical="center" wrapText="1"/>
    </xf>
    <xf numFmtId="1" fontId="10" fillId="3" borderId="40" xfId="0" applyNumberFormat="1" applyFont="1" applyFill="1" applyBorder="1" applyAlignment="1">
      <alignment horizontal="center" vertical="center"/>
    </xf>
    <xf numFmtId="1" fontId="10" fillId="3" borderId="187" xfId="0" applyNumberFormat="1" applyFont="1" applyFill="1" applyBorder="1" applyAlignment="1">
      <alignment horizontal="center" vertical="center"/>
    </xf>
    <xf numFmtId="1" fontId="10" fillId="3" borderId="26" xfId="0" applyNumberFormat="1" applyFont="1" applyFill="1" applyBorder="1" applyAlignment="1">
      <alignment horizontal="center" vertical="center"/>
    </xf>
    <xf numFmtId="1" fontId="10" fillId="3" borderId="552" xfId="0" applyNumberFormat="1" applyFont="1" applyFill="1" applyBorder="1" applyAlignment="1">
      <alignment horizontal="center" vertical="center"/>
    </xf>
    <xf numFmtId="1" fontId="10" fillId="3" borderId="405" xfId="0" applyNumberFormat="1" applyFont="1" applyFill="1" applyBorder="1" applyAlignment="1">
      <alignment horizontal="center" vertical="center"/>
    </xf>
    <xf numFmtId="1" fontId="10" fillId="3" borderId="407" xfId="0" applyNumberFormat="1" applyFont="1" applyFill="1" applyBorder="1" applyAlignment="1">
      <alignment horizontal="center" vertical="center"/>
    </xf>
    <xf numFmtId="1" fontId="3" fillId="3" borderId="564" xfId="0" applyNumberFormat="1" applyFont="1" applyFill="1" applyBorder="1" applyAlignment="1">
      <alignment horizontal="center" vertical="center"/>
    </xf>
    <xf numFmtId="1" fontId="3" fillId="3" borderId="565" xfId="0" applyNumberFormat="1" applyFont="1" applyFill="1" applyBorder="1" applyAlignment="1">
      <alignment horizontal="center" vertical="center"/>
    </xf>
    <xf numFmtId="1" fontId="3" fillId="3" borderId="566" xfId="0" applyNumberFormat="1" applyFont="1" applyFill="1" applyBorder="1" applyAlignment="1">
      <alignment horizontal="center" vertical="center"/>
    </xf>
    <xf numFmtId="1" fontId="10" fillId="3" borderId="187" xfId="0" applyNumberFormat="1" applyFont="1" applyFill="1" applyBorder="1" applyAlignment="1">
      <alignment horizontal="center" vertical="center" wrapText="1"/>
    </xf>
    <xf numFmtId="1" fontId="10" fillId="3" borderId="405" xfId="0" applyNumberFormat="1" applyFont="1" applyFill="1" applyBorder="1" applyAlignment="1">
      <alignment horizontal="center" vertical="center" wrapText="1"/>
    </xf>
    <xf numFmtId="1" fontId="5" fillId="3" borderId="0" xfId="0" applyNumberFormat="1" applyFont="1" applyFill="1" applyAlignment="1">
      <alignment horizontal="center" vertical="center"/>
    </xf>
    <xf numFmtId="1" fontId="10" fillId="0" borderId="534" xfId="0" applyNumberFormat="1" applyFont="1" applyBorder="1" applyAlignment="1">
      <alignment horizontal="center" vertical="center" wrapText="1"/>
    </xf>
    <xf numFmtId="1" fontId="10" fillId="0" borderId="560" xfId="0" applyNumberFormat="1" applyFont="1" applyBorder="1" applyAlignment="1">
      <alignment horizontal="center" vertical="center" wrapText="1"/>
    </xf>
    <xf numFmtId="1" fontId="10" fillId="0" borderId="567" xfId="0" applyNumberFormat="1" applyFont="1" applyBorder="1" applyAlignment="1">
      <alignment horizontal="center" vertical="center" wrapText="1"/>
    </xf>
    <xf numFmtId="1" fontId="10" fillId="0" borderId="17" xfId="0" applyNumberFormat="1" applyFont="1" applyBorder="1" applyAlignment="1">
      <alignment horizontal="center" vertical="center" wrapText="1"/>
    </xf>
    <xf numFmtId="1" fontId="10" fillId="0" borderId="535" xfId="0" applyNumberFormat="1" applyFont="1" applyBorder="1" applyAlignment="1">
      <alignment horizontal="center" vertical="center" wrapText="1"/>
    </xf>
    <xf numFmtId="1" fontId="10" fillId="0" borderId="25" xfId="0" applyNumberFormat="1" applyFont="1" applyBorder="1" applyAlignment="1">
      <alignment horizontal="center" vertical="center" wrapText="1"/>
    </xf>
    <xf numFmtId="1" fontId="10" fillId="0" borderId="561" xfId="0" applyNumberFormat="1" applyFont="1" applyBorder="1" applyAlignment="1">
      <alignment horizontal="center" vertical="center" wrapText="1"/>
    </xf>
    <xf numFmtId="1" fontId="10" fillId="0" borderId="620" xfId="0" applyNumberFormat="1" applyFont="1" applyBorder="1" applyAlignment="1">
      <alignment horizontal="center" vertical="center" wrapText="1"/>
    </xf>
    <xf numFmtId="1" fontId="10" fillId="0" borderId="529" xfId="0" applyNumberFormat="1" applyFont="1" applyBorder="1" applyAlignment="1">
      <alignment horizontal="center" vertical="center" wrapText="1"/>
    </xf>
    <xf numFmtId="1" fontId="10" fillId="0" borderId="530" xfId="0" applyNumberFormat="1" applyFont="1" applyBorder="1" applyAlignment="1">
      <alignment horizontal="center" vertical="center" wrapText="1"/>
    </xf>
    <xf numFmtId="0" fontId="10" fillId="0" borderId="564" xfId="0" applyNumberFormat="1" applyFont="1" applyFill="1" applyBorder="1" applyAlignment="1" applyProtection="1">
      <alignment horizontal="center" vertical="center" wrapText="1"/>
    </xf>
    <xf numFmtId="0" fontId="10" fillId="0" borderId="565" xfId="0" applyNumberFormat="1" applyFont="1" applyFill="1" applyBorder="1" applyAlignment="1" applyProtection="1">
      <alignment horizontal="center" vertical="center" wrapText="1"/>
    </xf>
    <xf numFmtId="0" fontId="10" fillId="0" borderId="566" xfId="0" applyNumberFormat="1" applyFont="1" applyFill="1" applyBorder="1" applyAlignment="1" applyProtection="1">
      <alignment horizontal="center" vertical="center" wrapText="1"/>
    </xf>
    <xf numFmtId="1" fontId="10" fillId="0" borderId="564" xfId="0" applyNumberFormat="1" applyFont="1" applyBorder="1" applyAlignment="1">
      <alignment horizontal="left" vertical="center" wrapText="1"/>
    </xf>
    <xf numFmtId="1" fontId="10" fillId="0" borderId="565" xfId="0" applyNumberFormat="1" applyFont="1" applyBorder="1" applyAlignment="1">
      <alignment horizontal="left" vertical="center" wrapText="1"/>
    </xf>
    <xf numFmtId="1" fontId="10" fillId="0" borderId="566" xfId="0" applyNumberFormat="1" applyFont="1" applyBorder="1" applyAlignment="1">
      <alignment horizontal="left" vertical="center" wrapText="1"/>
    </xf>
    <xf numFmtId="0" fontId="10" fillId="0" borderId="40" xfId="0" applyNumberFormat="1" applyFont="1" applyFill="1" applyBorder="1" applyAlignment="1" applyProtection="1">
      <alignment horizontal="center" vertical="center"/>
    </xf>
    <xf numFmtId="0" fontId="10" fillId="0" borderId="187" xfId="0" applyNumberFormat="1" applyFont="1" applyFill="1" applyBorder="1" applyAlignment="1" applyProtection="1">
      <alignment horizontal="center" vertical="center"/>
    </xf>
    <xf numFmtId="0" fontId="10" fillId="0" borderId="26" xfId="0" applyNumberFormat="1" applyFont="1" applyFill="1" applyBorder="1" applyAlignment="1" applyProtection="1">
      <alignment horizontal="center" vertical="center"/>
    </xf>
    <xf numFmtId="0" fontId="10" fillId="0" borderId="590" xfId="0" applyNumberFormat="1" applyFont="1" applyFill="1" applyBorder="1" applyAlignment="1" applyProtection="1">
      <alignment horizontal="center" vertical="center"/>
    </xf>
    <xf numFmtId="0" fontId="10" fillId="0" borderId="405" xfId="0" applyNumberFormat="1" applyFont="1" applyFill="1" applyBorder="1" applyAlignment="1" applyProtection="1">
      <alignment horizontal="center" vertical="center"/>
    </xf>
    <xf numFmtId="1" fontId="15" fillId="4" borderId="26" xfId="0" applyNumberFormat="1" applyFont="1" applyFill="1" applyBorder="1" applyAlignment="1" applyProtection="1">
      <alignment horizontal="center" vertical="center"/>
    </xf>
    <xf numFmtId="1" fontId="15" fillId="4" borderId="34" xfId="0" applyNumberFormat="1" applyFont="1" applyFill="1" applyBorder="1" applyAlignment="1" applyProtection="1">
      <alignment horizontal="center" vertical="center"/>
    </xf>
    <xf numFmtId="1" fontId="15" fillId="4" borderId="407" xfId="0" applyNumberFormat="1" applyFont="1" applyFill="1" applyBorder="1" applyAlignment="1" applyProtection="1">
      <alignment horizontal="center" vertical="center"/>
    </xf>
    <xf numFmtId="1" fontId="10" fillId="3" borderId="564" xfId="0" applyNumberFormat="1" applyFont="1" applyFill="1" applyBorder="1" applyAlignment="1">
      <alignment horizontal="center" vertical="center"/>
    </xf>
    <xf numFmtId="1" fontId="10" fillId="3" borderId="565" xfId="0" applyNumberFormat="1" applyFont="1" applyFill="1" applyBorder="1" applyAlignment="1">
      <alignment horizontal="center" vertical="center"/>
    </xf>
    <xf numFmtId="1" fontId="10" fillId="3" borderId="594" xfId="0" applyNumberFormat="1" applyFont="1" applyFill="1" applyBorder="1" applyAlignment="1">
      <alignment horizontal="center" vertical="center"/>
    </xf>
    <xf numFmtId="1" fontId="10" fillId="0" borderId="0" xfId="0" applyNumberFormat="1" applyFont="1" applyAlignment="1">
      <alignment horizontal="center" vertical="center"/>
    </xf>
    <xf numFmtId="1" fontId="10" fillId="0" borderId="594" xfId="0" applyNumberFormat="1" applyFont="1" applyBorder="1" applyAlignment="1">
      <alignment horizontal="center" vertical="center"/>
    </xf>
    <xf numFmtId="1" fontId="10" fillId="0" borderId="600" xfId="0" applyNumberFormat="1" applyFont="1" applyBorder="1" applyAlignment="1">
      <alignment horizontal="center" vertical="center" wrapText="1"/>
    </xf>
    <xf numFmtId="0" fontId="10" fillId="4" borderId="41" xfId="0" applyNumberFormat="1" applyFont="1" applyFill="1" applyBorder="1" applyAlignment="1" applyProtection="1">
      <alignment horizontal="center" vertical="center" wrapText="1"/>
    </xf>
    <xf numFmtId="0" fontId="10" fillId="4" borderId="127" xfId="0" applyNumberFormat="1" applyFont="1" applyFill="1" applyBorder="1" applyAlignment="1" applyProtection="1">
      <alignment horizontal="center" vertical="center" wrapText="1"/>
    </xf>
    <xf numFmtId="0" fontId="10" fillId="4" borderId="591" xfId="0" applyNumberFormat="1" applyFont="1" applyFill="1" applyBorder="1" applyAlignment="1" applyProtection="1">
      <alignment horizontal="center" vertical="center" wrapText="1"/>
    </xf>
    <xf numFmtId="1" fontId="10" fillId="4" borderId="368" xfId="0" applyNumberFormat="1" applyFont="1" applyFill="1" applyBorder="1" applyAlignment="1" applyProtection="1">
      <alignment horizontal="left" vertical="center"/>
      <protection hidden="1"/>
    </xf>
    <xf numFmtId="1" fontId="10" fillId="4" borderId="369" xfId="0" applyNumberFormat="1" applyFont="1" applyFill="1" applyBorder="1" applyAlignment="1" applyProtection="1">
      <alignment horizontal="left" vertical="center"/>
      <protection hidden="1"/>
    </xf>
    <xf numFmtId="0" fontId="10" fillId="0" borderId="388" xfId="0" applyNumberFormat="1" applyFont="1" applyFill="1" applyBorder="1" applyAlignment="1" applyProtection="1">
      <alignment horizontal="left"/>
    </xf>
    <xf numFmtId="0" fontId="10" fillId="0" borderId="369" xfId="0" applyNumberFormat="1" applyFont="1" applyFill="1" applyBorder="1" applyAlignment="1" applyProtection="1">
      <alignment horizontal="left"/>
    </xf>
    <xf numFmtId="0" fontId="10" fillId="0" borderId="368" xfId="0" applyNumberFormat="1" applyFont="1" applyFill="1" applyBorder="1" applyAlignment="1" applyProtection="1">
      <alignment horizontal="left" vertical="center"/>
      <protection hidden="1"/>
    </xf>
    <xf numFmtId="0" fontId="10" fillId="0" borderId="369" xfId="0" applyNumberFormat="1" applyFont="1" applyFill="1" applyBorder="1" applyAlignment="1" applyProtection="1">
      <alignment horizontal="left" vertical="center"/>
      <protection hidden="1"/>
    </xf>
    <xf numFmtId="0" fontId="10" fillId="0" borderId="363" xfId="0" applyNumberFormat="1" applyFont="1" applyFill="1" applyBorder="1" applyAlignment="1" applyProtection="1">
      <alignment horizontal="left" vertical="center"/>
      <protection hidden="1"/>
    </xf>
    <xf numFmtId="0" fontId="10" fillId="0" borderId="364" xfId="0" applyNumberFormat="1" applyFont="1" applyFill="1" applyBorder="1" applyAlignment="1" applyProtection="1">
      <alignment horizontal="left" vertical="center"/>
      <protection hidden="1"/>
    </xf>
    <xf numFmtId="1" fontId="10" fillId="4" borderId="576" xfId="0" applyNumberFormat="1" applyFont="1" applyFill="1" applyBorder="1" applyAlignment="1" applyProtection="1">
      <alignment horizontal="left" vertical="center"/>
      <protection hidden="1"/>
    </xf>
    <xf numFmtId="1" fontId="10" fillId="4" borderId="575" xfId="0" applyNumberFormat="1" applyFont="1" applyFill="1" applyBorder="1" applyAlignment="1" applyProtection="1">
      <alignment horizontal="left" vertical="center"/>
      <protection hidden="1"/>
    </xf>
    <xf numFmtId="0" fontId="10" fillId="0" borderId="576" xfId="0" applyNumberFormat="1" applyFont="1" applyFill="1" applyBorder="1" applyAlignment="1" applyProtection="1">
      <alignment horizontal="left" vertical="center"/>
      <protection hidden="1"/>
    </xf>
    <xf numFmtId="0" fontId="10" fillId="0" borderId="575" xfId="0" applyNumberFormat="1" applyFont="1" applyFill="1" applyBorder="1" applyAlignment="1" applyProtection="1">
      <alignment horizontal="left" vertical="center"/>
      <protection hidden="1"/>
    </xf>
    <xf numFmtId="0" fontId="10" fillId="0" borderId="576" xfId="0" applyNumberFormat="1" applyFont="1" applyFill="1" applyBorder="1" applyAlignment="1" applyProtection="1">
      <alignment horizontal="left" vertical="center" wrapText="1"/>
    </xf>
    <xf numFmtId="0" fontId="10" fillId="0" borderId="571" xfId="0" applyNumberFormat="1" applyFont="1" applyFill="1" applyBorder="1" applyAlignment="1" applyProtection="1">
      <alignment horizontal="left" vertical="center" wrapText="1"/>
    </xf>
    <xf numFmtId="0" fontId="10" fillId="0" borderId="575" xfId="0" applyNumberFormat="1" applyFont="1" applyFill="1" applyBorder="1" applyAlignment="1" applyProtection="1">
      <alignment horizontal="left" vertical="center" wrapText="1"/>
    </xf>
    <xf numFmtId="0" fontId="10" fillId="0" borderId="388" xfId="0" applyNumberFormat="1" applyFont="1" applyFill="1" applyBorder="1" applyAlignment="1" applyProtection="1">
      <alignment horizontal="left" vertical="center" wrapText="1"/>
    </xf>
    <xf numFmtId="0" fontId="10" fillId="3" borderId="368" xfId="0" applyNumberFormat="1" applyFont="1" applyFill="1" applyBorder="1" applyAlignment="1" applyProtection="1">
      <alignment horizontal="left" vertical="center" wrapText="1"/>
    </xf>
    <xf numFmtId="0" fontId="10" fillId="3" borderId="388" xfId="0" applyNumberFormat="1" applyFont="1" applyFill="1" applyBorder="1" applyAlignment="1" applyProtection="1">
      <alignment horizontal="left" vertical="center" wrapText="1"/>
    </xf>
    <xf numFmtId="0" fontId="10" fillId="3" borderId="369" xfId="0" applyNumberFormat="1" applyFont="1" applyFill="1" applyBorder="1" applyAlignment="1" applyProtection="1">
      <alignment horizontal="left" vertical="center" wrapText="1"/>
    </xf>
    <xf numFmtId="0" fontId="10" fillId="0" borderId="363" xfId="0" applyFont="1" applyBorder="1" applyAlignment="1" applyProtection="1">
      <alignment horizontal="left"/>
    </xf>
    <xf numFmtId="0" fontId="10" fillId="0" borderId="389" xfId="0" applyFont="1" applyBorder="1" applyAlignment="1" applyProtection="1">
      <alignment horizontal="left"/>
    </xf>
    <xf numFmtId="0" fontId="10" fillId="0" borderId="364" xfId="0" applyFont="1" applyBorder="1" applyAlignment="1" applyProtection="1">
      <alignment horizontal="left"/>
    </xf>
    <xf numFmtId="0" fontId="10" fillId="4" borderId="499" xfId="0" applyNumberFormat="1" applyFont="1" applyFill="1" applyBorder="1" applyAlignment="1" applyProtection="1">
      <alignment horizontal="center" vertical="center" wrapText="1"/>
    </xf>
    <xf numFmtId="1" fontId="10" fillId="4" borderId="501" xfId="0" applyNumberFormat="1" applyFont="1" applyFill="1" applyBorder="1" applyAlignment="1">
      <alignment horizontal="left" vertical="center" wrapText="1"/>
    </xf>
    <xf numFmtId="1" fontId="10" fillId="4" borderId="644" xfId="0" applyNumberFormat="1" applyFont="1" applyFill="1" applyBorder="1" applyAlignment="1">
      <alignment horizontal="left" vertical="center" wrapText="1"/>
    </xf>
    <xf numFmtId="1" fontId="10" fillId="4" borderId="368" xfId="0" applyNumberFormat="1" applyFont="1" applyFill="1" applyBorder="1" applyAlignment="1">
      <alignment horizontal="left" vertical="center" wrapText="1"/>
    </xf>
    <xf numFmtId="1" fontId="10" fillId="4" borderId="369" xfId="0" applyNumberFormat="1" applyFont="1" applyFill="1" applyBorder="1" applyAlignment="1">
      <alignment horizontal="left" vertical="center" wrapText="1"/>
    </xf>
    <xf numFmtId="1" fontId="10" fillId="4" borderId="502" xfId="0" applyNumberFormat="1" applyFont="1" applyFill="1" applyBorder="1" applyAlignment="1">
      <alignment horizontal="left" vertical="center" wrapText="1"/>
    </xf>
    <xf numFmtId="0" fontId="10" fillId="4" borderId="501" xfId="0" applyFont="1" applyFill="1" applyBorder="1" applyAlignment="1">
      <alignment horizontal="left" wrapText="1"/>
    </xf>
    <xf numFmtId="0" fontId="10" fillId="4" borderId="502" xfId="0" applyFont="1" applyFill="1" applyBorder="1" applyAlignment="1">
      <alignment horizontal="left" wrapText="1"/>
    </xf>
    <xf numFmtId="0" fontId="10" fillId="4" borderId="644" xfId="0" applyFont="1" applyFill="1" applyBorder="1" applyAlignment="1">
      <alignment horizontal="left" wrapText="1"/>
    </xf>
    <xf numFmtId="0" fontId="10" fillId="4" borderId="508"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131" xfId="0" applyFont="1" applyFill="1" applyBorder="1" applyAlignment="1">
      <alignment horizontal="center" vertical="center" wrapText="1"/>
    </xf>
    <xf numFmtId="0" fontId="3" fillId="4" borderId="127" xfId="0" applyNumberFormat="1" applyFont="1" applyFill="1" applyBorder="1" applyAlignment="1" applyProtection="1">
      <alignment horizontal="center" vertical="center" wrapText="1"/>
    </xf>
    <xf numFmtId="0" fontId="3" fillId="4" borderId="591" xfId="0" applyNumberFormat="1" applyFont="1" applyFill="1" applyBorder="1" applyAlignment="1" applyProtection="1">
      <alignment horizontal="center" vertical="center" wrapText="1"/>
    </xf>
    <xf numFmtId="1" fontId="10" fillId="4" borderId="564" xfId="0" applyNumberFormat="1" applyFont="1" applyFill="1" applyBorder="1" applyAlignment="1">
      <alignment horizontal="left" vertical="center" wrapText="1"/>
    </xf>
    <xf numFmtId="1" fontId="10" fillId="4" borderId="566" xfId="0" applyNumberFormat="1" applyFont="1" applyFill="1" applyBorder="1" applyAlignment="1">
      <alignment horizontal="left" vertical="center" wrapText="1"/>
    </xf>
    <xf numFmtId="0" fontId="10" fillId="4" borderId="143" xfId="0" applyNumberFormat="1" applyFont="1" applyFill="1" applyBorder="1" applyAlignment="1" applyProtection="1">
      <alignment horizontal="left" vertical="center" wrapText="1"/>
    </xf>
    <xf numFmtId="0" fontId="10" fillId="4" borderId="478" xfId="0" applyNumberFormat="1" applyFont="1" applyFill="1" applyBorder="1" applyAlignment="1" applyProtection="1">
      <alignment horizontal="left" vertical="center" wrapText="1"/>
    </xf>
    <xf numFmtId="1" fontId="10" fillId="4" borderId="143" xfId="0" applyNumberFormat="1" applyFont="1" applyFill="1" applyBorder="1" applyAlignment="1">
      <alignment horizontal="left" vertical="center" wrapText="1"/>
    </xf>
    <xf numFmtId="1" fontId="10" fillId="4" borderId="478" xfId="0" applyNumberFormat="1" applyFont="1" applyFill="1" applyBorder="1" applyAlignment="1">
      <alignment horizontal="left" vertical="center" wrapText="1"/>
    </xf>
    <xf numFmtId="1" fontId="10" fillId="4" borderId="363" xfId="0" applyNumberFormat="1" applyFont="1" applyFill="1" applyBorder="1" applyAlignment="1">
      <alignment horizontal="left" vertical="center" wrapText="1"/>
    </xf>
    <xf numFmtId="1" fontId="10" fillId="4" borderId="364" xfId="0" applyNumberFormat="1" applyFont="1" applyFill="1" applyBorder="1" applyAlignment="1">
      <alignment horizontal="left" vertical="center" wrapText="1"/>
    </xf>
    <xf numFmtId="0" fontId="10" fillId="4" borderId="368" xfId="0" applyNumberFormat="1" applyFont="1" applyFill="1" applyBorder="1" applyAlignment="1" applyProtection="1">
      <alignment horizontal="left" vertical="center"/>
    </xf>
    <xf numFmtId="0" fontId="10" fillId="4" borderId="369" xfId="0" applyNumberFormat="1" applyFont="1" applyFill="1" applyBorder="1" applyAlignment="1" applyProtection="1">
      <alignment horizontal="left" vertical="center"/>
    </xf>
    <xf numFmtId="1" fontId="10" fillId="4" borderId="499" xfId="0" applyNumberFormat="1" applyFont="1" applyFill="1" applyBorder="1" applyAlignment="1">
      <alignment horizontal="center" vertical="center" wrapText="1"/>
    </xf>
    <xf numFmtId="1" fontId="10" fillId="4" borderId="127" xfId="0" applyNumberFormat="1" applyFont="1" applyFill="1" applyBorder="1" applyAlignment="1">
      <alignment horizontal="center" vertical="center" wrapText="1"/>
    </xf>
    <xf numFmtId="1" fontId="10" fillId="4" borderId="591" xfId="0" applyNumberFormat="1" applyFont="1" applyFill="1" applyBorder="1" applyAlignment="1">
      <alignment horizontal="center" vertical="center" wrapText="1"/>
    </xf>
    <xf numFmtId="1" fontId="10" fillId="0" borderId="564" xfId="0" applyNumberFormat="1" applyFont="1" applyFill="1" applyBorder="1" applyAlignment="1">
      <alignment horizontal="left" wrapText="1"/>
    </xf>
    <xf numFmtId="1" fontId="10" fillId="0" borderId="566" xfId="0" applyNumberFormat="1" applyFont="1" applyFill="1" applyBorder="1" applyAlignment="1">
      <alignment horizontal="left" wrapText="1"/>
    </xf>
    <xf numFmtId="1" fontId="10" fillId="4" borderId="143" xfId="0" applyNumberFormat="1" applyFont="1" applyFill="1" applyBorder="1" applyAlignment="1">
      <alignment horizontal="left" vertical="top" wrapText="1"/>
    </xf>
    <xf numFmtId="1" fontId="10" fillId="4" borderId="478" xfId="0" applyNumberFormat="1" applyFont="1" applyFill="1" applyBorder="1" applyAlignment="1">
      <alignment horizontal="left" vertical="top" wrapText="1"/>
    </xf>
    <xf numFmtId="1" fontId="10" fillId="3" borderId="368" xfId="0" applyNumberFormat="1" applyFont="1" applyFill="1" applyBorder="1" applyAlignment="1" applyProtection="1">
      <alignment horizontal="left" vertical="center" wrapText="1"/>
    </xf>
    <xf numFmtId="1" fontId="10" fillId="3" borderId="388" xfId="0" applyNumberFormat="1" applyFont="1" applyFill="1" applyBorder="1" applyAlignment="1" applyProtection="1">
      <alignment horizontal="left" vertical="center" wrapText="1"/>
    </xf>
    <xf numFmtId="1" fontId="10" fillId="3" borderId="369" xfId="0" applyNumberFormat="1" applyFont="1" applyFill="1" applyBorder="1" applyAlignment="1" applyProtection="1">
      <alignment horizontal="left" vertical="center" wrapText="1"/>
    </xf>
    <xf numFmtId="1" fontId="10" fillId="4" borderId="564" xfId="0" applyNumberFormat="1" applyFont="1" applyFill="1" applyBorder="1" applyAlignment="1">
      <alignment horizontal="center" vertical="center" wrapText="1"/>
    </xf>
    <xf numFmtId="1" fontId="10" fillId="4" borderId="566" xfId="0" applyNumberFormat="1" applyFont="1" applyFill="1" applyBorder="1" applyAlignment="1">
      <alignment horizontal="center" vertical="center"/>
    </xf>
    <xf numFmtId="0" fontId="10" fillId="0" borderId="143" xfId="0" applyNumberFormat="1" applyFont="1" applyFill="1" applyBorder="1" applyAlignment="1" applyProtection="1">
      <alignment horizontal="left" vertical="center" wrapText="1"/>
    </xf>
    <xf numFmtId="0" fontId="10" fillId="0" borderId="624" xfId="0" applyNumberFormat="1" applyFont="1" applyFill="1" applyBorder="1" applyAlignment="1" applyProtection="1">
      <alignment horizontal="left" vertical="center" wrapText="1"/>
    </xf>
    <xf numFmtId="0" fontId="10" fillId="0" borderId="478" xfId="0" applyNumberFormat="1" applyFont="1" applyFill="1" applyBorder="1" applyAlignment="1" applyProtection="1">
      <alignment horizontal="left" vertical="center" wrapText="1"/>
    </xf>
    <xf numFmtId="1" fontId="10" fillId="0" borderId="564" xfId="0" applyNumberFormat="1" applyFont="1" applyFill="1" applyBorder="1" applyAlignment="1">
      <alignment horizontal="center" vertical="center" wrapText="1"/>
    </xf>
    <xf numFmtId="1" fontId="10" fillId="0" borderId="566" xfId="0" applyNumberFormat="1" applyFont="1" applyFill="1" applyBorder="1" applyAlignment="1">
      <alignment horizontal="center" vertical="center"/>
    </xf>
    <xf numFmtId="1" fontId="10" fillId="0" borderId="565" xfId="0" applyNumberFormat="1" applyFont="1" applyFill="1" applyBorder="1" applyAlignment="1">
      <alignment horizontal="center" vertical="center"/>
    </xf>
    <xf numFmtId="0" fontId="10" fillId="0" borderId="564" xfId="0" applyNumberFormat="1" applyFont="1" applyFill="1" applyBorder="1" applyAlignment="1" applyProtection="1">
      <alignment horizontal="left" vertical="center"/>
    </xf>
    <xf numFmtId="0" fontId="10" fillId="0" borderId="566" xfId="0" applyNumberFormat="1" applyFont="1" applyFill="1" applyBorder="1" applyAlignment="1" applyProtection="1">
      <alignment horizontal="left" vertical="center"/>
    </xf>
    <xf numFmtId="0" fontId="10" fillId="0" borderId="187" xfId="0" applyNumberFormat="1" applyFont="1" applyFill="1" applyBorder="1" applyAlignment="1" applyProtection="1">
      <alignment horizontal="center" vertical="center" wrapText="1"/>
    </xf>
    <xf numFmtId="0" fontId="10" fillId="0" borderId="137" xfId="0" applyNumberFormat="1" applyFont="1" applyFill="1" applyBorder="1" applyAlignment="1" applyProtection="1">
      <alignment horizontal="center" vertical="center" wrapText="1"/>
    </xf>
    <xf numFmtId="0" fontId="10" fillId="0" borderId="590" xfId="0" applyNumberFormat="1" applyFont="1" applyFill="1" applyBorder="1" applyAlignment="1" applyProtection="1">
      <alignment horizontal="center" vertical="center" wrapText="1"/>
    </xf>
    <xf numFmtId="0" fontId="10" fillId="0" borderId="40" xfId="0" applyFont="1" applyFill="1" applyBorder="1" applyAlignment="1" applyProtection="1">
      <alignment horizontal="center" vertical="center" wrapText="1"/>
    </xf>
    <xf numFmtId="0" fontId="10" fillId="0" borderId="187" xfId="0" applyFont="1" applyFill="1" applyBorder="1" applyAlignment="1" applyProtection="1">
      <alignment horizontal="center" vertical="center" wrapText="1"/>
    </xf>
    <xf numFmtId="0" fontId="10" fillId="0" borderId="26" xfId="0" applyFont="1" applyFill="1" applyBorder="1" applyAlignment="1" applyProtection="1">
      <alignment horizontal="center" vertical="center" wrapText="1"/>
    </xf>
    <xf numFmtId="0" fontId="10" fillId="0" borderId="590" xfId="0" applyFont="1" applyFill="1" applyBorder="1" applyAlignment="1" applyProtection="1">
      <alignment horizontal="center" vertical="center" wrapText="1"/>
    </xf>
    <xf numFmtId="1" fontId="10" fillId="4" borderId="565" xfId="0" applyNumberFormat="1" applyFont="1" applyFill="1" applyBorder="1" applyAlignment="1">
      <alignment horizontal="center" vertical="center" wrapText="1"/>
    </xf>
    <xf numFmtId="1" fontId="10" fillId="4" borderId="566" xfId="0" applyNumberFormat="1" applyFont="1" applyFill="1" applyBorder="1" applyAlignment="1">
      <alignment horizontal="center" vertical="center" wrapText="1"/>
    </xf>
    <xf numFmtId="1" fontId="10" fillId="4" borderId="564" xfId="0" applyNumberFormat="1" applyFont="1" applyFill="1" applyBorder="1" applyAlignment="1">
      <alignment horizontal="center" vertical="center"/>
    </xf>
    <xf numFmtId="1" fontId="10" fillId="3" borderId="143" xfId="0" applyNumberFormat="1" applyFont="1" applyFill="1" applyBorder="1" applyAlignment="1" applyProtection="1">
      <alignment horizontal="left" vertical="center" wrapText="1"/>
    </xf>
    <xf numFmtId="1" fontId="10" fillId="3" borderId="624" xfId="0" applyNumberFormat="1" applyFont="1" applyFill="1" applyBorder="1" applyAlignment="1" applyProtection="1">
      <alignment horizontal="left" vertical="center" wrapText="1"/>
    </xf>
    <xf numFmtId="1" fontId="10" fillId="3" borderId="478" xfId="0" applyNumberFormat="1" applyFont="1" applyFill="1" applyBorder="1" applyAlignment="1" applyProtection="1">
      <alignment horizontal="left" vertical="center" wrapText="1"/>
    </xf>
    <xf numFmtId="1" fontId="10" fillId="0" borderId="564" xfId="0" applyNumberFormat="1" applyFont="1" applyFill="1" applyBorder="1" applyAlignment="1" applyProtection="1">
      <alignment horizontal="center" vertical="center" wrapText="1"/>
    </xf>
    <xf numFmtId="1" fontId="10" fillId="0" borderId="566" xfId="0" applyNumberFormat="1" applyFont="1" applyFill="1" applyBorder="1" applyAlignment="1" applyProtection="1">
      <alignment horizontal="center" vertical="center" wrapText="1"/>
    </xf>
    <xf numFmtId="1" fontId="10" fillId="0" borderId="506" xfId="0" applyNumberFormat="1" applyFont="1" applyFill="1" applyBorder="1" applyAlignment="1" applyProtection="1">
      <alignment horizontal="center" vertical="center" wrapText="1"/>
    </xf>
    <xf numFmtId="1" fontId="10" fillId="0" borderId="566" xfId="0" applyNumberFormat="1" applyFont="1" applyFill="1" applyBorder="1" applyAlignment="1">
      <alignment horizontal="center" vertical="center" wrapText="1"/>
    </xf>
    <xf numFmtId="1" fontId="10" fillId="0" borderId="41" xfId="0" applyNumberFormat="1" applyFont="1" applyFill="1" applyBorder="1" applyAlignment="1">
      <alignment horizontal="center" vertical="center" wrapText="1"/>
    </xf>
    <xf numFmtId="1" fontId="10" fillId="0" borderId="591" xfId="0" applyNumberFormat="1" applyFont="1" applyFill="1" applyBorder="1" applyAlignment="1">
      <alignment horizontal="center" vertical="center" wrapText="1"/>
    </xf>
    <xf numFmtId="0" fontId="9" fillId="7" borderId="565" xfId="0" applyNumberFormat="1" applyFont="1" applyFill="1" applyBorder="1" applyAlignment="1" applyProtection="1">
      <alignment horizontal="left" vertical="top"/>
    </xf>
    <xf numFmtId="1" fontId="10" fillId="0" borderId="40" xfId="0" applyNumberFormat="1" applyFont="1" applyFill="1" applyBorder="1" applyAlignment="1" applyProtection="1">
      <alignment horizontal="center" vertical="center" wrapText="1"/>
    </xf>
    <xf numFmtId="1" fontId="10" fillId="0" borderId="187" xfId="0" applyNumberFormat="1" applyFont="1" applyFill="1" applyBorder="1" applyAlignment="1" applyProtection="1">
      <alignment horizontal="center" vertical="center" wrapText="1"/>
    </xf>
    <xf numFmtId="1" fontId="10" fillId="0" borderId="26" xfId="0" applyNumberFormat="1" applyFont="1" applyFill="1" applyBorder="1" applyAlignment="1" applyProtection="1">
      <alignment horizontal="center" vertical="center" wrapText="1"/>
    </xf>
    <xf numFmtId="1" fontId="10" fillId="0" borderId="137" xfId="0" applyNumberFormat="1" applyFont="1" applyFill="1" applyBorder="1" applyAlignment="1" applyProtection="1">
      <alignment horizontal="center" vertical="center" wrapText="1"/>
    </xf>
    <xf numFmtId="1" fontId="10" fillId="0" borderId="0" xfId="0" applyNumberFormat="1" applyFont="1" applyFill="1" applyBorder="1" applyAlignment="1" applyProtection="1">
      <alignment horizontal="center" vertical="center" wrapText="1"/>
    </xf>
    <xf numFmtId="1" fontId="10" fillId="0" borderId="34" xfId="0" applyNumberFormat="1" applyFont="1" applyFill="1" applyBorder="1" applyAlignment="1" applyProtection="1">
      <alignment horizontal="center" vertical="center" wrapText="1"/>
    </xf>
    <xf numFmtId="1" fontId="10" fillId="0" borderId="590" xfId="0" applyNumberFormat="1" applyFont="1" applyFill="1" applyBorder="1" applyAlignment="1" applyProtection="1">
      <alignment horizontal="center" vertical="center" wrapText="1"/>
    </xf>
    <xf numFmtId="1" fontId="10" fillId="0" borderId="405" xfId="0" applyNumberFormat="1" applyFont="1" applyFill="1" applyBorder="1" applyAlignment="1" applyProtection="1">
      <alignment horizontal="center" vertical="center" wrapText="1"/>
    </xf>
    <xf numFmtId="1" fontId="10" fillId="0" borderId="407" xfId="0" applyNumberFormat="1" applyFont="1" applyFill="1" applyBorder="1" applyAlignment="1" applyProtection="1">
      <alignment horizontal="center" vertical="center" wrapText="1"/>
    </xf>
    <xf numFmtId="1" fontId="10" fillId="0" borderId="564" xfId="0" applyNumberFormat="1" applyFont="1" applyFill="1" applyBorder="1" applyAlignment="1">
      <alignment horizontal="center"/>
    </xf>
    <xf numFmtId="1" fontId="10" fillId="0" borderId="566" xfId="0" applyNumberFormat="1" applyFont="1" applyFill="1" applyBorder="1" applyAlignment="1">
      <alignment horizontal="center"/>
    </xf>
    <xf numFmtId="0" fontId="10" fillId="3" borderId="143" xfId="0" applyFont="1" applyFill="1" applyBorder="1" applyAlignment="1" applyProtection="1">
      <alignment horizontal="left" vertical="center" wrapText="1"/>
    </xf>
    <xf numFmtId="0" fontId="10" fillId="3" borderId="478" xfId="0" applyFont="1" applyFill="1" applyBorder="1" applyAlignment="1" applyProtection="1">
      <alignment horizontal="left" vertical="center" wrapText="1"/>
    </xf>
    <xf numFmtId="0" fontId="10" fillId="0" borderId="41" xfId="0" applyNumberFormat="1" applyFont="1" applyFill="1" applyBorder="1" applyAlignment="1" applyProtection="1">
      <alignment horizontal="center" vertical="center" wrapText="1"/>
    </xf>
    <xf numFmtId="0" fontId="10" fillId="0" borderId="127" xfId="0" applyNumberFormat="1" applyFont="1" applyFill="1" applyBorder="1" applyAlignment="1" applyProtection="1">
      <alignment horizontal="center" vertical="center" wrapText="1"/>
    </xf>
    <xf numFmtId="0" fontId="10" fillId="3" borderId="363" xfId="0" applyNumberFormat="1" applyFont="1" applyFill="1" applyBorder="1" applyAlignment="1" applyProtection="1">
      <alignment horizontal="left" vertical="center" wrapText="1"/>
    </xf>
    <xf numFmtId="0" fontId="10" fillId="3" borderId="364" xfId="0" applyNumberFormat="1" applyFont="1" applyFill="1" applyBorder="1" applyAlignment="1" applyProtection="1">
      <alignment horizontal="left" vertical="center" wrapText="1"/>
    </xf>
    <xf numFmtId="1" fontId="10" fillId="0" borderId="41" xfId="0" applyNumberFormat="1" applyFont="1" applyBorder="1" applyAlignment="1" applyProtection="1">
      <alignment horizontal="center" vertical="center" wrapText="1"/>
    </xf>
    <xf numFmtId="1" fontId="10" fillId="0" borderId="127" xfId="0" applyNumberFormat="1" applyFont="1" applyBorder="1" applyAlignment="1" applyProtection="1">
      <alignment horizontal="center" vertical="center" wrapText="1"/>
    </xf>
    <xf numFmtId="1" fontId="10" fillId="0" borderId="591" xfId="0" applyNumberFormat="1" applyFont="1" applyBorder="1" applyAlignment="1" applyProtection="1">
      <alignment horizontal="center" vertical="center" wrapText="1"/>
    </xf>
    <xf numFmtId="0" fontId="10" fillId="4" borderId="389" xfId="0" applyNumberFormat="1" applyFont="1" applyFill="1" applyBorder="1" applyAlignment="1" applyProtection="1">
      <alignment horizontal="left" vertical="center" wrapText="1"/>
    </xf>
    <xf numFmtId="1" fontId="10" fillId="0" borderId="565" xfId="0" applyNumberFormat="1" applyFont="1" applyFill="1" applyBorder="1" applyAlignment="1">
      <alignment horizontal="center" vertical="center" wrapText="1"/>
    </xf>
    <xf numFmtId="1" fontId="10" fillId="0" borderId="564" xfId="0" applyNumberFormat="1" applyFont="1" applyFill="1" applyBorder="1" applyAlignment="1">
      <alignment horizontal="center" vertical="center"/>
    </xf>
    <xf numFmtId="0" fontId="10" fillId="4" borderId="624" xfId="0" applyNumberFormat="1" applyFont="1" applyFill="1" applyBorder="1" applyAlignment="1" applyProtection="1">
      <alignment horizontal="left" vertical="center" wrapText="1"/>
    </xf>
    <xf numFmtId="0" fontId="10" fillId="3" borderId="40" xfId="0" applyNumberFormat="1" applyFont="1" applyFill="1" applyBorder="1" applyAlignment="1" applyProtection="1">
      <alignment horizontal="center" vertical="center"/>
    </xf>
    <xf numFmtId="0" fontId="10" fillId="3" borderId="187" xfId="0" applyNumberFormat="1" applyFont="1" applyFill="1" applyBorder="1" applyAlignment="1" applyProtection="1">
      <alignment horizontal="center" vertical="center"/>
    </xf>
    <xf numFmtId="0" fontId="10" fillId="3" borderId="26" xfId="0" applyNumberFormat="1" applyFont="1" applyFill="1" applyBorder="1" applyAlignment="1" applyProtection="1">
      <alignment horizontal="center" vertical="center"/>
    </xf>
    <xf numFmtId="0" fontId="10" fillId="3" borderId="137" xfId="0" applyNumberFormat="1" applyFont="1" applyFill="1" applyBorder="1" applyAlignment="1" applyProtection="1">
      <alignment horizontal="center" vertical="center"/>
    </xf>
    <xf numFmtId="0" fontId="10" fillId="3" borderId="0" xfId="0" applyNumberFormat="1" applyFont="1" applyFill="1" applyBorder="1" applyAlignment="1" applyProtection="1">
      <alignment horizontal="center" vertical="center"/>
    </xf>
    <xf numFmtId="0" fontId="10" fillId="3" borderId="34" xfId="0" applyNumberFormat="1" applyFont="1" applyFill="1" applyBorder="1" applyAlignment="1" applyProtection="1">
      <alignment horizontal="center" vertical="center"/>
    </xf>
    <xf numFmtId="0" fontId="10" fillId="3" borderId="590" xfId="0" applyNumberFormat="1" applyFont="1" applyFill="1" applyBorder="1" applyAlignment="1" applyProtection="1">
      <alignment horizontal="center" vertical="center"/>
    </xf>
    <xf numFmtId="0" fontId="10" fillId="3" borderId="405" xfId="0" applyNumberFormat="1" applyFont="1" applyFill="1" applyBorder="1" applyAlignment="1" applyProtection="1">
      <alignment horizontal="center" vertical="center"/>
    </xf>
    <xf numFmtId="0" fontId="10" fillId="3" borderId="407" xfId="0" applyNumberFormat="1" applyFont="1" applyFill="1" applyBorder="1" applyAlignment="1" applyProtection="1">
      <alignment horizontal="center" vertical="center"/>
    </xf>
    <xf numFmtId="1" fontId="10" fillId="0" borderId="594" xfId="0" applyNumberFormat="1" applyFont="1" applyFill="1" applyBorder="1" applyAlignment="1">
      <alignment horizontal="center" vertical="center" wrapText="1"/>
    </xf>
    <xf numFmtId="1" fontId="10" fillId="0" borderId="594" xfId="0" applyNumberFormat="1" applyFont="1" applyFill="1" applyBorder="1" applyAlignment="1">
      <alignment horizontal="center" vertical="center"/>
    </xf>
    <xf numFmtId="1" fontId="10" fillId="4" borderId="388" xfId="0" applyNumberFormat="1" applyFont="1" applyFill="1" applyBorder="1" applyAlignment="1">
      <alignment horizontal="left" vertical="center" wrapText="1"/>
    </xf>
    <xf numFmtId="1" fontId="10" fillId="4" borderId="389" xfId="0" applyNumberFormat="1" applyFont="1" applyFill="1" applyBorder="1" applyAlignment="1">
      <alignment horizontal="left" vertical="center" wrapText="1"/>
    </xf>
    <xf numFmtId="0" fontId="10" fillId="0" borderId="803" xfId="0" applyNumberFormat="1" applyFont="1" applyFill="1" applyBorder="1" applyAlignment="1" applyProtection="1">
      <alignment horizontal="center" vertical="center" wrapText="1"/>
    </xf>
    <xf numFmtId="0" fontId="10" fillId="0" borderId="728" xfId="0" applyNumberFormat="1" applyFont="1" applyFill="1" applyBorder="1" applyAlignment="1" applyProtection="1">
      <alignment horizontal="center" vertical="center" wrapText="1"/>
    </xf>
    <xf numFmtId="0" fontId="10" fillId="0" borderId="729" xfId="0" applyNumberFormat="1" applyFont="1" applyFill="1" applyBorder="1" applyAlignment="1" applyProtection="1">
      <alignment horizontal="center" vertical="center" wrapText="1"/>
    </xf>
    <xf numFmtId="0" fontId="10" fillId="0" borderId="785" xfId="0" applyNumberFormat="1" applyFont="1" applyFill="1" applyBorder="1" applyAlignment="1" applyProtection="1">
      <alignment horizontal="center" vertical="center" wrapText="1"/>
    </xf>
    <xf numFmtId="0" fontId="10" fillId="0" borderId="784" xfId="0" applyNumberFormat="1" applyFont="1" applyFill="1" applyBorder="1" applyAlignment="1" applyProtection="1">
      <alignment horizontal="center" vertical="center" wrapText="1"/>
    </xf>
    <xf numFmtId="0" fontId="10" fillId="0" borderId="786" xfId="0" applyNumberFormat="1" applyFont="1" applyFill="1" applyBorder="1" applyAlignment="1" applyProtection="1">
      <alignment horizontal="center" vertical="center" wrapText="1"/>
    </xf>
    <xf numFmtId="1" fontId="10" fillId="0" borderId="26" xfId="0" applyNumberFormat="1" applyFont="1" applyFill="1" applyBorder="1" applyAlignment="1">
      <alignment horizontal="center" vertical="center" wrapText="1"/>
    </xf>
    <xf numFmtId="1" fontId="10" fillId="0" borderId="34" xfId="0" applyNumberFormat="1" applyFont="1" applyFill="1" applyBorder="1" applyAlignment="1">
      <alignment horizontal="center" vertical="center" wrapText="1"/>
    </xf>
    <xf numFmtId="1" fontId="10" fillId="0" borderId="407" xfId="0" applyNumberFormat="1" applyFont="1" applyFill="1" applyBorder="1" applyAlignment="1">
      <alignment horizontal="center" vertical="center" wrapText="1"/>
    </xf>
    <xf numFmtId="0" fontId="10" fillId="0" borderId="591" xfId="0" applyNumberFormat="1" applyFont="1" applyFill="1" applyBorder="1" applyAlignment="1" applyProtection="1">
      <alignment horizontal="center" vertical="center" wrapText="1"/>
    </xf>
    <xf numFmtId="0" fontId="10" fillId="0" borderId="40" xfId="0" applyFont="1" applyBorder="1" applyAlignment="1" applyProtection="1">
      <alignment horizontal="center" vertical="center" wrapText="1"/>
    </xf>
    <xf numFmtId="0" fontId="10" fillId="0" borderId="26" xfId="0" applyFont="1" applyBorder="1" applyAlignment="1" applyProtection="1">
      <alignment horizontal="center" vertical="center" wrapText="1"/>
    </xf>
    <xf numFmtId="0" fontId="10" fillId="0" borderId="590" xfId="0" applyFont="1" applyBorder="1" applyAlignment="1" applyProtection="1">
      <alignment horizontal="center" vertical="center" wrapText="1"/>
    </xf>
    <xf numFmtId="0" fontId="10" fillId="0" borderId="405" xfId="0" applyFont="1" applyBorder="1" applyAlignment="1" applyProtection="1">
      <alignment horizontal="center" vertical="center" wrapText="1"/>
    </xf>
    <xf numFmtId="0" fontId="10" fillId="0" borderId="407" xfId="0" applyFont="1" applyBorder="1" applyAlignment="1" applyProtection="1">
      <alignment horizontal="center" vertical="center" wrapText="1"/>
    </xf>
    <xf numFmtId="0" fontId="10" fillId="0" borderId="41" xfId="0" applyFont="1" applyFill="1" applyBorder="1" applyAlignment="1" applyProtection="1">
      <alignment horizontal="center" vertical="center"/>
    </xf>
    <xf numFmtId="0" fontId="10" fillId="0" borderId="591" xfId="0" applyFont="1" applyFill="1" applyBorder="1" applyAlignment="1" applyProtection="1">
      <alignment horizontal="center" vertical="center"/>
    </xf>
    <xf numFmtId="0" fontId="10" fillId="0" borderId="143" xfId="0" applyFont="1" applyFill="1" applyBorder="1" applyAlignment="1" applyProtection="1">
      <alignment horizontal="left" wrapText="1"/>
    </xf>
    <xf numFmtId="0" fontId="10" fillId="0" borderId="478" xfId="0" applyFont="1" applyFill="1" applyBorder="1" applyAlignment="1" applyProtection="1">
      <alignment horizontal="left" wrapText="1"/>
    </xf>
    <xf numFmtId="0" fontId="10" fillId="0" borderId="363" xfId="0" applyFont="1" applyFill="1" applyBorder="1" applyAlignment="1" applyProtection="1">
      <alignment horizontal="left" wrapText="1"/>
    </xf>
    <xf numFmtId="0" fontId="10" fillId="0" borderId="364" xfId="0" applyFont="1" applyFill="1" applyBorder="1" applyAlignment="1" applyProtection="1">
      <alignment horizontal="left" wrapText="1"/>
    </xf>
    <xf numFmtId="0" fontId="10" fillId="4" borderId="137" xfId="0" applyNumberFormat="1" applyFont="1" applyFill="1" applyBorder="1" applyAlignment="1" applyProtection="1">
      <alignment horizontal="center" vertical="center" wrapText="1"/>
    </xf>
    <xf numFmtId="1" fontId="10" fillId="0" borderId="143" xfId="0" applyNumberFormat="1" applyFont="1" applyBorder="1" applyAlignment="1">
      <alignment horizontal="left" vertical="center" wrapText="1"/>
    </xf>
    <xf numFmtId="1" fontId="10" fillId="0" borderId="478" xfId="0" applyNumberFormat="1" applyFont="1" applyBorder="1" applyAlignment="1">
      <alignment horizontal="left" vertical="center" wrapText="1"/>
    </xf>
    <xf numFmtId="0" fontId="10" fillId="4" borderId="143" xfId="0" applyNumberFormat="1" applyFont="1" applyFill="1" applyBorder="1" applyAlignment="1" applyProtection="1">
      <alignment horizontal="left" vertical="top" wrapText="1"/>
    </xf>
    <xf numFmtId="0" fontId="10" fillId="4" borderId="478" xfId="0" applyNumberFormat="1" applyFont="1" applyFill="1" applyBorder="1" applyAlignment="1" applyProtection="1">
      <alignment horizontal="left" vertical="top" wrapText="1"/>
    </xf>
    <xf numFmtId="0" fontId="10" fillId="4" borderId="506" xfId="0" applyNumberFormat="1" applyFont="1" applyFill="1" applyBorder="1" applyAlignment="1" applyProtection="1">
      <alignment horizontal="center" vertical="center" wrapText="1"/>
    </xf>
    <xf numFmtId="1" fontId="10" fillId="3" borderId="564" xfId="0" applyNumberFormat="1" applyFont="1" applyFill="1" applyBorder="1" applyAlignment="1">
      <alignment horizontal="center" vertical="center" wrapText="1"/>
    </xf>
    <xf numFmtId="1" fontId="10" fillId="3" borderId="565" xfId="0" applyNumberFormat="1" applyFont="1" applyFill="1" applyBorder="1" applyAlignment="1">
      <alignment horizontal="center" vertical="center" wrapText="1"/>
    </xf>
    <xf numFmtId="0" fontId="10" fillId="4" borderId="564" xfId="0" applyNumberFormat="1" applyFont="1" applyFill="1" applyBorder="1" applyAlignment="1" applyProtection="1">
      <alignment horizontal="center" vertical="center" wrapText="1"/>
    </xf>
    <xf numFmtId="0" fontId="10" fillId="4" borderId="565" xfId="0" applyNumberFormat="1" applyFont="1" applyFill="1" applyBorder="1" applyAlignment="1" applyProtection="1">
      <alignment horizontal="center" vertical="center" wrapText="1"/>
    </xf>
    <xf numFmtId="0" fontId="10" fillId="4" borderId="566" xfId="0" applyNumberFormat="1" applyFont="1" applyFill="1" applyBorder="1" applyAlignment="1" applyProtection="1">
      <alignment horizontal="center" vertical="center" wrapText="1"/>
    </xf>
    <xf numFmtId="0" fontId="10" fillId="4" borderId="590" xfId="0" applyNumberFormat="1" applyFont="1" applyFill="1" applyBorder="1" applyAlignment="1" applyProtection="1">
      <alignment horizontal="center" vertical="center" wrapText="1"/>
    </xf>
    <xf numFmtId="0" fontId="10" fillId="4" borderId="363" xfId="0" applyNumberFormat="1" applyFont="1" applyFill="1" applyBorder="1" applyAlignment="1" applyProtection="1">
      <alignment horizontal="left" vertical="top" wrapText="1"/>
    </xf>
    <xf numFmtId="0" fontId="10" fillId="4" borderId="364" xfId="0" applyNumberFormat="1" applyFont="1" applyFill="1" applyBorder="1" applyAlignment="1" applyProtection="1">
      <alignment horizontal="left" vertical="top" wrapText="1"/>
    </xf>
    <xf numFmtId="0" fontId="10" fillId="4" borderId="388" xfId="0" applyNumberFormat="1" applyFont="1" applyFill="1" applyBorder="1" applyAlignment="1" applyProtection="1">
      <alignment horizontal="left" vertical="center"/>
    </xf>
    <xf numFmtId="0" fontId="10" fillId="0" borderId="368" xfId="0" applyNumberFormat="1" applyFont="1" applyFill="1" applyBorder="1" applyAlignment="1" applyProtection="1">
      <alignment horizontal="left" vertical="center"/>
    </xf>
    <xf numFmtId="0" fontId="10" fillId="0" borderId="388" xfId="0" applyNumberFormat="1" applyFont="1" applyFill="1" applyBorder="1" applyAlignment="1" applyProtection="1">
      <alignment horizontal="left" vertical="center"/>
    </xf>
    <xf numFmtId="0" fontId="10" fillId="0" borderId="369" xfId="0" applyNumberFormat="1" applyFont="1" applyFill="1" applyBorder="1" applyAlignment="1" applyProtection="1">
      <alignment horizontal="left" vertical="center"/>
    </xf>
    <xf numFmtId="0" fontId="15" fillId="0" borderId="363" xfId="0" applyNumberFormat="1" applyFont="1" applyFill="1" applyBorder="1" applyAlignment="1" applyProtection="1">
      <alignment horizontal="left" vertical="center"/>
    </xf>
    <xf numFmtId="0" fontId="15" fillId="0" borderId="389" xfId="0" applyNumberFormat="1" applyFont="1" applyFill="1" applyBorder="1" applyAlignment="1" applyProtection="1">
      <alignment horizontal="left" vertical="center"/>
    </xf>
    <xf numFmtId="0" fontId="15" fillId="0" borderId="364" xfId="0" applyNumberFormat="1" applyFont="1" applyFill="1" applyBorder="1" applyAlignment="1" applyProtection="1">
      <alignment horizontal="left" vertical="center"/>
    </xf>
    <xf numFmtId="0" fontId="10" fillId="0" borderId="565" xfId="0" applyNumberFormat="1" applyFont="1" applyFill="1" applyBorder="1" applyAlignment="1" applyProtection="1">
      <alignment horizontal="center" vertical="center"/>
    </xf>
    <xf numFmtId="0" fontId="10" fillId="0" borderId="565" xfId="0" applyNumberFormat="1" applyFont="1" applyFill="1" applyBorder="1" applyAlignment="1" applyProtection="1">
      <alignment horizontal="left" vertical="center"/>
    </xf>
    <xf numFmtId="0" fontId="10" fillId="0" borderId="143" xfId="0" applyNumberFormat="1" applyFont="1" applyFill="1" applyBorder="1" applyAlignment="1" applyProtection="1">
      <alignment horizontal="left" vertical="center"/>
    </xf>
    <xf numFmtId="0" fontId="10" fillId="0" borderId="624" xfId="0" applyNumberFormat="1" applyFont="1" applyFill="1" applyBorder="1" applyAlignment="1" applyProtection="1">
      <alignment horizontal="left" vertical="center"/>
    </xf>
    <xf numFmtId="0" fontId="10" fillId="0" borderId="478" xfId="0" applyNumberFormat="1" applyFont="1" applyFill="1" applyBorder="1" applyAlignment="1" applyProtection="1">
      <alignment horizontal="left" vertical="center"/>
    </xf>
    <xf numFmtId="0" fontId="8" fillId="0" borderId="40" xfId="0" applyFont="1" applyBorder="1" applyAlignment="1">
      <alignment horizontal="center" vertical="center" wrapText="1"/>
    </xf>
    <xf numFmtId="0" fontId="8" fillId="0" borderId="187" xfId="0" applyFont="1" applyBorder="1" applyAlignment="1">
      <alignment horizontal="center" vertical="center" wrapText="1"/>
    </xf>
    <xf numFmtId="0" fontId="8" fillId="0" borderId="26" xfId="0" applyFont="1" applyBorder="1" applyAlignment="1">
      <alignment horizontal="center" vertical="center" wrapText="1"/>
    </xf>
    <xf numFmtId="0" fontId="0" fillId="0" borderId="137" xfId="0" applyBorder="1"/>
    <xf numFmtId="0" fontId="0" fillId="0" borderId="0" xfId="0" applyBorder="1"/>
    <xf numFmtId="0" fontId="8" fillId="0" borderId="407" xfId="0" applyFont="1" applyBorder="1" applyAlignment="1">
      <alignment horizontal="center" vertical="center" wrapText="1"/>
    </xf>
    <xf numFmtId="0" fontId="8" fillId="3" borderId="564" xfId="0" applyFont="1" applyFill="1" applyBorder="1" applyAlignment="1">
      <alignment horizontal="center" vertical="center"/>
    </xf>
    <xf numFmtId="0" fontId="8" fillId="3" borderId="566" xfId="0" applyFont="1" applyFill="1" applyBorder="1" applyAlignment="1">
      <alignment horizontal="center" vertical="center"/>
    </xf>
    <xf numFmtId="0" fontId="8" fillId="0" borderId="565" xfId="0" applyFont="1" applyBorder="1" applyAlignment="1">
      <alignment horizontal="center" vertical="center" wrapText="1"/>
    </xf>
    <xf numFmtId="0" fontId="8" fillId="0" borderId="564" xfId="0" applyFont="1" applyBorder="1" applyAlignment="1">
      <alignment horizontal="center" vertical="center" wrapText="1"/>
    </xf>
    <xf numFmtId="0" fontId="8" fillId="0" borderId="566" xfId="0" applyFont="1" applyBorder="1" applyAlignment="1">
      <alignment horizontal="center" vertical="center" wrapText="1"/>
    </xf>
    <xf numFmtId="0" fontId="8" fillId="0" borderId="564" xfId="0" applyFont="1" applyFill="1" applyBorder="1" applyAlignment="1">
      <alignment horizontal="center" vertical="center" wrapText="1"/>
    </xf>
    <xf numFmtId="0" fontId="8" fillId="0" borderId="566" xfId="0" applyFont="1" applyFill="1" applyBorder="1" applyAlignment="1">
      <alignment horizontal="center" vertical="center" wrapText="1"/>
    </xf>
    <xf numFmtId="0" fontId="8" fillId="0" borderId="0" xfId="0" applyFont="1"/>
    <xf numFmtId="0" fontId="8" fillId="7" borderId="0" xfId="0" applyFont="1" applyFill="1"/>
    <xf numFmtId="0" fontId="10" fillId="3" borderId="385" xfId="0" applyNumberFormat="1" applyFont="1" applyFill="1" applyBorder="1" applyAlignment="1" applyProtection="1">
      <alignment horizontal="left" vertical="center" wrapText="1"/>
    </xf>
    <xf numFmtId="0" fontId="10" fillId="3" borderId="67" xfId="0" applyNumberFormat="1" applyFont="1" applyFill="1" applyBorder="1" applyAlignment="1" applyProtection="1">
      <alignment horizontal="left" vertical="center" wrapText="1"/>
    </xf>
    <xf numFmtId="0" fontId="10" fillId="3" borderId="60" xfId="0" applyNumberFormat="1" applyFont="1" applyFill="1" applyBorder="1" applyAlignment="1" applyProtection="1">
      <alignment horizontal="left" vertical="center" wrapText="1"/>
    </xf>
    <xf numFmtId="0" fontId="3" fillId="0" borderId="506" xfId="0" applyNumberFormat="1" applyFont="1" applyFill="1" applyBorder="1" applyAlignment="1" applyProtection="1">
      <alignment horizontal="center" vertical="center" wrapText="1"/>
    </xf>
    <xf numFmtId="0" fontId="8" fillId="0" borderId="137" xfId="0" applyFont="1" applyBorder="1" applyAlignment="1">
      <alignment horizontal="center" vertical="center" wrapText="1"/>
    </xf>
    <xf numFmtId="0" fontId="8" fillId="0" borderId="0" xfId="0" applyFont="1" applyBorder="1" applyAlignment="1">
      <alignment horizontal="center" vertical="center" wrapText="1"/>
    </xf>
    <xf numFmtId="0" fontId="0" fillId="0" borderId="0" xfId="0"/>
    <xf numFmtId="0" fontId="8" fillId="4" borderId="0" xfId="0" applyFont="1" applyFill="1"/>
    <xf numFmtId="0" fontId="10" fillId="0" borderId="370" xfId="0" applyNumberFormat="1" applyFont="1" applyFill="1" applyBorder="1" applyAlignment="1" applyProtection="1">
      <alignment horizontal="left" vertical="center" wrapText="1"/>
    </xf>
    <xf numFmtId="0" fontId="10" fillId="0" borderId="371" xfId="0" applyNumberFormat="1" applyFont="1" applyFill="1" applyBorder="1" applyAlignment="1" applyProtection="1">
      <alignment horizontal="left" vertical="center" wrapText="1"/>
    </xf>
    <xf numFmtId="0" fontId="10" fillId="0" borderId="390" xfId="0" applyNumberFormat="1" applyFont="1" applyFill="1" applyBorder="1" applyAlignment="1" applyProtection="1">
      <alignment horizontal="left" vertical="center" wrapText="1"/>
    </xf>
    <xf numFmtId="0" fontId="15" fillId="0" borderId="0" xfId="0" applyFont="1"/>
    <xf numFmtId="0" fontId="8" fillId="0" borderId="405" xfId="0" applyFont="1" applyFill="1" applyBorder="1"/>
    <xf numFmtId="0" fontId="10" fillId="0" borderId="564" xfId="0" applyFont="1" applyFill="1" applyBorder="1" applyAlignment="1" applyProtection="1">
      <alignment horizontal="center" vertical="center" wrapText="1"/>
    </xf>
    <xf numFmtId="0" fontId="10" fillId="0" borderId="565" xfId="0" applyFont="1" applyFill="1" applyBorder="1" applyAlignment="1" applyProtection="1">
      <alignment horizontal="center" vertical="center" wrapText="1"/>
    </xf>
    <xf numFmtId="0" fontId="10" fillId="0" borderId="566" xfId="0" applyFont="1" applyFill="1" applyBorder="1" applyAlignment="1" applyProtection="1">
      <alignment horizontal="center" vertical="center" wrapText="1"/>
    </xf>
    <xf numFmtId="0" fontId="8" fillId="3" borderId="137" xfId="0" applyFont="1" applyFill="1" applyBorder="1" applyAlignment="1">
      <alignment horizontal="center"/>
    </xf>
    <xf numFmtId="0" fontId="8" fillId="3" borderId="0" xfId="0" applyFont="1" applyFill="1" applyAlignment="1">
      <alignment horizontal="center"/>
    </xf>
    <xf numFmtId="1" fontId="10" fillId="4" borderId="0" xfId="0" applyNumberFormat="1" applyFont="1" applyFill="1" applyBorder="1" applyAlignment="1">
      <alignment horizontal="center" vertical="center"/>
    </xf>
    <xf numFmtId="0" fontId="5" fillId="4" borderId="0" xfId="0" applyNumberFormat="1" applyFont="1" applyFill="1" applyBorder="1" applyAlignment="1" applyProtection="1">
      <alignment horizontal="center" vertical="center" wrapText="1"/>
    </xf>
    <xf numFmtId="0" fontId="8" fillId="0" borderId="187" xfId="0" applyFont="1" applyBorder="1" applyAlignment="1">
      <alignment horizontal="center" vertical="center"/>
    </xf>
    <xf numFmtId="0" fontId="8" fillId="0" borderId="26" xfId="0" applyFont="1" applyBorder="1" applyAlignment="1">
      <alignment horizontal="center" vertical="center"/>
    </xf>
    <xf numFmtId="0" fontId="8" fillId="0" borderId="0" xfId="0" applyFont="1" applyBorder="1" applyAlignment="1">
      <alignment horizontal="center" vertical="center"/>
    </xf>
    <xf numFmtId="0" fontId="8" fillId="0" borderId="34" xfId="0" applyFont="1" applyBorder="1" applyAlignment="1">
      <alignment horizontal="center" vertical="center"/>
    </xf>
    <xf numFmtId="0" fontId="8" fillId="0" borderId="405" xfId="0" applyFont="1" applyBorder="1" applyAlignment="1">
      <alignment horizontal="center" vertical="center"/>
    </xf>
    <xf numFmtId="0" fontId="8" fillId="0" borderId="407" xfId="0" applyFont="1" applyBorder="1" applyAlignment="1">
      <alignment horizontal="center" vertical="center"/>
    </xf>
    <xf numFmtId="0" fontId="8" fillId="3" borderId="40" xfId="0" applyFont="1" applyFill="1" applyBorder="1" applyAlignment="1">
      <alignment horizontal="center"/>
    </xf>
    <xf numFmtId="0" fontId="8" fillId="3" borderId="26" xfId="0" applyFont="1" applyFill="1" applyBorder="1" applyAlignment="1">
      <alignment horizontal="center"/>
    </xf>
    <xf numFmtId="1" fontId="10" fillId="4" borderId="594" xfId="0" applyNumberFormat="1" applyFont="1" applyFill="1" applyBorder="1" applyAlignment="1">
      <alignment horizontal="center" vertical="center"/>
    </xf>
    <xf numFmtId="0" fontId="8" fillId="0" borderId="41" xfId="0" applyFont="1" applyFill="1" applyBorder="1" applyAlignment="1">
      <alignment horizontal="center" vertical="center" wrapText="1"/>
    </xf>
    <xf numFmtId="0" fontId="8" fillId="0" borderId="127" xfId="0" applyFont="1" applyFill="1" applyBorder="1" applyAlignment="1">
      <alignment horizontal="center" vertical="center" wrapText="1"/>
    </xf>
    <xf numFmtId="0" fontId="8" fillId="0" borderId="591" xfId="0" applyFont="1" applyFill="1" applyBorder="1" applyAlignment="1">
      <alignment horizontal="center" vertical="center" wrapText="1"/>
    </xf>
    <xf numFmtId="1" fontId="15" fillId="0" borderId="41" xfId="0" applyNumberFormat="1" applyFont="1" applyFill="1" applyBorder="1" applyAlignment="1" applyProtection="1">
      <alignment horizontal="center" vertical="center" wrapText="1"/>
    </xf>
    <xf numFmtId="1" fontId="15" fillId="0" borderId="127" xfId="0" applyNumberFormat="1" applyFont="1" applyFill="1" applyBorder="1" applyAlignment="1" applyProtection="1">
      <alignment horizontal="center" vertical="center" wrapText="1"/>
    </xf>
    <xf numFmtId="1" fontId="15" fillId="0" borderId="591" xfId="0" applyNumberFormat="1" applyFont="1" applyFill="1" applyBorder="1" applyAlignment="1" applyProtection="1">
      <alignment horizontal="center" vertical="center" wrapText="1"/>
    </xf>
    <xf numFmtId="1" fontId="10" fillId="0" borderId="506" xfId="0" applyNumberFormat="1" applyFont="1" applyFill="1" applyBorder="1" applyAlignment="1">
      <alignment horizontal="center" vertical="center" wrapText="1"/>
    </xf>
    <xf numFmtId="0" fontId="10" fillId="0" borderId="404" xfId="0" applyNumberFormat="1" applyFont="1" applyFill="1" applyBorder="1" applyAlignment="1" applyProtection="1">
      <alignment horizontal="center" vertical="center" wrapText="1"/>
    </xf>
    <xf numFmtId="0" fontId="10" fillId="0" borderId="41" xfId="0" applyFont="1" applyFill="1" applyBorder="1" applyAlignment="1" applyProtection="1">
      <alignment horizontal="center" vertical="center" wrapText="1"/>
    </xf>
    <xf numFmtId="0" fontId="10" fillId="0" borderId="404" xfId="0" applyFont="1" applyFill="1" applyBorder="1" applyAlignment="1" applyProtection="1">
      <alignment horizontal="center" vertical="center" wrapText="1"/>
    </xf>
    <xf numFmtId="0" fontId="8" fillId="0" borderId="506"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591" xfId="0" applyFont="1" applyFill="1" applyBorder="1" applyAlignment="1">
      <alignment horizontal="center" vertical="center" wrapText="1"/>
    </xf>
    <xf numFmtId="0" fontId="10" fillId="0" borderId="506" xfId="0" applyNumberFormat="1" applyFont="1" applyFill="1" applyBorder="1" applyAlignment="1" applyProtection="1">
      <alignment horizontal="center" vertical="center" wrapText="1"/>
    </xf>
    <xf numFmtId="0" fontId="10" fillId="0" borderId="41" xfId="0" applyFont="1" applyFill="1" applyBorder="1" applyAlignment="1">
      <alignment horizontal="center" vertical="center" wrapText="1"/>
    </xf>
    <xf numFmtId="0" fontId="10" fillId="0" borderId="127" xfId="0" applyFont="1" applyFill="1" applyBorder="1" applyAlignment="1">
      <alignment horizontal="center" vertical="center" wrapText="1"/>
    </xf>
    <xf numFmtId="0" fontId="10" fillId="0" borderId="591" xfId="0" applyFont="1" applyFill="1" applyBorder="1" applyAlignment="1">
      <alignment horizontal="center" vertical="center" wrapText="1"/>
    </xf>
    <xf numFmtId="1" fontId="10" fillId="0" borderId="41" xfId="0" applyNumberFormat="1" applyFont="1" applyFill="1" applyBorder="1" applyAlignment="1" applyProtection="1">
      <alignment horizontal="center" vertical="center" wrapText="1"/>
    </xf>
    <xf numFmtId="1" fontId="10" fillId="0" borderId="127" xfId="0" applyNumberFormat="1" applyFont="1" applyFill="1" applyBorder="1" applyAlignment="1" applyProtection="1">
      <alignment horizontal="center" vertical="center" wrapText="1"/>
    </xf>
    <xf numFmtId="1" fontId="10" fillId="0" borderId="591" xfId="0" applyNumberFormat="1" applyFont="1" applyFill="1" applyBorder="1" applyAlignment="1" applyProtection="1">
      <alignment horizontal="center" vertical="center" wrapText="1"/>
    </xf>
    <xf numFmtId="1" fontId="10" fillId="0" borderId="41" xfId="0" applyNumberFormat="1" applyFont="1" applyFill="1" applyBorder="1" applyAlignment="1">
      <alignment horizontal="center" vertical="center"/>
    </xf>
    <xf numFmtId="1" fontId="10" fillId="0" borderId="127" xfId="0" applyNumberFormat="1" applyFont="1" applyFill="1" applyBorder="1" applyAlignment="1">
      <alignment horizontal="center" vertical="center"/>
    </xf>
    <xf numFmtId="1" fontId="10" fillId="0" borderId="591" xfId="0" applyNumberFormat="1" applyFont="1" applyFill="1" applyBorder="1" applyAlignment="1">
      <alignment horizontal="center" vertical="center"/>
    </xf>
    <xf numFmtId="1" fontId="10" fillId="0" borderId="127" xfId="0" applyNumberFormat="1" applyFont="1" applyFill="1" applyBorder="1" applyAlignment="1">
      <alignment horizontal="center" vertical="center" wrapText="1"/>
    </xf>
    <xf numFmtId="0" fontId="10" fillId="0" borderId="506" xfId="0" applyFont="1" applyFill="1" applyBorder="1" applyAlignment="1" applyProtection="1">
      <alignment horizontal="center" vertical="center" wrapText="1"/>
    </xf>
    <xf numFmtId="1" fontId="10" fillId="0" borderId="553" xfId="0" applyNumberFormat="1" applyFont="1" applyFill="1" applyBorder="1" applyAlignment="1">
      <alignment horizontal="center" vertical="center" wrapText="1"/>
    </xf>
    <xf numFmtId="1" fontId="10" fillId="0" borderId="343" xfId="0" applyNumberFormat="1" applyFont="1" applyFill="1" applyBorder="1" applyAlignment="1">
      <alignment horizontal="center" vertical="center" wrapText="1"/>
    </xf>
    <xf numFmtId="1" fontId="10" fillId="0" borderId="601" xfId="0" applyNumberFormat="1" applyFont="1" applyFill="1" applyBorder="1" applyAlignment="1">
      <alignment horizontal="center" vertical="center" wrapText="1"/>
    </xf>
    <xf numFmtId="0" fontId="10" fillId="4" borderId="41" xfId="0" applyFont="1" applyFill="1" applyBorder="1" applyAlignment="1" applyProtection="1">
      <alignment horizontal="center" vertical="center" wrapText="1"/>
    </xf>
    <xf numFmtId="0" fontId="10" fillId="4" borderId="591" xfId="0" applyFont="1" applyFill="1" applyBorder="1" applyAlignment="1" applyProtection="1">
      <alignment horizontal="center" vertical="center" wrapText="1"/>
    </xf>
    <xf numFmtId="1" fontId="10" fillId="4" borderId="41" xfId="0" applyNumberFormat="1" applyFont="1" applyFill="1" applyBorder="1" applyAlignment="1" applyProtection="1">
      <alignment horizontal="center" vertical="center"/>
    </xf>
    <xf numFmtId="1" fontId="10" fillId="4" borderId="127" xfId="0" applyNumberFormat="1" applyFont="1" applyFill="1" applyBorder="1" applyAlignment="1" applyProtection="1">
      <alignment horizontal="center" vertical="center"/>
    </xf>
    <xf numFmtId="1" fontId="10" fillId="4" borderId="591" xfId="0" applyNumberFormat="1" applyFont="1" applyFill="1" applyBorder="1" applyAlignment="1" applyProtection="1">
      <alignment horizontal="center" vertical="center"/>
    </xf>
    <xf numFmtId="0" fontId="10" fillId="0" borderId="127" xfId="0" applyFont="1" applyFill="1" applyBorder="1" applyAlignment="1" applyProtection="1">
      <alignment horizontal="center" vertical="center" wrapText="1"/>
    </xf>
    <xf numFmtId="0" fontId="10" fillId="0" borderId="591" xfId="0" applyFont="1" applyFill="1" applyBorder="1" applyAlignment="1" applyProtection="1">
      <alignment horizontal="center" vertical="center" wrapText="1"/>
    </xf>
    <xf numFmtId="0" fontId="10" fillId="0" borderId="564" xfId="0" applyFont="1" applyBorder="1" applyAlignment="1" applyProtection="1">
      <alignment horizontal="center" vertical="center" wrapText="1"/>
    </xf>
    <xf numFmtId="0" fontId="10" fillId="0" borderId="566" xfId="0" applyFont="1" applyBorder="1" applyAlignment="1" applyProtection="1">
      <alignment horizontal="center" vertical="center" wrapText="1"/>
    </xf>
    <xf numFmtId="1" fontId="15" fillId="12" borderId="724" xfId="0" applyNumberFormat="1" applyFont="1" applyFill="1" applyBorder="1" applyAlignment="1">
      <alignment horizontal="center" vertical="center" wrapText="1"/>
    </xf>
    <xf numFmtId="1" fontId="15" fillId="12" borderId="11" xfId="0" applyNumberFormat="1" applyFont="1" applyFill="1" applyBorder="1" applyAlignment="1">
      <alignment horizontal="center" vertical="center" wrapText="1"/>
    </xf>
    <xf numFmtId="1" fontId="15" fillId="12" borderId="725" xfId="0" applyNumberFormat="1" applyFont="1" applyFill="1" applyBorder="1" applyAlignment="1">
      <alignment horizontal="center" vertical="center" wrapText="1"/>
    </xf>
    <xf numFmtId="1" fontId="15" fillId="0" borderId="724" xfId="0" applyNumberFormat="1" applyFont="1" applyBorder="1" applyAlignment="1">
      <alignment horizontal="center" vertical="center" wrapText="1"/>
    </xf>
    <xf numFmtId="1" fontId="15" fillId="0" borderId="11" xfId="0" applyNumberFormat="1" applyFont="1" applyBorder="1" applyAlignment="1">
      <alignment horizontal="center" vertical="center" wrapText="1"/>
    </xf>
    <xf numFmtId="1" fontId="15" fillId="0" borderId="725" xfId="0" applyNumberFormat="1" applyFont="1" applyBorder="1" applyAlignment="1">
      <alignment horizontal="center" vertical="center" wrapText="1"/>
    </xf>
    <xf numFmtId="1" fontId="10" fillId="12" borderId="41" xfId="0" applyNumberFormat="1" applyFont="1" applyFill="1" applyBorder="1" applyAlignment="1">
      <alignment horizontal="center" vertical="center" wrapText="1"/>
    </xf>
    <xf numFmtId="1" fontId="10" fillId="12" borderId="591" xfId="0" applyNumberFormat="1" applyFont="1" applyFill="1" applyBorder="1" applyAlignment="1">
      <alignment horizontal="center" vertical="center" wrapText="1"/>
    </xf>
    <xf numFmtId="0" fontId="10" fillId="4" borderId="389" xfId="0" applyFont="1" applyFill="1" applyBorder="1" applyAlignment="1">
      <alignment horizontal="left" wrapText="1"/>
    </xf>
    <xf numFmtId="0" fontId="10" fillId="4" borderId="364" xfId="0" applyFont="1" applyFill="1" applyBorder="1" applyAlignment="1">
      <alignment horizontal="left" wrapText="1"/>
    </xf>
    <xf numFmtId="0" fontId="10" fillId="4" borderId="187" xfId="0" applyNumberFormat="1" applyFont="1" applyFill="1" applyBorder="1" applyAlignment="1" applyProtection="1">
      <alignment horizontal="center" vertical="center" wrapText="1"/>
    </xf>
    <xf numFmtId="0" fontId="10" fillId="4" borderId="405" xfId="0" applyNumberFormat="1" applyFont="1" applyFill="1" applyBorder="1" applyAlignment="1" applyProtection="1">
      <alignment horizontal="center" vertical="center" wrapText="1"/>
    </xf>
    <xf numFmtId="1" fontId="10" fillId="4" borderId="565" xfId="0" applyNumberFormat="1" applyFont="1" applyFill="1" applyBorder="1" applyAlignment="1">
      <alignment horizontal="center" vertical="center"/>
    </xf>
    <xf numFmtId="1" fontId="10" fillId="0" borderId="1054" xfId="0" applyNumberFormat="1" applyFont="1" applyBorder="1" applyAlignment="1">
      <alignment horizontal="center" vertical="center" wrapText="1"/>
    </xf>
    <xf numFmtId="1" fontId="10" fillId="0" borderId="1066" xfId="0" applyNumberFormat="1" applyFont="1" applyBorder="1" applyAlignment="1">
      <alignment horizontal="center" vertical="center"/>
    </xf>
    <xf numFmtId="1" fontId="10" fillId="0" borderId="1067" xfId="0" applyNumberFormat="1" applyFont="1" applyBorder="1" applyAlignment="1">
      <alignment horizontal="center" vertical="center"/>
    </xf>
    <xf numFmtId="1" fontId="10" fillId="0" borderId="977" xfId="0" applyNumberFormat="1" applyFont="1" applyBorder="1" applyAlignment="1">
      <alignment horizontal="center" vertical="center"/>
    </xf>
    <xf numFmtId="1" fontId="10" fillId="0" borderId="980" xfId="0" applyNumberFormat="1" applyFont="1" applyBorder="1" applyAlignment="1">
      <alignment horizontal="center" vertical="center"/>
    </xf>
    <xf numFmtId="1" fontId="10" fillId="0" borderId="1060" xfId="0" applyNumberFormat="1" applyFont="1" applyBorder="1" applyAlignment="1">
      <alignment horizontal="center" vertical="center"/>
    </xf>
    <xf numFmtId="1" fontId="10" fillId="0" borderId="1068" xfId="0" applyNumberFormat="1" applyFont="1" applyBorder="1" applyAlignment="1">
      <alignment horizontal="center" vertical="center"/>
    </xf>
    <xf numFmtId="1" fontId="10" fillId="0" borderId="1069" xfId="0" applyNumberFormat="1" applyFont="1" applyBorder="1" applyAlignment="1">
      <alignment horizontal="center" vertical="center"/>
    </xf>
    <xf numFmtId="1" fontId="10" fillId="0" borderId="1068" xfId="0" applyNumberFormat="1" applyFont="1" applyBorder="1" applyAlignment="1">
      <alignment horizontal="center" vertical="center" wrapText="1"/>
    </xf>
    <xf numFmtId="1" fontId="10" fillId="0" borderId="1069" xfId="0" applyNumberFormat="1" applyFont="1" applyBorder="1" applyAlignment="1">
      <alignment horizontal="center" vertical="center" wrapText="1"/>
    </xf>
    <xf numFmtId="1" fontId="10" fillId="4" borderId="977" xfId="0" applyNumberFormat="1" applyFont="1" applyFill="1" applyBorder="1" applyAlignment="1">
      <alignment horizontal="center" vertical="center" wrapText="1"/>
    </xf>
    <xf numFmtId="1" fontId="10" fillId="0" borderId="1060" xfId="0" applyNumberFormat="1" applyFont="1" applyBorder="1" applyAlignment="1">
      <alignment horizontal="center" vertical="center" wrapText="1"/>
    </xf>
    <xf numFmtId="1" fontId="10" fillId="0" borderId="1055" xfId="0" applyNumberFormat="1" applyFont="1" applyBorder="1" applyAlignment="1">
      <alignment horizontal="center" vertical="center" wrapText="1"/>
    </xf>
    <xf numFmtId="1" fontId="10" fillId="0" borderId="1065" xfId="0" applyNumberFormat="1" applyFont="1" applyBorder="1" applyAlignment="1">
      <alignment horizontal="center" vertical="center" wrapText="1"/>
    </xf>
    <xf numFmtId="1" fontId="10" fillId="0" borderId="303" xfId="0" applyNumberFormat="1" applyFont="1" applyBorder="1" applyAlignment="1">
      <alignment horizontal="center" vertical="center" wrapText="1"/>
    </xf>
    <xf numFmtId="1" fontId="10" fillId="0" borderId="1067" xfId="0" applyNumberFormat="1" applyFont="1" applyBorder="1" applyAlignment="1">
      <alignment horizontal="center" vertical="center" wrapText="1"/>
    </xf>
    <xf numFmtId="1" fontId="10" fillId="0" borderId="811" xfId="0" applyNumberFormat="1" applyFont="1" applyBorder="1" applyAlignment="1">
      <alignment horizontal="center" vertical="center" wrapText="1"/>
    </xf>
    <xf numFmtId="1" fontId="10" fillId="0" borderId="1070" xfId="0" applyNumberFormat="1" applyFont="1" applyBorder="1" applyAlignment="1">
      <alignment horizontal="center" vertical="center" wrapText="1"/>
    </xf>
    <xf numFmtId="1" fontId="10" fillId="0" borderId="1018" xfId="0" applyNumberFormat="1" applyFont="1" applyBorder="1" applyAlignment="1">
      <alignment horizontal="center" vertical="center" wrapText="1"/>
    </xf>
    <xf numFmtId="1" fontId="10" fillId="0" borderId="1071" xfId="0" applyNumberFormat="1" applyFont="1" applyBorder="1" applyAlignment="1">
      <alignment horizontal="center" vertical="center" wrapText="1"/>
    </xf>
    <xf numFmtId="1" fontId="10" fillId="0" borderId="802" xfId="0" applyNumberFormat="1" applyFont="1" applyBorder="1" applyAlignment="1">
      <alignment horizontal="center" vertical="center" wrapText="1"/>
    </xf>
    <xf numFmtId="1" fontId="9" fillId="3" borderId="977" xfId="0" applyNumberFormat="1" applyFont="1" applyFill="1" applyBorder="1" applyAlignment="1">
      <alignment horizontal="left" wrapText="1"/>
    </xf>
    <xf numFmtId="1" fontId="9" fillId="3" borderId="0" xfId="0" applyNumberFormat="1" applyFont="1" applyFill="1" applyAlignment="1">
      <alignment horizontal="left" wrapText="1"/>
    </xf>
    <xf numFmtId="1" fontId="10" fillId="0" borderId="1055" xfId="0" applyNumberFormat="1" applyFont="1" applyBorder="1" applyAlignment="1">
      <alignment horizontal="center" vertical="center"/>
    </xf>
    <xf numFmtId="1" fontId="10" fillId="0" borderId="1077" xfId="0" applyNumberFormat="1" applyFont="1" applyBorder="1" applyAlignment="1">
      <alignment horizontal="center" vertical="center"/>
    </xf>
    <xf numFmtId="1" fontId="10" fillId="0" borderId="1072" xfId="0" applyNumberFormat="1" applyFont="1" applyBorder="1"/>
    <xf numFmtId="1" fontId="10" fillId="0" borderId="1074" xfId="0" applyNumberFormat="1" applyFont="1" applyBorder="1"/>
    <xf numFmtId="1" fontId="10" fillId="0" borderId="960" xfId="0" applyNumberFormat="1" applyFont="1" applyBorder="1" applyAlignment="1">
      <alignment horizontal="center" vertical="center" wrapText="1"/>
    </xf>
    <xf numFmtId="1" fontId="10" fillId="0" borderId="976" xfId="0" applyNumberFormat="1" applyFont="1" applyBorder="1"/>
    <xf numFmtId="1" fontId="10" fillId="0" borderId="999" xfId="0" applyNumberFormat="1" applyFont="1" applyBorder="1"/>
    <xf numFmtId="1" fontId="10" fillId="0" borderId="1066" xfId="0" applyNumberFormat="1" applyFont="1" applyBorder="1" applyAlignment="1">
      <alignment horizontal="center" vertical="center" wrapText="1"/>
    </xf>
    <xf numFmtId="1" fontId="10" fillId="0" borderId="977" xfId="0" applyNumberFormat="1" applyFont="1" applyBorder="1" applyAlignment="1">
      <alignment horizontal="center" vertical="center" wrapText="1"/>
    </xf>
    <xf numFmtId="1" fontId="10" fillId="4" borderId="1069" xfId="0" applyNumberFormat="1" applyFont="1" applyFill="1" applyBorder="1" applyAlignment="1">
      <alignment horizontal="center" vertical="center" wrapText="1"/>
    </xf>
    <xf numFmtId="1" fontId="10" fillId="4" borderId="1079" xfId="0" applyNumberFormat="1" applyFont="1" applyFill="1" applyBorder="1" applyAlignment="1">
      <alignment horizontal="center" vertical="center" wrapText="1"/>
    </xf>
    <xf numFmtId="1" fontId="10" fillId="4" borderId="1080" xfId="0" applyNumberFormat="1" applyFont="1" applyFill="1" applyBorder="1" applyAlignment="1">
      <alignment horizontal="center" vertical="center" wrapText="1"/>
    </xf>
    <xf numFmtId="1" fontId="10" fillId="4" borderId="1081" xfId="0" applyNumberFormat="1" applyFont="1" applyFill="1" applyBorder="1" applyAlignment="1">
      <alignment horizontal="center" vertical="center" wrapText="1"/>
    </xf>
    <xf numFmtId="1" fontId="10" fillId="4" borderId="1082" xfId="0" applyNumberFormat="1" applyFont="1" applyFill="1" applyBorder="1" applyAlignment="1">
      <alignment horizontal="center" vertical="center" wrapText="1"/>
    </xf>
    <xf numFmtId="1" fontId="10" fillId="4" borderId="1083" xfId="0" applyNumberFormat="1" applyFont="1" applyFill="1" applyBorder="1" applyAlignment="1">
      <alignment horizontal="center" vertical="center" wrapText="1"/>
    </xf>
    <xf numFmtId="1" fontId="10" fillId="4" borderId="409" xfId="0" applyNumberFormat="1" applyFont="1" applyFill="1" applyBorder="1" applyAlignment="1">
      <alignment horizontal="center" vertical="center" wrapText="1"/>
    </xf>
    <xf numFmtId="0" fontId="10" fillId="0" borderId="1068" xfId="0" applyFont="1" applyBorder="1" applyAlignment="1">
      <alignment horizontal="center" vertical="center" wrapText="1"/>
    </xf>
    <xf numFmtId="0" fontId="10" fillId="0" borderId="1069" xfId="0" applyFont="1" applyBorder="1" applyAlignment="1">
      <alignment horizontal="center" vertical="center" wrapText="1"/>
    </xf>
    <xf numFmtId="0" fontId="10" fillId="0" borderId="1079" xfId="0" applyFont="1" applyBorder="1" applyAlignment="1">
      <alignment horizontal="center" vertical="center" wrapText="1"/>
    </xf>
    <xf numFmtId="0" fontId="10" fillId="0" borderId="1055" xfId="0" applyFont="1" applyBorder="1" applyAlignment="1">
      <alignment horizontal="center" vertical="center" wrapText="1"/>
    </xf>
    <xf numFmtId="1" fontId="10" fillId="0" borderId="408" xfId="0" applyNumberFormat="1" applyFont="1" applyBorder="1" applyAlignment="1">
      <alignment horizontal="left"/>
    </xf>
    <xf numFmtId="1" fontId="10" fillId="0" borderId="411" xfId="0" applyNumberFormat="1" applyFont="1" applyBorder="1" applyAlignment="1">
      <alignment horizontal="left"/>
    </xf>
    <xf numFmtId="1" fontId="10" fillId="0" borderId="368" xfId="0" applyNumberFormat="1" applyFont="1" applyBorder="1" applyAlignment="1">
      <alignment horizontal="left"/>
    </xf>
    <xf numFmtId="1" fontId="10" fillId="0" borderId="369" xfId="0" applyNumberFormat="1" applyFont="1" applyBorder="1" applyAlignment="1">
      <alignment horizontal="left"/>
    </xf>
    <xf numFmtId="1" fontId="10" fillId="0" borderId="368" xfId="0" applyNumberFormat="1" applyFont="1" applyBorder="1" applyAlignment="1">
      <alignment horizontal="left" wrapText="1"/>
    </xf>
    <xf numFmtId="1" fontId="10" fillId="0" borderId="369" xfId="0" applyNumberFormat="1" applyFont="1" applyBorder="1" applyAlignment="1">
      <alignment horizontal="left" wrapText="1"/>
    </xf>
    <xf numFmtId="1" fontId="10" fillId="0" borderId="385" xfId="0" applyNumberFormat="1" applyFont="1" applyBorder="1" applyAlignment="1">
      <alignment horizontal="left"/>
    </xf>
    <xf numFmtId="1" fontId="10" fillId="0" borderId="60" xfId="0" applyNumberFormat="1" applyFont="1" applyBorder="1" applyAlignment="1">
      <alignment horizontal="left"/>
    </xf>
    <xf numFmtId="1" fontId="10" fillId="0" borderId="960" xfId="0" applyNumberFormat="1" applyFont="1" applyBorder="1" applyAlignment="1">
      <alignment horizontal="center" vertical="center"/>
    </xf>
    <xf numFmtId="1" fontId="10" fillId="0" borderId="44" xfId="0" applyNumberFormat="1" applyFont="1" applyBorder="1" applyAlignment="1">
      <alignment horizontal="left"/>
    </xf>
    <xf numFmtId="1" fontId="10" fillId="0" borderId="363" xfId="0" applyNumberFormat="1" applyFont="1" applyBorder="1" applyAlignment="1">
      <alignment horizontal="left"/>
    </xf>
    <xf numFmtId="1" fontId="10" fillId="0" borderId="364" xfId="0" applyNumberFormat="1" applyFont="1" applyBorder="1" applyAlignment="1">
      <alignment horizontal="left"/>
    </xf>
    <xf numFmtId="0" fontId="30" fillId="0" borderId="1054" xfId="0" applyFont="1" applyBorder="1" applyAlignment="1">
      <alignment horizontal="center" vertical="center"/>
    </xf>
    <xf numFmtId="0" fontId="30" fillId="0" borderId="306" xfId="0" applyFont="1" applyBorder="1" applyAlignment="1">
      <alignment horizontal="center" vertical="center"/>
    </xf>
    <xf numFmtId="0" fontId="30" fillId="0" borderId="979" xfId="0" applyFont="1" applyBorder="1" applyAlignment="1">
      <alignment horizontal="center" vertical="center"/>
    </xf>
    <xf numFmtId="0" fontId="10" fillId="0" borderId="1077" xfId="0" applyFont="1" applyBorder="1" applyAlignment="1">
      <alignment horizontal="center" vertical="center"/>
    </xf>
    <xf numFmtId="0" fontId="10" fillId="0" borderId="1086" xfId="0" applyFont="1" applyBorder="1" applyAlignment="1">
      <alignment horizontal="center" vertical="center"/>
    </xf>
    <xf numFmtId="0" fontId="10" fillId="0" borderId="1086" xfId="0" applyFont="1" applyBorder="1" applyAlignment="1">
      <alignment horizontal="center" vertical="center" wrapText="1"/>
    </xf>
    <xf numFmtId="0" fontId="10" fillId="0" borderId="1077" xfId="0" applyFont="1" applyBorder="1" applyAlignment="1">
      <alignment horizontal="center" vertical="center" wrapText="1"/>
    </xf>
    <xf numFmtId="0" fontId="10" fillId="0" borderId="1067" xfId="0" applyFont="1" applyBorder="1" applyAlignment="1">
      <alignment horizontal="center" vertical="center" wrapText="1"/>
    </xf>
    <xf numFmtId="0" fontId="10" fillId="0" borderId="1087" xfId="0" applyFont="1" applyBorder="1" applyAlignment="1">
      <alignment horizontal="center" vertical="center" wrapText="1"/>
    </xf>
    <xf numFmtId="0" fontId="10" fillId="0" borderId="1058" xfId="0" applyFont="1" applyBorder="1" applyAlignment="1">
      <alignment horizontal="center" vertical="center" wrapText="1"/>
    </xf>
    <xf numFmtId="0" fontId="10" fillId="0" borderId="968" xfId="0" applyFont="1" applyBorder="1" applyAlignment="1">
      <alignment horizontal="center" vertical="center" wrapText="1"/>
    </xf>
    <xf numFmtId="0" fontId="10" fillId="0" borderId="367" xfId="0" applyFont="1" applyBorder="1" applyAlignment="1">
      <alignment horizontal="center" vertical="center" wrapText="1"/>
    </xf>
    <xf numFmtId="0" fontId="10" fillId="0" borderId="799" xfId="0" applyFont="1" applyBorder="1" applyAlignment="1">
      <alignment horizontal="center" vertical="center" wrapText="1"/>
    </xf>
    <xf numFmtId="0" fontId="10" fillId="0" borderId="387" xfId="0" applyFont="1" applyBorder="1" applyAlignment="1">
      <alignment horizontal="center" vertical="center" wrapText="1"/>
    </xf>
    <xf numFmtId="1" fontId="10" fillId="7" borderId="1080" xfId="0" applyNumberFormat="1" applyFont="1" applyFill="1" applyBorder="1" applyAlignment="1">
      <alignment horizontal="center" vertical="center" wrapText="1"/>
    </xf>
    <xf numFmtId="1" fontId="10" fillId="7" borderId="1081" xfId="0" applyNumberFormat="1" applyFont="1" applyFill="1" applyBorder="1" applyAlignment="1">
      <alignment horizontal="center" vertical="center" wrapText="1"/>
    </xf>
    <xf numFmtId="1" fontId="10" fillId="7" borderId="1082" xfId="0" applyNumberFormat="1" applyFont="1" applyFill="1" applyBorder="1" applyAlignment="1">
      <alignment horizontal="center" vertical="center" wrapText="1"/>
    </xf>
    <xf numFmtId="1" fontId="10" fillId="7" borderId="1083" xfId="0" applyNumberFormat="1" applyFont="1" applyFill="1" applyBorder="1" applyAlignment="1">
      <alignment horizontal="center" vertical="center" wrapText="1"/>
    </xf>
    <xf numFmtId="0" fontId="10" fillId="0" borderId="1060" xfId="0" applyFont="1" applyBorder="1" applyAlignment="1">
      <alignment horizontal="center" vertical="center"/>
    </xf>
    <xf numFmtId="0" fontId="10" fillId="0" borderId="1068" xfId="0" applyFont="1" applyBorder="1" applyAlignment="1">
      <alignment horizontal="center" vertical="center"/>
    </xf>
    <xf numFmtId="0" fontId="10" fillId="0" borderId="1069" xfId="0" applyFont="1" applyBorder="1" applyAlignment="1">
      <alignment horizontal="center" vertical="center"/>
    </xf>
    <xf numFmtId="0" fontId="70" fillId="0" borderId="1054" xfId="0" applyFont="1" applyBorder="1" applyAlignment="1">
      <alignment horizontal="center" vertical="center" wrapText="1"/>
    </xf>
    <xf numFmtId="0" fontId="70" fillId="0" borderId="979" xfId="0" applyFont="1" applyBorder="1" applyAlignment="1">
      <alignment horizontal="center" vertical="center" wrapText="1"/>
    </xf>
    <xf numFmtId="0" fontId="70" fillId="0" borderId="1077" xfId="0" applyFont="1" applyBorder="1" applyAlignment="1">
      <alignment horizontal="center" vertical="center" wrapText="1"/>
    </xf>
    <xf numFmtId="0" fontId="70" fillId="0" borderId="1086" xfId="0" applyFont="1" applyBorder="1" applyAlignment="1">
      <alignment horizontal="center" vertical="center" wrapText="1"/>
    </xf>
    <xf numFmtId="0" fontId="70" fillId="7" borderId="1067" xfId="0" applyFont="1" applyFill="1" applyBorder="1" applyAlignment="1">
      <alignment horizontal="center" vertical="center" wrapText="1"/>
    </xf>
    <xf numFmtId="0" fontId="70" fillId="7" borderId="980" xfId="0" applyFont="1" applyFill="1" applyBorder="1" applyAlignment="1">
      <alignment horizontal="center" vertical="center" wrapText="1"/>
    </xf>
    <xf numFmtId="0" fontId="70" fillId="7" borderId="1054" xfId="0" applyFont="1" applyFill="1" applyBorder="1" applyAlignment="1">
      <alignment horizontal="center" vertical="center" wrapText="1"/>
    </xf>
    <xf numFmtId="0" fontId="70" fillId="7" borderId="979" xfId="0" applyFont="1" applyFill="1" applyBorder="1" applyAlignment="1">
      <alignment horizontal="center" vertical="center" wrapText="1"/>
    </xf>
    <xf numFmtId="0" fontId="69" fillId="0" borderId="1065" xfId="0" applyFont="1" applyBorder="1" applyAlignment="1">
      <alignment horizontal="center" vertical="center"/>
    </xf>
    <xf numFmtId="0" fontId="69" fillId="0" borderId="1067" xfId="0" applyFont="1" applyBorder="1" applyAlignment="1">
      <alignment horizontal="center" vertical="center"/>
    </xf>
    <xf numFmtId="0" fontId="69" fillId="0" borderId="303" xfId="0" applyFont="1" applyBorder="1" applyAlignment="1">
      <alignment horizontal="center" vertical="center"/>
    </xf>
    <xf numFmtId="0" fontId="69" fillId="0" borderId="811" xfId="0" applyFont="1" applyBorder="1" applyAlignment="1">
      <alignment horizontal="center" vertical="center"/>
    </xf>
    <xf numFmtId="0" fontId="69" fillId="0" borderId="978" xfId="0" applyFont="1" applyBorder="1" applyAlignment="1">
      <alignment horizontal="center" vertical="center"/>
    </xf>
    <xf numFmtId="0" fontId="69" fillId="0" borderId="980" xfId="0" applyFont="1" applyBorder="1" applyAlignment="1">
      <alignment horizontal="center" vertical="center"/>
    </xf>
    <xf numFmtId="0" fontId="10" fillId="0" borderId="1066" xfId="0" applyFont="1" applyBorder="1" applyAlignment="1">
      <alignment horizontal="center" vertical="center"/>
    </xf>
    <xf numFmtId="0" fontId="10" fillId="0" borderId="1067" xfId="0" applyFont="1" applyBorder="1" applyAlignment="1">
      <alignment horizontal="center" vertical="center"/>
    </xf>
    <xf numFmtId="0" fontId="10" fillId="0" borderId="977" xfId="0" applyFont="1" applyBorder="1" applyAlignment="1">
      <alignment horizontal="center" vertical="center"/>
    </xf>
    <xf numFmtId="0" fontId="10" fillId="0" borderId="980" xfId="0" applyFont="1" applyBorder="1" applyAlignment="1">
      <alignment horizontal="center" vertical="center"/>
    </xf>
    <xf numFmtId="0" fontId="70" fillId="0" borderId="1060" xfId="0" applyFont="1" applyBorder="1" applyAlignment="1">
      <alignment horizontal="center" vertical="center"/>
    </xf>
    <xf numFmtId="0" fontId="70" fillId="0" borderId="1068" xfId="0" applyFont="1" applyBorder="1" applyAlignment="1">
      <alignment horizontal="center" vertical="center"/>
    </xf>
    <xf numFmtId="0" fontId="70" fillId="0" borderId="1069" xfId="0" applyFont="1" applyBorder="1" applyAlignment="1">
      <alignment horizontal="center" vertical="center"/>
    </xf>
    <xf numFmtId="0" fontId="70" fillId="7" borderId="1089" xfId="0" applyFont="1" applyFill="1" applyBorder="1" applyAlignment="1">
      <alignment horizontal="center" vertical="center" wrapText="1"/>
    </xf>
    <xf numFmtId="0" fontId="70" fillId="7" borderId="997" xfId="0" applyFont="1" applyFill="1" applyBorder="1" applyAlignment="1">
      <alignment horizontal="center" vertical="center" wrapText="1"/>
    </xf>
    <xf numFmtId="0" fontId="70" fillId="0" borderId="1054" xfId="0" applyFont="1" applyBorder="1" applyAlignment="1">
      <alignment horizontal="center" vertical="center"/>
    </xf>
    <xf numFmtId="0" fontId="70" fillId="0" borderId="306" xfId="0" applyFont="1" applyBorder="1" applyAlignment="1">
      <alignment horizontal="center" vertical="center"/>
    </xf>
    <xf numFmtId="0" fontId="70" fillId="0" borderId="979" xfId="0" applyFont="1" applyBorder="1" applyAlignment="1">
      <alignment horizontal="center" vertical="center"/>
    </xf>
    <xf numFmtId="0" fontId="70" fillId="0" borderId="1065" xfId="0" applyFont="1" applyBorder="1" applyAlignment="1">
      <alignment horizontal="center" vertical="center" wrapText="1"/>
    </xf>
    <xf numFmtId="0" fontId="70" fillId="0" borderId="1066" xfId="0" applyFont="1" applyBorder="1" applyAlignment="1">
      <alignment horizontal="center" vertical="center" wrapText="1"/>
    </xf>
    <xf numFmtId="0" fontId="70" fillId="0" borderId="1067" xfId="0" applyFont="1" applyBorder="1" applyAlignment="1">
      <alignment horizontal="center" vertical="center" wrapText="1"/>
    </xf>
    <xf numFmtId="0" fontId="70" fillId="0" borderId="303" xfId="0" applyFont="1" applyBorder="1" applyAlignment="1">
      <alignment horizontal="center" vertical="center" wrapText="1"/>
    </xf>
    <xf numFmtId="0" fontId="70" fillId="0" borderId="0" xfId="0" applyFont="1" applyBorder="1" applyAlignment="1">
      <alignment horizontal="center" vertical="center" wrapText="1"/>
    </xf>
    <xf numFmtId="0" fontId="70" fillId="0" borderId="811" xfId="0" applyFont="1" applyBorder="1" applyAlignment="1">
      <alignment horizontal="center" vertical="center" wrapText="1"/>
    </xf>
    <xf numFmtId="0" fontId="70" fillId="0" borderId="1055" xfId="0" applyFont="1" applyBorder="1" applyAlignment="1">
      <alignment horizontal="center" vertical="center"/>
    </xf>
    <xf numFmtId="0" fontId="70" fillId="0" borderId="1060" xfId="0" applyFont="1" applyBorder="1" applyAlignment="1">
      <alignment horizontal="center" vertical="center" wrapText="1"/>
    </xf>
    <xf numFmtId="0" fontId="70" fillId="0" borderId="1055" xfId="0" applyFont="1" applyBorder="1" applyAlignment="1">
      <alignment horizontal="center" vertical="center" wrapText="1"/>
    </xf>
    <xf numFmtId="49" fontId="70" fillId="0" borderId="1060" xfId="0" applyNumberFormat="1" applyFont="1" applyBorder="1" applyAlignment="1">
      <alignment horizontal="center"/>
    </xf>
    <xf numFmtId="49" fontId="70" fillId="0" borderId="1055" xfId="0" applyNumberFormat="1" applyFont="1" applyBorder="1" applyAlignment="1">
      <alignment horizontal="center"/>
    </xf>
    <xf numFmtId="0" fontId="70" fillId="0" borderId="1060" xfId="0" applyFont="1" applyFill="1" applyBorder="1" applyAlignment="1">
      <alignment horizontal="center" vertical="center" wrapText="1"/>
    </xf>
    <xf numFmtId="0" fontId="70" fillId="0" borderId="1055" xfId="0" applyFont="1" applyFill="1" applyBorder="1" applyAlignment="1">
      <alignment horizontal="center" vertical="center" wrapText="1"/>
    </xf>
    <xf numFmtId="1" fontId="10" fillId="0" borderId="1072" xfId="0" applyNumberFormat="1" applyFont="1" applyBorder="1" applyAlignment="1">
      <alignment horizontal="center" vertical="center" wrapText="1"/>
    </xf>
    <xf numFmtId="1" fontId="10" fillId="0" borderId="976" xfId="0" applyNumberFormat="1" applyFont="1" applyBorder="1" applyAlignment="1">
      <alignment horizontal="center" vertical="center" wrapText="1"/>
    </xf>
    <xf numFmtId="0" fontId="70" fillId="7" borderId="1070" xfId="0" applyFont="1" applyFill="1" applyBorder="1" applyAlignment="1">
      <alignment horizontal="center" vertical="center" wrapText="1"/>
    </xf>
    <xf numFmtId="0" fontId="70" fillId="7" borderId="19" xfId="0" applyFont="1" applyFill="1" applyBorder="1" applyAlignment="1">
      <alignment horizontal="center" vertical="center" wrapText="1"/>
    </xf>
    <xf numFmtId="0" fontId="70" fillId="0" borderId="1018" xfId="0" applyFont="1" applyBorder="1" applyAlignment="1">
      <alignment horizontal="center" vertical="center" wrapText="1"/>
    </xf>
    <xf numFmtId="0" fontId="70" fillId="7" borderId="811" xfId="0" applyFont="1" applyFill="1" applyBorder="1" applyAlignment="1">
      <alignment horizontal="center" vertical="center" wrapText="1"/>
    </xf>
    <xf numFmtId="0" fontId="70" fillId="0" borderId="980" xfId="0" applyFont="1" applyBorder="1" applyAlignment="1">
      <alignment horizontal="center" vertical="center" wrapText="1"/>
    </xf>
    <xf numFmtId="0" fontId="70" fillId="0" borderId="1069" xfId="0" applyFont="1" applyBorder="1" applyAlignment="1">
      <alignment horizontal="center" vertical="center" wrapText="1"/>
    </xf>
    <xf numFmtId="0" fontId="70" fillId="0" borderId="1077" xfId="0" applyFont="1" applyBorder="1" applyAlignment="1">
      <alignment horizontal="center" vertical="center"/>
    </xf>
    <xf numFmtId="0" fontId="70" fillId="0" borderId="1086" xfId="0" applyFont="1" applyBorder="1" applyAlignment="1">
      <alignment horizontal="center" vertical="center"/>
    </xf>
    <xf numFmtId="0" fontId="70" fillId="7" borderId="1018" xfId="0" applyFont="1" applyFill="1" applyBorder="1" applyAlignment="1">
      <alignment horizontal="center" vertical="center" wrapText="1"/>
    </xf>
    <xf numFmtId="0" fontId="70" fillId="0" borderId="1069" xfId="0" applyFont="1" applyFill="1" applyBorder="1" applyAlignment="1">
      <alignment horizontal="center" vertical="center" wrapText="1"/>
    </xf>
    <xf numFmtId="0" fontId="9" fillId="0" borderId="405" xfId="0" applyFont="1" applyBorder="1" applyAlignment="1">
      <alignment horizontal="left" wrapText="1"/>
    </xf>
    <xf numFmtId="0" fontId="30" fillId="0" borderId="26" xfId="0" applyFont="1" applyBorder="1" applyAlignment="1">
      <alignment horizontal="center" vertical="center" wrapText="1"/>
    </xf>
    <xf numFmtId="0" fontId="30" fillId="0" borderId="407" xfId="0" applyFont="1" applyBorder="1" applyAlignment="1">
      <alignment horizontal="center" vertical="center" wrapText="1"/>
    </xf>
    <xf numFmtId="0" fontId="30" fillId="0" borderId="41" xfId="0" applyFont="1" applyBorder="1" applyAlignment="1">
      <alignment horizontal="center" wrapText="1"/>
    </xf>
    <xf numFmtId="0" fontId="30" fillId="0" borderId="591" xfId="0" applyFont="1" applyBorder="1" applyAlignment="1">
      <alignment horizontal="center" wrapText="1"/>
    </xf>
    <xf numFmtId="0" fontId="10" fillId="0" borderId="565" xfId="0" applyFont="1" applyBorder="1" applyAlignment="1">
      <alignment horizontal="center" vertical="center" wrapText="1"/>
    </xf>
    <xf numFmtId="0" fontId="10" fillId="0" borderId="594" xfId="0" applyFont="1" applyBorder="1" applyAlignment="1">
      <alignment horizontal="center" vertical="center" wrapText="1"/>
    </xf>
    <xf numFmtId="0" fontId="10" fillId="0" borderId="95" xfId="0" applyFont="1" applyBorder="1" applyAlignment="1">
      <alignment horizontal="center" vertical="center" wrapText="1"/>
    </xf>
    <xf numFmtId="0" fontId="10" fillId="0" borderId="600"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407" xfId="0" applyFont="1" applyBorder="1" applyAlignment="1">
      <alignment horizontal="center" vertical="center" wrapText="1"/>
    </xf>
    <xf numFmtId="0" fontId="9" fillId="0" borderId="187" xfId="0" applyFont="1" applyBorder="1" applyAlignment="1">
      <alignment horizontal="left" wrapText="1"/>
    </xf>
    <xf numFmtId="0" fontId="9" fillId="0" borderId="0" xfId="0" applyFont="1" applyAlignment="1">
      <alignment horizontal="left" wrapText="1"/>
    </xf>
    <xf numFmtId="0" fontId="10" fillId="0" borderId="679" xfId="0" applyFont="1" applyBorder="1" applyAlignment="1">
      <alignment horizontal="center" vertical="center" wrapText="1"/>
    </xf>
    <xf numFmtId="0" fontId="10" fillId="0" borderId="680" xfId="0" applyFont="1" applyBorder="1" applyAlignment="1">
      <alignment horizontal="center" vertical="center" wrapText="1"/>
    </xf>
    <xf numFmtId="0" fontId="69" fillId="0" borderId="26" xfId="0" applyFont="1" applyBorder="1" applyAlignment="1">
      <alignment horizontal="center" vertical="center" wrapText="1"/>
    </xf>
    <xf numFmtId="0" fontId="69" fillId="0" borderId="407" xfId="0" applyFont="1" applyBorder="1" applyAlignment="1">
      <alignment horizontal="center" vertical="center" wrapText="1"/>
    </xf>
    <xf numFmtId="0" fontId="30" fillId="0" borderId="26" xfId="0" applyFont="1" applyBorder="1" applyAlignment="1">
      <alignment horizontal="center" wrapText="1"/>
    </xf>
    <xf numFmtId="0" fontId="30" fillId="0" borderId="407" xfId="0" applyFont="1" applyBorder="1" applyAlignment="1">
      <alignment horizontal="center" wrapText="1"/>
    </xf>
    <xf numFmtId="0" fontId="10" fillId="0" borderId="564"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591" xfId="0" applyFont="1" applyBorder="1" applyAlignment="1">
      <alignment horizontal="center" vertical="center" wrapText="1"/>
    </xf>
    <xf numFmtId="1" fontId="10" fillId="4" borderId="561" xfId="0" applyNumberFormat="1" applyFont="1" applyFill="1" applyBorder="1" applyAlignment="1">
      <alignment horizontal="center" vertical="center" wrapText="1"/>
    </xf>
    <xf numFmtId="1" fontId="10" fillId="4" borderId="184" xfId="0" applyNumberFormat="1" applyFont="1" applyFill="1" applyBorder="1" applyAlignment="1">
      <alignment horizontal="center" vertical="center" wrapText="1"/>
    </xf>
    <xf numFmtId="1" fontId="10" fillId="4" borderId="620" xfId="0" applyNumberFormat="1" applyFont="1" applyFill="1" applyBorder="1" applyAlignment="1">
      <alignment horizontal="center" vertical="center" wrapText="1"/>
    </xf>
    <xf numFmtId="1" fontId="10" fillId="4" borderId="662" xfId="0" applyNumberFormat="1" applyFont="1" applyFill="1" applyBorder="1" applyAlignment="1">
      <alignment horizontal="center" vertical="center" wrapText="1"/>
    </xf>
    <xf numFmtId="1" fontId="10" fillId="4" borderId="663" xfId="0" applyNumberFormat="1" applyFont="1" applyFill="1" applyBorder="1" applyAlignment="1">
      <alignment horizontal="center" vertical="center" wrapText="1"/>
    </xf>
    <xf numFmtId="1" fontId="10" fillId="4" borderId="187" xfId="0" applyNumberFormat="1" applyFont="1" applyFill="1" applyBorder="1" applyAlignment="1">
      <alignment horizontal="center" vertical="center" wrapText="1"/>
    </xf>
    <xf numFmtId="1" fontId="10" fillId="4" borderId="405" xfId="0" applyNumberFormat="1" applyFont="1" applyFill="1" applyBorder="1" applyAlignment="1">
      <alignment horizontal="center" vertical="center" wrapText="1"/>
    </xf>
    <xf numFmtId="1" fontId="5" fillId="3" borderId="0" xfId="0" applyNumberFormat="1" applyFont="1" applyFill="1" applyAlignment="1">
      <alignment wrapText="1"/>
    </xf>
    <xf numFmtId="1" fontId="10" fillId="0" borderId="137" xfId="0" applyNumberFormat="1" applyFont="1" applyBorder="1" applyAlignment="1">
      <alignment horizontal="center" vertical="center" wrapText="1"/>
    </xf>
    <xf numFmtId="0" fontId="10" fillId="0" borderId="38" xfId="0" applyNumberFormat="1" applyFont="1" applyFill="1" applyBorder="1" applyAlignment="1" applyProtection="1">
      <alignment horizontal="left" vertical="center" wrapText="1"/>
    </xf>
    <xf numFmtId="0" fontId="10" fillId="0" borderId="39" xfId="0" applyNumberFormat="1" applyFont="1" applyFill="1" applyBorder="1" applyAlignment="1" applyProtection="1">
      <alignment horizontal="left" vertical="center" wrapText="1"/>
    </xf>
    <xf numFmtId="0" fontId="10" fillId="0" borderId="141" xfId="0" applyFont="1" applyFill="1" applyBorder="1" applyAlignment="1" applyProtection="1">
      <alignment horizontal="center" vertical="center" wrapText="1"/>
    </xf>
    <xf numFmtId="0" fontId="10" fillId="0" borderId="146" xfId="0" applyFont="1" applyFill="1" applyBorder="1" applyAlignment="1" applyProtection="1">
      <alignment horizontal="center" vertical="center" wrapText="1"/>
    </xf>
    <xf numFmtId="0" fontId="10" fillId="0" borderId="142" xfId="0" applyFont="1" applyFill="1" applyBorder="1" applyAlignment="1" applyProtection="1">
      <alignment horizontal="center" vertical="center" wrapText="1"/>
    </xf>
    <xf numFmtId="0" fontId="10" fillId="0" borderId="48" xfId="0" applyFont="1" applyFill="1" applyBorder="1" applyAlignment="1" applyProtection="1">
      <alignment horizontal="left" wrapText="1"/>
    </xf>
    <xf numFmtId="0" fontId="10" fillId="0" borderId="60" xfId="0" applyFont="1" applyFill="1" applyBorder="1" applyAlignment="1" applyProtection="1">
      <alignment horizontal="left" wrapText="1"/>
    </xf>
    <xf numFmtId="0" fontId="10" fillId="0" borderId="38" xfId="0" applyFont="1" applyFill="1" applyBorder="1" applyAlignment="1" applyProtection="1">
      <alignment horizontal="left" wrapText="1"/>
    </xf>
    <xf numFmtId="0" fontId="10" fillId="0" borderId="39" xfId="0" applyFont="1" applyFill="1" applyBorder="1" applyAlignment="1" applyProtection="1">
      <alignment horizontal="left" wrapText="1"/>
    </xf>
    <xf numFmtId="0" fontId="3" fillId="0" borderId="141" xfId="0" applyFont="1" applyFill="1" applyBorder="1" applyAlignment="1" applyProtection="1">
      <alignment horizontal="center" wrapText="1"/>
    </xf>
    <xf numFmtId="0" fontId="3" fillId="0" borderId="142" xfId="0" applyFont="1" applyFill="1" applyBorder="1" applyAlignment="1" applyProtection="1">
      <alignment horizontal="center" wrapText="1"/>
    </xf>
    <xf numFmtId="0" fontId="10" fillId="0" borderId="141" xfId="0" applyNumberFormat="1" applyFont="1" applyFill="1" applyBorder="1" applyAlignment="1" applyProtection="1">
      <alignment horizontal="center" vertical="center" wrapText="1"/>
    </xf>
    <xf numFmtId="0" fontId="10" fillId="0" borderId="142" xfId="0" applyNumberFormat="1" applyFont="1" applyFill="1" applyBorder="1" applyAlignment="1" applyProtection="1">
      <alignment horizontal="center" vertical="center" wrapText="1"/>
    </xf>
    <xf numFmtId="0" fontId="10" fillId="0" borderId="139" xfId="0" applyNumberFormat="1" applyFont="1" applyFill="1" applyBorder="1" applyAlignment="1" applyProtection="1">
      <alignment horizontal="left" vertical="center"/>
    </xf>
    <xf numFmtId="0" fontId="10" fillId="0" borderId="37" xfId="0" applyFont="1" applyFill="1" applyBorder="1" applyAlignment="1" applyProtection="1">
      <alignment horizontal="left" wrapText="1"/>
    </xf>
    <xf numFmtId="0" fontId="10" fillId="0" borderId="31" xfId="0" applyFont="1" applyFill="1" applyBorder="1" applyAlignment="1" applyProtection="1">
      <alignment horizontal="left" wrapText="1"/>
    </xf>
    <xf numFmtId="0" fontId="10" fillId="0" borderId="166" xfId="0" applyFont="1" applyFill="1" applyBorder="1" applyAlignment="1" applyProtection="1">
      <alignment horizontal="center" vertical="center" wrapText="1"/>
    </xf>
    <xf numFmtId="0" fontId="10" fillId="0" borderId="168" xfId="0" applyFont="1" applyFill="1" applyBorder="1" applyAlignment="1" applyProtection="1">
      <alignment horizontal="center" vertical="center" wrapText="1"/>
    </xf>
    <xf numFmtId="0" fontId="10" fillId="0" borderId="171" xfId="0" applyFont="1" applyFill="1" applyBorder="1" applyAlignment="1" applyProtection="1">
      <alignment horizontal="center" vertical="center" wrapText="1"/>
    </xf>
    <xf numFmtId="0" fontId="10" fillId="0" borderId="139" xfId="0" applyFont="1" applyFill="1" applyBorder="1" applyAlignment="1" applyProtection="1">
      <alignment horizontal="left" wrapText="1"/>
    </xf>
    <xf numFmtId="0" fontId="10" fillId="0" borderId="170" xfId="0" applyFont="1" applyFill="1" applyBorder="1" applyAlignment="1" applyProtection="1">
      <alignment horizontal="center" vertical="center"/>
    </xf>
    <xf numFmtId="0" fontId="10" fillId="0" borderId="141" xfId="0" applyFont="1" applyFill="1" applyBorder="1" applyAlignment="1" applyProtection="1">
      <alignment horizontal="center" vertical="center"/>
    </xf>
    <xf numFmtId="0" fontId="10" fillId="0" borderId="146" xfId="0" applyFont="1" applyFill="1" applyBorder="1" applyAlignment="1" applyProtection="1">
      <alignment horizontal="center" vertical="center"/>
    </xf>
    <xf numFmtId="0" fontId="10" fillId="0" borderId="142" xfId="0" applyFont="1" applyFill="1" applyBorder="1" applyAlignment="1" applyProtection="1">
      <alignment horizontal="center" vertical="center"/>
    </xf>
    <xf numFmtId="0" fontId="10" fillId="0" borderId="141" xfId="0" applyFont="1" applyBorder="1" applyAlignment="1" applyProtection="1">
      <alignment horizontal="center" vertical="center" wrapText="1"/>
    </xf>
    <xf numFmtId="0" fontId="10" fillId="0" borderId="142" xfId="0" applyFont="1" applyBorder="1" applyAlignment="1" applyProtection="1">
      <alignment horizontal="center" vertical="center" wrapText="1"/>
    </xf>
    <xf numFmtId="0" fontId="10" fillId="0" borderId="34" xfId="0" applyFont="1" applyFill="1" applyBorder="1" applyAlignment="1" applyProtection="1">
      <alignment horizontal="center" vertical="center" wrapText="1"/>
    </xf>
    <xf numFmtId="0" fontId="10" fillId="0" borderId="141" xfId="0" applyFont="1" applyBorder="1" applyAlignment="1" applyProtection="1">
      <alignment horizontal="center" vertical="center"/>
    </xf>
    <xf numFmtId="0" fontId="10" fillId="0" borderId="142" xfId="0" applyFont="1" applyBorder="1" applyAlignment="1" applyProtection="1">
      <alignment horizontal="center" vertical="center"/>
    </xf>
    <xf numFmtId="0" fontId="30" fillId="0" borderId="138" xfId="0" applyFont="1" applyBorder="1" applyAlignment="1">
      <alignment horizontal="center" vertical="center"/>
    </xf>
    <xf numFmtId="0" fontId="30" fillId="0" borderId="4" xfId="0" applyFont="1" applyBorder="1" applyAlignment="1">
      <alignment horizontal="center" vertical="center"/>
    </xf>
    <xf numFmtId="0" fontId="30" fillId="0" borderId="404" xfId="0" applyFont="1" applyBorder="1" applyAlignment="1">
      <alignment horizontal="center" vertical="center"/>
    </xf>
    <xf numFmtId="1" fontId="10" fillId="0" borderId="138" xfId="0" applyNumberFormat="1" applyFont="1" applyBorder="1" applyAlignment="1">
      <alignment horizontal="center" vertical="center" wrapText="1"/>
    </xf>
    <xf numFmtId="1" fontId="10" fillId="0" borderId="4" xfId="0" applyNumberFormat="1" applyFont="1" applyBorder="1" applyAlignment="1">
      <alignment horizontal="center" vertical="center" wrapText="1"/>
    </xf>
    <xf numFmtId="1" fontId="10" fillId="0" borderId="138" xfId="0" applyNumberFormat="1" applyFont="1" applyBorder="1" applyAlignment="1">
      <alignment horizontal="center" vertical="center"/>
    </xf>
    <xf numFmtId="1" fontId="10" fillId="0" borderId="27" xfId="0" applyNumberFormat="1" applyFont="1" applyBorder="1" applyAlignment="1">
      <alignment horizontal="center" vertical="center"/>
    </xf>
    <xf numFmtId="1" fontId="10" fillId="0" borderId="4" xfId="0" applyNumberFormat="1" applyFont="1" applyBorder="1" applyAlignment="1">
      <alignment horizontal="center" vertical="center"/>
    </xf>
    <xf numFmtId="0" fontId="30" fillId="0" borderId="581" xfId="0" applyFont="1" applyBorder="1" applyAlignment="1">
      <alignment horizontal="center" vertical="center" wrapText="1"/>
    </xf>
    <xf numFmtId="1" fontId="10" fillId="3" borderId="566" xfId="0" applyNumberFormat="1" applyFont="1" applyFill="1" applyBorder="1" applyAlignment="1">
      <alignment horizontal="center" vertical="center"/>
    </xf>
    <xf numFmtId="1" fontId="10" fillId="3" borderId="37" xfId="0" applyNumberFormat="1" applyFont="1" applyFill="1" applyBorder="1" applyAlignment="1">
      <alignment horizontal="left" vertical="center" wrapText="1"/>
    </xf>
    <xf numFmtId="1" fontId="10" fillId="3" borderId="31" xfId="0" applyNumberFormat="1" applyFont="1" applyFill="1" applyBorder="1" applyAlignment="1">
      <alignment horizontal="left" vertical="center" wrapText="1"/>
    </xf>
    <xf numFmtId="1" fontId="10" fillId="0" borderId="38" xfId="0" applyNumberFormat="1" applyFont="1" applyBorder="1" applyAlignment="1">
      <alignment horizontal="left" vertical="center" wrapText="1"/>
    </xf>
    <xf numFmtId="1" fontId="10" fillId="0" borderId="389" xfId="0" applyNumberFormat="1" applyFont="1" applyBorder="1" applyAlignment="1">
      <alignment horizontal="left" vertical="center" wrapText="1"/>
    </xf>
    <xf numFmtId="1" fontId="9" fillId="0" borderId="565" xfId="0" applyNumberFormat="1" applyFont="1" applyBorder="1" applyAlignment="1">
      <alignment horizontal="left"/>
    </xf>
    <xf numFmtId="1" fontId="10" fillId="3" borderId="581" xfId="0" applyNumberFormat="1" applyFont="1" applyFill="1" applyBorder="1" applyAlignment="1">
      <alignment horizontal="center" vertical="center"/>
    </xf>
    <xf numFmtId="1" fontId="10" fillId="3" borderId="41" xfId="0" applyNumberFormat="1" applyFont="1" applyFill="1" applyBorder="1" applyAlignment="1">
      <alignment horizontal="center" vertical="center" wrapText="1"/>
    </xf>
    <xf numFmtId="1" fontId="10" fillId="3" borderId="127" xfId="0" applyNumberFormat="1" applyFont="1" applyFill="1" applyBorder="1" applyAlignment="1">
      <alignment horizontal="center" vertical="center" wrapText="1"/>
    </xf>
    <xf numFmtId="1" fontId="10" fillId="3" borderId="591" xfId="0" applyNumberFormat="1" applyFont="1" applyFill="1" applyBorder="1" applyAlignment="1">
      <alignment horizontal="center" vertical="center" wrapText="1"/>
    </xf>
    <xf numFmtId="1" fontId="10" fillId="3" borderId="138" xfId="0" applyNumberFormat="1" applyFont="1" applyFill="1" applyBorder="1" applyAlignment="1">
      <alignment horizontal="left" vertical="center" wrapText="1"/>
    </xf>
    <xf numFmtId="1" fontId="10" fillId="0" borderId="408" xfId="0" applyNumberFormat="1" applyFont="1" applyBorder="1" applyAlignment="1">
      <alignment horizontal="left" vertical="center" wrapText="1"/>
    </xf>
    <xf numFmtId="1" fontId="10" fillId="0" borderId="50" xfId="0" applyNumberFormat="1" applyFont="1" applyBorder="1" applyAlignment="1">
      <alignment horizontal="left" vertical="center" wrapText="1"/>
    </xf>
    <xf numFmtId="1" fontId="10" fillId="0" borderId="368" xfId="0" applyNumberFormat="1" applyFont="1" applyBorder="1" applyAlignment="1">
      <alignment horizontal="center" vertical="center" wrapText="1"/>
    </xf>
    <xf numFmtId="1" fontId="10" fillId="0" borderId="369" xfId="0" applyNumberFormat="1" applyFont="1" applyBorder="1" applyAlignment="1">
      <alignment horizontal="center" vertical="center" wrapText="1"/>
    </xf>
    <xf numFmtId="1" fontId="10" fillId="3" borderId="599" xfId="0" applyNumberFormat="1" applyFont="1" applyFill="1" applyBorder="1" applyAlignment="1">
      <alignment horizontal="center"/>
    </xf>
    <xf numFmtId="1" fontId="10" fillId="3" borderId="635" xfId="0" applyNumberFormat="1" applyFont="1" applyFill="1" applyBorder="1" applyAlignment="1">
      <alignment horizontal="center"/>
    </xf>
    <xf numFmtId="1" fontId="10" fillId="3" borderId="637" xfId="0" applyNumberFormat="1" applyFont="1" applyFill="1" applyBorder="1" applyAlignment="1">
      <alignment horizontal="center"/>
    </xf>
    <xf numFmtId="1" fontId="10" fillId="3" borderId="0" xfId="0" applyNumberFormat="1" applyFont="1" applyFill="1" applyAlignment="1">
      <alignment horizontal="center" vertical="center" wrapText="1"/>
    </xf>
    <xf numFmtId="1" fontId="10" fillId="3" borderId="34" xfId="0" applyNumberFormat="1" applyFont="1" applyFill="1" applyBorder="1" applyAlignment="1">
      <alignment horizontal="center" vertical="center" wrapText="1"/>
    </xf>
    <xf numFmtId="1" fontId="10" fillId="3" borderId="27" xfId="0" applyNumberFormat="1" applyFont="1" applyFill="1" applyBorder="1" applyAlignment="1">
      <alignment horizontal="left" vertical="center" wrapText="1"/>
    </xf>
    <xf numFmtId="1" fontId="10" fillId="3" borderId="4" xfId="0" applyNumberFormat="1" applyFont="1" applyFill="1" applyBorder="1" applyAlignment="1">
      <alignment horizontal="left" vertical="center" wrapText="1"/>
    </xf>
    <xf numFmtId="1" fontId="10" fillId="3" borderId="582" xfId="0" applyNumberFormat="1" applyFont="1" applyFill="1" applyBorder="1" applyAlignment="1">
      <alignment horizontal="left" vertical="center" wrapText="1"/>
    </xf>
    <xf numFmtId="1" fontId="10" fillId="3" borderId="35" xfId="0" applyNumberFormat="1" applyFont="1" applyFill="1" applyBorder="1" applyAlignment="1">
      <alignment horizontal="left" vertical="center" wrapText="1"/>
    </xf>
    <xf numFmtId="1" fontId="10" fillId="3" borderId="42" xfId="0" applyNumberFormat="1" applyFont="1" applyFill="1" applyBorder="1" applyAlignment="1">
      <alignment horizontal="left" vertical="center" wrapText="1"/>
    </xf>
    <xf numFmtId="1" fontId="10" fillId="3" borderId="36" xfId="0" applyNumberFormat="1" applyFont="1" applyFill="1" applyBorder="1" applyAlignment="1">
      <alignment horizontal="left" vertical="center" wrapText="1"/>
    </xf>
    <xf numFmtId="1" fontId="10" fillId="3" borderId="367" xfId="0" applyNumberFormat="1" applyFont="1" applyFill="1" applyBorder="1" applyAlignment="1">
      <alignment horizontal="left" vertical="center" wrapText="1"/>
    </xf>
    <xf numFmtId="1" fontId="10" fillId="3" borderId="7" xfId="0" applyNumberFormat="1" applyFont="1" applyFill="1" applyBorder="1" applyAlignment="1">
      <alignment horizontal="left" vertical="center" wrapText="1"/>
    </xf>
    <xf numFmtId="1" fontId="10" fillId="3" borderId="581" xfId="0" applyNumberFormat="1" applyFont="1" applyFill="1" applyBorder="1" applyAlignment="1">
      <alignment horizontal="center" vertical="center" wrapText="1"/>
    </xf>
    <xf numFmtId="1" fontId="10" fillId="3" borderId="137" xfId="0" applyNumberFormat="1" applyFont="1" applyFill="1" applyBorder="1" applyAlignment="1">
      <alignment horizontal="center" vertical="center"/>
    </xf>
    <xf numFmtId="1" fontId="10" fillId="3" borderId="34" xfId="0" applyNumberFormat="1" applyFont="1" applyFill="1" applyBorder="1" applyAlignment="1">
      <alignment horizontal="center" vertical="center"/>
    </xf>
    <xf numFmtId="1" fontId="10" fillId="3" borderId="590" xfId="0" applyNumberFormat="1" applyFont="1" applyFill="1" applyBorder="1" applyAlignment="1">
      <alignment horizontal="center" vertical="center"/>
    </xf>
    <xf numFmtId="1" fontId="9" fillId="0" borderId="405" xfId="0" applyNumberFormat="1" applyFont="1" applyBorder="1" applyAlignment="1">
      <alignment horizontal="left"/>
    </xf>
    <xf numFmtId="1" fontId="10" fillId="0" borderId="576" xfId="0" applyNumberFormat="1" applyFont="1" applyBorder="1" applyAlignment="1">
      <alignment horizontal="left" vertical="center" wrapText="1"/>
    </xf>
    <xf numFmtId="1" fontId="10" fillId="0" borderId="575" xfId="0" applyNumberFormat="1" applyFont="1" applyBorder="1" applyAlignment="1">
      <alignment horizontal="left" vertical="center" wrapText="1"/>
    </xf>
    <xf numFmtId="1" fontId="10" fillId="0" borderId="37" xfId="0" applyNumberFormat="1" applyFont="1" applyBorder="1" applyAlignment="1">
      <alignment horizontal="left" vertical="center" wrapText="1"/>
    </xf>
    <xf numFmtId="1" fontId="10" fillId="0" borderId="31" xfId="0" applyNumberFormat="1" applyFont="1" applyBorder="1" applyAlignment="1">
      <alignment horizontal="left" vertical="center" wrapText="1"/>
    </xf>
    <xf numFmtId="1" fontId="10" fillId="3" borderId="37" xfId="0" applyNumberFormat="1" applyFont="1" applyFill="1" applyBorder="1" applyAlignment="1">
      <alignment horizontal="left"/>
    </xf>
    <xf numFmtId="1" fontId="10" fillId="3" borderId="31" xfId="0" applyNumberFormat="1" applyFont="1" applyFill="1" applyBorder="1" applyAlignment="1">
      <alignment horizontal="left"/>
    </xf>
    <xf numFmtId="1" fontId="10" fillId="0" borderId="364" xfId="0" applyNumberFormat="1" applyFont="1" applyBorder="1" applyAlignment="1">
      <alignment horizontal="left" vertical="center" wrapText="1"/>
    </xf>
    <xf numFmtId="1" fontId="10" fillId="0" borderId="38" xfId="0" applyNumberFormat="1" applyFont="1" applyBorder="1" applyAlignment="1">
      <alignment horizontal="left"/>
    </xf>
    <xf numFmtId="1" fontId="10" fillId="0" borderId="37" xfId="0" applyNumberFormat="1" applyFont="1" applyBorder="1" applyAlignment="1">
      <alignment horizontal="left" vertical="center"/>
    </xf>
    <xf numFmtId="1" fontId="10" fillId="0" borderId="31" xfId="0" applyNumberFormat="1" applyFont="1" applyBorder="1" applyAlignment="1">
      <alignment horizontal="left" vertical="center"/>
    </xf>
    <xf numFmtId="1" fontId="10" fillId="3" borderId="38" xfId="0" applyNumberFormat="1" applyFont="1" applyFill="1" applyBorder="1" applyAlignment="1">
      <alignment horizontal="left" vertical="center" wrapText="1"/>
    </xf>
    <xf numFmtId="1" fontId="10" fillId="0" borderId="564" xfId="0" applyNumberFormat="1" applyFont="1" applyBorder="1" applyAlignment="1">
      <alignment horizontal="center"/>
    </xf>
    <xf numFmtId="1" fontId="10" fillId="0" borderId="566" xfId="0" applyNumberFormat="1" applyFont="1" applyBorder="1" applyAlignment="1">
      <alignment horizontal="center"/>
    </xf>
    <xf numFmtId="1" fontId="10" fillId="3" borderId="41" xfId="0" applyNumberFormat="1" applyFont="1" applyFill="1" applyBorder="1" applyAlignment="1">
      <alignment horizontal="center" vertical="center"/>
    </xf>
    <xf numFmtId="1" fontId="10" fillId="3" borderId="127" xfId="0" applyNumberFormat="1" applyFont="1" applyFill="1" applyBorder="1" applyAlignment="1">
      <alignment horizontal="center" vertical="center"/>
    </xf>
    <xf numFmtId="1" fontId="10" fillId="3" borderId="591" xfId="0" applyNumberFormat="1" applyFont="1" applyFill="1" applyBorder="1" applyAlignment="1">
      <alignment horizontal="center" vertical="center"/>
    </xf>
    <xf numFmtId="1" fontId="10" fillId="3" borderId="0" xfId="0" applyNumberFormat="1" applyFont="1" applyFill="1" applyAlignment="1">
      <alignment horizontal="center" vertical="center"/>
    </xf>
    <xf numFmtId="1" fontId="10" fillId="0" borderId="37" xfId="0" applyNumberFormat="1" applyFont="1" applyBorder="1" applyAlignment="1">
      <alignment vertical="center" wrapText="1"/>
    </xf>
    <xf numFmtId="1" fontId="10" fillId="0" borderId="31" xfId="0" applyNumberFormat="1" applyFont="1" applyBorder="1" applyAlignment="1">
      <alignment vertical="center" wrapText="1"/>
    </xf>
    <xf numFmtId="1" fontId="10" fillId="0" borderId="599" xfId="0" applyNumberFormat="1" applyFont="1" applyBorder="1" applyAlignment="1">
      <alignment horizontal="center" vertical="center" wrapText="1"/>
    </xf>
    <xf numFmtId="1" fontId="10" fillId="0" borderId="385" xfId="0" applyNumberFormat="1" applyFont="1" applyBorder="1" applyAlignment="1">
      <alignment horizontal="left" vertical="center"/>
    </xf>
    <xf numFmtId="1" fontId="10" fillId="0" borderId="60" xfId="0" applyNumberFormat="1" applyFont="1" applyBorder="1" applyAlignment="1">
      <alignment horizontal="left" vertical="center"/>
    </xf>
    <xf numFmtId="1" fontId="10" fillId="0" borderId="561" xfId="0" applyNumberFormat="1" applyFont="1" applyBorder="1" applyAlignment="1">
      <alignment horizontal="center" vertical="center"/>
    </xf>
    <xf numFmtId="1" fontId="10" fillId="0" borderId="127" xfId="0" applyNumberFormat="1" applyFont="1" applyBorder="1" applyAlignment="1">
      <alignment horizontal="left"/>
    </xf>
    <xf numFmtId="1" fontId="10" fillId="0" borderId="581" xfId="0" applyNumberFormat="1" applyFont="1" applyBorder="1" applyAlignment="1">
      <alignment horizontal="center"/>
    </xf>
    <xf numFmtId="1" fontId="10" fillId="0" borderId="41" xfId="0" applyNumberFormat="1" applyFont="1" applyBorder="1" applyAlignment="1">
      <alignment horizontal="left"/>
    </xf>
    <xf numFmtId="1" fontId="10" fillId="0" borderId="37" xfId="0" applyNumberFormat="1" applyFont="1" applyBorder="1" applyAlignment="1">
      <alignment horizontal="left"/>
    </xf>
    <xf numFmtId="1" fontId="10" fillId="0" borderId="31" xfId="0" applyNumberFormat="1" applyFont="1" applyBorder="1" applyAlignment="1">
      <alignment horizontal="left"/>
    </xf>
    <xf numFmtId="1" fontId="10" fillId="0" borderId="581" xfId="0" applyNumberFormat="1" applyFont="1" applyBorder="1" applyAlignment="1">
      <alignment horizontal="left"/>
    </xf>
    <xf numFmtId="1" fontId="10" fillId="0" borderId="620" xfId="0" applyNumberFormat="1" applyFont="1" applyBorder="1" applyAlignment="1">
      <alignment horizontal="center" vertical="center"/>
    </xf>
    <xf numFmtId="1" fontId="10" fillId="0" borderId="27" xfId="5" applyNumberFormat="1" applyFont="1" applyBorder="1" applyAlignment="1">
      <alignment horizontal="left" vertical="center" wrapText="1"/>
    </xf>
    <xf numFmtId="1" fontId="10" fillId="0" borderId="62" xfId="0" applyNumberFormat="1" applyFont="1" applyBorder="1" applyAlignment="1">
      <alignment horizontal="left" vertical="center"/>
    </xf>
    <xf numFmtId="1" fontId="10" fillId="0" borderId="4" xfId="5" applyNumberFormat="1" applyFont="1" applyBorder="1" applyAlignment="1">
      <alignment horizontal="left" vertical="center" wrapText="1"/>
    </xf>
    <xf numFmtId="1" fontId="10" fillId="0" borderId="576" xfId="5" applyNumberFormat="1" applyFont="1" applyBorder="1" applyAlignment="1">
      <alignment horizontal="left" wrapText="1"/>
    </xf>
    <xf numFmtId="1" fontId="10" fillId="0" borderId="575" xfId="5" applyNumberFormat="1" applyFont="1" applyBorder="1" applyAlignment="1">
      <alignment horizontal="left" wrapText="1"/>
    </xf>
    <xf numFmtId="1" fontId="10" fillId="0" borderId="37" xfId="7" applyNumberFormat="1" applyFont="1" applyBorder="1" applyAlignment="1">
      <alignment horizontal="left" vertical="center" wrapText="1"/>
    </xf>
    <xf numFmtId="1" fontId="10" fillId="0" borderId="31" xfId="7" applyNumberFormat="1" applyFont="1" applyBorder="1" applyAlignment="1">
      <alignment horizontal="left" vertical="center" wrapText="1"/>
    </xf>
    <xf numFmtId="1" fontId="10" fillId="0" borderId="37" xfId="5" applyNumberFormat="1" applyFont="1" applyBorder="1" applyAlignment="1">
      <alignment vertical="center" wrapText="1"/>
    </xf>
    <xf numFmtId="1" fontId="10" fillId="0" borderId="31" xfId="5" applyNumberFormat="1" applyFont="1" applyBorder="1" applyAlignment="1">
      <alignment vertical="center" wrapText="1"/>
    </xf>
    <xf numFmtId="1" fontId="3" fillId="0" borderId="187" xfId="6" applyNumberFormat="1" applyFont="1" applyBorder="1" applyAlignment="1">
      <alignment horizontal="center" vertical="center" wrapText="1"/>
    </xf>
    <xf numFmtId="1" fontId="3" fillId="0" borderId="26" xfId="6" applyNumberFormat="1" applyFont="1" applyBorder="1" applyAlignment="1">
      <alignment horizontal="center" vertical="center" wrapText="1"/>
    </xf>
    <xf numFmtId="1" fontId="3" fillId="0" borderId="0" xfId="6" applyNumberFormat="1" applyFont="1" applyAlignment="1">
      <alignment horizontal="center" vertical="center" wrapText="1"/>
    </xf>
    <xf numFmtId="1" fontId="3" fillId="0" borderId="34" xfId="6" applyNumberFormat="1" applyFont="1" applyBorder="1" applyAlignment="1">
      <alignment horizontal="center" vertical="center" wrapText="1"/>
    </xf>
    <xf numFmtId="1" fontId="3" fillId="0" borderId="405" xfId="6" applyNumberFormat="1" applyFont="1" applyBorder="1" applyAlignment="1">
      <alignment horizontal="center" vertical="center" wrapText="1"/>
    </xf>
    <xf numFmtId="1" fontId="3" fillId="0" borderId="407" xfId="6" applyNumberFormat="1" applyFont="1" applyBorder="1" applyAlignment="1">
      <alignment horizontal="center" vertical="center" wrapText="1"/>
    </xf>
    <xf numFmtId="1" fontId="10" fillId="0" borderId="40" xfId="6" applyNumberFormat="1" applyFont="1" applyBorder="1" applyAlignment="1">
      <alignment horizontal="center" vertical="center" wrapText="1"/>
    </xf>
    <xf numFmtId="1" fontId="10" fillId="0" borderId="187" xfId="6" applyNumberFormat="1" applyFont="1" applyBorder="1" applyAlignment="1">
      <alignment horizontal="center" vertical="center" wrapText="1"/>
    </xf>
    <xf numFmtId="1" fontId="10" fillId="0" borderId="137" xfId="6" applyNumberFormat="1" applyFont="1" applyBorder="1" applyAlignment="1">
      <alignment horizontal="center" vertical="center" wrapText="1"/>
    </xf>
    <xf numFmtId="1" fontId="10" fillId="0" borderId="0" xfId="6" applyNumberFormat="1" applyFont="1" applyAlignment="1">
      <alignment horizontal="center" vertical="center" wrapText="1"/>
    </xf>
    <xf numFmtId="1" fontId="10" fillId="0" borderId="590" xfId="6" applyNumberFormat="1" applyFont="1" applyBorder="1" applyAlignment="1">
      <alignment horizontal="center" vertical="center" wrapText="1"/>
    </xf>
    <xf numFmtId="1" fontId="10" fillId="0" borderId="405" xfId="6" applyNumberFormat="1" applyFont="1" applyBorder="1" applyAlignment="1">
      <alignment horizontal="center" vertical="center" wrapText="1"/>
    </xf>
    <xf numFmtId="1" fontId="10" fillId="0" borderId="565" xfId="0" applyNumberFormat="1" applyFont="1" applyBorder="1" applyAlignment="1">
      <alignment horizontal="center"/>
    </xf>
    <xf numFmtId="1" fontId="10" fillId="0" borderId="594" xfId="0" applyNumberFormat="1" applyFont="1" applyBorder="1" applyAlignment="1">
      <alignment horizontal="center"/>
    </xf>
    <xf numFmtId="1" fontId="10" fillId="0" borderId="662" xfId="6" quotePrefix="1" applyNumberFormat="1" applyFont="1" applyBorder="1" applyAlignment="1" applyProtection="1">
      <alignment horizontal="center" vertical="center"/>
      <protection hidden="1"/>
    </xf>
    <xf numFmtId="1" fontId="10" fillId="0" borderId="26" xfId="6" quotePrefix="1" applyNumberFormat="1" applyFont="1" applyBorder="1" applyAlignment="1" applyProtection="1">
      <alignment horizontal="center" vertical="center"/>
      <protection hidden="1"/>
    </xf>
    <xf numFmtId="1" fontId="10" fillId="0" borderId="663" xfId="6" quotePrefix="1" applyNumberFormat="1" applyFont="1" applyBorder="1" applyAlignment="1" applyProtection="1">
      <alignment horizontal="center" vertical="center"/>
      <protection hidden="1"/>
    </xf>
    <xf numFmtId="1" fontId="10" fillId="0" borderId="407" xfId="6" quotePrefix="1" applyNumberFormat="1" applyFont="1" applyBorder="1" applyAlignment="1" applyProtection="1">
      <alignment horizontal="center" vertical="center"/>
      <protection hidden="1"/>
    </xf>
    <xf numFmtId="1" fontId="10" fillId="0" borderId="535" xfId="6" applyNumberFormat="1" applyFont="1" applyBorder="1" applyAlignment="1" applyProtection="1">
      <alignment horizontal="center" vertical="center"/>
      <protection hidden="1"/>
    </xf>
    <xf numFmtId="1" fontId="10" fillId="0" borderId="637" xfId="6" applyNumberFormat="1" applyFont="1" applyBorder="1" applyAlignment="1" applyProtection="1">
      <alignment horizontal="center" vertical="center"/>
      <protection hidden="1"/>
    </xf>
    <xf numFmtId="1" fontId="10" fillId="0" borderId="95" xfId="6" applyNumberFormat="1" applyFont="1" applyBorder="1" applyAlignment="1" applyProtection="1">
      <alignment horizontal="center" vertical="center"/>
      <protection hidden="1"/>
    </xf>
    <xf numFmtId="1" fontId="10" fillId="0" borderId="600" xfId="6" applyNumberFormat="1" applyFont="1" applyBorder="1" applyAlignment="1" applyProtection="1">
      <alignment horizontal="center" vertical="center"/>
      <protection hidden="1"/>
    </xf>
    <xf numFmtId="1" fontId="10" fillId="0" borderId="40" xfId="0" applyNumberFormat="1" applyFont="1" applyBorder="1" applyAlignment="1">
      <alignment horizontal="left" vertical="center" wrapText="1"/>
    </xf>
    <xf numFmtId="1" fontId="10" fillId="0" borderId="590" xfId="0" applyNumberFormat="1" applyFont="1" applyBorder="1" applyAlignment="1">
      <alignment horizontal="left" vertical="center" wrapText="1"/>
    </xf>
    <xf numFmtId="1" fontId="10" fillId="0" borderId="375" xfId="0" applyNumberFormat="1" applyFont="1" applyBorder="1" applyAlignment="1">
      <alignment horizontal="left" vertical="center"/>
    </xf>
    <xf numFmtId="1" fontId="10" fillId="0" borderId="391" xfId="0" applyNumberFormat="1" applyFont="1" applyBorder="1" applyAlignment="1">
      <alignment horizontal="left" vertical="center"/>
    </xf>
    <xf numFmtId="1" fontId="10" fillId="0" borderId="41" xfId="0" applyNumberFormat="1" applyFont="1" applyBorder="1" applyAlignment="1">
      <alignment horizontal="left" vertical="center" wrapText="1"/>
    </xf>
    <xf numFmtId="1" fontId="10" fillId="0" borderId="127" xfId="0" applyNumberFormat="1" applyFont="1" applyBorder="1" applyAlignment="1">
      <alignment horizontal="left" vertical="center" wrapText="1"/>
    </xf>
    <xf numFmtId="1" fontId="10" fillId="0" borderId="41" xfId="0" applyNumberFormat="1" applyFont="1" applyBorder="1" applyAlignment="1">
      <alignment horizontal="left" vertical="center"/>
    </xf>
    <xf numFmtId="1" fontId="10" fillId="0" borderId="127" xfId="0" applyNumberFormat="1" applyFont="1" applyBorder="1" applyAlignment="1">
      <alignment horizontal="left" vertical="center"/>
    </xf>
    <xf numFmtId="1" fontId="10" fillId="0" borderId="591" xfId="0" applyNumberFormat="1" applyFont="1" applyBorder="1" applyAlignment="1">
      <alignment horizontal="left" vertical="center"/>
    </xf>
    <xf numFmtId="1" fontId="10" fillId="0" borderId="28" xfId="0" applyNumberFormat="1" applyFont="1" applyBorder="1" applyAlignment="1">
      <alignment horizontal="left" vertical="center" wrapText="1"/>
    </xf>
    <xf numFmtId="1" fontId="10" fillId="0" borderId="63" xfId="0" applyNumberFormat="1" applyFont="1" applyBorder="1" applyAlignment="1">
      <alignment horizontal="left" vertical="center" wrapText="1"/>
    </xf>
    <xf numFmtId="1" fontId="10" fillId="0" borderId="28" xfId="0" applyNumberFormat="1" applyFont="1" applyBorder="1" applyAlignment="1">
      <alignment horizontal="left" vertical="center"/>
    </xf>
    <xf numFmtId="1" fontId="10" fillId="0" borderId="63" xfId="0" applyNumberFormat="1" applyFont="1" applyBorder="1" applyAlignment="1">
      <alignment horizontal="left" vertical="center"/>
    </xf>
    <xf numFmtId="1" fontId="10" fillId="0" borderId="28" xfId="0" applyNumberFormat="1" applyFont="1" applyBorder="1" applyAlignment="1">
      <alignment vertical="center" wrapText="1"/>
    </xf>
    <xf numFmtId="1" fontId="10" fillId="0" borderId="63" xfId="0" applyNumberFormat="1" applyFont="1" applyBorder="1" applyAlignment="1">
      <alignment vertical="center" wrapText="1"/>
    </xf>
    <xf numFmtId="1" fontId="10" fillId="0" borderId="5" xfId="0" applyNumberFormat="1" applyFont="1" applyBorder="1" applyAlignment="1">
      <alignment horizontal="left" vertical="center" wrapText="1"/>
    </xf>
    <xf numFmtId="1" fontId="10" fillId="0" borderId="73" xfId="0" applyNumberFormat="1" applyFont="1" applyBorder="1" applyAlignment="1">
      <alignment horizontal="left" vertical="center" wrapText="1"/>
    </xf>
    <xf numFmtId="1" fontId="10" fillId="0" borderId="150" xfId="0" applyNumberFormat="1" applyFont="1" applyBorder="1" applyAlignment="1">
      <alignment horizontal="left" vertical="center"/>
    </xf>
    <xf numFmtId="1" fontId="10" fillId="0" borderId="76" xfId="0" applyNumberFormat="1" applyFont="1" applyBorder="1" applyAlignment="1">
      <alignment horizontal="left" vertical="center"/>
    </xf>
    <xf numFmtId="1" fontId="10" fillId="0" borderId="62" xfId="0" applyNumberFormat="1" applyFont="1" applyBorder="1" applyAlignment="1">
      <alignment horizontal="left" vertical="center" wrapText="1"/>
    </xf>
    <xf numFmtId="1" fontId="10" fillId="0" borderId="963" xfId="0" applyNumberFormat="1" applyFont="1" applyBorder="1" applyAlignment="1">
      <alignment horizontal="center"/>
    </xf>
    <xf numFmtId="1" fontId="10" fillId="0" borderId="1045" xfId="0" applyNumberFormat="1" applyFont="1" applyBorder="1" applyAlignment="1">
      <alignment horizontal="center"/>
    </xf>
    <xf numFmtId="1" fontId="10" fillId="0" borderId="368" xfId="0" applyNumberFormat="1" applyFont="1" applyBorder="1" applyAlignment="1">
      <alignment horizontal="center"/>
    </xf>
    <xf numFmtId="1" fontId="10" fillId="0" borderId="369" xfId="0" applyNumberFormat="1" applyFont="1" applyBorder="1" applyAlignment="1">
      <alignment horizontal="center"/>
    </xf>
    <xf numFmtId="1" fontId="10" fillId="0" borderId="363" xfId="0" applyNumberFormat="1" applyFont="1" applyBorder="1" applyAlignment="1">
      <alignment horizontal="center"/>
    </xf>
    <xf numFmtId="1" fontId="10" fillId="0" borderId="364" xfId="0" applyNumberFormat="1" applyFont="1" applyBorder="1" applyAlignment="1">
      <alignment horizontal="center"/>
    </xf>
    <xf numFmtId="1" fontId="10" fillId="0" borderId="363" xfId="0" applyNumberFormat="1" applyFont="1" applyBorder="1" applyAlignment="1">
      <alignment horizontal="left" vertical="center" wrapText="1"/>
    </xf>
    <xf numFmtId="1" fontId="10" fillId="0" borderId="1015" xfId="0" applyNumberFormat="1" applyFont="1" applyBorder="1" applyAlignment="1">
      <alignment horizontal="center" vertical="center" wrapText="1"/>
    </xf>
    <xf numFmtId="1" fontId="10" fillId="0" borderId="308" xfId="0" applyNumberFormat="1" applyFont="1" applyBorder="1" applyAlignment="1">
      <alignment horizontal="center" vertical="center" wrapText="1"/>
    </xf>
    <xf numFmtId="1" fontId="10" fillId="0" borderId="1017" xfId="0" applyNumberFormat="1" applyFont="1" applyBorder="1" applyAlignment="1">
      <alignment horizontal="center" vertical="center" wrapText="1"/>
    </xf>
    <xf numFmtId="1" fontId="10" fillId="0" borderId="983" xfId="0" applyNumberFormat="1" applyFont="1" applyBorder="1" applyAlignment="1">
      <alignment horizontal="center" vertical="center" wrapText="1"/>
    </xf>
    <xf numFmtId="1" fontId="10" fillId="0" borderId="954" xfId="0" applyNumberFormat="1" applyFont="1" applyBorder="1" applyAlignment="1">
      <alignment horizontal="center" vertical="center" wrapText="1"/>
    </xf>
    <xf numFmtId="1" fontId="15" fillId="0" borderId="987" xfId="0" applyNumberFormat="1" applyFont="1" applyBorder="1" applyAlignment="1">
      <alignment horizontal="center" vertical="center" wrapText="1"/>
    </xf>
    <xf numFmtId="1" fontId="15" fillId="0" borderId="19" xfId="0" applyNumberFormat="1" applyFont="1" applyBorder="1" applyAlignment="1">
      <alignment horizontal="center" vertical="center" wrapText="1"/>
    </xf>
    <xf numFmtId="1" fontId="15" fillId="0" borderId="1018" xfId="0" applyNumberFormat="1" applyFont="1" applyBorder="1" applyAlignment="1">
      <alignment horizontal="center" vertical="center" wrapText="1"/>
    </xf>
    <xf numFmtId="1" fontId="10" fillId="0" borderId="383" xfId="0" applyNumberFormat="1" applyFont="1" applyBorder="1" applyAlignment="1">
      <alignment horizontal="left" vertical="center" wrapText="1"/>
    </xf>
    <xf numFmtId="1" fontId="15" fillId="0" borderId="983" xfId="0" applyNumberFormat="1" applyFont="1" applyBorder="1" applyAlignment="1">
      <alignment horizontal="center" vertical="center" wrapText="1"/>
    </xf>
    <xf numFmtId="1" fontId="15" fillId="0" borderId="811" xfId="0" applyNumberFormat="1" applyFont="1" applyBorder="1" applyAlignment="1">
      <alignment horizontal="center" vertical="center" wrapText="1"/>
    </xf>
    <xf numFmtId="1" fontId="15" fillId="0" borderId="980" xfId="0" applyNumberFormat="1" applyFont="1" applyBorder="1" applyAlignment="1">
      <alignment horizontal="center" vertical="center" wrapText="1"/>
    </xf>
    <xf numFmtId="1" fontId="8" fillId="0" borderId="1015" xfId="0" applyNumberFormat="1" applyFont="1" applyBorder="1" applyAlignment="1">
      <alignment horizontal="center"/>
    </xf>
    <xf numFmtId="1" fontId="8" fillId="0" borderId="983" xfId="0" applyNumberFormat="1" applyFont="1" applyBorder="1" applyAlignment="1">
      <alignment horizontal="center"/>
    </xf>
    <xf numFmtId="1" fontId="8" fillId="0" borderId="1016" xfId="0" applyNumberFormat="1" applyFont="1" applyBorder="1" applyAlignment="1">
      <alignment horizontal="center"/>
    </xf>
    <xf numFmtId="1" fontId="10" fillId="0" borderId="1013" xfId="0" applyNumberFormat="1" applyFont="1" applyBorder="1" applyAlignment="1">
      <alignment horizontal="center" vertical="center" wrapText="1"/>
    </xf>
    <xf numFmtId="1" fontId="10" fillId="0" borderId="1013" xfId="0" applyNumberFormat="1" applyFont="1" applyBorder="1" applyAlignment="1">
      <alignment horizontal="center" vertical="center"/>
    </xf>
    <xf numFmtId="1" fontId="10" fillId="3" borderId="303" xfId="0" applyNumberFormat="1" applyFont="1" applyFill="1" applyBorder="1" applyAlignment="1">
      <alignment horizontal="center" vertical="center" wrapText="1"/>
    </xf>
    <xf numFmtId="1" fontId="9" fillId="3" borderId="424" xfId="0" applyNumberFormat="1" applyFont="1" applyFill="1" applyBorder="1" applyAlignment="1">
      <alignment horizontal="left" wrapText="1"/>
    </xf>
    <xf numFmtId="1" fontId="29" fillId="3" borderId="1011" xfId="0" applyNumberFormat="1" applyFont="1" applyFill="1" applyBorder="1" applyAlignment="1">
      <alignment horizontal="left" wrapText="1"/>
    </xf>
    <xf numFmtId="1" fontId="29" fillId="3" borderId="977" xfId="0" applyNumberFormat="1" applyFont="1" applyFill="1" applyBorder="1" applyAlignment="1">
      <alignment horizontal="left" wrapText="1"/>
    </xf>
    <xf numFmtId="1" fontId="3" fillId="0" borderId="952" xfId="0" applyNumberFormat="1" applyFont="1" applyBorder="1" applyAlignment="1">
      <alignment horizontal="center" vertical="center" wrapText="1"/>
    </xf>
    <xf numFmtId="1" fontId="3" fillId="0" borderId="953" xfId="0" applyNumberFormat="1" applyFont="1" applyBorder="1" applyAlignment="1">
      <alignment horizontal="center" vertical="center" wrapText="1"/>
    </xf>
    <xf numFmtId="1" fontId="3" fillId="0" borderId="954" xfId="0" applyNumberFormat="1" applyFont="1" applyBorder="1" applyAlignment="1">
      <alignment horizontal="center" vertical="center" wrapText="1"/>
    </xf>
    <xf numFmtId="1" fontId="10" fillId="0" borderId="824" xfId="0" applyNumberFormat="1" applyFont="1" applyBorder="1" applyAlignment="1">
      <alignment horizontal="center" vertical="center" wrapText="1"/>
    </xf>
    <xf numFmtId="1" fontId="10" fillId="0" borderId="998" xfId="0" applyNumberFormat="1" applyFont="1" applyBorder="1" applyAlignment="1">
      <alignment horizontal="center" vertical="center" wrapText="1"/>
    </xf>
    <xf numFmtId="1" fontId="10" fillId="0" borderId="988" xfId="0" applyNumberFormat="1" applyFont="1" applyBorder="1" applyAlignment="1">
      <alignment horizontal="center" vertical="center"/>
    </xf>
    <xf numFmtId="1" fontId="10" fillId="0" borderId="999" xfId="0" applyNumberFormat="1" applyFont="1" applyBorder="1" applyAlignment="1">
      <alignment horizontal="center" vertical="center"/>
    </xf>
    <xf numFmtId="1" fontId="15" fillId="0" borderId="948" xfId="0" applyNumberFormat="1" applyFont="1" applyBorder="1" applyAlignment="1">
      <alignment horizontal="center" vertical="center" wrapText="1"/>
    </xf>
    <xf numFmtId="1" fontId="15" fillId="0" borderId="306" xfId="0" applyNumberFormat="1" applyFont="1" applyBorder="1" applyAlignment="1">
      <alignment horizontal="center" vertical="center" wrapText="1"/>
    </xf>
    <xf numFmtId="1" fontId="15" fillId="0" borderId="979" xfId="0" applyNumberFormat="1" applyFont="1" applyBorder="1" applyAlignment="1">
      <alignment horizontal="center" vertical="center" wrapText="1"/>
    </xf>
    <xf numFmtId="1" fontId="15" fillId="0" borderId="952" xfId="0" applyNumberFormat="1" applyFont="1" applyBorder="1" applyAlignment="1">
      <alignment horizontal="center" vertical="center"/>
    </xf>
    <xf numFmtId="1" fontId="15" fillId="0" borderId="953" xfId="0" applyNumberFormat="1" applyFont="1" applyBorder="1" applyAlignment="1">
      <alignment horizontal="center" vertical="center"/>
    </xf>
    <xf numFmtId="1" fontId="15" fillId="0" borderId="955" xfId="0" applyNumberFormat="1" applyFont="1" applyBorder="1" applyAlignment="1">
      <alignment horizontal="center" vertical="center"/>
    </xf>
    <xf numFmtId="1" fontId="3" fillId="0" borderId="952" xfId="0" applyNumberFormat="1" applyFont="1" applyBorder="1" applyAlignment="1">
      <alignment horizontal="center" vertical="center"/>
    </xf>
    <xf numFmtId="1" fontId="3" fillId="0" borderId="953" xfId="0" applyNumberFormat="1" applyFont="1" applyBorder="1" applyAlignment="1">
      <alignment horizontal="center" vertical="center"/>
    </xf>
    <xf numFmtId="1" fontId="3" fillId="0" borderId="955" xfId="0" applyNumberFormat="1" applyFont="1" applyBorder="1" applyAlignment="1">
      <alignment horizontal="center" vertical="center"/>
    </xf>
    <xf numFmtId="1" fontId="10" fillId="0" borderId="983" xfId="0" applyNumberFormat="1" applyFont="1" applyBorder="1" applyAlignment="1">
      <alignment horizontal="center" vertical="center"/>
    </xf>
    <xf numFmtId="1" fontId="10" fillId="0" borderId="955" xfId="0" applyNumberFormat="1" applyFont="1" applyBorder="1"/>
    <xf numFmtId="1" fontId="25" fillId="0" borderId="952" xfId="0" applyNumberFormat="1" applyFont="1" applyBorder="1" applyAlignment="1">
      <alignment horizontal="center" vertical="center"/>
    </xf>
    <xf numFmtId="1" fontId="25" fillId="0" borderId="953" xfId="0" applyNumberFormat="1" applyFont="1" applyBorder="1" applyAlignment="1">
      <alignment horizontal="center" vertical="center"/>
    </xf>
    <xf numFmtId="1" fontId="25" fillId="0" borderId="955" xfId="0" applyNumberFormat="1" applyFont="1" applyBorder="1" applyAlignment="1">
      <alignment horizontal="center" vertical="center"/>
    </xf>
    <xf numFmtId="0" fontId="15" fillId="0" borderId="1091" xfId="0" applyFont="1" applyFill="1" applyBorder="1" applyAlignment="1" applyProtection="1">
      <alignment horizontal="left"/>
    </xf>
    <xf numFmtId="0" fontId="15" fillId="0" borderId="1115" xfId="0" applyFont="1" applyFill="1" applyBorder="1" applyAlignment="1" applyProtection="1">
      <alignment horizontal="left"/>
    </xf>
    <xf numFmtId="0" fontId="15" fillId="0" borderId="368" xfId="0" applyFont="1" applyFill="1" applyBorder="1" applyAlignment="1" applyProtection="1">
      <alignment horizontal="left"/>
    </xf>
    <xf numFmtId="0" fontId="15" fillId="0" borderId="369" xfId="0" applyFont="1" applyFill="1" applyBorder="1" applyAlignment="1" applyProtection="1">
      <alignment horizontal="left"/>
    </xf>
    <xf numFmtId="0" fontId="15" fillId="0" borderId="363" xfId="0" applyFont="1" applyFill="1" applyBorder="1" applyAlignment="1" applyProtection="1">
      <alignment horizontal="left"/>
    </xf>
    <xf numFmtId="0" fontId="15" fillId="0" borderId="364" xfId="0" applyFont="1" applyFill="1" applyBorder="1" applyAlignment="1" applyProtection="1">
      <alignment horizontal="left"/>
    </xf>
    <xf numFmtId="1" fontId="15" fillId="4" borderId="1117" xfId="0" applyNumberFormat="1" applyFont="1" applyFill="1" applyBorder="1" applyAlignment="1" applyProtection="1">
      <alignment horizontal="center" vertical="center" wrapText="1"/>
      <protection hidden="1"/>
    </xf>
    <xf numFmtId="1" fontId="15" fillId="4" borderId="1090" xfId="0" applyNumberFormat="1" applyFont="1" applyFill="1" applyBorder="1" applyAlignment="1" applyProtection="1">
      <alignment horizontal="center" vertical="center" wrapText="1"/>
      <protection hidden="1"/>
    </xf>
    <xf numFmtId="1" fontId="15" fillId="4" borderId="1117" xfId="0" applyNumberFormat="1" applyFont="1" applyFill="1" applyBorder="1" applyAlignment="1">
      <alignment horizontal="center" vertical="center" wrapText="1"/>
    </xf>
    <xf numFmtId="1" fontId="15" fillId="4" borderId="1090" xfId="0" applyNumberFormat="1" applyFont="1" applyFill="1" applyBorder="1" applyAlignment="1">
      <alignment horizontal="center" vertical="center"/>
    </xf>
    <xf numFmtId="1" fontId="15" fillId="4" borderId="1090" xfId="0" applyNumberFormat="1" applyFont="1" applyFill="1" applyBorder="1" applyAlignment="1">
      <alignment horizontal="center" vertical="center" wrapText="1"/>
    </xf>
    <xf numFmtId="1" fontId="10" fillId="7" borderId="389" xfId="0" applyNumberFormat="1" applyFont="1" applyFill="1" applyBorder="1" applyAlignment="1">
      <alignment horizontal="left" vertical="center" wrapText="1"/>
    </xf>
    <xf numFmtId="1" fontId="10" fillId="7" borderId="364" xfId="0" applyNumberFormat="1" applyFont="1" applyFill="1" applyBorder="1" applyAlignment="1">
      <alignment horizontal="left" vertical="center" wrapText="1"/>
    </xf>
    <xf numFmtId="0" fontId="15" fillId="0" borderId="1117" xfId="0" applyNumberFormat="1" applyFont="1" applyFill="1" applyBorder="1" applyAlignment="1" applyProtection="1">
      <alignment horizontal="center" vertical="center" wrapText="1"/>
      <protection hidden="1"/>
    </xf>
    <xf numFmtId="0" fontId="15" fillId="0" borderId="1090" xfId="0" applyNumberFormat="1" applyFont="1" applyFill="1" applyBorder="1" applyAlignment="1" applyProtection="1">
      <alignment horizontal="center" vertical="center" wrapText="1"/>
      <protection hidden="1"/>
    </xf>
    <xf numFmtId="0" fontId="15" fillId="0" borderId="1118" xfId="0" applyFont="1" applyBorder="1" applyAlignment="1">
      <alignment horizontal="center" vertical="center"/>
    </xf>
    <xf numFmtId="1" fontId="15" fillId="4" borderId="384" xfId="0" applyNumberFormat="1" applyFont="1" applyFill="1" applyBorder="1" applyAlignment="1">
      <alignment horizontal="left" vertical="center" wrapText="1"/>
    </xf>
    <xf numFmtId="0" fontId="15" fillId="0" borderId="1116" xfId="0" applyFont="1" applyFill="1" applyBorder="1" applyAlignment="1" applyProtection="1">
      <alignment horizontal="center" vertical="center"/>
    </xf>
    <xf numFmtId="0" fontId="15" fillId="0" borderId="1114" xfId="0" applyFont="1" applyFill="1" applyBorder="1" applyAlignment="1" applyProtection="1">
      <alignment horizontal="center" vertical="center"/>
    </xf>
    <xf numFmtId="0" fontId="15" fillId="0" borderId="303" xfId="0" applyFont="1" applyFill="1" applyBorder="1" applyAlignment="1" applyProtection="1">
      <alignment horizontal="center" vertical="center"/>
    </xf>
    <xf numFmtId="0" fontId="15" fillId="0" borderId="1017" xfId="0" applyFont="1" applyFill="1" applyBorder="1" applyAlignment="1" applyProtection="1">
      <alignment horizontal="center" vertical="center"/>
    </xf>
    <xf numFmtId="0" fontId="15" fillId="0" borderId="980" xfId="0" applyFont="1" applyFill="1" applyBorder="1" applyAlignment="1" applyProtection="1">
      <alignment horizontal="center" vertical="center"/>
    </xf>
    <xf numFmtId="0" fontId="15" fillId="4" borderId="1124" xfId="0" applyFont="1" applyFill="1" applyBorder="1" applyAlignment="1" applyProtection="1">
      <alignment horizontal="center" vertical="center"/>
    </xf>
    <xf numFmtId="0" fontId="15" fillId="4" borderId="1119" xfId="0" applyFont="1" applyFill="1" applyBorder="1" applyAlignment="1" applyProtection="1">
      <alignment horizontal="center" vertical="center"/>
    </xf>
    <xf numFmtId="0" fontId="15" fillId="4" borderId="1123" xfId="0" applyFont="1" applyFill="1" applyBorder="1" applyAlignment="1" applyProtection="1">
      <alignment horizontal="center" vertical="center"/>
    </xf>
    <xf numFmtId="0" fontId="15" fillId="4" borderId="1118" xfId="0" applyFont="1" applyFill="1" applyBorder="1" applyAlignment="1">
      <alignment horizontal="center" vertical="center"/>
    </xf>
    <xf numFmtId="0" fontId="15" fillId="4" borderId="1116" xfId="0" applyFont="1" applyFill="1" applyBorder="1" applyAlignment="1" applyProtection="1">
      <alignment horizontal="center" vertical="center"/>
    </xf>
    <xf numFmtId="0" fontId="15" fillId="4" borderId="1017" xfId="0" applyFont="1" applyFill="1" applyBorder="1" applyAlignment="1" applyProtection="1">
      <alignment horizontal="center" vertical="center"/>
    </xf>
    <xf numFmtId="0" fontId="15" fillId="4" borderId="1118" xfId="0" applyFont="1" applyFill="1" applyBorder="1" applyAlignment="1" applyProtection="1">
      <alignment horizontal="center" vertical="center" wrapText="1"/>
    </xf>
    <xf numFmtId="0" fontId="10" fillId="0" borderId="365" xfId="0" applyFont="1" applyFill="1" applyBorder="1" applyAlignment="1" applyProtection="1">
      <alignment horizontal="left" vertical="center" wrapText="1"/>
    </xf>
    <xf numFmtId="0" fontId="10" fillId="0" borderId="366" xfId="0" applyFont="1" applyFill="1" applyBorder="1" applyAlignment="1" applyProtection="1">
      <alignment horizontal="left" vertical="center" wrapText="1"/>
    </xf>
    <xf numFmtId="0" fontId="10" fillId="0" borderId="1117" xfId="0" applyFont="1" applyFill="1" applyBorder="1" applyAlignment="1" applyProtection="1">
      <alignment horizontal="left" vertical="center" wrapText="1"/>
    </xf>
    <xf numFmtId="0" fontId="10" fillId="0" borderId="1090" xfId="0" applyFont="1" applyFill="1" applyBorder="1" applyAlignment="1" applyProtection="1">
      <alignment horizontal="left" vertical="center" wrapText="1"/>
    </xf>
    <xf numFmtId="1" fontId="15" fillId="4" borderId="1124" xfId="0" applyNumberFormat="1" applyFont="1" applyFill="1" applyBorder="1" applyAlignment="1">
      <alignment horizontal="left" vertical="center" wrapText="1"/>
    </xf>
    <xf numFmtId="1" fontId="15" fillId="4" borderId="1123" xfId="0" applyNumberFormat="1" applyFont="1" applyFill="1" applyBorder="1" applyAlignment="1">
      <alignment horizontal="left" vertical="center" wrapText="1"/>
    </xf>
    <xf numFmtId="0" fontId="10" fillId="0" borderId="1105" xfId="0" applyFont="1" applyFill="1" applyBorder="1" applyAlignment="1" applyProtection="1">
      <alignment horizontal="left" vertical="center" wrapText="1"/>
    </xf>
    <xf numFmtId="1" fontId="10" fillId="4" borderId="1124" xfId="0" applyNumberFormat="1" applyFont="1" applyFill="1" applyBorder="1" applyAlignment="1">
      <alignment horizontal="left" vertical="center" wrapText="1"/>
    </xf>
    <xf numFmtId="1" fontId="10" fillId="4" borderId="1123" xfId="0" applyNumberFormat="1" applyFont="1" applyFill="1" applyBorder="1" applyAlignment="1">
      <alignment horizontal="left" vertical="center" wrapText="1"/>
    </xf>
    <xf numFmtId="0" fontId="10" fillId="0" borderId="382" xfId="0" applyNumberFormat="1" applyFont="1" applyFill="1" applyBorder="1" applyAlignment="1" applyProtection="1">
      <alignment horizontal="left" vertical="center" wrapText="1"/>
    </xf>
    <xf numFmtId="0" fontId="10" fillId="0" borderId="1091" xfId="0" applyFont="1" applyFill="1" applyBorder="1" applyAlignment="1" applyProtection="1">
      <alignment horizontal="left" vertical="center" wrapText="1"/>
    </xf>
    <xf numFmtId="0" fontId="10" fillId="0" borderId="1115" xfId="0" applyFont="1" applyFill="1" applyBorder="1" applyAlignment="1" applyProtection="1">
      <alignment horizontal="left" vertical="center" wrapText="1"/>
    </xf>
    <xf numFmtId="0" fontId="10" fillId="0" borderId="368" xfId="0" applyFont="1" applyFill="1" applyBorder="1" applyAlignment="1" applyProtection="1">
      <alignment horizontal="left" vertical="center" wrapText="1"/>
    </xf>
    <xf numFmtId="0" fontId="10" fillId="0" borderId="369" xfId="0" applyFont="1" applyFill="1" applyBorder="1" applyAlignment="1" applyProtection="1">
      <alignment horizontal="left" vertical="center" wrapText="1"/>
    </xf>
    <xf numFmtId="0" fontId="10" fillId="0" borderId="384" xfId="0" applyNumberFormat="1" applyFont="1" applyFill="1" applyBorder="1" applyAlignment="1" applyProtection="1">
      <alignment horizontal="left" vertical="center" wrapText="1"/>
    </xf>
    <xf numFmtId="0" fontId="10" fillId="0" borderId="408" xfId="0" applyFont="1" applyFill="1" applyBorder="1" applyAlignment="1" applyProtection="1">
      <alignment horizontal="left" vertical="center" wrapText="1"/>
    </xf>
    <xf numFmtId="0" fontId="10" fillId="0" borderId="50" xfId="0" applyFont="1" applyFill="1" applyBorder="1" applyAlignment="1" applyProtection="1">
      <alignment horizontal="left" vertical="center" wrapText="1"/>
    </xf>
    <xf numFmtId="0" fontId="10" fillId="0" borderId="1130" xfId="0" applyFont="1" applyFill="1" applyBorder="1" applyAlignment="1" applyProtection="1">
      <alignment horizontal="left" vertical="center" wrapText="1"/>
    </xf>
    <xf numFmtId="0" fontId="10" fillId="0" borderId="67" xfId="0" applyFont="1" applyFill="1" applyBorder="1" applyAlignment="1" applyProtection="1">
      <alignment horizontal="left" vertical="center" wrapText="1"/>
    </xf>
    <xf numFmtId="1" fontId="10" fillId="0" borderId="1124" xfId="0" applyNumberFormat="1" applyFont="1" applyBorder="1" applyAlignment="1">
      <alignment horizontal="center"/>
    </xf>
    <xf numFmtId="1" fontId="10" fillId="0" borderId="1123" xfId="0" applyNumberFormat="1" applyFont="1" applyBorder="1" applyAlignment="1">
      <alignment horizontal="center"/>
    </xf>
    <xf numFmtId="0" fontId="10" fillId="0" borderId="1124" xfId="0" applyFont="1" applyFill="1" applyBorder="1" applyAlignment="1" applyProtection="1">
      <alignment horizontal="center" vertical="center" wrapText="1"/>
    </xf>
    <xf numFmtId="0" fontId="10" fillId="0" borderId="1123" xfId="0" applyFont="1" applyFill="1" applyBorder="1" applyAlignment="1" applyProtection="1">
      <alignment horizontal="center" vertical="center" wrapText="1"/>
    </xf>
    <xf numFmtId="0" fontId="10" fillId="0" borderId="1103" xfId="0" applyFont="1" applyFill="1" applyBorder="1" applyAlignment="1" applyProtection="1">
      <alignment horizontal="left" vertical="center" wrapText="1"/>
    </xf>
    <xf numFmtId="0" fontId="10" fillId="0" borderId="35" xfId="0" applyFont="1" applyFill="1" applyBorder="1" applyAlignment="1" applyProtection="1">
      <alignment horizontal="left" vertical="center" wrapText="1"/>
    </xf>
    <xf numFmtId="0" fontId="10" fillId="7" borderId="368" xfId="0" applyFont="1" applyFill="1" applyBorder="1" applyAlignment="1" applyProtection="1">
      <alignment horizontal="left" vertical="center" wrapText="1"/>
    </xf>
    <xf numFmtId="0" fontId="10" fillId="7" borderId="369" xfId="0" applyFont="1" applyFill="1" applyBorder="1" applyAlignment="1" applyProtection="1">
      <alignment horizontal="left" vertical="center" wrapText="1"/>
    </xf>
    <xf numFmtId="0" fontId="10" fillId="4" borderId="1118" xfId="0" applyFont="1" applyFill="1" applyBorder="1" applyAlignment="1" applyProtection="1">
      <alignment horizontal="center" vertical="center" wrapText="1"/>
    </xf>
    <xf numFmtId="0" fontId="10" fillId="0" borderId="411" xfId="0" applyFont="1" applyFill="1" applyBorder="1" applyAlignment="1" applyProtection="1">
      <alignment horizontal="left" vertical="center" wrapText="1"/>
    </xf>
    <xf numFmtId="0" fontId="10" fillId="7" borderId="408" xfId="0" applyFont="1" applyFill="1" applyBorder="1" applyAlignment="1" applyProtection="1">
      <alignment horizontal="left" vertical="center" wrapText="1"/>
    </xf>
    <xf numFmtId="0" fontId="10" fillId="7" borderId="50" xfId="0" applyFont="1" applyFill="1" applyBorder="1" applyAlignment="1" applyProtection="1">
      <alignment horizontal="left" vertical="center" wrapText="1"/>
    </xf>
    <xf numFmtId="0" fontId="10" fillId="7" borderId="363" xfId="0" applyFont="1" applyFill="1" applyBorder="1" applyAlignment="1" applyProtection="1">
      <alignment horizontal="left" vertical="center" wrapText="1"/>
    </xf>
    <xf numFmtId="0" fontId="10" fillId="7" borderId="389" xfId="0" applyFont="1" applyFill="1" applyBorder="1" applyAlignment="1" applyProtection="1">
      <alignment horizontal="left" vertical="center" wrapText="1"/>
    </xf>
    <xf numFmtId="1" fontId="10" fillId="4" borderId="1117" xfId="0" applyNumberFormat="1" applyFont="1" applyFill="1" applyBorder="1" applyAlignment="1">
      <alignment horizontal="center" vertical="center" wrapText="1"/>
    </xf>
    <xf numFmtId="1" fontId="10" fillId="4" borderId="306" xfId="0" applyNumberFormat="1" applyFont="1" applyFill="1" applyBorder="1" applyAlignment="1">
      <alignment horizontal="center" vertical="center" wrapText="1"/>
    </xf>
    <xf numFmtId="1" fontId="10" fillId="4" borderId="1090" xfId="0" applyNumberFormat="1" applyFont="1" applyFill="1" applyBorder="1" applyAlignment="1">
      <alignment horizontal="center" vertical="center" wrapText="1"/>
    </xf>
    <xf numFmtId="0" fontId="10" fillId="0" borderId="1135" xfId="0" applyFont="1" applyFill="1" applyBorder="1" applyAlignment="1" applyProtection="1">
      <alignment horizontal="center" vertical="center"/>
    </xf>
    <xf numFmtId="0" fontId="10" fillId="0" borderId="1134" xfId="0" applyFont="1" applyFill="1" applyBorder="1" applyAlignment="1" applyProtection="1">
      <alignment horizontal="center" vertical="center"/>
    </xf>
    <xf numFmtId="0" fontId="10" fillId="0" borderId="388" xfId="0" applyFont="1" applyFill="1" applyBorder="1" applyAlignment="1" applyProtection="1">
      <alignment horizontal="left" vertical="center" wrapText="1"/>
    </xf>
    <xf numFmtId="0" fontId="10" fillId="7" borderId="388" xfId="0" applyFont="1" applyFill="1" applyBorder="1" applyAlignment="1" applyProtection="1">
      <alignment horizontal="left" vertical="center" wrapText="1"/>
    </xf>
    <xf numFmtId="0" fontId="10" fillId="0" borderId="1136" xfId="0" applyFont="1" applyFill="1" applyBorder="1" applyAlignment="1" applyProtection="1">
      <alignment horizontal="center" vertical="center"/>
    </xf>
    <xf numFmtId="0" fontId="10" fillId="4" borderId="408" xfId="0" applyFont="1" applyFill="1" applyBorder="1" applyAlignment="1" applyProtection="1">
      <alignment horizontal="left" vertical="center" wrapText="1"/>
    </xf>
    <xf numFmtId="0" fontId="10" fillId="4" borderId="50" xfId="0" applyFont="1" applyFill="1" applyBorder="1" applyAlignment="1" applyProtection="1">
      <alignment horizontal="left" vertical="center" wrapText="1"/>
    </xf>
    <xf numFmtId="0" fontId="10" fillId="4" borderId="368" xfId="0" applyFont="1" applyFill="1" applyBorder="1" applyAlignment="1" applyProtection="1">
      <alignment horizontal="left" vertical="center" wrapText="1"/>
    </xf>
    <xf numFmtId="0" fontId="10" fillId="4" borderId="388" xfId="0" applyFont="1" applyFill="1" applyBorder="1" applyAlignment="1" applyProtection="1">
      <alignment horizontal="left" vertical="center" wrapText="1"/>
    </xf>
    <xf numFmtId="0" fontId="10" fillId="3" borderId="948" xfId="0" applyFont="1" applyFill="1" applyBorder="1" applyAlignment="1">
      <alignment horizontal="center" vertical="center"/>
    </xf>
    <xf numFmtId="0" fontId="10" fillId="3" borderId="979" xfId="0" applyFont="1" applyFill="1" applyBorder="1" applyAlignment="1">
      <alignment horizontal="center" vertical="center"/>
    </xf>
    <xf numFmtId="0" fontId="10" fillId="0" borderId="948" xfId="0" applyFont="1" applyFill="1" applyBorder="1" applyAlignment="1">
      <alignment horizontal="center" vertical="center"/>
    </xf>
    <xf numFmtId="0" fontId="10" fillId="0" borderId="979" xfId="0" applyFont="1" applyFill="1" applyBorder="1" applyAlignment="1">
      <alignment horizontal="center" vertical="center"/>
    </xf>
    <xf numFmtId="0" fontId="10" fillId="0" borderId="952" xfId="0" applyFont="1" applyFill="1" applyBorder="1" applyAlignment="1">
      <alignment horizontal="center"/>
    </xf>
    <xf numFmtId="0" fontId="10" fillId="0" borderId="953" xfId="0" applyFont="1" applyFill="1" applyBorder="1" applyAlignment="1">
      <alignment horizontal="center"/>
    </xf>
    <xf numFmtId="0" fontId="10" fillId="0" borderId="955" xfId="0" applyFont="1" applyFill="1" applyBorder="1" applyAlignment="1">
      <alignment horizontal="center"/>
    </xf>
    <xf numFmtId="0" fontId="10" fillId="0" borderId="952" xfId="0" applyFont="1" applyFill="1" applyBorder="1" applyAlignment="1">
      <alignment horizontal="center" vertical="center"/>
    </xf>
    <xf numFmtId="0" fontId="10" fillId="0" borderId="953" xfId="0" applyFont="1" applyFill="1" applyBorder="1" applyAlignment="1">
      <alignment horizontal="center" vertical="center"/>
    </xf>
    <xf numFmtId="0" fontId="10" fillId="0" borderId="955" xfId="0" applyFont="1" applyFill="1" applyBorder="1" applyAlignment="1">
      <alignment horizontal="center" vertical="center"/>
    </xf>
    <xf numFmtId="0" fontId="10" fillId="0" borderId="949" xfId="0" applyFont="1" applyFill="1" applyBorder="1" applyAlignment="1">
      <alignment horizontal="center" vertical="center" wrapText="1"/>
    </xf>
    <xf numFmtId="0" fontId="10" fillId="0" borderId="1022" xfId="0" applyFont="1" applyFill="1" applyBorder="1" applyAlignment="1">
      <alignment horizontal="center" vertical="center"/>
    </xf>
    <xf numFmtId="0" fontId="10" fillId="0" borderId="303" xfId="0" applyFont="1" applyFill="1" applyBorder="1" applyAlignment="1">
      <alignment horizontal="center" vertical="center"/>
    </xf>
    <xf numFmtId="0" fontId="10" fillId="0" borderId="811" xfId="0" applyFont="1" applyFill="1" applyBorder="1" applyAlignment="1">
      <alignment horizontal="center" vertical="center"/>
    </xf>
    <xf numFmtId="0" fontId="10" fillId="0" borderId="1022" xfId="0" applyFont="1" applyFill="1" applyBorder="1" applyAlignment="1">
      <alignment horizontal="center" vertical="center" wrapText="1"/>
    </xf>
    <xf numFmtId="0" fontId="10" fillId="0" borderId="303" xfId="0" applyFont="1" applyFill="1" applyBorder="1" applyAlignment="1">
      <alignment horizontal="center" vertical="center" wrapText="1"/>
    </xf>
    <xf numFmtId="0" fontId="10" fillId="0" borderId="811" xfId="0" applyFont="1" applyFill="1" applyBorder="1" applyAlignment="1">
      <alignment horizontal="center" vertical="center" wrapText="1"/>
    </xf>
    <xf numFmtId="0" fontId="10" fillId="0" borderId="1017" xfId="0" applyFont="1" applyFill="1" applyBorder="1" applyAlignment="1">
      <alignment horizontal="center" vertical="center" wrapText="1"/>
    </xf>
    <xf numFmtId="0" fontId="10" fillId="0" borderId="980" xfId="0" applyFont="1" applyFill="1" applyBorder="1" applyAlignment="1">
      <alignment horizontal="center" vertical="center" wrapText="1"/>
    </xf>
    <xf numFmtId="0" fontId="10" fillId="7" borderId="952" xfId="0" applyFont="1" applyFill="1" applyBorder="1" applyAlignment="1">
      <alignment horizontal="center"/>
    </xf>
    <xf numFmtId="0" fontId="10" fillId="7" borderId="953" xfId="0" applyFont="1" applyFill="1" applyBorder="1" applyAlignment="1">
      <alignment horizontal="center"/>
    </xf>
    <xf numFmtId="0" fontId="10" fillId="7" borderId="955" xfId="0" applyFont="1" applyFill="1" applyBorder="1" applyAlignment="1">
      <alignment horizontal="center"/>
    </xf>
    <xf numFmtId="0" fontId="15" fillId="0" borderId="907" xfId="0" applyFont="1" applyFill="1" applyBorder="1" applyAlignment="1">
      <alignment horizontal="center" vertical="center"/>
    </xf>
    <xf numFmtId="0" fontId="15" fillId="0" borderId="997" xfId="0" applyFont="1" applyFill="1" applyBorder="1" applyAlignment="1">
      <alignment horizontal="center" vertical="center"/>
    </xf>
    <xf numFmtId="0" fontId="15" fillId="0" borderId="948" xfId="0" applyFont="1" applyFill="1" applyBorder="1" applyAlignment="1">
      <alignment horizontal="center" vertical="center"/>
    </xf>
    <xf numFmtId="0" fontId="15" fillId="0" borderId="979" xfId="0" applyFont="1" applyFill="1" applyBorder="1" applyAlignment="1">
      <alignment horizontal="center" vertical="center"/>
    </xf>
    <xf numFmtId="0" fontId="10" fillId="0" borderId="963" xfId="0" applyFont="1" applyFill="1" applyBorder="1" applyAlignment="1">
      <alignment horizontal="left" vertical="center"/>
    </xf>
    <xf numFmtId="0" fontId="10" fillId="0" borderId="986" xfId="0" applyFont="1" applyFill="1" applyBorder="1" applyAlignment="1">
      <alignment horizontal="left" vertical="center"/>
    </xf>
    <xf numFmtId="0" fontId="10" fillId="0" borderId="968" xfId="0" applyFont="1" applyFill="1" applyBorder="1" applyAlignment="1">
      <alignment horizontal="left" vertical="center"/>
    </xf>
    <xf numFmtId="0" fontId="0" fillId="0" borderId="949" xfId="0" applyFill="1" applyBorder="1" applyAlignment="1">
      <alignment horizontal="center" vertical="center"/>
    </xf>
    <xf numFmtId="0" fontId="0" fillId="0" borderId="308" xfId="0" applyFill="1" applyBorder="1" applyAlignment="1">
      <alignment horizontal="center" vertical="center"/>
    </xf>
    <xf numFmtId="0" fontId="0" fillId="0" borderId="1022" xfId="0" applyFill="1" applyBorder="1" applyAlignment="1">
      <alignment horizontal="center" vertical="center"/>
    </xf>
    <xf numFmtId="0" fontId="0" fillId="0" borderId="1017" xfId="0" applyFill="1" applyBorder="1" applyAlignment="1">
      <alignment horizontal="center" vertical="center"/>
    </xf>
    <xf numFmtId="0" fontId="0" fillId="0" borderId="977" xfId="0" applyFill="1" applyBorder="1" applyAlignment="1">
      <alignment horizontal="center" vertical="center"/>
    </xf>
    <xf numFmtId="0" fontId="0" fillId="0" borderId="980" xfId="0" applyFill="1" applyBorder="1" applyAlignment="1">
      <alignment horizontal="center" vertical="center"/>
    </xf>
    <xf numFmtId="0" fontId="10" fillId="4" borderId="956" xfId="0" applyFont="1" applyFill="1" applyBorder="1" applyAlignment="1">
      <alignment horizontal="center" vertical="center" wrapText="1"/>
    </xf>
    <xf numFmtId="0" fontId="10" fillId="0" borderId="308" xfId="0" applyNumberFormat="1" applyFont="1" applyFill="1" applyBorder="1" applyAlignment="1" applyProtection="1">
      <alignment horizontal="center" vertical="center"/>
    </xf>
    <xf numFmtId="0" fontId="10" fillId="4" borderId="363" xfId="0" applyFont="1" applyFill="1" applyBorder="1" applyAlignment="1">
      <alignment horizontal="left" vertical="center"/>
    </xf>
    <xf numFmtId="0" fontId="10" fillId="4" borderId="389" xfId="0" applyFont="1" applyFill="1" applyBorder="1" applyAlignment="1">
      <alignment horizontal="left" vertical="center"/>
    </xf>
    <xf numFmtId="0" fontId="10" fillId="4" borderId="364" xfId="0" applyFont="1" applyFill="1" applyBorder="1" applyAlignment="1">
      <alignment horizontal="left" vertical="center"/>
    </xf>
    <xf numFmtId="0" fontId="10" fillId="0" borderId="956" xfId="0" applyFont="1" applyFill="1" applyBorder="1" applyAlignment="1">
      <alignment horizontal="center" vertical="center"/>
    </xf>
    <xf numFmtId="0" fontId="10" fillId="0" borderId="956" xfId="0" applyFont="1" applyFill="1" applyBorder="1" applyAlignment="1">
      <alignment horizontal="center" vertical="center" wrapText="1"/>
    </xf>
    <xf numFmtId="0" fontId="10" fillId="0" borderId="995" xfId="0" applyFont="1" applyFill="1" applyBorder="1" applyAlignment="1">
      <alignment horizontal="center" vertical="center" wrapText="1"/>
    </xf>
    <xf numFmtId="1" fontId="48" fillId="0" borderId="952" xfId="0" applyNumberFormat="1" applyFont="1" applyBorder="1" applyAlignment="1">
      <alignment horizontal="center" vertical="center" wrapText="1"/>
    </xf>
    <xf numFmtId="1" fontId="48" fillId="0" borderId="954" xfId="0" applyNumberFormat="1" applyFont="1" applyBorder="1" applyAlignment="1">
      <alignment horizontal="center" vertical="center" wrapText="1"/>
    </xf>
    <xf numFmtId="1" fontId="0" fillId="3" borderId="903" xfId="0" applyNumberFormat="1" applyFill="1" applyBorder="1" applyAlignment="1">
      <alignment horizontal="center" vertical="center"/>
    </xf>
    <xf numFmtId="1" fontId="0" fillId="3" borderId="953" xfId="0" applyNumberFormat="1" applyFill="1" applyBorder="1" applyAlignment="1">
      <alignment horizontal="center" vertical="center"/>
    </xf>
    <xf numFmtId="1" fontId="0" fillId="3" borderId="954" xfId="0" applyNumberFormat="1" applyFill="1" applyBorder="1" applyAlignment="1">
      <alignment horizontal="center" vertical="center"/>
    </xf>
    <xf numFmtId="0" fontId="10" fillId="0" borderId="365" xfId="0" applyNumberFormat="1" applyFont="1" applyFill="1" applyBorder="1" applyAlignment="1" applyProtection="1">
      <alignment horizontal="left"/>
    </xf>
    <xf numFmtId="0" fontId="10" fillId="0" borderId="380" xfId="0" applyNumberFormat="1" applyFont="1" applyFill="1" applyBorder="1" applyAlignment="1" applyProtection="1">
      <alignment horizontal="left"/>
    </xf>
    <xf numFmtId="0" fontId="10" fillId="0" borderId="366" xfId="0" applyNumberFormat="1" applyFont="1" applyFill="1" applyBorder="1" applyAlignment="1" applyProtection="1">
      <alignment horizontal="left"/>
    </xf>
    <xf numFmtId="0" fontId="10" fillId="4" borderId="963" xfId="0" applyFont="1" applyFill="1" applyBorder="1" applyAlignment="1">
      <alignment horizontal="left" vertical="center" wrapText="1"/>
    </xf>
    <xf numFmtId="0" fontId="10" fillId="4" borderId="986" xfId="0" applyFont="1" applyFill="1" applyBorder="1" applyAlignment="1">
      <alignment horizontal="left" vertical="center" wrapText="1"/>
    </xf>
    <xf numFmtId="0" fontId="10" fillId="4" borderId="961" xfId="0" applyFont="1" applyFill="1" applyBorder="1" applyAlignment="1">
      <alignment horizontal="left" vertical="center" wrapText="1"/>
    </xf>
    <xf numFmtId="0" fontId="10" fillId="4" borderId="370" xfId="0" applyFont="1" applyFill="1" applyBorder="1" applyAlignment="1">
      <alignment horizontal="left" vertical="center" wrapText="1"/>
    </xf>
    <xf numFmtId="0" fontId="10" fillId="4" borderId="371" xfId="0" applyFont="1" applyFill="1" applyBorder="1" applyAlignment="1">
      <alignment horizontal="left" vertical="center" wrapText="1"/>
    </xf>
    <xf numFmtId="0" fontId="10" fillId="4" borderId="373" xfId="0" applyFont="1" applyFill="1" applyBorder="1" applyAlignment="1">
      <alignment horizontal="left" vertical="center" wrapText="1"/>
    </xf>
    <xf numFmtId="0" fontId="10" fillId="0" borderId="957" xfId="0" applyFont="1" applyFill="1" applyBorder="1" applyAlignment="1" applyProtection="1">
      <alignment horizontal="center" wrapText="1"/>
    </xf>
    <xf numFmtId="0" fontId="10" fillId="0" borderId="991" xfId="0" applyFont="1" applyFill="1" applyBorder="1" applyAlignment="1" applyProtection="1">
      <alignment horizontal="center" wrapText="1"/>
    </xf>
    <xf numFmtId="0" fontId="10" fillId="0" borderId="967" xfId="0" applyFont="1" applyFill="1" applyBorder="1" applyAlignment="1" applyProtection="1">
      <alignment horizontal="center" wrapText="1"/>
    </xf>
    <xf numFmtId="0" fontId="10" fillId="0" borderId="957" xfId="0" applyFont="1" applyFill="1" applyBorder="1" applyAlignment="1" applyProtection="1">
      <alignment horizontal="center" vertical="center" wrapText="1"/>
    </xf>
    <xf numFmtId="0" fontId="10" fillId="0" borderId="991" xfId="0" applyFont="1" applyFill="1" applyBorder="1" applyAlignment="1" applyProtection="1">
      <alignment horizontal="center" vertical="center" wrapText="1"/>
    </xf>
    <xf numFmtId="0" fontId="61" fillId="3" borderId="0" xfId="0" applyNumberFormat="1" applyFont="1" applyFill="1" applyBorder="1" applyAlignment="1" applyProtection="1">
      <alignment horizontal="center"/>
    </xf>
    <xf numFmtId="0" fontId="10" fillId="0" borderId="974" xfId="0" applyNumberFormat="1" applyFont="1" applyFill="1" applyBorder="1" applyAlignment="1" applyProtection="1"/>
    <xf numFmtId="0" fontId="10" fillId="0" borderId="2" xfId="0" applyNumberFormat="1" applyFont="1" applyFill="1" applyBorder="1" applyAlignment="1" applyProtection="1"/>
    <xf numFmtId="0" fontId="10" fillId="0" borderId="61" xfId="0" applyNumberFormat="1" applyFont="1" applyFill="1" applyBorder="1" applyAlignment="1" applyProtection="1"/>
    <xf numFmtId="0" fontId="61" fillId="3" borderId="0" xfId="0" applyNumberFormat="1" applyFont="1" applyFill="1" applyBorder="1" applyAlignment="1" applyProtection="1">
      <alignment horizontal="center"/>
      <protection locked="0"/>
    </xf>
    <xf numFmtId="0" fontId="10" fillId="0" borderId="370" xfId="0" applyNumberFormat="1" applyFont="1" applyFill="1" applyBorder="1" applyAlignment="1" applyProtection="1">
      <alignment horizontal="left"/>
    </xf>
    <xf numFmtId="0" fontId="10" fillId="0" borderId="371" xfId="0" applyNumberFormat="1" applyFont="1" applyFill="1" applyBorder="1" applyAlignment="1" applyProtection="1">
      <alignment horizontal="left"/>
    </xf>
    <xf numFmtId="0" fontId="10" fillId="0" borderId="390" xfId="0" applyNumberFormat="1" applyFont="1" applyFill="1" applyBorder="1" applyAlignment="1" applyProtection="1">
      <alignment horizontal="left"/>
    </xf>
    <xf numFmtId="0" fontId="10" fillId="0" borderId="962" xfId="0" applyNumberFormat="1" applyFont="1" applyFill="1" applyBorder="1" applyAlignment="1" applyProtection="1">
      <alignment horizontal="left"/>
    </xf>
    <xf numFmtId="0" fontId="10" fillId="0" borderId="3" xfId="0" applyNumberFormat="1" applyFont="1" applyFill="1" applyBorder="1" applyAlignment="1" applyProtection="1">
      <alignment horizontal="left"/>
    </xf>
    <xf numFmtId="0" fontId="10" fillId="0" borderId="35" xfId="0" applyNumberFormat="1" applyFont="1" applyFill="1" applyBorder="1" applyAlignment="1" applyProtection="1">
      <alignment horizontal="left"/>
    </xf>
    <xf numFmtId="0" fontId="10" fillId="0" borderId="974" xfId="0" applyNumberFormat="1" applyFont="1" applyFill="1" applyBorder="1" applyAlignment="1" applyProtection="1">
      <alignment horizontal="left"/>
    </xf>
    <xf numFmtId="0" fontId="10" fillId="0" borderId="2" xfId="0" applyNumberFormat="1" applyFont="1" applyFill="1" applyBorder="1" applyAlignment="1" applyProtection="1">
      <alignment horizontal="left"/>
    </xf>
    <xf numFmtId="0" fontId="10" fillId="0" borderId="61" xfId="0" applyNumberFormat="1" applyFont="1" applyFill="1" applyBorder="1" applyAlignment="1" applyProtection="1">
      <alignment horizontal="left"/>
    </xf>
    <xf numFmtId="0" fontId="10" fillId="0" borderId="375" xfId="0" applyNumberFormat="1" applyFont="1" applyFill="1" applyBorder="1" applyAlignment="1" applyProtection="1">
      <alignment horizontal="left"/>
    </xf>
    <xf numFmtId="0" fontId="10" fillId="0" borderId="379" xfId="0" applyNumberFormat="1" applyFont="1" applyFill="1" applyBorder="1" applyAlignment="1" applyProtection="1">
      <alignment horizontal="left"/>
    </xf>
    <xf numFmtId="0" fontId="10" fillId="0" borderId="391" xfId="0" applyNumberFormat="1" applyFont="1" applyFill="1" applyBorder="1" applyAlignment="1" applyProtection="1">
      <alignment horizontal="left"/>
    </xf>
    <xf numFmtId="0" fontId="10" fillId="3" borderId="368" xfId="0" applyFont="1" applyFill="1" applyBorder="1" applyAlignment="1" applyProtection="1">
      <alignment horizontal="left" vertical="center"/>
    </xf>
    <xf numFmtId="0" fontId="10" fillId="3" borderId="369" xfId="0" applyFont="1" applyFill="1" applyBorder="1" applyAlignment="1" applyProtection="1">
      <alignment horizontal="left" vertical="center"/>
    </xf>
    <xf numFmtId="0" fontId="10" fillId="0" borderId="385" xfId="0" applyFont="1" applyFill="1" applyBorder="1" applyAlignment="1" applyProtection="1">
      <alignment horizontal="left" vertical="center"/>
    </xf>
    <xf numFmtId="0" fontId="10" fillId="0" borderId="60" xfId="0" applyFont="1" applyFill="1" applyBorder="1" applyAlignment="1" applyProtection="1">
      <alignment horizontal="left" vertical="center"/>
    </xf>
    <xf numFmtId="0" fontId="10" fillId="4" borderId="963" xfId="0" applyFont="1" applyFill="1" applyBorder="1" applyAlignment="1" applyProtection="1">
      <alignment horizontal="left" vertical="center" wrapText="1"/>
    </xf>
    <xf numFmtId="0" fontId="10" fillId="4" borderId="961" xfId="0" applyFont="1" applyFill="1" applyBorder="1" applyAlignment="1" applyProtection="1">
      <alignment horizontal="left" vertical="center" wrapText="1"/>
    </xf>
    <xf numFmtId="0" fontId="10" fillId="0" borderId="948" xfId="0" applyFont="1" applyFill="1" applyBorder="1" applyAlignment="1" applyProtection="1">
      <alignment horizontal="center" vertical="center" textRotation="90"/>
    </xf>
    <xf numFmtId="0" fontId="10" fillId="0" borderId="306" xfId="0" applyFont="1" applyFill="1" applyBorder="1" applyAlignment="1" applyProtection="1">
      <alignment horizontal="center" vertical="center" textRotation="90"/>
    </xf>
    <xf numFmtId="0" fontId="10" fillId="0" borderId="979" xfId="0" applyFont="1" applyFill="1" applyBorder="1" applyAlignment="1" applyProtection="1">
      <alignment horizontal="center" vertical="center" textRotation="90"/>
    </xf>
    <xf numFmtId="0" fontId="10" fillId="0" borderId="949" xfId="0" applyFont="1" applyFill="1" applyBorder="1" applyAlignment="1" applyProtection="1">
      <alignment horizontal="left" wrapText="1"/>
    </xf>
    <xf numFmtId="0" fontId="10" fillId="0" borderId="1022" xfId="0" applyFont="1" applyFill="1" applyBorder="1" applyAlignment="1" applyProtection="1">
      <alignment horizontal="left" wrapText="1"/>
    </xf>
    <xf numFmtId="0" fontId="10" fillId="0" borderId="408" xfId="0" applyFont="1" applyFill="1" applyBorder="1" applyAlignment="1" applyProtection="1">
      <alignment horizontal="left" vertical="center"/>
    </xf>
    <xf numFmtId="0" fontId="10" fillId="0" borderId="411" xfId="0" applyFont="1" applyFill="1" applyBorder="1" applyAlignment="1" applyProtection="1">
      <alignment horizontal="left" vertical="center"/>
    </xf>
    <xf numFmtId="0" fontId="10" fillId="0" borderId="368" xfId="0" applyFont="1" applyFill="1" applyBorder="1" applyAlignment="1" applyProtection="1">
      <alignment horizontal="left" vertical="center"/>
    </xf>
    <xf numFmtId="0" fontId="10" fillId="0" borderId="369" xfId="0" applyFont="1" applyFill="1" applyBorder="1" applyAlignment="1" applyProtection="1">
      <alignment horizontal="left" vertical="center"/>
    </xf>
    <xf numFmtId="0" fontId="10" fillId="4" borderId="385" xfId="0" applyFont="1" applyFill="1" applyBorder="1" applyAlignment="1" applyProtection="1">
      <alignment horizontal="left" vertical="center"/>
    </xf>
    <xf numFmtId="0" fontId="10" fillId="4" borderId="60" xfId="0" applyFont="1" applyFill="1" applyBorder="1" applyAlignment="1" applyProtection="1">
      <alignment horizontal="left" vertical="center"/>
    </xf>
    <xf numFmtId="0" fontId="10" fillId="4" borderId="956" xfId="0" applyFont="1" applyFill="1" applyBorder="1" applyAlignment="1" applyProtection="1">
      <alignment horizontal="center" vertical="center" wrapText="1"/>
    </xf>
    <xf numFmtId="0" fontId="10" fillId="4" borderId="956" xfId="0" applyFont="1" applyFill="1" applyBorder="1" applyAlignment="1" applyProtection="1">
      <alignment horizontal="left" vertical="center" wrapText="1"/>
    </xf>
    <xf numFmtId="0" fontId="10" fillId="4" borderId="368" xfId="0" applyFont="1" applyFill="1" applyBorder="1" applyAlignment="1" applyProtection="1">
      <alignment horizontal="left" vertical="center"/>
    </xf>
    <xf numFmtId="0" fontId="10" fillId="4" borderId="369" xfId="0" applyFont="1" applyFill="1" applyBorder="1" applyAlignment="1" applyProtection="1">
      <alignment horizontal="left" vertical="center"/>
    </xf>
    <xf numFmtId="0" fontId="10" fillId="4" borderId="369" xfId="0" applyFont="1" applyFill="1" applyBorder="1" applyAlignment="1" applyProtection="1">
      <alignment horizontal="left" vertical="center" wrapText="1"/>
    </xf>
    <xf numFmtId="0" fontId="10" fillId="0" borderId="976" xfId="0" applyFont="1" applyFill="1" applyBorder="1" applyAlignment="1" applyProtection="1">
      <alignment horizontal="center" wrapText="1"/>
    </xf>
    <xf numFmtId="0" fontId="10" fillId="0" borderId="993" xfId="0" applyFont="1" applyBorder="1" applyAlignment="1" applyProtection="1">
      <alignment horizontal="center" wrapText="1"/>
    </xf>
    <xf numFmtId="0" fontId="10" fillId="4" borderId="363" xfId="0" applyFont="1" applyFill="1" applyBorder="1" applyAlignment="1" applyProtection="1">
      <alignment horizontal="left" vertical="center"/>
    </xf>
    <xf numFmtId="0" fontId="10" fillId="4" borderId="364" xfId="0" applyFont="1" applyFill="1" applyBorder="1" applyAlignment="1" applyProtection="1">
      <alignment horizontal="left" vertical="center"/>
    </xf>
    <xf numFmtId="0" fontId="10" fillId="4" borderId="952" xfId="0" applyFont="1" applyFill="1" applyBorder="1" applyAlignment="1" applyProtection="1">
      <alignment horizontal="left" wrapText="1"/>
    </xf>
    <xf numFmtId="0" fontId="10" fillId="4" borderId="955" xfId="0" applyFont="1" applyFill="1" applyBorder="1" applyAlignment="1" applyProtection="1">
      <alignment horizontal="left" wrapText="1"/>
    </xf>
    <xf numFmtId="0" fontId="10" fillId="0" borderId="967" xfId="0" applyFont="1" applyBorder="1" applyAlignment="1" applyProtection="1">
      <alignment horizontal="center" wrapText="1"/>
    </xf>
    <xf numFmtId="0" fontId="5" fillId="3" borderId="0" xfId="0" applyFont="1" applyFill="1" applyBorder="1" applyAlignment="1" applyProtection="1">
      <alignment horizontal="center" vertical="center" wrapText="1"/>
    </xf>
    <xf numFmtId="0" fontId="10" fillId="0" borderId="1022" xfId="0" applyNumberFormat="1" applyFont="1" applyFill="1" applyBorder="1" applyAlignment="1" applyProtection="1">
      <alignment horizontal="center" vertical="center"/>
    </xf>
    <xf numFmtId="0" fontId="10" fillId="0" borderId="1017" xfId="0" applyNumberFormat="1" applyFont="1" applyFill="1" applyBorder="1" applyAlignment="1" applyProtection="1">
      <alignment horizontal="center" vertical="center"/>
    </xf>
    <xf numFmtId="0" fontId="10" fillId="0" borderId="977" xfId="0" applyNumberFormat="1" applyFont="1" applyFill="1" applyBorder="1" applyAlignment="1" applyProtection="1">
      <alignment horizontal="center" vertical="center"/>
    </xf>
    <xf numFmtId="0" fontId="10" fillId="0" borderId="980" xfId="0" applyNumberFormat="1" applyFont="1" applyFill="1" applyBorder="1" applyAlignment="1" applyProtection="1">
      <alignment horizontal="center" vertical="center"/>
    </xf>
    <xf numFmtId="0" fontId="10" fillId="0" borderId="404" xfId="0" applyFont="1" applyFill="1" applyBorder="1" applyAlignment="1" applyProtection="1">
      <alignment horizontal="center" vertical="center"/>
    </xf>
    <xf numFmtId="0" fontId="61" fillId="0" borderId="952" xfId="0" applyFont="1" applyBorder="1" applyAlignment="1" applyProtection="1">
      <alignment horizontal="center" vertical="center" wrapText="1"/>
    </xf>
    <xf numFmtId="0" fontId="61" fillId="0" borderId="953" xfId="0" applyFont="1" applyBorder="1" applyAlignment="1" applyProtection="1">
      <alignment horizontal="center" vertical="center" wrapText="1"/>
    </xf>
    <xf numFmtId="0" fontId="61" fillId="0" borderId="955" xfId="0" applyFont="1" applyBorder="1" applyAlignment="1" applyProtection="1">
      <alignment horizontal="center" vertical="center" wrapText="1"/>
    </xf>
    <xf numFmtId="0" fontId="10" fillId="0" borderId="952" xfId="0" applyFont="1" applyBorder="1" applyAlignment="1" applyProtection="1">
      <alignment horizontal="center" vertical="center"/>
    </xf>
    <xf numFmtId="0" fontId="10" fillId="0" borderId="953" xfId="0" applyFont="1" applyBorder="1" applyAlignment="1" applyProtection="1">
      <alignment horizontal="center" vertical="center"/>
    </xf>
    <xf numFmtId="0" fontId="10" fillId="0" borderId="954" xfId="0" applyFont="1" applyBorder="1" applyAlignment="1" applyProtection="1">
      <alignment horizontal="center" vertical="center"/>
    </xf>
    <xf numFmtId="0" fontId="10" fillId="4" borderId="903" xfId="0" applyFont="1" applyFill="1" applyBorder="1" applyAlignment="1" applyProtection="1">
      <alignment horizontal="center" vertical="center"/>
    </xf>
    <xf numFmtId="0" fontId="10" fillId="4" borderId="953" xfId="0" applyFont="1" applyFill="1" applyBorder="1" applyAlignment="1" applyProtection="1">
      <alignment horizontal="center" vertical="center"/>
    </xf>
    <xf numFmtId="0" fontId="10" fillId="4" borderId="954" xfId="0" applyFont="1" applyFill="1" applyBorder="1" applyAlignment="1" applyProtection="1">
      <alignment horizontal="center" vertical="center"/>
    </xf>
    <xf numFmtId="1" fontId="10" fillId="7" borderId="903" xfId="0" applyNumberFormat="1" applyFont="1" applyFill="1" applyBorder="1" applyAlignment="1">
      <alignment horizontal="center" vertical="center" wrapText="1"/>
    </xf>
    <xf numFmtId="1" fontId="10" fillId="7" borderId="953" xfId="0" applyNumberFormat="1" applyFont="1" applyFill="1" applyBorder="1" applyAlignment="1">
      <alignment horizontal="center" vertical="center" wrapText="1"/>
    </xf>
    <xf numFmtId="1" fontId="10" fillId="7" borderId="955" xfId="0" applyNumberFormat="1" applyFont="1" applyFill="1" applyBorder="1" applyAlignment="1">
      <alignment horizontal="center" vertical="center" wrapText="1"/>
    </xf>
    <xf numFmtId="0" fontId="10" fillId="0" borderId="963" xfId="0" applyFont="1" applyFill="1" applyBorder="1" applyAlignment="1" applyProtection="1">
      <alignment horizontal="left" vertical="center"/>
    </xf>
    <xf numFmtId="0" fontId="10" fillId="0" borderId="961" xfId="0" applyFont="1" applyFill="1" applyBorder="1" applyAlignment="1" applyProtection="1">
      <alignment horizontal="left" vertical="center"/>
    </xf>
    <xf numFmtId="1" fontId="10" fillId="4" borderId="948" xfId="0" applyNumberFormat="1" applyFont="1" applyFill="1" applyBorder="1" applyAlignment="1">
      <alignment horizontal="center" vertical="center" wrapText="1"/>
    </xf>
    <xf numFmtId="1" fontId="10" fillId="4" borderId="979" xfId="0" applyNumberFormat="1" applyFont="1" applyFill="1" applyBorder="1" applyAlignment="1">
      <alignment horizontal="center" vertical="center" wrapText="1"/>
    </xf>
    <xf numFmtId="1" fontId="71" fillId="4" borderId="368" xfId="0" applyNumberFormat="1" applyFont="1" applyFill="1" applyBorder="1" applyAlignment="1">
      <alignment horizontal="left" vertical="center"/>
    </xf>
    <xf numFmtId="1" fontId="71" fillId="4" borderId="369" xfId="0" applyNumberFormat="1" applyFont="1" applyFill="1" applyBorder="1" applyAlignment="1">
      <alignment horizontal="left" vertical="center"/>
    </xf>
    <xf numFmtId="0" fontId="10" fillId="0" borderId="368" xfId="0" applyFont="1" applyFill="1" applyBorder="1" applyAlignment="1" applyProtection="1">
      <alignment horizontal="left" vertical="top" wrapText="1"/>
    </xf>
    <xf numFmtId="0" fontId="10" fillId="0" borderId="369" xfId="0" applyFont="1" applyFill="1" applyBorder="1" applyAlignment="1" applyProtection="1">
      <alignment horizontal="left" vertical="top" wrapText="1"/>
    </xf>
    <xf numFmtId="1" fontId="77" fillId="0" borderId="499" xfId="0" applyNumberFormat="1" applyFont="1" applyBorder="1" applyAlignment="1">
      <alignment horizontal="center" vertical="center" wrapText="1"/>
    </xf>
    <xf numFmtId="0" fontId="76" fillId="0" borderId="306" xfId="0" applyFont="1" applyBorder="1"/>
    <xf numFmtId="0" fontId="76" fillId="0" borderId="591" xfId="0" applyFont="1" applyBorder="1"/>
    <xf numFmtId="1" fontId="77" fillId="0" borderId="154" xfId="0" applyNumberFormat="1" applyFont="1" applyBorder="1" applyAlignment="1">
      <alignment horizontal="center" vertical="center" wrapText="1"/>
    </xf>
    <xf numFmtId="0" fontId="76" fillId="0" borderId="194" xfId="0" applyFont="1" applyBorder="1"/>
    <xf numFmtId="0" fontId="76" fillId="0" borderId="200" xfId="0" applyFont="1" applyBorder="1"/>
    <xf numFmtId="1" fontId="10" fillId="0" borderId="197" xfId="0" applyNumberFormat="1" applyFont="1" applyBorder="1" applyAlignment="1">
      <alignment horizontal="center" vertical="center"/>
    </xf>
    <xf numFmtId="0" fontId="76" fillId="0" borderId="198" xfId="0" applyFont="1" applyBorder="1"/>
    <xf numFmtId="1" fontId="77" fillId="0" borderId="715" xfId="0" applyNumberFormat="1" applyFont="1" applyBorder="1" applyAlignment="1">
      <alignment horizontal="center" vertical="center" wrapText="1"/>
    </xf>
    <xf numFmtId="1" fontId="77" fillId="0" borderId="716" xfId="0" applyNumberFormat="1" applyFont="1" applyBorder="1" applyAlignment="1">
      <alignment horizontal="center" vertical="center" wrapText="1"/>
    </xf>
    <xf numFmtId="0" fontId="76" fillId="0" borderId="716" xfId="0" applyFont="1" applyBorder="1"/>
    <xf numFmtId="0" fontId="76" fillId="0" borderId="717" xfId="0" applyFont="1" applyBorder="1"/>
    <xf numFmtId="1" fontId="10" fillId="0" borderId="154" xfId="0" applyNumberFormat="1" applyFont="1" applyBorder="1" applyAlignment="1">
      <alignment horizontal="center" vertical="center"/>
    </xf>
    <xf numFmtId="1" fontId="10" fillId="0" borderId="286" xfId="0" applyNumberFormat="1" applyFont="1" applyBorder="1" applyAlignment="1">
      <alignment horizontal="center" vertical="center"/>
    </xf>
    <xf numFmtId="0" fontId="76" fillId="0" borderId="287" xfId="0" applyFont="1" applyBorder="1"/>
    <xf numFmtId="1" fontId="10" fillId="0" borderId="192" xfId="0" applyNumberFormat="1" applyFont="1" applyBorder="1" applyAlignment="1">
      <alignment horizontal="center" vertical="center" wrapText="1"/>
    </xf>
    <xf numFmtId="0" fontId="76" fillId="0" borderId="192" xfId="0" applyFont="1" applyBorder="1"/>
    <xf numFmtId="0" fontId="76" fillId="0" borderId="0" xfId="0" applyFont="1"/>
    <xf numFmtId="0" fontId="30" fillId="0" borderId="0" xfId="0" applyFont="1"/>
    <xf numFmtId="0" fontId="76" fillId="0" borderId="196" xfId="0" applyFont="1" applyBorder="1"/>
    <xf numFmtId="1" fontId="10" fillId="0" borderId="695" xfId="0" applyNumberFormat="1" applyFont="1" applyBorder="1" applyAlignment="1">
      <alignment horizontal="center" vertical="center" wrapText="1"/>
    </xf>
    <xf numFmtId="1" fontId="10" fillId="0" borderId="688" xfId="0" applyNumberFormat="1" applyFont="1" applyBorder="1" applyAlignment="1">
      <alignment horizontal="center" vertical="center" wrapText="1"/>
    </xf>
    <xf numFmtId="1" fontId="10" fillId="0" borderId="197" xfId="0" applyNumberFormat="1" applyFont="1" applyBorder="1" applyAlignment="1">
      <alignment horizontal="center" vertical="center" wrapText="1"/>
    </xf>
    <xf numFmtId="1" fontId="10" fillId="0" borderId="193" xfId="0" applyNumberFormat="1" applyFont="1" applyBorder="1" applyAlignment="1">
      <alignment horizontal="center" vertical="center" wrapText="1"/>
    </xf>
    <xf numFmtId="1" fontId="10" fillId="0" borderId="195" xfId="0" applyNumberFormat="1" applyFont="1" applyBorder="1" applyAlignment="1">
      <alignment horizontal="center" vertical="center" wrapText="1"/>
    </xf>
    <xf numFmtId="0" fontId="76" fillId="0" borderId="263" xfId="0" applyFont="1" applyBorder="1"/>
    <xf numFmtId="0" fontId="76" fillId="0" borderId="707" xfId="0" applyFont="1" applyBorder="1"/>
    <xf numFmtId="1" fontId="10" fillId="0" borderId="262" xfId="0" applyNumberFormat="1" applyFont="1" applyBorder="1" applyAlignment="1">
      <alignment horizontal="center" vertical="center" wrapText="1"/>
    </xf>
    <xf numFmtId="1" fontId="77" fillId="0" borderId="154" xfId="0" applyNumberFormat="1" applyFont="1" applyBorder="1" applyAlignment="1">
      <alignment horizontal="center" wrapText="1"/>
    </xf>
    <xf numFmtId="1" fontId="77" fillId="0" borderId="194" xfId="0" applyNumberFormat="1" applyFont="1" applyBorder="1" applyAlignment="1">
      <alignment horizontal="center" wrapText="1"/>
    </xf>
    <xf numFmtId="1" fontId="77" fillId="0" borderId="506" xfId="0" applyNumberFormat="1" applyFont="1" applyBorder="1" applyAlignment="1">
      <alignment horizontal="center" vertical="center" wrapText="1"/>
    </xf>
    <xf numFmtId="0" fontId="76" fillId="0" borderId="506" xfId="0" applyFont="1" applyBorder="1"/>
    <xf numFmtId="1" fontId="77" fillId="0" borderId="194" xfId="0" applyNumberFormat="1" applyFont="1" applyBorder="1" applyAlignment="1">
      <alignment horizontal="center" vertical="center" wrapText="1"/>
    </xf>
    <xf numFmtId="1" fontId="10" fillId="0" borderId="191" xfId="0" applyNumberFormat="1" applyFont="1" applyBorder="1" applyAlignment="1">
      <alignment horizontal="center" vertical="center"/>
    </xf>
    <xf numFmtId="0" fontId="76" fillId="0" borderId="195" xfId="0" applyFont="1" applyBorder="1"/>
    <xf numFmtId="0" fontId="76" fillId="0" borderId="197" xfId="0" applyFont="1" applyBorder="1"/>
    <xf numFmtId="1" fontId="10" fillId="0" borderId="507" xfId="0" applyNumberFormat="1" applyFont="1" applyBorder="1" applyAlignment="1">
      <alignment horizontal="center" vertical="center" wrapText="1"/>
    </xf>
    <xf numFmtId="0" fontId="76" fillId="0" borderId="187" xfId="0" applyFont="1" applyBorder="1"/>
    <xf numFmtId="0" fontId="76" fillId="0" borderId="498" xfId="0" applyFont="1" applyBorder="1"/>
    <xf numFmtId="0" fontId="76" fillId="0" borderId="303" xfId="0" applyFont="1" applyBorder="1"/>
    <xf numFmtId="0" fontId="76" fillId="0" borderId="34" xfId="0" applyFont="1" applyBorder="1"/>
    <xf numFmtId="0" fontId="76" fillId="0" borderId="199" xfId="0" applyFont="1" applyBorder="1"/>
    <xf numFmtId="1" fontId="10" fillId="0" borderId="644" xfId="0" applyNumberFormat="1" applyFont="1" applyBorder="1" applyAlignment="1">
      <alignment horizontal="center" vertical="center" wrapText="1"/>
    </xf>
    <xf numFmtId="1" fontId="10" fillId="0" borderId="499" xfId="0" applyNumberFormat="1" applyFont="1" applyBorder="1" applyAlignment="1">
      <alignment horizontal="center" vertical="center"/>
    </xf>
    <xf numFmtId="1" fontId="10" fillId="0" borderId="306" xfId="0" applyNumberFormat="1" applyFont="1" applyBorder="1" applyAlignment="1">
      <alignment horizontal="center" vertical="center"/>
    </xf>
    <xf numFmtId="1" fontId="10" fillId="0" borderId="498" xfId="0" applyNumberFormat="1" applyFont="1" applyBorder="1" applyAlignment="1">
      <alignment horizontal="center" vertical="center" wrapText="1"/>
    </xf>
    <xf numFmtId="1" fontId="10" fillId="0" borderId="499" xfId="0" applyNumberFormat="1" applyFont="1" applyBorder="1" applyAlignment="1">
      <alignment horizontal="center" vertical="center" wrapText="1"/>
    </xf>
    <xf numFmtId="0" fontId="10" fillId="0" borderId="499" xfId="0" applyFont="1" applyBorder="1" applyAlignment="1">
      <alignment horizontal="center" vertical="center" wrapText="1"/>
    </xf>
    <xf numFmtId="1" fontId="10" fillId="0" borderId="695" xfId="0" applyNumberFormat="1" applyFont="1" applyBorder="1" applyAlignment="1">
      <alignment horizontal="center" vertical="center"/>
    </xf>
    <xf numFmtId="1" fontId="10" fillId="0" borderId="688" xfId="0" applyNumberFormat="1" applyFont="1" applyBorder="1" applyAlignment="1">
      <alignment horizontal="center" vertical="center"/>
    </xf>
    <xf numFmtId="1" fontId="10" fillId="0" borderId="644" xfId="0" applyNumberFormat="1" applyFont="1" applyBorder="1" applyAlignment="1">
      <alignment horizontal="center" vertical="center"/>
    </xf>
    <xf numFmtId="0" fontId="76" fillId="0" borderId="706" xfId="0" applyFont="1" applyBorder="1"/>
    <xf numFmtId="1" fontId="10" fillId="0" borderId="191" xfId="0" applyNumberFormat="1" applyFont="1" applyBorder="1" applyAlignment="1">
      <alignment horizontal="center" vertical="center" wrapText="1"/>
    </xf>
    <xf numFmtId="1" fontId="10" fillId="0" borderId="705" xfId="0" applyNumberFormat="1" applyFont="1" applyBorder="1" applyAlignment="1">
      <alignment horizontal="center" vertical="center" wrapText="1"/>
    </xf>
    <xf numFmtId="1" fontId="10" fillId="3" borderId="499" xfId="0" applyNumberFormat="1" applyFont="1" applyFill="1" applyBorder="1" applyAlignment="1">
      <alignment horizontal="center" vertical="center" wrapText="1"/>
    </xf>
    <xf numFmtId="1" fontId="10" fillId="3" borderId="306" xfId="0" applyNumberFormat="1" applyFont="1" applyFill="1" applyBorder="1" applyAlignment="1">
      <alignment horizontal="center" vertical="center" wrapText="1"/>
    </xf>
    <xf numFmtId="1" fontId="10" fillId="0" borderId="501" xfId="0" applyNumberFormat="1" applyFont="1" applyBorder="1" applyAlignment="1">
      <alignment horizontal="center" vertical="center"/>
    </xf>
    <xf numFmtId="1" fontId="10" fillId="3" borderId="688" xfId="0" applyNumberFormat="1" applyFont="1" applyFill="1" applyBorder="1" applyAlignment="1">
      <alignment horizontal="center" vertical="center" wrapText="1"/>
    </xf>
    <xf numFmtId="1" fontId="10" fillId="3" borderId="644" xfId="0" applyNumberFormat="1" applyFont="1" applyFill="1" applyBorder="1" applyAlignment="1">
      <alignment horizontal="center" vertical="center" wrapText="1"/>
    </xf>
    <xf numFmtId="1" fontId="10" fillId="0" borderId="498" xfId="0" applyNumberFormat="1" applyFont="1" applyBorder="1" applyAlignment="1">
      <alignment horizontal="center" vertical="center"/>
    </xf>
    <xf numFmtId="1" fontId="10" fillId="0" borderId="501" xfId="0" applyNumberFormat="1" applyFont="1" applyBorder="1" applyAlignment="1">
      <alignment horizontal="center" vertical="center" wrapText="1"/>
    </xf>
    <xf numFmtId="1" fontId="10" fillId="0" borderId="689" xfId="0" applyNumberFormat="1" applyFont="1" applyBorder="1" applyAlignment="1">
      <alignment horizontal="center" vertical="center" wrapText="1"/>
    </xf>
    <xf numFmtId="1" fontId="10" fillId="0" borderId="690" xfId="0" applyNumberFormat="1" applyFont="1" applyBorder="1" applyAlignment="1">
      <alignment horizontal="center" vertical="center"/>
    </xf>
    <xf numFmtId="1" fontId="10" fillId="0" borderId="37" xfId="0" applyNumberFormat="1" applyFont="1" applyBorder="1" applyAlignment="1">
      <alignment horizontal="left" wrapText="1"/>
    </xf>
    <xf numFmtId="1" fontId="10" fillId="0" borderId="31" xfId="0" applyNumberFormat="1" applyFont="1" applyBorder="1" applyAlignment="1">
      <alignment horizontal="left" wrapText="1"/>
    </xf>
    <xf numFmtId="1" fontId="21" fillId="0" borderId="310" xfId="0" applyNumberFormat="1" applyFont="1" applyBorder="1" applyAlignment="1">
      <alignment horizontal="center" vertical="center" wrapText="1"/>
    </xf>
    <xf numFmtId="1" fontId="21" fillId="0" borderId="599" xfId="0" applyNumberFormat="1" applyFont="1" applyBorder="1" applyAlignment="1">
      <alignment horizontal="center" vertical="center" wrapText="1"/>
    </xf>
    <xf numFmtId="1" fontId="21" fillId="0" borderId="14" xfId="0" applyNumberFormat="1" applyFont="1" applyBorder="1" applyAlignment="1">
      <alignment horizontal="center" vertical="center" wrapText="1"/>
    </xf>
    <xf numFmtId="1" fontId="21" fillId="0" borderId="635" xfId="0" applyNumberFormat="1" applyFont="1" applyBorder="1" applyAlignment="1">
      <alignment horizontal="center" vertical="center" wrapText="1"/>
    </xf>
    <xf numFmtId="1" fontId="21" fillId="0" borderId="535" xfId="0" applyNumberFormat="1" applyFont="1" applyBorder="1" applyAlignment="1">
      <alignment horizontal="center" vertical="center" wrapText="1"/>
    </xf>
    <xf numFmtId="1" fontId="21" fillId="0" borderId="637" xfId="0" applyNumberFormat="1" applyFont="1" applyBorder="1" applyAlignment="1">
      <alignment horizontal="center" vertical="center" wrapText="1"/>
    </xf>
    <xf numFmtId="1" fontId="10" fillId="0" borderId="590" xfId="0" applyNumberFormat="1" applyFont="1" applyBorder="1" applyAlignment="1">
      <alignment horizontal="left" wrapText="1"/>
    </xf>
    <xf numFmtId="1" fontId="10" fillId="0" borderId="407" xfId="0" applyNumberFormat="1" applyFont="1" applyBorder="1" applyAlignment="1">
      <alignment horizontal="left" wrapText="1"/>
    </xf>
    <xf numFmtId="1" fontId="10" fillId="0" borderId="571" xfId="0" applyNumberFormat="1" applyFont="1" applyBorder="1" applyAlignment="1">
      <alignment horizontal="left" vertical="center" wrapText="1"/>
    </xf>
    <xf numFmtId="1" fontId="10" fillId="0" borderId="661" xfId="0" applyNumberFormat="1" applyFont="1" applyBorder="1" applyAlignment="1">
      <alignment horizontal="center" vertical="center" wrapText="1"/>
    </xf>
    <xf numFmtId="1" fontId="5" fillId="0" borderId="0" xfId="0" applyNumberFormat="1" applyFont="1" applyAlignment="1">
      <alignment horizontal="center" vertical="center" wrapText="1"/>
    </xf>
    <xf numFmtId="1" fontId="21" fillId="0" borderId="19" xfId="0" applyNumberFormat="1" applyFont="1" applyBorder="1" applyAlignment="1">
      <alignment horizontal="center" vertical="center" wrapText="1"/>
    </xf>
    <xf numFmtId="1" fontId="21" fillId="0" borderId="600" xfId="0" applyNumberFormat="1" applyFont="1" applyBorder="1" applyAlignment="1">
      <alignment horizontal="center" vertical="center" wrapText="1"/>
    </xf>
    <xf numFmtId="1" fontId="21" fillId="0" borderId="0" xfId="0" applyNumberFormat="1" applyFont="1" applyAlignment="1">
      <alignment horizontal="center" vertical="center" wrapText="1"/>
    </xf>
    <xf numFmtId="1" fontId="21" fillId="0" borderId="405" xfId="0" applyNumberFormat="1" applyFont="1" applyBorder="1" applyAlignment="1">
      <alignment horizontal="center" vertical="center" wrapText="1"/>
    </xf>
    <xf numFmtId="1" fontId="21" fillId="0" borderId="636" xfId="0" applyNumberFormat="1" applyFont="1" applyBorder="1" applyAlignment="1">
      <alignment horizontal="center" vertical="center" wrapText="1"/>
    </xf>
    <xf numFmtId="1" fontId="21" fillId="0" borderId="88" xfId="0" applyNumberFormat="1" applyFont="1" applyBorder="1" applyAlignment="1">
      <alignment horizontal="center" vertical="center" wrapText="1"/>
    </xf>
    <xf numFmtId="1" fontId="21" fillId="0" borderId="680" xfId="0" applyNumberFormat="1" applyFont="1" applyBorder="1" applyAlignment="1">
      <alignment horizontal="center" vertical="center" wrapText="1"/>
    </xf>
    <xf numFmtId="1" fontId="10" fillId="0" borderId="576" xfId="0" applyNumberFormat="1" applyFont="1" applyBorder="1" applyAlignment="1">
      <alignment horizontal="left" wrapText="1"/>
    </xf>
    <xf numFmtId="1" fontId="10" fillId="0" borderId="575" xfId="0" applyNumberFormat="1" applyFont="1" applyBorder="1" applyAlignment="1">
      <alignment horizontal="left" wrapText="1"/>
    </xf>
    <xf numFmtId="1" fontId="10" fillId="4" borderId="1063" xfId="0" applyNumberFormat="1" applyFont="1" applyFill="1" applyBorder="1" applyAlignment="1">
      <alignment horizontal="center" vertical="center"/>
    </xf>
    <xf numFmtId="1" fontId="10" fillId="4" borderId="1090" xfId="0" applyNumberFormat="1" applyFont="1" applyFill="1" applyBorder="1" applyAlignment="1">
      <alignment horizontal="center" vertical="center"/>
    </xf>
    <xf numFmtId="1" fontId="8" fillId="0" borderId="1116" xfId="0" applyNumberFormat="1" applyFont="1" applyBorder="1" applyAlignment="1">
      <alignment horizontal="center" vertical="center"/>
    </xf>
    <xf numFmtId="1" fontId="8" fillId="0" borderId="1114" xfId="0" applyNumberFormat="1" applyFont="1" applyBorder="1" applyAlignment="1">
      <alignment horizontal="center" vertical="center"/>
    </xf>
    <xf numFmtId="1" fontId="8" fillId="0" borderId="303" xfId="0" applyNumberFormat="1" applyFont="1" applyBorder="1" applyAlignment="1">
      <alignment horizontal="center" vertical="center"/>
    </xf>
    <xf numFmtId="1" fontId="8" fillId="0" borderId="811" xfId="0" applyNumberFormat="1" applyFont="1" applyBorder="1" applyAlignment="1">
      <alignment horizontal="center" vertical="center"/>
    </xf>
    <xf numFmtId="1" fontId="8" fillId="0" borderId="1117" xfId="0" applyNumberFormat="1" applyFont="1" applyBorder="1" applyAlignment="1">
      <alignment horizontal="center" vertical="center"/>
    </xf>
    <xf numFmtId="1" fontId="8" fillId="0" borderId="306" xfId="0" applyNumberFormat="1" applyFont="1" applyBorder="1" applyAlignment="1">
      <alignment horizontal="center" vertical="center"/>
    </xf>
    <xf numFmtId="1" fontId="8" fillId="0" borderId="1090" xfId="0" applyNumberFormat="1" applyFont="1" applyBorder="1" applyAlignment="1">
      <alignment horizontal="center" vertical="center"/>
    </xf>
    <xf numFmtId="1" fontId="8" fillId="0" borderId="1017" xfId="0" applyNumberFormat="1" applyFont="1" applyBorder="1" applyAlignment="1">
      <alignment horizontal="center" vertical="center"/>
    </xf>
    <xf numFmtId="1" fontId="8" fillId="0" borderId="980" xfId="0" applyNumberFormat="1" applyFont="1" applyBorder="1" applyAlignment="1">
      <alignment horizontal="center" vertical="center"/>
    </xf>
    <xf numFmtId="1" fontId="15" fillId="0" borderId="1116" xfId="0" applyNumberFormat="1" applyFont="1" applyBorder="1" applyAlignment="1">
      <alignment horizontal="center" vertical="center"/>
    </xf>
    <xf numFmtId="1" fontId="15" fillId="0" borderId="1114" xfId="0" applyNumberFormat="1" applyFont="1" applyBorder="1" applyAlignment="1">
      <alignment horizontal="center" vertical="center"/>
    </xf>
    <xf numFmtId="1" fontId="15" fillId="0" borderId="1017" xfId="0" applyNumberFormat="1" applyFont="1" applyBorder="1" applyAlignment="1">
      <alignment horizontal="center" vertical="center"/>
    </xf>
    <xf numFmtId="1" fontId="15" fillId="0" borderId="980" xfId="0" applyNumberFormat="1" applyFont="1" applyBorder="1" applyAlignment="1">
      <alignment horizontal="center" vertical="center"/>
    </xf>
    <xf numFmtId="1" fontId="8" fillId="0" borderId="1091" xfId="0" applyNumberFormat="1" applyFont="1" applyBorder="1" applyAlignment="1">
      <alignment horizontal="left" vertical="center"/>
    </xf>
    <xf numFmtId="1" fontId="8" fillId="0" borderId="1115" xfId="0" applyNumberFormat="1" applyFont="1" applyBorder="1" applyAlignment="1">
      <alignment horizontal="left" vertical="center"/>
    </xf>
    <xf numFmtId="1" fontId="8" fillId="0" borderId="1017" xfId="0" applyNumberFormat="1" applyFont="1" applyBorder="1" applyAlignment="1">
      <alignment horizontal="left" vertical="center"/>
    </xf>
    <xf numFmtId="1" fontId="8" fillId="0" borderId="980" xfId="0" applyNumberFormat="1" applyFont="1" applyBorder="1" applyAlignment="1">
      <alignment horizontal="left" vertical="center"/>
    </xf>
    <xf numFmtId="1" fontId="10" fillId="0" borderId="363" xfId="0" applyNumberFormat="1" applyFont="1" applyBorder="1" applyAlignment="1">
      <alignment horizontal="left" wrapText="1"/>
    </xf>
    <xf numFmtId="1" fontId="10" fillId="0" borderId="364" xfId="0" applyNumberFormat="1" applyFont="1" applyBorder="1" applyAlignment="1">
      <alignment horizontal="left" wrapText="1"/>
    </xf>
    <xf numFmtId="1" fontId="15" fillId="0" borderId="811" xfId="0" applyNumberFormat="1" applyFont="1" applyBorder="1" applyAlignment="1">
      <alignment horizontal="center" vertical="center"/>
    </xf>
    <xf numFmtId="1" fontId="10" fillId="0" borderId="1091" xfId="0" applyNumberFormat="1" applyFont="1" applyBorder="1" applyAlignment="1">
      <alignment horizontal="left" wrapText="1"/>
    </xf>
    <xf numFmtId="1" fontId="10" fillId="0" borderId="1115" xfId="0" applyNumberFormat="1" applyFont="1" applyBorder="1" applyAlignment="1">
      <alignment horizontal="left" wrapText="1"/>
    </xf>
    <xf numFmtId="1" fontId="10" fillId="4" borderId="1017" xfId="0" applyNumberFormat="1" applyFont="1" applyFill="1" applyBorder="1" applyAlignment="1">
      <alignment horizontal="left" wrapText="1"/>
    </xf>
    <xf numFmtId="1" fontId="10" fillId="4" borderId="980" xfId="0" applyNumberFormat="1" applyFont="1" applyFill="1" applyBorder="1" applyAlignment="1">
      <alignment horizontal="left" wrapText="1"/>
    </xf>
    <xf numFmtId="1" fontId="10" fillId="4" borderId="368" xfId="0" applyNumberFormat="1" applyFont="1" applyFill="1" applyBorder="1" applyAlignment="1">
      <alignment horizontal="left" wrapText="1"/>
    </xf>
    <xf numFmtId="1" fontId="10" fillId="4" borderId="369" xfId="0" applyNumberFormat="1" applyFont="1" applyFill="1" applyBorder="1" applyAlignment="1">
      <alignment horizontal="left" wrapText="1"/>
    </xf>
    <xf numFmtId="1" fontId="10" fillId="0" borderId="1077" xfId="0" applyNumberFormat="1" applyFont="1" applyBorder="1" applyAlignment="1">
      <alignment horizontal="center" vertical="center" wrapText="1"/>
    </xf>
    <xf numFmtId="1" fontId="10" fillId="0" borderId="1063" xfId="0" applyNumberFormat="1" applyFont="1" applyBorder="1" applyAlignment="1">
      <alignment horizontal="center" vertical="center" wrapText="1"/>
    </xf>
    <xf numFmtId="1" fontId="10" fillId="0" borderId="1090" xfId="0" applyNumberFormat="1" applyFont="1" applyBorder="1" applyAlignment="1">
      <alignment horizontal="center" vertical="center" wrapText="1"/>
    </xf>
    <xf numFmtId="1" fontId="10" fillId="0" borderId="1063" xfId="0" applyNumberFormat="1" applyFont="1" applyBorder="1" applyAlignment="1">
      <alignment horizontal="center" vertical="center"/>
    </xf>
    <xf numFmtId="1" fontId="10" fillId="0" borderId="1090" xfId="0" applyNumberFormat="1" applyFont="1" applyBorder="1" applyAlignment="1">
      <alignment horizontal="center" vertical="center"/>
    </xf>
    <xf numFmtId="1" fontId="10" fillId="0" borderId="1045" xfId="0" applyNumberFormat="1" applyFont="1" applyBorder="1" applyAlignment="1">
      <alignment horizontal="left" wrapText="1"/>
    </xf>
    <xf numFmtId="1" fontId="8" fillId="0" borderId="1063" xfId="0" applyNumberFormat="1" applyFont="1" applyBorder="1" applyAlignment="1">
      <alignment horizontal="center" vertical="center" wrapText="1"/>
    </xf>
    <xf numFmtId="1" fontId="8" fillId="0" borderId="1090" xfId="0" applyNumberFormat="1" applyFont="1" applyBorder="1" applyAlignment="1">
      <alignment horizontal="center" vertical="center" wrapText="1"/>
    </xf>
    <xf numFmtId="1" fontId="8" fillId="0" borderId="1065" xfId="0" applyNumberFormat="1" applyFont="1" applyBorder="1" applyAlignment="1">
      <alignment horizontal="center" vertical="center"/>
    </xf>
    <xf numFmtId="1" fontId="8" fillId="0" borderId="1067" xfId="0" applyNumberFormat="1" applyFont="1" applyBorder="1" applyAlignment="1">
      <alignment horizontal="center" vertical="center"/>
    </xf>
    <xf numFmtId="1" fontId="10" fillId="0" borderId="1065" xfId="0" applyNumberFormat="1" applyFont="1" applyBorder="1" applyAlignment="1">
      <alignment horizontal="center" vertical="center"/>
    </xf>
    <xf numFmtId="1" fontId="10" fillId="0" borderId="1017" xfId="0" applyNumberFormat="1" applyFont="1" applyBorder="1" applyAlignment="1">
      <alignment horizontal="center" vertical="center"/>
    </xf>
    <xf numFmtId="1" fontId="8" fillId="0" borderId="1060" xfId="0" applyNumberFormat="1" applyFont="1" applyBorder="1" applyAlignment="1">
      <alignment horizontal="center" vertical="center"/>
    </xf>
    <xf numFmtId="1" fontId="8" fillId="0" borderId="1068" xfId="0" applyNumberFormat="1" applyFont="1" applyBorder="1" applyAlignment="1">
      <alignment horizontal="center" vertical="center"/>
    </xf>
    <xf numFmtId="1" fontId="8" fillId="0" borderId="1055" xfId="0" applyNumberFormat="1" applyFont="1" applyBorder="1" applyAlignment="1">
      <alignment horizontal="center" vertical="center"/>
    </xf>
    <xf numFmtId="1" fontId="22" fillId="0" borderId="1060" xfId="0" applyNumberFormat="1" applyFont="1" applyBorder="1" applyAlignment="1">
      <alignment horizontal="center" vertical="center" wrapText="1"/>
    </xf>
    <xf numFmtId="1" fontId="22" fillId="0" borderId="1068" xfId="0" applyNumberFormat="1" applyFont="1" applyBorder="1" applyAlignment="1">
      <alignment horizontal="center" vertical="center" wrapText="1"/>
    </xf>
    <xf numFmtId="1" fontId="22" fillId="0" borderId="1055" xfId="0" applyNumberFormat="1" applyFont="1" applyBorder="1" applyAlignment="1">
      <alignment horizontal="center" vertical="center" wrapText="1"/>
    </xf>
    <xf numFmtId="1" fontId="8" fillId="0" borderId="1063" xfId="0" applyNumberFormat="1" applyFont="1" applyBorder="1" applyAlignment="1">
      <alignment horizontal="center" vertical="center"/>
    </xf>
    <xf numFmtId="1" fontId="8" fillId="0" borderId="306" xfId="0" applyNumberFormat="1" applyFont="1" applyBorder="1" applyAlignment="1">
      <alignment horizontal="center" vertical="center" wrapText="1"/>
    </xf>
    <xf numFmtId="1" fontId="10" fillId="4" borderId="1063" xfId="0" applyNumberFormat="1" applyFont="1" applyFill="1" applyBorder="1" applyAlignment="1">
      <alignment horizontal="center" vertical="center" wrapText="1"/>
    </xf>
    <xf numFmtId="0" fontId="10" fillId="0" borderId="389" xfId="0" applyFont="1" applyBorder="1" applyAlignment="1">
      <alignment horizontal="left"/>
    </xf>
    <xf numFmtId="0" fontId="10" fillId="0" borderId="364" xfId="0" applyFont="1" applyBorder="1" applyAlignment="1">
      <alignment horizontal="left"/>
    </xf>
    <xf numFmtId="1" fontId="3" fillId="0" borderId="1060" xfId="0" applyNumberFormat="1" applyFont="1" applyBorder="1" applyAlignment="1">
      <alignment horizontal="center" vertical="center"/>
    </xf>
    <xf numFmtId="1" fontId="8" fillId="0" borderId="1055" xfId="0" applyNumberFormat="1" applyFont="1" applyBorder="1" applyAlignment="1"/>
    <xf numFmtId="1" fontId="10" fillId="7" borderId="1091" xfId="0" applyNumberFormat="1" applyFont="1" applyFill="1" applyBorder="1" applyAlignment="1">
      <alignment horizontal="left" vertical="center"/>
    </xf>
    <xf numFmtId="1" fontId="10" fillId="7" borderId="1045" xfId="0" applyNumberFormat="1" applyFont="1" applyFill="1" applyBorder="1" applyAlignment="1">
      <alignment horizontal="left" vertical="center"/>
    </xf>
    <xf numFmtId="1" fontId="15" fillId="7" borderId="368" xfId="0" applyNumberFormat="1" applyFont="1" applyFill="1" applyBorder="1" applyAlignment="1">
      <alignment horizontal="left" vertical="center"/>
    </xf>
    <xf numFmtId="1" fontId="15" fillId="7" borderId="369" xfId="0" applyNumberFormat="1" applyFont="1" applyFill="1" applyBorder="1" applyAlignment="1">
      <alignment horizontal="left" vertical="center"/>
    </xf>
    <xf numFmtId="1" fontId="10" fillId="7" borderId="368" xfId="0" applyNumberFormat="1" applyFont="1" applyFill="1" applyBorder="1" applyAlignment="1">
      <alignment horizontal="left" vertical="top"/>
    </xf>
    <xf numFmtId="1" fontId="10" fillId="7" borderId="369" xfId="0" applyNumberFormat="1" applyFont="1" applyFill="1" applyBorder="1" applyAlignment="1">
      <alignment horizontal="left" vertical="top"/>
    </xf>
    <xf numFmtId="1" fontId="10" fillId="7" borderId="363" xfId="0" applyNumberFormat="1" applyFont="1" applyFill="1" applyBorder="1" applyAlignment="1">
      <alignment horizontal="left" vertical="top"/>
    </xf>
    <xf numFmtId="1" fontId="10" fillId="7" borderId="364" xfId="0" applyNumberFormat="1" applyFont="1" applyFill="1" applyBorder="1" applyAlignment="1">
      <alignment horizontal="left" vertical="top"/>
    </xf>
    <xf numFmtId="1" fontId="10" fillId="0" borderId="1091" xfId="0" applyNumberFormat="1" applyFont="1" applyBorder="1" applyAlignment="1">
      <alignment horizontal="left" vertical="center" wrapText="1"/>
    </xf>
    <xf numFmtId="1" fontId="8" fillId="0" borderId="1045" xfId="0" applyNumberFormat="1" applyFont="1" applyBorder="1" applyAlignment="1"/>
    <xf numFmtId="1" fontId="79" fillId="3" borderId="1068" xfId="0" applyNumberFormat="1" applyFont="1" applyFill="1" applyBorder="1" applyAlignment="1">
      <alignment horizontal="center"/>
    </xf>
    <xf numFmtId="1" fontId="79" fillId="3" borderId="1055" xfId="0" applyNumberFormat="1" applyFont="1" applyFill="1" applyBorder="1" applyAlignment="1">
      <alignment horizontal="center"/>
    </xf>
    <xf numFmtId="1" fontId="3" fillId="3" borderId="1066" xfId="0" applyNumberFormat="1" applyFont="1" applyFill="1" applyBorder="1" applyAlignment="1">
      <alignment horizontal="center"/>
    </xf>
    <xf numFmtId="1" fontId="3" fillId="3" borderId="1067" xfId="0" applyNumberFormat="1" applyFont="1" applyFill="1" applyBorder="1" applyAlignment="1">
      <alignment horizontal="center"/>
    </xf>
    <xf numFmtId="1" fontId="10" fillId="3" borderId="1092" xfId="0" applyNumberFormat="1" applyFont="1" applyFill="1" applyBorder="1" applyAlignment="1">
      <alignment horizontal="left"/>
    </xf>
    <xf numFmtId="1" fontId="15" fillId="0" borderId="155" xfId="0" applyNumberFormat="1" applyFont="1" applyFill="1" applyBorder="1" applyAlignment="1" applyProtection="1">
      <alignment horizontal="center" vertical="center" wrapText="1"/>
    </xf>
    <xf numFmtId="1" fontId="15" fillId="0" borderId="319" xfId="0" applyNumberFormat="1" applyFont="1" applyFill="1" applyBorder="1" applyAlignment="1" applyProtection="1">
      <alignment horizontal="center" vertical="center" wrapText="1"/>
    </xf>
    <xf numFmtId="1" fontId="15" fillId="0" borderId="163" xfId="0" applyNumberFormat="1" applyFont="1" applyBorder="1" applyAlignment="1" applyProtection="1">
      <alignment horizontal="center" vertical="center"/>
    </xf>
    <xf numFmtId="1" fontId="15" fillId="0" borderId="313" xfId="0" applyNumberFormat="1" applyFont="1" applyBorder="1" applyAlignment="1" applyProtection="1">
      <alignment horizontal="center" vertical="center"/>
    </xf>
    <xf numFmtId="1" fontId="15" fillId="0" borderId="314" xfId="0" applyNumberFormat="1" applyFont="1" applyBorder="1" applyAlignment="1" applyProtection="1">
      <alignment horizontal="center" vertical="center"/>
    </xf>
    <xf numFmtId="1" fontId="61" fillId="4" borderId="312" xfId="0" applyNumberFormat="1" applyFont="1" applyFill="1" applyBorder="1" applyAlignment="1">
      <alignment horizontal="center" vertical="center"/>
    </xf>
    <xf numFmtId="1" fontId="61" fillId="4" borderId="306" xfId="0" applyNumberFormat="1" applyFont="1" applyFill="1" applyBorder="1" applyAlignment="1">
      <alignment horizontal="center" vertical="center"/>
    </xf>
    <xf numFmtId="1" fontId="61" fillId="4" borderId="311" xfId="0" applyNumberFormat="1" applyFont="1" applyFill="1" applyBorder="1" applyAlignment="1">
      <alignment horizontal="center" vertical="center"/>
    </xf>
    <xf numFmtId="1" fontId="10" fillId="4" borderId="140" xfId="0" applyNumberFormat="1" applyFont="1" applyFill="1" applyBorder="1" applyAlignment="1">
      <alignment horizontal="center" vertical="center"/>
    </xf>
    <xf numFmtId="1" fontId="10" fillId="4" borderId="140" xfId="0" applyNumberFormat="1" applyFont="1" applyFill="1" applyBorder="1" applyAlignment="1">
      <alignment horizontal="center" vertical="center" wrapText="1"/>
    </xf>
    <xf numFmtId="1" fontId="48" fillId="0" borderId="188" xfId="15" applyNumberFormat="1" applyFont="1" applyFill="1" applyBorder="1" applyAlignment="1" applyProtection="1">
      <alignment horizontal="center" vertical="center" wrapText="1"/>
    </xf>
    <xf numFmtId="1" fontId="48" fillId="0" borderId="34" xfId="15" applyNumberFormat="1" applyFont="1" applyFill="1" applyBorder="1" applyAlignment="1" applyProtection="1">
      <alignment horizontal="center" vertical="center" wrapText="1"/>
    </xf>
    <xf numFmtId="1" fontId="48" fillId="0" borderId="152" xfId="15" applyNumberFormat="1" applyFont="1" applyFill="1" applyBorder="1" applyAlignment="1" applyProtection="1">
      <alignment horizontal="center" vertical="center" wrapText="1"/>
    </xf>
    <xf numFmtId="1" fontId="48" fillId="0" borderId="318" xfId="0" applyNumberFormat="1" applyFont="1" applyBorder="1" applyAlignment="1" applyProtection="1">
      <alignment horizontal="center" vertical="center" wrapText="1"/>
    </xf>
    <xf numFmtId="1" fontId="48" fillId="0" borderId="319" xfId="0" applyNumberFormat="1" applyFont="1" applyBorder="1" applyAlignment="1" applyProtection="1">
      <alignment horizontal="center" vertical="center" wrapText="1"/>
    </xf>
    <xf numFmtId="1" fontId="15" fillId="0" borderId="333" xfId="0" applyNumberFormat="1" applyFont="1" applyBorder="1" applyAlignment="1" applyProtection="1">
      <alignment horizontal="center" vertical="center" wrapText="1"/>
    </xf>
    <xf numFmtId="1" fontId="15" fillId="0" borderId="308" xfId="0" applyNumberFormat="1" applyFont="1" applyBorder="1" applyAlignment="1" applyProtection="1">
      <alignment horizontal="center" vertical="center" wrapText="1"/>
    </xf>
    <xf numFmtId="1" fontId="15" fillId="0" borderId="188" xfId="0" applyNumberFormat="1" applyFont="1" applyBorder="1" applyAlignment="1" applyProtection="1">
      <alignment horizontal="center" vertical="center" wrapText="1"/>
    </xf>
    <xf numFmtId="1" fontId="15" fillId="0" borderId="334" xfId="0" applyNumberFormat="1" applyFont="1" applyBorder="1" applyAlignment="1" applyProtection="1">
      <alignment horizontal="center" vertical="center" wrapText="1"/>
    </xf>
    <xf numFmtId="1" fontId="15" fillId="0" borderId="129" xfId="0" applyNumberFormat="1" applyFont="1" applyBorder="1" applyAlignment="1" applyProtection="1">
      <alignment horizontal="center" vertical="center" wrapText="1"/>
    </xf>
    <xf numFmtId="1" fontId="15" fillId="0" borderId="152" xfId="0" applyNumberFormat="1" applyFont="1" applyBorder="1" applyAlignment="1" applyProtection="1">
      <alignment horizontal="center" vertical="center" wrapText="1"/>
    </xf>
    <xf numFmtId="1" fontId="15" fillId="0" borderId="129" xfId="0" applyNumberFormat="1" applyFont="1" applyBorder="1" applyAlignment="1" applyProtection="1">
      <alignment horizontal="center" vertical="center"/>
    </xf>
    <xf numFmtId="1" fontId="15" fillId="0" borderId="152" xfId="0" applyNumberFormat="1" applyFont="1" applyBorder="1" applyAlignment="1" applyProtection="1">
      <alignment horizontal="center" vertical="center"/>
    </xf>
    <xf numFmtId="1" fontId="15" fillId="0" borderId="311" xfId="0" applyNumberFormat="1" applyFont="1" applyBorder="1" applyAlignment="1" applyProtection="1">
      <alignment horizontal="center" vertical="center"/>
    </xf>
    <xf numFmtId="1" fontId="15" fillId="0" borderId="325" xfId="0" applyNumberFormat="1" applyFont="1" applyBorder="1" applyAlignment="1" applyProtection="1">
      <alignment horizontal="center" vertical="center"/>
    </xf>
    <xf numFmtId="1" fontId="15" fillId="0" borderId="318" xfId="0" applyNumberFormat="1" applyFont="1" applyBorder="1" applyAlignment="1" applyProtection="1">
      <alignment horizontal="center" vertical="center"/>
    </xf>
    <xf numFmtId="1" fontId="15" fillId="0" borderId="319" xfId="0" applyNumberFormat="1" applyFont="1" applyBorder="1" applyAlignment="1" applyProtection="1">
      <alignment horizontal="center" vertical="center"/>
    </xf>
    <xf numFmtId="1" fontId="15" fillId="0" borderId="308" xfId="0" applyNumberFormat="1" applyFont="1" applyFill="1" applyBorder="1" applyAlignment="1" applyProtection="1">
      <alignment horizontal="center" vertical="center"/>
    </xf>
    <xf numFmtId="1" fontId="15" fillId="0" borderId="129" xfId="0" applyNumberFormat="1" applyFont="1" applyFill="1" applyBorder="1" applyAlignment="1" applyProtection="1">
      <alignment horizontal="center" vertical="center"/>
    </xf>
    <xf numFmtId="1" fontId="15" fillId="0" borderId="188" xfId="0" applyNumberFormat="1" applyFont="1" applyFill="1" applyBorder="1" applyAlignment="1" applyProtection="1">
      <alignment horizontal="center" vertical="center"/>
    </xf>
    <xf numFmtId="1" fontId="15" fillId="0" borderId="152" xfId="0" applyNumberFormat="1" applyFont="1" applyFill="1" applyBorder="1" applyAlignment="1" applyProtection="1">
      <alignment horizontal="center" vertical="center"/>
    </xf>
    <xf numFmtId="1" fontId="15" fillId="0" borderId="185" xfId="0" applyNumberFormat="1" applyFont="1" applyFill="1" applyBorder="1" applyAlignment="1" applyProtection="1">
      <alignment horizontal="center" vertical="center"/>
    </xf>
    <xf numFmtId="1" fontId="15" fillId="0" borderId="311" xfId="0" applyNumberFormat="1" applyFont="1" applyFill="1" applyBorder="1" applyAlignment="1" applyProtection="1">
      <alignment horizontal="center" vertical="center"/>
    </xf>
    <xf numFmtId="1" fontId="15" fillId="0" borderId="189" xfId="0" applyNumberFormat="1" applyFont="1" applyFill="1" applyBorder="1" applyAlignment="1" applyProtection="1">
      <alignment horizontal="center" vertical="center"/>
    </xf>
    <xf numFmtId="1" fontId="15" fillId="0" borderId="325" xfId="0" applyNumberFormat="1" applyFont="1" applyFill="1" applyBorder="1" applyAlignment="1" applyProtection="1">
      <alignment horizontal="center" vertical="center"/>
    </xf>
    <xf numFmtId="1" fontId="10" fillId="4" borderId="163" xfId="0" applyNumberFormat="1" applyFont="1" applyFill="1" applyBorder="1" applyAlignment="1">
      <alignment horizontal="center" vertical="center" wrapText="1"/>
    </xf>
    <xf numFmtId="1" fontId="10" fillId="4" borderId="318" xfId="0" applyNumberFormat="1" applyFont="1" applyFill="1" applyBorder="1" applyAlignment="1">
      <alignment horizontal="center" vertical="center"/>
    </xf>
    <xf numFmtId="1" fontId="10" fillId="4" borderId="313" xfId="0" applyNumberFormat="1" applyFont="1" applyFill="1" applyBorder="1" applyAlignment="1">
      <alignment horizontal="center" vertical="center"/>
    </xf>
    <xf numFmtId="1" fontId="10" fillId="0" borderId="318" xfId="0" applyNumberFormat="1" applyFont="1" applyBorder="1" applyAlignment="1" applyProtection="1">
      <alignment horizontal="center" vertical="center"/>
    </xf>
    <xf numFmtId="1" fontId="10" fillId="0" borderId="313" xfId="0" applyNumberFormat="1" applyFont="1" applyBorder="1" applyAlignment="1" applyProtection="1">
      <alignment horizontal="center" vertical="center"/>
    </xf>
    <xf numFmtId="1" fontId="10" fillId="0" borderId="314" xfId="0" applyNumberFormat="1" applyFont="1" applyBorder="1" applyAlignment="1" applyProtection="1">
      <alignment horizontal="center" vertical="center"/>
    </xf>
    <xf numFmtId="1" fontId="10" fillId="0" borderId="319" xfId="0" applyNumberFormat="1" applyFont="1" applyBorder="1" applyAlignment="1" applyProtection="1">
      <alignment horizontal="center" vertical="center"/>
    </xf>
    <xf numFmtId="1" fontId="10" fillId="0" borderId="163" xfId="0" applyNumberFormat="1" applyFont="1" applyBorder="1" applyAlignment="1" applyProtection="1">
      <alignment horizontal="center" vertical="center"/>
    </xf>
    <xf numFmtId="1" fontId="10" fillId="4" borderId="318" xfId="0" applyNumberFormat="1" applyFont="1" applyFill="1" applyBorder="1" applyAlignment="1">
      <alignment horizontal="center" vertical="center" wrapText="1"/>
    </xf>
    <xf numFmtId="1" fontId="10" fillId="4" borderId="313" xfId="0" applyNumberFormat="1" applyFont="1" applyFill="1" applyBorder="1" applyAlignment="1">
      <alignment horizontal="center" vertical="center" wrapText="1"/>
    </xf>
    <xf numFmtId="1" fontId="10" fillId="4" borderId="314" xfId="0" applyNumberFormat="1" applyFont="1" applyFill="1" applyBorder="1" applyAlignment="1">
      <alignment horizontal="center" vertical="center" wrapText="1"/>
    </xf>
    <xf numFmtId="1" fontId="10" fillId="4" borderId="319" xfId="0" applyNumberFormat="1" applyFont="1" applyFill="1" applyBorder="1" applyAlignment="1">
      <alignment horizontal="center" vertical="center" wrapText="1"/>
    </xf>
    <xf numFmtId="1" fontId="15" fillId="4" borderId="163" xfId="0" applyNumberFormat="1" applyFont="1" applyFill="1" applyBorder="1" applyAlignment="1" applyProtection="1">
      <alignment horizontal="center" vertical="center"/>
    </xf>
    <xf numFmtId="1" fontId="15" fillId="4" borderId="318" xfId="0" applyNumberFormat="1" applyFont="1" applyFill="1" applyBorder="1" applyAlignment="1" applyProtection="1">
      <alignment horizontal="center" vertical="center"/>
    </xf>
    <xf numFmtId="1" fontId="15" fillId="4" borderId="319" xfId="0" applyNumberFormat="1" applyFont="1" applyFill="1" applyBorder="1" applyAlignment="1" applyProtection="1">
      <alignment horizontal="center" vertical="center"/>
    </xf>
    <xf numFmtId="1" fontId="10" fillId="0" borderId="188" xfId="0" applyNumberFormat="1" applyFont="1" applyFill="1" applyBorder="1" applyAlignment="1" applyProtection="1">
      <alignment horizontal="center" vertical="center"/>
    </xf>
    <xf numFmtId="1" fontId="10" fillId="0" borderId="152" xfId="0" applyNumberFormat="1" applyFont="1" applyFill="1" applyBorder="1" applyAlignment="1" applyProtection="1">
      <alignment horizontal="center" vertical="center"/>
    </xf>
    <xf numFmtId="1" fontId="10" fillId="0" borderId="185" xfId="0" applyNumberFormat="1" applyFont="1" applyFill="1" applyBorder="1" applyAlignment="1" applyProtection="1">
      <alignment horizontal="center" vertical="center"/>
    </xf>
    <xf numFmtId="1" fontId="10" fillId="0" borderId="311" xfId="0" applyNumberFormat="1" applyFont="1" applyFill="1" applyBorder="1" applyAlignment="1" applyProtection="1">
      <alignment horizontal="center" vertical="center"/>
    </xf>
    <xf numFmtId="1" fontId="10" fillId="0" borderId="189" xfId="0" applyNumberFormat="1" applyFont="1" applyFill="1" applyBorder="1" applyAlignment="1" applyProtection="1">
      <alignment horizontal="center" vertical="center"/>
    </xf>
    <xf numFmtId="1" fontId="10" fillId="0" borderId="325" xfId="0" applyNumberFormat="1" applyFont="1" applyFill="1" applyBorder="1" applyAlignment="1" applyProtection="1">
      <alignment horizontal="center" vertical="center"/>
    </xf>
    <xf numFmtId="1" fontId="15" fillId="0" borderId="326" xfId="0" applyNumberFormat="1" applyFont="1" applyFill="1" applyBorder="1" applyAlignment="1" applyProtection="1">
      <alignment horizontal="center" vertical="center" wrapText="1"/>
    </xf>
    <xf numFmtId="1" fontId="15" fillId="0" borderId="328" xfId="0" applyNumberFormat="1" applyFont="1" applyFill="1" applyBorder="1" applyAlignment="1" applyProtection="1">
      <alignment horizontal="center" vertical="center" wrapText="1"/>
    </xf>
    <xf numFmtId="1" fontId="15" fillId="0" borderId="313" xfId="0" applyNumberFormat="1" applyFont="1" applyFill="1" applyBorder="1" applyAlignment="1" applyProtection="1">
      <alignment horizontal="center" vertical="center" wrapText="1"/>
    </xf>
    <xf numFmtId="1" fontId="61" fillId="0" borderId="323" xfId="15" applyNumberFormat="1" applyFont="1" applyFill="1" applyBorder="1" applyAlignment="1" applyProtection="1">
      <alignment horizontal="center" vertical="center" wrapText="1"/>
    </xf>
    <xf numFmtId="1" fontId="61" fillId="0" borderId="324" xfId="15" applyNumberFormat="1" applyFont="1" applyFill="1" applyBorder="1" applyAlignment="1" applyProtection="1">
      <alignment horizontal="center" vertical="center" wrapText="1"/>
    </xf>
    <xf numFmtId="1" fontId="61" fillId="0" borderId="327" xfId="15" applyNumberFormat="1" applyFont="1" applyFill="1" applyBorder="1" applyAlignment="1" applyProtection="1">
      <alignment horizontal="center" vertical="center" wrapText="1"/>
    </xf>
    <xf numFmtId="1" fontId="61" fillId="0" borderId="318" xfId="0" applyNumberFormat="1" applyFont="1" applyBorder="1" applyAlignment="1" applyProtection="1">
      <alignment horizontal="center" vertical="center" wrapText="1"/>
    </xf>
    <xf numFmtId="1" fontId="61" fillId="0" borderId="313" xfId="0" applyNumberFormat="1" applyFont="1" applyBorder="1" applyAlignment="1" applyProtection="1">
      <alignment horizontal="center" vertical="center" wrapText="1"/>
    </xf>
    <xf numFmtId="1" fontId="10" fillId="0" borderId="129" xfId="0" applyNumberFormat="1" applyFont="1" applyBorder="1" applyAlignment="1" applyProtection="1">
      <alignment horizontal="center" vertical="center"/>
    </xf>
    <xf numFmtId="1" fontId="10" fillId="0" borderId="152" xfId="0" applyNumberFormat="1" applyFont="1" applyBorder="1" applyAlignment="1" applyProtection="1">
      <alignment horizontal="center" vertical="center"/>
    </xf>
    <xf numFmtId="1" fontId="10" fillId="0" borderId="311" xfId="0" applyNumberFormat="1" applyFont="1" applyBorder="1" applyAlignment="1" applyProtection="1">
      <alignment horizontal="center" vertical="center"/>
    </xf>
    <xf numFmtId="1" fontId="10" fillId="0" borderId="325" xfId="0" applyNumberFormat="1" applyFont="1" applyBorder="1" applyAlignment="1" applyProtection="1">
      <alignment horizontal="center" vertical="center"/>
    </xf>
    <xf numFmtId="1" fontId="10" fillId="0" borderId="308" xfId="0" applyNumberFormat="1" applyFont="1" applyFill="1" applyBorder="1" applyAlignment="1" applyProtection="1">
      <alignment horizontal="center" vertical="center"/>
    </xf>
    <xf numFmtId="1" fontId="10" fillId="0" borderId="129" xfId="0" applyNumberFormat="1" applyFont="1" applyFill="1" applyBorder="1" applyAlignment="1" applyProtection="1">
      <alignment horizontal="center" vertical="center"/>
    </xf>
    <xf numFmtId="1" fontId="15" fillId="0" borderId="140" xfId="0" applyNumberFormat="1" applyFont="1" applyFill="1" applyBorder="1" applyAlignment="1" applyProtection="1">
      <alignment horizontal="center" vertical="center" wrapText="1"/>
    </xf>
    <xf numFmtId="1" fontId="15" fillId="0" borderId="185" xfId="0" applyNumberFormat="1" applyFont="1" applyBorder="1" applyAlignment="1" applyProtection="1">
      <alignment horizontal="center" vertical="center" wrapText="1"/>
    </xf>
    <xf numFmtId="1" fontId="15" fillId="0" borderId="303" xfId="0" applyNumberFormat="1" applyFont="1" applyBorder="1" applyAlignment="1" applyProtection="1">
      <alignment horizontal="center" vertical="center" wrapText="1"/>
    </xf>
    <xf numFmtId="1" fontId="15" fillId="0" borderId="311" xfId="0" applyNumberFormat="1" applyFont="1" applyBorder="1" applyAlignment="1" applyProtection="1">
      <alignment horizontal="center" vertical="center" wrapText="1"/>
    </xf>
    <xf numFmtId="1" fontId="15" fillId="0" borderId="140" xfId="0" applyNumberFormat="1" applyFont="1" applyBorder="1" applyAlignment="1" applyProtection="1">
      <alignment horizontal="center" vertical="center" wrapText="1"/>
    </xf>
    <xf numFmtId="1" fontId="10" fillId="4" borderId="163" xfId="0" applyNumberFormat="1" applyFont="1" applyFill="1" applyBorder="1" applyAlignment="1">
      <alignment horizontal="center" vertical="center"/>
    </xf>
    <xf numFmtId="1" fontId="10" fillId="4" borderId="319" xfId="0" applyNumberFormat="1" applyFont="1" applyFill="1" applyBorder="1" applyAlignment="1">
      <alignment horizontal="center" vertical="center"/>
    </xf>
    <xf numFmtId="1" fontId="15" fillId="0" borderId="163" xfId="0" applyNumberFormat="1" applyFont="1" applyBorder="1" applyAlignment="1">
      <alignment horizontal="center" vertical="center" wrapText="1"/>
    </xf>
    <xf numFmtId="1" fontId="15" fillId="0" borderId="318" xfId="0" applyNumberFormat="1" applyFont="1" applyBorder="1" applyAlignment="1">
      <alignment horizontal="center" vertical="center"/>
    </xf>
    <xf numFmtId="1" fontId="15" fillId="0" borderId="313" xfId="0" applyNumberFormat="1" applyFont="1" applyBorder="1" applyAlignment="1">
      <alignment horizontal="center" vertical="center"/>
    </xf>
    <xf numFmtId="1" fontId="10" fillId="0" borderId="317" xfId="0" applyNumberFormat="1" applyFont="1" applyBorder="1" applyAlignment="1" applyProtection="1">
      <alignment horizontal="center" vertical="center" wrapText="1"/>
    </xf>
    <xf numFmtId="1" fontId="10" fillId="0" borderId="85" xfId="0" applyNumberFormat="1" applyFont="1" applyBorder="1" applyAlignment="1" applyProtection="1">
      <alignment horizontal="center" vertical="center" wrapText="1"/>
    </xf>
    <xf numFmtId="1" fontId="10" fillId="0" borderId="320" xfId="0" applyNumberFormat="1" applyFont="1" applyBorder="1" applyAlignment="1" applyProtection="1">
      <alignment horizontal="center" vertical="center" wrapText="1"/>
    </xf>
    <xf numFmtId="1" fontId="15" fillId="0" borderId="163" xfId="0" applyNumberFormat="1" applyFont="1" applyBorder="1" applyAlignment="1">
      <alignment horizontal="center" vertical="center"/>
    </xf>
    <xf numFmtId="1" fontId="15" fillId="0" borderId="314" xfId="0" applyNumberFormat="1" applyFont="1" applyBorder="1" applyAlignment="1">
      <alignment horizontal="center" vertical="center"/>
    </xf>
    <xf numFmtId="1" fontId="15" fillId="0" borderId="163" xfId="0" applyNumberFormat="1" applyFont="1" applyBorder="1" applyAlignment="1" applyProtection="1">
      <alignment horizontal="center" vertical="center" wrapText="1"/>
    </xf>
    <xf numFmtId="1" fontId="15" fillId="0" borderId="163" xfId="0" applyNumberFormat="1" applyFont="1" applyFill="1" applyBorder="1" applyAlignment="1" applyProtection="1">
      <alignment horizontal="center" vertical="center" wrapText="1"/>
    </xf>
    <xf numFmtId="1" fontId="15" fillId="0" borderId="318" xfId="0" applyNumberFormat="1" applyFont="1" applyFill="1" applyBorder="1" applyAlignment="1" applyProtection="1">
      <alignment horizontal="center" vertical="center" wrapText="1"/>
    </xf>
    <xf numFmtId="1" fontId="15" fillId="0" borderId="314" xfId="0" applyNumberFormat="1" applyFont="1" applyFill="1" applyBorder="1" applyAlignment="1" applyProtection="1">
      <alignment horizontal="center" vertical="center" wrapText="1"/>
    </xf>
    <xf numFmtId="1" fontId="15" fillId="0" borderId="318" xfId="0" applyNumberFormat="1" applyFont="1" applyBorder="1" applyAlignment="1" applyProtection="1">
      <alignment horizontal="center" vertical="center" wrapText="1"/>
    </xf>
    <xf numFmtId="1" fontId="15" fillId="0" borderId="319" xfId="0" applyNumberFormat="1" applyFont="1" applyBorder="1" applyAlignment="1" applyProtection="1">
      <alignment horizontal="center" vertical="center" wrapText="1"/>
    </xf>
    <xf numFmtId="0" fontId="10" fillId="0" borderId="38" xfId="0" applyFont="1" applyBorder="1" applyAlignment="1">
      <alignment horizontal="left" vertical="top"/>
    </xf>
    <xf numFmtId="0" fontId="10" fillId="0" borderId="39" xfId="0" applyFont="1" applyBorder="1" applyAlignment="1">
      <alignment horizontal="left" vertical="top"/>
    </xf>
    <xf numFmtId="0" fontId="15" fillId="4" borderId="48" xfId="0" applyFont="1" applyFill="1" applyBorder="1" applyAlignment="1">
      <alignment horizontal="left" vertical="center" wrapText="1"/>
    </xf>
    <xf numFmtId="0" fontId="15" fillId="4" borderId="60" xfId="0" applyFont="1" applyFill="1" applyBorder="1" applyAlignment="1">
      <alignment horizontal="left" vertical="center" wrapText="1"/>
    </xf>
    <xf numFmtId="0" fontId="15" fillId="0" borderId="314" xfId="0" applyFont="1" applyBorder="1" applyAlignment="1">
      <alignment horizontal="left" vertical="center" wrapText="1"/>
    </xf>
    <xf numFmtId="0" fontId="15" fillId="0" borderId="313" xfId="0" applyFont="1" applyBorder="1" applyAlignment="1">
      <alignment horizontal="left" vertical="center" wrapText="1"/>
    </xf>
    <xf numFmtId="0" fontId="10" fillId="0" borderId="37" xfId="0" applyFont="1" applyBorder="1" applyAlignment="1">
      <alignment horizontal="left" vertical="top"/>
    </xf>
    <xf numFmtId="0" fontId="10" fillId="0" borderId="31" xfId="0" applyFont="1" applyBorder="1" applyAlignment="1">
      <alignment horizontal="left" vertical="top"/>
    </xf>
    <xf numFmtId="0" fontId="15" fillId="0" borderId="37" xfId="0" applyFont="1" applyBorder="1" applyAlignment="1">
      <alignment horizontal="left" vertical="top"/>
    </xf>
    <xf numFmtId="0" fontId="15" fillId="0" borderId="31" xfId="0" applyFont="1" applyBorder="1" applyAlignment="1">
      <alignment horizontal="left" vertical="top"/>
    </xf>
    <xf numFmtId="0" fontId="10" fillId="4" borderId="37"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0" borderId="37" xfId="0" applyFont="1" applyBorder="1" applyAlignment="1">
      <alignment horizontal="left" vertical="center" wrapText="1"/>
    </xf>
    <xf numFmtId="0" fontId="10" fillId="0" borderId="31" xfId="0" applyFont="1" applyBorder="1" applyAlignment="1">
      <alignment horizontal="left" vertical="center" wrapText="1"/>
    </xf>
    <xf numFmtId="0" fontId="15" fillId="0" borderId="143" xfId="0" applyFont="1" applyBorder="1" applyAlignment="1">
      <alignment horizontal="left" vertical="center" wrapText="1"/>
    </xf>
    <xf numFmtId="0" fontId="15" fillId="0" borderId="139" xfId="0" applyFont="1" applyBorder="1" applyAlignment="1">
      <alignment horizontal="left" vertical="center" wrapText="1"/>
    </xf>
    <xf numFmtId="0" fontId="15" fillId="0" borderId="37" xfId="0" applyFont="1" applyBorder="1" applyAlignment="1">
      <alignment horizontal="left" vertical="center" wrapText="1"/>
    </xf>
    <xf numFmtId="0" fontId="15" fillId="0" borderId="31" xfId="0" applyFont="1" applyBorder="1" applyAlignment="1">
      <alignment horizontal="left" vertical="center" wrapText="1"/>
    </xf>
    <xf numFmtId="1" fontId="10" fillId="0" borderId="312" xfId="0" applyNumberFormat="1" applyFont="1" applyBorder="1" applyAlignment="1">
      <alignment horizontal="center" vertical="center" wrapText="1"/>
    </xf>
    <xf numFmtId="1" fontId="10" fillId="0" borderId="90" xfId="0" applyNumberFormat="1" applyFont="1" applyBorder="1" applyAlignment="1">
      <alignment horizontal="center" vertical="center" wrapText="1"/>
    </xf>
    <xf numFmtId="0" fontId="10" fillId="0" borderId="308" xfId="0" applyFont="1" applyBorder="1" applyAlignment="1">
      <alignment horizontal="center" vertical="center" wrapText="1"/>
    </xf>
    <xf numFmtId="0" fontId="10" fillId="0" borderId="188" xfId="0" applyFont="1" applyBorder="1" applyAlignment="1">
      <alignment horizontal="center" vertical="center" wrapText="1"/>
    </xf>
    <xf numFmtId="0" fontId="10" fillId="0" borderId="0" xfId="0" applyFont="1" applyAlignment="1">
      <alignment horizontal="center" vertical="center" wrapText="1"/>
    </xf>
    <xf numFmtId="0" fontId="10" fillId="0" borderId="34" xfId="0" applyFont="1" applyBorder="1" applyAlignment="1">
      <alignment horizontal="center" vertical="center" wrapText="1"/>
    </xf>
    <xf numFmtId="0" fontId="10" fillId="0" borderId="129" xfId="0" applyFont="1" applyBorder="1" applyAlignment="1">
      <alignment horizontal="center" vertical="center" wrapText="1"/>
    </xf>
    <xf numFmtId="0" fontId="10" fillId="0" borderId="171" xfId="0" applyFont="1" applyBorder="1" applyAlignment="1">
      <alignment horizontal="center" vertical="center" wrapText="1"/>
    </xf>
    <xf numFmtId="0" fontId="10" fillId="0" borderId="323" xfId="0" applyFont="1" applyBorder="1" applyAlignment="1">
      <alignment horizontal="center" vertical="center" wrapText="1"/>
    </xf>
    <xf numFmtId="0" fontId="10" fillId="0" borderId="324" xfId="0" applyFont="1" applyBorder="1" applyAlignment="1">
      <alignment horizontal="center" vertical="center" wrapText="1"/>
    </xf>
    <xf numFmtId="0" fontId="10" fillId="0" borderId="128" xfId="0" applyFont="1" applyBorder="1" applyAlignment="1">
      <alignment horizontal="center" vertical="center" wrapText="1"/>
    </xf>
    <xf numFmtId="0" fontId="15" fillId="0" borderId="308" xfId="0" applyFont="1" applyBorder="1" applyAlignment="1">
      <alignment horizontal="center" vertical="center" wrapText="1"/>
    </xf>
    <xf numFmtId="0" fontId="15" fillId="0" borderId="188"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314" xfId="0" applyFont="1" applyBorder="1" applyAlignment="1">
      <alignment horizontal="center" vertical="center" wrapText="1"/>
    </xf>
    <xf numFmtId="0" fontId="15" fillId="0" borderId="318" xfId="0" applyFont="1" applyBorder="1" applyAlignment="1">
      <alignment horizontal="center" vertical="center" wrapText="1"/>
    </xf>
    <xf numFmtId="0" fontId="15" fillId="0" borderId="313" xfId="0" applyFont="1" applyBorder="1" applyAlignment="1">
      <alignment horizontal="center" vertical="center" wrapText="1"/>
    </xf>
    <xf numFmtId="0" fontId="15" fillId="0" borderId="318" xfId="0" applyFont="1" applyFill="1" applyBorder="1" applyAlignment="1">
      <alignment horizontal="center" vertical="center" wrapText="1"/>
    </xf>
    <xf numFmtId="0" fontId="15" fillId="0" borderId="313" xfId="0" applyFont="1" applyFill="1" applyBorder="1" applyAlignment="1">
      <alignment horizontal="center" vertical="center" wrapText="1"/>
    </xf>
    <xf numFmtId="0" fontId="15" fillId="0" borderId="314" xfId="0" applyFont="1" applyFill="1" applyBorder="1" applyAlignment="1">
      <alignment horizontal="center" vertical="center" wrapText="1"/>
    </xf>
    <xf numFmtId="0" fontId="10" fillId="0" borderId="312" xfId="0" applyFont="1" applyBorder="1" applyAlignment="1">
      <alignment horizontal="center" vertical="center" wrapText="1"/>
    </xf>
    <xf numFmtId="0" fontId="10" fillId="0" borderId="306" xfId="0" applyFont="1" applyBorder="1" applyAlignment="1">
      <alignment horizontal="center" vertical="center" wrapText="1"/>
    </xf>
    <xf numFmtId="0" fontId="10" fillId="0" borderId="90" xfId="0" applyFont="1" applyBorder="1" applyAlignment="1">
      <alignment horizontal="center" vertical="center" wrapText="1"/>
    </xf>
    <xf numFmtId="0" fontId="15" fillId="0" borderId="312" xfId="0" applyNumberFormat="1" applyFont="1" applyFill="1" applyBorder="1" applyAlignment="1" applyProtection="1">
      <alignment horizontal="center" vertical="center" wrapText="1"/>
    </xf>
    <xf numFmtId="0" fontId="15" fillId="0" borderId="306"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xf>
    <xf numFmtId="0" fontId="15" fillId="0" borderId="312" xfId="0" applyFont="1" applyFill="1" applyBorder="1" applyAlignment="1" applyProtection="1">
      <alignment horizontal="center" vertical="center" wrapText="1"/>
    </xf>
    <xf numFmtId="0" fontId="15" fillId="0" borderId="306" xfId="0" applyFont="1" applyFill="1" applyBorder="1" applyAlignment="1" applyProtection="1">
      <alignment horizontal="center" vertical="center" wrapText="1"/>
    </xf>
    <xf numFmtId="0" fontId="15" fillId="0" borderId="90" xfId="0" applyFont="1" applyFill="1" applyBorder="1" applyAlignment="1" applyProtection="1">
      <alignment horizontal="center" vertical="center" wrapText="1"/>
    </xf>
    <xf numFmtId="0" fontId="15" fillId="0" borderId="312" xfId="0" applyFont="1" applyBorder="1" applyAlignment="1">
      <alignment horizontal="center" vertical="center" wrapText="1"/>
    </xf>
    <xf numFmtId="0" fontId="15" fillId="0" borderId="306" xfId="0" applyFont="1" applyBorder="1" applyAlignment="1">
      <alignment horizontal="center" vertical="center" wrapText="1"/>
    </xf>
    <xf numFmtId="0" fontId="15" fillId="0" borderId="90" xfId="0" applyFont="1" applyBorder="1" applyAlignment="1">
      <alignment horizontal="center" vertical="center" wrapText="1"/>
    </xf>
    <xf numFmtId="0" fontId="15" fillId="0" borderId="37" xfId="0" applyFont="1" applyBorder="1" applyAlignment="1">
      <alignment horizontal="left" vertical="center"/>
    </xf>
    <xf numFmtId="0" fontId="15" fillId="0" borderId="31" xfId="0" applyFont="1" applyBorder="1" applyAlignment="1">
      <alignment horizontal="left" vertical="center"/>
    </xf>
    <xf numFmtId="0" fontId="15" fillId="0" borderId="330" xfId="0" applyFont="1" applyBorder="1" applyAlignment="1">
      <alignment horizontal="center" vertical="center" wrapText="1"/>
    </xf>
    <xf numFmtId="0" fontId="15" fillId="0" borderId="322" xfId="0" applyFont="1" applyBorder="1" applyAlignment="1">
      <alignment horizontal="center" vertical="center" wrapText="1"/>
    </xf>
    <xf numFmtId="0" fontId="15" fillId="0" borderId="319" xfId="0" applyFont="1" applyBorder="1" applyAlignment="1">
      <alignment horizontal="center" vertical="center" wrapText="1"/>
    </xf>
    <xf numFmtId="0" fontId="15" fillId="0" borderId="129" xfId="0" applyFont="1" applyBorder="1" applyAlignment="1">
      <alignment horizontal="center" vertical="center" wrapText="1"/>
    </xf>
    <xf numFmtId="0" fontId="15" fillId="0" borderId="152" xfId="0" applyFont="1" applyBorder="1" applyAlignment="1">
      <alignment horizontal="center" vertical="center" wrapText="1"/>
    </xf>
    <xf numFmtId="0" fontId="15" fillId="0" borderId="307" xfId="0" applyFont="1" applyBorder="1" applyAlignment="1">
      <alignment horizontal="center" vertical="center" wrapText="1"/>
    </xf>
    <xf numFmtId="0" fontId="15" fillId="0" borderId="336" xfId="0" applyFont="1" applyBorder="1" applyAlignment="1">
      <alignment horizontal="center" vertical="center" wrapText="1"/>
    </xf>
    <xf numFmtId="0" fontId="15" fillId="0" borderId="309" xfId="0" applyFont="1" applyBorder="1" applyAlignment="1">
      <alignment horizontal="center" vertical="center" wrapText="1"/>
    </xf>
    <xf numFmtId="0" fontId="15" fillId="0" borderId="329" xfId="0" applyFont="1" applyBorder="1" applyAlignment="1">
      <alignment horizontal="center" vertical="center" wrapText="1"/>
    </xf>
    <xf numFmtId="0" fontId="15" fillId="0" borderId="179" xfId="0" applyFont="1" applyBorder="1" applyAlignment="1">
      <alignment horizontal="center" vertical="center" wrapText="1"/>
    </xf>
    <xf numFmtId="0" fontId="15" fillId="0" borderId="143" xfId="0" applyFont="1" applyBorder="1" applyAlignment="1">
      <alignment horizontal="left" vertical="center"/>
    </xf>
    <xf numFmtId="0" fontId="15" fillId="0" borderId="139" xfId="0" applyFont="1" applyBorder="1" applyAlignment="1">
      <alignment horizontal="left" vertical="center"/>
    </xf>
    <xf numFmtId="0" fontId="10" fillId="0" borderId="37" xfId="0" applyFont="1" applyBorder="1" applyAlignment="1">
      <alignment horizontal="left" vertical="center"/>
    </xf>
    <xf numFmtId="0" fontId="10" fillId="0" borderId="31" xfId="0" applyFont="1" applyBorder="1" applyAlignment="1">
      <alignment horizontal="left" vertical="center"/>
    </xf>
    <xf numFmtId="0" fontId="15" fillId="0" borderId="188" xfId="0" applyFont="1" applyBorder="1" applyAlignment="1">
      <alignment horizontal="center" vertical="center"/>
    </xf>
    <xf numFmtId="0" fontId="15" fillId="0" borderId="34" xfId="0" applyFont="1" applyBorder="1" applyAlignment="1">
      <alignment horizontal="center" vertical="center"/>
    </xf>
    <xf numFmtId="0" fontId="15" fillId="0" borderId="152" xfId="0" applyFont="1" applyBorder="1" applyAlignment="1">
      <alignment horizontal="center" vertical="center"/>
    </xf>
    <xf numFmtId="0" fontId="10" fillId="0" borderId="307" xfId="0" applyFont="1" applyBorder="1" applyAlignment="1">
      <alignment horizontal="center" vertical="center" wrapText="1"/>
    </xf>
    <xf numFmtId="0" fontId="15" fillId="0" borderId="314" xfId="0" applyFont="1" applyBorder="1" applyAlignment="1">
      <alignment horizontal="center" vertical="center"/>
    </xf>
    <xf numFmtId="0" fontId="15" fillId="0" borderId="313" xfId="0" applyFont="1" applyBorder="1" applyAlignment="1">
      <alignment horizontal="center" vertical="center"/>
    </xf>
    <xf numFmtId="0" fontId="15" fillId="0" borderId="307" xfId="0" applyFont="1" applyFill="1" applyBorder="1" applyAlignment="1" applyProtection="1">
      <alignment horizontal="center" vertical="center" wrapText="1"/>
    </xf>
    <xf numFmtId="1" fontId="10" fillId="0" borderId="307" xfId="0" applyNumberFormat="1" applyFont="1" applyBorder="1" applyAlignment="1">
      <alignment horizontal="center" vertical="center" wrapText="1"/>
    </xf>
    <xf numFmtId="0" fontId="10" fillId="0" borderId="152" xfId="0" applyFont="1" applyBorder="1" applyAlignment="1">
      <alignment horizontal="center" vertical="center" wrapText="1"/>
    </xf>
    <xf numFmtId="0" fontId="10" fillId="0" borderId="327" xfId="0" applyFont="1" applyBorder="1" applyAlignment="1">
      <alignment horizontal="center" vertical="center" wrapText="1"/>
    </xf>
    <xf numFmtId="0" fontId="3" fillId="0" borderId="308" xfId="0" applyFont="1" applyBorder="1" applyAlignment="1">
      <alignment horizontal="center" vertical="center" wrapText="1"/>
    </xf>
    <xf numFmtId="0" fontId="3" fillId="0" borderId="188" xfId="0" applyFont="1" applyBorder="1" applyAlignment="1">
      <alignment horizontal="center" vertical="center" wrapText="1"/>
    </xf>
    <xf numFmtId="0" fontId="3" fillId="0" borderId="0" xfId="0" applyFont="1" applyAlignment="1">
      <alignment horizontal="center" vertical="center" wrapText="1"/>
    </xf>
    <xf numFmtId="0" fontId="3" fillId="0" borderId="34" xfId="0" applyFont="1" applyBorder="1" applyAlignment="1">
      <alignment horizontal="center" vertical="center" wrapText="1"/>
    </xf>
    <xf numFmtId="0" fontId="3" fillId="0" borderId="129" xfId="0" applyFont="1" applyBorder="1" applyAlignment="1">
      <alignment horizontal="center" vertical="center" wrapText="1"/>
    </xf>
    <xf numFmtId="0" fontId="3" fillId="0" borderId="152" xfId="0" applyFont="1" applyBorder="1" applyAlignment="1">
      <alignment horizontal="center" vertical="center" wrapText="1"/>
    </xf>
    <xf numFmtId="0" fontId="15" fillId="4" borderId="188"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152" xfId="0" applyFont="1" applyFill="1" applyBorder="1" applyAlignment="1">
      <alignment horizontal="center" vertical="center" wrapText="1"/>
    </xf>
    <xf numFmtId="0" fontId="15" fillId="0" borderId="307" xfId="0" applyNumberFormat="1" applyFont="1" applyFill="1" applyBorder="1" applyAlignment="1" applyProtection="1">
      <alignment horizontal="center" vertical="center" wrapText="1"/>
    </xf>
    <xf numFmtId="0" fontId="15" fillId="0" borderId="319" xfId="0" applyFont="1" applyBorder="1" applyAlignment="1">
      <alignment horizontal="center" vertical="center"/>
    </xf>
    <xf numFmtId="0" fontId="77" fillId="4" borderId="355" xfId="0" applyFont="1" applyFill="1" applyBorder="1" applyAlignment="1" applyProtection="1">
      <alignment horizontal="center" vertical="center" wrapText="1"/>
      <protection locked="0"/>
    </xf>
    <xf numFmtId="0" fontId="77" fillId="4" borderId="90" xfId="0" applyFont="1" applyFill="1" applyBorder="1" applyAlignment="1" applyProtection="1">
      <alignment horizontal="center" vertical="center" wrapText="1"/>
      <protection locked="0"/>
    </xf>
    <xf numFmtId="0" fontId="77" fillId="4" borderId="140" xfId="0" applyFont="1" applyFill="1" applyBorder="1" applyAlignment="1" applyProtection="1">
      <alignment horizontal="center" vertical="center" wrapText="1"/>
      <protection locked="0"/>
    </xf>
    <xf numFmtId="0" fontId="77" fillId="4" borderId="141" xfId="0" applyFont="1" applyFill="1" applyBorder="1" applyAlignment="1" applyProtection="1">
      <alignment horizontal="center" vertical="center" wrapText="1"/>
      <protection locked="0"/>
    </xf>
    <xf numFmtId="0" fontId="77" fillId="4" borderId="142" xfId="0" applyFont="1" applyFill="1" applyBorder="1" applyAlignment="1" applyProtection="1">
      <alignment horizontal="center" vertical="center" wrapText="1"/>
      <protection locked="0"/>
    </xf>
    <xf numFmtId="0" fontId="77" fillId="4" borderId="141" xfId="0" applyFont="1" applyFill="1" applyBorder="1" applyAlignment="1" applyProtection="1">
      <alignment horizontal="center" wrapText="1"/>
      <protection locked="0"/>
    </xf>
    <xf numFmtId="0" fontId="77" fillId="4" borderId="357" xfId="0" applyFont="1" applyFill="1" applyBorder="1" applyAlignment="1" applyProtection="1">
      <alignment horizontal="center" wrapText="1"/>
      <protection locked="0"/>
    </xf>
    <xf numFmtId="0" fontId="77" fillId="4" borderId="142" xfId="0" applyFont="1" applyFill="1" applyBorder="1" applyAlignment="1" applyProtection="1">
      <alignment horizontal="center" wrapText="1"/>
      <protection locked="0"/>
    </xf>
    <xf numFmtId="0" fontId="10" fillId="0" borderId="142" xfId="0" applyFont="1" applyBorder="1" applyAlignment="1">
      <alignment horizontal="center" vertical="center" wrapText="1"/>
    </xf>
    <xf numFmtId="1" fontId="77" fillId="4" borderId="354" xfId="0" applyNumberFormat="1" applyFont="1" applyFill="1" applyBorder="1" applyAlignment="1">
      <alignment horizontal="center" vertical="center"/>
    </xf>
    <xf numFmtId="1" fontId="77" fillId="4" borderId="356" xfId="0" applyNumberFormat="1" applyFont="1" applyFill="1" applyBorder="1" applyAlignment="1">
      <alignment horizontal="center" vertical="center"/>
    </xf>
    <xf numFmtId="1" fontId="77" fillId="4" borderId="91" xfId="0" applyNumberFormat="1" applyFont="1" applyFill="1" applyBorder="1" applyAlignment="1">
      <alignment horizontal="center" vertical="center"/>
    </xf>
    <xf numFmtId="1" fontId="77" fillId="4" borderId="171" xfId="0" applyNumberFormat="1" applyFont="1" applyFill="1" applyBorder="1" applyAlignment="1">
      <alignment horizontal="center" vertical="center"/>
    </xf>
    <xf numFmtId="1" fontId="77" fillId="0" borderId="355" xfId="0" applyNumberFormat="1" applyFont="1" applyBorder="1" applyAlignment="1">
      <alignment horizontal="center" vertical="center" wrapText="1"/>
    </xf>
    <xf numFmtId="1" fontId="77" fillId="0" borderId="90" xfId="0" applyNumberFormat="1" applyFont="1" applyBorder="1" applyAlignment="1">
      <alignment horizontal="center" vertical="center" wrapText="1"/>
    </xf>
    <xf numFmtId="1" fontId="77" fillId="4" borderId="141" xfId="0" applyNumberFormat="1" applyFont="1" applyFill="1" applyBorder="1" applyAlignment="1">
      <alignment horizontal="center" vertical="center" wrapText="1"/>
    </xf>
    <xf numFmtId="1" fontId="77" fillId="4" borderId="357" xfId="0" applyNumberFormat="1" applyFont="1" applyFill="1" applyBorder="1" applyAlignment="1">
      <alignment horizontal="center" vertical="center" wrapText="1"/>
    </xf>
    <xf numFmtId="1" fontId="77" fillId="4" borderId="142" xfId="0" applyNumberFormat="1" applyFont="1" applyFill="1" applyBorder="1" applyAlignment="1">
      <alignment horizontal="center" vertical="center" wrapText="1"/>
    </xf>
    <xf numFmtId="1" fontId="77" fillId="0" borderId="357" xfId="0" applyNumberFormat="1" applyFont="1" applyBorder="1" applyAlignment="1">
      <alignment horizontal="center" vertical="center" wrapText="1"/>
    </xf>
    <xf numFmtId="1" fontId="77" fillId="0" borderId="142" xfId="0" applyNumberFormat="1" applyFont="1" applyBorder="1" applyAlignment="1">
      <alignment horizontal="center" vertical="center" wrapText="1"/>
    </xf>
    <xf numFmtId="1" fontId="77" fillId="4" borderId="355" xfId="0" applyNumberFormat="1" applyFont="1" applyFill="1" applyBorder="1" applyAlignment="1">
      <alignment horizontal="center" vertical="center" wrapText="1"/>
    </xf>
    <xf numFmtId="1" fontId="77" fillId="4" borderId="306" xfId="0" applyNumberFormat="1" applyFont="1" applyFill="1" applyBorder="1" applyAlignment="1">
      <alignment horizontal="center" vertical="center" wrapText="1"/>
    </xf>
    <xf numFmtId="1" fontId="77" fillId="4" borderId="90" xfId="0" applyNumberFormat="1" applyFont="1" applyFill="1" applyBorder="1" applyAlignment="1">
      <alignment horizontal="center" vertical="center" wrapText="1"/>
    </xf>
    <xf numFmtId="0" fontId="10" fillId="4" borderId="140" xfId="0" applyFont="1" applyFill="1" applyBorder="1" applyAlignment="1">
      <alignment horizontal="center" vertical="center" wrapText="1"/>
    </xf>
    <xf numFmtId="0" fontId="10" fillId="25" borderId="140" xfId="0" applyFont="1" applyFill="1" applyBorder="1" applyAlignment="1">
      <alignment horizontal="center" vertical="center"/>
    </xf>
    <xf numFmtId="0" fontId="30" fillId="0" borderId="141" xfId="0" applyFont="1" applyBorder="1" applyAlignment="1">
      <alignment horizontal="center"/>
    </xf>
    <xf numFmtId="0" fontId="30" fillId="0" borderId="357" xfId="0" applyFont="1" applyBorder="1" applyAlignment="1">
      <alignment horizontal="center"/>
    </xf>
    <xf numFmtId="0" fontId="30" fillId="0" borderId="142" xfId="0" applyFont="1" applyBorder="1" applyAlignment="1">
      <alignment horizontal="center"/>
    </xf>
    <xf numFmtId="0" fontId="10" fillId="0" borderId="140" xfId="0" applyFont="1" applyBorder="1" applyAlignment="1">
      <alignment horizontal="center" vertical="center" wrapText="1"/>
    </xf>
    <xf numFmtId="0" fontId="10" fillId="7" borderId="144" xfId="0" applyFont="1" applyFill="1" applyBorder="1" applyAlignment="1">
      <alignment horizontal="center" vertical="center" wrapText="1"/>
    </xf>
    <xf numFmtId="0" fontId="10" fillId="7" borderId="362" xfId="0" applyFont="1" applyFill="1" applyBorder="1" applyAlignment="1">
      <alignment horizontal="center" vertical="center" wrapText="1"/>
    </xf>
    <xf numFmtId="0" fontId="10" fillId="7" borderId="161" xfId="0" applyFont="1" applyFill="1" applyBorder="1" applyAlignment="1">
      <alignment horizontal="center" vertical="center" wrapText="1"/>
    </xf>
    <xf numFmtId="0" fontId="10" fillId="7" borderId="147" xfId="0" applyFont="1" applyFill="1" applyBorder="1" applyAlignment="1">
      <alignment horizontal="center" vertical="center" wrapText="1"/>
    </xf>
    <xf numFmtId="0" fontId="10" fillId="7" borderId="142" xfId="0" applyFont="1" applyFill="1" applyBorder="1" applyAlignment="1">
      <alignment horizontal="center" vertical="center" wrapText="1"/>
    </xf>
    <xf numFmtId="0" fontId="10" fillId="0" borderId="359" xfId="0" applyFont="1" applyBorder="1" applyAlignment="1">
      <alignment horizontal="center" vertical="center" wrapText="1"/>
    </xf>
    <xf numFmtId="0" fontId="10" fillId="0" borderId="106" xfId="0" applyFont="1" applyBorder="1" applyAlignment="1">
      <alignment horizontal="center" vertical="center" wrapText="1"/>
    </xf>
    <xf numFmtId="0" fontId="10" fillId="0" borderId="144" xfId="0" applyFont="1" applyBorder="1" applyAlignment="1">
      <alignment horizontal="center" vertical="center" wrapText="1"/>
    </xf>
    <xf numFmtId="0" fontId="70" fillId="4" borderId="356" xfId="0" applyFont="1" applyFill="1" applyBorder="1" applyAlignment="1">
      <alignment horizontal="center" vertical="center"/>
    </xf>
    <xf numFmtId="0" fontId="70" fillId="4" borderId="34" xfId="0" applyFont="1" applyFill="1" applyBorder="1" applyAlignment="1">
      <alignment horizontal="center" vertical="center"/>
    </xf>
    <xf numFmtId="0" fontId="70" fillId="4" borderId="171" xfId="0" applyFont="1" applyFill="1" applyBorder="1" applyAlignment="1">
      <alignment horizontal="center" vertical="center"/>
    </xf>
    <xf numFmtId="1" fontId="77" fillId="4" borderId="355" xfId="0" applyNumberFormat="1" applyFont="1" applyFill="1" applyBorder="1" applyAlignment="1" applyProtection="1">
      <alignment horizontal="center" vertical="center" wrapText="1"/>
      <protection hidden="1"/>
    </xf>
    <xf numFmtId="1" fontId="77" fillId="4" borderId="306" xfId="0" applyNumberFormat="1" applyFont="1" applyFill="1" applyBorder="1" applyAlignment="1" applyProtection="1">
      <alignment horizontal="center" vertical="center" wrapText="1"/>
      <protection hidden="1"/>
    </xf>
    <xf numFmtId="1" fontId="77" fillId="4" borderId="90" xfId="0" applyNumberFormat="1" applyFont="1" applyFill="1" applyBorder="1" applyAlignment="1" applyProtection="1">
      <alignment horizontal="center" vertical="center" wrapText="1"/>
      <protection hidden="1"/>
    </xf>
    <xf numFmtId="1" fontId="77" fillId="4" borderId="354" xfId="0" applyNumberFormat="1" applyFont="1" applyFill="1" applyBorder="1" applyAlignment="1">
      <alignment horizontal="center" vertical="center" wrapText="1"/>
    </xf>
    <xf numFmtId="1" fontId="77" fillId="4" borderId="187" xfId="0" applyNumberFormat="1" applyFont="1" applyFill="1" applyBorder="1" applyAlignment="1">
      <alignment horizontal="center" vertical="center" wrapText="1"/>
    </xf>
    <xf numFmtId="1" fontId="77" fillId="4" borderId="356" xfId="0" applyNumberFormat="1" applyFont="1" applyFill="1" applyBorder="1" applyAlignment="1">
      <alignment horizontal="center" vertical="center" wrapText="1"/>
    </xf>
    <xf numFmtId="1" fontId="77" fillId="4" borderId="91" xfId="0" applyNumberFormat="1" applyFont="1" applyFill="1" applyBorder="1" applyAlignment="1">
      <alignment horizontal="center" vertical="center" wrapText="1"/>
    </xf>
    <xf numFmtId="1" fontId="77" fillId="4" borderId="129" xfId="0" applyNumberFormat="1" applyFont="1" applyFill="1" applyBorder="1" applyAlignment="1">
      <alignment horizontal="center" vertical="center" wrapText="1"/>
    </xf>
    <xf numFmtId="1" fontId="77" fillId="4" borderId="171" xfId="0" applyNumberFormat="1" applyFont="1" applyFill="1" applyBorder="1" applyAlignment="1">
      <alignment horizontal="center" vertical="center" wrapText="1"/>
    </xf>
    <xf numFmtId="0" fontId="77" fillId="0" borderId="355" xfId="0" applyFont="1" applyBorder="1" applyAlignment="1">
      <alignment horizontal="center" vertical="center" wrapText="1"/>
    </xf>
    <xf numFmtId="0" fontId="77" fillId="0" borderId="306" xfId="0" applyFont="1" applyBorder="1" applyAlignment="1">
      <alignment horizontal="center" vertical="center" wrapText="1"/>
    </xf>
    <xf numFmtId="0" fontId="77" fillId="0" borderId="90" xfId="0" applyFont="1" applyBorder="1" applyAlignment="1">
      <alignment horizontal="center" vertical="center" wrapText="1"/>
    </xf>
    <xf numFmtId="0" fontId="77" fillId="0" borderId="141" xfId="0" applyFont="1" applyBorder="1" applyAlignment="1">
      <alignment horizontal="center"/>
    </xf>
    <xf numFmtId="0" fontId="77" fillId="0" borderId="357" xfId="0" applyFont="1" applyBorder="1" applyAlignment="1">
      <alignment horizontal="center"/>
    </xf>
    <xf numFmtId="0" fontId="77" fillId="0" borderId="142" xfId="0" applyFont="1" applyBorder="1" applyAlignment="1">
      <alignment horizontal="center"/>
    </xf>
    <xf numFmtId="1" fontId="77" fillId="4" borderId="141" xfId="0" applyNumberFormat="1" applyFont="1" applyFill="1" applyBorder="1" applyAlignment="1">
      <alignment horizontal="center" vertical="top"/>
    </xf>
    <xf numFmtId="1" fontId="77" fillId="4" borderId="357" xfId="0" applyNumberFormat="1" applyFont="1" applyFill="1" applyBorder="1" applyAlignment="1">
      <alignment horizontal="center" vertical="top"/>
    </xf>
    <xf numFmtId="1" fontId="77" fillId="4" borderId="142" xfId="0" applyNumberFormat="1" applyFont="1" applyFill="1" applyBorder="1" applyAlignment="1">
      <alignment horizontal="center" vertical="top"/>
    </xf>
    <xf numFmtId="0" fontId="77" fillId="0" borderId="360" xfId="0" applyFont="1" applyBorder="1" applyAlignment="1">
      <alignment horizontal="center" vertical="center" wrapText="1"/>
    </xf>
    <xf numFmtId="0" fontId="77" fillId="0" borderId="17" xfId="0" applyFont="1" applyBorder="1" applyAlignment="1">
      <alignment horizontal="center" vertical="center" wrapText="1"/>
    </xf>
    <xf numFmtId="0" fontId="77" fillId="4" borderId="355" xfId="0" applyFont="1" applyFill="1" applyBorder="1" applyAlignment="1">
      <alignment horizontal="center" vertical="center" wrapText="1"/>
    </xf>
    <xf numFmtId="0" fontId="77" fillId="4" borderId="306" xfId="0" applyFont="1" applyFill="1" applyBorder="1" applyAlignment="1">
      <alignment horizontal="center" vertical="center" wrapText="1"/>
    </xf>
    <xf numFmtId="0" fontId="77" fillId="4" borderId="90" xfId="0" applyFont="1" applyFill="1" applyBorder="1" applyAlignment="1">
      <alignment horizontal="center" vertical="center" wrapText="1"/>
    </xf>
    <xf numFmtId="0" fontId="77" fillId="0" borderId="140" xfId="0" applyFont="1" applyBorder="1" applyAlignment="1">
      <alignment horizontal="center" vertical="center" wrapText="1"/>
    </xf>
    <xf numFmtId="0" fontId="77" fillId="0" borderId="354" xfId="0" applyFont="1" applyBorder="1" applyAlignment="1">
      <alignment horizontal="center" vertical="center"/>
    </xf>
    <xf numFmtId="0" fontId="77" fillId="0" borderId="187" xfId="0" applyFont="1" applyBorder="1" applyAlignment="1">
      <alignment horizontal="center" vertical="center"/>
    </xf>
    <xf numFmtId="0" fontId="77" fillId="0" borderId="356" xfId="0" applyFont="1" applyBorder="1" applyAlignment="1">
      <alignment horizontal="center" vertical="center"/>
    </xf>
    <xf numFmtId="0" fontId="77" fillId="0" borderId="91" xfId="0" applyFont="1" applyBorder="1" applyAlignment="1">
      <alignment horizontal="center" vertical="center"/>
    </xf>
    <xf numFmtId="0" fontId="77" fillId="0" borderId="129" xfId="0" applyFont="1" applyBorder="1" applyAlignment="1">
      <alignment horizontal="center" vertical="center"/>
    </xf>
    <xf numFmtId="0" fontId="77" fillId="0" borderId="171" xfId="0" applyFont="1" applyBorder="1" applyAlignment="1">
      <alignment horizontal="center" vertical="center"/>
    </xf>
    <xf numFmtId="0" fontId="77" fillId="0" borderId="140" xfId="0" applyFont="1" applyBorder="1" applyAlignment="1">
      <alignment horizontal="center"/>
    </xf>
    <xf numFmtId="0" fontId="77" fillId="0" borderId="149" xfId="0" applyFont="1" applyBorder="1" applyAlignment="1">
      <alignment horizontal="center"/>
    </xf>
    <xf numFmtId="0" fontId="77" fillId="0" borderId="356" xfId="0" applyFont="1" applyBorder="1" applyAlignment="1">
      <alignment horizontal="center" vertical="center" wrapText="1"/>
    </xf>
    <xf numFmtId="0" fontId="77" fillId="0" borderId="34" xfId="0" applyFont="1" applyBorder="1" applyAlignment="1">
      <alignment horizontal="center" vertical="center" wrapText="1"/>
    </xf>
    <xf numFmtId="0" fontId="77" fillId="0" borderId="171" xfId="0" applyFont="1" applyBorder="1" applyAlignment="1">
      <alignment horizontal="center" vertical="center" wrapText="1"/>
    </xf>
    <xf numFmtId="0" fontId="77" fillId="0" borderId="359" xfId="0" applyFont="1" applyBorder="1" applyAlignment="1">
      <alignment horizontal="center" vertical="center"/>
    </xf>
    <xf numFmtId="0" fontId="77" fillId="0" borderId="106" xfId="0" applyFont="1" applyBorder="1" applyAlignment="1">
      <alignment horizontal="center" vertical="center"/>
    </xf>
    <xf numFmtId="1" fontId="10" fillId="0" borderId="140" xfId="0" applyNumberFormat="1" applyFont="1" applyBorder="1" applyAlignment="1">
      <alignment horizontal="center" vertical="center"/>
    </xf>
    <xf numFmtId="1" fontId="10" fillId="0" borderId="149" xfId="0" applyNumberFormat="1" applyFont="1" applyBorder="1" applyAlignment="1">
      <alignment horizontal="center" vertical="center"/>
    </xf>
    <xf numFmtId="0" fontId="70" fillId="4" borderId="306" xfId="0" applyFont="1" applyFill="1" applyBorder="1" applyAlignment="1">
      <alignment horizontal="center" vertical="center" wrapText="1"/>
    </xf>
    <xf numFmtId="0" fontId="70" fillId="4" borderId="90" xfId="0" applyFont="1" applyFill="1" applyBorder="1" applyAlignment="1">
      <alignment horizontal="center" vertical="center" wrapText="1"/>
    </xf>
    <xf numFmtId="0" fontId="70" fillId="0" borderId="355" xfId="0" applyFont="1" applyBorder="1" applyAlignment="1">
      <alignment horizontal="center" vertical="center" wrapText="1"/>
    </xf>
    <xf numFmtId="0" fontId="70" fillId="0" borderId="90" xfId="0" applyFont="1" applyBorder="1" applyAlignment="1">
      <alignment horizontal="center" vertical="center" wrapText="1"/>
    </xf>
    <xf numFmtId="0" fontId="70" fillId="0" borderId="141" xfId="0" applyFont="1" applyBorder="1" applyAlignment="1">
      <alignment horizontal="center" vertical="center"/>
    </xf>
    <xf numFmtId="0" fontId="70" fillId="0" borderId="357" xfId="0" applyFont="1" applyBorder="1" applyAlignment="1">
      <alignment horizontal="center" vertical="center"/>
    </xf>
    <xf numFmtId="0" fontId="70" fillId="0" borderId="141" xfId="0" applyFont="1" applyBorder="1" applyAlignment="1">
      <alignment horizontal="center"/>
    </xf>
    <xf numFmtId="0" fontId="70" fillId="0" borderId="357" xfId="0" applyFont="1" applyBorder="1" applyAlignment="1">
      <alignment horizontal="center"/>
    </xf>
    <xf numFmtId="0" fontId="70" fillId="0" borderId="148" xfId="0" applyFont="1" applyBorder="1" applyAlignment="1">
      <alignment horizontal="center"/>
    </xf>
    <xf numFmtId="0" fontId="30" fillId="0" borderId="498" xfId="0" applyFont="1" applyBorder="1" applyAlignment="1">
      <alignment horizontal="center" vertical="center" wrapText="1"/>
    </xf>
    <xf numFmtId="0" fontId="30" fillId="0" borderId="694" xfId="0" applyFont="1" applyBorder="1" applyAlignment="1">
      <alignment horizontal="center" vertical="center" wrapText="1"/>
    </xf>
    <xf numFmtId="1" fontId="10" fillId="0" borderId="357" xfId="0" applyNumberFormat="1" applyFont="1" applyBorder="1" applyAlignment="1">
      <alignment horizontal="center" vertical="center"/>
    </xf>
    <xf numFmtId="1" fontId="10" fillId="0" borderId="142" xfId="0" applyNumberFormat="1" applyFont="1" applyBorder="1" applyAlignment="1">
      <alignment horizontal="center" vertical="center"/>
    </xf>
    <xf numFmtId="0" fontId="77" fillId="0" borderId="361" xfId="0" applyFont="1" applyBorder="1" applyAlignment="1">
      <alignment horizontal="center" vertical="center" wrapText="1"/>
    </xf>
    <xf numFmtId="0" fontId="77" fillId="0" borderId="172" xfId="0" applyFont="1" applyBorder="1" applyAlignment="1">
      <alignment horizontal="center" vertical="center" wrapText="1"/>
    </xf>
    <xf numFmtId="1" fontId="77" fillId="0" borderId="355" xfId="0" applyNumberFormat="1" applyFont="1" applyFill="1" applyBorder="1" applyAlignment="1">
      <alignment horizontal="center" vertical="center" wrapText="1"/>
    </xf>
    <xf numFmtId="1" fontId="77" fillId="0" borderId="306" xfId="0" applyNumberFormat="1" applyFont="1" applyFill="1" applyBorder="1" applyAlignment="1">
      <alignment horizontal="center" vertical="center" wrapText="1"/>
    </xf>
    <xf numFmtId="1" fontId="77" fillId="0" borderId="90" xfId="0" applyNumberFormat="1" applyFont="1" applyFill="1" applyBorder="1" applyAlignment="1">
      <alignment horizontal="center" vertical="center" wrapText="1"/>
    </xf>
    <xf numFmtId="1" fontId="77" fillId="0" borderId="338" xfId="0" applyNumberFormat="1" applyFont="1" applyBorder="1" applyAlignment="1">
      <alignment horizontal="center" vertical="center" wrapText="1"/>
    </xf>
    <xf numFmtId="1" fontId="77" fillId="0" borderId="148" xfId="0" applyNumberFormat="1" applyFont="1" applyBorder="1" applyAlignment="1">
      <alignment horizontal="center" vertical="center" wrapText="1"/>
    </xf>
    <xf numFmtId="1" fontId="10" fillId="0" borderId="141" xfId="0" applyNumberFormat="1" applyFont="1" applyBorder="1" applyAlignment="1">
      <alignment horizontal="center" vertical="center" wrapText="1"/>
    </xf>
    <xf numFmtId="1" fontId="10" fillId="0" borderId="141" xfId="0" applyNumberFormat="1" applyFont="1" applyBorder="1" applyAlignment="1">
      <alignment horizontal="center" vertical="center"/>
    </xf>
    <xf numFmtId="0" fontId="77" fillId="4" borderId="356" xfId="0" applyFont="1" applyFill="1" applyBorder="1" applyAlignment="1">
      <alignment horizontal="center" vertical="center" wrapText="1"/>
    </xf>
    <xf numFmtId="0" fontId="77" fillId="4" borderId="171" xfId="0" applyFont="1" applyFill="1" applyBorder="1" applyAlignment="1">
      <alignment horizontal="center" vertical="center" wrapText="1"/>
    </xf>
    <xf numFmtId="1" fontId="77" fillId="0" borderId="355" xfId="0" applyNumberFormat="1" applyFont="1" applyBorder="1" applyAlignment="1" applyProtection="1">
      <alignment horizontal="center" vertical="center" wrapText="1"/>
      <protection hidden="1"/>
    </xf>
    <xf numFmtId="1" fontId="77" fillId="0" borderId="90" xfId="0" applyNumberFormat="1" applyFont="1" applyBorder="1" applyAlignment="1" applyProtection="1">
      <alignment horizontal="center" vertical="center" wrapText="1"/>
      <protection hidden="1"/>
    </xf>
    <xf numFmtId="1" fontId="77" fillId="0" borderId="141" xfId="0" applyNumberFormat="1" applyFont="1" applyBorder="1" applyAlignment="1">
      <alignment horizontal="center" vertical="center"/>
    </xf>
    <xf numFmtId="1" fontId="77" fillId="0" borderId="357" xfId="0" applyNumberFormat="1" applyFont="1" applyBorder="1" applyAlignment="1">
      <alignment horizontal="center" vertical="center"/>
    </xf>
    <xf numFmtId="1" fontId="77" fillId="0" borderId="305" xfId="0" applyNumberFormat="1" applyFont="1" applyBorder="1" applyAlignment="1">
      <alignment horizontal="center" vertical="center"/>
    </xf>
    <xf numFmtId="1" fontId="10" fillId="0" borderId="354" xfId="0" applyNumberFormat="1" applyFont="1" applyBorder="1" applyAlignment="1">
      <alignment horizontal="center" vertical="center" wrapText="1"/>
    </xf>
    <xf numFmtId="1" fontId="10" fillId="0" borderId="356" xfId="0" applyNumberFormat="1" applyFont="1" applyBorder="1" applyAlignment="1">
      <alignment horizontal="center" vertical="center" wrapText="1"/>
    </xf>
    <xf numFmtId="1" fontId="10" fillId="0" borderId="91" xfId="0" applyNumberFormat="1" applyFont="1" applyBorder="1" applyAlignment="1">
      <alignment horizontal="center" vertical="center" wrapText="1"/>
    </xf>
    <xf numFmtId="1" fontId="10" fillId="0" borderId="129" xfId="0" applyNumberFormat="1" applyFont="1" applyBorder="1" applyAlignment="1">
      <alignment horizontal="center" vertical="center" wrapText="1"/>
    </xf>
    <xf numFmtId="1" fontId="10" fillId="0" borderId="171" xfId="0" applyNumberFormat="1" applyFont="1" applyBorder="1" applyAlignment="1">
      <alignment horizontal="center" vertical="center" wrapText="1"/>
    </xf>
    <xf numFmtId="0" fontId="28" fillId="4" borderId="141" xfId="0" applyFont="1" applyFill="1" applyBorder="1" applyAlignment="1">
      <alignment horizontal="center"/>
    </xf>
    <xf numFmtId="0" fontId="28" fillId="4" borderId="357" xfId="0" applyFont="1" applyFill="1" applyBorder="1" applyAlignment="1">
      <alignment horizontal="center"/>
    </xf>
    <xf numFmtId="0" fontId="28" fillId="4" borderId="148" xfId="0" applyFont="1" applyFill="1" applyBorder="1" applyAlignment="1">
      <alignment horizontal="center"/>
    </xf>
    <xf numFmtId="1" fontId="77" fillId="4" borderId="355" xfId="0" applyNumberFormat="1" applyFont="1" applyFill="1" applyBorder="1" applyAlignment="1">
      <alignment horizontal="center" vertical="center"/>
    </xf>
    <xf numFmtId="1" fontId="77" fillId="4" borderId="90" xfId="0" applyNumberFormat="1" applyFont="1" applyFill="1" applyBorder="1" applyAlignment="1">
      <alignment horizontal="center" vertical="center"/>
    </xf>
    <xf numFmtId="0" fontId="77" fillId="0" borderId="141" xfId="0" applyFont="1" applyBorder="1" applyAlignment="1">
      <alignment horizontal="center" vertical="center" wrapText="1"/>
    </xf>
    <xf numFmtId="0" fontId="77" fillId="0" borderId="357" xfId="0" applyFont="1" applyBorder="1" applyAlignment="1">
      <alignment horizontal="center" vertical="center" wrapText="1"/>
    </xf>
    <xf numFmtId="0" fontId="77" fillId="0" borderId="305" xfId="0" applyFont="1" applyBorder="1" applyAlignment="1">
      <alignment horizontal="center" vertical="center" wrapText="1"/>
    </xf>
    <xf numFmtId="1" fontId="10" fillId="0" borderId="314" xfId="0" applyNumberFormat="1" applyFont="1" applyBorder="1" applyAlignment="1">
      <alignment horizontal="center" vertical="center"/>
    </xf>
    <xf numFmtId="1" fontId="10" fillId="0" borderId="305" xfId="0" applyNumberFormat="1" applyFont="1" applyBorder="1" applyAlignment="1">
      <alignment horizontal="center" vertical="center"/>
    </xf>
    <xf numFmtId="0" fontId="33" fillId="0" borderId="0" xfId="0" applyFont="1" applyFill="1" applyBorder="1" applyAlignment="1">
      <alignment horizontal="center" wrapText="1"/>
    </xf>
    <xf numFmtId="1" fontId="10" fillId="4" borderId="355" xfId="0" applyNumberFormat="1" applyFont="1" applyFill="1" applyBorder="1" applyAlignment="1">
      <alignment horizontal="center" vertical="center"/>
    </xf>
    <xf numFmtId="1" fontId="10" fillId="4" borderId="90" xfId="0" applyNumberFormat="1" applyFont="1" applyFill="1" applyBorder="1" applyAlignment="1">
      <alignment horizontal="center" vertical="center"/>
    </xf>
    <xf numFmtId="1" fontId="10" fillId="0" borderId="314" xfId="0" applyNumberFormat="1" applyFont="1" applyBorder="1" applyAlignment="1">
      <alignment horizontal="center" vertical="center" wrapText="1"/>
    </xf>
    <xf numFmtId="1" fontId="10" fillId="0" borderId="357" xfId="0" applyNumberFormat="1" applyFont="1" applyBorder="1" applyAlignment="1">
      <alignment horizontal="center" vertical="center" wrapText="1"/>
    </xf>
    <xf numFmtId="1" fontId="10" fillId="0" borderId="355" xfId="0" applyNumberFormat="1" applyFont="1" applyFill="1" applyBorder="1" applyAlignment="1">
      <alignment horizontal="center" vertical="center" wrapText="1"/>
    </xf>
    <xf numFmtId="1" fontId="10" fillId="0" borderId="306" xfId="0" applyNumberFormat="1" applyFont="1" applyFill="1" applyBorder="1" applyAlignment="1">
      <alignment horizontal="center" vertical="center" wrapText="1"/>
    </xf>
    <xf numFmtId="1" fontId="10" fillId="0" borderId="90" xfId="0" applyNumberFormat="1" applyFont="1" applyFill="1" applyBorder="1" applyAlignment="1">
      <alignment horizontal="center" vertical="center" wrapText="1"/>
    </xf>
    <xf numFmtId="1" fontId="77" fillId="0" borderId="312"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1" fontId="77" fillId="0" borderId="312" xfId="0" applyNumberFormat="1" applyFont="1" applyBorder="1" applyAlignment="1">
      <alignment horizontal="center" vertical="center" wrapText="1"/>
    </xf>
    <xf numFmtId="1" fontId="77" fillId="0" borderId="306" xfId="0" applyNumberFormat="1" applyFont="1" applyBorder="1" applyAlignment="1">
      <alignment horizontal="center" vertical="center" wrapText="1"/>
    </xf>
    <xf numFmtId="1" fontId="77" fillId="0" borderId="140" xfId="22" applyNumberFormat="1" applyFont="1" applyBorder="1" applyAlignment="1" applyProtection="1">
      <alignment horizontal="center" vertical="center" wrapText="1"/>
    </xf>
    <xf numFmtId="0" fontId="77" fillId="0" borderId="305" xfId="0" applyFont="1" applyBorder="1" applyAlignment="1" applyProtection="1">
      <alignment horizontal="center"/>
    </xf>
    <xf numFmtId="0" fontId="77" fillId="0" borderId="140" xfId="0" applyFont="1" applyBorder="1" applyAlignment="1" applyProtection="1">
      <alignment horizontal="center"/>
    </xf>
    <xf numFmtId="1" fontId="77" fillId="0" borderId="314" xfId="0" applyNumberFormat="1" applyFont="1" applyBorder="1" applyAlignment="1">
      <alignment horizontal="center" vertical="center"/>
    </xf>
    <xf numFmtId="1" fontId="77" fillId="0" borderId="313" xfId="0" applyNumberFormat="1" applyFont="1" applyBorder="1" applyAlignment="1">
      <alignment horizontal="center" vertical="center"/>
    </xf>
    <xf numFmtId="1" fontId="77" fillId="0" borderId="93" xfId="0" applyNumberFormat="1" applyFont="1" applyBorder="1" applyAlignment="1">
      <alignment horizontal="center" vertical="center" wrapText="1"/>
    </xf>
    <xf numFmtId="1" fontId="77" fillId="0" borderId="312" xfId="0" applyNumberFormat="1" applyFont="1" applyBorder="1" applyAlignment="1">
      <alignment horizontal="center" vertical="center"/>
    </xf>
    <xf numFmtId="1" fontId="77" fillId="0" borderId="306" xfId="0" applyNumberFormat="1" applyFont="1" applyBorder="1" applyAlignment="1">
      <alignment horizontal="center" vertical="center"/>
    </xf>
    <xf numFmtId="1" fontId="77" fillId="0" borderId="90" xfId="0" applyNumberFormat="1" applyFont="1" applyBorder="1" applyAlignment="1">
      <alignment horizontal="center" vertical="center"/>
    </xf>
    <xf numFmtId="1" fontId="77" fillId="0" borderId="185" xfId="0" applyNumberFormat="1" applyFont="1" applyBorder="1" applyAlignment="1">
      <alignment horizontal="center" vertical="center" wrapText="1"/>
    </xf>
    <xf numFmtId="1" fontId="77" fillId="0" borderId="308" xfId="0" applyNumberFormat="1" applyFont="1" applyBorder="1" applyAlignment="1">
      <alignment horizontal="center" vertical="center" wrapText="1"/>
    </xf>
    <xf numFmtId="1" fontId="77" fillId="0" borderId="188" xfId="0" applyNumberFormat="1" applyFont="1" applyBorder="1" applyAlignment="1">
      <alignment horizontal="center" vertical="center" wrapText="1"/>
    </xf>
    <xf numFmtId="1" fontId="77" fillId="0" borderId="91" xfId="0" applyNumberFormat="1" applyFont="1" applyBorder="1" applyAlignment="1">
      <alignment horizontal="center" vertical="center" wrapText="1"/>
    </xf>
    <xf numFmtId="1" fontId="77" fillId="0" borderId="129" xfId="0" applyNumberFormat="1" applyFont="1" applyBorder="1" applyAlignment="1">
      <alignment horizontal="center" vertical="center" wrapText="1"/>
    </xf>
    <xf numFmtId="1" fontId="77" fillId="0" borderId="171" xfId="0" applyNumberFormat="1" applyFont="1" applyBorder="1" applyAlignment="1">
      <alignment horizontal="center" vertical="center" wrapText="1"/>
    </xf>
    <xf numFmtId="1" fontId="77" fillId="0" borderId="318" xfId="0" applyNumberFormat="1" applyFont="1" applyBorder="1" applyAlignment="1">
      <alignment horizontal="center" vertical="center" wrapText="1"/>
    </xf>
    <xf numFmtId="1" fontId="77" fillId="0" borderId="313" xfId="0" applyNumberFormat="1" applyFont="1" applyBorder="1" applyAlignment="1">
      <alignment horizontal="center" vertical="center" wrapText="1"/>
    </xf>
    <xf numFmtId="1" fontId="77" fillId="0" borderId="314" xfId="0" applyNumberFormat="1" applyFont="1" applyBorder="1" applyAlignment="1">
      <alignment horizontal="center" vertical="center" wrapText="1"/>
    </xf>
    <xf numFmtId="1" fontId="77" fillId="0" borderId="321" xfId="0" applyNumberFormat="1" applyFont="1" applyBorder="1" applyAlignment="1">
      <alignment horizontal="center" vertical="center" wrapText="1"/>
    </xf>
    <xf numFmtId="1" fontId="77" fillId="0" borderId="145" xfId="0" applyNumberFormat="1" applyFont="1" applyBorder="1" applyAlignment="1">
      <alignment horizontal="center" vertical="center" wrapText="1"/>
    </xf>
    <xf numFmtId="1" fontId="10" fillId="4" borderId="188" xfId="0" applyNumberFormat="1" applyFont="1" applyFill="1" applyBorder="1" applyAlignment="1">
      <alignment horizontal="center" vertical="center" wrapText="1"/>
    </xf>
    <xf numFmtId="1" fontId="10" fillId="4" borderId="171" xfId="0" applyNumberFormat="1" applyFont="1" applyFill="1" applyBorder="1" applyAlignment="1">
      <alignment horizontal="center" vertical="center" wrapText="1"/>
    </xf>
    <xf numFmtId="1" fontId="77" fillId="0" borderId="318" xfId="0" applyNumberFormat="1" applyFont="1" applyBorder="1" applyAlignment="1">
      <alignment horizontal="center" vertical="center"/>
    </xf>
    <xf numFmtId="1" fontId="77" fillId="0" borderId="319" xfId="0" applyNumberFormat="1" applyFont="1" applyBorder="1" applyAlignment="1">
      <alignment horizontal="center" vertical="center" wrapText="1"/>
    </xf>
    <xf numFmtId="41" fontId="77" fillId="4" borderId="312" xfId="17" applyNumberFormat="1" applyFont="1" applyFill="1" applyBorder="1" applyAlignment="1" applyProtection="1">
      <alignment horizontal="center" vertical="center" wrapText="1"/>
    </xf>
    <xf numFmtId="41" fontId="77" fillId="4" borderId="90" xfId="17" applyNumberFormat="1" applyFont="1" applyFill="1" applyBorder="1" applyAlignment="1" applyProtection="1">
      <alignment horizontal="center" vertical="center" wrapText="1"/>
    </xf>
    <xf numFmtId="41" fontId="77" fillId="4" borderId="323" xfId="17" applyNumberFormat="1" applyFont="1" applyFill="1" applyBorder="1" applyAlignment="1" applyProtection="1">
      <alignment horizontal="center" vertical="center"/>
    </xf>
    <xf numFmtId="41" fontId="77" fillId="4" borderId="128" xfId="17" applyNumberFormat="1" applyFont="1" applyFill="1" applyBorder="1" applyAlignment="1" applyProtection="1">
      <alignment horizontal="center" vertical="center"/>
    </xf>
    <xf numFmtId="1" fontId="77" fillId="0" borderId="140" xfId="0" applyNumberFormat="1" applyFont="1" applyBorder="1" applyAlignment="1">
      <alignment horizontal="center" vertical="center" wrapText="1"/>
    </xf>
    <xf numFmtId="1" fontId="77" fillId="0" borderId="155" xfId="0" applyNumberFormat="1" applyFont="1" applyBorder="1" applyAlignment="1">
      <alignment horizontal="center" vertical="center" wrapText="1"/>
    </xf>
    <xf numFmtId="1" fontId="10" fillId="0" borderId="312" xfId="0" applyNumberFormat="1" applyFont="1" applyBorder="1" applyAlignment="1" applyProtection="1">
      <alignment horizontal="center" vertical="center" wrapText="1"/>
      <protection hidden="1"/>
    </xf>
    <xf numFmtId="1" fontId="10" fillId="0" borderId="306" xfId="0" applyNumberFormat="1" applyFont="1" applyBorder="1" applyAlignment="1" applyProtection="1">
      <alignment horizontal="center" vertical="center" wrapText="1"/>
      <protection hidden="1"/>
    </xf>
    <xf numFmtId="1" fontId="10" fillId="0" borderId="90" xfId="0" applyNumberFormat="1" applyFont="1" applyBorder="1" applyAlignment="1" applyProtection="1">
      <alignment horizontal="center" vertical="center" wrapText="1"/>
      <protection hidden="1"/>
    </xf>
    <xf numFmtId="1" fontId="77" fillId="0" borderId="312" xfId="0" applyNumberFormat="1" applyFont="1" applyBorder="1" applyAlignment="1" applyProtection="1">
      <alignment horizontal="center" vertical="center" wrapText="1"/>
      <protection hidden="1"/>
    </xf>
    <xf numFmtId="1" fontId="77" fillId="0" borderId="306" xfId="0" applyNumberFormat="1" applyFont="1" applyBorder="1" applyAlignment="1" applyProtection="1">
      <alignment horizontal="center" vertical="center" wrapText="1"/>
      <protection hidden="1"/>
    </xf>
    <xf numFmtId="1" fontId="77" fillId="0" borderId="140" xfId="0" applyNumberFormat="1" applyFont="1" applyBorder="1" applyAlignment="1">
      <alignment horizontal="center" vertical="center"/>
    </xf>
    <xf numFmtId="41" fontId="77" fillId="4" borderId="140" xfId="11" applyNumberFormat="1" applyFont="1" applyFill="1" applyBorder="1" applyAlignment="1" applyProtection="1">
      <alignment horizontal="center"/>
    </xf>
    <xf numFmtId="41" fontId="77" fillId="4" borderId="149" xfId="11" applyNumberFormat="1" applyFont="1" applyFill="1" applyBorder="1" applyAlignment="1" applyProtection="1">
      <alignment horizontal="center"/>
    </xf>
    <xf numFmtId="1" fontId="77" fillId="0" borderId="329" xfId="0" applyNumberFormat="1" applyFont="1" applyBorder="1" applyAlignment="1">
      <alignment horizontal="center" vertical="center" wrapText="1"/>
    </xf>
    <xf numFmtId="1" fontId="77" fillId="0" borderId="17" xfId="0" applyNumberFormat="1" applyFont="1" applyBorder="1" applyAlignment="1">
      <alignment horizontal="center" vertical="center" wrapText="1"/>
    </xf>
    <xf numFmtId="1" fontId="77" fillId="0" borderId="344" xfId="0" applyNumberFormat="1" applyFont="1" applyBorder="1" applyAlignment="1">
      <alignment horizontal="center" vertical="center" wrapText="1"/>
    </xf>
    <xf numFmtId="1" fontId="77" fillId="0" borderId="33" xfId="0" applyNumberFormat="1" applyFont="1" applyBorder="1" applyAlignment="1">
      <alignment horizontal="center" vertical="center" wrapText="1"/>
    </xf>
    <xf numFmtId="1" fontId="77" fillId="3" borderId="312" xfId="0" applyNumberFormat="1" applyFont="1" applyFill="1" applyBorder="1" applyAlignment="1">
      <alignment horizontal="center" vertical="center" wrapText="1"/>
    </xf>
    <xf numFmtId="1" fontId="77" fillId="3" borderId="90" xfId="0" applyNumberFormat="1" applyFont="1" applyFill="1" applyBorder="1" applyAlignment="1">
      <alignment horizontal="center" vertical="center" wrapText="1"/>
    </xf>
    <xf numFmtId="1" fontId="77" fillId="0" borderId="34" xfId="0" applyNumberFormat="1" applyFont="1" applyBorder="1" applyAlignment="1">
      <alignment horizontal="center" vertical="center" wrapText="1"/>
    </xf>
    <xf numFmtId="1" fontId="77" fillId="0" borderId="336" xfId="0" applyNumberFormat="1" applyFont="1" applyBorder="1" applyAlignment="1">
      <alignment horizontal="center" vertical="center" wrapText="1"/>
    </xf>
    <xf numFmtId="1" fontId="77" fillId="0" borderId="106" xfId="0" applyNumberFormat="1" applyFont="1" applyBorder="1" applyAlignment="1">
      <alignment horizontal="center" vertical="center" wrapText="1"/>
    </xf>
    <xf numFmtId="1" fontId="77" fillId="3" borderId="306" xfId="0" applyNumberFormat="1" applyFont="1" applyFill="1" applyBorder="1" applyAlignment="1">
      <alignment horizontal="center" vertical="center" wrapText="1"/>
    </xf>
    <xf numFmtId="1" fontId="98" fillId="0" borderId="721" xfId="0" applyNumberFormat="1" applyFont="1" applyBorder="1" applyAlignment="1">
      <alignment horizontal="center" vertical="center" wrapText="1"/>
    </xf>
    <xf numFmtId="1" fontId="98" fillId="0" borderId="88" xfId="0" applyNumberFormat="1" applyFont="1" applyBorder="1" applyAlignment="1">
      <alignment horizontal="center" vertical="center" wrapText="1"/>
    </xf>
    <xf numFmtId="1" fontId="98" fillId="0" borderId="722" xfId="0" applyNumberFormat="1" applyFont="1" applyBorder="1" applyAlignment="1">
      <alignment horizontal="center" vertical="center" wrapText="1"/>
    </xf>
    <xf numFmtId="1" fontId="77" fillId="0" borderId="189" xfId="0" applyNumberFormat="1" applyFont="1" applyBorder="1" applyAlignment="1">
      <alignment horizontal="center" vertical="center" wrapText="1"/>
    </xf>
    <xf numFmtId="1" fontId="77" fillId="0" borderId="184" xfId="0" applyNumberFormat="1" applyFont="1" applyBorder="1" applyAlignment="1">
      <alignment horizontal="center" vertical="center" wrapText="1"/>
    </xf>
    <xf numFmtId="1" fontId="77" fillId="0" borderId="172" xfId="0" applyNumberFormat="1" applyFont="1" applyBorder="1" applyAlignment="1">
      <alignment horizontal="center" vertical="center" wrapText="1"/>
    </xf>
    <xf numFmtId="1" fontId="77" fillId="0" borderId="317" xfId="0" applyNumberFormat="1" applyFont="1" applyBorder="1" applyAlignment="1">
      <alignment horizontal="center" vertical="center" wrapText="1"/>
    </xf>
    <xf numFmtId="1" fontId="77" fillId="0" borderId="85" xfId="0" applyNumberFormat="1" applyFont="1" applyBorder="1" applyAlignment="1">
      <alignment horizontal="center" vertical="center" wrapText="1"/>
    </xf>
    <xf numFmtId="1" fontId="77" fillId="0" borderId="345" xfId="0" applyNumberFormat="1" applyFont="1" applyBorder="1" applyAlignment="1">
      <alignment horizontal="center" vertical="center" wrapText="1"/>
    </xf>
    <xf numFmtId="1" fontId="21" fillId="0" borderId="189" xfId="0" applyNumberFormat="1" applyFont="1" applyBorder="1" applyAlignment="1">
      <alignment horizontal="center" vertical="center" wrapText="1"/>
    </xf>
    <xf numFmtId="1" fontId="21" fillId="0" borderId="172" xfId="0" applyNumberFormat="1" applyFont="1" applyBorder="1" applyAlignment="1">
      <alignment horizontal="center" vertical="center" wrapText="1"/>
    </xf>
    <xf numFmtId="1" fontId="21" fillId="0" borderId="188" xfId="0" applyNumberFormat="1" applyFont="1" applyBorder="1" applyAlignment="1">
      <alignment horizontal="center" vertical="center" wrapText="1"/>
    </xf>
    <xf numFmtId="1" fontId="21" fillId="0" borderId="171" xfId="0" applyNumberFormat="1" applyFont="1" applyBorder="1" applyAlignment="1">
      <alignment horizontal="center" vertical="center" wrapText="1"/>
    </xf>
    <xf numFmtId="1" fontId="10" fillId="3" borderId="312" xfId="0" applyNumberFormat="1" applyFont="1" applyFill="1" applyBorder="1" applyAlignment="1">
      <alignment horizontal="center" vertical="center" wrapText="1"/>
    </xf>
    <xf numFmtId="1" fontId="10" fillId="3" borderId="90" xfId="0" applyNumberFormat="1" applyFont="1" applyFill="1" applyBorder="1" applyAlignment="1">
      <alignment horizontal="center" vertical="center" wrapText="1"/>
    </xf>
    <xf numFmtId="1" fontId="10" fillId="4" borderId="312" xfId="0" applyNumberFormat="1" applyFont="1" applyFill="1" applyBorder="1" applyAlignment="1">
      <alignment horizontal="center" vertical="center" wrapText="1"/>
    </xf>
    <xf numFmtId="1" fontId="10" fillId="4" borderId="90" xfId="0" applyNumberFormat="1" applyFont="1" applyFill="1" applyBorder="1" applyAlignment="1">
      <alignment horizontal="center" vertical="center" wrapText="1"/>
    </xf>
    <xf numFmtId="1" fontId="10" fillId="4" borderId="23" xfId="0" applyNumberFormat="1" applyFont="1" applyFill="1" applyBorder="1" applyAlignment="1">
      <alignment horizontal="left" vertical="center"/>
    </xf>
    <xf numFmtId="1" fontId="10" fillId="4" borderId="44" xfId="0" applyNumberFormat="1" applyFont="1" applyFill="1" applyBorder="1" applyAlignment="1">
      <alignment horizontal="left" vertical="center"/>
    </xf>
    <xf numFmtId="1" fontId="10" fillId="4" borderId="37" xfId="0" applyNumberFormat="1" applyFont="1" applyFill="1" applyBorder="1" applyAlignment="1">
      <alignment horizontal="left" vertical="center"/>
    </xf>
    <xf numFmtId="1" fontId="10" fillId="4" borderId="31" xfId="0" applyNumberFormat="1" applyFont="1" applyFill="1" applyBorder="1" applyAlignment="1">
      <alignment horizontal="left" vertical="center"/>
    </xf>
    <xf numFmtId="1" fontId="10" fillId="4" borderId="37" xfId="0" applyNumberFormat="1" applyFont="1" applyFill="1" applyBorder="1" applyAlignment="1">
      <alignment horizontal="left" vertical="center" shrinkToFit="1"/>
    </xf>
    <xf numFmtId="1" fontId="10" fillId="4" borderId="31" xfId="0" applyNumberFormat="1" applyFont="1" applyFill="1" applyBorder="1" applyAlignment="1">
      <alignment horizontal="left" vertical="center" shrinkToFit="1"/>
    </xf>
    <xf numFmtId="1" fontId="10" fillId="4" borderId="38" xfId="0" applyNumberFormat="1" applyFont="1" applyFill="1" applyBorder="1" applyAlignment="1">
      <alignment horizontal="left" vertical="center"/>
    </xf>
    <xf numFmtId="1" fontId="10" fillId="4" borderId="39" xfId="0" applyNumberFormat="1" applyFont="1" applyFill="1" applyBorder="1" applyAlignment="1">
      <alignment horizontal="left" vertical="center"/>
    </xf>
    <xf numFmtId="1" fontId="10" fillId="4" borderId="185" xfId="0" applyNumberFormat="1" applyFont="1" applyFill="1" applyBorder="1" applyAlignment="1">
      <alignment horizontal="left" vertical="center"/>
    </xf>
    <xf numFmtId="1" fontId="10" fillId="4" borderId="188" xfId="0" applyNumberFormat="1" applyFont="1" applyFill="1" applyBorder="1" applyAlignment="1">
      <alignment horizontal="left" vertical="center"/>
    </xf>
    <xf numFmtId="1" fontId="10" fillId="0" borderId="313" xfId="0" applyNumberFormat="1" applyFont="1" applyBorder="1" applyAlignment="1">
      <alignment horizontal="center" vertical="center"/>
    </xf>
    <xf numFmtId="1" fontId="10" fillId="0" borderId="313" xfId="0" applyNumberFormat="1" applyFont="1" applyBorder="1" applyAlignment="1">
      <alignment horizontal="center" vertical="center" wrapText="1"/>
    </xf>
    <xf numFmtId="1" fontId="10" fillId="4" borderId="185" xfId="0" applyNumberFormat="1" applyFont="1" applyFill="1" applyBorder="1" applyAlignment="1">
      <alignment horizontal="center" vertical="center"/>
    </xf>
    <xf numFmtId="1" fontId="10" fillId="4" borderId="188" xfId="0" applyNumberFormat="1" applyFont="1" applyFill="1" applyBorder="1" applyAlignment="1">
      <alignment horizontal="center" vertical="center"/>
    </xf>
    <xf numFmtId="1" fontId="10" fillId="4" borderId="303" xfId="0" applyNumberFormat="1" applyFont="1" applyFill="1" applyBorder="1" applyAlignment="1">
      <alignment horizontal="center" vertical="center"/>
    </xf>
    <xf numFmtId="1" fontId="10" fillId="4" borderId="91" xfId="0" applyNumberFormat="1" applyFont="1" applyFill="1" applyBorder="1" applyAlignment="1">
      <alignment horizontal="center" vertical="center"/>
    </xf>
    <xf numFmtId="1" fontId="10" fillId="4" borderId="171" xfId="0" applyNumberFormat="1" applyFont="1" applyFill="1" applyBorder="1" applyAlignment="1">
      <alignment horizontal="center" vertical="center"/>
    </xf>
    <xf numFmtId="1" fontId="10" fillId="0" borderId="185" xfId="0" applyNumberFormat="1" applyFont="1" applyBorder="1" applyAlignment="1">
      <alignment horizontal="center" vertical="center"/>
    </xf>
    <xf numFmtId="1" fontId="10" fillId="0" borderId="308" xfId="0" applyNumberFormat="1" applyFont="1" applyBorder="1" applyAlignment="1">
      <alignment horizontal="center" vertical="center"/>
    </xf>
    <xf numFmtId="1" fontId="10" fillId="0" borderId="188" xfId="0" applyNumberFormat="1" applyFont="1" applyBorder="1" applyAlignment="1">
      <alignment horizontal="center" vertical="center"/>
    </xf>
    <xf numFmtId="1" fontId="10" fillId="0" borderId="91" xfId="0" applyNumberFormat="1" applyFont="1" applyBorder="1" applyAlignment="1">
      <alignment horizontal="center" vertical="center"/>
    </xf>
    <xf numFmtId="1" fontId="10" fillId="0" borderId="129" xfId="0" applyNumberFormat="1" applyFont="1" applyBorder="1" applyAlignment="1">
      <alignment horizontal="center" vertical="center"/>
    </xf>
    <xf numFmtId="1" fontId="10" fillId="0" borderId="171" xfId="0" applyNumberFormat="1" applyFont="1" applyBorder="1" applyAlignment="1">
      <alignment horizontal="center" vertical="center"/>
    </xf>
    <xf numFmtId="1" fontId="10" fillId="0" borderId="318" xfId="0" applyNumberFormat="1" applyFont="1" applyBorder="1" applyAlignment="1">
      <alignment horizontal="center" vertical="center"/>
    </xf>
    <xf numFmtId="1" fontId="10" fillId="0" borderId="319" xfId="0" applyNumberFormat="1" applyFont="1" applyBorder="1" applyAlignment="1">
      <alignment horizontal="center" vertical="center"/>
    </xf>
    <xf numFmtId="1" fontId="10" fillId="0" borderId="335" xfId="0" applyNumberFormat="1" applyFont="1" applyBorder="1" applyAlignment="1">
      <alignment horizontal="center" vertical="center" wrapText="1"/>
    </xf>
    <xf numFmtId="1" fontId="10" fillId="0" borderId="161" xfId="0" applyNumberFormat="1" applyFont="1" applyBorder="1" applyAlignment="1">
      <alignment horizontal="center" vertical="center" wrapText="1"/>
    </xf>
    <xf numFmtId="1" fontId="21" fillId="0" borderId="34" xfId="0" applyNumberFormat="1" applyFont="1" applyBorder="1" applyAlignment="1">
      <alignment horizontal="center" vertical="center" wrapText="1"/>
    </xf>
    <xf numFmtId="1" fontId="10" fillId="0" borderId="188" xfId="0" applyNumberFormat="1" applyFont="1" applyBorder="1" applyAlignment="1">
      <alignment horizontal="center" vertical="center" wrapText="1"/>
    </xf>
    <xf numFmtId="41" fontId="77" fillId="4" borderId="140" xfId="17" applyNumberFormat="1" applyFont="1" applyFill="1" applyBorder="1" applyAlignment="1" applyProtection="1">
      <alignment horizontal="center" vertical="center"/>
    </xf>
    <xf numFmtId="41" fontId="77" fillId="4" borderId="314" xfId="17" applyNumberFormat="1" applyFont="1" applyFill="1" applyBorder="1" applyAlignment="1" applyProtection="1">
      <alignment horizontal="center"/>
    </xf>
    <xf numFmtId="41" fontId="77" fillId="4" borderId="318" xfId="17" applyNumberFormat="1" applyFont="1" applyFill="1" applyBorder="1" applyAlignment="1" applyProtection="1">
      <alignment horizontal="center"/>
    </xf>
    <xf numFmtId="41" fontId="77" fillId="4" borderId="313" xfId="17" applyNumberFormat="1" applyFont="1" applyFill="1" applyBorder="1" applyAlignment="1" applyProtection="1">
      <alignment horizontal="center"/>
    </xf>
    <xf numFmtId="41" fontId="77" fillId="4" borderId="140" xfId="17" applyNumberFormat="1" applyFont="1" applyFill="1" applyBorder="1" applyAlignment="1" applyProtection="1">
      <alignment horizontal="center" vertical="center" wrapText="1"/>
    </xf>
    <xf numFmtId="1" fontId="77" fillId="4" borderId="314" xfId="0" applyNumberFormat="1" applyFont="1" applyFill="1" applyBorder="1" applyAlignment="1">
      <alignment horizontal="center" vertical="center"/>
    </xf>
    <xf numFmtId="1" fontId="77" fillId="4" borderId="318" xfId="0" applyNumberFormat="1" applyFont="1" applyFill="1" applyBorder="1" applyAlignment="1">
      <alignment horizontal="center" vertical="center"/>
    </xf>
    <xf numFmtId="1" fontId="77" fillId="4" borderId="313" xfId="0" applyNumberFormat="1" applyFont="1" applyFill="1" applyBorder="1" applyAlignment="1">
      <alignment horizontal="center" vertical="center"/>
    </xf>
    <xf numFmtId="1" fontId="77" fillId="4" borderId="319" xfId="0" applyNumberFormat="1" applyFont="1" applyFill="1" applyBorder="1" applyAlignment="1">
      <alignment horizontal="center" vertical="center"/>
    </xf>
    <xf numFmtId="0" fontId="77" fillId="0" borderId="0" xfId="0" applyFont="1" applyFill="1" applyBorder="1" applyAlignment="1">
      <alignment horizontal="center" wrapText="1"/>
    </xf>
    <xf numFmtId="41" fontId="77" fillId="4" borderId="185" xfId="17" applyNumberFormat="1" applyFont="1" applyFill="1" applyBorder="1" applyAlignment="1" applyProtection="1">
      <alignment horizontal="center" vertical="center"/>
    </xf>
    <xf numFmtId="41" fontId="77" fillId="4" borderId="188" xfId="17" applyNumberFormat="1" applyFont="1" applyFill="1" applyBorder="1" applyAlignment="1" applyProtection="1">
      <alignment horizontal="center" vertical="center"/>
    </xf>
    <xf numFmtId="41" fontId="77" fillId="4" borderId="91" xfId="17" applyNumberFormat="1" applyFont="1" applyFill="1" applyBorder="1" applyAlignment="1" applyProtection="1">
      <alignment horizontal="center" vertical="center"/>
    </xf>
    <xf numFmtId="41" fontId="77" fillId="4" borderId="171" xfId="17" applyNumberFormat="1" applyFont="1" applyFill="1" applyBorder="1" applyAlignment="1" applyProtection="1">
      <alignment horizontal="center" vertical="center"/>
    </xf>
    <xf numFmtId="1" fontId="10" fillId="4" borderId="185" xfId="0" applyNumberFormat="1" applyFont="1" applyFill="1" applyBorder="1" applyAlignment="1">
      <alignment horizontal="center" vertical="center" wrapText="1"/>
    </xf>
    <xf numFmtId="1" fontId="10" fillId="4" borderId="91" xfId="0" applyNumberFormat="1" applyFont="1" applyFill="1" applyBorder="1" applyAlignment="1">
      <alignment horizontal="center" vertical="center" wrapText="1"/>
    </xf>
    <xf numFmtId="1" fontId="77" fillId="4" borderId="314" xfId="0" applyNumberFormat="1" applyFont="1" applyFill="1" applyBorder="1" applyAlignment="1">
      <alignment horizontal="center" vertical="center" wrapText="1"/>
    </xf>
    <xf numFmtId="1" fontId="77" fillId="4" borderId="318" xfId="0" applyNumberFormat="1" applyFont="1" applyFill="1" applyBorder="1" applyAlignment="1">
      <alignment horizontal="center" vertical="center" wrapText="1"/>
    </xf>
    <xf numFmtId="1" fontId="77" fillId="4" borderId="319" xfId="0" applyNumberFormat="1" applyFont="1" applyFill="1" applyBorder="1" applyAlignment="1">
      <alignment horizontal="center" vertical="center" wrapText="1"/>
    </xf>
    <xf numFmtId="1" fontId="77" fillId="4" borderId="342" xfId="0" applyNumberFormat="1" applyFont="1" applyFill="1" applyBorder="1" applyAlignment="1">
      <alignment horizontal="center" vertical="center" wrapText="1"/>
    </xf>
    <xf numFmtId="1" fontId="77" fillId="4" borderId="343" xfId="0" applyNumberFormat="1" applyFont="1" applyFill="1" applyBorder="1" applyAlignment="1">
      <alignment horizontal="center" vertical="center" wrapText="1"/>
    </xf>
    <xf numFmtId="1" fontId="77" fillId="4" borderId="122" xfId="0" applyNumberFormat="1" applyFont="1" applyFill="1" applyBorder="1" applyAlignment="1">
      <alignment horizontal="center" vertical="center" wrapText="1"/>
    </xf>
    <xf numFmtId="0" fontId="77" fillId="0" borderId="0" xfId="0" applyFont="1" applyFill="1" applyBorder="1" applyAlignment="1">
      <alignment horizontal="center" vertical="center" wrapText="1"/>
    </xf>
    <xf numFmtId="1" fontId="5" fillId="4" borderId="0" xfId="0" applyNumberFormat="1" applyFont="1" applyFill="1" applyAlignment="1">
      <alignment horizontal="center" vertical="center" wrapText="1"/>
    </xf>
    <xf numFmtId="0" fontId="85" fillId="4" borderId="0" xfId="11" applyFont="1" applyFill="1" applyBorder="1" applyAlignment="1">
      <alignment horizontal="center" vertical="center" wrapText="1"/>
    </xf>
    <xf numFmtId="0" fontId="77" fillId="4" borderId="312" xfId="0" applyFont="1" applyFill="1" applyBorder="1" applyAlignment="1">
      <alignment horizontal="center" vertical="center" wrapText="1"/>
    </xf>
    <xf numFmtId="41" fontId="77" fillId="4" borderId="185" xfId="17" applyNumberFormat="1" applyFont="1" applyFill="1" applyBorder="1" applyAlignment="1" applyProtection="1">
      <alignment horizontal="center" vertical="center" wrapText="1"/>
    </xf>
    <xf numFmtId="41" fontId="77" fillId="4" borderId="308" xfId="17" applyNumberFormat="1" applyFont="1" applyFill="1" applyBorder="1" applyAlignment="1" applyProtection="1">
      <alignment horizontal="center" vertical="center" wrapText="1"/>
    </xf>
    <xf numFmtId="41" fontId="77" fillId="4" borderId="188" xfId="17" applyNumberFormat="1" applyFont="1" applyFill="1" applyBorder="1" applyAlignment="1" applyProtection="1">
      <alignment horizontal="center" vertical="center" wrapText="1"/>
    </xf>
    <xf numFmtId="41" fontId="77" fillId="4" borderId="60" xfId="17" applyNumberFormat="1" applyFont="1" applyFill="1" applyBorder="1" applyAlignment="1" applyProtection="1">
      <alignment horizontal="left" vertical="center"/>
    </xf>
    <xf numFmtId="41" fontId="77" fillId="4" borderId="34" xfId="17" applyNumberFormat="1" applyFont="1" applyFill="1" applyBorder="1" applyAlignment="1" applyProtection="1">
      <alignment horizontal="left" vertical="center"/>
    </xf>
    <xf numFmtId="41" fontId="77" fillId="4" borderId="44" xfId="17" applyNumberFormat="1" applyFont="1" applyFill="1" applyBorder="1" applyAlignment="1" applyProtection="1">
      <alignment horizontal="left" vertical="center"/>
    </xf>
    <xf numFmtId="41" fontId="77" fillId="4" borderId="312" xfId="17" applyNumberFormat="1" applyFont="1" applyFill="1" applyBorder="1" applyAlignment="1" applyProtection="1">
      <alignment horizontal="center" vertical="center"/>
    </xf>
    <xf numFmtId="41" fontId="77" fillId="4" borderId="90" xfId="17" applyNumberFormat="1" applyFont="1" applyFill="1" applyBorder="1" applyAlignment="1" applyProtection="1">
      <alignment horizontal="center" vertical="center"/>
    </xf>
    <xf numFmtId="41" fontId="77" fillId="4" borderId="314" xfId="17" applyNumberFormat="1" applyFont="1" applyFill="1" applyBorder="1" applyAlignment="1" applyProtection="1">
      <alignment horizontal="center" vertical="center" wrapText="1"/>
    </xf>
    <xf numFmtId="41" fontId="77" fillId="4" borderId="318" xfId="17" applyNumberFormat="1" applyFont="1" applyFill="1" applyBorder="1" applyAlignment="1" applyProtection="1">
      <alignment horizontal="center" vertical="center" wrapText="1"/>
    </xf>
    <xf numFmtId="41" fontId="77" fillId="4" borderId="313" xfId="17" applyNumberFormat="1" applyFont="1" applyFill="1" applyBorder="1" applyAlignment="1" applyProtection="1">
      <alignment horizontal="center" vertical="center" wrapText="1"/>
    </xf>
    <xf numFmtId="41" fontId="77" fillId="4" borderId="313" xfId="11" applyNumberFormat="1" applyFont="1" applyFill="1" applyBorder="1" applyAlignment="1" applyProtection="1">
      <alignment horizontal="center"/>
    </xf>
    <xf numFmtId="41" fontId="77" fillId="4" borderId="318" xfId="11" applyNumberFormat="1" applyFont="1" applyFill="1" applyBorder="1" applyAlignment="1" applyProtection="1">
      <alignment horizontal="center" wrapText="1"/>
    </xf>
    <xf numFmtId="41" fontId="77" fillId="4" borderId="313" xfId="11" applyNumberFormat="1" applyFont="1" applyFill="1" applyBorder="1" applyAlignment="1" applyProtection="1">
      <alignment horizontal="center" wrapText="1"/>
    </xf>
    <xf numFmtId="1" fontId="33" fillId="0" borderId="0" xfId="0" applyNumberFormat="1" applyFont="1" applyFill="1" applyBorder="1" applyAlignment="1">
      <alignment horizontal="center" wrapText="1"/>
    </xf>
  </cellXfs>
  <cellStyles count="33">
    <cellStyle name="Celda de comprobación" xfId="25" builtinId="23"/>
    <cellStyle name="Millares [0]" xfId="12" builtinId="6"/>
    <cellStyle name="Millares [0] 2" xfId="10" xr:uid="{90870D80-C79F-402B-AB13-05CFCDB2983C}"/>
    <cellStyle name="Millares [0] 2 2" xfId="16" xr:uid="{AA549F01-E043-4A30-A4AF-06575BF232D8}"/>
    <cellStyle name="Millares [0] 3" xfId="21" xr:uid="{262A1788-32C9-4695-AD24-C71620F4E6C6}"/>
    <cellStyle name="Millares 10 3" xfId="9" xr:uid="{2C0A4F71-BE75-42A9-B35A-E11C79F2201B}"/>
    <cellStyle name="Millares 2" xfId="18" xr:uid="{D4962165-62B2-467C-B72F-8777B7ED75A5}"/>
    <cellStyle name="Millares 2 2" xfId="20" xr:uid="{F6F92E01-0633-4D91-B02E-9E1B8DE05FF0}"/>
    <cellStyle name="Normal" xfId="0" builtinId="0"/>
    <cellStyle name="Normal 2" xfId="11" xr:uid="{0642B6BB-7489-4F07-9863-77ADE6663AB0}"/>
    <cellStyle name="Normal_REM 02-2002" xfId="5" xr:uid="{0DE8206E-B003-4112-8DE4-2B10B48B207C}"/>
    <cellStyle name="Normal_REM 04-2002" xfId="6" xr:uid="{6A0AFEA4-4FCC-45CF-97FE-70E16AEE83C4}"/>
    <cellStyle name="Normal_REM 05-2002" xfId="7" xr:uid="{AE82CAB7-BD4E-4F69-ADA7-A40292B7C731}"/>
    <cellStyle name="Normal_REM 09-2002" xfId="19" xr:uid="{348550B1-1002-47A3-AB73-46B7CBE298FF}"/>
    <cellStyle name="Normal_REM 17-2002" xfId="8" xr:uid="{B704DC2E-FFE6-45D7-AF75-4F06ED561D0C}"/>
    <cellStyle name="Normal_REM 18A-2002" xfId="15" xr:uid="{389E97C4-1F49-4D35-A603-0D1C334A180D}"/>
    <cellStyle name="Normal_REM 21-2002" xfId="22" xr:uid="{37137EF7-B269-46A8-B264-B6B7A1ED2A18}"/>
    <cellStyle name="Normal_RMC-MUNI" xfId="17" xr:uid="{D530076F-3EC0-4CBC-8970-46E0E35C428F}"/>
    <cellStyle name="Notas" xfId="1" builtinId="10"/>
    <cellStyle name="Notas 2" xfId="3" xr:uid="{8973A3D3-2DB3-4712-834E-981DF7E1315F}"/>
    <cellStyle name="Notas 2 2" xfId="26" xr:uid="{BF3771E8-9448-4650-B888-FBA0FD999323}"/>
    <cellStyle name="Notas 2 2 2" xfId="13" xr:uid="{CB146864-24FA-43D3-B0BE-E834E77FC5FA}"/>
    <cellStyle name="Notas 2 2 2 2" xfId="14" xr:uid="{0F136B85-3A74-4DE9-B46B-0D44B83A1648}"/>
    <cellStyle name="Notas 2 2 2 2 2" xfId="31" xr:uid="{38E5CD65-28C0-42FA-8A97-1856203BC0D6}"/>
    <cellStyle name="Notas 2 2 2 3" xfId="30" xr:uid="{29EA59C8-091E-497B-98EE-51580CBB6CFD}"/>
    <cellStyle name="Notas 2 3" xfId="4" xr:uid="{A4049965-FE1B-452C-8926-425ECD231941}"/>
    <cellStyle name="Notas 2 3 2" xfId="29" xr:uid="{3B977809-D24B-45FE-BDC9-BE170BBA7441}"/>
    <cellStyle name="Notas 2 4" xfId="27" xr:uid="{37F5D52D-DBD6-455A-9A4F-9A734D6D30BE}"/>
    <cellStyle name="Notas 2 5" xfId="28" xr:uid="{798A3ADB-2655-4D76-8D8C-9A22A28F6111}"/>
    <cellStyle name="Notas 2 6" xfId="32" xr:uid="{7CE6A831-4333-4319-947C-F0B2A7F24D3F}"/>
    <cellStyle name="Notas 3" xfId="2" xr:uid="{55999C01-3CD1-4F56-A0CC-1D9A7B2DF8D2}"/>
    <cellStyle name="Notas 3 2" xfId="23" xr:uid="{DD8F5920-8440-4298-A299-4EB3E58BDB02}"/>
    <cellStyle name="Porcentaje" xfId="24"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695325</xdr:colOff>
      <xdr:row>49</xdr:row>
      <xdr:rowOff>171449</xdr:rowOff>
    </xdr:from>
    <xdr:to>
      <xdr:col>3</xdr:col>
      <xdr:colOff>1679534</xdr:colOff>
      <xdr:row>79</xdr:row>
      <xdr:rowOff>37398</xdr:rowOff>
    </xdr:to>
    <xdr:pic>
      <xdr:nvPicPr>
        <xdr:cNvPr id="2" name="Imagen 1">
          <a:extLst>
            <a:ext uri="{FF2B5EF4-FFF2-40B4-BE49-F238E27FC236}">
              <a16:creationId xmlns:a16="http://schemas.microsoft.com/office/drawing/2014/main" id="{DEDD1A5F-D502-4C28-8699-F9FC9A28553B}"/>
            </a:ext>
          </a:extLst>
        </xdr:cNvPr>
        <xdr:cNvPicPr>
          <a:picLocks noChangeAspect="1"/>
        </xdr:cNvPicPr>
      </xdr:nvPicPr>
      <xdr:blipFill>
        <a:blip xmlns:r="http://schemas.openxmlformats.org/officeDocument/2006/relationships" r:embed="rId1"/>
        <a:stretch>
          <a:fillRect/>
        </a:stretch>
      </xdr:blipFill>
      <xdr:spPr>
        <a:xfrm>
          <a:off x="1457325" y="742949"/>
          <a:ext cx="6794459" cy="5561899"/>
        </a:xfrm>
        <a:prstGeom prst="rect">
          <a:avLst/>
        </a:prstGeom>
      </xdr:spPr>
    </xdr:pic>
    <xdr:clientData/>
  </xdr:twoCellAnchor>
  <xdr:twoCellAnchor editAs="oneCell">
    <xdr:from>
      <xdr:col>0</xdr:col>
      <xdr:colOff>695325</xdr:colOff>
      <xdr:row>49</xdr:row>
      <xdr:rowOff>171449</xdr:rowOff>
    </xdr:from>
    <xdr:to>
      <xdr:col>3</xdr:col>
      <xdr:colOff>1679534</xdr:colOff>
      <xdr:row>79</xdr:row>
      <xdr:rowOff>37398</xdr:rowOff>
    </xdr:to>
    <xdr:pic>
      <xdr:nvPicPr>
        <xdr:cNvPr id="3" name="Imagen 2">
          <a:extLst>
            <a:ext uri="{FF2B5EF4-FFF2-40B4-BE49-F238E27FC236}">
              <a16:creationId xmlns:a16="http://schemas.microsoft.com/office/drawing/2014/main" id="{188611B3-0196-4EBF-8E7A-3D404D2C2742}"/>
            </a:ext>
          </a:extLst>
        </xdr:cNvPr>
        <xdr:cNvPicPr>
          <a:picLocks noChangeAspect="1"/>
        </xdr:cNvPicPr>
      </xdr:nvPicPr>
      <xdr:blipFill>
        <a:blip xmlns:r="http://schemas.openxmlformats.org/officeDocument/2006/relationships" r:embed="rId1"/>
        <a:stretch>
          <a:fillRect/>
        </a:stretch>
      </xdr:blipFill>
      <xdr:spPr>
        <a:xfrm>
          <a:off x="695325" y="8572499"/>
          <a:ext cx="6794459" cy="55809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DF58F-68D0-4CD4-85E1-E82B027E453E}">
  <sheetPr>
    <tabColor theme="0" tint="-0.34998626667073579"/>
  </sheetPr>
  <dimension ref="C3:H31"/>
  <sheetViews>
    <sheetView topLeftCell="A4" zoomScale="90" zoomScaleNormal="90" workbookViewId="0">
      <selection activeCell="A22" sqref="A22:XFD22"/>
    </sheetView>
  </sheetViews>
  <sheetFormatPr baseColWidth="10" defaultRowHeight="15" x14ac:dyDescent="0.25"/>
  <cols>
    <col min="3" max="3" width="87.5703125" bestFit="1" customWidth="1"/>
    <col min="4" max="4" width="84.5703125" bestFit="1" customWidth="1"/>
  </cols>
  <sheetData>
    <row r="3" spans="3:8" x14ac:dyDescent="0.25">
      <c r="C3" s="6486" t="s">
        <v>3847</v>
      </c>
      <c r="D3" s="6486"/>
      <c r="E3" s="1414"/>
      <c r="F3" s="1414"/>
      <c r="G3" s="1414"/>
      <c r="H3" s="1414"/>
    </row>
    <row r="5" spans="3:8" ht="15.75" x14ac:dyDescent="0.25">
      <c r="C5" s="1415" t="s">
        <v>3315</v>
      </c>
      <c r="D5" s="1415" t="s">
        <v>3220</v>
      </c>
    </row>
    <row r="6" spans="3:8" x14ac:dyDescent="0.25">
      <c r="C6" s="2410" t="s">
        <v>1</v>
      </c>
      <c r="D6" s="584" t="s">
        <v>3532</v>
      </c>
    </row>
    <row r="7" spans="3:8" x14ac:dyDescent="0.25">
      <c r="C7" s="2410" t="s">
        <v>119</v>
      </c>
      <c r="D7" s="584" t="s">
        <v>3532</v>
      </c>
    </row>
    <row r="8" spans="3:8" x14ac:dyDescent="0.25">
      <c r="C8" s="2410" t="s">
        <v>154</v>
      </c>
      <c r="D8" s="584" t="s">
        <v>3532</v>
      </c>
    </row>
    <row r="9" spans="3:8" x14ac:dyDescent="0.25">
      <c r="C9" s="2410" t="s">
        <v>361</v>
      </c>
      <c r="D9" s="584" t="s">
        <v>3532</v>
      </c>
    </row>
    <row r="10" spans="3:8" x14ac:dyDescent="0.25">
      <c r="C10" s="2410" t="s">
        <v>610</v>
      </c>
      <c r="D10" s="584" t="s">
        <v>3955</v>
      </c>
    </row>
    <row r="11" spans="3:8" x14ac:dyDescent="0.25">
      <c r="C11" s="2410" t="s">
        <v>3221</v>
      </c>
      <c r="D11" s="584" t="s">
        <v>3532</v>
      </c>
    </row>
    <row r="12" spans="3:8" x14ac:dyDescent="0.25">
      <c r="C12" s="2410" t="s">
        <v>3323</v>
      </c>
      <c r="D12" s="584" t="s">
        <v>3532</v>
      </c>
    </row>
    <row r="13" spans="3:8" x14ac:dyDescent="0.25">
      <c r="C13" s="2410" t="s">
        <v>3324</v>
      </c>
      <c r="D13" s="584" t="s">
        <v>3532</v>
      </c>
    </row>
    <row r="14" spans="3:8" x14ac:dyDescent="0.25">
      <c r="C14" s="3783" t="s">
        <v>3325</v>
      </c>
      <c r="D14" s="584" t="s">
        <v>3532</v>
      </c>
    </row>
    <row r="15" spans="3:8" ht="15" customHeight="1" x14ac:dyDescent="0.25">
      <c r="C15" s="2410" t="s">
        <v>3326</v>
      </c>
      <c r="D15" s="584" t="s">
        <v>3532</v>
      </c>
    </row>
    <row r="16" spans="3:8" x14ac:dyDescent="0.25">
      <c r="C16" s="2410" t="s">
        <v>3327</v>
      </c>
      <c r="D16" s="584" t="s">
        <v>3532</v>
      </c>
    </row>
    <row r="17" spans="3:6" x14ac:dyDescent="0.25">
      <c r="C17" s="2410" t="s">
        <v>2349</v>
      </c>
      <c r="D17" s="584" t="s">
        <v>3532</v>
      </c>
    </row>
    <row r="18" spans="3:6" x14ac:dyDescent="0.25">
      <c r="C18" s="2410" t="s">
        <v>2448</v>
      </c>
      <c r="D18" s="584" t="s">
        <v>3532</v>
      </c>
    </row>
    <row r="19" spans="3:6" x14ac:dyDescent="0.25">
      <c r="C19" s="2410" t="s">
        <v>3328</v>
      </c>
      <c r="D19" s="584" t="s">
        <v>3531</v>
      </c>
    </row>
    <row r="20" spans="3:6" x14ac:dyDescent="0.25">
      <c r="C20" s="2410" t="s">
        <v>3318</v>
      </c>
      <c r="D20" s="584" t="s">
        <v>3532</v>
      </c>
    </row>
    <row r="21" spans="3:6" ht="15" customHeight="1" x14ac:dyDescent="0.25">
      <c r="C21" s="2410" t="s">
        <v>3222</v>
      </c>
      <c r="D21" s="584" t="s">
        <v>3532</v>
      </c>
    </row>
    <row r="22" spans="3:6" ht="15" customHeight="1" x14ac:dyDescent="0.25">
      <c r="C22" s="2410" t="s">
        <v>3329</v>
      </c>
      <c r="D22" s="584" t="s">
        <v>3317</v>
      </c>
    </row>
    <row r="23" spans="3:6" ht="15" customHeight="1" x14ac:dyDescent="0.25">
      <c r="C23" s="2410" t="s">
        <v>3330</v>
      </c>
      <c r="D23" s="584" t="s">
        <v>3532</v>
      </c>
    </row>
    <row r="24" spans="3:6" x14ac:dyDescent="0.25">
      <c r="C24" s="2410" t="s">
        <v>3319</v>
      </c>
      <c r="D24" s="584" t="s">
        <v>3532</v>
      </c>
    </row>
    <row r="25" spans="3:6" x14ac:dyDescent="0.25">
      <c r="C25" s="2410" t="s">
        <v>3320</v>
      </c>
      <c r="D25" s="584" t="s">
        <v>3316</v>
      </c>
    </row>
    <row r="26" spans="3:6" x14ac:dyDescent="0.25">
      <c r="C26" s="2410" t="s">
        <v>3321</v>
      </c>
      <c r="D26" s="584" t="s">
        <v>3532</v>
      </c>
    </row>
    <row r="27" spans="3:6" x14ac:dyDescent="0.25">
      <c r="C27" s="2410" t="s">
        <v>3331</v>
      </c>
      <c r="D27" s="584" t="s">
        <v>3532</v>
      </c>
    </row>
    <row r="28" spans="3:6" x14ac:dyDescent="0.25">
      <c r="C28" s="2410" t="s">
        <v>3314</v>
      </c>
      <c r="D28" s="584" t="s">
        <v>3838</v>
      </c>
      <c r="E28" s="65"/>
      <c r="F28" s="65"/>
    </row>
    <row r="29" spans="3:6" x14ac:dyDescent="0.25">
      <c r="C29" s="2410" t="s">
        <v>3322</v>
      </c>
      <c r="D29" s="584" t="s">
        <v>3532</v>
      </c>
    </row>
    <row r="30" spans="3:6" ht="28.5" customHeight="1" x14ac:dyDescent="0.25">
      <c r="C30" s="4425" t="s">
        <v>3332</v>
      </c>
      <c r="D30" s="584" t="s">
        <v>3532</v>
      </c>
      <c r="E30" s="1413"/>
      <c r="F30" s="1413"/>
    </row>
    <row r="31" spans="3:6" ht="15" customHeight="1" x14ac:dyDescent="0.25">
      <c r="C31" s="1413"/>
      <c r="D31" s="1413"/>
      <c r="E31" s="1413"/>
      <c r="F31" s="1413"/>
    </row>
  </sheetData>
  <mergeCells count="1">
    <mergeCell ref="C3:D3"/>
  </mergeCells>
  <dataValidations count="1">
    <dataValidation allowBlank="1" showInputMessage="1" showErrorMessage="1" error="Valor no Permitido" sqref="C21:C23 E21:N23" xr:uid="{D5B30022-3ABA-4AA3-B010-549AC3F7FF3C}"/>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1146B-6624-44B5-801E-7295B46F5331}">
  <sheetPr>
    <tabColor theme="0" tint="-0.14999847407452621"/>
  </sheetPr>
  <dimension ref="A1:CZ195"/>
  <sheetViews>
    <sheetView topLeftCell="A41" zoomScaleNormal="100" workbookViewId="0">
      <selection sqref="A1:A5"/>
    </sheetView>
  </sheetViews>
  <sheetFormatPr baseColWidth="10" defaultColWidth="11.42578125" defaultRowHeight="14.25" x14ac:dyDescent="0.2"/>
  <cols>
    <col min="1" max="1" width="67.28515625" style="84" customWidth="1"/>
    <col min="2" max="2" width="20.85546875" style="84" customWidth="1"/>
    <col min="3" max="5" width="14.140625" style="84" customWidth="1"/>
    <col min="6" max="6" width="11.42578125" style="84"/>
    <col min="7" max="7" width="12.42578125" style="84" customWidth="1"/>
    <col min="8" max="18" width="11.42578125" style="84"/>
    <col min="19" max="19" width="13.42578125" style="84" bestFit="1" customWidth="1"/>
    <col min="20" max="20" width="14.42578125" style="84" customWidth="1"/>
    <col min="21" max="30" width="11.42578125" style="84"/>
    <col min="31" max="35" width="11.42578125" style="73"/>
    <col min="36" max="36" width="14.28515625" style="73" customWidth="1"/>
    <col min="37" max="39" width="11.42578125" style="84"/>
    <col min="40" max="40" width="18.42578125" style="73" customWidth="1"/>
    <col min="41" max="41" width="13.42578125" style="84" customWidth="1"/>
    <col min="42" max="42" width="13.140625" style="84" customWidth="1"/>
    <col min="43" max="43" width="11.42578125" style="73"/>
    <col min="44" max="44" width="11.42578125" style="84"/>
    <col min="45" max="45" width="13.42578125" style="84" customWidth="1"/>
    <col min="46" max="46" width="17.28515625" style="73" customWidth="1"/>
    <col min="47" max="47" width="14.42578125" style="73" customWidth="1"/>
    <col min="48" max="48" width="11.42578125" style="84"/>
    <col min="49" max="49" width="14" style="84" customWidth="1"/>
    <col min="50" max="50" width="11.42578125" style="84"/>
    <col min="51" max="51" width="13.42578125" style="84" customWidth="1"/>
    <col min="52" max="75" width="11.42578125" style="84"/>
    <col min="76" max="77" width="11.42578125" style="331"/>
    <col min="78" max="78" width="11.140625" style="331" customWidth="1"/>
    <col min="79" max="104" width="11.140625" style="1899" hidden="1" customWidth="1"/>
    <col min="105" max="106" width="11.140625" style="84" customWidth="1"/>
    <col min="107" max="16384" width="11.42578125" style="84"/>
  </cols>
  <sheetData>
    <row r="1" spans="1:104" ht="16.350000000000001" customHeight="1" x14ac:dyDescent="0.2">
      <c r="A1" s="3" t="s">
        <v>0</v>
      </c>
      <c r="CL1" s="84"/>
      <c r="CM1" s="84"/>
      <c r="CN1" s="84"/>
      <c r="CO1" s="84"/>
      <c r="CP1" s="84"/>
      <c r="CQ1" s="84"/>
      <c r="CR1" s="84"/>
      <c r="CS1" s="84"/>
      <c r="CT1" s="84"/>
      <c r="CU1" s="84"/>
      <c r="CV1" s="84"/>
      <c r="CW1" s="84"/>
      <c r="CX1" s="84"/>
      <c r="CY1" s="84"/>
      <c r="CZ1" s="84"/>
    </row>
    <row r="2" spans="1:104" ht="16.350000000000001" customHeight="1" x14ac:dyDescent="0.2">
      <c r="A2" s="3" t="s">
        <v>3822</v>
      </c>
      <c r="CL2" s="84"/>
      <c r="CM2" s="84"/>
      <c r="CN2" s="84"/>
      <c r="CO2" s="84"/>
      <c r="CP2" s="84"/>
      <c r="CQ2" s="84"/>
      <c r="CR2" s="84"/>
      <c r="CS2" s="84"/>
      <c r="CT2" s="84"/>
      <c r="CU2" s="84"/>
      <c r="CV2" s="84"/>
      <c r="CW2" s="84"/>
      <c r="CX2" s="84"/>
      <c r="CY2" s="84"/>
      <c r="CZ2" s="84"/>
    </row>
    <row r="3" spans="1:104" ht="16.350000000000001" customHeight="1" x14ac:dyDescent="0.2">
      <c r="A3" s="3" t="s">
        <v>3823</v>
      </c>
      <c r="CL3" s="84"/>
      <c r="CM3" s="84"/>
      <c r="CN3" s="84"/>
      <c r="CO3" s="84"/>
      <c r="CP3" s="84"/>
      <c r="CQ3" s="84"/>
      <c r="CR3" s="84"/>
      <c r="CS3" s="84"/>
      <c r="CT3" s="84"/>
      <c r="CU3" s="84"/>
      <c r="CV3" s="84"/>
      <c r="CW3" s="84"/>
      <c r="CX3" s="84"/>
      <c r="CY3" s="84"/>
      <c r="CZ3" s="84"/>
    </row>
    <row r="4" spans="1:104" ht="16.350000000000001" customHeight="1" x14ac:dyDescent="0.2">
      <c r="A4" s="3" t="s">
        <v>3824</v>
      </c>
      <c r="CL4" s="84"/>
      <c r="CM4" s="84"/>
      <c r="CN4" s="84"/>
      <c r="CO4" s="84"/>
      <c r="CP4" s="84"/>
      <c r="CQ4" s="84"/>
      <c r="CR4" s="84"/>
      <c r="CS4" s="84"/>
      <c r="CT4" s="84"/>
      <c r="CU4" s="84"/>
      <c r="CV4" s="84"/>
      <c r="CW4" s="84"/>
      <c r="CX4" s="84"/>
      <c r="CY4" s="84"/>
      <c r="CZ4" s="84"/>
    </row>
    <row r="5" spans="1:104" ht="16.350000000000001" customHeight="1" x14ac:dyDescent="0.2">
      <c r="A5" s="3" t="s">
        <v>3825</v>
      </c>
      <c r="AP5" s="7659"/>
      <c r="AQ5" s="7661"/>
      <c r="AR5" s="7661"/>
      <c r="CL5" s="84"/>
      <c r="CM5" s="84"/>
      <c r="CN5" s="84"/>
      <c r="CO5" s="84"/>
      <c r="CP5" s="84"/>
      <c r="CQ5" s="84"/>
      <c r="CR5" s="84"/>
      <c r="CS5" s="84"/>
      <c r="CT5" s="84"/>
      <c r="CU5" s="84"/>
      <c r="CV5" s="84"/>
      <c r="CW5" s="84"/>
      <c r="CX5" s="84"/>
      <c r="CY5" s="84"/>
      <c r="CZ5" s="84"/>
    </row>
    <row r="6" spans="1:104" ht="16.350000000000001" customHeight="1" x14ac:dyDescent="0.2">
      <c r="A6" s="7703" t="s">
        <v>3608</v>
      </c>
      <c r="B6" s="7703"/>
      <c r="C6" s="7703"/>
      <c r="D6" s="7703"/>
      <c r="E6" s="7703"/>
      <c r="F6" s="7703"/>
      <c r="G6" s="7703"/>
      <c r="H6" s="7703"/>
      <c r="I6" s="7703"/>
      <c r="J6" s="3006"/>
      <c r="K6" s="3006"/>
      <c r="L6" s="3006"/>
      <c r="M6" s="3006"/>
      <c r="N6" s="3006"/>
      <c r="O6" s="3006"/>
      <c r="P6" s="3006"/>
      <c r="Q6" s="3006"/>
      <c r="R6" s="3006"/>
      <c r="S6" s="3006"/>
      <c r="T6" s="3006"/>
      <c r="U6" s="3006"/>
      <c r="V6" s="3006"/>
      <c r="W6" s="3006"/>
      <c r="X6" s="3006"/>
      <c r="Y6" s="3006"/>
      <c r="Z6" s="3006"/>
      <c r="AA6" s="3006"/>
      <c r="AB6" s="3006"/>
      <c r="AC6" s="3006"/>
      <c r="AD6" s="3006"/>
      <c r="AE6" s="72"/>
      <c r="AF6" s="72"/>
      <c r="AG6" s="72"/>
      <c r="AH6" s="2891"/>
      <c r="AI6" s="72"/>
      <c r="AJ6" s="72"/>
      <c r="AK6" s="2786"/>
      <c r="AL6" s="65"/>
      <c r="AM6" s="65"/>
      <c r="AN6" s="2892"/>
      <c r="AP6" s="7659"/>
      <c r="AQ6" s="7661"/>
      <c r="AR6" s="7661"/>
      <c r="CL6" s="84"/>
      <c r="CM6" s="84"/>
      <c r="CN6" s="84"/>
      <c r="CO6" s="84"/>
      <c r="CP6" s="84"/>
      <c r="CQ6" s="84"/>
      <c r="CR6" s="84"/>
      <c r="CS6" s="84"/>
      <c r="CT6" s="84"/>
      <c r="CU6" s="84"/>
      <c r="CV6" s="84"/>
      <c r="CW6" s="84"/>
      <c r="CX6" s="84"/>
      <c r="CY6" s="84"/>
      <c r="CZ6" s="84"/>
    </row>
    <row r="7" spans="1:104" ht="31.35" customHeight="1" x14ac:dyDescent="0.2">
      <c r="A7" s="824" t="s">
        <v>1754</v>
      </c>
      <c r="B7" s="983"/>
      <c r="C7" s="2893"/>
      <c r="D7" s="2893"/>
      <c r="E7" s="2893"/>
      <c r="F7" s="2893"/>
      <c r="G7" s="2893"/>
      <c r="H7" s="2893"/>
      <c r="I7" s="2893"/>
      <c r="J7" s="2893"/>
      <c r="K7" s="2893"/>
      <c r="L7" s="2893"/>
      <c r="M7" s="2893"/>
      <c r="N7" s="2893"/>
      <c r="O7" s="2893"/>
      <c r="P7" s="2893"/>
      <c r="Q7" s="2893"/>
      <c r="R7" s="2893"/>
      <c r="S7" s="2893"/>
      <c r="T7" s="2893"/>
      <c r="U7" s="2893"/>
      <c r="V7" s="2893"/>
      <c r="W7" s="2893"/>
      <c r="X7" s="2893"/>
      <c r="Y7" s="2893"/>
      <c r="Z7" s="2893"/>
      <c r="AA7" s="2893"/>
      <c r="AB7" s="2893"/>
      <c r="AC7" s="2893"/>
      <c r="AD7" s="2894"/>
      <c r="AI7" s="72"/>
      <c r="AJ7" s="72"/>
      <c r="AK7" s="2786"/>
      <c r="AL7" s="65"/>
      <c r="AM7" s="65"/>
      <c r="AN7" s="2892"/>
      <c r="AP7" s="7660"/>
      <c r="AQ7" s="7662"/>
      <c r="AR7" s="7662"/>
      <c r="AS7" s="7663"/>
      <c r="AT7" s="7664"/>
      <c r="AU7" s="7664"/>
      <c r="CG7" s="1914"/>
      <c r="CH7" s="1914"/>
      <c r="CI7" s="1914"/>
      <c r="CJ7" s="1914"/>
      <c r="CK7" s="1914"/>
      <c r="CL7" s="84"/>
      <c r="CM7" s="84"/>
      <c r="CN7" s="84"/>
      <c r="CO7" s="84"/>
      <c r="CP7" s="84"/>
      <c r="CQ7" s="84"/>
      <c r="CR7" s="84"/>
      <c r="CS7" s="84"/>
      <c r="CT7" s="84"/>
      <c r="CU7" s="84"/>
      <c r="CV7" s="84"/>
      <c r="CW7" s="84"/>
      <c r="CX7" s="84"/>
      <c r="CY7" s="84"/>
      <c r="CZ7" s="84"/>
    </row>
    <row r="8" spans="1:104" ht="16.350000000000001" customHeight="1" x14ac:dyDescent="0.2">
      <c r="A8" s="7701" t="s">
        <v>1755</v>
      </c>
      <c r="B8" s="7705" t="s">
        <v>1756</v>
      </c>
      <c r="C8" s="7706"/>
      <c r="D8" s="7706"/>
      <c r="E8" s="7706"/>
      <c r="F8" s="7706"/>
      <c r="G8" s="7706"/>
      <c r="H8" s="7706"/>
      <c r="I8" s="7706"/>
      <c r="J8" s="7706"/>
      <c r="K8" s="7706"/>
      <c r="L8" s="7706"/>
      <c r="M8" s="7706"/>
      <c r="N8" s="7706"/>
      <c r="O8" s="7706"/>
      <c r="P8" s="7706"/>
      <c r="Q8" s="7706"/>
      <c r="R8" s="7706"/>
      <c r="S8" s="7706"/>
      <c r="T8" s="7706"/>
      <c r="U8" s="7706"/>
      <c r="V8" s="7707"/>
      <c r="W8" s="7701" t="s">
        <v>1758</v>
      </c>
      <c r="X8" s="7654"/>
      <c r="Y8" s="7654"/>
      <c r="Z8" s="7654"/>
      <c r="AA8" s="7654"/>
      <c r="AB8" s="7654"/>
      <c r="AC8" s="7654"/>
      <c r="AD8" s="7655"/>
      <c r="AE8" s="7708" t="s">
        <v>3609</v>
      </c>
      <c r="AF8" s="7709"/>
      <c r="AG8" s="7701" t="s">
        <v>1759</v>
      </c>
      <c r="AH8" s="7655"/>
      <c r="AI8" s="7051" t="s">
        <v>3610</v>
      </c>
      <c r="AJ8" s="7701" t="s">
        <v>3611</v>
      </c>
      <c r="AK8" s="7655"/>
      <c r="AL8" s="7701" t="s">
        <v>3345</v>
      </c>
      <c r="AM8" s="7655"/>
      <c r="AN8" s="7701" t="s">
        <v>3612</v>
      </c>
      <c r="AO8" s="7655"/>
      <c r="AP8" s="7651" t="s">
        <v>1996</v>
      </c>
      <c r="AQ8" s="7051" t="s">
        <v>3565</v>
      </c>
      <c r="AR8" s="7665" t="s">
        <v>3566</v>
      </c>
      <c r="AS8" s="7666"/>
      <c r="AT8" s="7669" t="s">
        <v>3567</v>
      </c>
      <c r="AU8" s="7669"/>
      <c r="AV8" s="7669"/>
      <c r="AW8" s="7643" t="s">
        <v>3568</v>
      </c>
      <c r="AX8" s="7643"/>
      <c r="AY8" s="73"/>
      <c r="AZ8" s="73"/>
      <c r="BA8" s="73"/>
      <c r="BB8" s="73"/>
      <c r="BC8" s="73"/>
      <c r="BD8" s="73"/>
      <c r="BE8" s="73"/>
      <c r="BF8" s="73"/>
      <c r="BG8" s="73"/>
      <c r="BH8" s="73"/>
      <c r="BI8" s="73"/>
      <c r="BJ8" s="73"/>
      <c r="BK8" s="73"/>
      <c r="BL8" s="73"/>
      <c r="BM8" s="73"/>
      <c r="BX8" s="84"/>
      <c r="CG8" s="1914"/>
      <c r="CH8" s="1914"/>
      <c r="CI8" s="1914"/>
      <c r="CJ8" s="1914"/>
      <c r="CK8" s="1914"/>
      <c r="CL8" s="84"/>
      <c r="CM8" s="84"/>
      <c r="CN8" s="84"/>
      <c r="CO8" s="84"/>
      <c r="CP8" s="84"/>
      <c r="CQ8" s="84"/>
      <c r="CR8" s="84"/>
      <c r="CS8" s="84"/>
      <c r="CT8" s="84"/>
      <c r="CU8" s="84"/>
      <c r="CV8" s="84"/>
      <c r="CW8" s="84"/>
      <c r="CX8" s="84"/>
      <c r="CY8" s="84"/>
      <c r="CZ8" s="84"/>
    </row>
    <row r="9" spans="1:104" ht="37.35" customHeight="1" x14ac:dyDescent="0.2">
      <c r="A9" s="7704"/>
      <c r="B9" s="7651" t="s">
        <v>861</v>
      </c>
      <c r="C9" s="7701" t="s">
        <v>820</v>
      </c>
      <c r="D9" s="7654"/>
      <c r="E9" s="7654"/>
      <c r="F9" s="7654"/>
      <c r="G9" s="7654"/>
      <c r="H9" s="7654"/>
      <c r="I9" s="7654"/>
      <c r="J9" s="7654"/>
      <c r="K9" s="7654"/>
      <c r="L9" s="7654"/>
      <c r="M9" s="7654"/>
      <c r="N9" s="7654"/>
      <c r="O9" s="7654"/>
      <c r="P9" s="7654"/>
      <c r="Q9" s="7654"/>
      <c r="R9" s="7654"/>
      <c r="S9" s="7655"/>
      <c r="T9" s="7651" t="s">
        <v>529</v>
      </c>
      <c r="U9" s="7670" t="s">
        <v>1757</v>
      </c>
      <c r="V9" s="7671"/>
      <c r="W9" s="7689" t="s">
        <v>1760</v>
      </c>
      <c r="X9" s="7689"/>
      <c r="Y9" s="7689"/>
      <c r="Z9" s="7671"/>
      <c r="AA9" s="7670" t="s">
        <v>1761</v>
      </c>
      <c r="AB9" s="7689"/>
      <c r="AC9" s="7689"/>
      <c r="AD9" s="7671"/>
      <c r="AE9" s="7710"/>
      <c r="AF9" s="7711"/>
      <c r="AG9" s="7702"/>
      <c r="AH9" s="7565"/>
      <c r="AI9" s="7052"/>
      <c r="AJ9" s="7702"/>
      <c r="AK9" s="7565"/>
      <c r="AL9" s="7702"/>
      <c r="AM9" s="7565"/>
      <c r="AN9" s="7702"/>
      <c r="AO9" s="7565"/>
      <c r="AP9" s="7558"/>
      <c r="AQ9" s="7052"/>
      <c r="AR9" s="7667"/>
      <c r="AS9" s="7668"/>
      <c r="AT9" s="7669"/>
      <c r="AU9" s="7669"/>
      <c r="AV9" s="7669"/>
      <c r="AW9" s="7643"/>
      <c r="AX9" s="7643"/>
      <c r="AY9" s="73"/>
      <c r="AZ9" s="73"/>
      <c r="BA9" s="73"/>
      <c r="BB9" s="73"/>
      <c r="BC9" s="73"/>
      <c r="BD9" s="73"/>
      <c r="BE9" s="73"/>
      <c r="BF9" s="73"/>
      <c r="BG9" s="73"/>
      <c r="BH9" s="73"/>
      <c r="BI9" s="73"/>
      <c r="BJ9" s="73"/>
      <c r="BK9" s="73"/>
      <c r="BL9" s="73"/>
      <c r="BM9" s="73"/>
      <c r="BX9" s="84"/>
      <c r="CG9" s="1914"/>
      <c r="CH9" s="1914"/>
      <c r="CI9" s="1914"/>
      <c r="CJ9" s="1914"/>
      <c r="CK9" s="1914"/>
      <c r="CL9" s="84"/>
      <c r="CM9" s="84"/>
      <c r="CN9" s="84"/>
      <c r="CO9" s="84"/>
      <c r="CP9" s="84"/>
      <c r="CQ9" s="84"/>
      <c r="CR9" s="84"/>
      <c r="CS9" s="84"/>
      <c r="CT9" s="84"/>
      <c r="CU9" s="84"/>
      <c r="CV9" s="84"/>
      <c r="CW9" s="84"/>
      <c r="CX9" s="84"/>
      <c r="CY9" s="84"/>
      <c r="CZ9" s="84"/>
    </row>
    <row r="10" spans="1:104" ht="64.349999999999994" customHeight="1" x14ac:dyDescent="0.2">
      <c r="A10" s="7702"/>
      <c r="B10" s="7652"/>
      <c r="C10" s="2827" t="s">
        <v>740</v>
      </c>
      <c r="D10" s="2828" t="s">
        <v>510</v>
      </c>
      <c r="E10" s="2877" t="s">
        <v>511</v>
      </c>
      <c r="F10" s="2877" t="s">
        <v>72</v>
      </c>
      <c r="G10" s="2877" t="s">
        <v>14</v>
      </c>
      <c r="H10" s="2895" t="s">
        <v>15</v>
      </c>
      <c r="I10" s="2895" t="s">
        <v>16</v>
      </c>
      <c r="J10" s="2895" t="s">
        <v>17</v>
      </c>
      <c r="K10" s="2895" t="s">
        <v>18</v>
      </c>
      <c r="L10" s="2895" t="s">
        <v>19</v>
      </c>
      <c r="M10" s="2895" t="s">
        <v>20</v>
      </c>
      <c r="N10" s="2895" t="s">
        <v>21</v>
      </c>
      <c r="O10" s="2895" t="s">
        <v>22</v>
      </c>
      <c r="P10" s="2895" t="s">
        <v>23</v>
      </c>
      <c r="Q10" s="2895" t="s">
        <v>24</v>
      </c>
      <c r="R10" s="2895" t="s">
        <v>25</v>
      </c>
      <c r="S10" s="2896" t="s">
        <v>26</v>
      </c>
      <c r="T10" s="7652"/>
      <c r="U10" s="2897" t="s">
        <v>81</v>
      </c>
      <c r="V10" s="2876" t="s">
        <v>56</v>
      </c>
      <c r="W10" s="2898" t="s">
        <v>50</v>
      </c>
      <c r="X10" s="2867" t="s">
        <v>1762</v>
      </c>
      <c r="Y10" s="2877" t="s">
        <v>3613</v>
      </c>
      <c r="Z10" s="2876" t="s">
        <v>1763</v>
      </c>
      <c r="AA10" s="2867" t="s">
        <v>50</v>
      </c>
      <c r="AB10" s="2867" t="s">
        <v>1762</v>
      </c>
      <c r="AC10" s="2877" t="s">
        <v>3613</v>
      </c>
      <c r="AD10" s="2876" t="s">
        <v>1763</v>
      </c>
      <c r="AE10" s="2899" t="s">
        <v>1764</v>
      </c>
      <c r="AF10" s="2199" t="s">
        <v>1765</v>
      </c>
      <c r="AG10" s="2900" t="s">
        <v>1766</v>
      </c>
      <c r="AH10" s="2901" t="s">
        <v>1767</v>
      </c>
      <c r="AI10" s="7653"/>
      <c r="AJ10" s="2899" t="s">
        <v>1768</v>
      </c>
      <c r="AK10" s="2876" t="s">
        <v>1769</v>
      </c>
      <c r="AL10" s="2827" t="s">
        <v>1768</v>
      </c>
      <c r="AM10" s="2876" t="s">
        <v>1769</v>
      </c>
      <c r="AN10" s="2902" t="s">
        <v>3614</v>
      </c>
      <c r="AO10" s="2903" t="s">
        <v>3615</v>
      </c>
      <c r="AP10" s="7652"/>
      <c r="AQ10" s="7653"/>
      <c r="AR10" s="2904" t="s">
        <v>1760</v>
      </c>
      <c r="AS10" s="2905" t="s">
        <v>2964</v>
      </c>
      <c r="AT10" s="2906" t="s">
        <v>3569</v>
      </c>
      <c r="AU10" s="2907" t="s">
        <v>3570</v>
      </c>
      <c r="AV10" s="2858" t="s">
        <v>3571</v>
      </c>
      <c r="AW10" s="2827" t="s">
        <v>1768</v>
      </c>
      <c r="AX10" s="2876" t="s">
        <v>1769</v>
      </c>
      <c r="AY10" s="73"/>
      <c r="AZ10" s="73"/>
      <c r="BA10" s="73"/>
      <c r="BB10" s="73"/>
      <c r="BC10" s="73"/>
      <c r="BD10" s="73"/>
      <c r="BE10" s="73"/>
      <c r="BF10" s="73"/>
      <c r="BG10" s="73"/>
      <c r="BH10" s="73"/>
      <c r="BI10" s="73"/>
      <c r="BJ10" s="73"/>
      <c r="BK10" s="73"/>
      <c r="BL10" s="73"/>
      <c r="BM10" s="73"/>
      <c r="BX10" s="84"/>
      <c r="CG10" s="1914"/>
      <c r="CH10" s="1914"/>
      <c r="CI10" s="1914"/>
      <c r="CJ10" s="1914"/>
      <c r="CK10" s="1914"/>
      <c r="CL10" s="84"/>
      <c r="CM10" s="84"/>
      <c r="CN10" s="84"/>
      <c r="CO10" s="84"/>
      <c r="CP10" s="84"/>
      <c r="CQ10" s="84"/>
      <c r="CR10" s="84"/>
      <c r="CS10" s="84"/>
      <c r="CT10" s="84"/>
      <c r="CU10" s="84"/>
      <c r="CV10" s="84"/>
      <c r="CW10" s="84"/>
      <c r="CX10" s="84"/>
      <c r="CY10" s="84"/>
      <c r="CZ10" s="84"/>
    </row>
    <row r="11" spans="1:104" ht="16.350000000000001" customHeight="1" x14ac:dyDescent="0.2">
      <c r="A11" s="2153" t="s">
        <v>1770</v>
      </c>
      <c r="B11" s="2151">
        <f>SUM(C11:S11)</f>
        <v>0</v>
      </c>
      <c r="C11" s="2836"/>
      <c r="D11" s="2908"/>
      <c r="E11" s="2908"/>
      <c r="F11" s="2908"/>
      <c r="G11" s="2909"/>
      <c r="H11" s="2909"/>
      <c r="I11" s="2909"/>
      <c r="J11" s="2909"/>
      <c r="K11" s="2909"/>
      <c r="L11" s="2909"/>
      <c r="M11" s="2909"/>
      <c r="N11" s="2909"/>
      <c r="O11" s="2909"/>
      <c r="P11" s="2909"/>
      <c r="Q11" s="2909"/>
      <c r="R11" s="2909"/>
      <c r="S11" s="2910"/>
      <c r="T11" s="2837"/>
      <c r="U11" s="1923"/>
      <c r="V11" s="1924"/>
      <c r="W11" s="2246">
        <f t="shared" ref="W11:W70" si="0">SUM(X11+Y11+Z11)</f>
        <v>0</v>
      </c>
      <c r="X11" s="1923"/>
      <c r="Y11" s="2026"/>
      <c r="Z11" s="1924"/>
      <c r="AA11" s="2911">
        <f t="shared" ref="AA11:AA70" si="1">SUM(AB11+AC11+AD11)</f>
        <v>0</v>
      </c>
      <c r="AB11" s="1923"/>
      <c r="AC11" s="2026"/>
      <c r="AD11" s="1924"/>
      <c r="AE11" s="2912"/>
      <c r="AF11" s="2913"/>
      <c r="AG11" s="2914"/>
      <c r="AH11" s="2915"/>
      <c r="AI11" s="2916"/>
      <c r="AJ11" s="2917"/>
      <c r="AK11" s="2879"/>
      <c r="AL11" s="2342"/>
      <c r="AM11" s="2879"/>
      <c r="AN11" s="2918"/>
      <c r="AO11" s="593"/>
      <c r="AP11" s="593"/>
      <c r="AQ11" s="2918"/>
      <c r="AR11" s="2155"/>
      <c r="AS11" s="2919"/>
      <c r="AT11" s="2920"/>
      <c r="AU11" s="2921"/>
      <c r="AV11" s="299"/>
      <c r="AW11" s="2342"/>
      <c r="AX11" s="2879"/>
      <c r="AY11" s="2792" t="str">
        <f>CA11&amp;CB11&amp;CC11&amp;CD11&amp;CE11</f>
        <v/>
      </c>
      <c r="AZ11" s="30"/>
      <c r="BA11" s="30"/>
      <c r="BB11" s="30"/>
      <c r="BC11" s="30"/>
      <c r="BD11" s="30"/>
      <c r="BE11" s="30"/>
      <c r="BF11" s="30"/>
      <c r="BG11" s="30"/>
      <c r="BH11" s="30"/>
      <c r="BI11" s="73"/>
      <c r="BJ11" s="73"/>
      <c r="BK11" s="73"/>
      <c r="BL11" s="73"/>
      <c r="BM11" s="73"/>
      <c r="BX11" s="84"/>
      <c r="CA11" s="2922" t="str">
        <f>IF(CG11=1,"* El número de consultas según sexo NO DEBE ser diferente al Total. ","")</f>
        <v/>
      </c>
      <c r="CB11" s="2922" t="str">
        <f>IF(CH11=1,"* No olvide digitar la columna Beneficiarios (Digite CEROS si no tiene). ","")</f>
        <v/>
      </c>
      <c r="CC11" s="2922" t="str">
        <f>IF(CI11=1,"* El número de Beneficiarios NO DEBE ser mayor que el Total. ","")</f>
        <v/>
      </c>
      <c r="CD11" s="2922" t="str">
        <f>IF(CJ11=1,"* El total de Consultas Nuevas NO DEBE ser MAYOR que el total de las Consultas Médicas. ","")</f>
        <v/>
      </c>
      <c r="CE11" s="2922" t="str">
        <f>IF(CK11=1,"* No olvide registrar datos en Pertinencia (Digite CEROS si no tiene). ","")</f>
        <v/>
      </c>
      <c r="CF11" s="2922"/>
      <c r="CG11" s="1930">
        <f>IF(B11&lt;&gt;(U11+V11),1,0)</f>
        <v>0</v>
      </c>
      <c r="CH11" s="1930">
        <f>IF(AND(B11&lt;&gt;0,T11=""),1,0)</f>
        <v>0</v>
      </c>
      <c r="CI11" s="1930">
        <f t="shared" ref="CI11:CI70" si="2">IF(B11&lt;(T11),1,0)</f>
        <v>0</v>
      </c>
      <c r="CJ11" s="1930">
        <f t="shared" ref="CJ11:CJ70" si="3">IF(B11&lt;(W11+AA11),1,0)</f>
        <v>0</v>
      </c>
      <c r="CK11" s="1930">
        <f t="shared" ref="CK11:CK70" si="4">IF(AND((X11+AB11)&lt;&gt;0,OR(AE11="",AF11="")),1,0)</f>
        <v>0</v>
      </c>
      <c r="CL11" s="84"/>
      <c r="CM11" s="84"/>
      <c r="CN11" s="84"/>
      <c r="CO11" s="84"/>
      <c r="CP11" s="84"/>
      <c r="CQ11" s="84"/>
      <c r="CR11" s="84"/>
      <c r="CS11" s="84"/>
      <c r="CT11" s="84"/>
      <c r="CU11" s="84"/>
      <c r="CV11" s="84"/>
      <c r="CW11" s="84"/>
      <c r="CX11" s="84"/>
      <c r="CY11" s="84"/>
      <c r="CZ11" s="84"/>
    </row>
    <row r="12" spans="1:104" ht="16.350000000000001" customHeight="1" x14ac:dyDescent="0.2">
      <c r="A12" s="2246" t="s">
        <v>1771</v>
      </c>
      <c r="B12" s="2151">
        <f>SUM(C12:S12)</f>
        <v>0</v>
      </c>
      <c r="C12" s="1923"/>
      <c r="D12" s="2026"/>
      <c r="E12" s="2026"/>
      <c r="F12" s="2026"/>
      <c r="G12" s="2026"/>
      <c r="H12" s="2026"/>
      <c r="I12" s="2026"/>
      <c r="J12" s="2026"/>
      <c r="K12" s="2026"/>
      <c r="L12" s="2026"/>
      <c r="M12" s="2026"/>
      <c r="N12" s="2026"/>
      <c r="O12" s="2026"/>
      <c r="P12" s="2026"/>
      <c r="Q12" s="2026"/>
      <c r="R12" s="2026"/>
      <c r="S12" s="1924"/>
      <c r="T12" s="1925"/>
      <c r="U12" s="1923"/>
      <c r="V12" s="1924"/>
      <c r="W12" s="2246">
        <f t="shared" si="0"/>
        <v>0</v>
      </c>
      <c r="X12" s="1923"/>
      <c r="Y12" s="2026"/>
      <c r="Z12" s="1924"/>
      <c r="AA12" s="2911">
        <f t="shared" si="1"/>
        <v>0</v>
      </c>
      <c r="AB12" s="1923"/>
      <c r="AC12" s="1926"/>
      <c r="AD12" s="1924"/>
      <c r="AE12" s="2912"/>
      <c r="AF12" s="2923"/>
      <c r="AG12" s="2917"/>
      <c r="AH12" s="2924"/>
      <c r="AI12" s="2916"/>
      <c r="AJ12" s="2917"/>
      <c r="AK12" s="1924"/>
      <c r="AL12" s="2342"/>
      <c r="AM12" s="1924"/>
      <c r="AN12" s="2918"/>
      <c r="AO12" s="593"/>
      <c r="AP12" s="593"/>
      <c r="AQ12" s="2918"/>
      <c r="AR12" s="2155"/>
      <c r="AS12" s="2919"/>
      <c r="AT12" s="1017"/>
      <c r="AU12" s="2925"/>
      <c r="AV12" s="299"/>
      <c r="AW12" s="2342"/>
      <c r="AX12" s="1924"/>
      <c r="AY12" s="2792" t="str">
        <f t="shared" ref="AY12:AY70" si="5">CA12&amp;CB12&amp;CC12&amp;CD12&amp;CE12</f>
        <v/>
      </c>
      <c r="AZ12" s="30"/>
      <c r="BA12" s="30"/>
      <c r="BB12" s="30"/>
      <c r="BC12" s="30"/>
      <c r="BD12" s="30"/>
      <c r="BE12" s="30"/>
      <c r="BF12" s="30"/>
      <c r="BG12" s="30"/>
      <c r="BH12" s="30"/>
      <c r="BI12" s="73"/>
      <c r="BJ12" s="73"/>
      <c r="BK12" s="73"/>
      <c r="BL12" s="73"/>
      <c r="BM12" s="73"/>
      <c r="BX12" s="84"/>
      <c r="CA12" s="2922" t="str">
        <f>IF(CG12=1,"* El número de consultas según sexo NO DEBE ser diferente al Total. ","")</f>
        <v/>
      </c>
      <c r="CB12" s="2922" t="str">
        <f>IF(CH12=1,"* No olvide digitar la columna Beneficiarios (Digite CEROS si no tiene). ","")</f>
        <v/>
      </c>
      <c r="CC12" s="2922" t="str">
        <f>IF(CI12=1,"* El número de Beneficiarios NO DEBE ser mayor que el Total. ","")</f>
        <v/>
      </c>
      <c r="CD12" s="2922" t="str">
        <f>IF(CJ12=1,"* El total de Consultas Nuevas NO DEBE ser MAYOR que el total de las Consultas Médicas. ","")</f>
        <v/>
      </c>
      <c r="CE12" s="2922" t="str">
        <f>IF(CK12=1,"* No olvide registrar datos en Pertinencia (Digite CEROS si no tiene). ","")</f>
        <v/>
      </c>
      <c r="CF12" s="2922"/>
      <c r="CG12" s="1930">
        <f t="shared" ref="CG12:CG70" si="6">IF(B12&lt;&gt;(U12+V12),1,0)</f>
        <v>0</v>
      </c>
      <c r="CH12" s="1930">
        <f t="shared" ref="CH12:CH70" si="7">IF(AND(B12&lt;&gt;0,T12=""),1,0)</f>
        <v>0</v>
      </c>
      <c r="CI12" s="1930">
        <f t="shared" si="2"/>
        <v>0</v>
      </c>
      <c r="CJ12" s="1930">
        <f t="shared" si="3"/>
        <v>0</v>
      </c>
      <c r="CK12" s="1930">
        <f t="shared" si="4"/>
        <v>0</v>
      </c>
      <c r="CL12" s="84"/>
      <c r="CM12" s="84"/>
      <c r="CN12" s="84"/>
      <c r="CO12" s="84"/>
      <c r="CP12" s="84"/>
      <c r="CQ12" s="84"/>
      <c r="CR12" s="84"/>
      <c r="CS12" s="84"/>
      <c r="CT12" s="84"/>
      <c r="CU12" s="84"/>
      <c r="CV12" s="84"/>
      <c r="CW12" s="84"/>
      <c r="CX12" s="84"/>
      <c r="CY12" s="84"/>
      <c r="CZ12" s="84"/>
    </row>
    <row r="13" spans="1:104" ht="16.350000000000001" customHeight="1" x14ac:dyDescent="0.2">
      <c r="A13" s="2246" t="s">
        <v>1772</v>
      </c>
      <c r="B13" s="2151">
        <f t="shared" ref="B13:B14" si="8">SUM(C13:S13)</f>
        <v>0</v>
      </c>
      <c r="C13" s="1923"/>
      <c r="D13" s="2182"/>
      <c r="E13" s="2182"/>
      <c r="F13" s="2182"/>
      <c r="G13" s="2182"/>
      <c r="H13" s="2182"/>
      <c r="I13" s="2182"/>
      <c r="J13" s="2182"/>
      <c r="K13" s="2182"/>
      <c r="L13" s="2182"/>
      <c r="M13" s="2182"/>
      <c r="N13" s="2182"/>
      <c r="O13" s="2182"/>
      <c r="P13" s="2182"/>
      <c r="Q13" s="2182"/>
      <c r="R13" s="2182"/>
      <c r="S13" s="2003"/>
      <c r="T13" s="1925"/>
      <c r="U13" s="1923"/>
      <c r="V13" s="1924"/>
      <c r="W13" s="2246">
        <f t="shared" si="0"/>
        <v>0</v>
      </c>
      <c r="X13" s="1923"/>
      <c r="Y13" s="2026"/>
      <c r="Z13" s="1924"/>
      <c r="AA13" s="2911">
        <f t="shared" si="1"/>
        <v>0</v>
      </c>
      <c r="AB13" s="1923"/>
      <c r="AC13" s="1926"/>
      <c r="AD13" s="1924"/>
      <c r="AE13" s="2912"/>
      <c r="AF13" s="2923"/>
      <c r="AG13" s="2917"/>
      <c r="AH13" s="2924"/>
      <c r="AI13" s="2916"/>
      <c r="AJ13" s="2917"/>
      <c r="AK13" s="1924"/>
      <c r="AL13" s="2342"/>
      <c r="AM13" s="1924"/>
      <c r="AN13" s="2918"/>
      <c r="AO13" s="593"/>
      <c r="AP13" s="593"/>
      <c r="AQ13" s="2918"/>
      <c r="AR13" s="2155"/>
      <c r="AS13" s="2919"/>
      <c r="AT13" s="1017"/>
      <c r="AU13" s="2925"/>
      <c r="AV13" s="299"/>
      <c r="AW13" s="2342"/>
      <c r="AX13" s="1924"/>
      <c r="AY13" s="2792" t="str">
        <f t="shared" si="5"/>
        <v/>
      </c>
      <c r="AZ13" s="30"/>
      <c r="BA13" s="30"/>
      <c r="BB13" s="30"/>
      <c r="BC13" s="30"/>
      <c r="BD13" s="30"/>
      <c r="BE13" s="30"/>
      <c r="BF13" s="30"/>
      <c r="BG13" s="30"/>
      <c r="BH13" s="30"/>
      <c r="BI13" s="73"/>
      <c r="BJ13" s="73"/>
      <c r="BK13" s="73"/>
      <c r="BL13" s="73"/>
      <c r="BM13" s="73"/>
      <c r="BX13" s="84"/>
      <c r="CA13" s="2922" t="str">
        <f>IF(CG13=1,"* El número de consultas según sexo NO DEBE ser diferente al Total. ","")</f>
        <v/>
      </c>
      <c r="CB13" s="2922" t="str">
        <f>IF(CH13=1,"* No olvide digitar la columna Beneficiarios (Digite CEROS si no tiene). ","")</f>
        <v/>
      </c>
      <c r="CC13" s="2922" t="str">
        <f>IF(CI13=1,"* El número de Beneficiarios NO DEBE ser mayor que el Total. ","")</f>
        <v/>
      </c>
      <c r="CD13" s="2922" t="str">
        <f>IF(CJ13=1,"* El total de Consultas Nuevas NO DEBE ser MAYOR que el total de las Consultas Médicas. ","")</f>
        <v/>
      </c>
      <c r="CE13" s="2922" t="str">
        <f>IF(CK13=1,"* No olvide registrar datos en Pertinencia (Digite CEROS si no tiene). ","")</f>
        <v/>
      </c>
      <c r="CF13" s="2922"/>
      <c r="CG13" s="1930">
        <f t="shared" si="6"/>
        <v>0</v>
      </c>
      <c r="CH13" s="1930">
        <f t="shared" si="7"/>
        <v>0</v>
      </c>
      <c r="CI13" s="1930">
        <f t="shared" si="2"/>
        <v>0</v>
      </c>
      <c r="CJ13" s="1930">
        <f t="shared" si="3"/>
        <v>0</v>
      </c>
      <c r="CK13" s="1930">
        <f t="shared" si="4"/>
        <v>0</v>
      </c>
      <c r="CL13" s="84"/>
      <c r="CM13" s="84"/>
      <c r="CN13" s="84"/>
      <c r="CO13" s="84"/>
      <c r="CP13" s="84"/>
      <c r="CQ13" s="84"/>
      <c r="CR13" s="84"/>
      <c r="CS13" s="84"/>
      <c r="CT13" s="84"/>
      <c r="CU13" s="84"/>
      <c r="CV13" s="84"/>
      <c r="CW13" s="84"/>
      <c r="CX13" s="84"/>
      <c r="CY13" s="84"/>
      <c r="CZ13" s="84"/>
    </row>
    <row r="14" spans="1:104" ht="16.350000000000001" customHeight="1" x14ac:dyDescent="0.2">
      <c r="A14" s="2246" t="s">
        <v>1773</v>
      </c>
      <c r="B14" s="2151">
        <f t="shared" si="8"/>
        <v>0</v>
      </c>
      <c r="C14" s="1923"/>
      <c r="D14" s="2026"/>
      <c r="E14" s="2026"/>
      <c r="F14" s="2026"/>
      <c r="G14" s="2026"/>
      <c r="H14" s="2026"/>
      <c r="I14" s="2026"/>
      <c r="J14" s="2026"/>
      <c r="K14" s="2026"/>
      <c r="L14" s="2026"/>
      <c r="M14" s="2026"/>
      <c r="N14" s="2026"/>
      <c r="O14" s="2026"/>
      <c r="P14" s="2026"/>
      <c r="Q14" s="2026"/>
      <c r="R14" s="2026"/>
      <c r="S14" s="1924"/>
      <c r="T14" s="1925"/>
      <c r="U14" s="1923"/>
      <c r="V14" s="1924"/>
      <c r="W14" s="2246">
        <f t="shared" si="0"/>
        <v>0</v>
      </c>
      <c r="X14" s="1923"/>
      <c r="Y14" s="2026"/>
      <c r="Z14" s="1924"/>
      <c r="AA14" s="2911">
        <f t="shared" si="1"/>
        <v>0</v>
      </c>
      <c r="AB14" s="1923"/>
      <c r="AC14" s="1926"/>
      <c r="AD14" s="1924"/>
      <c r="AE14" s="2912"/>
      <c r="AF14" s="2923"/>
      <c r="AG14" s="2917"/>
      <c r="AH14" s="2924"/>
      <c r="AI14" s="2916"/>
      <c r="AJ14" s="2917"/>
      <c r="AK14" s="1924"/>
      <c r="AL14" s="2342"/>
      <c r="AM14" s="1924"/>
      <c r="AN14" s="2918"/>
      <c r="AO14" s="593"/>
      <c r="AP14" s="593"/>
      <c r="AQ14" s="2918"/>
      <c r="AR14" s="2155"/>
      <c r="AS14" s="2919"/>
      <c r="AT14" s="1017"/>
      <c r="AU14" s="2925"/>
      <c r="AV14" s="299"/>
      <c r="AW14" s="2342"/>
      <c r="AX14" s="1924"/>
      <c r="AY14" s="2792" t="str">
        <f t="shared" si="5"/>
        <v/>
      </c>
      <c r="AZ14" s="30"/>
      <c r="BA14" s="30"/>
      <c r="BB14" s="30"/>
      <c r="BC14" s="30"/>
      <c r="BD14" s="30"/>
      <c r="BE14" s="30"/>
      <c r="BF14" s="30"/>
      <c r="BG14" s="30"/>
      <c r="BH14" s="30"/>
      <c r="BI14" s="73"/>
      <c r="BJ14" s="73"/>
      <c r="BK14" s="73"/>
      <c r="BL14" s="73"/>
      <c r="BM14" s="73"/>
      <c r="BX14" s="84"/>
      <c r="CA14" s="2922" t="str">
        <f t="shared" ref="CA14:CA70" si="9">IF(CG14=1,"* El número de consultas según sexo NO DEBE ser diferente al Total. ","")</f>
        <v/>
      </c>
      <c r="CB14" s="2922" t="str">
        <f t="shared" ref="CB14:CB70" si="10">IF(CH14=1,"* No olvide digitar la columna Beneficiarios (Digite CEROS si no tiene). ","")</f>
        <v/>
      </c>
      <c r="CC14" s="2922" t="str">
        <f t="shared" ref="CC14:CC70" si="11">IF(CI14=1,"* El número de Beneficiarios NO DEBE ser mayor que el Total. ","")</f>
        <v/>
      </c>
      <c r="CD14" s="2922" t="str">
        <f t="shared" ref="CD14:CD70" si="12">IF(CJ14=1,"* El total de Consultas Nuevas NO DEBE ser MAYOR que el total de las Consultas Médicas. ","")</f>
        <v/>
      </c>
      <c r="CE14" s="2922" t="str">
        <f t="shared" ref="CE14:CE70" si="13">IF(CK14=1,"* No olvide registrar datos en Pertinencia (Digite CEROS si no tiene). ","")</f>
        <v/>
      </c>
      <c r="CF14" s="2922"/>
      <c r="CG14" s="1930">
        <f t="shared" si="6"/>
        <v>0</v>
      </c>
      <c r="CH14" s="1930">
        <f t="shared" si="7"/>
        <v>0</v>
      </c>
      <c r="CI14" s="1930">
        <f t="shared" si="2"/>
        <v>0</v>
      </c>
      <c r="CJ14" s="1930">
        <f t="shared" si="3"/>
        <v>0</v>
      </c>
      <c r="CK14" s="1930">
        <f t="shared" si="4"/>
        <v>0</v>
      </c>
      <c r="CL14" s="84"/>
      <c r="CM14" s="84"/>
      <c r="CN14" s="84"/>
      <c r="CO14" s="84"/>
      <c r="CP14" s="84"/>
      <c r="CQ14" s="84"/>
      <c r="CR14" s="84"/>
      <c r="CS14" s="84"/>
      <c r="CT14" s="84"/>
      <c r="CU14" s="84"/>
      <c r="CV14" s="84"/>
      <c r="CW14" s="84"/>
      <c r="CX14" s="84"/>
      <c r="CY14" s="84"/>
      <c r="CZ14" s="84"/>
    </row>
    <row r="15" spans="1:104" ht="16.350000000000001" customHeight="1" x14ac:dyDescent="0.2">
      <c r="A15" s="2246" t="s">
        <v>1774</v>
      </c>
      <c r="B15" s="2151">
        <f t="shared" ref="B15:B34" si="14">SUM(C15:S15)</f>
        <v>0</v>
      </c>
      <c r="C15" s="1923"/>
      <c r="D15" s="2026"/>
      <c r="E15" s="2026"/>
      <c r="F15" s="2026"/>
      <c r="G15" s="2026"/>
      <c r="H15" s="2026"/>
      <c r="I15" s="2026"/>
      <c r="J15" s="2026"/>
      <c r="K15" s="2026"/>
      <c r="L15" s="2026"/>
      <c r="M15" s="2026"/>
      <c r="N15" s="2026"/>
      <c r="O15" s="2026"/>
      <c r="P15" s="2026"/>
      <c r="Q15" s="2026"/>
      <c r="R15" s="2026"/>
      <c r="S15" s="1924"/>
      <c r="T15" s="1925"/>
      <c r="U15" s="1923"/>
      <c r="V15" s="1924"/>
      <c r="W15" s="2246">
        <f t="shared" si="0"/>
        <v>0</v>
      </c>
      <c r="X15" s="1923"/>
      <c r="Y15" s="2026"/>
      <c r="Z15" s="1924"/>
      <c r="AA15" s="2911">
        <f t="shared" si="1"/>
        <v>0</v>
      </c>
      <c r="AB15" s="1923"/>
      <c r="AC15" s="2026"/>
      <c r="AD15" s="1924"/>
      <c r="AE15" s="2912"/>
      <c r="AF15" s="2923"/>
      <c r="AG15" s="2917"/>
      <c r="AH15" s="2924"/>
      <c r="AI15" s="2916"/>
      <c r="AJ15" s="2917"/>
      <c r="AK15" s="1924"/>
      <c r="AL15" s="2342"/>
      <c r="AM15" s="1924"/>
      <c r="AN15" s="2918"/>
      <c r="AO15" s="593"/>
      <c r="AP15" s="593"/>
      <c r="AQ15" s="2918"/>
      <c r="AR15" s="2155"/>
      <c r="AS15" s="2919"/>
      <c r="AT15" s="1017"/>
      <c r="AU15" s="2925"/>
      <c r="AV15" s="299"/>
      <c r="AW15" s="2342"/>
      <c r="AX15" s="1924"/>
      <c r="AY15" s="2792" t="str">
        <f t="shared" si="5"/>
        <v/>
      </c>
      <c r="AZ15" s="30"/>
      <c r="BA15" s="30"/>
      <c r="BB15" s="30"/>
      <c r="BC15" s="30"/>
      <c r="BD15" s="30"/>
      <c r="BE15" s="30"/>
      <c r="BF15" s="30"/>
      <c r="BG15" s="30"/>
      <c r="BH15" s="30"/>
      <c r="BI15" s="73"/>
      <c r="BJ15" s="73"/>
      <c r="BK15" s="73"/>
      <c r="BL15" s="73"/>
      <c r="BM15" s="73"/>
      <c r="BX15" s="84"/>
      <c r="CA15" s="2922" t="str">
        <f t="shared" si="9"/>
        <v/>
      </c>
      <c r="CB15" s="2922" t="str">
        <f t="shared" si="10"/>
        <v/>
      </c>
      <c r="CC15" s="2922" t="str">
        <f t="shared" si="11"/>
        <v/>
      </c>
      <c r="CD15" s="2922" t="str">
        <f t="shared" si="12"/>
        <v/>
      </c>
      <c r="CE15" s="2922" t="str">
        <f t="shared" si="13"/>
        <v/>
      </c>
      <c r="CF15" s="2922"/>
      <c r="CG15" s="1930">
        <f t="shared" si="6"/>
        <v>0</v>
      </c>
      <c r="CH15" s="1930">
        <f t="shared" si="7"/>
        <v>0</v>
      </c>
      <c r="CI15" s="1930">
        <f t="shared" si="2"/>
        <v>0</v>
      </c>
      <c r="CJ15" s="1930">
        <f t="shared" si="3"/>
        <v>0</v>
      </c>
      <c r="CK15" s="1930">
        <f t="shared" si="4"/>
        <v>0</v>
      </c>
      <c r="CL15" s="84"/>
      <c r="CM15" s="84"/>
      <c r="CN15" s="84"/>
      <c r="CO15" s="84"/>
      <c r="CP15" s="84"/>
      <c r="CQ15" s="84"/>
      <c r="CR15" s="84"/>
      <c r="CS15" s="84"/>
      <c r="CT15" s="84"/>
      <c r="CU15" s="84"/>
      <c r="CV15" s="84"/>
      <c r="CW15" s="84"/>
      <c r="CX15" s="84"/>
      <c r="CY15" s="84"/>
      <c r="CZ15" s="84"/>
    </row>
    <row r="16" spans="1:104" ht="16.350000000000001" customHeight="1" x14ac:dyDescent="0.2">
      <c r="A16" s="2246" t="s">
        <v>1775</v>
      </c>
      <c r="B16" s="2151">
        <f t="shared" si="14"/>
        <v>0</v>
      </c>
      <c r="C16" s="1923"/>
      <c r="D16" s="2026"/>
      <c r="E16" s="2026"/>
      <c r="F16" s="2026"/>
      <c r="G16" s="2026"/>
      <c r="H16" s="2026"/>
      <c r="I16" s="2026"/>
      <c r="J16" s="2026"/>
      <c r="K16" s="2026"/>
      <c r="L16" s="2026"/>
      <c r="M16" s="2026"/>
      <c r="N16" s="2026"/>
      <c r="O16" s="2026"/>
      <c r="P16" s="2026"/>
      <c r="Q16" s="2026"/>
      <c r="R16" s="2026"/>
      <c r="S16" s="1924"/>
      <c r="T16" s="1925"/>
      <c r="U16" s="1923"/>
      <c r="V16" s="1924"/>
      <c r="W16" s="2246">
        <f t="shared" si="0"/>
        <v>0</v>
      </c>
      <c r="X16" s="1923"/>
      <c r="Y16" s="2026"/>
      <c r="Z16" s="1924"/>
      <c r="AA16" s="2911">
        <f t="shared" si="1"/>
        <v>0</v>
      </c>
      <c r="AB16" s="1923"/>
      <c r="AC16" s="2026"/>
      <c r="AD16" s="1924"/>
      <c r="AE16" s="2912"/>
      <c r="AF16" s="2923"/>
      <c r="AG16" s="2917"/>
      <c r="AH16" s="2924"/>
      <c r="AI16" s="2916"/>
      <c r="AJ16" s="2917"/>
      <c r="AK16" s="1924"/>
      <c r="AL16" s="2342"/>
      <c r="AM16" s="1924"/>
      <c r="AN16" s="2918"/>
      <c r="AO16" s="593"/>
      <c r="AP16" s="593"/>
      <c r="AQ16" s="2918"/>
      <c r="AR16" s="2155"/>
      <c r="AS16" s="2919"/>
      <c r="AT16" s="1017"/>
      <c r="AU16" s="2925"/>
      <c r="AV16" s="299"/>
      <c r="AW16" s="2342"/>
      <c r="AX16" s="1924"/>
      <c r="AY16" s="2792" t="str">
        <f t="shared" si="5"/>
        <v/>
      </c>
      <c r="AZ16" s="30"/>
      <c r="BA16" s="30"/>
      <c r="BB16" s="30"/>
      <c r="BC16" s="30"/>
      <c r="BD16" s="30"/>
      <c r="BE16" s="30"/>
      <c r="BF16" s="30"/>
      <c r="BG16" s="30"/>
      <c r="BH16" s="30"/>
      <c r="BI16" s="73"/>
      <c r="BJ16" s="73"/>
      <c r="BK16" s="73"/>
      <c r="BL16" s="73"/>
      <c r="BM16" s="73"/>
      <c r="BX16" s="84"/>
      <c r="CA16" s="2922" t="str">
        <f t="shared" si="9"/>
        <v/>
      </c>
      <c r="CB16" s="2922" t="str">
        <f t="shared" si="10"/>
        <v/>
      </c>
      <c r="CC16" s="2922" t="str">
        <f t="shared" si="11"/>
        <v/>
      </c>
      <c r="CD16" s="2922" t="str">
        <f t="shared" si="12"/>
        <v/>
      </c>
      <c r="CE16" s="2922" t="str">
        <f t="shared" si="13"/>
        <v/>
      </c>
      <c r="CF16" s="2922"/>
      <c r="CG16" s="1930">
        <f t="shared" si="6"/>
        <v>0</v>
      </c>
      <c r="CH16" s="1930">
        <f t="shared" si="7"/>
        <v>0</v>
      </c>
      <c r="CI16" s="1930">
        <f t="shared" si="2"/>
        <v>0</v>
      </c>
      <c r="CJ16" s="1930">
        <f t="shared" si="3"/>
        <v>0</v>
      </c>
      <c r="CK16" s="1930">
        <f t="shared" si="4"/>
        <v>0</v>
      </c>
      <c r="CL16" s="84"/>
      <c r="CM16" s="84"/>
      <c r="CN16" s="84"/>
      <c r="CO16" s="84"/>
      <c r="CP16" s="84"/>
      <c r="CQ16" s="84"/>
      <c r="CR16" s="84"/>
      <c r="CS16" s="84"/>
      <c r="CT16" s="84"/>
      <c r="CU16" s="84"/>
      <c r="CV16" s="84"/>
      <c r="CW16" s="84"/>
      <c r="CX16" s="84"/>
      <c r="CY16" s="84"/>
      <c r="CZ16" s="84"/>
    </row>
    <row r="17" spans="1:104" ht="16.350000000000001" customHeight="1" x14ac:dyDescent="0.2">
      <c r="A17" s="2246" t="s">
        <v>1776</v>
      </c>
      <c r="B17" s="2151">
        <f t="shared" si="14"/>
        <v>0</v>
      </c>
      <c r="C17" s="1923"/>
      <c r="D17" s="2026"/>
      <c r="E17" s="2026"/>
      <c r="F17" s="2026"/>
      <c r="G17" s="2026"/>
      <c r="H17" s="2026"/>
      <c r="I17" s="2026"/>
      <c r="J17" s="2026"/>
      <c r="K17" s="2026"/>
      <c r="L17" s="2026"/>
      <c r="M17" s="2026"/>
      <c r="N17" s="2026"/>
      <c r="O17" s="2026"/>
      <c r="P17" s="2026"/>
      <c r="Q17" s="2026"/>
      <c r="R17" s="2026"/>
      <c r="S17" s="1924"/>
      <c r="T17" s="1925"/>
      <c r="U17" s="1923"/>
      <c r="V17" s="1924"/>
      <c r="W17" s="2246">
        <f t="shared" si="0"/>
        <v>0</v>
      </c>
      <c r="X17" s="1923"/>
      <c r="Y17" s="2026"/>
      <c r="Z17" s="1924"/>
      <c r="AA17" s="2911">
        <f t="shared" si="1"/>
        <v>0</v>
      </c>
      <c r="AB17" s="1923"/>
      <c r="AC17" s="2026"/>
      <c r="AD17" s="1924"/>
      <c r="AE17" s="2912"/>
      <c r="AF17" s="2923"/>
      <c r="AG17" s="2917"/>
      <c r="AH17" s="2924"/>
      <c r="AI17" s="2916"/>
      <c r="AJ17" s="2917"/>
      <c r="AK17" s="1924"/>
      <c r="AL17" s="2342"/>
      <c r="AM17" s="1924"/>
      <c r="AN17" s="2918"/>
      <c r="AO17" s="593"/>
      <c r="AP17" s="593"/>
      <c r="AQ17" s="2918"/>
      <c r="AR17" s="2155"/>
      <c r="AS17" s="2919"/>
      <c r="AT17" s="1017"/>
      <c r="AU17" s="2925"/>
      <c r="AV17" s="299"/>
      <c r="AW17" s="2342"/>
      <c r="AX17" s="1924"/>
      <c r="AY17" s="2792" t="str">
        <f t="shared" si="5"/>
        <v/>
      </c>
      <c r="AZ17" s="30"/>
      <c r="BA17" s="30"/>
      <c r="BB17" s="30"/>
      <c r="BC17" s="30"/>
      <c r="BD17" s="30"/>
      <c r="BE17" s="30"/>
      <c r="BF17" s="30"/>
      <c r="BG17" s="30"/>
      <c r="BH17" s="30"/>
      <c r="BI17" s="73"/>
      <c r="BJ17" s="73"/>
      <c r="BK17" s="73"/>
      <c r="BL17" s="73"/>
      <c r="BM17" s="73"/>
      <c r="BX17" s="84"/>
      <c r="CA17" s="2922" t="str">
        <f t="shared" si="9"/>
        <v/>
      </c>
      <c r="CB17" s="2922" t="str">
        <f t="shared" si="10"/>
        <v/>
      </c>
      <c r="CC17" s="2922" t="str">
        <f t="shared" si="11"/>
        <v/>
      </c>
      <c r="CD17" s="2922" t="str">
        <f t="shared" si="12"/>
        <v/>
      </c>
      <c r="CE17" s="2922" t="str">
        <f t="shared" si="13"/>
        <v/>
      </c>
      <c r="CF17" s="2922"/>
      <c r="CG17" s="1930">
        <f t="shared" si="6"/>
        <v>0</v>
      </c>
      <c r="CH17" s="1930">
        <f t="shared" si="7"/>
        <v>0</v>
      </c>
      <c r="CI17" s="1930">
        <f t="shared" si="2"/>
        <v>0</v>
      </c>
      <c r="CJ17" s="1930">
        <f t="shared" si="3"/>
        <v>0</v>
      </c>
      <c r="CK17" s="1930">
        <f t="shared" si="4"/>
        <v>0</v>
      </c>
      <c r="CL17" s="84"/>
      <c r="CM17" s="84"/>
      <c r="CN17" s="84"/>
      <c r="CO17" s="84"/>
      <c r="CP17" s="84"/>
      <c r="CQ17" s="84"/>
      <c r="CR17" s="84"/>
      <c r="CS17" s="84"/>
      <c r="CT17" s="84"/>
      <c r="CU17" s="84"/>
      <c r="CV17" s="84"/>
      <c r="CW17" s="84"/>
      <c r="CX17" s="84"/>
      <c r="CY17" s="84"/>
      <c r="CZ17" s="84"/>
    </row>
    <row r="18" spans="1:104" ht="16.350000000000001" customHeight="1" x14ac:dyDescent="0.2">
      <c r="A18" s="2246" t="s">
        <v>1777</v>
      </c>
      <c r="B18" s="2151">
        <f t="shared" si="14"/>
        <v>0</v>
      </c>
      <c r="C18" s="1923"/>
      <c r="D18" s="2026"/>
      <c r="E18" s="2026"/>
      <c r="F18" s="2026"/>
      <c r="G18" s="2026"/>
      <c r="H18" s="2026"/>
      <c r="I18" s="2026"/>
      <c r="J18" s="2026"/>
      <c r="K18" s="2026"/>
      <c r="L18" s="2026"/>
      <c r="M18" s="2026"/>
      <c r="N18" s="2026"/>
      <c r="O18" s="2026"/>
      <c r="P18" s="2026"/>
      <c r="Q18" s="2026"/>
      <c r="R18" s="2026"/>
      <c r="S18" s="1924"/>
      <c r="T18" s="1925"/>
      <c r="U18" s="1923"/>
      <c r="V18" s="1924"/>
      <c r="W18" s="2246">
        <f t="shared" si="0"/>
        <v>0</v>
      </c>
      <c r="X18" s="1923"/>
      <c r="Y18" s="2026"/>
      <c r="Z18" s="1924"/>
      <c r="AA18" s="2911">
        <f t="shared" si="1"/>
        <v>0</v>
      </c>
      <c r="AB18" s="1923"/>
      <c r="AC18" s="2026"/>
      <c r="AD18" s="1924"/>
      <c r="AE18" s="2912"/>
      <c r="AF18" s="2923"/>
      <c r="AG18" s="2917"/>
      <c r="AH18" s="2924"/>
      <c r="AI18" s="2916"/>
      <c r="AJ18" s="2917"/>
      <c r="AK18" s="1924"/>
      <c r="AL18" s="2342"/>
      <c r="AM18" s="1924"/>
      <c r="AN18" s="2918"/>
      <c r="AO18" s="593"/>
      <c r="AP18" s="593"/>
      <c r="AQ18" s="2918"/>
      <c r="AR18" s="2155"/>
      <c r="AS18" s="2919"/>
      <c r="AT18" s="1017"/>
      <c r="AU18" s="2925"/>
      <c r="AV18" s="299"/>
      <c r="AW18" s="2342"/>
      <c r="AX18" s="1924"/>
      <c r="AY18" s="2792" t="str">
        <f t="shared" si="5"/>
        <v/>
      </c>
      <c r="AZ18" s="30"/>
      <c r="BA18" s="30"/>
      <c r="BB18" s="30"/>
      <c r="BC18" s="30"/>
      <c r="BD18" s="30"/>
      <c r="BE18" s="30"/>
      <c r="BF18" s="30"/>
      <c r="BG18" s="30"/>
      <c r="BH18" s="30"/>
      <c r="BI18" s="73"/>
      <c r="BJ18" s="73"/>
      <c r="BK18" s="73"/>
      <c r="BL18" s="73"/>
      <c r="BM18" s="73"/>
      <c r="BX18" s="84"/>
      <c r="CA18" s="2922" t="str">
        <f t="shared" si="9"/>
        <v/>
      </c>
      <c r="CB18" s="2922" t="str">
        <f t="shared" si="10"/>
        <v/>
      </c>
      <c r="CC18" s="2922" t="str">
        <f t="shared" si="11"/>
        <v/>
      </c>
      <c r="CD18" s="2922" t="str">
        <f t="shared" si="12"/>
        <v/>
      </c>
      <c r="CE18" s="2922" t="str">
        <f t="shared" si="13"/>
        <v/>
      </c>
      <c r="CF18" s="2922"/>
      <c r="CG18" s="1930">
        <f t="shared" si="6"/>
        <v>0</v>
      </c>
      <c r="CH18" s="1930">
        <f t="shared" si="7"/>
        <v>0</v>
      </c>
      <c r="CI18" s="1930">
        <f t="shared" si="2"/>
        <v>0</v>
      </c>
      <c r="CJ18" s="1930">
        <f t="shared" si="3"/>
        <v>0</v>
      </c>
      <c r="CK18" s="1930">
        <f t="shared" si="4"/>
        <v>0</v>
      </c>
      <c r="CL18" s="84"/>
      <c r="CM18" s="84"/>
      <c r="CN18" s="84"/>
      <c r="CO18" s="84"/>
      <c r="CP18" s="84"/>
      <c r="CQ18" s="84"/>
      <c r="CR18" s="84"/>
      <c r="CS18" s="84"/>
      <c r="CT18" s="84"/>
      <c r="CU18" s="84"/>
      <c r="CV18" s="84"/>
      <c r="CW18" s="84"/>
      <c r="CX18" s="84"/>
      <c r="CY18" s="84"/>
      <c r="CZ18" s="84"/>
    </row>
    <row r="19" spans="1:104" ht="16.350000000000001" customHeight="1" x14ac:dyDescent="0.2">
      <c r="A19" s="2246" t="s">
        <v>1778</v>
      </c>
      <c r="B19" s="2151">
        <f t="shared" si="14"/>
        <v>0</v>
      </c>
      <c r="C19" s="1923"/>
      <c r="D19" s="2026"/>
      <c r="E19" s="2026"/>
      <c r="F19" s="2026"/>
      <c r="G19" s="2026"/>
      <c r="H19" s="2026"/>
      <c r="I19" s="2026"/>
      <c r="J19" s="2026"/>
      <c r="K19" s="2026"/>
      <c r="L19" s="2026"/>
      <c r="M19" s="2026"/>
      <c r="N19" s="2026"/>
      <c r="O19" s="2026"/>
      <c r="P19" s="2026"/>
      <c r="Q19" s="2026"/>
      <c r="R19" s="2026"/>
      <c r="S19" s="1924"/>
      <c r="T19" s="1925"/>
      <c r="U19" s="1923"/>
      <c r="V19" s="1924"/>
      <c r="W19" s="2246">
        <f t="shared" si="0"/>
        <v>0</v>
      </c>
      <c r="X19" s="1923"/>
      <c r="Y19" s="2026"/>
      <c r="Z19" s="1924"/>
      <c r="AA19" s="2911">
        <f t="shared" si="1"/>
        <v>0</v>
      </c>
      <c r="AB19" s="1923"/>
      <c r="AC19" s="2026"/>
      <c r="AD19" s="1924"/>
      <c r="AE19" s="2912"/>
      <c r="AF19" s="2923"/>
      <c r="AG19" s="2917"/>
      <c r="AH19" s="2924"/>
      <c r="AI19" s="2916"/>
      <c r="AJ19" s="2917"/>
      <c r="AK19" s="1924"/>
      <c r="AL19" s="2342"/>
      <c r="AM19" s="1924"/>
      <c r="AN19" s="2918"/>
      <c r="AO19" s="593"/>
      <c r="AP19" s="593"/>
      <c r="AQ19" s="2918"/>
      <c r="AR19" s="2155"/>
      <c r="AS19" s="2919"/>
      <c r="AT19" s="1017"/>
      <c r="AU19" s="2925"/>
      <c r="AV19" s="299"/>
      <c r="AW19" s="2342"/>
      <c r="AX19" s="1924"/>
      <c r="AY19" s="2792" t="str">
        <f t="shared" si="5"/>
        <v/>
      </c>
      <c r="AZ19" s="30"/>
      <c r="BA19" s="30"/>
      <c r="BB19" s="30"/>
      <c r="BC19" s="30"/>
      <c r="BD19" s="30"/>
      <c r="BE19" s="30"/>
      <c r="BF19" s="30"/>
      <c r="BG19" s="30"/>
      <c r="BH19" s="30"/>
      <c r="BI19" s="73"/>
      <c r="BJ19" s="73"/>
      <c r="BK19" s="73"/>
      <c r="BL19" s="73"/>
      <c r="BM19" s="73"/>
      <c r="BX19" s="84"/>
      <c r="CA19" s="2922" t="str">
        <f t="shared" si="9"/>
        <v/>
      </c>
      <c r="CB19" s="2922" t="str">
        <f t="shared" si="10"/>
        <v/>
      </c>
      <c r="CC19" s="2922" t="str">
        <f t="shared" si="11"/>
        <v/>
      </c>
      <c r="CD19" s="2922" t="str">
        <f t="shared" si="12"/>
        <v/>
      </c>
      <c r="CE19" s="2922" t="str">
        <f t="shared" si="13"/>
        <v/>
      </c>
      <c r="CF19" s="2922"/>
      <c r="CG19" s="1930">
        <f t="shared" si="6"/>
        <v>0</v>
      </c>
      <c r="CH19" s="1930">
        <f t="shared" si="7"/>
        <v>0</v>
      </c>
      <c r="CI19" s="1930">
        <f t="shared" si="2"/>
        <v>0</v>
      </c>
      <c r="CJ19" s="1930">
        <f t="shared" si="3"/>
        <v>0</v>
      </c>
      <c r="CK19" s="1930">
        <f t="shared" si="4"/>
        <v>0</v>
      </c>
      <c r="CL19" s="84"/>
      <c r="CM19" s="84"/>
      <c r="CN19" s="84"/>
      <c r="CO19" s="84"/>
      <c r="CP19" s="84"/>
      <c r="CQ19" s="84"/>
      <c r="CR19" s="84"/>
      <c r="CS19" s="84"/>
      <c r="CT19" s="84"/>
      <c r="CU19" s="84"/>
      <c r="CV19" s="84"/>
      <c r="CW19" s="84"/>
      <c r="CX19" s="84"/>
      <c r="CY19" s="84"/>
      <c r="CZ19" s="84"/>
    </row>
    <row r="20" spans="1:104" ht="16.350000000000001" customHeight="1" x14ac:dyDescent="0.2">
      <c r="A20" s="2246" t="s">
        <v>1779</v>
      </c>
      <c r="B20" s="2151">
        <f t="shared" si="14"/>
        <v>0</v>
      </c>
      <c r="C20" s="1923"/>
      <c r="D20" s="2026"/>
      <c r="E20" s="2026"/>
      <c r="F20" s="2026"/>
      <c r="G20" s="2026"/>
      <c r="H20" s="2026"/>
      <c r="I20" s="2026"/>
      <c r="J20" s="2026"/>
      <c r="K20" s="2026"/>
      <c r="L20" s="2026"/>
      <c r="M20" s="2026"/>
      <c r="N20" s="2026"/>
      <c r="O20" s="2026"/>
      <c r="P20" s="2026"/>
      <c r="Q20" s="2026"/>
      <c r="R20" s="2026"/>
      <c r="S20" s="1924"/>
      <c r="T20" s="1925"/>
      <c r="U20" s="1923"/>
      <c r="V20" s="1924"/>
      <c r="W20" s="2246">
        <f t="shared" si="0"/>
        <v>0</v>
      </c>
      <c r="X20" s="1923"/>
      <c r="Y20" s="2026"/>
      <c r="Z20" s="1924"/>
      <c r="AA20" s="2911">
        <f t="shared" si="1"/>
        <v>0</v>
      </c>
      <c r="AB20" s="1923"/>
      <c r="AC20" s="2026"/>
      <c r="AD20" s="1924"/>
      <c r="AE20" s="2912"/>
      <c r="AF20" s="2923"/>
      <c r="AG20" s="2917"/>
      <c r="AH20" s="2924"/>
      <c r="AI20" s="2916"/>
      <c r="AJ20" s="2917"/>
      <c r="AK20" s="1924"/>
      <c r="AL20" s="2342"/>
      <c r="AM20" s="1924"/>
      <c r="AN20" s="2918"/>
      <c r="AO20" s="593"/>
      <c r="AP20" s="593"/>
      <c r="AQ20" s="2918"/>
      <c r="AR20" s="2155"/>
      <c r="AS20" s="2919"/>
      <c r="AT20" s="1017"/>
      <c r="AU20" s="2925"/>
      <c r="AV20" s="299"/>
      <c r="AW20" s="2342"/>
      <c r="AX20" s="1924"/>
      <c r="AY20" s="2792" t="str">
        <f t="shared" si="5"/>
        <v/>
      </c>
      <c r="AZ20" s="30"/>
      <c r="BA20" s="30"/>
      <c r="BB20" s="30"/>
      <c r="BC20" s="30"/>
      <c r="BD20" s="30"/>
      <c r="BE20" s="30"/>
      <c r="BF20" s="30"/>
      <c r="BG20" s="30"/>
      <c r="BH20" s="30"/>
      <c r="BI20" s="73"/>
      <c r="BJ20" s="73"/>
      <c r="BK20" s="73"/>
      <c r="BL20" s="73"/>
      <c r="BM20" s="73"/>
      <c r="BX20" s="84"/>
      <c r="CA20" s="2922" t="str">
        <f t="shared" si="9"/>
        <v/>
      </c>
      <c r="CB20" s="2922" t="str">
        <f t="shared" si="10"/>
        <v/>
      </c>
      <c r="CC20" s="2922" t="str">
        <f t="shared" si="11"/>
        <v/>
      </c>
      <c r="CD20" s="2922" t="str">
        <f t="shared" si="12"/>
        <v/>
      </c>
      <c r="CE20" s="2922" t="str">
        <f t="shared" si="13"/>
        <v/>
      </c>
      <c r="CF20" s="2922"/>
      <c r="CG20" s="1930">
        <f t="shared" si="6"/>
        <v>0</v>
      </c>
      <c r="CH20" s="1930">
        <f t="shared" si="7"/>
        <v>0</v>
      </c>
      <c r="CI20" s="1930">
        <f t="shared" si="2"/>
        <v>0</v>
      </c>
      <c r="CJ20" s="1930">
        <f t="shared" si="3"/>
        <v>0</v>
      </c>
      <c r="CK20" s="1930">
        <f t="shared" si="4"/>
        <v>0</v>
      </c>
      <c r="CL20" s="84"/>
      <c r="CM20" s="84"/>
      <c r="CN20" s="84"/>
      <c r="CO20" s="84"/>
      <c r="CP20" s="84"/>
      <c r="CQ20" s="84"/>
      <c r="CR20" s="84"/>
      <c r="CS20" s="84"/>
      <c r="CT20" s="84"/>
      <c r="CU20" s="84"/>
      <c r="CV20" s="84"/>
      <c r="CW20" s="84"/>
      <c r="CX20" s="84"/>
      <c r="CY20" s="84"/>
      <c r="CZ20" s="84"/>
    </row>
    <row r="21" spans="1:104" ht="16.350000000000001" customHeight="1" x14ac:dyDescent="0.2">
      <c r="A21" s="2246" t="s">
        <v>1780</v>
      </c>
      <c r="B21" s="2151">
        <f t="shared" si="14"/>
        <v>0</v>
      </c>
      <c r="C21" s="1923"/>
      <c r="D21" s="2026"/>
      <c r="E21" s="2026"/>
      <c r="F21" s="2026"/>
      <c r="G21" s="2026"/>
      <c r="H21" s="2026"/>
      <c r="I21" s="2026"/>
      <c r="J21" s="2026"/>
      <c r="K21" s="2026"/>
      <c r="L21" s="2026"/>
      <c r="M21" s="2026"/>
      <c r="N21" s="2026"/>
      <c r="O21" s="2026"/>
      <c r="P21" s="2026"/>
      <c r="Q21" s="2026"/>
      <c r="R21" s="2026"/>
      <c r="S21" s="1924"/>
      <c r="T21" s="1925"/>
      <c r="U21" s="1923"/>
      <c r="V21" s="1924"/>
      <c r="W21" s="2246">
        <f t="shared" si="0"/>
        <v>0</v>
      </c>
      <c r="X21" s="1923"/>
      <c r="Y21" s="2026"/>
      <c r="Z21" s="1924"/>
      <c r="AA21" s="2911">
        <f t="shared" si="1"/>
        <v>0</v>
      </c>
      <c r="AB21" s="1923"/>
      <c r="AC21" s="2026"/>
      <c r="AD21" s="1924"/>
      <c r="AE21" s="2912"/>
      <c r="AF21" s="2923"/>
      <c r="AG21" s="2917"/>
      <c r="AH21" s="2924"/>
      <c r="AI21" s="2916"/>
      <c r="AJ21" s="2917"/>
      <c r="AK21" s="1924"/>
      <c r="AL21" s="2342"/>
      <c r="AM21" s="1924"/>
      <c r="AN21" s="2918"/>
      <c r="AO21" s="593"/>
      <c r="AP21" s="593"/>
      <c r="AQ21" s="2918"/>
      <c r="AR21" s="2155"/>
      <c r="AS21" s="2919"/>
      <c r="AT21" s="1017"/>
      <c r="AU21" s="2925"/>
      <c r="AV21" s="299"/>
      <c r="AW21" s="2342"/>
      <c r="AX21" s="1924"/>
      <c r="AY21" s="2792" t="str">
        <f t="shared" si="5"/>
        <v/>
      </c>
      <c r="AZ21" s="30"/>
      <c r="BA21" s="30"/>
      <c r="BB21" s="30"/>
      <c r="BC21" s="30"/>
      <c r="BD21" s="30"/>
      <c r="BE21" s="30"/>
      <c r="BF21" s="30"/>
      <c r="BG21" s="30"/>
      <c r="BH21" s="30"/>
      <c r="BI21" s="73"/>
      <c r="BJ21" s="73"/>
      <c r="BK21" s="73"/>
      <c r="BL21" s="73"/>
      <c r="BM21" s="73"/>
      <c r="BX21" s="84"/>
      <c r="CA21" s="2922" t="str">
        <f t="shared" si="9"/>
        <v/>
      </c>
      <c r="CB21" s="2922" t="str">
        <f t="shared" si="10"/>
        <v/>
      </c>
      <c r="CC21" s="2922" t="str">
        <f t="shared" si="11"/>
        <v/>
      </c>
      <c r="CD21" s="2922" t="str">
        <f t="shared" si="12"/>
        <v/>
      </c>
      <c r="CE21" s="2922" t="str">
        <f t="shared" si="13"/>
        <v/>
      </c>
      <c r="CF21" s="2922"/>
      <c r="CG21" s="1930">
        <f t="shared" si="6"/>
        <v>0</v>
      </c>
      <c r="CH21" s="1930">
        <f t="shared" si="7"/>
        <v>0</v>
      </c>
      <c r="CI21" s="1930">
        <f t="shared" si="2"/>
        <v>0</v>
      </c>
      <c r="CJ21" s="1930">
        <f t="shared" si="3"/>
        <v>0</v>
      </c>
      <c r="CK21" s="1930">
        <f t="shared" si="4"/>
        <v>0</v>
      </c>
      <c r="CL21" s="84"/>
      <c r="CM21" s="84"/>
      <c r="CN21" s="84"/>
      <c r="CO21" s="84"/>
      <c r="CP21" s="84"/>
      <c r="CQ21" s="84"/>
      <c r="CR21" s="84"/>
      <c r="CS21" s="84"/>
      <c r="CT21" s="84"/>
      <c r="CU21" s="84"/>
      <c r="CV21" s="84"/>
      <c r="CW21" s="84"/>
      <c r="CX21" s="84"/>
      <c r="CY21" s="84"/>
      <c r="CZ21" s="84"/>
    </row>
    <row r="22" spans="1:104" ht="16.350000000000001" customHeight="1" x14ac:dyDescent="0.2">
      <c r="A22" s="2246" t="s">
        <v>1781</v>
      </c>
      <c r="B22" s="2151">
        <f t="shared" si="14"/>
        <v>0</v>
      </c>
      <c r="C22" s="1923"/>
      <c r="D22" s="2026"/>
      <c r="E22" s="2026"/>
      <c r="F22" s="2026"/>
      <c r="G22" s="2026"/>
      <c r="H22" s="2026"/>
      <c r="I22" s="2026"/>
      <c r="J22" s="2026"/>
      <c r="K22" s="2026"/>
      <c r="L22" s="2026"/>
      <c r="M22" s="2026"/>
      <c r="N22" s="2026"/>
      <c r="O22" s="2026"/>
      <c r="P22" s="2026"/>
      <c r="Q22" s="2026"/>
      <c r="R22" s="2026"/>
      <c r="S22" s="1924"/>
      <c r="T22" s="1925"/>
      <c r="U22" s="1923"/>
      <c r="V22" s="1924"/>
      <c r="W22" s="2246">
        <f t="shared" si="0"/>
        <v>0</v>
      </c>
      <c r="X22" s="1923"/>
      <c r="Y22" s="2026"/>
      <c r="Z22" s="1924"/>
      <c r="AA22" s="2911">
        <f t="shared" si="1"/>
        <v>0</v>
      </c>
      <c r="AB22" s="1923"/>
      <c r="AC22" s="2026"/>
      <c r="AD22" s="1924"/>
      <c r="AE22" s="2912"/>
      <c r="AF22" s="2923"/>
      <c r="AG22" s="2917"/>
      <c r="AH22" s="2924"/>
      <c r="AI22" s="2916"/>
      <c r="AJ22" s="2917"/>
      <c r="AK22" s="1924"/>
      <c r="AL22" s="2342"/>
      <c r="AM22" s="1924"/>
      <c r="AN22" s="2918"/>
      <c r="AO22" s="593"/>
      <c r="AP22" s="593"/>
      <c r="AQ22" s="2918"/>
      <c r="AR22" s="2155"/>
      <c r="AS22" s="2919"/>
      <c r="AT22" s="1017"/>
      <c r="AU22" s="2925"/>
      <c r="AV22" s="299"/>
      <c r="AW22" s="2342"/>
      <c r="AX22" s="1924"/>
      <c r="AY22" s="2792" t="str">
        <f t="shared" si="5"/>
        <v/>
      </c>
      <c r="AZ22" s="30"/>
      <c r="BA22" s="30"/>
      <c r="BB22" s="30"/>
      <c r="BC22" s="30"/>
      <c r="BD22" s="30"/>
      <c r="BE22" s="30"/>
      <c r="BF22" s="30"/>
      <c r="BG22" s="30"/>
      <c r="BH22" s="30"/>
      <c r="BI22" s="73"/>
      <c r="BJ22" s="73"/>
      <c r="BK22" s="73"/>
      <c r="BL22" s="73"/>
      <c r="BM22" s="73"/>
      <c r="BX22" s="84"/>
      <c r="CA22" s="2922" t="str">
        <f t="shared" si="9"/>
        <v/>
      </c>
      <c r="CB22" s="2922" t="str">
        <f t="shared" si="10"/>
        <v/>
      </c>
      <c r="CC22" s="2922" t="str">
        <f t="shared" si="11"/>
        <v/>
      </c>
      <c r="CD22" s="2922" t="str">
        <f t="shared" si="12"/>
        <v/>
      </c>
      <c r="CE22" s="2922" t="str">
        <f t="shared" si="13"/>
        <v/>
      </c>
      <c r="CF22" s="2922"/>
      <c r="CG22" s="1930">
        <f t="shared" si="6"/>
        <v>0</v>
      </c>
      <c r="CH22" s="1930">
        <f t="shared" si="7"/>
        <v>0</v>
      </c>
      <c r="CI22" s="1930">
        <f t="shared" si="2"/>
        <v>0</v>
      </c>
      <c r="CJ22" s="1930">
        <f t="shared" si="3"/>
        <v>0</v>
      </c>
      <c r="CK22" s="1930">
        <f t="shared" si="4"/>
        <v>0</v>
      </c>
      <c r="CL22" s="84"/>
      <c r="CM22" s="84"/>
      <c r="CN22" s="84"/>
      <c r="CO22" s="84"/>
      <c r="CP22" s="84"/>
      <c r="CQ22" s="84"/>
      <c r="CR22" s="84"/>
      <c r="CS22" s="84"/>
      <c r="CT22" s="84"/>
      <c r="CU22" s="84"/>
      <c r="CV22" s="84"/>
      <c r="CW22" s="84"/>
      <c r="CX22" s="84"/>
      <c r="CY22" s="84"/>
      <c r="CZ22" s="84"/>
    </row>
    <row r="23" spans="1:104" ht="16.350000000000001" customHeight="1" x14ac:dyDescent="0.2">
      <c r="A23" s="2246" t="s">
        <v>1782</v>
      </c>
      <c r="B23" s="2151">
        <f t="shared" si="14"/>
        <v>0</v>
      </c>
      <c r="C23" s="1923"/>
      <c r="D23" s="2026"/>
      <c r="E23" s="2026"/>
      <c r="F23" s="2026"/>
      <c r="G23" s="2026"/>
      <c r="H23" s="2026"/>
      <c r="I23" s="2026"/>
      <c r="J23" s="2026"/>
      <c r="K23" s="2026"/>
      <c r="L23" s="2026"/>
      <c r="M23" s="2026"/>
      <c r="N23" s="2026"/>
      <c r="O23" s="2026"/>
      <c r="P23" s="2026"/>
      <c r="Q23" s="2026"/>
      <c r="R23" s="2026"/>
      <c r="S23" s="1924"/>
      <c r="T23" s="1925"/>
      <c r="U23" s="1923"/>
      <c r="V23" s="1924"/>
      <c r="W23" s="2246">
        <f t="shared" si="0"/>
        <v>0</v>
      </c>
      <c r="X23" s="1923"/>
      <c r="Y23" s="2026"/>
      <c r="Z23" s="1924"/>
      <c r="AA23" s="2911">
        <f t="shared" si="1"/>
        <v>0</v>
      </c>
      <c r="AB23" s="1923"/>
      <c r="AC23" s="2026"/>
      <c r="AD23" s="1924"/>
      <c r="AE23" s="2912"/>
      <c r="AF23" s="2923"/>
      <c r="AG23" s="2917"/>
      <c r="AH23" s="2924"/>
      <c r="AI23" s="2916"/>
      <c r="AJ23" s="2917"/>
      <c r="AK23" s="1924"/>
      <c r="AL23" s="2342"/>
      <c r="AM23" s="1924"/>
      <c r="AN23" s="2918"/>
      <c r="AO23" s="593"/>
      <c r="AP23" s="593"/>
      <c r="AQ23" s="2918"/>
      <c r="AR23" s="2155"/>
      <c r="AS23" s="2919"/>
      <c r="AT23" s="1017"/>
      <c r="AU23" s="2925"/>
      <c r="AV23" s="299"/>
      <c r="AW23" s="2342"/>
      <c r="AX23" s="1924"/>
      <c r="AY23" s="2792" t="str">
        <f t="shared" si="5"/>
        <v/>
      </c>
      <c r="AZ23" s="30"/>
      <c r="BA23" s="30"/>
      <c r="BB23" s="30"/>
      <c r="BC23" s="30"/>
      <c r="BD23" s="30"/>
      <c r="BE23" s="30"/>
      <c r="BF23" s="30"/>
      <c r="BG23" s="30"/>
      <c r="BH23" s="30"/>
      <c r="BI23" s="73"/>
      <c r="BJ23" s="73"/>
      <c r="BK23" s="73"/>
      <c r="BL23" s="73"/>
      <c r="BM23" s="73"/>
      <c r="BX23" s="84"/>
      <c r="CA23" s="2922" t="str">
        <f t="shared" si="9"/>
        <v/>
      </c>
      <c r="CB23" s="2922" t="str">
        <f t="shared" si="10"/>
        <v/>
      </c>
      <c r="CC23" s="2922" t="str">
        <f t="shared" si="11"/>
        <v/>
      </c>
      <c r="CD23" s="2922" t="str">
        <f t="shared" si="12"/>
        <v/>
      </c>
      <c r="CE23" s="2922" t="str">
        <f t="shared" si="13"/>
        <v/>
      </c>
      <c r="CF23" s="2922"/>
      <c r="CG23" s="1930">
        <f t="shared" si="6"/>
        <v>0</v>
      </c>
      <c r="CH23" s="1930">
        <f t="shared" si="7"/>
        <v>0</v>
      </c>
      <c r="CI23" s="1930">
        <f t="shared" si="2"/>
        <v>0</v>
      </c>
      <c r="CJ23" s="1930">
        <f t="shared" si="3"/>
        <v>0</v>
      </c>
      <c r="CK23" s="1930">
        <f t="shared" si="4"/>
        <v>0</v>
      </c>
      <c r="CL23" s="84"/>
      <c r="CM23" s="84"/>
      <c r="CN23" s="84"/>
      <c r="CO23" s="84"/>
      <c r="CP23" s="84"/>
      <c r="CQ23" s="84"/>
      <c r="CR23" s="84"/>
      <c r="CS23" s="84"/>
      <c r="CT23" s="84"/>
      <c r="CU23" s="84"/>
      <c r="CV23" s="84"/>
      <c r="CW23" s="84"/>
      <c r="CX23" s="84"/>
      <c r="CY23" s="84"/>
      <c r="CZ23" s="84"/>
    </row>
    <row r="24" spans="1:104" ht="16.350000000000001" customHeight="1" x14ac:dyDescent="0.2">
      <c r="A24" s="2246" t="s">
        <v>1783</v>
      </c>
      <c r="B24" s="2151">
        <f t="shared" si="14"/>
        <v>0</v>
      </c>
      <c r="C24" s="1923"/>
      <c r="D24" s="2026"/>
      <c r="E24" s="2026"/>
      <c r="F24" s="2026"/>
      <c r="G24" s="2026"/>
      <c r="H24" s="2026"/>
      <c r="I24" s="2026"/>
      <c r="J24" s="2026"/>
      <c r="K24" s="2026"/>
      <c r="L24" s="2026"/>
      <c r="M24" s="2026"/>
      <c r="N24" s="2026"/>
      <c r="O24" s="2026"/>
      <c r="P24" s="2026"/>
      <c r="Q24" s="2026"/>
      <c r="R24" s="2026"/>
      <c r="S24" s="1924"/>
      <c r="T24" s="1925"/>
      <c r="U24" s="1923"/>
      <c r="V24" s="1924"/>
      <c r="W24" s="2246">
        <f t="shared" si="0"/>
        <v>0</v>
      </c>
      <c r="X24" s="1923"/>
      <c r="Y24" s="2026"/>
      <c r="Z24" s="1924"/>
      <c r="AA24" s="2911">
        <f t="shared" si="1"/>
        <v>0</v>
      </c>
      <c r="AB24" s="1923"/>
      <c r="AC24" s="2026"/>
      <c r="AD24" s="1924"/>
      <c r="AE24" s="2912"/>
      <c r="AF24" s="2923"/>
      <c r="AG24" s="2917"/>
      <c r="AH24" s="2924"/>
      <c r="AI24" s="2916"/>
      <c r="AJ24" s="2917"/>
      <c r="AK24" s="1924"/>
      <c r="AL24" s="2342"/>
      <c r="AM24" s="1924"/>
      <c r="AN24" s="2918"/>
      <c r="AO24" s="593"/>
      <c r="AP24" s="593"/>
      <c r="AQ24" s="2918"/>
      <c r="AR24" s="2155"/>
      <c r="AS24" s="2919"/>
      <c r="AT24" s="1017"/>
      <c r="AU24" s="2925"/>
      <c r="AV24" s="299"/>
      <c r="AW24" s="2342"/>
      <c r="AX24" s="1924"/>
      <c r="AY24" s="2792" t="str">
        <f t="shared" si="5"/>
        <v/>
      </c>
      <c r="AZ24" s="30"/>
      <c r="BA24" s="30"/>
      <c r="BB24" s="30"/>
      <c r="BC24" s="30"/>
      <c r="BD24" s="30"/>
      <c r="BE24" s="30"/>
      <c r="BF24" s="30"/>
      <c r="BG24" s="30"/>
      <c r="BH24" s="30"/>
      <c r="BI24" s="73"/>
      <c r="BJ24" s="73"/>
      <c r="BK24" s="73"/>
      <c r="BL24" s="73"/>
      <c r="BM24" s="73"/>
      <c r="BX24" s="84"/>
      <c r="CA24" s="2922" t="str">
        <f t="shared" si="9"/>
        <v/>
      </c>
      <c r="CB24" s="2922" t="str">
        <f t="shared" si="10"/>
        <v/>
      </c>
      <c r="CC24" s="2922" t="str">
        <f t="shared" si="11"/>
        <v/>
      </c>
      <c r="CD24" s="2922" t="str">
        <f t="shared" si="12"/>
        <v/>
      </c>
      <c r="CE24" s="2922" t="str">
        <f t="shared" si="13"/>
        <v/>
      </c>
      <c r="CF24" s="2922"/>
      <c r="CG24" s="1930">
        <f t="shared" si="6"/>
        <v>0</v>
      </c>
      <c r="CH24" s="1930">
        <f t="shared" si="7"/>
        <v>0</v>
      </c>
      <c r="CI24" s="1930">
        <f t="shared" si="2"/>
        <v>0</v>
      </c>
      <c r="CJ24" s="1930">
        <f t="shared" si="3"/>
        <v>0</v>
      </c>
      <c r="CK24" s="1930">
        <f t="shared" si="4"/>
        <v>0</v>
      </c>
      <c r="CL24" s="84"/>
      <c r="CM24" s="84"/>
      <c r="CN24" s="84"/>
      <c r="CO24" s="84"/>
      <c r="CP24" s="84"/>
      <c r="CQ24" s="84"/>
      <c r="CR24" s="84"/>
      <c r="CS24" s="84"/>
      <c r="CT24" s="84"/>
      <c r="CU24" s="84"/>
      <c r="CV24" s="84"/>
      <c r="CW24" s="84"/>
      <c r="CX24" s="84"/>
      <c r="CY24" s="84"/>
      <c r="CZ24" s="84"/>
    </row>
    <row r="25" spans="1:104" ht="16.350000000000001" customHeight="1" x14ac:dyDescent="0.2">
      <c r="A25" s="2246" t="s">
        <v>1784</v>
      </c>
      <c r="B25" s="2151">
        <f t="shared" si="14"/>
        <v>0</v>
      </c>
      <c r="C25" s="1923"/>
      <c r="D25" s="2026"/>
      <c r="E25" s="2026"/>
      <c r="F25" s="2026"/>
      <c r="G25" s="2026"/>
      <c r="H25" s="2026"/>
      <c r="I25" s="2026"/>
      <c r="J25" s="2026"/>
      <c r="K25" s="2026"/>
      <c r="L25" s="2026"/>
      <c r="M25" s="2026"/>
      <c r="N25" s="2026"/>
      <c r="O25" s="2026"/>
      <c r="P25" s="2026"/>
      <c r="Q25" s="2026"/>
      <c r="R25" s="2026"/>
      <c r="S25" s="1924"/>
      <c r="T25" s="1925"/>
      <c r="U25" s="1923"/>
      <c r="V25" s="1924"/>
      <c r="W25" s="2246">
        <f t="shared" si="0"/>
        <v>0</v>
      </c>
      <c r="X25" s="1923"/>
      <c r="Y25" s="2026"/>
      <c r="Z25" s="1924"/>
      <c r="AA25" s="2911">
        <f t="shared" si="1"/>
        <v>0</v>
      </c>
      <c r="AB25" s="1923"/>
      <c r="AC25" s="2026"/>
      <c r="AD25" s="1924"/>
      <c r="AE25" s="2912"/>
      <c r="AF25" s="2923"/>
      <c r="AG25" s="2917"/>
      <c r="AH25" s="2924"/>
      <c r="AI25" s="2916"/>
      <c r="AJ25" s="2917"/>
      <c r="AK25" s="1924"/>
      <c r="AL25" s="2342"/>
      <c r="AM25" s="1924"/>
      <c r="AN25" s="2918"/>
      <c r="AO25" s="593"/>
      <c r="AP25" s="593"/>
      <c r="AQ25" s="2918"/>
      <c r="AR25" s="2155"/>
      <c r="AS25" s="2919"/>
      <c r="AT25" s="1017"/>
      <c r="AU25" s="2925"/>
      <c r="AV25" s="299"/>
      <c r="AW25" s="2342"/>
      <c r="AX25" s="1924"/>
      <c r="AY25" s="2792" t="str">
        <f t="shared" si="5"/>
        <v/>
      </c>
      <c r="AZ25" s="30"/>
      <c r="BA25" s="30"/>
      <c r="BB25" s="30"/>
      <c r="BC25" s="30"/>
      <c r="BD25" s="30"/>
      <c r="BE25" s="30"/>
      <c r="BF25" s="30"/>
      <c r="BG25" s="30"/>
      <c r="BH25" s="30"/>
      <c r="BI25" s="73"/>
      <c r="BJ25" s="73"/>
      <c r="BK25" s="73"/>
      <c r="BL25" s="73"/>
      <c r="BM25" s="73"/>
      <c r="BX25" s="84"/>
      <c r="CA25" s="2922" t="str">
        <f t="shared" si="9"/>
        <v/>
      </c>
      <c r="CB25" s="2922" t="str">
        <f t="shared" si="10"/>
        <v/>
      </c>
      <c r="CC25" s="2922" t="str">
        <f t="shared" si="11"/>
        <v/>
      </c>
      <c r="CD25" s="2922" t="str">
        <f t="shared" si="12"/>
        <v/>
      </c>
      <c r="CE25" s="2922" t="str">
        <f t="shared" si="13"/>
        <v/>
      </c>
      <c r="CF25" s="2922"/>
      <c r="CG25" s="1930">
        <f t="shared" si="6"/>
        <v>0</v>
      </c>
      <c r="CH25" s="1930">
        <f t="shared" si="7"/>
        <v>0</v>
      </c>
      <c r="CI25" s="1930">
        <f t="shared" si="2"/>
        <v>0</v>
      </c>
      <c r="CJ25" s="1930">
        <f t="shared" si="3"/>
        <v>0</v>
      </c>
      <c r="CK25" s="1930">
        <f t="shared" si="4"/>
        <v>0</v>
      </c>
      <c r="CL25" s="84"/>
      <c r="CM25" s="84"/>
      <c r="CN25" s="84"/>
      <c r="CO25" s="84"/>
      <c r="CP25" s="84"/>
      <c r="CQ25" s="84"/>
      <c r="CR25" s="84"/>
      <c r="CS25" s="84"/>
      <c r="CT25" s="84"/>
      <c r="CU25" s="84"/>
      <c r="CV25" s="84"/>
      <c r="CW25" s="84"/>
      <c r="CX25" s="84"/>
      <c r="CY25" s="84"/>
      <c r="CZ25" s="84"/>
    </row>
    <row r="26" spans="1:104" ht="16.350000000000001" customHeight="1" x14ac:dyDescent="0.2">
      <c r="A26" s="2246" t="s">
        <v>1785</v>
      </c>
      <c r="B26" s="2151">
        <f t="shared" si="14"/>
        <v>0</v>
      </c>
      <c r="C26" s="1923"/>
      <c r="D26" s="2026"/>
      <c r="E26" s="2026"/>
      <c r="F26" s="2026"/>
      <c r="G26" s="2026"/>
      <c r="H26" s="2026"/>
      <c r="I26" s="2026"/>
      <c r="J26" s="2026"/>
      <c r="K26" s="2026"/>
      <c r="L26" s="2026"/>
      <c r="M26" s="2026"/>
      <c r="N26" s="2026"/>
      <c r="O26" s="2026"/>
      <c r="P26" s="2026"/>
      <c r="Q26" s="2026"/>
      <c r="R26" s="2026"/>
      <c r="S26" s="1924"/>
      <c r="T26" s="1925"/>
      <c r="U26" s="1923"/>
      <c r="V26" s="1924"/>
      <c r="W26" s="2246">
        <f t="shared" si="0"/>
        <v>0</v>
      </c>
      <c r="X26" s="1923"/>
      <c r="Y26" s="2026"/>
      <c r="Z26" s="1924"/>
      <c r="AA26" s="2911">
        <f t="shared" si="1"/>
        <v>0</v>
      </c>
      <c r="AB26" s="1923"/>
      <c r="AC26" s="2026"/>
      <c r="AD26" s="1924"/>
      <c r="AE26" s="2912"/>
      <c r="AF26" s="2923"/>
      <c r="AG26" s="2917"/>
      <c r="AH26" s="2924"/>
      <c r="AI26" s="2916"/>
      <c r="AJ26" s="2917"/>
      <c r="AK26" s="1924"/>
      <c r="AL26" s="2342"/>
      <c r="AM26" s="1924"/>
      <c r="AN26" s="2918"/>
      <c r="AO26" s="593"/>
      <c r="AP26" s="593"/>
      <c r="AQ26" s="2918"/>
      <c r="AR26" s="2155"/>
      <c r="AS26" s="2919"/>
      <c r="AT26" s="1017"/>
      <c r="AU26" s="2925"/>
      <c r="AV26" s="299"/>
      <c r="AW26" s="2342"/>
      <c r="AX26" s="1924"/>
      <c r="AY26" s="2792" t="str">
        <f t="shared" si="5"/>
        <v/>
      </c>
      <c r="AZ26" s="30"/>
      <c r="BA26" s="30"/>
      <c r="BB26" s="30"/>
      <c r="BC26" s="30"/>
      <c r="BD26" s="30"/>
      <c r="BE26" s="30"/>
      <c r="BF26" s="30"/>
      <c r="BG26" s="30"/>
      <c r="BH26" s="30"/>
      <c r="BI26" s="73"/>
      <c r="BJ26" s="73"/>
      <c r="BK26" s="73"/>
      <c r="BL26" s="73"/>
      <c r="BM26" s="73"/>
      <c r="BX26" s="84"/>
      <c r="CA26" s="2922" t="str">
        <f t="shared" si="9"/>
        <v/>
      </c>
      <c r="CB26" s="2922" t="str">
        <f t="shared" si="10"/>
        <v/>
      </c>
      <c r="CC26" s="2922" t="str">
        <f t="shared" si="11"/>
        <v/>
      </c>
      <c r="CD26" s="2922" t="str">
        <f t="shared" si="12"/>
        <v/>
      </c>
      <c r="CE26" s="2922" t="str">
        <f t="shared" si="13"/>
        <v/>
      </c>
      <c r="CF26" s="2922"/>
      <c r="CG26" s="1930">
        <f t="shared" si="6"/>
        <v>0</v>
      </c>
      <c r="CH26" s="1930">
        <f t="shared" si="7"/>
        <v>0</v>
      </c>
      <c r="CI26" s="1930">
        <f t="shared" si="2"/>
        <v>0</v>
      </c>
      <c r="CJ26" s="1930">
        <f t="shared" si="3"/>
        <v>0</v>
      </c>
      <c r="CK26" s="1930">
        <f t="shared" si="4"/>
        <v>0</v>
      </c>
      <c r="CL26" s="84"/>
      <c r="CM26" s="84"/>
      <c r="CN26" s="84"/>
      <c r="CO26" s="84"/>
      <c r="CP26" s="84"/>
      <c r="CQ26" s="84"/>
      <c r="CR26" s="84"/>
      <c r="CS26" s="84"/>
      <c r="CT26" s="84"/>
      <c r="CU26" s="84"/>
      <c r="CV26" s="84"/>
      <c r="CW26" s="84"/>
      <c r="CX26" s="84"/>
      <c r="CY26" s="84"/>
      <c r="CZ26" s="84"/>
    </row>
    <row r="27" spans="1:104" ht="16.350000000000001" customHeight="1" x14ac:dyDescent="0.2">
      <c r="A27" s="2246" t="s">
        <v>1786</v>
      </c>
      <c r="B27" s="2151">
        <f t="shared" si="14"/>
        <v>0</v>
      </c>
      <c r="C27" s="1923"/>
      <c r="D27" s="2026"/>
      <c r="E27" s="2026"/>
      <c r="F27" s="2026"/>
      <c r="G27" s="2026"/>
      <c r="H27" s="2026"/>
      <c r="I27" s="2026"/>
      <c r="J27" s="2026"/>
      <c r="K27" s="2026"/>
      <c r="L27" s="2026"/>
      <c r="M27" s="2026"/>
      <c r="N27" s="2026"/>
      <c r="O27" s="2026"/>
      <c r="P27" s="2026"/>
      <c r="Q27" s="2026"/>
      <c r="R27" s="2026"/>
      <c r="S27" s="1924"/>
      <c r="T27" s="1925"/>
      <c r="U27" s="1923"/>
      <c r="V27" s="1924"/>
      <c r="W27" s="2246">
        <f t="shared" si="0"/>
        <v>0</v>
      </c>
      <c r="X27" s="1923"/>
      <c r="Y27" s="2026"/>
      <c r="Z27" s="1924"/>
      <c r="AA27" s="2911">
        <f t="shared" si="1"/>
        <v>0</v>
      </c>
      <c r="AB27" s="1923"/>
      <c r="AC27" s="2026"/>
      <c r="AD27" s="1924"/>
      <c r="AE27" s="2912"/>
      <c r="AF27" s="2923"/>
      <c r="AG27" s="2917"/>
      <c r="AH27" s="2924"/>
      <c r="AI27" s="2916"/>
      <c r="AJ27" s="2917"/>
      <c r="AK27" s="1924"/>
      <c r="AL27" s="2342"/>
      <c r="AM27" s="1924"/>
      <c r="AN27" s="2918"/>
      <c r="AO27" s="593"/>
      <c r="AP27" s="593"/>
      <c r="AQ27" s="2918"/>
      <c r="AR27" s="2155"/>
      <c r="AS27" s="2919"/>
      <c r="AT27" s="1017"/>
      <c r="AU27" s="2925"/>
      <c r="AV27" s="299"/>
      <c r="AW27" s="2342"/>
      <c r="AX27" s="1924"/>
      <c r="AY27" s="2792" t="str">
        <f t="shared" si="5"/>
        <v/>
      </c>
      <c r="AZ27" s="30"/>
      <c r="BA27" s="30"/>
      <c r="BB27" s="30"/>
      <c r="BC27" s="30"/>
      <c r="BD27" s="30"/>
      <c r="BE27" s="30"/>
      <c r="BF27" s="30"/>
      <c r="BG27" s="30"/>
      <c r="BH27" s="30"/>
      <c r="BI27" s="73"/>
      <c r="BJ27" s="73"/>
      <c r="BK27" s="73"/>
      <c r="BL27" s="73"/>
      <c r="BM27" s="73"/>
      <c r="BX27" s="84"/>
      <c r="CA27" s="2922" t="str">
        <f t="shared" si="9"/>
        <v/>
      </c>
      <c r="CB27" s="2922" t="str">
        <f t="shared" si="10"/>
        <v/>
      </c>
      <c r="CC27" s="2922" t="str">
        <f t="shared" si="11"/>
        <v/>
      </c>
      <c r="CD27" s="2922" t="str">
        <f t="shared" si="12"/>
        <v/>
      </c>
      <c r="CE27" s="2922" t="str">
        <f t="shared" si="13"/>
        <v/>
      </c>
      <c r="CF27" s="2922"/>
      <c r="CG27" s="1930">
        <f t="shared" si="6"/>
        <v>0</v>
      </c>
      <c r="CH27" s="1930">
        <f t="shared" si="7"/>
        <v>0</v>
      </c>
      <c r="CI27" s="1930">
        <f t="shared" si="2"/>
        <v>0</v>
      </c>
      <c r="CJ27" s="1930">
        <f t="shared" si="3"/>
        <v>0</v>
      </c>
      <c r="CK27" s="1930">
        <f t="shared" si="4"/>
        <v>0</v>
      </c>
      <c r="CL27" s="84"/>
      <c r="CM27" s="84"/>
      <c r="CN27" s="84"/>
      <c r="CO27" s="84"/>
      <c r="CP27" s="84"/>
      <c r="CQ27" s="84"/>
      <c r="CR27" s="84"/>
      <c r="CS27" s="84"/>
      <c r="CT27" s="84"/>
      <c r="CU27" s="84"/>
      <c r="CV27" s="84"/>
      <c r="CW27" s="84"/>
      <c r="CX27" s="84"/>
      <c r="CY27" s="84"/>
      <c r="CZ27" s="84"/>
    </row>
    <row r="28" spans="1:104" ht="16.350000000000001" customHeight="1" x14ac:dyDescent="0.2">
      <c r="A28" s="2246" t="s">
        <v>1787</v>
      </c>
      <c r="B28" s="2151">
        <f t="shared" si="14"/>
        <v>0</v>
      </c>
      <c r="C28" s="1923"/>
      <c r="D28" s="2026"/>
      <c r="E28" s="2026"/>
      <c r="F28" s="2026"/>
      <c r="G28" s="2026"/>
      <c r="H28" s="2026"/>
      <c r="I28" s="2026"/>
      <c r="J28" s="2026"/>
      <c r="K28" s="2026"/>
      <c r="L28" s="2026"/>
      <c r="M28" s="2026"/>
      <c r="N28" s="2026"/>
      <c r="O28" s="2026"/>
      <c r="P28" s="2026"/>
      <c r="Q28" s="2026"/>
      <c r="R28" s="2026"/>
      <c r="S28" s="1924"/>
      <c r="T28" s="1925"/>
      <c r="U28" s="1923"/>
      <c r="V28" s="1924"/>
      <c r="W28" s="2246">
        <f t="shared" si="0"/>
        <v>0</v>
      </c>
      <c r="X28" s="1923"/>
      <c r="Y28" s="2026"/>
      <c r="Z28" s="1924"/>
      <c r="AA28" s="2911">
        <f t="shared" si="1"/>
        <v>0</v>
      </c>
      <c r="AB28" s="1923"/>
      <c r="AC28" s="2026"/>
      <c r="AD28" s="1924"/>
      <c r="AE28" s="2912"/>
      <c r="AF28" s="2923"/>
      <c r="AG28" s="2917"/>
      <c r="AH28" s="2924"/>
      <c r="AI28" s="2916"/>
      <c r="AJ28" s="2917"/>
      <c r="AK28" s="1924"/>
      <c r="AL28" s="2342"/>
      <c r="AM28" s="1924"/>
      <c r="AN28" s="2918"/>
      <c r="AO28" s="593"/>
      <c r="AP28" s="593"/>
      <c r="AQ28" s="2918"/>
      <c r="AR28" s="2155"/>
      <c r="AS28" s="2919"/>
      <c r="AT28" s="1017"/>
      <c r="AU28" s="2925"/>
      <c r="AV28" s="299"/>
      <c r="AW28" s="2342"/>
      <c r="AX28" s="1924"/>
      <c r="AY28" s="2792" t="str">
        <f t="shared" si="5"/>
        <v/>
      </c>
      <c r="AZ28" s="30"/>
      <c r="BA28" s="30"/>
      <c r="BB28" s="30"/>
      <c r="BC28" s="30"/>
      <c r="BD28" s="30"/>
      <c r="BE28" s="30"/>
      <c r="BF28" s="30"/>
      <c r="BG28" s="30"/>
      <c r="BH28" s="30"/>
      <c r="BI28" s="73"/>
      <c r="BJ28" s="73"/>
      <c r="BK28" s="73"/>
      <c r="BL28" s="73"/>
      <c r="BM28" s="73"/>
      <c r="BX28" s="84"/>
      <c r="CA28" s="2922" t="str">
        <f t="shared" si="9"/>
        <v/>
      </c>
      <c r="CB28" s="2922" t="str">
        <f t="shared" si="10"/>
        <v/>
      </c>
      <c r="CC28" s="2922" t="str">
        <f t="shared" si="11"/>
        <v/>
      </c>
      <c r="CD28" s="2922" t="str">
        <f t="shared" si="12"/>
        <v/>
      </c>
      <c r="CE28" s="2922" t="str">
        <f t="shared" si="13"/>
        <v/>
      </c>
      <c r="CF28" s="2922"/>
      <c r="CG28" s="1930">
        <f t="shared" si="6"/>
        <v>0</v>
      </c>
      <c r="CH28" s="1930">
        <f t="shared" si="7"/>
        <v>0</v>
      </c>
      <c r="CI28" s="1930">
        <f t="shared" si="2"/>
        <v>0</v>
      </c>
      <c r="CJ28" s="1930">
        <f t="shared" si="3"/>
        <v>0</v>
      </c>
      <c r="CK28" s="1930">
        <f t="shared" si="4"/>
        <v>0</v>
      </c>
      <c r="CL28" s="84"/>
      <c r="CM28" s="84"/>
      <c r="CN28" s="84"/>
      <c r="CO28" s="84"/>
      <c r="CP28" s="84"/>
      <c r="CQ28" s="84"/>
      <c r="CR28" s="84"/>
      <c r="CS28" s="84"/>
      <c r="CT28" s="84"/>
      <c r="CU28" s="84"/>
      <c r="CV28" s="84"/>
      <c r="CW28" s="84"/>
      <c r="CX28" s="84"/>
      <c r="CY28" s="84"/>
      <c r="CZ28" s="84"/>
    </row>
    <row r="29" spans="1:104" ht="16.350000000000001" customHeight="1" x14ac:dyDescent="0.2">
      <c r="A29" s="2246" t="s">
        <v>1788</v>
      </c>
      <c r="B29" s="2151">
        <f t="shared" si="14"/>
        <v>0</v>
      </c>
      <c r="C29" s="1923"/>
      <c r="D29" s="2026"/>
      <c r="E29" s="2026"/>
      <c r="F29" s="2026"/>
      <c r="G29" s="2026"/>
      <c r="H29" s="2026"/>
      <c r="I29" s="2026"/>
      <c r="J29" s="2026"/>
      <c r="K29" s="2026"/>
      <c r="L29" s="2026"/>
      <c r="M29" s="2026"/>
      <c r="N29" s="2026"/>
      <c r="O29" s="2026"/>
      <c r="P29" s="2026"/>
      <c r="Q29" s="2026"/>
      <c r="R29" s="2026"/>
      <c r="S29" s="1924"/>
      <c r="T29" s="1925"/>
      <c r="U29" s="1923"/>
      <c r="V29" s="1924"/>
      <c r="W29" s="2246">
        <f t="shared" si="0"/>
        <v>0</v>
      </c>
      <c r="X29" s="1923"/>
      <c r="Y29" s="2026"/>
      <c r="Z29" s="1924"/>
      <c r="AA29" s="2911">
        <f t="shared" si="1"/>
        <v>0</v>
      </c>
      <c r="AB29" s="1923"/>
      <c r="AC29" s="2026"/>
      <c r="AD29" s="1924"/>
      <c r="AE29" s="2912"/>
      <c r="AF29" s="2923"/>
      <c r="AG29" s="2917"/>
      <c r="AH29" s="2924"/>
      <c r="AI29" s="2916"/>
      <c r="AJ29" s="2917"/>
      <c r="AK29" s="1924"/>
      <c r="AL29" s="2342"/>
      <c r="AM29" s="1924"/>
      <c r="AN29" s="2918"/>
      <c r="AO29" s="593"/>
      <c r="AP29" s="593"/>
      <c r="AQ29" s="2918"/>
      <c r="AR29" s="2155"/>
      <c r="AS29" s="2919"/>
      <c r="AT29" s="1017"/>
      <c r="AU29" s="2925"/>
      <c r="AV29" s="299"/>
      <c r="AW29" s="2342"/>
      <c r="AX29" s="1924"/>
      <c r="AY29" s="2792" t="str">
        <f t="shared" si="5"/>
        <v/>
      </c>
      <c r="AZ29" s="30"/>
      <c r="BA29" s="30"/>
      <c r="BB29" s="30"/>
      <c r="BC29" s="30"/>
      <c r="BD29" s="30"/>
      <c r="BE29" s="30"/>
      <c r="BF29" s="30"/>
      <c r="BG29" s="30"/>
      <c r="BH29" s="30"/>
      <c r="BI29" s="73"/>
      <c r="BJ29" s="73"/>
      <c r="BK29" s="73"/>
      <c r="BL29" s="73"/>
      <c r="BM29" s="73"/>
      <c r="BX29" s="84"/>
      <c r="CA29" s="2922" t="str">
        <f t="shared" si="9"/>
        <v/>
      </c>
      <c r="CB29" s="2922" t="str">
        <f t="shared" si="10"/>
        <v/>
      </c>
      <c r="CC29" s="2922" t="str">
        <f t="shared" si="11"/>
        <v/>
      </c>
      <c r="CD29" s="2922" t="str">
        <f t="shared" si="12"/>
        <v/>
      </c>
      <c r="CE29" s="2922" t="str">
        <f t="shared" si="13"/>
        <v/>
      </c>
      <c r="CF29" s="2922"/>
      <c r="CG29" s="1930">
        <f t="shared" si="6"/>
        <v>0</v>
      </c>
      <c r="CH29" s="1930">
        <f t="shared" si="7"/>
        <v>0</v>
      </c>
      <c r="CI29" s="1930">
        <f t="shared" si="2"/>
        <v>0</v>
      </c>
      <c r="CJ29" s="1930">
        <f t="shared" si="3"/>
        <v>0</v>
      </c>
      <c r="CK29" s="1930">
        <f t="shared" si="4"/>
        <v>0</v>
      </c>
      <c r="CL29" s="84"/>
      <c r="CM29" s="84"/>
      <c r="CN29" s="84"/>
      <c r="CO29" s="84"/>
      <c r="CP29" s="84"/>
      <c r="CQ29" s="84"/>
      <c r="CR29" s="84"/>
      <c r="CS29" s="84"/>
      <c r="CT29" s="84"/>
      <c r="CU29" s="84"/>
      <c r="CV29" s="84"/>
      <c r="CW29" s="84"/>
      <c r="CX29" s="84"/>
      <c r="CY29" s="84"/>
      <c r="CZ29" s="84"/>
    </row>
    <row r="30" spans="1:104" ht="16.350000000000001" customHeight="1" x14ac:dyDescent="0.2">
      <c r="A30" s="2246" t="s">
        <v>1789</v>
      </c>
      <c r="B30" s="2151">
        <f t="shared" si="14"/>
        <v>0</v>
      </c>
      <c r="C30" s="1923"/>
      <c r="D30" s="2026"/>
      <c r="E30" s="2026"/>
      <c r="F30" s="2026"/>
      <c r="G30" s="2026"/>
      <c r="H30" s="2026"/>
      <c r="I30" s="2026"/>
      <c r="J30" s="2026"/>
      <c r="K30" s="2026"/>
      <c r="L30" s="2026"/>
      <c r="M30" s="2026"/>
      <c r="N30" s="2026"/>
      <c r="O30" s="2026"/>
      <c r="P30" s="2026"/>
      <c r="Q30" s="2026"/>
      <c r="R30" s="2026"/>
      <c r="S30" s="1924"/>
      <c r="T30" s="1925"/>
      <c r="U30" s="1923"/>
      <c r="V30" s="1924"/>
      <c r="W30" s="2246">
        <f t="shared" si="0"/>
        <v>0</v>
      </c>
      <c r="X30" s="1923"/>
      <c r="Y30" s="2026"/>
      <c r="Z30" s="1924"/>
      <c r="AA30" s="2911">
        <f t="shared" si="1"/>
        <v>0</v>
      </c>
      <c r="AB30" s="1923"/>
      <c r="AC30" s="2026"/>
      <c r="AD30" s="1924"/>
      <c r="AE30" s="2912"/>
      <c r="AF30" s="2923"/>
      <c r="AG30" s="2917"/>
      <c r="AH30" s="2924"/>
      <c r="AI30" s="2916"/>
      <c r="AJ30" s="2917"/>
      <c r="AK30" s="1924"/>
      <c r="AL30" s="2342"/>
      <c r="AM30" s="1924"/>
      <c r="AN30" s="2918"/>
      <c r="AO30" s="593"/>
      <c r="AP30" s="593"/>
      <c r="AQ30" s="2918"/>
      <c r="AR30" s="2155"/>
      <c r="AS30" s="2919"/>
      <c r="AT30" s="1017"/>
      <c r="AU30" s="2925"/>
      <c r="AV30" s="299"/>
      <c r="AW30" s="2342"/>
      <c r="AX30" s="1924"/>
      <c r="AY30" s="2792" t="str">
        <f t="shared" si="5"/>
        <v/>
      </c>
      <c r="AZ30" s="30"/>
      <c r="BA30" s="30"/>
      <c r="BB30" s="30"/>
      <c r="BC30" s="30"/>
      <c r="BD30" s="30"/>
      <c r="BE30" s="30"/>
      <c r="BF30" s="30"/>
      <c r="BG30" s="30"/>
      <c r="BH30" s="30"/>
      <c r="BI30" s="73"/>
      <c r="BJ30" s="73"/>
      <c r="BK30" s="73"/>
      <c r="BL30" s="73"/>
      <c r="BM30" s="73"/>
      <c r="BX30" s="84"/>
      <c r="CA30" s="2922" t="str">
        <f t="shared" si="9"/>
        <v/>
      </c>
      <c r="CB30" s="2922" t="str">
        <f t="shared" si="10"/>
        <v/>
      </c>
      <c r="CC30" s="2922" t="str">
        <f t="shared" si="11"/>
        <v/>
      </c>
      <c r="CD30" s="2922" t="str">
        <f t="shared" si="12"/>
        <v/>
      </c>
      <c r="CE30" s="2922" t="str">
        <f t="shared" si="13"/>
        <v/>
      </c>
      <c r="CF30" s="2922"/>
      <c r="CG30" s="1930">
        <f t="shared" si="6"/>
        <v>0</v>
      </c>
      <c r="CH30" s="1930">
        <f t="shared" si="7"/>
        <v>0</v>
      </c>
      <c r="CI30" s="1930">
        <f t="shared" si="2"/>
        <v>0</v>
      </c>
      <c r="CJ30" s="1930">
        <f t="shared" si="3"/>
        <v>0</v>
      </c>
      <c r="CK30" s="1930">
        <f t="shared" si="4"/>
        <v>0</v>
      </c>
      <c r="CL30" s="84"/>
      <c r="CM30" s="84"/>
      <c r="CN30" s="84"/>
      <c r="CO30" s="84"/>
      <c r="CP30" s="84"/>
      <c r="CQ30" s="84"/>
      <c r="CR30" s="84"/>
      <c r="CS30" s="84"/>
      <c r="CT30" s="84"/>
      <c r="CU30" s="84"/>
      <c r="CV30" s="84"/>
      <c r="CW30" s="84"/>
      <c r="CX30" s="84"/>
      <c r="CY30" s="84"/>
      <c r="CZ30" s="84"/>
    </row>
    <row r="31" spans="1:104" ht="16.350000000000001" customHeight="1" x14ac:dyDescent="0.2">
      <c r="A31" s="2246" t="s">
        <v>1790</v>
      </c>
      <c r="B31" s="2151">
        <f t="shared" si="14"/>
        <v>0</v>
      </c>
      <c r="C31" s="1923"/>
      <c r="D31" s="2026"/>
      <c r="E31" s="2026"/>
      <c r="F31" s="2026"/>
      <c r="G31" s="2026"/>
      <c r="H31" s="2026"/>
      <c r="I31" s="2026"/>
      <c r="J31" s="2026"/>
      <c r="K31" s="2026"/>
      <c r="L31" s="2026"/>
      <c r="M31" s="2026"/>
      <c r="N31" s="2026"/>
      <c r="O31" s="2026"/>
      <c r="P31" s="2026"/>
      <c r="Q31" s="2026"/>
      <c r="R31" s="2026"/>
      <c r="S31" s="1924"/>
      <c r="T31" s="1925"/>
      <c r="U31" s="1923"/>
      <c r="V31" s="1924"/>
      <c r="W31" s="2246">
        <f t="shared" si="0"/>
        <v>0</v>
      </c>
      <c r="X31" s="1923"/>
      <c r="Y31" s="2026"/>
      <c r="Z31" s="1924"/>
      <c r="AA31" s="2911">
        <f t="shared" si="1"/>
        <v>0</v>
      </c>
      <c r="AB31" s="1923"/>
      <c r="AC31" s="2026"/>
      <c r="AD31" s="1924"/>
      <c r="AE31" s="2912"/>
      <c r="AF31" s="2923"/>
      <c r="AG31" s="2917"/>
      <c r="AH31" s="2924"/>
      <c r="AI31" s="2916"/>
      <c r="AJ31" s="2917"/>
      <c r="AK31" s="1924"/>
      <c r="AL31" s="2342"/>
      <c r="AM31" s="1924"/>
      <c r="AN31" s="2918"/>
      <c r="AO31" s="593"/>
      <c r="AP31" s="593"/>
      <c r="AQ31" s="2918"/>
      <c r="AR31" s="2155"/>
      <c r="AS31" s="2919"/>
      <c r="AT31" s="1017"/>
      <c r="AU31" s="2925"/>
      <c r="AV31" s="299"/>
      <c r="AW31" s="2342"/>
      <c r="AX31" s="1924"/>
      <c r="AY31" s="2792" t="str">
        <f t="shared" si="5"/>
        <v/>
      </c>
      <c r="AZ31" s="30"/>
      <c r="BA31" s="30"/>
      <c r="BB31" s="30"/>
      <c r="BC31" s="30"/>
      <c r="BD31" s="30"/>
      <c r="BE31" s="30"/>
      <c r="BF31" s="30"/>
      <c r="BG31" s="30"/>
      <c r="BH31" s="30"/>
      <c r="BI31" s="73"/>
      <c r="BJ31" s="73"/>
      <c r="BK31" s="73"/>
      <c r="BL31" s="73"/>
      <c r="BM31" s="73"/>
      <c r="BX31" s="84"/>
      <c r="CA31" s="2922" t="str">
        <f t="shared" si="9"/>
        <v/>
      </c>
      <c r="CB31" s="2922" t="str">
        <f t="shared" si="10"/>
        <v/>
      </c>
      <c r="CC31" s="2922" t="str">
        <f t="shared" si="11"/>
        <v/>
      </c>
      <c r="CD31" s="2922" t="str">
        <f t="shared" si="12"/>
        <v/>
      </c>
      <c r="CE31" s="2922" t="str">
        <f t="shared" si="13"/>
        <v/>
      </c>
      <c r="CF31" s="2922"/>
      <c r="CG31" s="1930">
        <f t="shared" si="6"/>
        <v>0</v>
      </c>
      <c r="CH31" s="1930">
        <f t="shared" si="7"/>
        <v>0</v>
      </c>
      <c r="CI31" s="1930">
        <f t="shared" si="2"/>
        <v>0</v>
      </c>
      <c r="CJ31" s="1930">
        <f t="shared" si="3"/>
        <v>0</v>
      </c>
      <c r="CK31" s="1930">
        <f t="shared" si="4"/>
        <v>0</v>
      </c>
      <c r="CL31" s="84"/>
      <c r="CM31" s="84"/>
      <c r="CN31" s="84"/>
      <c r="CO31" s="84"/>
      <c r="CP31" s="84"/>
      <c r="CQ31" s="84"/>
      <c r="CR31" s="84"/>
      <c r="CS31" s="84"/>
      <c r="CT31" s="84"/>
      <c r="CU31" s="84"/>
      <c r="CV31" s="84"/>
      <c r="CW31" s="84"/>
      <c r="CX31" s="84"/>
      <c r="CY31" s="84"/>
      <c r="CZ31" s="84"/>
    </row>
    <row r="32" spans="1:104" ht="16.350000000000001" customHeight="1" x14ac:dyDescent="0.2">
      <c r="A32" s="2246" t="s">
        <v>1791</v>
      </c>
      <c r="B32" s="2151">
        <f t="shared" si="14"/>
        <v>0</v>
      </c>
      <c r="C32" s="1923"/>
      <c r="D32" s="2026"/>
      <c r="E32" s="2026"/>
      <c r="F32" s="2026"/>
      <c r="G32" s="2026"/>
      <c r="H32" s="2026"/>
      <c r="I32" s="2026"/>
      <c r="J32" s="2026"/>
      <c r="K32" s="2026"/>
      <c r="L32" s="2026"/>
      <c r="M32" s="2026"/>
      <c r="N32" s="2026"/>
      <c r="O32" s="2026"/>
      <c r="P32" s="2026"/>
      <c r="Q32" s="2026"/>
      <c r="R32" s="2026"/>
      <c r="S32" s="1924"/>
      <c r="T32" s="1925"/>
      <c r="U32" s="1923"/>
      <c r="V32" s="1924"/>
      <c r="W32" s="2246">
        <f t="shared" si="0"/>
        <v>0</v>
      </c>
      <c r="X32" s="1923"/>
      <c r="Y32" s="2026"/>
      <c r="Z32" s="1924"/>
      <c r="AA32" s="2911">
        <f t="shared" si="1"/>
        <v>0</v>
      </c>
      <c r="AB32" s="1923"/>
      <c r="AC32" s="2026"/>
      <c r="AD32" s="1924"/>
      <c r="AE32" s="2912"/>
      <c r="AF32" s="2923"/>
      <c r="AG32" s="2917"/>
      <c r="AH32" s="2924"/>
      <c r="AI32" s="2916"/>
      <c r="AJ32" s="2917"/>
      <c r="AK32" s="1924"/>
      <c r="AL32" s="2342"/>
      <c r="AM32" s="1924"/>
      <c r="AN32" s="2918"/>
      <c r="AO32" s="593"/>
      <c r="AP32" s="593"/>
      <c r="AQ32" s="2918"/>
      <c r="AR32" s="2155"/>
      <c r="AS32" s="2919"/>
      <c r="AT32" s="1017"/>
      <c r="AU32" s="2925"/>
      <c r="AV32" s="299"/>
      <c r="AW32" s="2342"/>
      <c r="AX32" s="1924"/>
      <c r="AY32" s="2792" t="str">
        <f t="shared" si="5"/>
        <v/>
      </c>
      <c r="AZ32" s="30"/>
      <c r="BA32" s="30"/>
      <c r="BB32" s="30"/>
      <c r="BC32" s="30"/>
      <c r="BD32" s="30"/>
      <c r="BE32" s="30"/>
      <c r="BF32" s="30"/>
      <c r="BG32" s="30"/>
      <c r="BH32" s="30"/>
      <c r="BI32" s="73"/>
      <c r="BJ32" s="73"/>
      <c r="BK32" s="73"/>
      <c r="BL32" s="73"/>
      <c r="BM32" s="73"/>
      <c r="BX32" s="84"/>
      <c r="CA32" s="2922" t="str">
        <f t="shared" si="9"/>
        <v/>
      </c>
      <c r="CB32" s="2922" t="str">
        <f t="shared" si="10"/>
        <v/>
      </c>
      <c r="CC32" s="2922" t="str">
        <f t="shared" si="11"/>
        <v/>
      </c>
      <c r="CD32" s="2922" t="str">
        <f t="shared" si="12"/>
        <v/>
      </c>
      <c r="CE32" s="2922" t="str">
        <f t="shared" si="13"/>
        <v/>
      </c>
      <c r="CF32" s="2922"/>
      <c r="CG32" s="1930">
        <f t="shared" si="6"/>
        <v>0</v>
      </c>
      <c r="CH32" s="1930">
        <f t="shared" si="7"/>
        <v>0</v>
      </c>
      <c r="CI32" s="1930">
        <f t="shared" si="2"/>
        <v>0</v>
      </c>
      <c r="CJ32" s="1930">
        <f t="shared" si="3"/>
        <v>0</v>
      </c>
      <c r="CK32" s="1930">
        <f t="shared" si="4"/>
        <v>0</v>
      </c>
      <c r="CL32" s="84"/>
      <c r="CM32" s="84"/>
      <c r="CN32" s="84"/>
      <c r="CO32" s="84"/>
      <c r="CP32" s="84"/>
      <c r="CQ32" s="84"/>
      <c r="CR32" s="84"/>
      <c r="CS32" s="84"/>
      <c r="CT32" s="84"/>
      <c r="CU32" s="84"/>
      <c r="CV32" s="84"/>
      <c r="CW32" s="84"/>
      <c r="CX32" s="84"/>
      <c r="CY32" s="84"/>
      <c r="CZ32" s="84"/>
    </row>
    <row r="33" spans="1:104" ht="16.350000000000001" customHeight="1" x14ac:dyDescent="0.2">
      <c r="A33" s="2246" t="s">
        <v>1792</v>
      </c>
      <c r="B33" s="2151">
        <f t="shared" si="14"/>
        <v>0</v>
      </c>
      <c r="C33" s="1923"/>
      <c r="D33" s="2026"/>
      <c r="E33" s="2026"/>
      <c r="F33" s="2026"/>
      <c r="G33" s="2026"/>
      <c r="H33" s="2026"/>
      <c r="I33" s="2026"/>
      <c r="J33" s="2026"/>
      <c r="K33" s="2026"/>
      <c r="L33" s="2026"/>
      <c r="M33" s="2026"/>
      <c r="N33" s="2026"/>
      <c r="O33" s="2026"/>
      <c r="P33" s="2026"/>
      <c r="Q33" s="2026"/>
      <c r="R33" s="2026"/>
      <c r="S33" s="1924"/>
      <c r="T33" s="1925"/>
      <c r="U33" s="1923"/>
      <c r="V33" s="1924"/>
      <c r="W33" s="2246">
        <f t="shared" si="0"/>
        <v>0</v>
      </c>
      <c r="X33" s="1923"/>
      <c r="Y33" s="2026"/>
      <c r="Z33" s="1924"/>
      <c r="AA33" s="2911">
        <f t="shared" si="1"/>
        <v>0</v>
      </c>
      <c r="AB33" s="1923"/>
      <c r="AC33" s="2026"/>
      <c r="AD33" s="1924"/>
      <c r="AE33" s="2912"/>
      <c r="AF33" s="2923"/>
      <c r="AG33" s="2917"/>
      <c r="AH33" s="2924"/>
      <c r="AI33" s="2916"/>
      <c r="AJ33" s="2917"/>
      <c r="AK33" s="1924"/>
      <c r="AL33" s="2342"/>
      <c r="AM33" s="1924"/>
      <c r="AN33" s="2918"/>
      <c r="AO33" s="593"/>
      <c r="AP33" s="593"/>
      <c r="AQ33" s="2918"/>
      <c r="AR33" s="2155"/>
      <c r="AS33" s="2919"/>
      <c r="AT33" s="1017"/>
      <c r="AU33" s="2925"/>
      <c r="AV33" s="299"/>
      <c r="AW33" s="2342"/>
      <c r="AX33" s="1924"/>
      <c r="AY33" s="2792" t="str">
        <f t="shared" si="5"/>
        <v/>
      </c>
      <c r="AZ33" s="30"/>
      <c r="BA33" s="30"/>
      <c r="BB33" s="30"/>
      <c r="BC33" s="30"/>
      <c r="BD33" s="30"/>
      <c r="BE33" s="30"/>
      <c r="BF33" s="30"/>
      <c r="BG33" s="30"/>
      <c r="BH33" s="30"/>
      <c r="BI33" s="73"/>
      <c r="BJ33" s="73"/>
      <c r="BK33" s="73"/>
      <c r="BL33" s="73"/>
      <c r="BM33" s="73"/>
      <c r="BX33" s="84"/>
      <c r="CA33" s="2922" t="str">
        <f t="shared" si="9"/>
        <v/>
      </c>
      <c r="CB33" s="2922" t="str">
        <f t="shared" si="10"/>
        <v/>
      </c>
      <c r="CC33" s="2922" t="str">
        <f t="shared" si="11"/>
        <v/>
      </c>
      <c r="CD33" s="2922" t="str">
        <f t="shared" si="12"/>
        <v/>
      </c>
      <c r="CE33" s="2922" t="str">
        <f t="shared" si="13"/>
        <v/>
      </c>
      <c r="CF33" s="2922"/>
      <c r="CG33" s="1930">
        <f t="shared" si="6"/>
        <v>0</v>
      </c>
      <c r="CH33" s="1930">
        <f t="shared" si="7"/>
        <v>0</v>
      </c>
      <c r="CI33" s="1930">
        <f t="shared" si="2"/>
        <v>0</v>
      </c>
      <c r="CJ33" s="1930">
        <f t="shared" si="3"/>
        <v>0</v>
      </c>
      <c r="CK33" s="1930">
        <f t="shared" si="4"/>
        <v>0</v>
      </c>
      <c r="CL33" s="84"/>
      <c r="CM33" s="84"/>
      <c r="CN33" s="84"/>
      <c r="CO33" s="84"/>
      <c r="CP33" s="84"/>
      <c r="CQ33" s="84"/>
      <c r="CR33" s="84"/>
      <c r="CS33" s="84"/>
      <c r="CT33" s="84"/>
      <c r="CU33" s="84"/>
      <c r="CV33" s="84"/>
      <c r="CW33" s="84"/>
      <c r="CX33" s="84"/>
      <c r="CY33" s="84"/>
      <c r="CZ33" s="84"/>
    </row>
    <row r="34" spans="1:104" ht="16.350000000000001" customHeight="1" x14ac:dyDescent="0.2">
      <c r="A34" s="2246" t="s">
        <v>1793</v>
      </c>
      <c r="B34" s="2151">
        <f t="shared" si="14"/>
        <v>0</v>
      </c>
      <c r="C34" s="1923"/>
      <c r="D34" s="2026"/>
      <c r="E34" s="2026"/>
      <c r="F34" s="2026"/>
      <c r="G34" s="2026"/>
      <c r="H34" s="2026"/>
      <c r="I34" s="2026"/>
      <c r="J34" s="2026"/>
      <c r="K34" s="2026"/>
      <c r="L34" s="2026"/>
      <c r="M34" s="2026"/>
      <c r="N34" s="2026"/>
      <c r="O34" s="2026"/>
      <c r="P34" s="2026"/>
      <c r="Q34" s="2026"/>
      <c r="R34" s="2026"/>
      <c r="S34" s="1924"/>
      <c r="T34" s="1925"/>
      <c r="U34" s="1923"/>
      <c r="V34" s="1924"/>
      <c r="W34" s="2246">
        <f t="shared" si="0"/>
        <v>0</v>
      </c>
      <c r="X34" s="1923"/>
      <c r="Y34" s="2026"/>
      <c r="Z34" s="1924"/>
      <c r="AA34" s="2911">
        <f t="shared" si="1"/>
        <v>0</v>
      </c>
      <c r="AB34" s="1923"/>
      <c r="AC34" s="2026"/>
      <c r="AD34" s="1924"/>
      <c r="AE34" s="2912"/>
      <c r="AF34" s="2923"/>
      <c r="AG34" s="2917"/>
      <c r="AH34" s="2924"/>
      <c r="AI34" s="2916"/>
      <c r="AJ34" s="2917"/>
      <c r="AK34" s="1924"/>
      <c r="AL34" s="2342"/>
      <c r="AM34" s="1924"/>
      <c r="AN34" s="2918"/>
      <c r="AO34" s="593"/>
      <c r="AP34" s="593"/>
      <c r="AQ34" s="2918"/>
      <c r="AR34" s="2155"/>
      <c r="AS34" s="2919"/>
      <c r="AT34" s="1017"/>
      <c r="AU34" s="2925"/>
      <c r="AV34" s="299"/>
      <c r="AW34" s="2342"/>
      <c r="AX34" s="1924"/>
      <c r="AY34" s="2792" t="str">
        <f t="shared" si="5"/>
        <v/>
      </c>
      <c r="AZ34" s="30"/>
      <c r="BA34" s="30"/>
      <c r="BB34" s="30"/>
      <c r="BC34" s="30"/>
      <c r="BD34" s="30"/>
      <c r="BE34" s="30"/>
      <c r="BF34" s="30"/>
      <c r="BG34" s="30"/>
      <c r="BH34" s="30"/>
      <c r="BI34" s="73"/>
      <c r="BJ34" s="73"/>
      <c r="BK34" s="73"/>
      <c r="BL34" s="73"/>
      <c r="BM34" s="73"/>
      <c r="BX34" s="84"/>
      <c r="CA34" s="2922" t="str">
        <f t="shared" si="9"/>
        <v/>
      </c>
      <c r="CB34" s="2922" t="str">
        <f t="shared" si="10"/>
        <v/>
      </c>
      <c r="CC34" s="2922" t="str">
        <f t="shared" si="11"/>
        <v/>
      </c>
      <c r="CD34" s="2922" t="str">
        <f t="shared" si="12"/>
        <v/>
      </c>
      <c r="CE34" s="2922" t="str">
        <f t="shared" si="13"/>
        <v/>
      </c>
      <c r="CF34" s="2922"/>
      <c r="CG34" s="1930">
        <f t="shared" si="6"/>
        <v>0</v>
      </c>
      <c r="CH34" s="1930">
        <f t="shared" si="7"/>
        <v>0</v>
      </c>
      <c r="CI34" s="1930">
        <f t="shared" si="2"/>
        <v>0</v>
      </c>
      <c r="CJ34" s="1930">
        <f t="shared" si="3"/>
        <v>0</v>
      </c>
      <c r="CK34" s="1930">
        <f t="shared" si="4"/>
        <v>0</v>
      </c>
      <c r="CL34" s="84"/>
      <c r="CM34" s="84"/>
      <c r="CN34" s="84"/>
      <c r="CO34" s="84"/>
      <c r="CP34" s="84"/>
      <c r="CQ34" s="84"/>
      <c r="CR34" s="84"/>
      <c r="CS34" s="84"/>
      <c r="CT34" s="84"/>
      <c r="CU34" s="84"/>
      <c r="CV34" s="84"/>
      <c r="CW34" s="84"/>
      <c r="CX34" s="84"/>
      <c r="CY34" s="84"/>
      <c r="CZ34" s="84"/>
    </row>
    <row r="35" spans="1:104" ht="16.350000000000001" customHeight="1" x14ac:dyDescent="0.2">
      <c r="A35" s="2246" t="s">
        <v>1794</v>
      </c>
      <c r="B35" s="2151">
        <f>SUM(O35+P35+Q35+R35+S35)</f>
        <v>0</v>
      </c>
      <c r="C35" s="2002"/>
      <c r="D35" s="2182"/>
      <c r="E35" s="2182"/>
      <c r="F35" s="2182"/>
      <c r="G35" s="2182"/>
      <c r="H35" s="2182"/>
      <c r="I35" s="2182"/>
      <c r="J35" s="2182"/>
      <c r="K35" s="2182"/>
      <c r="L35" s="2182"/>
      <c r="M35" s="2182"/>
      <c r="N35" s="2182"/>
      <c r="O35" s="2026"/>
      <c r="P35" s="2026"/>
      <c r="Q35" s="2026"/>
      <c r="R35" s="2026"/>
      <c r="S35" s="1924"/>
      <c r="T35" s="1925"/>
      <c r="U35" s="1923"/>
      <c r="V35" s="1924"/>
      <c r="W35" s="2246">
        <f t="shared" si="0"/>
        <v>0</v>
      </c>
      <c r="X35" s="2002"/>
      <c r="Y35" s="2182"/>
      <c r="Z35" s="2003"/>
      <c r="AA35" s="2911">
        <f t="shared" si="1"/>
        <v>0</v>
      </c>
      <c r="AB35" s="1923"/>
      <c r="AC35" s="2026"/>
      <c r="AD35" s="1924"/>
      <c r="AE35" s="2912"/>
      <c r="AF35" s="2923"/>
      <c r="AG35" s="2917"/>
      <c r="AH35" s="2924"/>
      <c r="AI35" s="2916"/>
      <c r="AJ35" s="2917"/>
      <c r="AK35" s="1924"/>
      <c r="AL35" s="2342"/>
      <c r="AM35" s="1924"/>
      <c r="AN35" s="2918"/>
      <c r="AO35" s="593"/>
      <c r="AP35" s="593"/>
      <c r="AQ35" s="2918"/>
      <c r="AR35" s="2155"/>
      <c r="AS35" s="2919"/>
      <c r="AT35" s="1017"/>
      <c r="AU35" s="2925"/>
      <c r="AV35" s="299"/>
      <c r="AW35" s="2342"/>
      <c r="AX35" s="1924"/>
      <c r="AY35" s="2792" t="str">
        <f t="shared" si="5"/>
        <v/>
      </c>
      <c r="AZ35" s="30"/>
      <c r="BA35" s="30"/>
      <c r="BB35" s="30"/>
      <c r="BC35" s="30"/>
      <c r="BD35" s="30"/>
      <c r="BE35" s="30"/>
      <c r="BF35" s="30"/>
      <c r="BG35" s="30"/>
      <c r="BH35" s="30"/>
      <c r="BI35" s="73"/>
      <c r="BJ35" s="73"/>
      <c r="BK35" s="73"/>
      <c r="BL35" s="73"/>
      <c r="BM35" s="73"/>
      <c r="BX35" s="84"/>
      <c r="CA35" s="2922" t="str">
        <f t="shared" si="9"/>
        <v/>
      </c>
      <c r="CB35" s="2922" t="str">
        <f t="shared" si="10"/>
        <v/>
      </c>
      <c r="CC35" s="2922" t="str">
        <f t="shared" si="11"/>
        <v/>
      </c>
      <c r="CD35" s="2922" t="str">
        <f t="shared" si="12"/>
        <v/>
      </c>
      <c r="CE35" s="2922" t="str">
        <f t="shared" si="13"/>
        <v/>
      </c>
      <c r="CF35" s="2922"/>
      <c r="CG35" s="1930">
        <f t="shared" si="6"/>
        <v>0</v>
      </c>
      <c r="CH35" s="1930">
        <f t="shared" si="7"/>
        <v>0</v>
      </c>
      <c r="CI35" s="1930">
        <f t="shared" si="2"/>
        <v>0</v>
      </c>
      <c r="CJ35" s="1930">
        <f t="shared" si="3"/>
        <v>0</v>
      </c>
      <c r="CK35" s="1930">
        <f t="shared" si="4"/>
        <v>0</v>
      </c>
      <c r="CL35" s="84"/>
      <c r="CM35" s="84"/>
      <c r="CN35" s="84"/>
      <c r="CO35" s="84"/>
      <c r="CP35" s="84"/>
      <c r="CQ35" s="84"/>
      <c r="CR35" s="84"/>
      <c r="CS35" s="84"/>
      <c r="CT35" s="84"/>
      <c r="CU35" s="84"/>
      <c r="CV35" s="84"/>
      <c r="CW35" s="84"/>
      <c r="CX35" s="84"/>
      <c r="CY35" s="84"/>
      <c r="CZ35" s="84"/>
    </row>
    <row r="36" spans="1:104" ht="16.350000000000001" customHeight="1" x14ac:dyDescent="0.2">
      <c r="A36" s="2246" t="s">
        <v>1795</v>
      </c>
      <c r="B36" s="2151">
        <f t="shared" ref="B36:B67" si="15">SUM(C36:S36)</f>
        <v>0</v>
      </c>
      <c r="C36" s="1923"/>
      <c r="D36" s="2026"/>
      <c r="E36" s="2026"/>
      <c r="F36" s="2926"/>
      <c r="G36" s="2926"/>
      <c r="H36" s="2926"/>
      <c r="I36" s="2926"/>
      <c r="J36" s="2926"/>
      <c r="K36" s="2926"/>
      <c r="L36" s="2026"/>
      <c r="M36" s="2026"/>
      <c r="N36" s="2026"/>
      <c r="O36" s="2026"/>
      <c r="P36" s="2026"/>
      <c r="Q36" s="2026"/>
      <c r="R36" s="2026"/>
      <c r="S36" s="1924"/>
      <c r="T36" s="1925"/>
      <c r="U36" s="1923"/>
      <c r="V36" s="1924"/>
      <c r="W36" s="2246">
        <f t="shared" si="0"/>
        <v>0</v>
      </c>
      <c r="X36" s="1923"/>
      <c r="Y36" s="2026"/>
      <c r="Z36" s="1924"/>
      <c r="AA36" s="2911">
        <f t="shared" si="1"/>
        <v>0</v>
      </c>
      <c r="AB36" s="1923"/>
      <c r="AC36" s="2026"/>
      <c r="AD36" s="1924"/>
      <c r="AE36" s="2912"/>
      <c r="AF36" s="2923"/>
      <c r="AG36" s="2917"/>
      <c r="AH36" s="2924"/>
      <c r="AI36" s="2916"/>
      <c r="AJ36" s="2917"/>
      <c r="AK36" s="1924"/>
      <c r="AL36" s="2342"/>
      <c r="AM36" s="1924"/>
      <c r="AN36" s="2918"/>
      <c r="AO36" s="593"/>
      <c r="AP36" s="593"/>
      <c r="AQ36" s="2918"/>
      <c r="AR36" s="2155"/>
      <c r="AS36" s="2919"/>
      <c r="AT36" s="1017"/>
      <c r="AU36" s="2925"/>
      <c r="AV36" s="299"/>
      <c r="AW36" s="2342"/>
      <c r="AX36" s="1924"/>
      <c r="AY36" s="2792" t="str">
        <f t="shared" si="5"/>
        <v/>
      </c>
      <c r="AZ36" s="30"/>
      <c r="BA36" s="30"/>
      <c r="BB36" s="30"/>
      <c r="BC36" s="30"/>
      <c r="BD36" s="30"/>
      <c r="BE36" s="30"/>
      <c r="BF36" s="30"/>
      <c r="BG36" s="30"/>
      <c r="BH36" s="30"/>
      <c r="BI36" s="73"/>
      <c r="BJ36" s="73"/>
      <c r="BK36" s="73"/>
      <c r="BL36" s="73"/>
      <c r="BM36" s="73"/>
      <c r="BX36" s="84"/>
      <c r="CA36" s="2922" t="str">
        <f t="shared" si="9"/>
        <v/>
      </c>
      <c r="CB36" s="2922" t="str">
        <f t="shared" si="10"/>
        <v/>
      </c>
      <c r="CC36" s="2922" t="str">
        <f t="shared" si="11"/>
        <v/>
      </c>
      <c r="CD36" s="2922" t="str">
        <f t="shared" si="12"/>
        <v/>
      </c>
      <c r="CE36" s="2922" t="str">
        <f t="shared" si="13"/>
        <v/>
      </c>
      <c r="CF36" s="2922"/>
      <c r="CG36" s="1930">
        <f t="shared" si="6"/>
        <v>0</v>
      </c>
      <c r="CH36" s="1930">
        <f t="shared" si="7"/>
        <v>0</v>
      </c>
      <c r="CI36" s="1930">
        <f t="shared" si="2"/>
        <v>0</v>
      </c>
      <c r="CJ36" s="1930">
        <f t="shared" si="3"/>
        <v>0</v>
      </c>
      <c r="CK36" s="1930">
        <f t="shared" si="4"/>
        <v>0</v>
      </c>
      <c r="CL36" s="84"/>
      <c r="CM36" s="84"/>
      <c r="CN36" s="84"/>
      <c r="CO36" s="84"/>
      <c r="CP36" s="84"/>
      <c r="CQ36" s="84"/>
      <c r="CR36" s="84"/>
      <c r="CS36" s="84"/>
      <c r="CT36" s="84"/>
      <c r="CU36" s="84"/>
      <c r="CV36" s="84"/>
      <c r="CW36" s="84"/>
      <c r="CX36" s="84"/>
      <c r="CY36" s="84"/>
      <c r="CZ36" s="84"/>
    </row>
    <row r="37" spans="1:104" ht="16.350000000000001" customHeight="1" x14ac:dyDescent="0.2">
      <c r="A37" s="2246" t="s">
        <v>1796</v>
      </c>
      <c r="B37" s="2151">
        <f t="shared" si="15"/>
        <v>0</v>
      </c>
      <c r="C37" s="2927"/>
      <c r="D37" s="2926"/>
      <c r="E37" s="2926"/>
      <c r="F37" s="2926"/>
      <c r="G37" s="2026"/>
      <c r="H37" s="2026"/>
      <c r="I37" s="2026"/>
      <c r="J37" s="2026"/>
      <c r="K37" s="2026"/>
      <c r="L37" s="2026"/>
      <c r="M37" s="2026"/>
      <c r="N37" s="2026"/>
      <c r="O37" s="2026"/>
      <c r="P37" s="2026"/>
      <c r="Q37" s="2026"/>
      <c r="R37" s="2026"/>
      <c r="S37" s="1924"/>
      <c r="T37" s="1925"/>
      <c r="U37" s="1923"/>
      <c r="V37" s="1924"/>
      <c r="W37" s="2246">
        <f t="shared" si="0"/>
        <v>0</v>
      </c>
      <c r="X37" s="1923"/>
      <c r="Y37" s="2026"/>
      <c r="Z37" s="1924"/>
      <c r="AA37" s="2911">
        <f t="shared" si="1"/>
        <v>0</v>
      </c>
      <c r="AB37" s="1923"/>
      <c r="AC37" s="2026"/>
      <c r="AD37" s="1924"/>
      <c r="AE37" s="2912"/>
      <c r="AF37" s="2923"/>
      <c r="AG37" s="2917"/>
      <c r="AH37" s="2924"/>
      <c r="AI37" s="2916"/>
      <c r="AJ37" s="2917"/>
      <c r="AK37" s="1924"/>
      <c r="AL37" s="2342"/>
      <c r="AM37" s="1924"/>
      <c r="AN37" s="2918"/>
      <c r="AO37" s="593"/>
      <c r="AP37" s="593"/>
      <c r="AQ37" s="2918"/>
      <c r="AR37" s="2155"/>
      <c r="AS37" s="2919"/>
      <c r="AT37" s="1017"/>
      <c r="AU37" s="2925"/>
      <c r="AV37" s="299"/>
      <c r="AW37" s="2342"/>
      <c r="AX37" s="1924"/>
      <c r="AY37" s="2792" t="str">
        <f t="shared" si="5"/>
        <v/>
      </c>
      <c r="AZ37" s="30"/>
      <c r="BA37" s="30"/>
      <c r="BB37" s="30"/>
      <c r="BC37" s="30"/>
      <c r="BD37" s="30"/>
      <c r="BE37" s="30"/>
      <c r="BF37" s="30"/>
      <c r="BG37" s="30"/>
      <c r="BH37" s="30"/>
      <c r="BI37" s="73"/>
      <c r="BJ37" s="73"/>
      <c r="BK37" s="73"/>
      <c r="BL37" s="73"/>
      <c r="BM37" s="73"/>
      <c r="BX37" s="84"/>
      <c r="CA37" s="2922" t="str">
        <f t="shared" si="9"/>
        <v/>
      </c>
      <c r="CB37" s="2922" t="str">
        <f t="shared" si="10"/>
        <v/>
      </c>
      <c r="CC37" s="2922" t="str">
        <f t="shared" si="11"/>
        <v/>
      </c>
      <c r="CD37" s="2922" t="str">
        <f t="shared" si="12"/>
        <v/>
      </c>
      <c r="CE37" s="2922" t="str">
        <f t="shared" si="13"/>
        <v/>
      </c>
      <c r="CF37" s="2922"/>
      <c r="CG37" s="1930">
        <f t="shared" si="6"/>
        <v>0</v>
      </c>
      <c r="CH37" s="1930">
        <f t="shared" si="7"/>
        <v>0</v>
      </c>
      <c r="CI37" s="1930">
        <f t="shared" si="2"/>
        <v>0</v>
      </c>
      <c r="CJ37" s="1930">
        <f t="shared" si="3"/>
        <v>0</v>
      </c>
      <c r="CK37" s="1930">
        <f t="shared" si="4"/>
        <v>0</v>
      </c>
      <c r="CL37" s="84"/>
      <c r="CM37" s="84"/>
      <c r="CN37" s="84"/>
      <c r="CO37" s="84"/>
      <c r="CP37" s="84"/>
      <c r="CQ37" s="84"/>
      <c r="CR37" s="84"/>
      <c r="CS37" s="84"/>
      <c r="CT37" s="84"/>
      <c r="CU37" s="84"/>
      <c r="CV37" s="84"/>
      <c r="CW37" s="84"/>
      <c r="CX37" s="84"/>
      <c r="CY37" s="84"/>
      <c r="CZ37" s="84"/>
    </row>
    <row r="38" spans="1:104" ht="16.350000000000001" customHeight="1" x14ac:dyDescent="0.2">
      <c r="A38" s="2246" t="s">
        <v>1797</v>
      </c>
      <c r="B38" s="2151">
        <f t="shared" si="15"/>
        <v>0</v>
      </c>
      <c r="C38" s="2927"/>
      <c r="D38" s="2926"/>
      <c r="E38" s="2926"/>
      <c r="F38" s="2926"/>
      <c r="G38" s="2926"/>
      <c r="H38" s="2926"/>
      <c r="I38" s="2926"/>
      <c r="J38" s="2926"/>
      <c r="K38" s="2926"/>
      <c r="L38" s="2026"/>
      <c r="M38" s="2026"/>
      <c r="N38" s="2026"/>
      <c r="O38" s="2026"/>
      <c r="P38" s="2026"/>
      <c r="Q38" s="2026"/>
      <c r="R38" s="2026"/>
      <c r="S38" s="1924"/>
      <c r="T38" s="1925"/>
      <c r="U38" s="1923"/>
      <c r="V38" s="1924"/>
      <c r="W38" s="2246">
        <f t="shared" si="0"/>
        <v>0</v>
      </c>
      <c r="X38" s="1923"/>
      <c r="Y38" s="2026"/>
      <c r="Z38" s="1924"/>
      <c r="AA38" s="2911">
        <f t="shared" si="1"/>
        <v>0</v>
      </c>
      <c r="AB38" s="1923"/>
      <c r="AC38" s="2026"/>
      <c r="AD38" s="1924"/>
      <c r="AE38" s="2912"/>
      <c r="AF38" s="2923"/>
      <c r="AG38" s="2917"/>
      <c r="AH38" s="2924"/>
      <c r="AI38" s="2916"/>
      <c r="AJ38" s="2917"/>
      <c r="AK38" s="1924"/>
      <c r="AL38" s="2342"/>
      <c r="AM38" s="1924"/>
      <c r="AN38" s="2918"/>
      <c r="AO38" s="593"/>
      <c r="AP38" s="593"/>
      <c r="AQ38" s="2918"/>
      <c r="AR38" s="2155"/>
      <c r="AS38" s="2919"/>
      <c r="AT38" s="1017"/>
      <c r="AU38" s="2925"/>
      <c r="AV38" s="299"/>
      <c r="AW38" s="2342"/>
      <c r="AX38" s="1924"/>
      <c r="AY38" s="2792" t="str">
        <f t="shared" si="5"/>
        <v/>
      </c>
      <c r="AZ38" s="30"/>
      <c r="BA38" s="30"/>
      <c r="BB38" s="30"/>
      <c r="BC38" s="30"/>
      <c r="BD38" s="30"/>
      <c r="BE38" s="30"/>
      <c r="BF38" s="30"/>
      <c r="BG38" s="30"/>
      <c r="BH38" s="30"/>
      <c r="BI38" s="73"/>
      <c r="BJ38" s="73"/>
      <c r="BK38" s="73"/>
      <c r="BL38" s="73"/>
      <c r="BM38" s="73"/>
      <c r="BX38" s="84"/>
      <c r="CA38" s="2922" t="str">
        <f t="shared" si="9"/>
        <v/>
      </c>
      <c r="CB38" s="2922" t="str">
        <f t="shared" si="10"/>
        <v/>
      </c>
      <c r="CC38" s="2922" t="str">
        <f t="shared" si="11"/>
        <v/>
      </c>
      <c r="CD38" s="2922" t="str">
        <f t="shared" si="12"/>
        <v/>
      </c>
      <c r="CE38" s="2922" t="str">
        <f t="shared" si="13"/>
        <v/>
      </c>
      <c r="CF38" s="2922"/>
      <c r="CG38" s="1930">
        <f t="shared" si="6"/>
        <v>0</v>
      </c>
      <c r="CH38" s="1930">
        <f t="shared" si="7"/>
        <v>0</v>
      </c>
      <c r="CI38" s="1930">
        <f t="shared" si="2"/>
        <v>0</v>
      </c>
      <c r="CJ38" s="1930">
        <f t="shared" si="3"/>
        <v>0</v>
      </c>
      <c r="CK38" s="1930">
        <f t="shared" si="4"/>
        <v>0</v>
      </c>
      <c r="CL38" s="84"/>
      <c r="CM38" s="84"/>
      <c r="CN38" s="84"/>
      <c r="CO38" s="84"/>
      <c r="CP38" s="84"/>
      <c r="CQ38" s="84"/>
      <c r="CR38" s="84"/>
      <c r="CS38" s="84"/>
      <c r="CT38" s="84"/>
      <c r="CU38" s="84"/>
      <c r="CV38" s="84"/>
      <c r="CW38" s="84"/>
      <c r="CX38" s="84"/>
      <c r="CY38" s="84"/>
      <c r="CZ38" s="84"/>
    </row>
    <row r="39" spans="1:104" ht="16.350000000000001" customHeight="1" x14ac:dyDescent="0.2">
      <c r="A39" s="2246" t="s">
        <v>1798</v>
      </c>
      <c r="B39" s="2151">
        <f t="shared" si="15"/>
        <v>0</v>
      </c>
      <c r="C39" s="2927"/>
      <c r="D39" s="2926"/>
      <c r="E39" s="2926"/>
      <c r="F39" s="2026"/>
      <c r="G39" s="2026"/>
      <c r="H39" s="2026"/>
      <c r="I39" s="2026"/>
      <c r="J39" s="2026"/>
      <c r="K39" s="2026"/>
      <c r="L39" s="2026"/>
      <c r="M39" s="2026"/>
      <c r="N39" s="2026"/>
      <c r="O39" s="2026"/>
      <c r="P39" s="2026"/>
      <c r="Q39" s="2026"/>
      <c r="R39" s="2026"/>
      <c r="S39" s="1924"/>
      <c r="T39" s="1925"/>
      <c r="U39" s="1923"/>
      <c r="V39" s="1924"/>
      <c r="W39" s="2246">
        <f t="shared" si="0"/>
        <v>0</v>
      </c>
      <c r="X39" s="1923"/>
      <c r="Y39" s="2026"/>
      <c r="Z39" s="1924"/>
      <c r="AA39" s="2911">
        <f t="shared" si="1"/>
        <v>0</v>
      </c>
      <c r="AB39" s="1923"/>
      <c r="AC39" s="2026"/>
      <c r="AD39" s="1924"/>
      <c r="AE39" s="2912"/>
      <c r="AF39" s="2923"/>
      <c r="AG39" s="2917"/>
      <c r="AH39" s="2924"/>
      <c r="AI39" s="2916"/>
      <c r="AJ39" s="2917"/>
      <c r="AK39" s="1924"/>
      <c r="AL39" s="2342"/>
      <c r="AM39" s="1924"/>
      <c r="AN39" s="2918"/>
      <c r="AO39" s="593"/>
      <c r="AP39" s="593"/>
      <c r="AQ39" s="2918"/>
      <c r="AR39" s="2155"/>
      <c r="AS39" s="2919"/>
      <c r="AT39" s="1017"/>
      <c r="AU39" s="2925"/>
      <c r="AV39" s="299"/>
      <c r="AW39" s="2342"/>
      <c r="AX39" s="1924"/>
      <c r="AY39" s="2792" t="str">
        <f t="shared" si="5"/>
        <v/>
      </c>
      <c r="AZ39" s="30"/>
      <c r="BA39" s="30"/>
      <c r="BB39" s="30"/>
      <c r="BC39" s="30"/>
      <c r="BD39" s="30"/>
      <c r="BE39" s="30"/>
      <c r="BF39" s="30"/>
      <c r="BG39" s="30"/>
      <c r="BH39" s="30"/>
      <c r="BI39" s="73"/>
      <c r="BJ39" s="73"/>
      <c r="BK39" s="73"/>
      <c r="BL39" s="73"/>
      <c r="BM39" s="73"/>
      <c r="BX39" s="84"/>
      <c r="CA39" s="2922" t="str">
        <f t="shared" si="9"/>
        <v/>
      </c>
      <c r="CB39" s="2922" t="str">
        <f t="shared" si="10"/>
        <v/>
      </c>
      <c r="CC39" s="2922" t="str">
        <f t="shared" si="11"/>
        <v/>
      </c>
      <c r="CD39" s="2922" t="str">
        <f t="shared" si="12"/>
        <v/>
      </c>
      <c r="CE39" s="2922" t="str">
        <f t="shared" si="13"/>
        <v/>
      </c>
      <c r="CF39" s="2922"/>
      <c r="CG39" s="1930">
        <f t="shared" si="6"/>
        <v>0</v>
      </c>
      <c r="CH39" s="1930">
        <f t="shared" si="7"/>
        <v>0</v>
      </c>
      <c r="CI39" s="1930">
        <f t="shared" si="2"/>
        <v>0</v>
      </c>
      <c r="CJ39" s="1930">
        <f t="shared" si="3"/>
        <v>0</v>
      </c>
      <c r="CK39" s="1930">
        <f t="shared" si="4"/>
        <v>0</v>
      </c>
      <c r="CL39" s="84"/>
      <c r="CM39" s="84"/>
      <c r="CN39" s="84"/>
      <c r="CO39" s="84"/>
      <c r="CP39" s="84"/>
      <c r="CQ39" s="84"/>
      <c r="CR39" s="84"/>
      <c r="CS39" s="84"/>
      <c r="CT39" s="84"/>
      <c r="CU39" s="84"/>
      <c r="CV39" s="84"/>
      <c r="CW39" s="84"/>
      <c r="CX39" s="84"/>
      <c r="CY39" s="84"/>
      <c r="CZ39" s="84"/>
    </row>
    <row r="40" spans="1:104" ht="16.350000000000001" customHeight="1" x14ac:dyDescent="0.2">
      <c r="A40" s="2246" t="s">
        <v>1799</v>
      </c>
      <c r="B40" s="2151">
        <f t="shared" si="15"/>
        <v>0</v>
      </c>
      <c r="C40" s="2927"/>
      <c r="D40" s="2926"/>
      <c r="E40" s="2926"/>
      <c r="F40" s="2026"/>
      <c r="G40" s="2026"/>
      <c r="H40" s="2026"/>
      <c r="I40" s="2026"/>
      <c r="J40" s="2026"/>
      <c r="K40" s="2026"/>
      <c r="L40" s="2026"/>
      <c r="M40" s="2026"/>
      <c r="N40" s="2026"/>
      <c r="O40" s="2026"/>
      <c r="P40" s="2026"/>
      <c r="Q40" s="2026"/>
      <c r="R40" s="2026"/>
      <c r="S40" s="1924"/>
      <c r="T40" s="1925"/>
      <c r="U40" s="1923"/>
      <c r="V40" s="1924"/>
      <c r="W40" s="2246">
        <f t="shared" si="0"/>
        <v>0</v>
      </c>
      <c r="X40" s="1923"/>
      <c r="Y40" s="2026"/>
      <c r="Z40" s="1924"/>
      <c r="AA40" s="2911">
        <f t="shared" si="1"/>
        <v>0</v>
      </c>
      <c r="AB40" s="1923"/>
      <c r="AC40" s="2026"/>
      <c r="AD40" s="1924"/>
      <c r="AE40" s="2912"/>
      <c r="AF40" s="2923"/>
      <c r="AG40" s="2917"/>
      <c r="AH40" s="2924"/>
      <c r="AI40" s="2916"/>
      <c r="AJ40" s="2917"/>
      <c r="AK40" s="1924"/>
      <c r="AL40" s="2342"/>
      <c r="AM40" s="1924"/>
      <c r="AN40" s="2918"/>
      <c r="AO40" s="593"/>
      <c r="AP40" s="593"/>
      <c r="AQ40" s="2918"/>
      <c r="AR40" s="2155"/>
      <c r="AS40" s="2919"/>
      <c r="AT40" s="1017"/>
      <c r="AU40" s="2925"/>
      <c r="AV40" s="299"/>
      <c r="AW40" s="2342"/>
      <c r="AX40" s="1924"/>
      <c r="AY40" s="2792" t="str">
        <f t="shared" si="5"/>
        <v/>
      </c>
      <c r="AZ40" s="30"/>
      <c r="BA40" s="30"/>
      <c r="BB40" s="30"/>
      <c r="BC40" s="30"/>
      <c r="BD40" s="30"/>
      <c r="BE40" s="30"/>
      <c r="BF40" s="30"/>
      <c r="BG40" s="30"/>
      <c r="BH40" s="30"/>
      <c r="BI40" s="73"/>
      <c r="BJ40" s="73"/>
      <c r="BK40" s="73"/>
      <c r="BL40" s="73"/>
      <c r="BM40" s="73"/>
      <c r="BX40" s="84"/>
      <c r="CA40" s="2922" t="str">
        <f t="shared" si="9"/>
        <v/>
      </c>
      <c r="CB40" s="2922" t="str">
        <f t="shared" si="10"/>
        <v/>
      </c>
      <c r="CC40" s="2922" t="str">
        <f t="shared" si="11"/>
        <v/>
      </c>
      <c r="CD40" s="2922" t="str">
        <f t="shared" si="12"/>
        <v/>
      </c>
      <c r="CE40" s="2922" t="str">
        <f t="shared" si="13"/>
        <v/>
      </c>
      <c r="CF40" s="2922"/>
      <c r="CG40" s="1930">
        <f t="shared" si="6"/>
        <v>0</v>
      </c>
      <c r="CH40" s="1930">
        <f t="shared" si="7"/>
        <v>0</v>
      </c>
      <c r="CI40" s="1930">
        <f t="shared" si="2"/>
        <v>0</v>
      </c>
      <c r="CJ40" s="1930">
        <f t="shared" si="3"/>
        <v>0</v>
      </c>
      <c r="CK40" s="1930">
        <f t="shared" si="4"/>
        <v>0</v>
      </c>
      <c r="CL40" s="84"/>
      <c r="CM40" s="84"/>
      <c r="CN40" s="84"/>
      <c r="CO40" s="84"/>
      <c r="CP40" s="84"/>
      <c r="CQ40" s="84"/>
      <c r="CR40" s="84"/>
      <c r="CS40" s="84"/>
      <c r="CT40" s="84"/>
      <c r="CU40" s="84"/>
      <c r="CV40" s="84"/>
      <c r="CW40" s="84"/>
      <c r="CX40" s="84"/>
      <c r="CY40" s="84"/>
      <c r="CZ40" s="84"/>
    </row>
    <row r="41" spans="1:104" ht="16.350000000000001" customHeight="1" x14ac:dyDescent="0.2">
      <c r="A41" s="2246" t="s">
        <v>1800</v>
      </c>
      <c r="B41" s="2151">
        <f t="shared" si="15"/>
        <v>0</v>
      </c>
      <c r="C41" s="2927"/>
      <c r="D41" s="2926"/>
      <c r="E41" s="2926"/>
      <c r="F41" s="2026"/>
      <c r="G41" s="2026"/>
      <c r="H41" s="2026"/>
      <c r="I41" s="2026"/>
      <c r="J41" s="2026"/>
      <c r="K41" s="2026"/>
      <c r="L41" s="2026"/>
      <c r="M41" s="2026"/>
      <c r="N41" s="2026"/>
      <c r="O41" s="2026"/>
      <c r="P41" s="2026"/>
      <c r="Q41" s="2026"/>
      <c r="R41" s="2026"/>
      <c r="S41" s="1924"/>
      <c r="T41" s="1925"/>
      <c r="U41" s="1923"/>
      <c r="V41" s="1924"/>
      <c r="W41" s="2246">
        <f t="shared" si="0"/>
        <v>0</v>
      </c>
      <c r="X41" s="1923"/>
      <c r="Y41" s="2026"/>
      <c r="Z41" s="1924"/>
      <c r="AA41" s="2911">
        <f t="shared" si="1"/>
        <v>0</v>
      </c>
      <c r="AB41" s="1923"/>
      <c r="AC41" s="2026"/>
      <c r="AD41" s="1924"/>
      <c r="AE41" s="2912"/>
      <c r="AF41" s="2923"/>
      <c r="AG41" s="2917"/>
      <c r="AH41" s="2924"/>
      <c r="AI41" s="2916"/>
      <c r="AJ41" s="2917"/>
      <c r="AK41" s="1924"/>
      <c r="AL41" s="2342"/>
      <c r="AM41" s="1924"/>
      <c r="AN41" s="2918"/>
      <c r="AO41" s="593"/>
      <c r="AP41" s="593"/>
      <c r="AQ41" s="2918"/>
      <c r="AR41" s="2155"/>
      <c r="AS41" s="2919"/>
      <c r="AT41" s="1017"/>
      <c r="AU41" s="2925"/>
      <c r="AV41" s="299"/>
      <c r="AW41" s="2342"/>
      <c r="AX41" s="1924"/>
      <c r="AY41" s="2792" t="str">
        <f t="shared" si="5"/>
        <v/>
      </c>
      <c r="AZ41" s="30"/>
      <c r="BA41" s="30"/>
      <c r="BB41" s="30"/>
      <c r="BC41" s="30"/>
      <c r="BD41" s="30"/>
      <c r="BE41" s="30"/>
      <c r="BF41" s="30"/>
      <c r="BG41" s="30"/>
      <c r="BH41" s="30"/>
      <c r="BI41" s="73"/>
      <c r="BJ41" s="73"/>
      <c r="BK41" s="73"/>
      <c r="BL41" s="73"/>
      <c r="BM41" s="73"/>
      <c r="BX41" s="84"/>
      <c r="CA41" s="2922" t="str">
        <f t="shared" si="9"/>
        <v/>
      </c>
      <c r="CB41" s="2922" t="str">
        <f t="shared" si="10"/>
        <v/>
      </c>
      <c r="CC41" s="2922" t="str">
        <f t="shared" si="11"/>
        <v/>
      </c>
      <c r="CD41" s="2922" t="str">
        <f t="shared" si="12"/>
        <v/>
      </c>
      <c r="CE41" s="2922" t="str">
        <f t="shared" si="13"/>
        <v/>
      </c>
      <c r="CF41" s="2922"/>
      <c r="CG41" s="1930">
        <f t="shared" si="6"/>
        <v>0</v>
      </c>
      <c r="CH41" s="1930">
        <f t="shared" si="7"/>
        <v>0</v>
      </c>
      <c r="CI41" s="1930">
        <f t="shared" si="2"/>
        <v>0</v>
      </c>
      <c r="CJ41" s="1930">
        <f t="shared" si="3"/>
        <v>0</v>
      </c>
      <c r="CK41" s="1930">
        <f t="shared" si="4"/>
        <v>0</v>
      </c>
      <c r="CL41" s="84"/>
      <c r="CM41" s="84"/>
      <c r="CN41" s="84"/>
      <c r="CO41" s="84"/>
      <c r="CP41" s="84"/>
      <c r="CQ41" s="84"/>
      <c r="CR41" s="84"/>
      <c r="CS41" s="84"/>
      <c r="CT41" s="84"/>
      <c r="CU41" s="84"/>
      <c r="CV41" s="84"/>
      <c r="CW41" s="84"/>
      <c r="CX41" s="84"/>
      <c r="CY41" s="84"/>
      <c r="CZ41" s="84"/>
    </row>
    <row r="42" spans="1:104" ht="16.350000000000001" customHeight="1" x14ac:dyDescent="0.2">
      <c r="A42" s="2246" t="s">
        <v>1801</v>
      </c>
      <c r="B42" s="2151">
        <f t="shared" si="15"/>
        <v>0</v>
      </c>
      <c r="C42" s="1923"/>
      <c r="D42" s="2026"/>
      <c r="E42" s="2026"/>
      <c r="F42" s="2026"/>
      <c r="G42" s="2026"/>
      <c r="H42" s="2026"/>
      <c r="I42" s="2026"/>
      <c r="J42" s="2026"/>
      <c r="K42" s="2026"/>
      <c r="L42" s="2026"/>
      <c r="M42" s="2026"/>
      <c r="N42" s="2026"/>
      <c r="O42" s="2026"/>
      <c r="P42" s="2026"/>
      <c r="Q42" s="2026"/>
      <c r="R42" s="2026"/>
      <c r="S42" s="1924"/>
      <c r="T42" s="1925"/>
      <c r="U42" s="1923"/>
      <c r="V42" s="1924"/>
      <c r="W42" s="2246">
        <f t="shared" si="0"/>
        <v>0</v>
      </c>
      <c r="X42" s="1923"/>
      <c r="Y42" s="2026"/>
      <c r="Z42" s="1924"/>
      <c r="AA42" s="2911">
        <f t="shared" si="1"/>
        <v>0</v>
      </c>
      <c r="AB42" s="1923"/>
      <c r="AC42" s="2026"/>
      <c r="AD42" s="1924"/>
      <c r="AE42" s="2912"/>
      <c r="AF42" s="2923"/>
      <c r="AG42" s="2917"/>
      <c r="AH42" s="2924"/>
      <c r="AI42" s="2916"/>
      <c r="AJ42" s="2917"/>
      <c r="AK42" s="1924"/>
      <c r="AL42" s="2342"/>
      <c r="AM42" s="1924"/>
      <c r="AN42" s="2918"/>
      <c r="AO42" s="593"/>
      <c r="AP42" s="593"/>
      <c r="AQ42" s="2918"/>
      <c r="AR42" s="2155"/>
      <c r="AS42" s="2919"/>
      <c r="AT42" s="1017"/>
      <c r="AU42" s="2925"/>
      <c r="AV42" s="299"/>
      <c r="AW42" s="2342"/>
      <c r="AX42" s="1924"/>
      <c r="AY42" s="2792" t="str">
        <f t="shared" si="5"/>
        <v/>
      </c>
      <c r="AZ42" s="30"/>
      <c r="BA42" s="30"/>
      <c r="BB42" s="30"/>
      <c r="BC42" s="30"/>
      <c r="BD42" s="30"/>
      <c r="BE42" s="30"/>
      <c r="BF42" s="30"/>
      <c r="BG42" s="30"/>
      <c r="BH42" s="30"/>
      <c r="BI42" s="73"/>
      <c r="BJ42" s="73"/>
      <c r="BK42" s="73"/>
      <c r="BL42" s="73"/>
      <c r="BM42" s="73"/>
      <c r="BX42" s="84"/>
      <c r="CA42" s="2922" t="str">
        <f t="shared" si="9"/>
        <v/>
      </c>
      <c r="CB42" s="2922" t="str">
        <f t="shared" si="10"/>
        <v/>
      </c>
      <c r="CC42" s="2922" t="str">
        <f t="shared" si="11"/>
        <v/>
      </c>
      <c r="CD42" s="2922" t="str">
        <f t="shared" si="12"/>
        <v/>
      </c>
      <c r="CE42" s="2922" t="str">
        <f t="shared" si="13"/>
        <v/>
      </c>
      <c r="CF42" s="2922"/>
      <c r="CG42" s="1930">
        <f t="shared" si="6"/>
        <v>0</v>
      </c>
      <c r="CH42" s="1930">
        <f t="shared" si="7"/>
        <v>0</v>
      </c>
      <c r="CI42" s="1930">
        <f t="shared" si="2"/>
        <v>0</v>
      </c>
      <c r="CJ42" s="1930">
        <f t="shared" si="3"/>
        <v>0</v>
      </c>
      <c r="CK42" s="1930">
        <f t="shared" si="4"/>
        <v>0</v>
      </c>
      <c r="CL42" s="84"/>
      <c r="CM42" s="84"/>
      <c r="CN42" s="84"/>
      <c r="CO42" s="84"/>
      <c r="CP42" s="84"/>
      <c r="CQ42" s="84"/>
      <c r="CR42" s="84"/>
      <c r="CS42" s="84"/>
      <c r="CT42" s="84"/>
      <c r="CU42" s="84"/>
      <c r="CV42" s="84"/>
      <c r="CW42" s="84"/>
      <c r="CX42" s="84"/>
      <c r="CY42" s="84"/>
      <c r="CZ42" s="84"/>
    </row>
    <row r="43" spans="1:104" ht="16.350000000000001" customHeight="1" x14ac:dyDescent="0.2">
      <c r="A43" s="2246" t="s">
        <v>1802</v>
      </c>
      <c r="B43" s="2151">
        <f t="shared" si="15"/>
        <v>0</v>
      </c>
      <c r="C43" s="1923"/>
      <c r="D43" s="2026"/>
      <c r="E43" s="2026"/>
      <c r="F43" s="2026"/>
      <c r="G43" s="2026"/>
      <c r="H43" s="2026"/>
      <c r="I43" s="2026"/>
      <c r="J43" s="2026"/>
      <c r="K43" s="2026"/>
      <c r="L43" s="2026"/>
      <c r="M43" s="2026"/>
      <c r="N43" s="2026"/>
      <c r="O43" s="2026"/>
      <c r="P43" s="2026"/>
      <c r="Q43" s="2026"/>
      <c r="R43" s="2026"/>
      <c r="S43" s="1924"/>
      <c r="T43" s="1925"/>
      <c r="U43" s="1923"/>
      <c r="V43" s="1924"/>
      <c r="W43" s="2246">
        <f t="shared" si="0"/>
        <v>0</v>
      </c>
      <c r="X43" s="1923"/>
      <c r="Y43" s="2026"/>
      <c r="Z43" s="1924"/>
      <c r="AA43" s="2911">
        <f t="shared" si="1"/>
        <v>0</v>
      </c>
      <c r="AB43" s="1923"/>
      <c r="AC43" s="2026"/>
      <c r="AD43" s="1924"/>
      <c r="AE43" s="2912"/>
      <c r="AF43" s="2923"/>
      <c r="AG43" s="2917"/>
      <c r="AH43" s="2924"/>
      <c r="AI43" s="2916"/>
      <c r="AJ43" s="2917"/>
      <c r="AK43" s="1924"/>
      <c r="AL43" s="2342"/>
      <c r="AM43" s="1924"/>
      <c r="AN43" s="2918"/>
      <c r="AO43" s="593"/>
      <c r="AP43" s="593"/>
      <c r="AQ43" s="2918"/>
      <c r="AR43" s="2155"/>
      <c r="AS43" s="2919"/>
      <c r="AT43" s="1017"/>
      <c r="AU43" s="2925"/>
      <c r="AV43" s="299"/>
      <c r="AW43" s="2342"/>
      <c r="AX43" s="1924"/>
      <c r="AY43" s="2792" t="str">
        <f t="shared" si="5"/>
        <v/>
      </c>
      <c r="AZ43" s="30"/>
      <c r="BA43" s="30"/>
      <c r="BB43" s="30"/>
      <c r="BC43" s="30"/>
      <c r="BD43" s="30"/>
      <c r="BE43" s="30"/>
      <c r="BF43" s="30"/>
      <c r="BG43" s="30"/>
      <c r="BH43" s="30"/>
      <c r="BI43" s="73"/>
      <c r="BJ43" s="73"/>
      <c r="BK43" s="73"/>
      <c r="BL43" s="73"/>
      <c r="BM43" s="73"/>
      <c r="BX43" s="84"/>
      <c r="CA43" s="2922" t="str">
        <f t="shared" si="9"/>
        <v/>
      </c>
      <c r="CB43" s="2922" t="str">
        <f t="shared" si="10"/>
        <v/>
      </c>
      <c r="CC43" s="2922" t="str">
        <f t="shared" si="11"/>
        <v/>
      </c>
      <c r="CD43" s="2922" t="str">
        <f t="shared" si="12"/>
        <v/>
      </c>
      <c r="CE43" s="2922" t="str">
        <f t="shared" si="13"/>
        <v/>
      </c>
      <c r="CF43" s="2922"/>
      <c r="CG43" s="1930">
        <f t="shared" si="6"/>
        <v>0</v>
      </c>
      <c r="CH43" s="1930">
        <f t="shared" si="7"/>
        <v>0</v>
      </c>
      <c r="CI43" s="1930">
        <f t="shared" si="2"/>
        <v>0</v>
      </c>
      <c r="CJ43" s="1930">
        <f t="shared" si="3"/>
        <v>0</v>
      </c>
      <c r="CK43" s="1930">
        <f t="shared" si="4"/>
        <v>0</v>
      </c>
      <c r="CL43" s="84"/>
      <c r="CM43" s="84"/>
      <c r="CN43" s="84"/>
      <c r="CO43" s="84"/>
      <c r="CP43" s="84"/>
      <c r="CQ43" s="84"/>
      <c r="CR43" s="84"/>
      <c r="CS43" s="84"/>
      <c r="CT43" s="84"/>
      <c r="CU43" s="84"/>
      <c r="CV43" s="84"/>
      <c r="CW43" s="84"/>
      <c r="CX43" s="84"/>
      <c r="CY43" s="84"/>
      <c r="CZ43" s="84"/>
    </row>
    <row r="44" spans="1:104" ht="16.350000000000001" customHeight="1" x14ac:dyDescent="0.2">
      <c r="A44" s="2246" t="s">
        <v>1803</v>
      </c>
      <c r="B44" s="2151">
        <f t="shared" si="15"/>
        <v>0</v>
      </c>
      <c r="C44" s="1923"/>
      <c r="D44" s="2026"/>
      <c r="E44" s="2026"/>
      <c r="F44" s="2026"/>
      <c r="G44" s="2026"/>
      <c r="H44" s="2026"/>
      <c r="I44" s="2026"/>
      <c r="J44" s="2026"/>
      <c r="K44" s="2026"/>
      <c r="L44" s="2026"/>
      <c r="M44" s="2026"/>
      <c r="N44" s="2026"/>
      <c r="O44" s="2026"/>
      <c r="P44" s="2026"/>
      <c r="Q44" s="2026"/>
      <c r="R44" s="2026"/>
      <c r="S44" s="1924"/>
      <c r="T44" s="1925"/>
      <c r="U44" s="1923"/>
      <c r="V44" s="1924"/>
      <c r="W44" s="2246">
        <f t="shared" si="0"/>
        <v>0</v>
      </c>
      <c r="X44" s="1923"/>
      <c r="Y44" s="2026"/>
      <c r="Z44" s="1924"/>
      <c r="AA44" s="2911">
        <f t="shared" si="1"/>
        <v>0</v>
      </c>
      <c r="AB44" s="1923"/>
      <c r="AC44" s="2026"/>
      <c r="AD44" s="1924"/>
      <c r="AE44" s="2912"/>
      <c r="AF44" s="2923"/>
      <c r="AG44" s="2917"/>
      <c r="AH44" s="2924"/>
      <c r="AI44" s="2916"/>
      <c r="AJ44" s="2917"/>
      <c r="AK44" s="1924"/>
      <c r="AL44" s="2342"/>
      <c r="AM44" s="1924"/>
      <c r="AN44" s="2918"/>
      <c r="AO44" s="593"/>
      <c r="AP44" s="593"/>
      <c r="AQ44" s="2918"/>
      <c r="AR44" s="2155"/>
      <c r="AS44" s="2919"/>
      <c r="AT44" s="1017"/>
      <c r="AU44" s="2925"/>
      <c r="AV44" s="299"/>
      <c r="AW44" s="2342"/>
      <c r="AX44" s="1924"/>
      <c r="AY44" s="2792" t="str">
        <f t="shared" si="5"/>
        <v/>
      </c>
      <c r="AZ44" s="30"/>
      <c r="BA44" s="30"/>
      <c r="BB44" s="30"/>
      <c r="BC44" s="30"/>
      <c r="BD44" s="30"/>
      <c r="BE44" s="30"/>
      <c r="BF44" s="30"/>
      <c r="BG44" s="30"/>
      <c r="BH44" s="30"/>
      <c r="BI44" s="73"/>
      <c r="BJ44" s="73"/>
      <c r="BK44" s="73"/>
      <c r="BL44" s="73"/>
      <c r="BM44" s="73"/>
      <c r="BX44" s="84"/>
      <c r="CA44" s="2922" t="str">
        <f t="shared" si="9"/>
        <v/>
      </c>
      <c r="CB44" s="2922" t="str">
        <f t="shared" si="10"/>
        <v/>
      </c>
      <c r="CC44" s="2922" t="str">
        <f t="shared" si="11"/>
        <v/>
      </c>
      <c r="CD44" s="2922" t="str">
        <f t="shared" si="12"/>
        <v/>
      </c>
      <c r="CE44" s="2922" t="str">
        <f t="shared" si="13"/>
        <v/>
      </c>
      <c r="CF44" s="2922"/>
      <c r="CG44" s="1930">
        <f t="shared" si="6"/>
        <v>0</v>
      </c>
      <c r="CH44" s="1930">
        <f t="shared" si="7"/>
        <v>0</v>
      </c>
      <c r="CI44" s="1930">
        <f t="shared" si="2"/>
        <v>0</v>
      </c>
      <c r="CJ44" s="1930">
        <f t="shared" si="3"/>
        <v>0</v>
      </c>
      <c r="CK44" s="1930">
        <f t="shared" si="4"/>
        <v>0</v>
      </c>
      <c r="CL44" s="84"/>
      <c r="CM44" s="84"/>
      <c r="CN44" s="84"/>
      <c r="CO44" s="84"/>
      <c r="CP44" s="84"/>
      <c r="CQ44" s="84"/>
      <c r="CR44" s="84"/>
      <c r="CS44" s="84"/>
      <c r="CT44" s="84"/>
      <c r="CU44" s="84"/>
      <c r="CV44" s="84"/>
      <c r="CW44" s="84"/>
      <c r="CX44" s="84"/>
      <c r="CY44" s="84"/>
      <c r="CZ44" s="84"/>
    </row>
    <row r="45" spans="1:104" ht="16.350000000000001" customHeight="1" x14ac:dyDescent="0.2">
      <c r="A45" s="2928" t="s">
        <v>3616</v>
      </c>
      <c r="B45" s="2151">
        <f t="shared" si="15"/>
        <v>0</v>
      </c>
      <c r="C45" s="2927"/>
      <c r="D45" s="2926"/>
      <c r="E45" s="2926"/>
      <c r="F45" s="2926"/>
      <c r="G45" s="2026"/>
      <c r="H45" s="2026"/>
      <c r="I45" s="2026"/>
      <c r="J45" s="2026"/>
      <c r="K45" s="2026"/>
      <c r="L45" s="2026"/>
      <c r="M45" s="2026"/>
      <c r="N45" s="2026"/>
      <c r="O45" s="2026"/>
      <c r="P45" s="2026"/>
      <c r="Q45" s="2026"/>
      <c r="R45" s="2026"/>
      <c r="S45" s="1924"/>
      <c r="T45" s="1925"/>
      <c r="U45" s="1923"/>
      <c r="V45" s="1924"/>
      <c r="W45" s="2246">
        <f t="shared" si="0"/>
        <v>0</v>
      </c>
      <c r="X45" s="1923"/>
      <c r="Y45" s="2026"/>
      <c r="Z45" s="1924"/>
      <c r="AA45" s="2911">
        <f t="shared" si="1"/>
        <v>0</v>
      </c>
      <c r="AB45" s="1923"/>
      <c r="AC45" s="2026"/>
      <c r="AD45" s="1924"/>
      <c r="AE45" s="2912"/>
      <c r="AF45" s="2923"/>
      <c r="AG45" s="2917"/>
      <c r="AH45" s="2924"/>
      <c r="AI45" s="2916"/>
      <c r="AJ45" s="2917"/>
      <c r="AK45" s="1924"/>
      <c r="AL45" s="2342"/>
      <c r="AM45" s="1924"/>
      <c r="AN45" s="2918"/>
      <c r="AO45" s="593"/>
      <c r="AP45" s="593"/>
      <c r="AQ45" s="2918"/>
      <c r="AR45" s="2155"/>
      <c r="AS45" s="2919"/>
      <c r="AT45" s="1017"/>
      <c r="AU45" s="2925"/>
      <c r="AV45" s="299"/>
      <c r="AW45" s="2342"/>
      <c r="AX45" s="1924"/>
      <c r="AY45" s="2792" t="str">
        <f t="shared" si="5"/>
        <v/>
      </c>
      <c r="AZ45" s="30"/>
      <c r="BA45" s="30"/>
      <c r="BB45" s="30"/>
      <c r="BC45" s="30"/>
      <c r="BD45" s="30"/>
      <c r="BE45" s="30"/>
      <c r="BF45" s="30"/>
      <c r="BG45" s="30"/>
      <c r="BH45" s="30"/>
      <c r="BI45" s="73"/>
      <c r="BJ45" s="73"/>
      <c r="BK45" s="73"/>
      <c r="BL45" s="73"/>
      <c r="BM45" s="73"/>
      <c r="BX45" s="84"/>
      <c r="CA45" s="2922" t="str">
        <f t="shared" si="9"/>
        <v/>
      </c>
      <c r="CB45" s="2922" t="str">
        <f t="shared" si="10"/>
        <v/>
      </c>
      <c r="CC45" s="2922" t="str">
        <f t="shared" si="11"/>
        <v/>
      </c>
      <c r="CD45" s="2922" t="str">
        <f t="shared" si="12"/>
        <v/>
      </c>
      <c r="CE45" s="2922" t="str">
        <f t="shared" si="13"/>
        <v/>
      </c>
      <c r="CF45" s="2922"/>
      <c r="CG45" s="1930">
        <f t="shared" si="6"/>
        <v>0</v>
      </c>
      <c r="CH45" s="1930">
        <f t="shared" si="7"/>
        <v>0</v>
      </c>
      <c r="CI45" s="1930">
        <f t="shared" si="2"/>
        <v>0</v>
      </c>
      <c r="CJ45" s="1930">
        <f t="shared" si="3"/>
        <v>0</v>
      </c>
      <c r="CK45" s="1930">
        <f t="shared" si="4"/>
        <v>0</v>
      </c>
      <c r="CL45" s="84"/>
      <c r="CM45" s="84"/>
      <c r="CN45" s="84"/>
      <c r="CO45" s="84"/>
      <c r="CP45" s="84"/>
      <c r="CQ45" s="84"/>
      <c r="CR45" s="84"/>
      <c r="CS45" s="84"/>
      <c r="CT45" s="84"/>
      <c r="CU45" s="84"/>
      <c r="CV45" s="84"/>
      <c r="CW45" s="84"/>
      <c r="CX45" s="84"/>
      <c r="CY45" s="84"/>
      <c r="CZ45" s="84"/>
    </row>
    <row r="46" spans="1:104" ht="16.350000000000001" customHeight="1" x14ac:dyDescent="0.2">
      <c r="A46" s="2929" t="s">
        <v>1804</v>
      </c>
      <c r="B46" s="2151">
        <f t="shared" si="15"/>
        <v>0</v>
      </c>
      <c r="C46" s="2927"/>
      <c r="D46" s="2926"/>
      <c r="E46" s="2926"/>
      <c r="F46" s="2926"/>
      <c r="G46" s="2026"/>
      <c r="H46" s="2026"/>
      <c r="I46" s="2026"/>
      <c r="J46" s="2026"/>
      <c r="K46" s="2026"/>
      <c r="L46" s="2026"/>
      <c r="M46" s="2026"/>
      <c r="N46" s="2026"/>
      <c r="O46" s="2026"/>
      <c r="P46" s="2026"/>
      <c r="Q46" s="2026"/>
      <c r="R46" s="2026"/>
      <c r="S46" s="1924"/>
      <c r="T46" s="1925"/>
      <c r="U46" s="1923"/>
      <c r="V46" s="1924"/>
      <c r="W46" s="2246">
        <f t="shared" si="0"/>
        <v>0</v>
      </c>
      <c r="X46" s="1923"/>
      <c r="Y46" s="2026"/>
      <c r="Z46" s="1924"/>
      <c r="AA46" s="2911">
        <f t="shared" si="1"/>
        <v>0</v>
      </c>
      <c r="AB46" s="1923"/>
      <c r="AC46" s="2026"/>
      <c r="AD46" s="1924"/>
      <c r="AE46" s="2912"/>
      <c r="AF46" s="2923"/>
      <c r="AG46" s="2917"/>
      <c r="AH46" s="2924"/>
      <c r="AI46" s="2916"/>
      <c r="AJ46" s="2917"/>
      <c r="AK46" s="1924"/>
      <c r="AL46" s="1923"/>
      <c r="AM46" s="1925"/>
      <c r="AN46" s="2918"/>
      <c r="AO46" s="593"/>
      <c r="AP46" s="593"/>
      <c r="AQ46" s="2918"/>
      <c r="AR46" s="2155"/>
      <c r="AS46" s="2919"/>
      <c r="AT46" s="1017"/>
      <c r="AU46" s="2925"/>
      <c r="AV46" s="299"/>
      <c r="AW46" s="2342"/>
      <c r="AX46" s="1924"/>
      <c r="AY46" s="2792" t="str">
        <f t="shared" si="5"/>
        <v/>
      </c>
      <c r="AZ46" s="30"/>
      <c r="BA46" s="30"/>
      <c r="BB46" s="30"/>
      <c r="BC46" s="30"/>
      <c r="BD46" s="30"/>
      <c r="BE46" s="30"/>
      <c r="BF46" s="30"/>
      <c r="BG46" s="30"/>
      <c r="BH46" s="30"/>
      <c r="BI46" s="73"/>
      <c r="BJ46" s="73"/>
      <c r="BK46" s="73"/>
      <c r="BL46" s="73"/>
      <c r="BM46" s="73"/>
      <c r="BX46" s="84"/>
      <c r="CA46" s="2922" t="str">
        <f t="shared" si="9"/>
        <v/>
      </c>
      <c r="CB46" s="2922" t="str">
        <f t="shared" si="10"/>
        <v/>
      </c>
      <c r="CC46" s="2922" t="str">
        <f t="shared" si="11"/>
        <v/>
      </c>
      <c r="CD46" s="2922" t="str">
        <f t="shared" si="12"/>
        <v/>
      </c>
      <c r="CE46" s="2922" t="str">
        <f t="shared" si="13"/>
        <v/>
      </c>
      <c r="CF46" s="2922"/>
      <c r="CG46" s="1930">
        <f t="shared" si="6"/>
        <v>0</v>
      </c>
      <c r="CH46" s="1930">
        <f t="shared" si="7"/>
        <v>0</v>
      </c>
      <c r="CI46" s="1930">
        <f t="shared" si="2"/>
        <v>0</v>
      </c>
      <c r="CJ46" s="1930">
        <f t="shared" si="3"/>
        <v>0</v>
      </c>
      <c r="CK46" s="1930">
        <f t="shared" si="4"/>
        <v>0</v>
      </c>
      <c r="CL46" s="84"/>
      <c r="CM46" s="84"/>
      <c r="CN46" s="84"/>
      <c r="CO46" s="84"/>
      <c r="CP46" s="84"/>
      <c r="CQ46" s="84"/>
      <c r="CR46" s="84"/>
      <c r="CS46" s="84"/>
      <c r="CT46" s="84"/>
      <c r="CU46" s="84"/>
      <c r="CV46" s="84"/>
      <c r="CW46" s="84"/>
      <c r="CX46" s="84"/>
      <c r="CY46" s="84"/>
      <c r="CZ46" s="84"/>
    </row>
    <row r="47" spans="1:104" ht="16.350000000000001" customHeight="1" x14ac:dyDescent="0.2">
      <c r="A47" s="2246" t="s">
        <v>1805</v>
      </c>
      <c r="B47" s="2151">
        <f t="shared" si="15"/>
        <v>0</v>
      </c>
      <c r="C47" s="2927"/>
      <c r="D47" s="2926"/>
      <c r="E47" s="2926"/>
      <c r="F47" s="2926"/>
      <c r="G47" s="2926"/>
      <c r="H47" s="2926"/>
      <c r="I47" s="2926"/>
      <c r="J47" s="2926"/>
      <c r="K47" s="2926"/>
      <c r="L47" s="2026"/>
      <c r="M47" s="2026"/>
      <c r="N47" s="2026"/>
      <c r="O47" s="2026"/>
      <c r="P47" s="2026"/>
      <c r="Q47" s="2026"/>
      <c r="R47" s="2026"/>
      <c r="S47" s="1924"/>
      <c r="T47" s="1925"/>
      <c r="U47" s="1923"/>
      <c r="V47" s="1924"/>
      <c r="W47" s="2246">
        <f t="shared" si="0"/>
        <v>0</v>
      </c>
      <c r="X47" s="1923"/>
      <c r="Y47" s="2026"/>
      <c r="Z47" s="1924"/>
      <c r="AA47" s="2911">
        <f t="shared" si="1"/>
        <v>0</v>
      </c>
      <c r="AB47" s="1923"/>
      <c r="AC47" s="2026"/>
      <c r="AD47" s="1924"/>
      <c r="AE47" s="2912"/>
      <c r="AF47" s="2923"/>
      <c r="AG47" s="2917"/>
      <c r="AH47" s="2924"/>
      <c r="AI47" s="2916"/>
      <c r="AJ47" s="2917"/>
      <c r="AK47" s="1924"/>
      <c r="AL47" s="1923"/>
      <c r="AM47" s="1925"/>
      <c r="AN47" s="2918"/>
      <c r="AO47" s="593"/>
      <c r="AP47" s="593"/>
      <c r="AQ47" s="2918"/>
      <c r="AR47" s="2155"/>
      <c r="AS47" s="2919"/>
      <c r="AT47" s="1017"/>
      <c r="AU47" s="2925"/>
      <c r="AV47" s="299"/>
      <c r="AW47" s="2342"/>
      <c r="AX47" s="1924"/>
      <c r="AY47" s="2792" t="str">
        <f t="shared" si="5"/>
        <v/>
      </c>
      <c r="AZ47" s="30"/>
      <c r="BA47" s="30"/>
      <c r="BB47" s="30"/>
      <c r="BC47" s="30"/>
      <c r="BD47" s="30"/>
      <c r="BE47" s="30"/>
      <c r="BF47" s="30"/>
      <c r="BG47" s="30"/>
      <c r="BH47" s="30"/>
      <c r="BI47" s="73"/>
      <c r="BJ47" s="73"/>
      <c r="BK47" s="73"/>
      <c r="BL47" s="73"/>
      <c r="BM47" s="73"/>
      <c r="BX47" s="84"/>
      <c r="CA47" s="2922" t="str">
        <f t="shared" si="9"/>
        <v/>
      </c>
      <c r="CB47" s="2922" t="str">
        <f t="shared" si="10"/>
        <v/>
      </c>
      <c r="CC47" s="2922" t="str">
        <f t="shared" si="11"/>
        <v/>
      </c>
      <c r="CD47" s="2922" t="str">
        <f t="shared" si="12"/>
        <v/>
      </c>
      <c r="CE47" s="2922" t="str">
        <f t="shared" si="13"/>
        <v/>
      </c>
      <c r="CF47" s="2922"/>
      <c r="CG47" s="1930">
        <f t="shared" si="6"/>
        <v>0</v>
      </c>
      <c r="CH47" s="1930">
        <f t="shared" si="7"/>
        <v>0</v>
      </c>
      <c r="CI47" s="1930">
        <f t="shared" si="2"/>
        <v>0</v>
      </c>
      <c r="CJ47" s="1930">
        <f t="shared" si="3"/>
        <v>0</v>
      </c>
      <c r="CK47" s="1930">
        <f t="shared" si="4"/>
        <v>0</v>
      </c>
      <c r="CL47" s="84"/>
      <c r="CM47" s="84"/>
      <c r="CN47" s="84"/>
      <c r="CO47" s="84"/>
      <c r="CP47" s="84"/>
      <c r="CQ47" s="84"/>
      <c r="CR47" s="84"/>
      <c r="CS47" s="84"/>
      <c r="CT47" s="84"/>
      <c r="CU47" s="84"/>
      <c r="CV47" s="84"/>
      <c r="CW47" s="84"/>
      <c r="CX47" s="84"/>
      <c r="CY47" s="84"/>
      <c r="CZ47" s="84"/>
    </row>
    <row r="48" spans="1:104" ht="16.350000000000001" customHeight="1" x14ac:dyDescent="0.2">
      <c r="A48" s="2246" t="s">
        <v>1806</v>
      </c>
      <c r="B48" s="2151">
        <f t="shared" si="15"/>
        <v>0</v>
      </c>
      <c r="C48" s="2927"/>
      <c r="D48" s="2926"/>
      <c r="E48" s="2926"/>
      <c r="F48" s="2926"/>
      <c r="G48" s="2026"/>
      <c r="H48" s="2026"/>
      <c r="I48" s="2026"/>
      <c r="J48" s="2026"/>
      <c r="K48" s="2026"/>
      <c r="L48" s="2026"/>
      <c r="M48" s="2026"/>
      <c r="N48" s="2026"/>
      <c r="O48" s="2026"/>
      <c r="P48" s="2026"/>
      <c r="Q48" s="2026"/>
      <c r="R48" s="2026"/>
      <c r="S48" s="1924"/>
      <c r="T48" s="299"/>
      <c r="U48" s="332"/>
      <c r="V48" s="593"/>
      <c r="W48" s="2246">
        <f t="shared" si="0"/>
        <v>0</v>
      </c>
      <c r="X48" s="332"/>
      <c r="Y48" s="384"/>
      <c r="Z48" s="593"/>
      <c r="AA48" s="2911">
        <f t="shared" si="1"/>
        <v>0</v>
      </c>
      <c r="AB48" s="1923"/>
      <c r="AC48" s="2026"/>
      <c r="AD48" s="1924"/>
      <c r="AE48" s="2912"/>
      <c r="AF48" s="2923"/>
      <c r="AG48" s="2917"/>
      <c r="AH48" s="2924"/>
      <c r="AI48" s="2916"/>
      <c r="AJ48" s="2917"/>
      <c r="AK48" s="1924"/>
      <c r="AL48" s="1923"/>
      <c r="AM48" s="1925"/>
      <c r="AN48" s="2918"/>
      <c r="AO48" s="593"/>
      <c r="AP48" s="593"/>
      <c r="AQ48" s="2918"/>
      <c r="AR48" s="2155"/>
      <c r="AS48" s="2919"/>
      <c r="AT48" s="1017"/>
      <c r="AU48" s="2925"/>
      <c r="AV48" s="299"/>
      <c r="AW48" s="2342"/>
      <c r="AX48" s="1924"/>
      <c r="AY48" s="2792" t="str">
        <f t="shared" si="5"/>
        <v/>
      </c>
      <c r="AZ48" s="30"/>
      <c r="BA48" s="30"/>
      <c r="BB48" s="30"/>
      <c r="BC48" s="30"/>
      <c r="BD48" s="30"/>
      <c r="BE48" s="30"/>
      <c r="BF48" s="30"/>
      <c r="BG48" s="30"/>
      <c r="BH48" s="30"/>
      <c r="BI48" s="73"/>
      <c r="BJ48" s="73"/>
      <c r="BK48" s="73"/>
      <c r="BL48" s="73"/>
      <c r="BM48" s="73"/>
      <c r="BX48" s="84"/>
      <c r="CA48" s="2922" t="str">
        <f t="shared" si="9"/>
        <v/>
      </c>
      <c r="CB48" s="2922" t="str">
        <f t="shared" si="10"/>
        <v/>
      </c>
      <c r="CC48" s="2922" t="str">
        <f t="shared" si="11"/>
        <v/>
      </c>
      <c r="CD48" s="2922" t="str">
        <f t="shared" si="12"/>
        <v/>
      </c>
      <c r="CE48" s="2922" t="str">
        <f t="shared" si="13"/>
        <v/>
      </c>
      <c r="CF48" s="2922"/>
      <c r="CG48" s="1930">
        <f t="shared" si="6"/>
        <v>0</v>
      </c>
      <c r="CH48" s="1930">
        <f t="shared" si="7"/>
        <v>0</v>
      </c>
      <c r="CI48" s="1930">
        <f t="shared" si="2"/>
        <v>0</v>
      </c>
      <c r="CJ48" s="1930">
        <f t="shared" si="3"/>
        <v>0</v>
      </c>
      <c r="CK48" s="1930">
        <f t="shared" si="4"/>
        <v>0</v>
      </c>
      <c r="CL48" s="84"/>
      <c r="CM48" s="84"/>
      <c r="CN48" s="84"/>
      <c r="CO48" s="84"/>
      <c r="CP48" s="84"/>
      <c r="CQ48" s="84"/>
      <c r="CR48" s="84"/>
      <c r="CS48" s="84"/>
      <c r="CT48" s="84"/>
      <c r="CU48" s="84"/>
      <c r="CV48" s="84"/>
      <c r="CW48" s="84"/>
      <c r="CX48" s="84"/>
      <c r="CY48" s="84"/>
      <c r="CZ48" s="84"/>
    </row>
    <row r="49" spans="1:104" ht="16.350000000000001" customHeight="1" x14ac:dyDescent="0.2">
      <c r="A49" s="2246" t="s">
        <v>1807</v>
      </c>
      <c r="B49" s="2151">
        <f t="shared" si="15"/>
        <v>0</v>
      </c>
      <c r="C49" s="1923"/>
      <c r="D49" s="2026"/>
      <c r="E49" s="2026"/>
      <c r="F49" s="2026"/>
      <c r="G49" s="2026"/>
      <c r="H49" s="2026"/>
      <c r="I49" s="2026"/>
      <c r="J49" s="2026"/>
      <c r="K49" s="2026"/>
      <c r="L49" s="2026"/>
      <c r="M49" s="2026"/>
      <c r="N49" s="2026"/>
      <c r="O49" s="2026"/>
      <c r="P49" s="2026"/>
      <c r="Q49" s="2026"/>
      <c r="R49" s="2026"/>
      <c r="S49" s="1924"/>
      <c r="T49" s="1925"/>
      <c r="U49" s="1923"/>
      <c r="V49" s="1924"/>
      <c r="W49" s="2246">
        <f t="shared" si="0"/>
        <v>0</v>
      </c>
      <c r="X49" s="1923"/>
      <c r="Y49" s="2026"/>
      <c r="Z49" s="1924"/>
      <c r="AA49" s="2911">
        <f t="shared" si="1"/>
        <v>0</v>
      </c>
      <c r="AB49" s="1923"/>
      <c r="AC49" s="2026"/>
      <c r="AD49" s="1924"/>
      <c r="AE49" s="2912"/>
      <c r="AF49" s="2923"/>
      <c r="AG49" s="2917"/>
      <c r="AH49" s="2924"/>
      <c r="AI49" s="2916"/>
      <c r="AJ49" s="2917"/>
      <c r="AK49" s="1924"/>
      <c r="AL49" s="2342"/>
      <c r="AM49" s="1924"/>
      <c r="AN49" s="2918"/>
      <c r="AO49" s="593"/>
      <c r="AP49" s="593"/>
      <c r="AQ49" s="2918"/>
      <c r="AR49" s="2155"/>
      <c r="AS49" s="2919"/>
      <c r="AT49" s="1017"/>
      <c r="AU49" s="2925"/>
      <c r="AV49" s="299"/>
      <c r="AW49" s="2342"/>
      <c r="AX49" s="1924"/>
      <c r="AY49" s="2792" t="str">
        <f t="shared" si="5"/>
        <v/>
      </c>
      <c r="AZ49" s="30"/>
      <c r="BA49" s="30"/>
      <c r="BB49" s="30"/>
      <c r="BC49" s="30"/>
      <c r="BD49" s="30"/>
      <c r="BE49" s="30"/>
      <c r="BF49" s="30"/>
      <c r="BG49" s="30"/>
      <c r="BH49" s="30"/>
      <c r="BI49" s="73"/>
      <c r="BJ49" s="73"/>
      <c r="BK49" s="73"/>
      <c r="BL49" s="73"/>
      <c r="BM49" s="73"/>
      <c r="BX49" s="84"/>
      <c r="CA49" s="2922" t="str">
        <f t="shared" si="9"/>
        <v/>
      </c>
      <c r="CB49" s="2922" t="str">
        <f t="shared" si="10"/>
        <v/>
      </c>
      <c r="CC49" s="2922" t="str">
        <f t="shared" si="11"/>
        <v/>
      </c>
      <c r="CD49" s="2922" t="str">
        <f t="shared" si="12"/>
        <v/>
      </c>
      <c r="CE49" s="2922" t="str">
        <f t="shared" si="13"/>
        <v/>
      </c>
      <c r="CF49" s="2922"/>
      <c r="CG49" s="1930">
        <f t="shared" si="6"/>
        <v>0</v>
      </c>
      <c r="CH49" s="1930">
        <f t="shared" si="7"/>
        <v>0</v>
      </c>
      <c r="CI49" s="1930">
        <f t="shared" si="2"/>
        <v>0</v>
      </c>
      <c r="CJ49" s="1930">
        <f t="shared" si="3"/>
        <v>0</v>
      </c>
      <c r="CK49" s="1930">
        <f t="shared" si="4"/>
        <v>0</v>
      </c>
      <c r="CL49" s="84"/>
      <c r="CM49" s="84"/>
      <c r="CN49" s="84"/>
      <c r="CO49" s="84"/>
      <c r="CP49" s="84"/>
      <c r="CQ49" s="84"/>
      <c r="CR49" s="84"/>
      <c r="CS49" s="84"/>
      <c r="CT49" s="84"/>
      <c r="CU49" s="84"/>
      <c r="CV49" s="84"/>
      <c r="CW49" s="84"/>
      <c r="CX49" s="84"/>
      <c r="CY49" s="84"/>
      <c r="CZ49" s="84"/>
    </row>
    <row r="50" spans="1:104" ht="16.350000000000001" customHeight="1" x14ac:dyDescent="0.2">
      <c r="A50" s="2246" t="s">
        <v>1808</v>
      </c>
      <c r="B50" s="2151">
        <f t="shared" si="15"/>
        <v>0</v>
      </c>
      <c r="C50" s="1923"/>
      <c r="D50" s="2026"/>
      <c r="E50" s="2026"/>
      <c r="F50" s="2026"/>
      <c r="G50" s="2026"/>
      <c r="H50" s="2026"/>
      <c r="I50" s="2026"/>
      <c r="J50" s="2026"/>
      <c r="K50" s="2026"/>
      <c r="L50" s="2026"/>
      <c r="M50" s="2026"/>
      <c r="N50" s="2026"/>
      <c r="O50" s="2026"/>
      <c r="P50" s="2026"/>
      <c r="Q50" s="2026"/>
      <c r="R50" s="2026"/>
      <c r="S50" s="1924"/>
      <c r="T50" s="1925"/>
      <c r="U50" s="1923"/>
      <c r="V50" s="1924"/>
      <c r="W50" s="2246">
        <f t="shared" si="0"/>
        <v>0</v>
      </c>
      <c r="X50" s="1923"/>
      <c r="Y50" s="2026"/>
      <c r="Z50" s="1924"/>
      <c r="AA50" s="2911">
        <f t="shared" si="1"/>
        <v>0</v>
      </c>
      <c r="AB50" s="1923"/>
      <c r="AC50" s="2026"/>
      <c r="AD50" s="1924"/>
      <c r="AE50" s="2912"/>
      <c r="AF50" s="2923"/>
      <c r="AG50" s="2917"/>
      <c r="AH50" s="2924"/>
      <c r="AI50" s="2916"/>
      <c r="AJ50" s="2917"/>
      <c r="AK50" s="1924"/>
      <c r="AL50" s="2342"/>
      <c r="AM50" s="1924"/>
      <c r="AN50" s="2918"/>
      <c r="AO50" s="593"/>
      <c r="AP50" s="593"/>
      <c r="AQ50" s="2918"/>
      <c r="AR50" s="2155"/>
      <c r="AS50" s="2919"/>
      <c r="AT50" s="1017"/>
      <c r="AU50" s="2925"/>
      <c r="AV50" s="299"/>
      <c r="AW50" s="2342"/>
      <c r="AX50" s="1924"/>
      <c r="AY50" s="2792" t="str">
        <f t="shared" si="5"/>
        <v/>
      </c>
      <c r="AZ50" s="30"/>
      <c r="BA50" s="30"/>
      <c r="BB50" s="30"/>
      <c r="BC50" s="30"/>
      <c r="BD50" s="30"/>
      <c r="BE50" s="30"/>
      <c r="BF50" s="30"/>
      <c r="BG50" s="30"/>
      <c r="BH50" s="30"/>
      <c r="BI50" s="73"/>
      <c r="BJ50" s="73"/>
      <c r="BK50" s="73"/>
      <c r="BL50" s="73"/>
      <c r="BM50" s="73"/>
      <c r="BX50" s="84"/>
      <c r="CA50" s="2922" t="str">
        <f t="shared" si="9"/>
        <v/>
      </c>
      <c r="CB50" s="2922" t="str">
        <f t="shared" si="10"/>
        <v/>
      </c>
      <c r="CC50" s="2922" t="str">
        <f t="shared" si="11"/>
        <v/>
      </c>
      <c r="CD50" s="2922" t="str">
        <f t="shared" si="12"/>
        <v/>
      </c>
      <c r="CE50" s="2922" t="str">
        <f t="shared" si="13"/>
        <v/>
      </c>
      <c r="CF50" s="2922"/>
      <c r="CG50" s="1930">
        <f t="shared" si="6"/>
        <v>0</v>
      </c>
      <c r="CH50" s="1930">
        <f t="shared" si="7"/>
        <v>0</v>
      </c>
      <c r="CI50" s="1930">
        <f t="shared" si="2"/>
        <v>0</v>
      </c>
      <c r="CJ50" s="1930">
        <f t="shared" si="3"/>
        <v>0</v>
      </c>
      <c r="CK50" s="1930">
        <f t="shared" si="4"/>
        <v>0</v>
      </c>
      <c r="CL50" s="84"/>
      <c r="CM50" s="84"/>
      <c r="CN50" s="84"/>
      <c r="CO50" s="84"/>
      <c r="CP50" s="84"/>
      <c r="CQ50" s="84"/>
      <c r="CR50" s="84"/>
      <c r="CS50" s="84"/>
      <c r="CT50" s="84"/>
      <c r="CU50" s="84"/>
      <c r="CV50" s="84"/>
      <c r="CW50" s="84"/>
      <c r="CX50" s="84"/>
      <c r="CY50" s="84"/>
      <c r="CZ50" s="84"/>
    </row>
    <row r="51" spans="1:104" ht="16.350000000000001" customHeight="1" x14ac:dyDescent="0.2">
      <c r="A51" s="2246" t="s">
        <v>1809</v>
      </c>
      <c r="B51" s="2151">
        <f t="shared" si="15"/>
        <v>0</v>
      </c>
      <c r="C51" s="1923"/>
      <c r="D51" s="2026"/>
      <c r="E51" s="2026"/>
      <c r="F51" s="2026"/>
      <c r="G51" s="2026"/>
      <c r="H51" s="2026"/>
      <c r="I51" s="2026"/>
      <c r="J51" s="2026"/>
      <c r="K51" s="2026"/>
      <c r="L51" s="2026"/>
      <c r="M51" s="2026"/>
      <c r="N51" s="2026"/>
      <c r="O51" s="2026"/>
      <c r="P51" s="2026"/>
      <c r="Q51" s="2026"/>
      <c r="R51" s="2026"/>
      <c r="S51" s="1924"/>
      <c r="T51" s="1925"/>
      <c r="U51" s="1923"/>
      <c r="V51" s="1924"/>
      <c r="W51" s="2246">
        <f t="shared" si="0"/>
        <v>0</v>
      </c>
      <c r="X51" s="1923"/>
      <c r="Y51" s="2026"/>
      <c r="Z51" s="1924"/>
      <c r="AA51" s="2911">
        <f t="shared" si="1"/>
        <v>0</v>
      </c>
      <c r="AB51" s="1923"/>
      <c r="AC51" s="2026"/>
      <c r="AD51" s="1924"/>
      <c r="AE51" s="2912"/>
      <c r="AF51" s="2923"/>
      <c r="AG51" s="2917"/>
      <c r="AH51" s="2924"/>
      <c r="AI51" s="2916"/>
      <c r="AJ51" s="2917"/>
      <c r="AK51" s="1924"/>
      <c r="AL51" s="2346"/>
      <c r="AM51" s="2014"/>
      <c r="AN51" s="2918"/>
      <c r="AO51" s="1924"/>
      <c r="AP51" s="593"/>
      <c r="AQ51" s="2918"/>
      <c r="AR51" s="2155"/>
      <c r="AS51" s="2919"/>
      <c r="AT51" s="1017"/>
      <c r="AU51" s="2925"/>
      <c r="AV51" s="299"/>
      <c r="AW51" s="2342"/>
      <c r="AX51" s="1924"/>
      <c r="AY51" s="2792" t="str">
        <f t="shared" si="5"/>
        <v/>
      </c>
      <c r="AZ51" s="30"/>
      <c r="BA51" s="30"/>
      <c r="BB51" s="30"/>
      <c r="BC51" s="30"/>
      <c r="BD51" s="30"/>
      <c r="BE51" s="30"/>
      <c r="BF51" s="30"/>
      <c r="BG51" s="30"/>
      <c r="BH51" s="30"/>
      <c r="BI51" s="73"/>
      <c r="BJ51" s="73"/>
      <c r="BK51" s="73"/>
      <c r="BL51" s="73"/>
      <c r="BM51" s="73"/>
      <c r="BX51" s="84"/>
      <c r="CA51" s="2922" t="str">
        <f t="shared" si="9"/>
        <v/>
      </c>
      <c r="CB51" s="2922" t="str">
        <f t="shared" si="10"/>
        <v/>
      </c>
      <c r="CC51" s="2922" t="str">
        <f t="shared" si="11"/>
        <v/>
      </c>
      <c r="CD51" s="2922" t="str">
        <f t="shared" si="12"/>
        <v/>
      </c>
      <c r="CE51" s="2922" t="str">
        <f t="shared" si="13"/>
        <v/>
      </c>
      <c r="CF51" s="2922"/>
      <c r="CG51" s="1930">
        <f t="shared" si="6"/>
        <v>0</v>
      </c>
      <c r="CH51" s="1930">
        <f t="shared" si="7"/>
        <v>0</v>
      </c>
      <c r="CI51" s="1930">
        <f t="shared" si="2"/>
        <v>0</v>
      </c>
      <c r="CJ51" s="1930">
        <f t="shared" si="3"/>
        <v>0</v>
      </c>
      <c r="CK51" s="1930">
        <f t="shared" si="4"/>
        <v>0</v>
      </c>
      <c r="CL51" s="84"/>
      <c r="CM51" s="84"/>
      <c r="CN51" s="84"/>
      <c r="CO51" s="84"/>
      <c r="CP51" s="84"/>
      <c r="CQ51" s="84"/>
      <c r="CR51" s="84"/>
      <c r="CS51" s="84"/>
      <c r="CT51" s="84"/>
      <c r="CU51" s="84"/>
      <c r="CV51" s="84"/>
      <c r="CW51" s="84"/>
      <c r="CX51" s="84"/>
      <c r="CY51" s="84"/>
      <c r="CZ51" s="84"/>
    </row>
    <row r="52" spans="1:104" ht="16.350000000000001" customHeight="1" x14ac:dyDescent="0.2">
      <c r="A52" s="2246" t="s">
        <v>1810</v>
      </c>
      <c r="B52" s="2151">
        <f t="shared" si="15"/>
        <v>0</v>
      </c>
      <c r="C52" s="1923"/>
      <c r="D52" s="2026"/>
      <c r="E52" s="2026"/>
      <c r="F52" s="2026"/>
      <c r="G52" s="2026"/>
      <c r="H52" s="2026"/>
      <c r="I52" s="2026"/>
      <c r="J52" s="2026"/>
      <c r="K52" s="2026"/>
      <c r="L52" s="2026"/>
      <c r="M52" s="2026"/>
      <c r="N52" s="2026"/>
      <c r="O52" s="2026"/>
      <c r="P52" s="2026"/>
      <c r="Q52" s="2026"/>
      <c r="R52" s="2026"/>
      <c r="S52" s="1924"/>
      <c r="T52" s="1925"/>
      <c r="U52" s="1923"/>
      <c r="V52" s="1924"/>
      <c r="W52" s="2246">
        <f t="shared" si="0"/>
        <v>0</v>
      </c>
      <c r="X52" s="1923"/>
      <c r="Y52" s="2026"/>
      <c r="Z52" s="1924"/>
      <c r="AA52" s="2911">
        <f t="shared" si="1"/>
        <v>0</v>
      </c>
      <c r="AB52" s="1923"/>
      <c r="AC52" s="2026"/>
      <c r="AD52" s="1924"/>
      <c r="AE52" s="2912"/>
      <c r="AF52" s="2923"/>
      <c r="AG52" s="2917"/>
      <c r="AH52" s="2924"/>
      <c r="AI52" s="2916"/>
      <c r="AJ52" s="2917"/>
      <c r="AK52" s="1924"/>
      <c r="AL52" s="2346"/>
      <c r="AM52" s="2014"/>
      <c r="AN52" s="2918"/>
      <c r="AO52" s="1924"/>
      <c r="AP52" s="593"/>
      <c r="AQ52" s="2918"/>
      <c r="AR52" s="2155"/>
      <c r="AS52" s="2919"/>
      <c r="AT52" s="1017"/>
      <c r="AU52" s="2925"/>
      <c r="AV52" s="299"/>
      <c r="AW52" s="2342"/>
      <c r="AX52" s="1924"/>
      <c r="AY52" s="2792" t="str">
        <f t="shared" si="5"/>
        <v/>
      </c>
      <c r="AZ52" s="30"/>
      <c r="BA52" s="30"/>
      <c r="BB52" s="30"/>
      <c r="BC52" s="30"/>
      <c r="BD52" s="30"/>
      <c r="BE52" s="30"/>
      <c r="BF52" s="30"/>
      <c r="BG52" s="30"/>
      <c r="BH52" s="30"/>
      <c r="BI52" s="73"/>
      <c r="BJ52" s="73"/>
      <c r="BK52" s="73"/>
      <c r="BL52" s="73"/>
      <c r="BM52" s="73"/>
      <c r="BX52" s="84"/>
      <c r="CA52" s="2922" t="str">
        <f t="shared" si="9"/>
        <v/>
      </c>
      <c r="CB52" s="2922" t="str">
        <f t="shared" si="10"/>
        <v/>
      </c>
      <c r="CC52" s="2922" t="str">
        <f t="shared" si="11"/>
        <v/>
      </c>
      <c r="CD52" s="2922" t="str">
        <f t="shared" si="12"/>
        <v/>
      </c>
      <c r="CE52" s="2922" t="str">
        <f t="shared" si="13"/>
        <v/>
      </c>
      <c r="CF52" s="2922"/>
      <c r="CG52" s="1930">
        <f t="shared" si="6"/>
        <v>0</v>
      </c>
      <c r="CH52" s="1930">
        <f t="shared" si="7"/>
        <v>0</v>
      </c>
      <c r="CI52" s="1930">
        <f t="shared" si="2"/>
        <v>0</v>
      </c>
      <c r="CJ52" s="1930">
        <f t="shared" si="3"/>
        <v>0</v>
      </c>
      <c r="CK52" s="1930">
        <f t="shared" si="4"/>
        <v>0</v>
      </c>
      <c r="CL52" s="84"/>
      <c r="CM52" s="84"/>
      <c r="CN52" s="84"/>
      <c r="CO52" s="84"/>
      <c r="CP52" s="84"/>
      <c r="CQ52" s="84"/>
      <c r="CR52" s="84"/>
      <c r="CS52" s="84"/>
      <c r="CT52" s="84"/>
      <c r="CU52" s="84"/>
      <c r="CV52" s="84"/>
      <c r="CW52" s="84"/>
      <c r="CX52" s="84"/>
      <c r="CY52" s="84"/>
      <c r="CZ52" s="84"/>
    </row>
    <row r="53" spans="1:104" ht="16.350000000000001" customHeight="1" x14ac:dyDescent="0.2">
      <c r="A53" s="2246" t="s">
        <v>1811</v>
      </c>
      <c r="B53" s="2151">
        <f t="shared" si="15"/>
        <v>0</v>
      </c>
      <c r="C53" s="1923"/>
      <c r="D53" s="2026"/>
      <c r="E53" s="2026"/>
      <c r="F53" s="2026"/>
      <c r="G53" s="2026"/>
      <c r="H53" s="2026"/>
      <c r="I53" s="2026"/>
      <c r="J53" s="2026"/>
      <c r="K53" s="2026"/>
      <c r="L53" s="2026"/>
      <c r="M53" s="2026"/>
      <c r="N53" s="2026"/>
      <c r="O53" s="2026"/>
      <c r="P53" s="2026"/>
      <c r="Q53" s="2026"/>
      <c r="R53" s="2026"/>
      <c r="S53" s="1924"/>
      <c r="T53" s="1925"/>
      <c r="U53" s="1923"/>
      <c r="V53" s="1924"/>
      <c r="W53" s="2246">
        <f t="shared" si="0"/>
        <v>0</v>
      </c>
      <c r="X53" s="1923"/>
      <c r="Y53" s="2026"/>
      <c r="Z53" s="1924"/>
      <c r="AA53" s="2911">
        <f t="shared" si="1"/>
        <v>0</v>
      </c>
      <c r="AB53" s="1923"/>
      <c r="AC53" s="2026"/>
      <c r="AD53" s="1924"/>
      <c r="AE53" s="2912"/>
      <c r="AF53" s="2923"/>
      <c r="AG53" s="2917"/>
      <c r="AH53" s="2924"/>
      <c r="AI53" s="2916"/>
      <c r="AJ53" s="2917"/>
      <c r="AK53" s="1924"/>
      <c r="AL53" s="2346"/>
      <c r="AM53" s="2014"/>
      <c r="AN53" s="2918"/>
      <c r="AO53" s="1924"/>
      <c r="AP53" s="593"/>
      <c r="AQ53" s="2918"/>
      <c r="AR53" s="2155"/>
      <c r="AS53" s="2919"/>
      <c r="AT53" s="1017"/>
      <c r="AU53" s="2925"/>
      <c r="AV53" s="299"/>
      <c r="AW53" s="2342"/>
      <c r="AX53" s="1924"/>
      <c r="AY53" s="2792" t="str">
        <f t="shared" si="5"/>
        <v/>
      </c>
      <c r="AZ53" s="30"/>
      <c r="BA53" s="30"/>
      <c r="BB53" s="30"/>
      <c r="BC53" s="30"/>
      <c r="BD53" s="30"/>
      <c r="BE53" s="30"/>
      <c r="BF53" s="30"/>
      <c r="BG53" s="30"/>
      <c r="BH53" s="30"/>
      <c r="BI53" s="73"/>
      <c r="BJ53" s="73"/>
      <c r="BK53" s="73"/>
      <c r="BL53" s="73"/>
      <c r="BM53" s="73"/>
      <c r="BX53" s="84"/>
      <c r="CA53" s="2922" t="str">
        <f t="shared" si="9"/>
        <v/>
      </c>
      <c r="CB53" s="2922" t="str">
        <f t="shared" si="10"/>
        <v/>
      </c>
      <c r="CC53" s="2922" t="str">
        <f t="shared" si="11"/>
        <v/>
      </c>
      <c r="CD53" s="2922" t="str">
        <f t="shared" si="12"/>
        <v/>
      </c>
      <c r="CE53" s="2922" t="str">
        <f t="shared" si="13"/>
        <v/>
      </c>
      <c r="CF53" s="2922"/>
      <c r="CG53" s="1930">
        <f t="shared" si="6"/>
        <v>0</v>
      </c>
      <c r="CH53" s="1930">
        <f t="shared" si="7"/>
        <v>0</v>
      </c>
      <c r="CI53" s="1930">
        <f t="shared" si="2"/>
        <v>0</v>
      </c>
      <c r="CJ53" s="1930">
        <f t="shared" si="3"/>
        <v>0</v>
      </c>
      <c r="CK53" s="1930">
        <f t="shared" si="4"/>
        <v>0</v>
      </c>
      <c r="CL53" s="84"/>
      <c r="CM53" s="84"/>
      <c r="CN53" s="84"/>
      <c r="CO53" s="84"/>
      <c r="CP53" s="84"/>
      <c r="CQ53" s="84"/>
      <c r="CR53" s="84"/>
      <c r="CS53" s="84"/>
      <c r="CT53" s="84"/>
      <c r="CU53" s="84"/>
      <c r="CV53" s="84"/>
      <c r="CW53" s="84"/>
      <c r="CX53" s="84"/>
      <c r="CY53" s="84"/>
      <c r="CZ53" s="84"/>
    </row>
    <row r="54" spans="1:104" ht="16.350000000000001" customHeight="1" x14ac:dyDescent="0.2">
      <c r="A54" s="2153" t="s">
        <v>1812</v>
      </c>
      <c r="B54" s="2151">
        <f t="shared" si="15"/>
        <v>0</v>
      </c>
      <c r="C54" s="1923"/>
      <c r="D54" s="2026"/>
      <c r="E54" s="2026"/>
      <c r="F54" s="2026"/>
      <c r="G54" s="2026"/>
      <c r="H54" s="2026"/>
      <c r="I54" s="2026"/>
      <c r="J54" s="2026"/>
      <c r="K54" s="2026"/>
      <c r="L54" s="2026"/>
      <c r="M54" s="2026"/>
      <c r="N54" s="2026"/>
      <c r="O54" s="2026"/>
      <c r="P54" s="2026"/>
      <c r="Q54" s="2026"/>
      <c r="R54" s="2026"/>
      <c r="S54" s="1924"/>
      <c r="T54" s="1925"/>
      <c r="U54" s="1923"/>
      <c r="V54" s="1924"/>
      <c r="W54" s="2246">
        <f t="shared" si="0"/>
        <v>0</v>
      </c>
      <c r="X54" s="1923"/>
      <c r="Y54" s="2026"/>
      <c r="Z54" s="1924"/>
      <c r="AA54" s="2911">
        <f t="shared" si="1"/>
        <v>0</v>
      </c>
      <c r="AB54" s="1923"/>
      <c r="AC54" s="2026"/>
      <c r="AD54" s="1924"/>
      <c r="AE54" s="2912"/>
      <c r="AF54" s="2923"/>
      <c r="AG54" s="2917"/>
      <c r="AH54" s="2924"/>
      <c r="AI54" s="2916"/>
      <c r="AJ54" s="2917"/>
      <c r="AK54" s="1924"/>
      <c r="AL54" s="2346"/>
      <c r="AM54" s="2014"/>
      <c r="AN54" s="2918"/>
      <c r="AO54" s="1924"/>
      <c r="AP54" s="593"/>
      <c r="AQ54" s="2918"/>
      <c r="AR54" s="2155"/>
      <c r="AS54" s="2919"/>
      <c r="AT54" s="1017"/>
      <c r="AU54" s="2925"/>
      <c r="AV54" s="299"/>
      <c r="AW54" s="2342"/>
      <c r="AX54" s="1924"/>
      <c r="AY54" s="2792" t="str">
        <f t="shared" si="5"/>
        <v/>
      </c>
      <c r="AZ54" s="30"/>
      <c r="BA54" s="30"/>
      <c r="BB54" s="30"/>
      <c r="BC54" s="30"/>
      <c r="BD54" s="30"/>
      <c r="BE54" s="30"/>
      <c r="BF54" s="30"/>
      <c r="BG54" s="30"/>
      <c r="BH54" s="30"/>
      <c r="BI54" s="73"/>
      <c r="BJ54" s="73"/>
      <c r="BK54" s="73"/>
      <c r="BL54" s="73"/>
      <c r="BM54" s="73"/>
      <c r="BX54" s="84"/>
      <c r="CA54" s="2922" t="str">
        <f t="shared" si="9"/>
        <v/>
      </c>
      <c r="CB54" s="2922" t="str">
        <f t="shared" si="10"/>
        <v/>
      </c>
      <c r="CC54" s="2922" t="str">
        <f t="shared" si="11"/>
        <v/>
      </c>
      <c r="CD54" s="2922" t="str">
        <f t="shared" si="12"/>
        <v/>
      </c>
      <c r="CE54" s="2922" t="str">
        <f t="shared" si="13"/>
        <v/>
      </c>
      <c r="CF54" s="2922"/>
      <c r="CG54" s="1930">
        <f t="shared" si="6"/>
        <v>0</v>
      </c>
      <c r="CH54" s="1930">
        <f t="shared" si="7"/>
        <v>0</v>
      </c>
      <c r="CI54" s="1930">
        <f t="shared" si="2"/>
        <v>0</v>
      </c>
      <c r="CJ54" s="1930">
        <f t="shared" si="3"/>
        <v>0</v>
      </c>
      <c r="CK54" s="1930">
        <f t="shared" si="4"/>
        <v>0</v>
      </c>
      <c r="CL54" s="84"/>
      <c r="CM54" s="84"/>
      <c r="CN54" s="84"/>
      <c r="CO54" s="84"/>
      <c r="CP54" s="84"/>
      <c r="CQ54" s="84"/>
      <c r="CR54" s="84"/>
      <c r="CS54" s="84"/>
      <c r="CT54" s="84"/>
      <c r="CU54" s="84"/>
      <c r="CV54" s="84"/>
      <c r="CW54" s="84"/>
      <c r="CX54" s="84"/>
      <c r="CY54" s="84"/>
      <c r="CZ54" s="84"/>
    </row>
    <row r="55" spans="1:104" ht="16.350000000000001" customHeight="1" x14ac:dyDescent="0.2">
      <c r="A55" s="2929" t="s">
        <v>1813</v>
      </c>
      <c r="B55" s="2151">
        <f t="shared" si="15"/>
        <v>0</v>
      </c>
      <c r="C55" s="1923"/>
      <c r="D55" s="2026"/>
      <c r="E55" s="2026"/>
      <c r="F55" s="2026"/>
      <c r="G55" s="2026"/>
      <c r="H55" s="2026"/>
      <c r="I55" s="2026"/>
      <c r="J55" s="2026"/>
      <c r="K55" s="2026"/>
      <c r="L55" s="2026"/>
      <c r="M55" s="2026"/>
      <c r="N55" s="2026"/>
      <c r="O55" s="2026"/>
      <c r="P55" s="2026"/>
      <c r="Q55" s="2026"/>
      <c r="R55" s="2026"/>
      <c r="S55" s="1924"/>
      <c r="T55" s="1925"/>
      <c r="U55" s="1923"/>
      <c r="V55" s="1924"/>
      <c r="W55" s="2246">
        <f t="shared" si="0"/>
        <v>0</v>
      </c>
      <c r="X55" s="1923"/>
      <c r="Y55" s="2026"/>
      <c r="Z55" s="1924"/>
      <c r="AA55" s="2911">
        <f t="shared" si="1"/>
        <v>0</v>
      </c>
      <c r="AB55" s="1923"/>
      <c r="AC55" s="2026"/>
      <c r="AD55" s="1924"/>
      <c r="AE55" s="2912"/>
      <c r="AF55" s="2923"/>
      <c r="AG55" s="2917"/>
      <c r="AH55" s="2924"/>
      <c r="AI55" s="2916"/>
      <c r="AJ55" s="2917"/>
      <c r="AK55" s="1924"/>
      <c r="AL55" s="2346"/>
      <c r="AM55" s="2014"/>
      <c r="AN55" s="2918"/>
      <c r="AO55" s="1924"/>
      <c r="AP55" s="593"/>
      <c r="AQ55" s="2918"/>
      <c r="AR55" s="2155"/>
      <c r="AS55" s="2919"/>
      <c r="AT55" s="1017"/>
      <c r="AU55" s="2925"/>
      <c r="AV55" s="299"/>
      <c r="AW55" s="2342"/>
      <c r="AX55" s="1924"/>
      <c r="AY55" s="2792" t="str">
        <f t="shared" si="5"/>
        <v/>
      </c>
      <c r="AZ55" s="30"/>
      <c r="BA55" s="30"/>
      <c r="BB55" s="30"/>
      <c r="BC55" s="30"/>
      <c r="BD55" s="30"/>
      <c r="BE55" s="30"/>
      <c r="BF55" s="30"/>
      <c r="BG55" s="30"/>
      <c r="BH55" s="30"/>
      <c r="BI55" s="73"/>
      <c r="BJ55" s="73"/>
      <c r="BK55" s="73"/>
      <c r="BL55" s="73"/>
      <c r="BM55" s="73"/>
      <c r="BX55" s="84"/>
      <c r="CA55" s="2922" t="str">
        <f t="shared" si="9"/>
        <v/>
      </c>
      <c r="CB55" s="2922" t="str">
        <f t="shared" si="10"/>
        <v/>
      </c>
      <c r="CC55" s="2922" t="str">
        <f t="shared" si="11"/>
        <v/>
      </c>
      <c r="CD55" s="2922" t="str">
        <f t="shared" si="12"/>
        <v/>
      </c>
      <c r="CE55" s="2922" t="str">
        <f t="shared" si="13"/>
        <v/>
      </c>
      <c r="CF55" s="2922"/>
      <c r="CG55" s="1930">
        <f t="shared" si="6"/>
        <v>0</v>
      </c>
      <c r="CH55" s="1930">
        <f t="shared" si="7"/>
        <v>0</v>
      </c>
      <c r="CI55" s="1930">
        <f t="shared" si="2"/>
        <v>0</v>
      </c>
      <c r="CJ55" s="1930">
        <f t="shared" si="3"/>
        <v>0</v>
      </c>
      <c r="CK55" s="1930">
        <f t="shared" si="4"/>
        <v>0</v>
      </c>
      <c r="CL55" s="84"/>
      <c r="CM55" s="84"/>
      <c r="CN55" s="84"/>
      <c r="CO55" s="84"/>
      <c r="CP55" s="84"/>
      <c r="CQ55" s="84"/>
      <c r="CR55" s="84"/>
      <c r="CS55" s="84"/>
      <c r="CT55" s="84"/>
      <c r="CU55" s="84"/>
      <c r="CV55" s="84"/>
      <c r="CW55" s="84"/>
      <c r="CX55" s="84"/>
      <c r="CY55" s="84"/>
      <c r="CZ55" s="84"/>
    </row>
    <row r="56" spans="1:104" ht="16.350000000000001" customHeight="1" x14ac:dyDescent="0.2">
      <c r="A56" s="2929" t="s">
        <v>1814</v>
      </c>
      <c r="B56" s="2151">
        <f t="shared" si="15"/>
        <v>0</v>
      </c>
      <c r="C56" s="1923"/>
      <c r="D56" s="2026"/>
      <c r="E56" s="2026"/>
      <c r="F56" s="2026"/>
      <c r="G56" s="2026"/>
      <c r="H56" s="2026"/>
      <c r="I56" s="2026"/>
      <c r="J56" s="2026"/>
      <c r="K56" s="2026"/>
      <c r="L56" s="2026"/>
      <c r="M56" s="2026"/>
      <c r="N56" s="2026"/>
      <c r="O56" s="2026"/>
      <c r="P56" s="2026"/>
      <c r="Q56" s="2026"/>
      <c r="R56" s="2026"/>
      <c r="S56" s="1924"/>
      <c r="T56" s="1925"/>
      <c r="U56" s="1923"/>
      <c r="V56" s="1924"/>
      <c r="W56" s="2246">
        <f t="shared" si="0"/>
        <v>0</v>
      </c>
      <c r="X56" s="1923"/>
      <c r="Y56" s="2026"/>
      <c r="Z56" s="1924"/>
      <c r="AA56" s="2911">
        <f t="shared" si="1"/>
        <v>0</v>
      </c>
      <c r="AB56" s="1923"/>
      <c r="AC56" s="2026"/>
      <c r="AD56" s="1924"/>
      <c r="AE56" s="2912"/>
      <c r="AF56" s="2923"/>
      <c r="AG56" s="2917"/>
      <c r="AH56" s="2924"/>
      <c r="AI56" s="2916"/>
      <c r="AJ56" s="2917"/>
      <c r="AK56" s="1924"/>
      <c r="AL56" s="2346"/>
      <c r="AM56" s="2014"/>
      <c r="AN56" s="2918"/>
      <c r="AO56" s="1924"/>
      <c r="AP56" s="593"/>
      <c r="AQ56" s="2918"/>
      <c r="AR56" s="2155"/>
      <c r="AS56" s="2919"/>
      <c r="AT56" s="1017"/>
      <c r="AU56" s="2925"/>
      <c r="AV56" s="299"/>
      <c r="AW56" s="2342"/>
      <c r="AX56" s="1924"/>
      <c r="AY56" s="2792" t="str">
        <f t="shared" si="5"/>
        <v/>
      </c>
      <c r="AZ56" s="30"/>
      <c r="BA56" s="30"/>
      <c r="BB56" s="30"/>
      <c r="BC56" s="30"/>
      <c r="BD56" s="30"/>
      <c r="BE56" s="30"/>
      <c r="BF56" s="30"/>
      <c r="BG56" s="30"/>
      <c r="BH56" s="30"/>
      <c r="BI56" s="73"/>
      <c r="BJ56" s="73"/>
      <c r="BK56" s="73"/>
      <c r="BL56" s="73"/>
      <c r="BM56" s="73"/>
      <c r="BX56" s="84"/>
      <c r="CA56" s="2922" t="str">
        <f t="shared" si="9"/>
        <v/>
      </c>
      <c r="CB56" s="2922" t="str">
        <f t="shared" si="10"/>
        <v/>
      </c>
      <c r="CC56" s="2922" t="str">
        <f t="shared" si="11"/>
        <v/>
      </c>
      <c r="CD56" s="2922" t="str">
        <f t="shared" si="12"/>
        <v/>
      </c>
      <c r="CE56" s="2922" t="str">
        <f t="shared" si="13"/>
        <v/>
      </c>
      <c r="CF56" s="2922"/>
      <c r="CG56" s="1930">
        <f t="shared" si="6"/>
        <v>0</v>
      </c>
      <c r="CH56" s="1930">
        <f t="shared" si="7"/>
        <v>0</v>
      </c>
      <c r="CI56" s="1930">
        <f t="shared" si="2"/>
        <v>0</v>
      </c>
      <c r="CJ56" s="1930">
        <f t="shared" si="3"/>
        <v>0</v>
      </c>
      <c r="CK56" s="1930">
        <f t="shared" si="4"/>
        <v>0</v>
      </c>
      <c r="CL56" s="84"/>
      <c r="CM56" s="84"/>
      <c r="CN56" s="84"/>
      <c r="CO56" s="84"/>
      <c r="CP56" s="84"/>
      <c r="CQ56" s="84"/>
      <c r="CR56" s="84"/>
      <c r="CS56" s="84"/>
      <c r="CT56" s="84"/>
      <c r="CU56" s="84"/>
      <c r="CV56" s="84"/>
      <c r="CW56" s="84"/>
      <c r="CX56" s="84"/>
      <c r="CY56" s="84"/>
      <c r="CZ56" s="84"/>
    </row>
    <row r="57" spans="1:104" ht="16.350000000000001" customHeight="1" x14ac:dyDescent="0.2">
      <c r="A57" s="2929" t="s">
        <v>1815</v>
      </c>
      <c r="B57" s="2151">
        <f t="shared" si="15"/>
        <v>0</v>
      </c>
      <c r="C57" s="1923"/>
      <c r="D57" s="2026"/>
      <c r="E57" s="2026"/>
      <c r="F57" s="2026"/>
      <c r="G57" s="2026"/>
      <c r="H57" s="2026"/>
      <c r="I57" s="2026"/>
      <c r="J57" s="2026"/>
      <c r="K57" s="2026"/>
      <c r="L57" s="2026"/>
      <c r="M57" s="2026"/>
      <c r="N57" s="2026"/>
      <c r="O57" s="2026"/>
      <c r="P57" s="2026"/>
      <c r="Q57" s="2026"/>
      <c r="R57" s="2026"/>
      <c r="S57" s="1924"/>
      <c r="T57" s="1925"/>
      <c r="U57" s="1923"/>
      <c r="V57" s="1924"/>
      <c r="W57" s="2246">
        <f t="shared" si="0"/>
        <v>0</v>
      </c>
      <c r="X57" s="1923"/>
      <c r="Y57" s="2026"/>
      <c r="Z57" s="1924"/>
      <c r="AA57" s="2911">
        <f t="shared" si="1"/>
        <v>0</v>
      </c>
      <c r="AB57" s="1923"/>
      <c r="AC57" s="2026"/>
      <c r="AD57" s="1924"/>
      <c r="AE57" s="2912"/>
      <c r="AF57" s="2923"/>
      <c r="AG57" s="2917"/>
      <c r="AH57" s="2924"/>
      <c r="AI57" s="2916"/>
      <c r="AJ57" s="2917"/>
      <c r="AK57" s="1924"/>
      <c r="AL57" s="2346"/>
      <c r="AM57" s="2014"/>
      <c r="AN57" s="2918"/>
      <c r="AO57" s="1924"/>
      <c r="AP57" s="593"/>
      <c r="AQ57" s="2918"/>
      <c r="AR57" s="2155"/>
      <c r="AS57" s="2919"/>
      <c r="AT57" s="1017"/>
      <c r="AU57" s="2925"/>
      <c r="AV57" s="299"/>
      <c r="AW57" s="2342"/>
      <c r="AX57" s="1924"/>
      <c r="AY57" s="2792" t="str">
        <f t="shared" si="5"/>
        <v/>
      </c>
      <c r="AZ57" s="30"/>
      <c r="BA57" s="30"/>
      <c r="BB57" s="30"/>
      <c r="BC57" s="30"/>
      <c r="BD57" s="30"/>
      <c r="BE57" s="30"/>
      <c r="BF57" s="30"/>
      <c r="BG57" s="30"/>
      <c r="BH57" s="30"/>
      <c r="BI57" s="73"/>
      <c r="BJ57" s="73"/>
      <c r="BK57" s="73"/>
      <c r="BL57" s="73"/>
      <c r="BM57" s="73"/>
      <c r="BX57" s="84"/>
      <c r="CA57" s="2922" t="str">
        <f t="shared" si="9"/>
        <v/>
      </c>
      <c r="CB57" s="2922" t="str">
        <f t="shared" si="10"/>
        <v/>
      </c>
      <c r="CC57" s="2922" t="str">
        <f t="shared" si="11"/>
        <v/>
      </c>
      <c r="CD57" s="2922" t="str">
        <f t="shared" si="12"/>
        <v/>
      </c>
      <c r="CE57" s="2922" t="str">
        <f t="shared" si="13"/>
        <v/>
      </c>
      <c r="CF57" s="2922"/>
      <c r="CG57" s="1930">
        <f t="shared" si="6"/>
        <v>0</v>
      </c>
      <c r="CH57" s="1930">
        <f t="shared" si="7"/>
        <v>0</v>
      </c>
      <c r="CI57" s="1930">
        <f t="shared" si="2"/>
        <v>0</v>
      </c>
      <c r="CJ57" s="1930">
        <f t="shared" si="3"/>
        <v>0</v>
      </c>
      <c r="CK57" s="1930">
        <f t="shared" si="4"/>
        <v>0</v>
      </c>
      <c r="CL57" s="84"/>
      <c r="CM57" s="84"/>
      <c r="CN57" s="84"/>
      <c r="CO57" s="84"/>
      <c r="CP57" s="84"/>
      <c r="CQ57" s="84"/>
      <c r="CR57" s="84"/>
      <c r="CS57" s="84"/>
      <c r="CT57" s="84"/>
      <c r="CU57" s="84"/>
      <c r="CV57" s="84"/>
      <c r="CW57" s="84"/>
      <c r="CX57" s="84"/>
      <c r="CY57" s="84"/>
      <c r="CZ57" s="84"/>
    </row>
    <row r="58" spans="1:104" ht="16.350000000000001" customHeight="1" x14ac:dyDescent="0.2">
      <c r="A58" s="2246" t="s">
        <v>1816</v>
      </c>
      <c r="B58" s="2151">
        <f t="shared" si="15"/>
        <v>0</v>
      </c>
      <c r="C58" s="1923"/>
      <c r="D58" s="2026"/>
      <c r="E58" s="2026"/>
      <c r="F58" s="2026"/>
      <c r="G58" s="2026"/>
      <c r="H58" s="2026"/>
      <c r="I58" s="2026"/>
      <c r="J58" s="2026"/>
      <c r="K58" s="2026"/>
      <c r="L58" s="2026"/>
      <c r="M58" s="2026"/>
      <c r="N58" s="2026"/>
      <c r="O58" s="2026"/>
      <c r="P58" s="2026"/>
      <c r="Q58" s="2026"/>
      <c r="R58" s="2026"/>
      <c r="S58" s="1924"/>
      <c r="T58" s="1925"/>
      <c r="U58" s="1923"/>
      <c r="V58" s="1924"/>
      <c r="W58" s="2246">
        <f t="shared" si="0"/>
        <v>0</v>
      </c>
      <c r="X58" s="1923"/>
      <c r="Y58" s="2026"/>
      <c r="Z58" s="1924"/>
      <c r="AA58" s="2911">
        <f t="shared" si="1"/>
        <v>0</v>
      </c>
      <c r="AB58" s="1923"/>
      <c r="AC58" s="2026"/>
      <c r="AD58" s="1924"/>
      <c r="AE58" s="2912"/>
      <c r="AF58" s="2923"/>
      <c r="AG58" s="2917"/>
      <c r="AH58" s="2924"/>
      <c r="AI58" s="2916"/>
      <c r="AJ58" s="2917"/>
      <c r="AK58" s="1924"/>
      <c r="AL58" s="2346"/>
      <c r="AM58" s="2014"/>
      <c r="AN58" s="2918"/>
      <c r="AO58" s="1924"/>
      <c r="AP58" s="593"/>
      <c r="AQ58" s="2918"/>
      <c r="AR58" s="2155"/>
      <c r="AS58" s="2919"/>
      <c r="AT58" s="1017"/>
      <c r="AU58" s="2925"/>
      <c r="AV58" s="299"/>
      <c r="AW58" s="2342"/>
      <c r="AX58" s="1924"/>
      <c r="AY58" s="2792" t="str">
        <f t="shared" si="5"/>
        <v/>
      </c>
      <c r="AZ58" s="30"/>
      <c r="BA58" s="30"/>
      <c r="BB58" s="30"/>
      <c r="BC58" s="30"/>
      <c r="BD58" s="30"/>
      <c r="BE58" s="30"/>
      <c r="BF58" s="30"/>
      <c r="BG58" s="30"/>
      <c r="BH58" s="30"/>
      <c r="BI58" s="73"/>
      <c r="BJ58" s="73"/>
      <c r="BK58" s="73"/>
      <c r="BL58" s="73"/>
      <c r="BM58" s="73"/>
      <c r="BX58" s="84"/>
      <c r="CA58" s="2922" t="str">
        <f t="shared" si="9"/>
        <v/>
      </c>
      <c r="CB58" s="2922" t="str">
        <f t="shared" si="10"/>
        <v/>
      </c>
      <c r="CC58" s="2922" t="str">
        <f t="shared" si="11"/>
        <v/>
      </c>
      <c r="CD58" s="2922" t="str">
        <f t="shared" si="12"/>
        <v/>
      </c>
      <c r="CE58" s="2922" t="str">
        <f t="shared" si="13"/>
        <v/>
      </c>
      <c r="CF58" s="2922"/>
      <c r="CG58" s="1930">
        <f t="shared" si="6"/>
        <v>0</v>
      </c>
      <c r="CH58" s="1930">
        <f t="shared" si="7"/>
        <v>0</v>
      </c>
      <c r="CI58" s="1930">
        <f t="shared" si="2"/>
        <v>0</v>
      </c>
      <c r="CJ58" s="1930">
        <f t="shared" si="3"/>
        <v>0</v>
      </c>
      <c r="CK58" s="1930">
        <f t="shared" si="4"/>
        <v>0</v>
      </c>
      <c r="CL58" s="84"/>
      <c r="CM58" s="84"/>
      <c r="CN58" s="84"/>
      <c r="CO58" s="84"/>
      <c r="CP58" s="84"/>
      <c r="CQ58" s="84"/>
      <c r="CR58" s="84"/>
      <c r="CS58" s="84"/>
      <c r="CT58" s="84"/>
      <c r="CU58" s="84"/>
      <c r="CV58" s="84"/>
      <c r="CW58" s="84"/>
      <c r="CX58" s="84"/>
      <c r="CY58" s="84"/>
      <c r="CZ58" s="84"/>
    </row>
    <row r="59" spans="1:104" ht="16.350000000000001" customHeight="1" x14ac:dyDescent="0.2">
      <c r="A59" s="2246" t="s">
        <v>1817</v>
      </c>
      <c r="B59" s="2151">
        <f t="shared" si="15"/>
        <v>0</v>
      </c>
      <c r="C59" s="1923"/>
      <c r="D59" s="2026"/>
      <c r="E59" s="2026"/>
      <c r="F59" s="2026"/>
      <c r="G59" s="2026"/>
      <c r="H59" s="2026"/>
      <c r="I59" s="2026"/>
      <c r="J59" s="2026"/>
      <c r="K59" s="2026"/>
      <c r="L59" s="2026"/>
      <c r="M59" s="2026"/>
      <c r="N59" s="2026"/>
      <c r="O59" s="2026"/>
      <c r="P59" s="2026"/>
      <c r="Q59" s="2026"/>
      <c r="R59" s="2026"/>
      <c r="S59" s="1924"/>
      <c r="T59" s="1925"/>
      <c r="U59" s="1923"/>
      <c r="V59" s="1924"/>
      <c r="W59" s="2246">
        <f t="shared" si="0"/>
        <v>0</v>
      </c>
      <c r="X59" s="1923"/>
      <c r="Y59" s="2026"/>
      <c r="Z59" s="1924"/>
      <c r="AA59" s="2911">
        <f t="shared" si="1"/>
        <v>0</v>
      </c>
      <c r="AB59" s="1923"/>
      <c r="AC59" s="2026"/>
      <c r="AD59" s="1924"/>
      <c r="AE59" s="2912"/>
      <c r="AF59" s="2923"/>
      <c r="AG59" s="2917"/>
      <c r="AH59" s="2924"/>
      <c r="AI59" s="2916"/>
      <c r="AJ59" s="2917"/>
      <c r="AK59" s="1924"/>
      <c r="AL59" s="2346"/>
      <c r="AM59" s="2014"/>
      <c r="AN59" s="2918"/>
      <c r="AO59" s="1924"/>
      <c r="AP59" s="593"/>
      <c r="AQ59" s="2918"/>
      <c r="AR59" s="2155"/>
      <c r="AS59" s="2919"/>
      <c r="AT59" s="1017"/>
      <c r="AU59" s="2925"/>
      <c r="AV59" s="299"/>
      <c r="AW59" s="2342"/>
      <c r="AX59" s="1924"/>
      <c r="AY59" s="2792" t="str">
        <f t="shared" si="5"/>
        <v/>
      </c>
      <c r="AZ59" s="30"/>
      <c r="BA59" s="30"/>
      <c r="BB59" s="30"/>
      <c r="BC59" s="30"/>
      <c r="BD59" s="30"/>
      <c r="BE59" s="30"/>
      <c r="BF59" s="30"/>
      <c r="BG59" s="30"/>
      <c r="BH59" s="30"/>
      <c r="BI59" s="73"/>
      <c r="BJ59" s="73"/>
      <c r="BK59" s="73"/>
      <c r="BL59" s="73"/>
      <c r="BM59" s="73"/>
      <c r="BX59" s="84"/>
      <c r="CA59" s="2922" t="str">
        <f t="shared" si="9"/>
        <v/>
      </c>
      <c r="CB59" s="2922" t="str">
        <f t="shared" si="10"/>
        <v/>
      </c>
      <c r="CC59" s="2922" t="str">
        <f t="shared" si="11"/>
        <v/>
      </c>
      <c r="CD59" s="2922" t="str">
        <f t="shared" si="12"/>
        <v/>
      </c>
      <c r="CE59" s="2922" t="str">
        <f t="shared" si="13"/>
        <v/>
      </c>
      <c r="CF59" s="2922"/>
      <c r="CG59" s="1930">
        <f t="shared" si="6"/>
        <v>0</v>
      </c>
      <c r="CH59" s="1930">
        <f t="shared" si="7"/>
        <v>0</v>
      </c>
      <c r="CI59" s="1930">
        <f t="shared" si="2"/>
        <v>0</v>
      </c>
      <c r="CJ59" s="1930">
        <f t="shared" si="3"/>
        <v>0</v>
      </c>
      <c r="CK59" s="1930">
        <f t="shared" si="4"/>
        <v>0</v>
      </c>
      <c r="CL59" s="84"/>
      <c r="CM59" s="84"/>
      <c r="CN59" s="84"/>
      <c r="CO59" s="84"/>
      <c r="CP59" s="84"/>
      <c r="CQ59" s="84"/>
      <c r="CR59" s="84"/>
      <c r="CS59" s="84"/>
      <c r="CT59" s="84"/>
      <c r="CU59" s="84"/>
      <c r="CV59" s="84"/>
      <c r="CW59" s="84"/>
      <c r="CX59" s="84"/>
      <c r="CY59" s="84"/>
      <c r="CZ59" s="84"/>
    </row>
    <row r="60" spans="1:104" ht="16.350000000000001" customHeight="1" x14ac:dyDescent="0.2">
      <c r="A60" s="2246" t="s">
        <v>1818</v>
      </c>
      <c r="B60" s="2151">
        <f t="shared" si="15"/>
        <v>0</v>
      </c>
      <c r="C60" s="1923"/>
      <c r="D60" s="2026"/>
      <c r="E60" s="2026"/>
      <c r="F60" s="2026"/>
      <c r="G60" s="2026"/>
      <c r="H60" s="2026"/>
      <c r="I60" s="2026"/>
      <c r="J60" s="2026"/>
      <c r="K60" s="2026"/>
      <c r="L60" s="2026"/>
      <c r="M60" s="2026"/>
      <c r="N60" s="2026"/>
      <c r="O60" s="2026"/>
      <c r="P60" s="2026"/>
      <c r="Q60" s="2026"/>
      <c r="R60" s="2026"/>
      <c r="S60" s="1924"/>
      <c r="T60" s="1925"/>
      <c r="U60" s="1923"/>
      <c r="V60" s="1924"/>
      <c r="W60" s="2246">
        <f t="shared" si="0"/>
        <v>0</v>
      </c>
      <c r="X60" s="1923"/>
      <c r="Y60" s="2026"/>
      <c r="Z60" s="1924"/>
      <c r="AA60" s="2911">
        <f t="shared" si="1"/>
        <v>0</v>
      </c>
      <c r="AB60" s="1923"/>
      <c r="AC60" s="2026"/>
      <c r="AD60" s="1924"/>
      <c r="AE60" s="2912"/>
      <c r="AF60" s="2923"/>
      <c r="AG60" s="2917"/>
      <c r="AH60" s="2924"/>
      <c r="AI60" s="2916"/>
      <c r="AJ60" s="2917"/>
      <c r="AK60" s="1924"/>
      <c r="AL60" s="2346"/>
      <c r="AM60" s="2014"/>
      <c r="AN60" s="2918"/>
      <c r="AO60" s="1924"/>
      <c r="AP60" s="593"/>
      <c r="AQ60" s="2918"/>
      <c r="AR60" s="2155"/>
      <c r="AS60" s="2919"/>
      <c r="AT60" s="1017"/>
      <c r="AU60" s="2925"/>
      <c r="AV60" s="299"/>
      <c r="AW60" s="2342"/>
      <c r="AX60" s="1924"/>
      <c r="AY60" s="2792" t="str">
        <f t="shared" si="5"/>
        <v/>
      </c>
      <c r="AZ60" s="30"/>
      <c r="BA60" s="30"/>
      <c r="BB60" s="30"/>
      <c r="BC60" s="30"/>
      <c r="BD60" s="30"/>
      <c r="BE60" s="30"/>
      <c r="BF60" s="30"/>
      <c r="BG60" s="30"/>
      <c r="BH60" s="30"/>
      <c r="BI60" s="73"/>
      <c r="BJ60" s="73"/>
      <c r="BK60" s="73"/>
      <c r="BL60" s="73"/>
      <c r="BM60" s="73"/>
      <c r="BX60" s="84"/>
      <c r="CA60" s="2922" t="str">
        <f t="shared" si="9"/>
        <v/>
      </c>
      <c r="CB60" s="2922" t="str">
        <f t="shared" si="10"/>
        <v/>
      </c>
      <c r="CC60" s="2922" t="str">
        <f t="shared" si="11"/>
        <v/>
      </c>
      <c r="CD60" s="2922" t="str">
        <f t="shared" si="12"/>
        <v/>
      </c>
      <c r="CE60" s="2922" t="str">
        <f t="shared" si="13"/>
        <v/>
      </c>
      <c r="CF60" s="2922"/>
      <c r="CG60" s="1930">
        <f t="shared" si="6"/>
        <v>0</v>
      </c>
      <c r="CH60" s="1930">
        <f t="shared" si="7"/>
        <v>0</v>
      </c>
      <c r="CI60" s="1930">
        <f t="shared" si="2"/>
        <v>0</v>
      </c>
      <c r="CJ60" s="1930">
        <f t="shared" si="3"/>
        <v>0</v>
      </c>
      <c r="CK60" s="1930">
        <f t="shared" si="4"/>
        <v>0</v>
      </c>
      <c r="CL60" s="84"/>
      <c r="CM60" s="84"/>
      <c r="CN60" s="84"/>
      <c r="CO60" s="84"/>
      <c r="CP60" s="84"/>
      <c r="CQ60" s="84"/>
      <c r="CR60" s="84"/>
      <c r="CS60" s="84"/>
      <c r="CT60" s="84"/>
      <c r="CU60" s="84"/>
      <c r="CV60" s="84"/>
      <c r="CW60" s="84"/>
      <c r="CX60" s="84"/>
      <c r="CY60" s="84"/>
      <c r="CZ60" s="84"/>
    </row>
    <row r="61" spans="1:104" ht="16.350000000000001" customHeight="1" x14ac:dyDescent="0.2">
      <c r="A61" s="2246" t="s">
        <v>1819</v>
      </c>
      <c r="B61" s="2151">
        <f t="shared" si="15"/>
        <v>0</v>
      </c>
      <c r="C61" s="1923"/>
      <c r="D61" s="2026"/>
      <c r="E61" s="2026"/>
      <c r="F61" s="2026"/>
      <c r="G61" s="2026"/>
      <c r="H61" s="2026"/>
      <c r="I61" s="2026"/>
      <c r="J61" s="2026"/>
      <c r="K61" s="2026"/>
      <c r="L61" s="2026"/>
      <c r="M61" s="2026"/>
      <c r="N61" s="2026"/>
      <c r="O61" s="2026"/>
      <c r="P61" s="2026"/>
      <c r="Q61" s="2026"/>
      <c r="R61" s="2026"/>
      <c r="S61" s="1924"/>
      <c r="T61" s="1925"/>
      <c r="U61" s="1923"/>
      <c r="V61" s="1924"/>
      <c r="W61" s="2246">
        <f t="shared" si="0"/>
        <v>0</v>
      </c>
      <c r="X61" s="1923"/>
      <c r="Y61" s="2026"/>
      <c r="Z61" s="1924"/>
      <c r="AA61" s="2911">
        <f t="shared" si="1"/>
        <v>0</v>
      </c>
      <c r="AB61" s="1923"/>
      <c r="AC61" s="2026"/>
      <c r="AD61" s="1924"/>
      <c r="AE61" s="2912"/>
      <c r="AF61" s="2923"/>
      <c r="AG61" s="2917"/>
      <c r="AH61" s="2924"/>
      <c r="AI61" s="2916"/>
      <c r="AJ61" s="2917"/>
      <c r="AK61" s="1924"/>
      <c r="AL61" s="2346"/>
      <c r="AM61" s="2014"/>
      <c r="AN61" s="2918"/>
      <c r="AO61" s="1924"/>
      <c r="AP61" s="593"/>
      <c r="AQ61" s="2918"/>
      <c r="AR61" s="2155"/>
      <c r="AS61" s="2919"/>
      <c r="AT61" s="1017"/>
      <c r="AU61" s="2925"/>
      <c r="AV61" s="299"/>
      <c r="AW61" s="2342"/>
      <c r="AX61" s="1924"/>
      <c r="AY61" s="2792" t="str">
        <f t="shared" si="5"/>
        <v/>
      </c>
      <c r="AZ61" s="30"/>
      <c r="BA61" s="30"/>
      <c r="BB61" s="30"/>
      <c r="BC61" s="30"/>
      <c r="BD61" s="30"/>
      <c r="BE61" s="30"/>
      <c r="BF61" s="30"/>
      <c r="BG61" s="30"/>
      <c r="BH61" s="30"/>
      <c r="BI61" s="73"/>
      <c r="BJ61" s="73"/>
      <c r="BK61" s="73"/>
      <c r="BL61" s="73"/>
      <c r="BM61" s="73"/>
      <c r="BX61" s="84"/>
      <c r="CA61" s="2922" t="str">
        <f t="shared" si="9"/>
        <v/>
      </c>
      <c r="CB61" s="2922" t="str">
        <f t="shared" si="10"/>
        <v/>
      </c>
      <c r="CC61" s="2922" t="str">
        <f t="shared" si="11"/>
        <v/>
      </c>
      <c r="CD61" s="2922" t="str">
        <f t="shared" si="12"/>
        <v/>
      </c>
      <c r="CE61" s="2922" t="str">
        <f t="shared" si="13"/>
        <v/>
      </c>
      <c r="CF61" s="2922"/>
      <c r="CG61" s="1930">
        <f t="shared" si="6"/>
        <v>0</v>
      </c>
      <c r="CH61" s="1930">
        <f t="shared" si="7"/>
        <v>0</v>
      </c>
      <c r="CI61" s="1930">
        <f t="shared" si="2"/>
        <v>0</v>
      </c>
      <c r="CJ61" s="1930">
        <f t="shared" si="3"/>
        <v>0</v>
      </c>
      <c r="CK61" s="1930">
        <f t="shared" si="4"/>
        <v>0</v>
      </c>
      <c r="CL61" s="84"/>
      <c r="CM61" s="84"/>
      <c r="CN61" s="84"/>
      <c r="CO61" s="84"/>
      <c r="CP61" s="84"/>
      <c r="CQ61" s="84"/>
      <c r="CR61" s="84"/>
      <c r="CS61" s="84"/>
      <c r="CT61" s="84"/>
      <c r="CU61" s="84"/>
      <c r="CV61" s="84"/>
      <c r="CW61" s="84"/>
      <c r="CX61" s="84"/>
      <c r="CY61" s="84"/>
      <c r="CZ61" s="84"/>
    </row>
    <row r="62" spans="1:104" ht="16.350000000000001" customHeight="1" x14ac:dyDescent="0.2">
      <c r="A62" s="2246" t="s">
        <v>1820</v>
      </c>
      <c r="B62" s="2151">
        <f t="shared" si="15"/>
        <v>0</v>
      </c>
      <c r="C62" s="1923"/>
      <c r="D62" s="2026"/>
      <c r="E62" s="2026"/>
      <c r="F62" s="2026"/>
      <c r="G62" s="2026"/>
      <c r="H62" s="2026"/>
      <c r="I62" s="2026"/>
      <c r="J62" s="2026"/>
      <c r="K62" s="2026"/>
      <c r="L62" s="2026"/>
      <c r="M62" s="2026"/>
      <c r="N62" s="2026"/>
      <c r="O62" s="2026"/>
      <c r="P62" s="2026"/>
      <c r="Q62" s="2026"/>
      <c r="R62" s="2026"/>
      <c r="S62" s="1924"/>
      <c r="T62" s="1925"/>
      <c r="U62" s="1923"/>
      <c r="V62" s="1924"/>
      <c r="W62" s="2246">
        <f t="shared" si="0"/>
        <v>0</v>
      </c>
      <c r="X62" s="1923"/>
      <c r="Y62" s="2026"/>
      <c r="Z62" s="1924"/>
      <c r="AA62" s="2911">
        <f t="shared" si="1"/>
        <v>0</v>
      </c>
      <c r="AB62" s="1923"/>
      <c r="AC62" s="2026"/>
      <c r="AD62" s="1924"/>
      <c r="AE62" s="2912"/>
      <c r="AF62" s="2923"/>
      <c r="AG62" s="2917"/>
      <c r="AH62" s="2924"/>
      <c r="AI62" s="2916"/>
      <c r="AJ62" s="2917"/>
      <c r="AK62" s="1924"/>
      <c r="AL62" s="2346"/>
      <c r="AM62" s="2014"/>
      <c r="AN62" s="2918"/>
      <c r="AO62" s="1924"/>
      <c r="AP62" s="593"/>
      <c r="AQ62" s="2918"/>
      <c r="AR62" s="2155"/>
      <c r="AS62" s="2919"/>
      <c r="AT62" s="1017"/>
      <c r="AU62" s="2925"/>
      <c r="AV62" s="299"/>
      <c r="AW62" s="2342"/>
      <c r="AX62" s="1924"/>
      <c r="AY62" s="2792" t="str">
        <f t="shared" si="5"/>
        <v/>
      </c>
      <c r="AZ62" s="30"/>
      <c r="BA62" s="30"/>
      <c r="BB62" s="30"/>
      <c r="BC62" s="30"/>
      <c r="BD62" s="30"/>
      <c r="BE62" s="30"/>
      <c r="BF62" s="30"/>
      <c r="BG62" s="30"/>
      <c r="BH62" s="30"/>
      <c r="BI62" s="73"/>
      <c r="BJ62" s="73"/>
      <c r="BK62" s="73"/>
      <c r="BL62" s="73"/>
      <c r="BM62" s="73"/>
      <c r="BX62" s="84"/>
      <c r="CA62" s="2922" t="str">
        <f t="shared" si="9"/>
        <v/>
      </c>
      <c r="CB62" s="2922" t="str">
        <f t="shared" si="10"/>
        <v/>
      </c>
      <c r="CC62" s="2922" t="str">
        <f t="shared" si="11"/>
        <v/>
      </c>
      <c r="CD62" s="2922" t="str">
        <f t="shared" si="12"/>
        <v/>
      </c>
      <c r="CE62" s="2922" t="str">
        <f t="shared" si="13"/>
        <v/>
      </c>
      <c r="CF62" s="2922"/>
      <c r="CG62" s="1930">
        <f t="shared" si="6"/>
        <v>0</v>
      </c>
      <c r="CH62" s="1930">
        <f t="shared" si="7"/>
        <v>0</v>
      </c>
      <c r="CI62" s="1930">
        <f t="shared" si="2"/>
        <v>0</v>
      </c>
      <c r="CJ62" s="1930">
        <f t="shared" si="3"/>
        <v>0</v>
      </c>
      <c r="CK62" s="1930">
        <f t="shared" si="4"/>
        <v>0</v>
      </c>
      <c r="CL62" s="84"/>
      <c r="CM62" s="84"/>
      <c r="CN62" s="84"/>
      <c r="CO62" s="84"/>
      <c r="CP62" s="84"/>
      <c r="CQ62" s="84"/>
      <c r="CR62" s="84"/>
      <c r="CS62" s="84"/>
      <c r="CT62" s="84"/>
      <c r="CU62" s="84"/>
      <c r="CV62" s="84"/>
      <c r="CW62" s="84"/>
      <c r="CX62" s="84"/>
      <c r="CY62" s="84"/>
      <c r="CZ62" s="84"/>
    </row>
    <row r="63" spans="1:104" ht="16.350000000000001" customHeight="1" x14ac:dyDescent="0.2">
      <c r="A63" s="2246" t="s">
        <v>1821</v>
      </c>
      <c r="B63" s="2151">
        <f t="shared" si="15"/>
        <v>0</v>
      </c>
      <c r="C63" s="1923"/>
      <c r="D63" s="2026"/>
      <c r="E63" s="2026"/>
      <c r="F63" s="2026"/>
      <c r="G63" s="2026"/>
      <c r="H63" s="2026"/>
      <c r="I63" s="2026"/>
      <c r="J63" s="2026"/>
      <c r="K63" s="2026"/>
      <c r="L63" s="2026"/>
      <c r="M63" s="2026"/>
      <c r="N63" s="2026"/>
      <c r="O63" s="2026"/>
      <c r="P63" s="2026"/>
      <c r="Q63" s="2026"/>
      <c r="R63" s="2026"/>
      <c r="S63" s="1924"/>
      <c r="T63" s="1925"/>
      <c r="U63" s="1923"/>
      <c r="V63" s="1924"/>
      <c r="W63" s="2246">
        <f t="shared" si="0"/>
        <v>0</v>
      </c>
      <c r="X63" s="1923"/>
      <c r="Y63" s="2026"/>
      <c r="Z63" s="1924"/>
      <c r="AA63" s="2911">
        <f t="shared" si="1"/>
        <v>0</v>
      </c>
      <c r="AB63" s="1923"/>
      <c r="AC63" s="2026"/>
      <c r="AD63" s="1924"/>
      <c r="AE63" s="2912"/>
      <c r="AF63" s="2923"/>
      <c r="AG63" s="2917"/>
      <c r="AH63" s="2924"/>
      <c r="AI63" s="2916"/>
      <c r="AJ63" s="2917"/>
      <c r="AK63" s="1924"/>
      <c r="AL63" s="2346"/>
      <c r="AM63" s="2014"/>
      <c r="AN63" s="2918"/>
      <c r="AO63" s="1924"/>
      <c r="AP63" s="593"/>
      <c r="AQ63" s="2918"/>
      <c r="AR63" s="2155"/>
      <c r="AS63" s="2919"/>
      <c r="AT63" s="1017"/>
      <c r="AU63" s="2925"/>
      <c r="AV63" s="299"/>
      <c r="AW63" s="2342"/>
      <c r="AX63" s="1924"/>
      <c r="AY63" s="2792" t="str">
        <f t="shared" si="5"/>
        <v/>
      </c>
      <c r="AZ63" s="30"/>
      <c r="BA63" s="30"/>
      <c r="BB63" s="30"/>
      <c r="BC63" s="30"/>
      <c r="BD63" s="30"/>
      <c r="BE63" s="30"/>
      <c r="BF63" s="30"/>
      <c r="BG63" s="30"/>
      <c r="BH63" s="30"/>
      <c r="BI63" s="73"/>
      <c r="BJ63" s="73"/>
      <c r="BK63" s="73"/>
      <c r="BL63" s="73"/>
      <c r="BM63" s="73"/>
      <c r="BX63" s="84"/>
      <c r="CA63" s="2922" t="str">
        <f t="shared" si="9"/>
        <v/>
      </c>
      <c r="CB63" s="2922" t="str">
        <f t="shared" si="10"/>
        <v/>
      </c>
      <c r="CC63" s="2922" t="str">
        <f t="shared" si="11"/>
        <v/>
      </c>
      <c r="CD63" s="2922" t="str">
        <f t="shared" si="12"/>
        <v/>
      </c>
      <c r="CE63" s="2922" t="str">
        <f t="shared" si="13"/>
        <v/>
      </c>
      <c r="CF63" s="2922"/>
      <c r="CG63" s="1930">
        <f t="shared" si="6"/>
        <v>0</v>
      </c>
      <c r="CH63" s="1930">
        <f t="shared" si="7"/>
        <v>0</v>
      </c>
      <c r="CI63" s="1930">
        <f t="shared" si="2"/>
        <v>0</v>
      </c>
      <c r="CJ63" s="1930">
        <f t="shared" si="3"/>
        <v>0</v>
      </c>
      <c r="CK63" s="1930">
        <f t="shared" si="4"/>
        <v>0</v>
      </c>
      <c r="CL63" s="84"/>
      <c r="CM63" s="84"/>
      <c r="CN63" s="84"/>
      <c r="CO63" s="84"/>
      <c r="CP63" s="84"/>
      <c r="CQ63" s="84"/>
      <c r="CR63" s="84"/>
      <c r="CS63" s="84"/>
      <c r="CT63" s="84"/>
      <c r="CU63" s="84"/>
      <c r="CV63" s="84"/>
      <c r="CW63" s="84"/>
      <c r="CX63" s="84"/>
      <c r="CY63" s="84"/>
      <c r="CZ63" s="84"/>
    </row>
    <row r="64" spans="1:104" ht="16.350000000000001" customHeight="1" x14ac:dyDescent="0.2">
      <c r="A64" s="2246" t="s">
        <v>1822</v>
      </c>
      <c r="B64" s="2151">
        <f t="shared" si="15"/>
        <v>0</v>
      </c>
      <c r="C64" s="1923"/>
      <c r="D64" s="2026"/>
      <c r="E64" s="2026"/>
      <c r="F64" s="2026"/>
      <c r="G64" s="2026"/>
      <c r="H64" s="2026"/>
      <c r="I64" s="2026"/>
      <c r="J64" s="2026"/>
      <c r="K64" s="2026"/>
      <c r="L64" s="2026"/>
      <c r="M64" s="2026"/>
      <c r="N64" s="2026"/>
      <c r="O64" s="2026"/>
      <c r="P64" s="2026"/>
      <c r="Q64" s="2026"/>
      <c r="R64" s="2026"/>
      <c r="S64" s="1924"/>
      <c r="T64" s="1925"/>
      <c r="U64" s="1923"/>
      <c r="V64" s="1924"/>
      <c r="W64" s="2246">
        <f t="shared" si="0"/>
        <v>0</v>
      </c>
      <c r="X64" s="1923"/>
      <c r="Y64" s="2026"/>
      <c r="Z64" s="1924"/>
      <c r="AA64" s="2911">
        <f t="shared" si="1"/>
        <v>0</v>
      </c>
      <c r="AB64" s="1923"/>
      <c r="AC64" s="2026"/>
      <c r="AD64" s="1924"/>
      <c r="AE64" s="2912"/>
      <c r="AF64" s="2923"/>
      <c r="AG64" s="2917"/>
      <c r="AH64" s="2924"/>
      <c r="AI64" s="2916"/>
      <c r="AJ64" s="2917"/>
      <c r="AK64" s="1924"/>
      <c r="AL64" s="2013"/>
      <c r="AM64" s="173"/>
      <c r="AN64" s="2918"/>
      <c r="AO64" s="1924"/>
      <c r="AP64" s="593"/>
      <c r="AQ64" s="2918"/>
      <c r="AR64" s="2155"/>
      <c r="AS64" s="2919"/>
      <c r="AT64" s="1017"/>
      <c r="AU64" s="2925"/>
      <c r="AV64" s="299"/>
      <c r="AW64" s="2342"/>
      <c r="AX64" s="1924"/>
      <c r="AY64" s="2792" t="str">
        <f t="shared" si="5"/>
        <v/>
      </c>
      <c r="AZ64" s="30"/>
      <c r="BA64" s="30"/>
      <c r="BB64" s="30"/>
      <c r="BC64" s="30"/>
      <c r="BD64" s="30"/>
      <c r="BE64" s="30"/>
      <c r="BF64" s="30"/>
      <c r="BG64" s="30"/>
      <c r="BH64" s="30"/>
      <c r="BI64" s="73"/>
      <c r="BJ64" s="73"/>
      <c r="BK64" s="73"/>
      <c r="BL64" s="73"/>
      <c r="BM64" s="73"/>
      <c r="BX64" s="84"/>
      <c r="CA64" s="2922" t="str">
        <f t="shared" si="9"/>
        <v/>
      </c>
      <c r="CB64" s="2922" t="str">
        <f t="shared" si="10"/>
        <v/>
      </c>
      <c r="CC64" s="2922" t="str">
        <f t="shared" si="11"/>
        <v/>
      </c>
      <c r="CD64" s="2922" t="str">
        <f t="shared" si="12"/>
        <v/>
      </c>
      <c r="CE64" s="2922" t="str">
        <f t="shared" si="13"/>
        <v/>
      </c>
      <c r="CF64" s="2922"/>
      <c r="CG64" s="1930">
        <f t="shared" si="6"/>
        <v>0</v>
      </c>
      <c r="CH64" s="1930">
        <f t="shared" si="7"/>
        <v>0</v>
      </c>
      <c r="CI64" s="1930">
        <f t="shared" si="2"/>
        <v>0</v>
      </c>
      <c r="CJ64" s="1930">
        <f t="shared" si="3"/>
        <v>0</v>
      </c>
      <c r="CK64" s="1930">
        <f t="shared" si="4"/>
        <v>0</v>
      </c>
    </row>
    <row r="65" spans="1:104" ht="16.350000000000001" customHeight="1" x14ac:dyDescent="0.2">
      <c r="A65" s="2246" t="s">
        <v>1823</v>
      </c>
      <c r="B65" s="2151">
        <f t="shared" si="15"/>
        <v>0</v>
      </c>
      <c r="C65" s="1923"/>
      <c r="D65" s="2026"/>
      <c r="E65" s="2026"/>
      <c r="F65" s="2026"/>
      <c r="G65" s="2026"/>
      <c r="H65" s="2026"/>
      <c r="I65" s="2026"/>
      <c r="J65" s="2026"/>
      <c r="K65" s="2026"/>
      <c r="L65" s="2026"/>
      <c r="M65" s="2026"/>
      <c r="N65" s="2026"/>
      <c r="O65" s="2026"/>
      <c r="P65" s="2026"/>
      <c r="Q65" s="2026"/>
      <c r="R65" s="2026"/>
      <c r="S65" s="1924"/>
      <c r="T65" s="1925"/>
      <c r="U65" s="1923"/>
      <c r="V65" s="1924"/>
      <c r="W65" s="2246">
        <f t="shared" si="0"/>
        <v>0</v>
      </c>
      <c r="X65" s="1923"/>
      <c r="Y65" s="2026"/>
      <c r="Z65" s="1924"/>
      <c r="AA65" s="2911">
        <f t="shared" si="1"/>
        <v>0</v>
      </c>
      <c r="AB65" s="1923"/>
      <c r="AC65" s="2026"/>
      <c r="AD65" s="1924"/>
      <c r="AE65" s="2912"/>
      <c r="AF65" s="2923"/>
      <c r="AG65" s="2917"/>
      <c r="AH65" s="2924"/>
      <c r="AI65" s="2916"/>
      <c r="AJ65" s="2917"/>
      <c r="AK65" s="1924"/>
      <c r="AL65" s="2013"/>
      <c r="AM65" s="173"/>
      <c r="AN65" s="2918"/>
      <c r="AO65" s="1924"/>
      <c r="AP65" s="593"/>
      <c r="AQ65" s="2918"/>
      <c r="AR65" s="2155"/>
      <c r="AS65" s="2919"/>
      <c r="AT65" s="1017"/>
      <c r="AU65" s="2925"/>
      <c r="AV65" s="299"/>
      <c r="AW65" s="2342"/>
      <c r="AX65" s="1924"/>
      <c r="AY65" s="2792" t="str">
        <f t="shared" si="5"/>
        <v/>
      </c>
      <c r="AZ65" s="30"/>
      <c r="BA65" s="30"/>
      <c r="BB65" s="30"/>
      <c r="BC65" s="30"/>
      <c r="BD65" s="30"/>
      <c r="BE65" s="30"/>
      <c r="BF65" s="30"/>
      <c r="BG65" s="30"/>
      <c r="BH65" s="30"/>
      <c r="BI65" s="73"/>
      <c r="BJ65" s="73"/>
      <c r="BK65" s="73"/>
      <c r="BL65" s="73"/>
      <c r="BM65" s="73"/>
      <c r="BX65" s="84"/>
      <c r="CA65" s="2922" t="str">
        <f t="shared" si="9"/>
        <v/>
      </c>
      <c r="CB65" s="2922" t="str">
        <f t="shared" si="10"/>
        <v/>
      </c>
      <c r="CC65" s="2922" t="str">
        <f t="shared" si="11"/>
        <v/>
      </c>
      <c r="CD65" s="2922" t="str">
        <f t="shared" si="12"/>
        <v/>
      </c>
      <c r="CE65" s="2922" t="str">
        <f t="shared" si="13"/>
        <v/>
      </c>
      <c r="CF65" s="2922"/>
      <c r="CG65" s="1930">
        <f t="shared" si="6"/>
        <v>0</v>
      </c>
      <c r="CH65" s="1930">
        <f t="shared" si="7"/>
        <v>0</v>
      </c>
      <c r="CI65" s="1930">
        <f t="shared" si="2"/>
        <v>0</v>
      </c>
      <c r="CJ65" s="1930">
        <f t="shared" si="3"/>
        <v>0</v>
      </c>
      <c r="CK65" s="1930">
        <f t="shared" si="4"/>
        <v>0</v>
      </c>
    </row>
    <row r="66" spans="1:104" ht="16.350000000000001" customHeight="1" x14ac:dyDescent="0.2">
      <c r="A66" s="2246" t="s">
        <v>1824</v>
      </c>
      <c r="B66" s="2151">
        <f t="shared" si="15"/>
        <v>0</v>
      </c>
      <c r="C66" s="2930"/>
      <c r="D66" s="2931"/>
      <c r="E66" s="2931"/>
      <c r="F66" s="2931"/>
      <c r="G66" s="2931"/>
      <c r="H66" s="2931"/>
      <c r="I66" s="2931"/>
      <c r="J66" s="2931"/>
      <c r="K66" s="2931"/>
      <c r="L66" s="2026"/>
      <c r="M66" s="2026"/>
      <c r="N66" s="2026"/>
      <c r="O66" s="2026"/>
      <c r="P66" s="2026"/>
      <c r="Q66" s="2026"/>
      <c r="R66" s="2026"/>
      <c r="S66" s="1924"/>
      <c r="T66" s="1925"/>
      <c r="U66" s="1923"/>
      <c r="V66" s="1924"/>
      <c r="W66" s="2246">
        <f t="shared" si="0"/>
        <v>0</v>
      </c>
      <c r="X66" s="1923"/>
      <c r="Y66" s="2026"/>
      <c r="Z66" s="1924"/>
      <c r="AA66" s="2911">
        <f t="shared" si="1"/>
        <v>0</v>
      </c>
      <c r="AB66" s="1923"/>
      <c r="AC66" s="2026"/>
      <c r="AD66" s="1924"/>
      <c r="AE66" s="2912"/>
      <c r="AF66" s="2923"/>
      <c r="AG66" s="2917"/>
      <c r="AH66" s="2924"/>
      <c r="AI66" s="2916"/>
      <c r="AJ66" s="2917"/>
      <c r="AK66" s="1924"/>
      <c r="AL66" s="2013"/>
      <c r="AM66" s="173"/>
      <c r="AN66" s="2918"/>
      <c r="AO66" s="1924"/>
      <c r="AP66" s="593"/>
      <c r="AQ66" s="2918"/>
      <c r="AR66" s="2155"/>
      <c r="AS66" s="2919"/>
      <c r="AT66" s="1017"/>
      <c r="AU66" s="2925"/>
      <c r="AV66" s="299"/>
      <c r="AW66" s="2342"/>
      <c r="AX66" s="1924"/>
      <c r="AY66" s="2792" t="str">
        <f t="shared" si="5"/>
        <v/>
      </c>
      <c r="AZ66" s="30"/>
      <c r="BA66" s="30"/>
      <c r="BB66" s="30"/>
      <c r="BC66" s="30"/>
      <c r="BD66" s="30"/>
      <c r="BE66" s="30"/>
      <c r="BF66" s="30"/>
      <c r="BG66" s="30"/>
      <c r="BH66" s="30"/>
      <c r="BI66" s="73"/>
      <c r="BJ66" s="73"/>
      <c r="BK66" s="73"/>
      <c r="BL66" s="73"/>
      <c r="BM66" s="73"/>
      <c r="BX66" s="84"/>
      <c r="CA66" s="2922" t="str">
        <f t="shared" si="9"/>
        <v/>
      </c>
      <c r="CB66" s="2922" t="str">
        <f t="shared" si="10"/>
        <v/>
      </c>
      <c r="CC66" s="2922" t="str">
        <f t="shared" si="11"/>
        <v/>
      </c>
      <c r="CD66" s="2922" t="str">
        <f t="shared" si="12"/>
        <v/>
      </c>
      <c r="CE66" s="2922" t="str">
        <f t="shared" si="13"/>
        <v/>
      </c>
      <c r="CF66" s="2922"/>
      <c r="CG66" s="1930">
        <f t="shared" si="6"/>
        <v>0</v>
      </c>
      <c r="CH66" s="1930">
        <f t="shared" si="7"/>
        <v>0</v>
      </c>
      <c r="CI66" s="1930">
        <f t="shared" si="2"/>
        <v>0</v>
      </c>
      <c r="CJ66" s="1930">
        <f t="shared" si="3"/>
        <v>0</v>
      </c>
      <c r="CK66" s="1930">
        <f t="shared" si="4"/>
        <v>0</v>
      </c>
    </row>
    <row r="67" spans="1:104" ht="16.350000000000001" customHeight="1" x14ac:dyDescent="0.2">
      <c r="A67" s="2246" t="s">
        <v>1825</v>
      </c>
      <c r="B67" s="2151">
        <f t="shared" si="15"/>
        <v>0</v>
      </c>
      <c r="C67" s="1923"/>
      <c r="D67" s="2026"/>
      <c r="E67" s="2026"/>
      <c r="F67" s="2026"/>
      <c r="G67" s="2026"/>
      <c r="H67" s="2026"/>
      <c r="I67" s="2026"/>
      <c r="J67" s="2026"/>
      <c r="K67" s="2026"/>
      <c r="L67" s="2026"/>
      <c r="M67" s="2026"/>
      <c r="N67" s="2026"/>
      <c r="O67" s="2026"/>
      <c r="P67" s="2026"/>
      <c r="Q67" s="2026"/>
      <c r="R67" s="2026"/>
      <c r="S67" s="1924"/>
      <c r="T67" s="1925"/>
      <c r="U67" s="1923"/>
      <c r="V67" s="1924"/>
      <c r="W67" s="2246">
        <f t="shared" si="0"/>
        <v>0</v>
      </c>
      <c r="X67" s="1923"/>
      <c r="Y67" s="2026"/>
      <c r="Z67" s="1924"/>
      <c r="AA67" s="2911">
        <f t="shared" si="1"/>
        <v>0</v>
      </c>
      <c r="AB67" s="1923"/>
      <c r="AC67" s="2026"/>
      <c r="AD67" s="1924"/>
      <c r="AE67" s="2912"/>
      <c r="AF67" s="2923"/>
      <c r="AG67" s="2917"/>
      <c r="AH67" s="2924"/>
      <c r="AI67" s="2916"/>
      <c r="AJ67" s="2917"/>
      <c r="AK67" s="1924"/>
      <c r="AL67" s="1923"/>
      <c r="AM67" s="173"/>
      <c r="AN67" s="2918"/>
      <c r="AO67" s="1924"/>
      <c r="AP67" s="593"/>
      <c r="AQ67" s="2918"/>
      <c r="AR67" s="2155"/>
      <c r="AS67" s="2919"/>
      <c r="AT67" s="1017"/>
      <c r="AU67" s="2925"/>
      <c r="AV67" s="299"/>
      <c r="AW67" s="2342"/>
      <c r="AX67" s="1924"/>
      <c r="AY67" s="2792" t="str">
        <f t="shared" si="5"/>
        <v/>
      </c>
      <c r="AZ67" s="30"/>
      <c r="BA67" s="30"/>
      <c r="BB67" s="30"/>
      <c r="BC67" s="30"/>
      <c r="BD67" s="30"/>
      <c r="BE67" s="30"/>
      <c r="BF67" s="30"/>
      <c r="BG67" s="30"/>
      <c r="BH67" s="30"/>
      <c r="BI67" s="73"/>
      <c r="BJ67" s="73"/>
      <c r="BK67" s="73"/>
      <c r="BL67" s="73"/>
      <c r="BM67" s="73"/>
      <c r="BX67" s="84"/>
      <c r="CA67" s="2922" t="str">
        <f t="shared" si="9"/>
        <v/>
      </c>
      <c r="CB67" s="2922" t="str">
        <f t="shared" si="10"/>
        <v/>
      </c>
      <c r="CC67" s="2922" t="str">
        <f t="shared" si="11"/>
        <v/>
      </c>
      <c r="CD67" s="2922" t="str">
        <f t="shared" si="12"/>
        <v/>
      </c>
      <c r="CE67" s="2922" t="str">
        <f t="shared" si="13"/>
        <v/>
      </c>
      <c r="CF67" s="2922"/>
      <c r="CG67" s="1930">
        <f t="shared" si="6"/>
        <v>0</v>
      </c>
      <c r="CH67" s="1930">
        <f t="shared" si="7"/>
        <v>0</v>
      </c>
      <c r="CI67" s="1930">
        <f t="shared" si="2"/>
        <v>0</v>
      </c>
      <c r="CJ67" s="1930">
        <f t="shared" si="3"/>
        <v>0</v>
      </c>
      <c r="CK67" s="1930">
        <f t="shared" si="4"/>
        <v>0</v>
      </c>
    </row>
    <row r="68" spans="1:104" ht="16.350000000000001" customHeight="1" x14ac:dyDescent="0.2">
      <c r="A68" s="2246" t="s">
        <v>1826</v>
      </c>
      <c r="B68" s="2151">
        <f>SUM(C68:S68)</f>
        <v>0</v>
      </c>
      <c r="C68" s="1923"/>
      <c r="D68" s="2026"/>
      <c r="E68" s="2026"/>
      <c r="F68" s="2026"/>
      <c r="G68" s="2026"/>
      <c r="H68" s="2026"/>
      <c r="I68" s="2026"/>
      <c r="J68" s="2026"/>
      <c r="K68" s="2026"/>
      <c r="L68" s="2026"/>
      <c r="M68" s="2026"/>
      <c r="N68" s="2026"/>
      <c r="O68" s="2026"/>
      <c r="P68" s="2026"/>
      <c r="Q68" s="2026"/>
      <c r="R68" s="2026"/>
      <c r="S68" s="1924"/>
      <c r="T68" s="1925"/>
      <c r="U68" s="1923"/>
      <c r="V68" s="1924"/>
      <c r="W68" s="2246">
        <f t="shared" si="0"/>
        <v>0</v>
      </c>
      <c r="X68" s="1923"/>
      <c r="Y68" s="2026"/>
      <c r="Z68" s="1924"/>
      <c r="AA68" s="2911">
        <f t="shared" si="1"/>
        <v>0</v>
      </c>
      <c r="AB68" s="1923"/>
      <c r="AC68" s="2026"/>
      <c r="AD68" s="1924"/>
      <c r="AE68" s="2912"/>
      <c r="AF68" s="2923"/>
      <c r="AG68" s="2917"/>
      <c r="AH68" s="2924"/>
      <c r="AI68" s="2916"/>
      <c r="AJ68" s="2917"/>
      <c r="AK68" s="1924"/>
      <c r="AL68" s="1923"/>
      <c r="AM68" s="1925"/>
      <c r="AN68" s="2918"/>
      <c r="AO68" s="1924"/>
      <c r="AP68" s="1906"/>
      <c r="AQ68" s="2918"/>
      <c r="AR68" s="2155"/>
      <c r="AS68" s="2919"/>
      <c r="AT68" s="1017"/>
      <c r="AU68" s="2925"/>
      <c r="AV68" s="299"/>
      <c r="AW68" s="2342"/>
      <c r="AX68" s="1924"/>
      <c r="AY68" s="2792" t="str">
        <f t="shared" si="5"/>
        <v/>
      </c>
      <c r="AZ68" s="30"/>
      <c r="BA68" s="30"/>
      <c r="BB68" s="30"/>
      <c r="BC68" s="30"/>
      <c r="BD68" s="30"/>
      <c r="BE68" s="30"/>
      <c r="BF68" s="30"/>
      <c r="BG68" s="30"/>
      <c r="BH68" s="30"/>
      <c r="BI68" s="73"/>
      <c r="BJ68" s="73"/>
      <c r="BK68" s="73"/>
      <c r="BL68" s="73"/>
      <c r="BM68" s="73"/>
      <c r="BX68" s="84"/>
      <c r="CA68" s="2922" t="str">
        <f t="shared" si="9"/>
        <v/>
      </c>
      <c r="CB68" s="2922" t="str">
        <f t="shared" si="10"/>
        <v/>
      </c>
      <c r="CC68" s="2922" t="str">
        <f t="shared" si="11"/>
        <v/>
      </c>
      <c r="CD68" s="2922" t="str">
        <f t="shared" si="12"/>
        <v/>
      </c>
      <c r="CE68" s="2922" t="str">
        <f t="shared" si="13"/>
        <v/>
      </c>
      <c r="CF68" s="2922"/>
      <c r="CG68" s="1930">
        <f t="shared" si="6"/>
        <v>0</v>
      </c>
      <c r="CH68" s="1930">
        <f t="shared" si="7"/>
        <v>0</v>
      </c>
      <c r="CI68" s="1930">
        <f t="shared" si="2"/>
        <v>0</v>
      </c>
      <c r="CJ68" s="1930">
        <f t="shared" si="3"/>
        <v>0</v>
      </c>
      <c r="CK68" s="1930">
        <f t="shared" si="4"/>
        <v>0</v>
      </c>
    </row>
    <row r="69" spans="1:104" ht="16.350000000000001" customHeight="1" x14ac:dyDescent="0.2">
      <c r="A69" s="2153" t="s">
        <v>1827</v>
      </c>
      <c r="B69" s="2151">
        <f>SUM(C69:S69)</f>
        <v>0</v>
      </c>
      <c r="C69" s="1923"/>
      <c r="D69" s="2026"/>
      <c r="E69" s="2026"/>
      <c r="F69" s="2026"/>
      <c r="G69" s="2026"/>
      <c r="H69" s="2026"/>
      <c r="I69" s="2026"/>
      <c r="J69" s="2026"/>
      <c r="K69" s="2026"/>
      <c r="L69" s="2026"/>
      <c r="M69" s="2026"/>
      <c r="N69" s="2026"/>
      <c r="O69" s="2026"/>
      <c r="P69" s="2026"/>
      <c r="Q69" s="2026"/>
      <c r="R69" s="2026"/>
      <c r="S69" s="1924"/>
      <c r="T69" s="299"/>
      <c r="U69" s="2152"/>
      <c r="V69" s="593"/>
      <c r="W69" s="2246">
        <f t="shared" si="0"/>
        <v>0</v>
      </c>
      <c r="X69" s="2152"/>
      <c r="Y69" s="384"/>
      <c r="Z69" s="595"/>
      <c r="AA69" s="2911">
        <f t="shared" si="1"/>
        <v>0</v>
      </c>
      <c r="AB69" s="2152"/>
      <c r="AC69" s="384"/>
      <c r="AD69" s="593"/>
      <c r="AE69" s="2912"/>
      <c r="AF69" s="2923"/>
      <c r="AG69" s="2917"/>
      <c r="AH69" s="2924"/>
      <c r="AI69" s="2916"/>
      <c r="AJ69" s="2932"/>
      <c r="AK69" s="593"/>
      <c r="AL69" s="332"/>
      <c r="AM69" s="299"/>
      <c r="AN69" s="2918"/>
      <c r="AO69" s="299"/>
      <c r="AP69" s="299"/>
      <c r="AQ69" s="2918"/>
      <c r="AR69" s="2155"/>
      <c r="AS69" s="2919"/>
      <c r="AT69" s="1017"/>
      <c r="AU69" s="2925"/>
      <c r="AV69" s="299"/>
      <c r="AW69" s="2342"/>
      <c r="AX69" s="1924"/>
      <c r="AY69" s="2792" t="str">
        <f t="shared" si="5"/>
        <v/>
      </c>
      <c r="AZ69" s="30"/>
      <c r="BA69" s="30"/>
      <c r="BB69" s="30"/>
      <c r="BC69" s="30"/>
      <c r="BD69" s="30"/>
      <c r="BE69" s="30"/>
      <c r="BF69" s="30"/>
      <c r="BG69" s="30"/>
      <c r="BH69" s="30"/>
      <c r="BI69" s="73"/>
      <c r="BJ69" s="73"/>
      <c r="BK69" s="73"/>
      <c r="BL69" s="73"/>
      <c r="BM69" s="73"/>
      <c r="BX69" s="84"/>
      <c r="CA69" s="2922" t="str">
        <f t="shared" si="9"/>
        <v/>
      </c>
      <c r="CB69" s="2922" t="str">
        <f t="shared" si="10"/>
        <v/>
      </c>
      <c r="CC69" s="2922" t="str">
        <f t="shared" si="11"/>
        <v/>
      </c>
      <c r="CD69" s="2922" t="str">
        <f t="shared" si="12"/>
        <v/>
      </c>
      <c r="CE69" s="2922" t="str">
        <f t="shared" si="13"/>
        <v/>
      </c>
      <c r="CF69" s="2922"/>
      <c r="CG69" s="1930">
        <f t="shared" si="6"/>
        <v>0</v>
      </c>
      <c r="CH69" s="1930">
        <f t="shared" si="7"/>
        <v>0</v>
      </c>
      <c r="CI69" s="1930">
        <f t="shared" si="2"/>
        <v>0</v>
      </c>
      <c r="CJ69" s="1930">
        <f t="shared" si="3"/>
        <v>0</v>
      </c>
      <c r="CK69" s="1930">
        <f t="shared" si="4"/>
        <v>0</v>
      </c>
    </row>
    <row r="70" spans="1:104" ht="16.350000000000001" customHeight="1" x14ac:dyDescent="0.2">
      <c r="A70" s="2911" t="s">
        <v>1828</v>
      </c>
      <c r="B70" s="2933">
        <f>SUM(C70:S70)</f>
        <v>0</v>
      </c>
      <c r="C70" s="2022"/>
      <c r="D70" s="2028"/>
      <c r="E70" s="2028"/>
      <c r="F70" s="2028"/>
      <c r="G70" s="2028"/>
      <c r="H70" s="2028"/>
      <c r="I70" s="2028"/>
      <c r="J70" s="2028"/>
      <c r="K70" s="2028"/>
      <c r="L70" s="2028"/>
      <c r="M70" s="2028"/>
      <c r="N70" s="2028"/>
      <c r="O70" s="2028"/>
      <c r="P70" s="2028"/>
      <c r="Q70" s="2028"/>
      <c r="R70" s="2028"/>
      <c r="S70" s="2021"/>
      <c r="T70" s="2025"/>
      <c r="U70" s="2140"/>
      <c r="V70" s="2021"/>
      <c r="W70" s="2246">
        <f t="shared" si="0"/>
        <v>0</v>
      </c>
      <c r="X70" s="2140"/>
      <c r="Y70" s="2028"/>
      <c r="Z70" s="2049"/>
      <c r="AA70" s="2911">
        <f t="shared" si="1"/>
        <v>0</v>
      </c>
      <c r="AB70" s="2140"/>
      <c r="AC70" s="2028"/>
      <c r="AD70" s="2021"/>
      <c r="AE70" s="2912"/>
      <c r="AF70" s="2923"/>
      <c r="AG70" s="2917"/>
      <c r="AH70" s="2924"/>
      <c r="AI70" s="2916"/>
      <c r="AJ70" s="2890"/>
      <c r="AK70" s="2021"/>
      <c r="AL70" s="2022"/>
      <c r="AM70" s="2025"/>
      <c r="AN70" s="2918"/>
      <c r="AO70" s="2025"/>
      <c r="AP70" s="2025"/>
      <c r="AQ70" s="2918"/>
      <c r="AR70" s="2155"/>
      <c r="AS70" s="2919"/>
      <c r="AT70" s="1017"/>
      <c r="AU70" s="2925"/>
      <c r="AV70" s="299"/>
      <c r="AW70" s="2342"/>
      <c r="AX70" s="1924"/>
      <c r="AY70" s="2792" t="str">
        <f t="shared" si="5"/>
        <v/>
      </c>
      <c r="AZ70" s="30"/>
      <c r="BA70" s="30"/>
      <c r="BB70" s="30"/>
      <c r="BC70" s="30"/>
      <c r="BD70" s="30"/>
      <c r="BE70" s="30"/>
      <c r="BF70" s="30"/>
      <c r="BG70" s="30"/>
      <c r="BH70" s="30"/>
      <c r="BI70" s="73"/>
      <c r="BJ70" s="73"/>
      <c r="BK70" s="73"/>
      <c r="BL70" s="73"/>
      <c r="BM70" s="73"/>
      <c r="BX70" s="84"/>
      <c r="CA70" s="2922" t="str">
        <f t="shared" si="9"/>
        <v/>
      </c>
      <c r="CB70" s="2922" t="str">
        <f t="shared" si="10"/>
        <v/>
      </c>
      <c r="CC70" s="2922" t="str">
        <f t="shared" si="11"/>
        <v/>
      </c>
      <c r="CD70" s="2922" t="str">
        <f t="shared" si="12"/>
        <v/>
      </c>
      <c r="CE70" s="2922" t="str">
        <f t="shared" si="13"/>
        <v/>
      </c>
      <c r="CF70" s="2922"/>
      <c r="CG70" s="1930">
        <f t="shared" si="6"/>
        <v>0</v>
      </c>
      <c r="CH70" s="1930">
        <f t="shared" si="7"/>
        <v>0</v>
      </c>
      <c r="CI70" s="1930">
        <f t="shared" si="2"/>
        <v>0</v>
      </c>
      <c r="CJ70" s="1930">
        <f t="shared" si="3"/>
        <v>0</v>
      </c>
      <c r="CK70" s="1930">
        <f t="shared" si="4"/>
        <v>0</v>
      </c>
    </row>
    <row r="71" spans="1:104" s="65" customFormat="1" ht="16.350000000000001" customHeight="1" x14ac:dyDescent="0.15">
      <c r="A71" s="2934" t="s">
        <v>50</v>
      </c>
      <c r="B71" s="2935">
        <f t="shared" ref="B71:AX71" si="16">SUM(B11:B70)</f>
        <v>0</v>
      </c>
      <c r="C71" s="2936">
        <f t="shared" si="16"/>
        <v>0</v>
      </c>
      <c r="D71" s="206">
        <f t="shared" si="16"/>
        <v>0</v>
      </c>
      <c r="E71" s="206">
        <f t="shared" si="16"/>
        <v>0</v>
      </c>
      <c r="F71" s="206">
        <f t="shared" si="16"/>
        <v>0</v>
      </c>
      <c r="G71" s="206">
        <f t="shared" si="16"/>
        <v>0</v>
      </c>
      <c r="H71" s="206">
        <f t="shared" si="16"/>
        <v>0</v>
      </c>
      <c r="I71" s="206">
        <f t="shared" si="16"/>
        <v>0</v>
      </c>
      <c r="J71" s="206">
        <f t="shared" si="16"/>
        <v>0</v>
      </c>
      <c r="K71" s="206">
        <f t="shared" si="16"/>
        <v>0</v>
      </c>
      <c r="L71" s="206">
        <f t="shared" si="16"/>
        <v>0</v>
      </c>
      <c r="M71" s="206">
        <f t="shared" si="16"/>
        <v>0</v>
      </c>
      <c r="N71" s="206">
        <f t="shared" si="16"/>
        <v>0</v>
      </c>
      <c r="O71" s="206">
        <f t="shared" si="16"/>
        <v>0</v>
      </c>
      <c r="P71" s="206">
        <f t="shared" si="16"/>
        <v>0</v>
      </c>
      <c r="Q71" s="206">
        <f t="shared" si="16"/>
        <v>0</v>
      </c>
      <c r="R71" s="206">
        <f t="shared" si="16"/>
        <v>0</v>
      </c>
      <c r="S71" s="2937">
        <f t="shared" si="16"/>
        <v>0</v>
      </c>
      <c r="T71" s="2938">
        <f t="shared" si="16"/>
        <v>0</v>
      </c>
      <c r="U71" s="2939">
        <f t="shared" si="16"/>
        <v>0</v>
      </c>
      <c r="V71" s="2937">
        <f t="shared" si="16"/>
        <v>0</v>
      </c>
      <c r="W71" s="2939">
        <f t="shared" si="16"/>
        <v>0</v>
      </c>
      <c r="X71" s="2939">
        <f t="shared" si="16"/>
        <v>0</v>
      </c>
      <c r="Y71" s="206">
        <f t="shared" si="16"/>
        <v>0</v>
      </c>
      <c r="Z71" s="2938">
        <f t="shared" si="16"/>
        <v>0</v>
      </c>
      <c r="AA71" s="2936">
        <f t="shared" si="16"/>
        <v>0</v>
      </c>
      <c r="AB71" s="2939">
        <f t="shared" si="16"/>
        <v>0</v>
      </c>
      <c r="AC71" s="206">
        <f t="shared" si="16"/>
        <v>0</v>
      </c>
      <c r="AD71" s="2937">
        <f t="shared" si="16"/>
        <v>0</v>
      </c>
      <c r="AE71" s="2940">
        <f t="shared" si="16"/>
        <v>0</v>
      </c>
      <c r="AF71" s="2941">
        <f t="shared" si="16"/>
        <v>0</v>
      </c>
      <c r="AG71" s="2942">
        <f t="shared" si="16"/>
        <v>0</v>
      </c>
      <c r="AH71" s="2943">
        <f t="shared" si="16"/>
        <v>0</v>
      </c>
      <c r="AI71" s="2943">
        <f t="shared" si="16"/>
        <v>0</v>
      </c>
      <c r="AJ71" s="2940">
        <f t="shared" si="16"/>
        <v>0</v>
      </c>
      <c r="AK71" s="2937">
        <f t="shared" si="16"/>
        <v>0</v>
      </c>
      <c r="AL71" s="2936">
        <f t="shared" si="16"/>
        <v>0</v>
      </c>
      <c r="AM71" s="2944">
        <f t="shared" si="16"/>
        <v>0</v>
      </c>
      <c r="AN71" s="2943">
        <f t="shared" si="16"/>
        <v>0</v>
      </c>
      <c r="AO71" s="2944">
        <f t="shared" si="16"/>
        <v>0</v>
      </c>
      <c r="AP71" s="2944">
        <f t="shared" si="16"/>
        <v>0</v>
      </c>
      <c r="AQ71" s="2945">
        <f t="shared" si="16"/>
        <v>0</v>
      </c>
      <c r="AR71" s="2946">
        <f t="shared" si="16"/>
        <v>0</v>
      </c>
      <c r="AS71" s="2947">
        <f t="shared" si="16"/>
        <v>0</v>
      </c>
      <c r="AT71" s="2942">
        <f t="shared" si="16"/>
        <v>0</v>
      </c>
      <c r="AU71" s="1008">
        <f t="shared" si="16"/>
        <v>0</v>
      </c>
      <c r="AV71" s="2948">
        <f t="shared" si="16"/>
        <v>0</v>
      </c>
      <c r="AW71" s="2946">
        <f t="shared" si="16"/>
        <v>0</v>
      </c>
      <c r="AX71" s="2948">
        <f t="shared" si="16"/>
        <v>0</v>
      </c>
      <c r="AY71" s="72"/>
      <c r="AZ71" s="72"/>
      <c r="BA71" s="72"/>
      <c r="BB71" s="72"/>
      <c r="BC71" s="72"/>
      <c r="BD71" s="72"/>
      <c r="BE71" s="72"/>
      <c r="BF71" s="72"/>
      <c r="BG71" s="72"/>
      <c r="BH71" s="72"/>
      <c r="BI71" s="72"/>
      <c r="BJ71" s="72"/>
      <c r="BK71" s="72"/>
      <c r="BL71" s="72"/>
      <c r="BM71" s="72"/>
      <c r="BY71" s="931"/>
      <c r="CA71" s="2949"/>
      <c r="CB71" s="2949"/>
      <c r="CC71" s="2949"/>
      <c r="CD71" s="2949"/>
      <c r="CE71" s="2949"/>
      <c r="CF71" s="2949"/>
      <c r="CG71" s="2950"/>
      <c r="CH71" s="2950"/>
      <c r="CI71" s="2950"/>
      <c r="CJ71" s="2950"/>
      <c r="CK71" s="2950"/>
      <c r="CL71" s="2949"/>
      <c r="CM71" s="2949"/>
      <c r="CN71" s="2949"/>
      <c r="CO71" s="2949"/>
      <c r="CP71" s="2949"/>
      <c r="CQ71" s="2949"/>
      <c r="CR71" s="2949"/>
      <c r="CS71" s="2949"/>
      <c r="CT71" s="2949"/>
      <c r="CU71" s="2949"/>
      <c r="CV71" s="2949"/>
      <c r="CW71" s="2949"/>
      <c r="CX71" s="2949"/>
      <c r="CY71" s="2949"/>
      <c r="CZ71" s="2949"/>
    </row>
    <row r="72" spans="1:104" ht="31.35" customHeight="1" x14ac:dyDescent="0.2">
      <c r="A72" s="2951" t="s">
        <v>1829</v>
      </c>
      <c r="B72" s="2952"/>
      <c r="AX72" s="73"/>
      <c r="AY72" s="73"/>
      <c r="AZ72" s="73"/>
      <c r="BA72" s="73"/>
      <c r="BB72" s="73"/>
      <c r="BC72" s="73"/>
      <c r="BD72" s="73"/>
      <c r="BE72" s="73"/>
      <c r="BF72" s="73"/>
      <c r="BG72" s="73"/>
      <c r="BH72" s="73"/>
      <c r="BI72" s="73"/>
      <c r="BJ72" s="73"/>
      <c r="BK72" s="73"/>
      <c r="BL72" s="73"/>
      <c r="BM72" s="73"/>
      <c r="BN72" s="73"/>
      <c r="CG72" s="1914"/>
      <c r="CH72" s="1914"/>
      <c r="CI72" s="1914"/>
      <c r="CJ72" s="1914"/>
      <c r="CK72" s="1914"/>
    </row>
    <row r="73" spans="1:104" ht="16.350000000000001" customHeight="1" x14ac:dyDescent="0.2">
      <c r="A73" s="2862" t="s">
        <v>1830</v>
      </c>
      <c r="B73" s="60" t="s">
        <v>50</v>
      </c>
      <c r="C73" s="2827" t="s">
        <v>1831</v>
      </c>
      <c r="D73" s="2828" t="s">
        <v>256</v>
      </c>
      <c r="E73" s="2877" t="s">
        <v>800</v>
      </c>
      <c r="F73" s="2877" t="s">
        <v>801</v>
      </c>
      <c r="G73" s="2877" t="s">
        <v>802</v>
      </c>
      <c r="H73" s="2895" t="s">
        <v>803</v>
      </c>
      <c r="I73" s="2895" t="s">
        <v>804</v>
      </c>
      <c r="J73" s="2895" t="s">
        <v>1832</v>
      </c>
      <c r="K73" s="2895" t="s">
        <v>1833</v>
      </c>
      <c r="L73" s="2895" t="s">
        <v>1834</v>
      </c>
      <c r="M73" s="2895" t="s">
        <v>1835</v>
      </c>
      <c r="N73" s="2895" t="s">
        <v>1836</v>
      </c>
      <c r="O73" s="2895" t="s">
        <v>1837</v>
      </c>
      <c r="P73" s="2895" t="s">
        <v>1838</v>
      </c>
      <c r="Q73" s="2895" t="s">
        <v>1839</v>
      </c>
      <c r="R73" s="2895" t="s">
        <v>1840</v>
      </c>
      <c r="S73" s="2896" t="s">
        <v>1841</v>
      </c>
      <c r="T73" s="331"/>
      <c r="AX73" s="73"/>
      <c r="AY73" s="73"/>
      <c r="AZ73" s="73"/>
      <c r="BA73" s="73"/>
      <c r="BB73" s="73"/>
      <c r="BC73" s="73"/>
      <c r="BD73" s="73"/>
      <c r="BE73" s="73"/>
      <c r="BF73" s="73"/>
      <c r="BG73" s="73"/>
      <c r="BH73" s="73"/>
      <c r="BI73" s="73"/>
      <c r="BJ73" s="73"/>
      <c r="BK73" s="73"/>
      <c r="BL73" s="73"/>
      <c r="BM73" s="73"/>
      <c r="BN73" s="73"/>
      <c r="CG73" s="1914"/>
      <c r="CH73" s="1914"/>
      <c r="CI73" s="1914"/>
      <c r="CJ73" s="1914"/>
      <c r="CK73" s="1914"/>
    </row>
    <row r="74" spans="1:104" ht="16.350000000000001" customHeight="1" x14ac:dyDescent="0.2">
      <c r="A74" s="2953" t="s">
        <v>1842</v>
      </c>
      <c r="B74" s="2954">
        <f t="shared" ref="B74:B88" si="17">SUM(C74:S74)</f>
        <v>0</v>
      </c>
      <c r="C74" s="2836"/>
      <c r="D74" s="2908"/>
      <c r="E74" s="2908"/>
      <c r="F74" s="2908"/>
      <c r="G74" s="2908"/>
      <c r="H74" s="2908"/>
      <c r="I74" s="2908"/>
      <c r="J74" s="2908"/>
      <c r="K74" s="2908"/>
      <c r="L74" s="2908"/>
      <c r="M74" s="2908"/>
      <c r="N74" s="2908"/>
      <c r="O74" s="2908"/>
      <c r="P74" s="2908"/>
      <c r="Q74" s="2908"/>
      <c r="R74" s="2908"/>
      <c r="S74" s="2879"/>
      <c r="T74" s="331"/>
      <c r="AX74" s="73"/>
      <c r="AY74" s="73"/>
      <c r="AZ74" s="73"/>
      <c r="BA74" s="73"/>
      <c r="BB74" s="73"/>
      <c r="BC74" s="73"/>
      <c r="BD74" s="73"/>
      <c r="BE74" s="73"/>
      <c r="BF74" s="73"/>
      <c r="BG74" s="73"/>
      <c r="BH74" s="73"/>
      <c r="BI74" s="73"/>
      <c r="BJ74" s="73"/>
      <c r="BK74" s="73"/>
      <c r="BL74" s="73"/>
      <c r="BM74" s="73"/>
      <c r="BN74" s="73"/>
      <c r="CG74" s="1914"/>
      <c r="CH74" s="1914"/>
      <c r="CI74" s="1914"/>
      <c r="CJ74" s="1914"/>
      <c r="CK74" s="1914"/>
    </row>
    <row r="75" spans="1:104" ht="16.350000000000001" customHeight="1" x14ac:dyDescent="0.2">
      <c r="A75" s="2245" t="s">
        <v>632</v>
      </c>
      <c r="B75" s="2288">
        <f t="shared" si="17"/>
        <v>0</v>
      </c>
      <c r="C75" s="1923"/>
      <c r="D75" s="2026"/>
      <c r="E75" s="2026"/>
      <c r="F75" s="2026"/>
      <c r="G75" s="2026"/>
      <c r="H75" s="2026"/>
      <c r="I75" s="2026"/>
      <c r="J75" s="2026"/>
      <c r="K75" s="2026"/>
      <c r="L75" s="2026"/>
      <c r="M75" s="2026"/>
      <c r="N75" s="2026"/>
      <c r="O75" s="2026"/>
      <c r="P75" s="2026"/>
      <c r="Q75" s="2026"/>
      <c r="R75" s="2026"/>
      <c r="S75" s="1924"/>
      <c r="T75" s="331"/>
      <c r="AX75" s="73"/>
      <c r="AY75" s="73"/>
      <c r="AZ75" s="73"/>
      <c r="BA75" s="73"/>
      <c r="BB75" s="73"/>
      <c r="BC75" s="73"/>
      <c r="BD75" s="73"/>
      <c r="BE75" s="73"/>
      <c r="BF75" s="73"/>
      <c r="BG75" s="73"/>
      <c r="BH75" s="73"/>
      <c r="BI75" s="73"/>
      <c r="BJ75" s="73"/>
      <c r="BK75" s="73"/>
      <c r="BL75" s="73"/>
      <c r="BM75" s="73"/>
      <c r="BN75" s="73"/>
      <c r="CG75" s="1914"/>
      <c r="CH75" s="1914"/>
      <c r="CI75" s="1914"/>
      <c r="CJ75" s="1914"/>
      <c r="CK75" s="1914"/>
    </row>
    <row r="76" spans="1:104" ht="16.350000000000001" customHeight="1" x14ac:dyDescent="0.2">
      <c r="A76" s="2245" t="s">
        <v>1843</v>
      </c>
      <c r="B76" s="2288">
        <f t="shared" si="17"/>
        <v>0</v>
      </c>
      <c r="C76" s="1923"/>
      <c r="D76" s="2026"/>
      <c r="E76" s="2026"/>
      <c r="F76" s="2026"/>
      <c r="G76" s="2026"/>
      <c r="H76" s="2026"/>
      <c r="I76" s="2026"/>
      <c r="J76" s="2026"/>
      <c r="K76" s="2026"/>
      <c r="L76" s="2026"/>
      <c r="M76" s="2026"/>
      <c r="N76" s="2026"/>
      <c r="O76" s="2026"/>
      <c r="P76" s="2026"/>
      <c r="Q76" s="2026"/>
      <c r="R76" s="2026"/>
      <c r="S76" s="1924"/>
      <c r="T76" s="331"/>
      <c r="AX76" s="73"/>
      <c r="AY76" s="73"/>
      <c r="AZ76" s="73"/>
      <c r="BA76" s="73"/>
      <c r="BB76" s="73"/>
      <c r="BC76" s="73"/>
      <c r="BD76" s="73"/>
      <c r="BE76" s="73"/>
      <c r="BF76" s="73"/>
      <c r="BG76" s="73"/>
      <c r="BH76" s="73"/>
      <c r="BI76" s="73"/>
      <c r="BJ76" s="73"/>
      <c r="BK76" s="73"/>
      <c r="BL76" s="73"/>
      <c r="BM76" s="73"/>
      <c r="BN76" s="73"/>
      <c r="CG76" s="1914"/>
      <c r="CH76" s="1914"/>
      <c r="CI76" s="1914"/>
      <c r="CJ76" s="1914"/>
      <c r="CK76" s="1914"/>
    </row>
    <row r="77" spans="1:104" ht="16.350000000000001" customHeight="1" x14ac:dyDescent="0.2">
      <c r="A77" s="2245" t="s">
        <v>1844</v>
      </c>
      <c r="B77" s="2288">
        <f t="shared" si="17"/>
        <v>0</v>
      </c>
      <c r="C77" s="1923"/>
      <c r="D77" s="2026"/>
      <c r="E77" s="2026"/>
      <c r="F77" s="2026"/>
      <c r="G77" s="2026"/>
      <c r="H77" s="2026"/>
      <c r="I77" s="2026"/>
      <c r="J77" s="2026"/>
      <c r="K77" s="2026"/>
      <c r="L77" s="2026"/>
      <c r="M77" s="2026"/>
      <c r="N77" s="2026"/>
      <c r="O77" s="2026"/>
      <c r="P77" s="2026"/>
      <c r="Q77" s="2026"/>
      <c r="R77" s="2026"/>
      <c r="S77" s="1924"/>
      <c r="T77" s="331"/>
      <c r="AX77" s="73"/>
      <c r="AY77" s="73"/>
      <c r="AZ77" s="73"/>
      <c r="BA77" s="73"/>
      <c r="BB77" s="73"/>
      <c r="BC77" s="73"/>
      <c r="BD77" s="73"/>
      <c r="BE77" s="73"/>
      <c r="BF77" s="73"/>
      <c r="BG77" s="73"/>
      <c r="BH77" s="73"/>
      <c r="BI77" s="73"/>
      <c r="BJ77" s="73"/>
      <c r="BK77" s="73"/>
      <c r="BL77" s="73"/>
      <c r="BM77" s="73"/>
      <c r="BN77" s="73"/>
      <c r="CG77" s="1914"/>
      <c r="CH77" s="1914"/>
      <c r="CI77" s="1914"/>
      <c r="CJ77" s="1914"/>
      <c r="CK77" s="1914"/>
    </row>
    <row r="78" spans="1:104" ht="16.350000000000001" customHeight="1" x14ac:dyDescent="0.2">
      <c r="A78" s="2245" t="s">
        <v>1845</v>
      </c>
      <c r="B78" s="2288">
        <f t="shared" si="17"/>
        <v>0</v>
      </c>
      <c r="C78" s="1923"/>
      <c r="D78" s="2026"/>
      <c r="E78" s="2026"/>
      <c r="F78" s="2026"/>
      <c r="G78" s="2026"/>
      <c r="H78" s="2026"/>
      <c r="I78" s="2026"/>
      <c r="J78" s="2026"/>
      <c r="K78" s="2026"/>
      <c r="L78" s="2026"/>
      <c r="M78" s="2026"/>
      <c r="N78" s="2026"/>
      <c r="O78" s="2026"/>
      <c r="P78" s="2026"/>
      <c r="Q78" s="2026"/>
      <c r="R78" s="2026"/>
      <c r="S78" s="1924"/>
      <c r="T78" s="331"/>
      <c r="AX78" s="73"/>
      <c r="AY78" s="73"/>
      <c r="AZ78" s="73"/>
      <c r="BA78" s="73"/>
      <c r="BB78" s="73"/>
      <c r="BC78" s="73"/>
      <c r="BD78" s="73"/>
      <c r="BE78" s="73"/>
      <c r="BF78" s="73"/>
      <c r="BG78" s="73"/>
      <c r="BH78" s="73"/>
      <c r="BI78" s="73"/>
      <c r="BJ78" s="73"/>
      <c r="BK78" s="73"/>
      <c r="BL78" s="73"/>
      <c r="BM78" s="73"/>
      <c r="BN78" s="73"/>
      <c r="CG78" s="1914"/>
      <c r="CH78" s="1914"/>
      <c r="CI78" s="1914"/>
      <c r="CJ78" s="1914"/>
      <c r="CK78" s="1914"/>
    </row>
    <row r="79" spans="1:104" ht="16.350000000000001" customHeight="1" x14ac:dyDescent="0.2">
      <c r="A79" s="2245" t="s">
        <v>1846</v>
      </c>
      <c r="B79" s="2288">
        <f t="shared" si="17"/>
        <v>0</v>
      </c>
      <c r="C79" s="1923"/>
      <c r="D79" s="2026"/>
      <c r="E79" s="2026"/>
      <c r="F79" s="2026"/>
      <c r="G79" s="2026"/>
      <c r="H79" s="2026"/>
      <c r="I79" s="2026"/>
      <c r="J79" s="2026"/>
      <c r="K79" s="2026"/>
      <c r="L79" s="2026"/>
      <c r="M79" s="2026"/>
      <c r="N79" s="2026"/>
      <c r="O79" s="2026"/>
      <c r="P79" s="2026"/>
      <c r="Q79" s="2026"/>
      <c r="R79" s="2026"/>
      <c r="S79" s="1924"/>
      <c r="T79" s="331"/>
      <c r="CG79" s="1914"/>
      <c r="CH79" s="1914"/>
      <c r="CI79" s="1914"/>
      <c r="CJ79" s="1914"/>
      <c r="CK79" s="1914"/>
    </row>
    <row r="80" spans="1:104" ht="16.350000000000001" customHeight="1" x14ac:dyDescent="0.2">
      <c r="A80" s="2245" t="s">
        <v>1847</v>
      </c>
      <c r="B80" s="2288">
        <f t="shared" si="17"/>
        <v>0</v>
      </c>
      <c r="C80" s="1923"/>
      <c r="D80" s="2026"/>
      <c r="E80" s="2026"/>
      <c r="F80" s="2026"/>
      <c r="G80" s="2026"/>
      <c r="H80" s="2026"/>
      <c r="I80" s="2026"/>
      <c r="J80" s="2026"/>
      <c r="K80" s="2026"/>
      <c r="L80" s="2026"/>
      <c r="M80" s="2026"/>
      <c r="N80" s="2026"/>
      <c r="O80" s="2026"/>
      <c r="P80" s="2026"/>
      <c r="Q80" s="2026"/>
      <c r="R80" s="2026"/>
      <c r="S80" s="1924"/>
      <c r="T80" s="331"/>
      <c r="CG80" s="1914"/>
      <c r="CH80" s="1914"/>
      <c r="CI80" s="1914"/>
      <c r="CJ80" s="1914"/>
      <c r="CK80" s="1914"/>
    </row>
    <row r="81" spans="1:89" ht="16.350000000000001" customHeight="1" x14ac:dyDescent="0.2">
      <c r="A81" s="2245" t="s">
        <v>1848</v>
      </c>
      <c r="B81" s="2288">
        <f t="shared" si="17"/>
        <v>0</v>
      </c>
      <c r="C81" s="1923"/>
      <c r="D81" s="2026"/>
      <c r="E81" s="2026"/>
      <c r="F81" s="2026"/>
      <c r="G81" s="2026"/>
      <c r="H81" s="2026"/>
      <c r="I81" s="2026"/>
      <c r="J81" s="2026"/>
      <c r="K81" s="2026"/>
      <c r="L81" s="2026"/>
      <c r="M81" s="2026"/>
      <c r="N81" s="2026"/>
      <c r="O81" s="2026"/>
      <c r="P81" s="2026"/>
      <c r="Q81" s="2026"/>
      <c r="R81" s="2026"/>
      <c r="S81" s="1924"/>
      <c r="T81" s="331"/>
      <c r="CG81" s="1914"/>
      <c r="CH81" s="1914"/>
      <c r="CI81" s="1914"/>
      <c r="CJ81" s="1914"/>
      <c r="CK81" s="1914"/>
    </row>
    <row r="82" spans="1:89" ht="16.350000000000001" customHeight="1" x14ac:dyDescent="0.2">
      <c r="A82" s="2245" t="s">
        <v>1849</v>
      </c>
      <c r="B82" s="2288">
        <f t="shared" si="17"/>
        <v>0</v>
      </c>
      <c r="C82" s="1923"/>
      <c r="D82" s="2026"/>
      <c r="E82" s="2026"/>
      <c r="F82" s="2026"/>
      <c r="G82" s="2026"/>
      <c r="H82" s="2026"/>
      <c r="I82" s="2026"/>
      <c r="J82" s="2026"/>
      <c r="K82" s="2026"/>
      <c r="L82" s="2026"/>
      <c r="M82" s="2026"/>
      <c r="N82" s="2026"/>
      <c r="O82" s="2026"/>
      <c r="P82" s="2026"/>
      <c r="Q82" s="2026"/>
      <c r="R82" s="2026"/>
      <c r="S82" s="1924"/>
      <c r="T82" s="931"/>
      <c r="U82" s="65"/>
      <c r="V82" s="65"/>
      <c r="W82" s="65"/>
      <c r="X82" s="65"/>
      <c r="Y82" s="65"/>
      <c r="Z82" s="65"/>
      <c r="AA82" s="65"/>
      <c r="AB82" s="65"/>
      <c r="AC82" s="65"/>
      <c r="AD82" s="65"/>
      <c r="AE82" s="72"/>
      <c r="AF82" s="72"/>
      <c r="AG82" s="72"/>
      <c r="AH82" s="72"/>
      <c r="AI82" s="72"/>
      <c r="AJ82" s="72"/>
      <c r="AK82" s="65"/>
      <c r="AL82" s="65"/>
      <c r="AM82" s="65"/>
      <c r="AN82" s="72"/>
      <c r="AO82" s="65"/>
      <c r="AP82" s="65"/>
      <c r="AQ82" s="72"/>
      <c r="CG82" s="1914"/>
      <c r="CH82" s="1914"/>
      <c r="CI82" s="1914"/>
      <c r="CJ82" s="1914"/>
      <c r="CK82" s="1914"/>
    </row>
    <row r="83" spans="1:89" ht="16.350000000000001" customHeight="1" x14ac:dyDescent="0.2">
      <c r="A83" s="2245" t="s">
        <v>1850</v>
      </c>
      <c r="B83" s="2288">
        <f t="shared" si="17"/>
        <v>0</v>
      </c>
      <c r="C83" s="1923"/>
      <c r="D83" s="2026"/>
      <c r="E83" s="2026"/>
      <c r="F83" s="2026"/>
      <c r="G83" s="2026"/>
      <c r="H83" s="2026"/>
      <c r="I83" s="2026"/>
      <c r="J83" s="2026"/>
      <c r="K83" s="2026"/>
      <c r="L83" s="2026"/>
      <c r="M83" s="2026"/>
      <c r="N83" s="2026"/>
      <c r="O83" s="2026"/>
      <c r="P83" s="2026"/>
      <c r="Q83" s="2026"/>
      <c r="R83" s="2026"/>
      <c r="S83" s="1924"/>
      <c r="T83" s="331"/>
      <c r="CG83" s="1914"/>
      <c r="CH83" s="1914"/>
      <c r="CI83" s="1914"/>
      <c r="CJ83" s="1914"/>
      <c r="CK83" s="1914"/>
    </row>
    <row r="84" spans="1:89" ht="16.350000000000001" customHeight="1" x14ac:dyDescent="0.2">
      <c r="A84" s="2245" t="s">
        <v>1851</v>
      </c>
      <c r="B84" s="2288">
        <f t="shared" si="17"/>
        <v>0</v>
      </c>
      <c r="C84" s="1923"/>
      <c r="D84" s="2026"/>
      <c r="E84" s="2026"/>
      <c r="F84" s="2026"/>
      <c r="G84" s="2026"/>
      <c r="H84" s="2026"/>
      <c r="I84" s="2026"/>
      <c r="J84" s="2026"/>
      <c r="K84" s="2026"/>
      <c r="L84" s="2026"/>
      <c r="M84" s="2026"/>
      <c r="N84" s="2026"/>
      <c r="O84" s="2026"/>
      <c r="P84" s="2026"/>
      <c r="Q84" s="2026"/>
      <c r="R84" s="2026"/>
      <c r="S84" s="1924"/>
      <c r="T84" s="331"/>
      <c r="CG84" s="1914"/>
      <c r="CH84" s="1914"/>
      <c r="CI84" s="1914"/>
      <c r="CJ84" s="1914"/>
      <c r="CK84" s="1914"/>
    </row>
    <row r="85" spans="1:89" ht="16.350000000000001" customHeight="1" x14ac:dyDescent="0.2">
      <c r="A85" s="2245" t="s">
        <v>689</v>
      </c>
      <c r="B85" s="2288">
        <f t="shared" si="17"/>
        <v>0</v>
      </c>
      <c r="C85" s="1923"/>
      <c r="D85" s="2026"/>
      <c r="E85" s="2026"/>
      <c r="F85" s="2026"/>
      <c r="G85" s="2026"/>
      <c r="H85" s="2026"/>
      <c r="I85" s="2026"/>
      <c r="J85" s="2026"/>
      <c r="K85" s="2026"/>
      <c r="L85" s="2026"/>
      <c r="M85" s="2026"/>
      <c r="N85" s="2026"/>
      <c r="O85" s="2026"/>
      <c r="P85" s="2026"/>
      <c r="Q85" s="2026"/>
      <c r="R85" s="2026"/>
      <c r="S85" s="1924"/>
      <c r="T85" s="331"/>
      <c r="AR85" s="73"/>
      <c r="AS85" s="73"/>
      <c r="AV85" s="73"/>
      <c r="AW85" s="73"/>
      <c r="AX85" s="73"/>
      <c r="AY85" s="73"/>
      <c r="AZ85" s="73"/>
      <c r="BA85" s="73"/>
      <c r="BB85" s="73"/>
      <c r="BC85" s="73"/>
      <c r="BD85" s="73"/>
      <c r="BE85" s="73"/>
      <c r="CG85" s="1914"/>
      <c r="CH85" s="1914"/>
      <c r="CI85" s="1914"/>
      <c r="CJ85" s="1914"/>
      <c r="CK85" s="1914"/>
    </row>
    <row r="86" spans="1:89" ht="16.350000000000001" customHeight="1" x14ac:dyDescent="0.2">
      <c r="A86" s="2245" t="s">
        <v>1852</v>
      </c>
      <c r="B86" s="2288">
        <f t="shared" si="17"/>
        <v>0</v>
      </c>
      <c r="C86" s="1923"/>
      <c r="D86" s="2026"/>
      <c r="E86" s="2026"/>
      <c r="F86" s="2026"/>
      <c r="G86" s="2026"/>
      <c r="H86" s="2026"/>
      <c r="I86" s="2026"/>
      <c r="J86" s="2026"/>
      <c r="K86" s="2026"/>
      <c r="L86" s="2026"/>
      <c r="M86" s="2026"/>
      <c r="N86" s="2026"/>
      <c r="O86" s="2026"/>
      <c r="P86" s="2026"/>
      <c r="Q86" s="2026"/>
      <c r="R86" s="2026"/>
      <c r="S86" s="1924"/>
      <c r="T86" s="331"/>
      <c r="AR86" s="73"/>
      <c r="AS86" s="73"/>
      <c r="AV86" s="73"/>
      <c r="AW86" s="73"/>
      <c r="AX86" s="73"/>
      <c r="AY86" s="73"/>
      <c r="AZ86" s="73"/>
      <c r="BA86" s="73"/>
      <c r="BB86" s="73"/>
      <c r="BC86" s="73"/>
      <c r="BD86" s="73"/>
      <c r="BE86" s="73"/>
      <c r="CG86" s="1914"/>
      <c r="CH86" s="1914"/>
      <c r="CI86" s="1914"/>
      <c r="CJ86" s="1914"/>
      <c r="CK86" s="1914"/>
    </row>
    <row r="87" spans="1:89" ht="16.350000000000001" customHeight="1" x14ac:dyDescent="0.2">
      <c r="A87" s="2245" t="s">
        <v>1853</v>
      </c>
      <c r="B87" s="2288">
        <f t="shared" si="17"/>
        <v>0</v>
      </c>
      <c r="C87" s="1923"/>
      <c r="D87" s="2026"/>
      <c r="E87" s="2026"/>
      <c r="F87" s="2026"/>
      <c r="G87" s="2026"/>
      <c r="H87" s="2026"/>
      <c r="I87" s="2026"/>
      <c r="J87" s="2026"/>
      <c r="K87" s="2026"/>
      <c r="L87" s="2026"/>
      <c r="M87" s="2026"/>
      <c r="N87" s="2026"/>
      <c r="O87" s="2026"/>
      <c r="P87" s="2026"/>
      <c r="Q87" s="2026"/>
      <c r="R87" s="2026"/>
      <c r="S87" s="1924"/>
      <c r="T87" s="331"/>
      <c r="AR87" s="73"/>
      <c r="AS87" s="73"/>
      <c r="AV87" s="73"/>
      <c r="AW87" s="73"/>
      <c r="AX87" s="73"/>
      <c r="AY87" s="73"/>
      <c r="AZ87" s="73"/>
      <c r="BA87" s="73"/>
      <c r="BB87" s="73"/>
      <c r="BC87" s="73"/>
      <c r="BD87" s="73"/>
      <c r="BE87" s="73"/>
      <c r="CG87" s="1914"/>
      <c r="CH87" s="1914"/>
      <c r="CI87" s="1914"/>
      <c r="CJ87" s="1914"/>
      <c r="CK87" s="1914"/>
    </row>
    <row r="88" spans="1:89" ht="16.350000000000001" customHeight="1" x14ac:dyDescent="0.2">
      <c r="A88" s="2249" t="s">
        <v>1854</v>
      </c>
      <c r="B88" s="2955">
        <f t="shared" si="17"/>
        <v>0</v>
      </c>
      <c r="C88" s="2022"/>
      <c r="D88" s="2028"/>
      <c r="E88" s="2028"/>
      <c r="F88" s="2028"/>
      <c r="G88" s="2028"/>
      <c r="H88" s="2028"/>
      <c r="I88" s="2028"/>
      <c r="J88" s="2028"/>
      <c r="K88" s="2028"/>
      <c r="L88" s="2028"/>
      <c r="M88" s="2028"/>
      <c r="N88" s="2028"/>
      <c r="O88" s="2028"/>
      <c r="P88" s="2028"/>
      <c r="Q88" s="2028"/>
      <c r="R88" s="2028"/>
      <c r="S88" s="2021"/>
      <c r="T88" s="331"/>
      <c r="AR88" s="73"/>
      <c r="AS88" s="73"/>
      <c r="AV88" s="73"/>
      <c r="AW88" s="73"/>
      <c r="AX88" s="73"/>
      <c r="AY88" s="73"/>
      <c r="AZ88" s="73"/>
      <c r="BA88" s="73"/>
      <c r="BB88" s="73"/>
      <c r="BC88" s="73"/>
      <c r="BD88" s="73"/>
      <c r="BE88" s="73"/>
      <c r="CG88" s="1914"/>
      <c r="CH88" s="1914"/>
      <c r="CI88" s="1914"/>
      <c r="CJ88" s="1914"/>
      <c r="CK88" s="1914"/>
    </row>
    <row r="89" spans="1:89" ht="16.350000000000001" customHeight="1" x14ac:dyDescent="0.2">
      <c r="A89" s="2956" t="s">
        <v>122</v>
      </c>
      <c r="B89" s="2935">
        <f t="shared" ref="B89:S89" si="18">SUM(B74:B88)</f>
        <v>0</v>
      </c>
      <c r="C89" s="2936">
        <f t="shared" si="18"/>
        <v>0</v>
      </c>
      <c r="D89" s="206">
        <f t="shared" si="18"/>
        <v>0</v>
      </c>
      <c r="E89" s="206">
        <f t="shared" si="18"/>
        <v>0</v>
      </c>
      <c r="F89" s="206">
        <f t="shared" si="18"/>
        <v>0</v>
      </c>
      <c r="G89" s="206">
        <f t="shared" si="18"/>
        <v>0</v>
      </c>
      <c r="H89" s="206">
        <f t="shared" si="18"/>
        <v>0</v>
      </c>
      <c r="I89" s="206">
        <f t="shared" si="18"/>
        <v>0</v>
      </c>
      <c r="J89" s="206">
        <f t="shared" si="18"/>
        <v>0</v>
      </c>
      <c r="K89" s="206">
        <f t="shared" si="18"/>
        <v>0</v>
      </c>
      <c r="L89" s="206">
        <f t="shared" si="18"/>
        <v>0</v>
      </c>
      <c r="M89" s="206">
        <f t="shared" si="18"/>
        <v>0</v>
      </c>
      <c r="N89" s="206">
        <f t="shared" si="18"/>
        <v>0</v>
      </c>
      <c r="O89" s="206">
        <f t="shared" si="18"/>
        <v>0</v>
      </c>
      <c r="P89" s="206">
        <f t="shared" si="18"/>
        <v>0</v>
      </c>
      <c r="Q89" s="206">
        <f t="shared" si="18"/>
        <v>0</v>
      </c>
      <c r="R89" s="206">
        <f t="shared" si="18"/>
        <v>0</v>
      </c>
      <c r="S89" s="2937">
        <f t="shared" si="18"/>
        <v>0</v>
      </c>
      <c r="T89" s="331"/>
      <c r="AR89" s="73"/>
      <c r="AS89" s="73"/>
      <c r="AV89" s="73"/>
      <c r="AW89" s="73"/>
      <c r="AX89" s="73"/>
      <c r="AY89" s="73"/>
      <c r="AZ89" s="73"/>
      <c r="BA89" s="73"/>
      <c r="BB89" s="73"/>
      <c r="BC89" s="73"/>
      <c r="BD89" s="73"/>
      <c r="BE89" s="73"/>
      <c r="CG89" s="1914"/>
      <c r="CH89" s="1914"/>
      <c r="CI89" s="1914"/>
      <c r="CJ89" s="1914"/>
      <c r="CK89" s="1914"/>
    </row>
    <row r="90" spans="1:89" ht="31.35" customHeight="1" x14ac:dyDescent="0.2">
      <c r="A90" s="2951" t="s">
        <v>1855</v>
      </c>
      <c r="B90" s="2957"/>
      <c r="C90" s="2957"/>
      <c r="D90" s="2957"/>
      <c r="E90" s="2957"/>
      <c r="F90" s="2957"/>
      <c r="G90" s="65"/>
      <c r="H90" s="65"/>
      <c r="I90" s="65"/>
      <c r="J90" s="65"/>
      <c r="K90" s="65"/>
      <c r="L90" s="65"/>
      <c r="M90" s="65"/>
      <c r="N90" s="65"/>
      <c r="O90" s="65"/>
      <c r="P90" s="65"/>
      <c r="Q90" s="65"/>
      <c r="R90" s="65"/>
      <c r="S90" s="65"/>
      <c r="T90" s="65"/>
      <c r="U90" s="65"/>
      <c r="V90" s="65"/>
      <c r="W90" s="65"/>
      <c r="X90" s="65"/>
      <c r="Y90" s="65"/>
      <c r="Z90" s="65"/>
      <c r="AA90" s="65"/>
      <c r="AC90" s="652"/>
      <c r="AR90" s="73"/>
      <c r="AS90" s="73"/>
      <c r="AV90" s="73"/>
      <c r="AW90" s="73"/>
      <c r="AX90" s="73"/>
      <c r="AY90" s="73"/>
      <c r="AZ90" s="73"/>
      <c r="BA90" s="73"/>
      <c r="BB90" s="73"/>
      <c r="BC90" s="73"/>
      <c r="BD90" s="73"/>
      <c r="BE90" s="73"/>
      <c r="CG90" s="1914"/>
      <c r="CH90" s="1914"/>
      <c r="CI90" s="1914"/>
      <c r="CJ90" s="1914"/>
      <c r="CK90" s="1914"/>
    </row>
    <row r="91" spans="1:89" ht="16.350000000000001" customHeight="1" x14ac:dyDescent="0.2">
      <c r="A91" s="7684" t="s">
        <v>4</v>
      </c>
      <c r="B91" s="7679"/>
      <c r="C91" s="7684" t="s">
        <v>122</v>
      </c>
      <c r="D91" s="7685"/>
      <c r="E91" s="7679"/>
      <c r="F91" s="7670" t="s">
        <v>1856</v>
      </c>
      <c r="G91" s="7689"/>
      <c r="H91" s="7689"/>
      <c r="I91" s="7689"/>
      <c r="J91" s="7689"/>
      <c r="K91" s="7689"/>
      <c r="L91" s="7689"/>
      <c r="M91" s="7689"/>
      <c r="N91" s="7689"/>
      <c r="O91" s="7689"/>
      <c r="P91" s="7689"/>
      <c r="Q91" s="7689"/>
      <c r="R91" s="7689"/>
      <c r="S91" s="7689"/>
      <c r="T91" s="7689"/>
      <c r="U91" s="7689"/>
      <c r="V91" s="7689"/>
      <c r="W91" s="7689"/>
      <c r="X91" s="7689"/>
      <c r="Y91" s="7689"/>
      <c r="Z91" s="7689"/>
      <c r="AA91" s="7689"/>
      <c r="AB91" s="7689"/>
      <c r="AC91" s="7689"/>
      <c r="AD91" s="7689"/>
      <c r="AE91" s="7689"/>
      <c r="AF91" s="7689"/>
      <c r="AG91" s="7689"/>
      <c r="AH91" s="7689"/>
      <c r="AI91" s="7689"/>
      <c r="AJ91" s="7689"/>
      <c r="AK91" s="7689"/>
      <c r="AL91" s="7689"/>
      <c r="AM91" s="7690"/>
      <c r="AN91" s="7650" t="s">
        <v>52</v>
      </c>
      <c r="AO91" s="7644" t="s">
        <v>3368</v>
      </c>
      <c r="AP91" s="7647" t="s">
        <v>112</v>
      </c>
      <c r="AQ91" s="7650" t="s">
        <v>111</v>
      </c>
      <c r="AR91" s="73"/>
      <c r="AS91" s="73"/>
      <c r="AV91" s="73"/>
      <c r="AW91" s="73"/>
      <c r="AX91" s="73"/>
      <c r="AY91" s="73"/>
      <c r="AZ91" s="73"/>
      <c r="BA91" s="73"/>
      <c r="BB91" s="73"/>
      <c r="BC91" s="73"/>
      <c r="BD91" s="73"/>
      <c r="BE91" s="73"/>
      <c r="CG91" s="1914"/>
      <c r="CH91" s="1914"/>
      <c r="CI91" s="1914"/>
      <c r="CJ91" s="1914"/>
      <c r="CK91" s="1914"/>
    </row>
    <row r="92" spans="1:89" ht="16.350000000000001" customHeight="1" x14ac:dyDescent="0.2">
      <c r="A92" s="7036"/>
      <c r="B92" s="7037"/>
      <c r="C92" s="7686"/>
      <c r="D92" s="7687"/>
      <c r="E92" s="7688"/>
      <c r="F92" s="7672" t="s">
        <v>740</v>
      </c>
      <c r="G92" s="7673"/>
      <c r="H92" s="7672" t="s">
        <v>510</v>
      </c>
      <c r="I92" s="7673"/>
      <c r="J92" s="7672" t="s">
        <v>511</v>
      </c>
      <c r="K92" s="7673"/>
      <c r="L92" s="7672" t="s">
        <v>72</v>
      </c>
      <c r="M92" s="7673"/>
      <c r="N92" s="7672" t="s">
        <v>14</v>
      </c>
      <c r="O92" s="7673"/>
      <c r="P92" s="7670" t="s">
        <v>15</v>
      </c>
      <c r="Q92" s="7671"/>
      <c r="R92" s="7670" t="s">
        <v>16</v>
      </c>
      <c r="S92" s="7671"/>
      <c r="T92" s="7670" t="s">
        <v>17</v>
      </c>
      <c r="U92" s="7671"/>
      <c r="V92" s="7670" t="s">
        <v>18</v>
      </c>
      <c r="W92" s="7671"/>
      <c r="X92" s="7670" t="s">
        <v>19</v>
      </c>
      <c r="Y92" s="7671"/>
      <c r="Z92" s="7670" t="s">
        <v>20</v>
      </c>
      <c r="AA92" s="7671"/>
      <c r="AB92" s="7670" t="s">
        <v>21</v>
      </c>
      <c r="AC92" s="7671"/>
      <c r="AD92" s="7670" t="s">
        <v>22</v>
      </c>
      <c r="AE92" s="7671"/>
      <c r="AF92" s="7670" t="s">
        <v>23</v>
      </c>
      <c r="AG92" s="7671"/>
      <c r="AH92" s="7670" t="s">
        <v>24</v>
      </c>
      <c r="AI92" s="7671"/>
      <c r="AJ92" s="7670" t="s">
        <v>25</v>
      </c>
      <c r="AK92" s="7671"/>
      <c r="AL92" s="7670" t="s">
        <v>26</v>
      </c>
      <c r="AM92" s="7690"/>
      <c r="AN92" s="7569"/>
      <c r="AO92" s="7645"/>
      <c r="AP92" s="7648"/>
      <c r="AQ92" s="7569"/>
      <c r="AR92" s="73"/>
      <c r="AS92" s="73"/>
      <c r="AV92" s="73"/>
      <c r="AW92" s="73"/>
      <c r="AX92" s="73"/>
      <c r="AY92" s="73"/>
      <c r="AZ92" s="73"/>
      <c r="BA92" s="73"/>
      <c r="BB92" s="73"/>
      <c r="BC92" s="73"/>
      <c r="BD92" s="73"/>
      <c r="BE92" s="73"/>
      <c r="CG92" s="1914"/>
      <c r="CH92" s="1914"/>
      <c r="CI92" s="1914"/>
      <c r="CJ92" s="1914"/>
      <c r="CK92" s="1914"/>
    </row>
    <row r="93" spans="1:89" ht="16.350000000000001" customHeight="1" x14ac:dyDescent="0.2">
      <c r="A93" s="7686"/>
      <c r="B93" s="7688"/>
      <c r="C93" s="2867" t="s">
        <v>55</v>
      </c>
      <c r="D93" s="2895" t="s">
        <v>81</v>
      </c>
      <c r="E93" s="2958" t="s">
        <v>56</v>
      </c>
      <c r="F93" s="2192" t="s">
        <v>81</v>
      </c>
      <c r="G93" s="2193" t="s">
        <v>56</v>
      </c>
      <c r="H93" s="2192" t="s">
        <v>81</v>
      </c>
      <c r="I93" s="2193" t="s">
        <v>56</v>
      </c>
      <c r="J93" s="2192" t="s">
        <v>81</v>
      </c>
      <c r="K93" s="2193" t="s">
        <v>56</v>
      </c>
      <c r="L93" s="2192" t="s">
        <v>81</v>
      </c>
      <c r="M93" s="2193" t="s">
        <v>56</v>
      </c>
      <c r="N93" s="2192" t="s">
        <v>81</v>
      </c>
      <c r="O93" s="2193" t="s">
        <v>56</v>
      </c>
      <c r="P93" s="2192" t="s">
        <v>81</v>
      </c>
      <c r="Q93" s="2193" t="s">
        <v>56</v>
      </c>
      <c r="R93" s="2192" t="s">
        <v>81</v>
      </c>
      <c r="S93" s="2193" t="s">
        <v>56</v>
      </c>
      <c r="T93" s="2192" t="s">
        <v>81</v>
      </c>
      <c r="U93" s="2193" t="s">
        <v>56</v>
      </c>
      <c r="V93" s="2192" t="s">
        <v>81</v>
      </c>
      <c r="W93" s="2193" t="s">
        <v>56</v>
      </c>
      <c r="X93" s="2192" t="s">
        <v>81</v>
      </c>
      <c r="Y93" s="2193" t="s">
        <v>56</v>
      </c>
      <c r="Z93" s="2192" t="s">
        <v>81</v>
      </c>
      <c r="AA93" s="2193" t="s">
        <v>56</v>
      </c>
      <c r="AB93" s="2192" t="s">
        <v>81</v>
      </c>
      <c r="AC93" s="2193" t="s">
        <v>56</v>
      </c>
      <c r="AD93" s="2192" t="s">
        <v>81</v>
      </c>
      <c r="AE93" s="2188" t="s">
        <v>56</v>
      </c>
      <c r="AF93" s="2187" t="s">
        <v>81</v>
      </c>
      <c r="AG93" s="2188" t="s">
        <v>56</v>
      </c>
      <c r="AH93" s="2187" t="s">
        <v>81</v>
      </c>
      <c r="AI93" s="2188" t="s">
        <v>56</v>
      </c>
      <c r="AJ93" s="2187" t="s">
        <v>81</v>
      </c>
      <c r="AK93" s="2193" t="s">
        <v>56</v>
      </c>
      <c r="AL93" s="2192" t="s">
        <v>81</v>
      </c>
      <c r="AM93" s="2959" t="s">
        <v>56</v>
      </c>
      <c r="AN93" s="6655"/>
      <c r="AO93" s="7646"/>
      <c r="AP93" s="7649"/>
      <c r="AQ93" s="6655"/>
      <c r="AR93" s="73"/>
      <c r="AS93" s="73"/>
      <c r="AV93" s="73"/>
      <c r="AW93" s="73"/>
      <c r="AX93" s="73"/>
      <c r="AY93" s="73"/>
      <c r="AZ93" s="73"/>
      <c r="BA93" s="73"/>
      <c r="BB93" s="73"/>
      <c r="BC93" s="73"/>
      <c r="BD93" s="73"/>
      <c r="BE93" s="73"/>
      <c r="CG93" s="1914"/>
      <c r="CH93" s="1914"/>
      <c r="CI93" s="1914"/>
      <c r="CJ93" s="1914"/>
      <c r="CK93" s="1914"/>
    </row>
    <row r="94" spans="1:89" ht="16.350000000000001" customHeight="1" x14ac:dyDescent="0.2">
      <c r="A94" s="7699" t="s">
        <v>505</v>
      </c>
      <c r="B94" s="7700"/>
      <c r="C94" s="2881">
        <f>SUM(D94+E94)</f>
        <v>0</v>
      </c>
      <c r="D94" s="2960">
        <f>SUM(F94+H94+J94+L94+N94+P94+R94+T94+V94+X94+Z94+AB94+AD94+AF94+AH94+AJ94+AL94)</f>
        <v>0</v>
      </c>
      <c r="E94" s="2806">
        <f>SUM(G94+I94+K94+M94+O94+Q94+S94+U94+W94+Y94+AA94+AC94+AE94+AG94+AI94+AK94+AM94)</f>
        <v>0</v>
      </c>
      <c r="F94" s="2807"/>
      <c r="G94" s="2808"/>
      <c r="H94" s="2807"/>
      <c r="I94" s="2808"/>
      <c r="J94" s="2807"/>
      <c r="K94" s="2809"/>
      <c r="L94" s="2807"/>
      <c r="M94" s="2809"/>
      <c r="N94" s="2807"/>
      <c r="O94" s="2809"/>
      <c r="P94" s="2807"/>
      <c r="Q94" s="2809"/>
      <c r="R94" s="2807"/>
      <c r="S94" s="2809"/>
      <c r="T94" s="2807"/>
      <c r="U94" s="2809"/>
      <c r="V94" s="2807"/>
      <c r="W94" s="2809"/>
      <c r="X94" s="2807"/>
      <c r="Y94" s="2809"/>
      <c r="Z94" s="2807"/>
      <c r="AA94" s="2809"/>
      <c r="AB94" s="2807"/>
      <c r="AC94" s="2809"/>
      <c r="AD94" s="2807"/>
      <c r="AE94" s="2913"/>
      <c r="AF94" s="2961"/>
      <c r="AG94" s="2913"/>
      <c r="AH94" s="2961"/>
      <c r="AI94" s="2913"/>
      <c r="AJ94" s="2961"/>
      <c r="AK94" s="2809"/>
      <c r="AL94" s="2810"/>
      <c r="AM94" s="2811"/>
      <c r="AN94" s="2962"/>
      <c r="AO94" s="2824"/>
      <c r="AP94" s="2963"/>
      <c r="AQ94" s="2962"/>
      <c r="AR94" s="2829" t="str">
        <f>CA94&amp;CB94&amp;CC94&amp;CD94</f>
        <v/>
      </c>
      <c r="AS94" s="30"/>
      <c r="AT94" s="30"/>
      <c r="AU94" s="30"/>
      <c r="AV94" s="30"/>
      <c r="AW94" s="30"/>
      <c r="AX94" s="30"/>
      <c r="AY94" s="30"/>
      <c r="AZ94" s="30"/>
      <c r="BA94" s="30"/>
      <c r="BB94" s="30"/>
      <c r="BC94" s="30"/>
      <c r="BD94" s="73"/>
      <c r="BE94" s="73"/>
      <c r="CA94" s="1929" t="str">
        <f>IF(CG94=1,"* El número de Beneficiarios NO DEBE ser mayor que el Total. ","")</f>
        <v/>
      </c>
      <c r="CB94" s="1929" t="str">
        <f>IF(CH94=1,"* No olvide digitar la columna Beneficiarios y/o Pueblos Originarios y/o Migrantes (Digite CEROS si no tiene.). ","")</f>
        <v/>
      </c>
      <c r="CC94" s="1929" t="str">
        <f>IF(CI94=1,"* El número de Pueblos Originarios y/o Migrantes NO DEBE ser mayor que el Total. ","")</f>
        <v/>
      </c>
      <c r="CD94" s="1929" t="str">
        <f>IF(CJ94=1,"* El número de Controles NO DEBE ser mayor que el Total. ","")</f>
        <v/>
      </c>
      <c r="CE94" s="1929"/>
      <c r="CF94" s="1929"/>
      <c r="CG94" s="1930">
        <f>IF(C94&lt;AN94,1,0)</f>
        <v>0</v>
      </c>
      <c r="CH94" s="1930">
        <f>IF(AND(C94&lt;&gt;0,OR(AN94="",AP94="",AQ94="")),1,0)</f>
        <v>0</v>
      </c>
      <c r="CI94" s="1930">
        <f>IF(OR(C94&lt;AP94,C94&lt;AQ94),1,0)</f>
        <v>0</v>
      </c>
      <c r="CJ94" s="1930">
        <f>IF(C94&lt;AO94,1,0)</f>
        <v>0</v>
      </c>
      <c r="CK94" s="1914"/>
    </row>
    <row r="95" spans="1:89" ht="16.350000000000001" customHeight="1" x14ac:dyDescent="0.2">
      <c r="A95" s="7651" t="s">
        <v>423</v>
      </c>
      <c r="B95" s="2953" t="s">
        <v>1857</v>
      </c>
      <c r="C95" s="1517">
        <f>SUM(D95:E95)</f>
        <v>0</v>
      </c>
      <c r="D95" s="2964"/>
      <c r="E95" s="2965">
        <f>SUM(K95+M95+O95+Q95+S95+U95+W95+Y95+AA95+AC95+AE95+AG95+AI95+AK95+AM95)</f>
        <v>0</v>
      </c>
      <c r="F95" s="2834"/>
      <c r="G95" s="2835"/>
      <c r="H95" s="2834"/>
      <c r="I95" s="2835"/>
      <c r="J95" s="2834"/>
      <c r="K95" s="2879"/>
      <c r="L95" s="2834"/>
      <c r="M95" s="2879"/>
      <c r="N95" s="2834"/>
      <c r="O95" s="2879"/>
      <c r="P95" s="2834"/>
      <c r="Q95" s="2879"/>
      <c r="R95" s="2834"/>
      <c r="S95" s="2879"/>
      <c r="T95" s="2834"/>
      <c r="U95" s="2879"/>
      <c r="V95" s="2834"/>
      <c r="W95" s="2879"/>
      <c r="X95" s="2834"/>
      <c r="Y95" s="2879"/>
      <c r="Z95" s="2834"/>
      <c r="AA95" s="2879"/>
      <c r="AB95" s="2834"/>
      <c r="AC95" s="2879"/>
      <c r="AD95" s="2834"/>
      <c r="AE95" s="2966"/>
      <c r="AF95" s="2967"/>
      <c r="AG95" s="2966"/>
      <c r="AH95" s="2967"/>
      <c r="AI95" s="2966"/>
      <c r="AJ95" s="2967"/>
      <c r="AK95" s="2879"/>
      <c r="AL95" s="2834"/>
      <c r="AM95" s="2880"/>
      <c r="AN95" s="2968"/>
      <c r="AO95" s="2859"/>
      <c r="AP95" s="2969"/>
      <c r="AQ95" s="2968"/>
      <c r="AR95" s="2829" t="str">
        <f t="shared" ref="AR95:AR103" si="19">CA95&amp;CB95&amp;CC95&amp;CD95</f>
        <v/>
      </c>
      <c r="AS95" s="30"/>
      <c r="AT95" s="30"/>
      <c r="AU95" s="30"/>
      <c r="AV95" s="30"/>
      <c r="AW95" s="30"/>
      <c r="AX95" s="30"/>
      <c r="AY95" s="30"/>
      <c r="AZ95" s="30"/>
      <c r="BA95" s="30"/>
      <c r="BB95" s="30"/>
      <c r="BC95" s="30"/>
      <c r="BD95" s="73"/>
      <c r="BE95" s="73"/>
      <c r="CA95" s="1929" t="str">
        <f t="shared" ref="CA95:CA102" si="20">IF(CG95=1,"* El número de Beneficiarios NO DEBE ser mayor que el Total. ","")</f>
        <v/>
      </c>
      <c r="CB95" s="1929" t="str">
        <f t="shared" ref="CB95:CB102" si="21">IF(CH95=1,"* No olvide digitar la columna Beneficiarios y/o Pueblos Originarios y/o Migrantes (Digite CEROS si no tiene.). ","")</f>
        <v/>
      </c>
      <c r="CC95" s="1929" t="str">
        <f t="shared" ref="CC95:CC102" si="22">IF(CI95=1,"* El número de Pueblos Originarios y/o Migrantes NO DEBE ser mayor que el Total. ","")</f>
        <v/>
      </c>
      <c r="CD95" s="1929" t="str">
        <f t="shared" ref="CD95:CD102" si="23">IF(CJ95=1,"* El número de Controles NO DEBE ser mayor que el Total. ","")</f>
        <v/>
      </c>
      <c r="CE95" s="1929"/>
      <c r="CF95" s="1929"/>
      <c r="CG95" s="1930">
        <f>IF(E95&lt;AN95,1,0)</f>
        <v>0</v>
      </c>
      <c r="CH95" s="1930">
        <f>IF(AND(E95&lt;&gt;0,OR(AN95="",AP95="",AQ95="")),1,0)</f>
        <v>0</v>
      </c>
      <c r="CI95" s="1930">
        <f>IF(OR(E95&lt;AP95,E95&lt;AQ95),1,0)</f>
        <v>0</v>
      </c>
      <c r="CJ95" s="1930">
        <f>IF(E95&lt;AO95,1,0)</f>
        <v>0</v>
      </c>
      <c r="CK95" s="1914"/>
    </row>
    <row r="96" spans="1:89" ht="16.350000000000001" customHeight="1" x14ac:dyDescent="0.2">
      <c r="A96" s="7558"/>
      <c r="B96" s="2245" t="s">
        <v>1858</v>
      </c>
      <c r="C96" s="1517">
        <f>SUM(D96:E96)</f>
        <v>0</v>
      </c>
      <c r="D96" s="2970"/>
      <c r="E96" s="2971">
        <f>SUM(K96+M96+O96+Q96+S96+U96+W96+Y96+AA96+AC96+AE96+AG96+AI96+AK96+AM96)</f>
        <v>0</v>
      </c>
      <c r="F96" s="737"/>
      <c r="G96" s="738"/>
      <c r="H96" s="737"/>
      <c r="I96" s="738"/>
      <c r="J96" s="737"/>
      <c r="K96" s="593"/>
      <c r="L96" s="737"/>
      <c r="M96" s="593"/>
      <c r="N96" s="737"/>
      <c r="O96" s="593"/>
      <c r="P96" s="737"/>
      <c r="Q96" s="593"/>
      <c r="R96" s="737"/>
      <c r="S96" s="593"/>
      <c r="T96" s="737"/>
      <c r="U96" s="593"/>
      <c r="V96" s="737"/>
      <c r="W96" s="593"/>
      <c r="X96" s="737"/>
      <c r="Y96" s="593"/>
      <c r="Z96" s="737"/>
      <c r="AA96" s="593"/>
      <c r="AB96" s="737"/>
      <c r="AC96" s="593"/>
      <c r="AD96" s="737"/>
      <c r="AE96" s="2918"/>
      <c r="AF96" s="2972"/>
      <c r="AG96" s="2918"/>
      <c r="AH96" s="2972"/>
      <c r="AI96" s="2918"/>
      <c r="AJ96" s="2972"/>
      <c r="AK96" s="593"/>
      <c r="AL96" s="2973"/>
      <c r="AM96" s="837"/>
      <c r="AN96" s="2154"/>
      <c r="AO96" s="2613"/>
      <c r="AP96" s="334"/>
      <c r="AQ96" s="2154"/>
      <c r="AR96" s="2829" t="str">
        <f t="shared" si="19"/>
        <v/>
      </c>
      <c r="AS96" s="30"/>
      <c r="AT96" s="30"/>
      <c r="AU96" s="30"/>
      <c r="AV96" s="30"/>
      <c r="AW96" s="30"/>
      <c r="AX96" s="30"/>
      <c r="AY96" s="30"/>
      <c r="AZ96" s="30"/>
      <c r="BA96" s="30"/>
      <c r="BB96" s="30"/>
      <c r="BC96" s="30"/>
      <c r="BD96" s="73"/>
      <c r="BE96" s="73"/>
      <c r="CA96" s="1929" t="str">
        <f t="shared" si="20"/>
        <v/>
      </c>
      <c r="CB96" s="1929" t="str">
        <f t="shared" si="21"/>
        <v/>
      </c>
      <c r="CC96" s="1929" t="str">
        <f t="shared" si="22"/>
        <v/>
      </c>
      <c r="CD96" s="1929" t="str">
        <f t="shared" si="23"/>
        <v/>
      </c>
      <c r="CE96" s="1929"/>
      <c r="CF96" s="1929"/>
      <c r="CG96" s="1930">
        <f>IF(E96&lt;AN96,1,0)</f>
        <v>0</v>
      </c>
      <c r="CH96" s="1930">
        <f>IF(AND(E96&lt;&gt;0,OR(AN96="",AP96="",AQ96="")),1,0)</f>
        <v>0</v>
      </c>
      <c r="CI96" s="1930">
        <f>IF(OR(E96&lt;AP96,E96&lt;AQ96),1,0)</f>
        <v>0</v>
      </c>
      <c r="CJ96" s="1930">
        <f>IF(E96&lt;AO96,1,0)</f>
        <v>0</v>
      </c>
      <c r="CK96" s="1914"/>
    </row>
    <row r="97" spans="1:90" ht="16.350000000000001" customHeight="1" x14ac:dyDescent="0.2">
      <c r="A97" s="7558"/>
      <c r="B97" s="2974" t="s">
        <v>1859</v>
      </c>
      <c r="C97" s="1992">
        <f t="shared" ref="C97:C103" si="24">SUM(D97+E97)</f>
        <v>0</v>
      </c>
      <c r="D97" s="2975">
        <f>SUM(F97+H97+J97+L97+N97+P97+R97+T97+V97+X97+Z97+AB97+AD97+AF97+AH97+AJ97+AL97)</f>
        <v>0</v>
      </c>
      <c r="E97" s="2794">
        <f>SUM(G97+I97+K97+M97+O97+Q97+S97+U97+W97+Y97+AA97+AC97+AE97+AG97+AI97+AK97+AM97)</f>
        <v>0</v>
      </c>
      <c r="F97" s="1923"/>
      <c r="G97" s="1924"/>
      <c r="H97" s="1923"/>
      <c r="I97" s="1924"/>
      <c r="J97" s="1923"/>
      <c r="K97" s="1924"/>
      <c r="L97" s="1923"/>
      <c r="M97" s="1924"/>
      <c r="N97" s="1923"/>
      <c r="O97" s="1924"/>
      <c r="P97" s="1923"/>
      <c r="Q97" s="1924"/>
      <c r="R97" s="1923"/>
      <c r="S97" s="1924"/>
      <c r="T97" s="1923"/>
      <c r="U97" s="1924"/>
      <c r="V97" s="1923"/>
      <c r="W97" s="1924"/>
      <c r="X97" s="1923"/>
      <c r="Y97" s="1924"/>
      <c r="Z97" s="1923"/>
      <c r="AA97" s="1924"/>
      <c r="AB97" s="1923"/>
      <c r="AC97" s="1924"/>
      <c r="AD97" s="1923"/>
      <c r="AE97" s="2087"/>
      <c r="AF97" s="2142"/>
      <c r="AG97" s="2087"/>
      <c r="AH97" s="2142"/>
      <c r="AI97" s="2087"/>
      <c r="AJ97" s="2142"/>
      <c r="AK97" s="1924"/>
      <c r="AL97" s="2342"/>
      <c r="AM97" s="1994"/>
      <c r="AN97" s="2141"/>
      <c r="AO97" s="1906"/>
      <c r="AP97" s="1926"/>
      <c r="AQ97" s="2141"/>
      <c r="AR97" s="2829" t="str">
        <f t="shared" si="19"/>
        <v/>
      </c>
      <c r="AS97" s="30"/>
      <c r="AT97" s="30"/>
      <c r="AU97" s="30"/>
      <c r="AV97" s="30"/>
      <c r="AW97" s="30"/>
      <c r="AX97" s="30"/>
      <c r="AY97" s="30"/>
      <c r="AZ97" s="30"/>
      <c r="BA97" s="30"/>
      <c r="BB97" s="30"/>
      <c r="BC97" s="30"/>
      <c r="BD97" s="73"/>
      <c r="BE97" s="73"/>
      <c r="CA97" s="1929" t="str">
        <f t="shared" si="20"/>
        <v/>
      </c>
      <c r="CB97" s="1929" t="str">
        <f t="shared" si="21"/>
        <v/>
      </c>
      <c r="CC97" s="1929" t="str">
        <f t="shared" si="22"/>
        <v/>
      </c>
      <c r="CD97" s="1929" t="str">
        <f t="shared" si="23"/>
        <v/>
      </c>
      <c r="CE97" s="1929"/>
      <c r="CF97" s="1929"/>
      <c r="CG97" s="1930">
        <f t="shared" ref="CG97:CG102" si="25">IF(C97&lt;AN97,1,0)</f>
        <v>0</v>
      </c>
      <c r="CH97" s="1930">
        <f t="shared" ref="CH97:CH102" si="26">IF(AND(C97&lt;&gt;0,OR(AN97="",AP97="",AQ97="")),1,0)</f>
        <v>0</v>
      </c>
      <c r="CI97" s="1930">
        <f t="shared" ref="CI97:CI102" si="27">IF(OR(C97&lt;AP97,C97&lt;AQ97),1,0)</f>
        <v>0</v>
      </c>
      <c r="CJ97" s="1930">
        <f t="shared" ref="CJ97:CJ102" si="28">IF(C97&lt;AO97,1,0)</f>
        <v>0</v>
      </c>
      <c r="CK97" s="1914"/>
    </row>
    <row r="98" spans="1:90" ht="16.350000000000001" customHeight="1" x14ac:dyDescent="0.2">
      <c r="A98" s="7652"/>
      <c r="B98" s="2249" t="s">
        <v>1848</v>
      </c>
      <c r="C98" s="2976">
        <f t="shared" si="24"/>
        <v>0</v>
      </c>
      <c r="D98" s="2975">
        <f>SUM(F98+H98+J98+L98+N98+P98+R98+T98+V98+X98+Z98+AB98+AD98+AF98+AH98+AJ98+AL98)</f>
        <v>0</v>
      </c>
      <c r="E98" s="2794">
        <f>SUM(G98+I98+K98+M98+O98+Q98+S98+U98+W98+Y98+AA98+AC98+AE98+AG98+AI98+AK98+AM98)</f>
        <v>0</v>
      </c>
      <c r="F98" s="2034"/>
      <c r="G98" s="2073"/>
      <c r="H98" s="2034"/>
      <c r="I98" s="2073"/>
      <c r="J98" s="2034"/>
      <c r="K98" s="2073"/>
      <c r="L98" s="2034"/>
      <c r="M98" s="2073"/>
      <c r="N98" s="2022"/>
      <c r="O98" s="2021"/>
      <c r="P98" s="2022"/>
      <c r="Q98" s="2021"/>
      <c r="R98" s="2022"/>
      <c r="S98" s="2021"/>
      <c r="T98" s="2022"/>
      <c r="U98" s="2021"/>
      <c r="V98" s="2022"/>
      <c r="W98" s="2021"/>
      <c r="X98" s="2022"/>
      <c r="Y98" s="2021"/>
      <c r="Z98" s="2022"/>
      <c r="AA98" s="2025"/>
      <c r="AB98" s="2022"/>
      <c r="AC98" s="2021"/>
      <c r="AD98" s="2034"/>
      <c r="AE98" s="2773"/>
      <c r="AF98" s="2771"/>
      <c r="AG98" s="2773"/>
      <c r="AH98" s="2771"/>
      <c r="AI98" s="2773"/>
      <c r="AJ98" s="2771"/>
      <c r="AK98" s="2073"/>
      <c r="AL98" s="2034"/>
      <c r="AM98" s="2977"/>
      <c r="AN98" s="2774"/>
      <c r="AO98" s="1913"/>
      <c r="AP98" s="2023"/>
      <c r="AQ98" s="2774"/>
      <c r="AR98" s="2829" t="str">
        <f t="shared" si="19"/>
        <v/>
      </c>
      <c r="AS98" s="30"/>
      <c r="AT98" s="30"/>
      <c r="AU98" s="30"/>
      <c r="AV98" s="30"/>
      <c r="AW98" s="30"/>
      <c r="AX98" s="30"/>
      <c r="AY98" s="30"/>
      <c r="AZ98" s="30"/>
      <c r="BA98" s="30"/>
      <c r="BB98" s="30"/>
      <c r="BC98" s="30"/>
      <c r="BD98" s="73"/>
      <c r="BE98" s="73"/>
      <c r="CA98" s="1929" t="str">
        <f t="shared" si="20"/>
        <v/>
      </c>
      <c r="CB98" s="1929" t="str">
        <f t="shared" si="21"/>
        <v/>
      </c>
      <c r="CC98" s="1929" t="str">
        <f t="shared" si="22"/>
        <v/>
      </c>
      <c r="CD98" s="1929" t="str">
        <f t="shared" si="23"/>
        <v/>
      </c>
      <c r="CE98" s="1929"/>
      <c r="CF98" s="1929"/>
      <c r="CG98" s="1930">
        <f t="shared" si="25"/>
        <v>0</v>
      </c>
      <c r="CH98" s="1930">
        <f t="shared" si="26"/>
        <v>0</v>
      </c>
      <c r="CI98" s="1930">
        <f t="shared" si="27"/>
        <v>0</v>
      </c>
      <c r="CJ98" s="1930">
        <f t="shared" si="28"/>
        <v>0</v>
      </c>
      <c r="CK98" s="1914"/>
    </row>
    <row r="99" spans="1:90" ht="16.350000000000001" customHeight="1" x14ac:dyDescent="0.2">
      <c r="A99" s="7693" t="s">
        <v>83</v>
      </c>
      <c r="B99" s="7694"/>
      <c r="C99" s="1524">
        <f t="shared" si="24"/>
        <v>0</v>
      </c>
      <c r="D99" s="1525">
        <f t="shared" ref="D99:E103" si="29">SUM(F99+H99+J99+L99+N99+P99+R99+T99+V99+X99+Z99+AB99+AD99+AF99+AH99+AJ99+AL99)</f>
        <v>0</v>
      </c>
      <c r="E99" s="1526">
        <f t="shared" si="29"/>
        <v>0</v>
      </c>
      <c r="F99" s="332"/>
      <c r="G99" s="299"/>
      <c r="H99" s="332"/>
      <c r="I99" s="299"/>
      <c r="J99" s="332"/>
      <c r="K99" s="593"/>
      <c r="L99" s="332"/>
      <c r="M99" s="593"/>
      <c r="N99" s="332"/>
      <c r="O99" s="593"/>
      <c r="P99" s="332"/>
      <c r="Q99" s="593"/>
      <c r="R99" s="332"/>
      <c r="S99" s="593"/>
      <c r="T99" s="332"/>
      <c r="U99" s="593"/>
      <c r="V99" s="332"/>
      <c r="W99" s="593"/>
      <c r="X99" s="332"/>
      <c r="Y99" s="593"/>
      <c r="Z99" s="332"/>
      <c r="AA99" s="593"/>
      <c r="AB99" s="332"/>
      <c r="AC99" s="593"/>
      <c r="AD99" s="332"/>
      <c r="AE99" s="2918"/>
      <c r="AF99" s="1017"/>
      <c r="AG99" s="2918"/>
      <c r="AH99" s="1017"/>
      <c r="AI99" s="2154"/>
      <c r="AJ99" s="1017"/>
      <c r="AK99" s="299"/>
      <c r="AL99" s="2152"/>
      <c r="AM99" s="837"/>
      <c r="AN99" s="2154"/>
      <c r="AO99" s="2613"/>
      <c r="AP99" s="334"/>
      <c r="AQ99" s="2154"/>
      <c r="AR99" s="2829" t="str">
        <f t="shared" si="19"/>
        <v/>
      </c>
      <c r="AS99" s="30"/>
      <c r="AT99" s="30"/>
      <c r="AU99" s="30"/>
      <c r="AV99" s="30"/>
      <c r="AW99" s="30"/>
      <c r="AX99" s="30"/>
      <c r="AY99" s="30"/>
      <c r="AZ99" s="30"/>
      <c r="BA99" s="30"/>
      <c r="BB99" s="30"/>
      <c r="BC99" s="30"/>
      <c r="BD99" s="73"/>
      <c r="BE99" s="73"/>
      <c r="CA99" s="1929" t="str">
        <f t="shared" si="20"/>
        <v/>
      </c>
      <c r="CB99" s="1929" t="str">
        <f t="shared" si="21"/>
        <v/>
      </c>
      <c r="CC99" s="1929" t="str">
        <f t="shared" si="22"/>
        <v/>
      </c>
      <c r="CD99" s="1929" t="str">
        <f t="shared" si="23"/>
        <v/>
      </c>
      <c r="CE99" s="1929"/>
      <c r="CF99" s="1929"/>
      <c r="CG99" s="1930">
        <f t="shared" si="25"/>
        <v>0</v>
      </c>
      <c r="CH99" s="1930">
        <f t="shared" si="26"/>
        <v>0</v>
      </c>
      <c r="CI99" s="1930">
        <f t="shared" si="27"/>
        <v>0</v>
      </c>
      <c r="CJ99" s="1930">
        <f t="shared" si="28"/>
        <v>0</v>
      </c>
      <c r="CK99" s="1914"/>
    </row>
    <row r="100" spans="1:90" ht="16.350000000000001" customHeight="1" x14ac:dyDescent="0.2">
      <c r="A100" s="7695" t="s">
        <v>1860</v>
      </c>
      <c r="B100" s="7696"/>
      <c r="C100" s="2978">
        <f t="shared" si="24"/>
        <v>0</v>
      </c>
      <c r="D100" s="2975">
        <f t="shared" si="29"/>
        <v>0</v>
      </c>
      <c r="E100" s="2794">
        <f t="shared" si="29"/>
        <v>0</v>
      </c>
      <c r="F100" s="1923"/>
      <c r="G100" s="1925"/>
      <c r="H100" s="1923"/>
      <c r="I100" s="1925"/>
      <c r="J100" s="1923"/>
      <c r="K100" s="1924"/>
      <c r="L100" s="1923"/>
      <c r="M100" s="1924"/>
      <c r="N100" s="1923"/>
      <c r="O100" s="1924"/>
      <c r="P100" s="1923"/>
      <c r="Q100" s="1924"/>
      <c r="R100" s="1923"/>
      <c r="S100" s="1924"/>
      <c r="T100" s="1923"/>
      <c r="U100" s="1924"/>
      <c r="V100" s="1923"/>
      <c r="W100" s="1924"/>
      <c r="X100" s="1923"/>
      <c r="Y100" s="1924"/>
      <c r="Z100" s="1923"/>
      <c r="AA100" s="1924"/>
      <c r="AB100" s="1923"/>
      <c r="AC100" s="1925"/>
      <c r="AD100" s="1923"/>
      <c r="AE100" s="2141"/>
      <c r="AF100" s="2142"/>
      <c r="AG100" s="2141"/>
      <c r="AH100" s="2142"/>
      <c r="AI100" s="2141"/>
      <c r="AJ100" s="2142"/>
      <c r="AK100" s="1925"/>
      <c r="AL100" s="2342"/>
      <c r="AM100" s="1994"/>
      <c r="AN100" s="2141"/>
      <c r="AO100" s="1906"/>
      <c r="AP100" s="1926"/>
      <c r="AQ100" s="2141"/>
      <c r="AR100" s="2829" t="str">
        <f t="shared" si="19"/>
        <v/>
      </c>
      <c r="AS100" s="30"/>
      <c r="AT100" s="30"/>
      <c r="AU100" s="30"/>
      <c r="AV100" s="30"/>
      <c r="AW100" s="30"/>
      <c r="AX100" s="30"/>
      <c r="AY100" s="30"/>
      <c r="AZ100" s="30"/>
      <c r="BA100" s="30"/>
      <c r="BB100" s="30"/>
      <c r="BC100" s="30"/>
      <c r="BD100" s="73"/>
      <c r="BE100" s="73"/>
      <c r="CA100" s="1929" t="str">
        <f t="shared" si="20"/>
        <v/>
      </c>
      <c r="CB100" s="1929" t="str">
        <f t="shared" si="21"/>
        <v/>
      </c>
      <c r="CC100" s="1929" t="str">
        <f t="shared" si="22"/>
        <v/>
      </c>
      <c r="CD100" s="1929" t="str">
        <f t="shared" si="23"/>
        <v/>
      </c>
      <c r="CE100" s="1929"/>
      <c r="CF100" s="1929"/>
      <c r="CG100" s="1930">
        <f t="shared" si="25"/>
        <v>0</v>
      </c>
      <c r="CH100" s="1930">
        <f t="shared" si="26"/>
        <v>0</v>
      </c>
      <c r="CI100" s="1930">
        <f t="shared" si="27"/>
        <v>0</v>
      </c>
      <c r="CJ100" s="1930">
        <f t="shared" si="28"/>
        <v>0</v>
      </c>
      <c r="CK100" s="1914"/>
    </row>
    <row r="101" spans="1:90" ht="16.350000000000001" customHeight="1" x14ac:dyDescent="0.2">
      <c r="A101" s="7697" t="s">
        <v>396</v>
      </c>
      <c r="B101" s="7698"/>
      <c r="C101" s="2978">
        <f t="shared" si="24"/>
        <v>0</v>
      </c>
      <c r="D101" s="2979">
        <f t="shared" si="29"/>
        <v>0</v>
      </c>
      <c r="E101" s="2794">
        <f t="shared" si="29"/>
        <v>0</v>
      </c>
      <c r="F101" s="1923"/>
      <c r="G101" s="1925"/>
      <c r="H101" s="1923"/>
      <c r="I101" s="1925"/>
      <c r="J101" s="1923"/>
      <c r="K101" s="1924"/>
      <c r="L101" s="1923"/>
      <c r="M101" s="1924"/>
      <c r="N101" s="1923"/>
      <c r="O101" s="1924"/>
      <c r="P101" s="1923"/>
      <c r="Q101" s="1924"/>
      <c r="R101" s="1923"/>
      <c r="S101" s="1924"/>
      <c r="T101" s="1923"/>
      <c r="U101" s="1924"/>
      <c r="V101" s="1923"/>
      <c r="W101" s="1924"/>
      <c r="X101" s="1923"/>
      <c r="Y101" s="1924"/>
      <c r="Z101" s="1923"/>
      <c r="AA101" s="1924"/>
      <c r="AB101" s="1923"/>
      <c r="AC101" s="1925"/>
      <c r="AD101" s="1923"/>
      <c r="AE101" s="2141"/>
      <c r="AF101" s="2142"/>
      <c r="AG101" s="2141"/>
      <c r="AH101" s="2142"/>
      <c r="AI101" s="2141"/>
      <c r="AJ101" s="2142"/>
      <c r="AK101" s="1925"/>
      <c r="AL101" s="2342"/>
      <c r="AM101" s="1994"/>
      <c r="AN101" s="2141"/>
      <c r="AO101" s="1906"/>
      <c r="AP101" s="1926"/>
      <c r="AQ101" s="2141"/>
      <c r="AR101" s="2829" t="str">
        <f t="shared" si="19"/>
        <v/>
      </c>
      <c r="AS101" s="30"/>
      <c r="AT101" s="30"/>
      <c r="AU101" s="30"/>
      <c r="AV101" s="30"/>
      <c r="AW101" s="30"/>
      <c r="AX101" s="30"/>
      <c r="AY101" s="30"/>
      <c r="AZ101" s="30"/>
      <c r="BA101" s="30"/>
      <c r="BB101" s="30"/>
      <c r="BC101" s="30"/>
      <c r="BD101" s="73"/>
      <c r="BE101" s="73"/>
      <c r="CA101" s="1929" t="str">
        <f t="shared" si="20"/>
        <v/>
      </c>
      <c r="CB101" s="1929" t="str">
        <f t="shared" si="21"/>
        <v/>
      </c>
      <c r="CC101" s="1929" t="str">
        <f t="shared" si="22"/>
        <v/>
      </c>
      <c r="CD101" s="1929" t="str">
        <f t="shared" si="23"/>
        <v/>
      </c>
      <c r="CE101" s="1929"/>
      <c r="CF101" s="1929"/>
      <c r="CG101" s="1930">
        <f t="shared" si="25"/>
        <v>0</v>
      </c>
      <c r="CH101" s="1930">
        <f t="shared" si="26"/>
        <v>0</v>
      </c>
      <c r="CI101" s="1930">
        <f t="shared" si="27"/>
        <v>0</v>
      </c>
      <c r="CJ101" s="1930">
        <f t="shared" si="28"/>
        <v>0</v>
      </c>
      <c r="CK101" s="1914"/>
    </row>
    <row r="102" spans="1:90" ht="16.350000000000001" customHeight="1" x14ac:dyDescent="0.2">
      <c r="A102" s="7695" t="s">
        <v>1861</v>
      </c>
      <c r="B102" s="7696"/>
      <c r="C102" s="2978">
        <f t="shared" si="24"/>
        <v>0</v>
      </c>
      <c r="D102" s="2975">
        <f t="shared" si="29"/>
        <v>0</v>
      </c>
      <c r="E102" s="2794">
        <f t="shared" si="29"/>
        <v>0</v>
      </c>
      <c r="F102" s="1923"/>
      <c r="G102" s="1925"/>
      <c r="H102" s="1923"/>
      <c r="I102" s="1925"/>
      <c r="J102" s="1923"/>
      <c r="K102" s="1924"/>
      <c r="L102" s="1923"/>
      <c r="M102" s="1924"/>
      <c r="N102" s="1923"/>
      <c r="O102" s="1924"/>
      <c r="P102" s="1923"/>
      <c r="Q102" s="1924"/>
      <c r="R102" s="1923"/>
      <c r="S102" s="1924"/>
      <c r="T102" s="1923"/>
      <c r="U102" s="1924"/>
      <c r="V102" s="1923"/>
      <c r="W102" s="1924"/>
      <c r="X102" s="1923"/>
      <c r="Y102" s="1924"/>
      <c r="Z102" s="1923"/>
      <c r="AA102" s="1924"/>
      <c r="AB102" s="1923"/>
      <c r="AC102" s="1924"/>
      <c r="AD102" s="1923"/>
      <c r="AE102" s="2087"/>
      <c r="AF102" s="2142"/>
      <c r="AG102" s="2087"/>
      <c r="AH102" s="2142"/>
      <c r="AI102" s="2141"/>
      <c r="AJ102" s="2142"/>
      <c r="AK102" s="1925"/>
      <c r="AL102" s="2342"/>
      <c r="AM102" s="1994"/>
      <c r="AN102" s="2141"/>
      <c r="AO102" s="1906"/>
      <c r="AP102" s="1926"/>
      <c r="AQ102" s="2141"/>
      <c r="AR102" s="2829" t="str">
        <f t="shared" si="19"/>
        <v/>
      </c>
      <c r="AS102" s="30"/>
      <c r="AT102" s="30"/>
      <c r="AU102" s="30"/>
      <c r="AV102" s="30"/>
      <c r="AW102" s="30"/>
      <c r="AX102" s="30"/>
      <c r="AY102" s="30"/>
      <c r="AZ102" s="30"/>
      <c r="BA102" s="30"/>
      <c r="BB102" s="30"/>
      <c r="BC102" s="30"/>
      <c r="BD102" s="73"/>
      <c r="BE102" s="73"/>
      <c r="CA102" s="1929" t="str">
        <f t="shared" si="20"/>
        <v/>
      </c>
      <c r="CB102" s="1929" t="str">
        <f t="shared" si="21"/>
        <v/>
      </c>
      <c r="CC102" s="1929" t="str">
        <f t="shared" si="22"/>
        <v/>
      </c>
      <c r="CD102" s="1929" t="str">
        <f t="shared" si="23"/>
        <v/>
      </c>
      <c r="CE102" s="1929"/>
      <c r="CF102" s="1929"/>
      <c r="CG102" s="1930">
        <f t="shared" si="25"/>
        <v>0</v>
      </c>
      <c r="CH102" s="1930">
        <f t="shared" si="26"/>
        <v>0</v>
      </c>
      <c r="CI102" s="1930">
        <f t="shared" si="27"/>
        <v>0</v>
      </c>
      <c r="CJ102" s="1930">
        <f t="shared" si="28"/>
        <v>0</v>
      </c>
      <c r="CK102" s="1914"/>
    </row>
    <row r="103" spans="1:90" ht="16.350000000000001" customHeight="1" x14ac:dyDescent="0.2">
      <c r="A103" s="7691" t="s">
        <v>1862</v>
      </c>
      <c r="B103" s="7692"/>
      <c r="C103" s="2980">
        <f t="shared" si="24"/>
        <v>0</v>
      </c>
      <c r="D103" s="2981">
        <f t="shared" si="29"/>
        <v>0</v>
      </c>
      <c r="E103" s="2839">
        <f t="shared" si="29"/>
        <v>0</v>
      </c>
      <c r="F103" s="2022"/>
      <c r="G103" s="2025"/>
      <c r="H103" s="2022"/>
      <c r="I103" s="2025"/>
      <c r="J103" s="2022"/>
      <c r="K103" s="2021"/>
      <c r="L103" s="2022"/>
      <c r="M103" s="2021"/>
      <c r="N103" s="2022"/>
      <c r="O103" s="2021"/>
      <c r="P103" s="2022"/>
      <c r="Q103" s="2021"/>
      <c r="R103" s="2022"/>
      <c r="S103" s="2021"/>
      <c r="T103" s="2022"/>
      <c r="U103" s="2021"/>
      <c r="V103" s="2022"/>
      <c r="W103" s="2021"/>
      <c r="X103" s="2022"/>
      <c r="Y103" s="2021"/>
      <c r="Z103" s="2022"/>
      <c r="AA103" s="2021"/>
      <c r="AB103" s="2022"/>
      <c r="AC103" s="2021"/>
      <c r="AD103" s="2022"/>
      <c r="AE103" s="2091"/>
      <c r="AF103" s="2143"/>
      <c r="AG103" s="2091"/>
      <c r="AH103" s="2143"/>
      <c r="AI103" s="2091"/>
      <c r="AJ103" s="2143"/>
      <c r="AK103" s="2021"/>
      <c r="AL103" s="2140"/>
      <c r="AM103" s="2024"/>
      <c r="AN103" s="2774"/>
      <c r="AO103" s="1913"/>
      <c r="AP103" s="2023"/>
      <c r="AQ103" s="2774"/>
      <c r="AR103" s="2829" t="str">
        <f t="shared" si="19"/>
        <v/>
      </c>
      <c r="AS103" s="30"/>
      <c r="AT103" s="30"/>
      <c r="AU103" s="30"/>
      <c r="AV103" s="30"/>
      <c r="AW103" s="30"/>
      <c r="AX103" s="30"/>
      <c r="AY103" s="30"/>
      <c r="AZ103" s="30"/>
      <c r="BA103" s="30"/>
      <c r="BB103" s="30"/>
      <c r="BC103" s="30"/>
      <c r="BD103" s="73"/>
      <c r="BE103" s="73"/>
      <c r="CA103" s="1929" t="str">
        <f>IF(CG103=1,"* El número de Beneficiarios NO DEBE ser mayor que el Total. ","")</f>
        <v/>
      </c>
      <c r="CB103" s="1929" t="str">
        <f>IF(CH103=1,"* No olvide digitar la columna Beneficiarios y/o Pueblos Originarios y/o Migrantes (Digite CEROS si no tiene.). ","")</f>
        <v/>
      </c>
      <c r="CC103" s="1929" t="str">
        <f>IF(CI103=1,"* El número de Pueblos Originarios y/o Migrantes NO DEBE ser mayor que el Total. ","")</f>
        <v/>
      </c>
      <c r="CD103" s="1929" t="str">
        <f>IF(CJ103=1,"* El número de Controles NO DEBE ser mayor que el Total. ","")</f>
        <v/>
      </c>
      <c r="CE103" s="1929"/>
      <c r="CF103" s="1929"/>
      <c r="CG103" s="1930">
        <f>IF(C103&lt;AN103,1,0)</f>
        <v>0</v>
      </c>
      <c r="CH103" s="1930">
        <f>IF(AND(C103&lt;&gt;0,OR(AN103="",AP103="",AQ103="")),1,0)</f>
        <v>0</v>
      </c>
      <c r="CI103" s="1930">
        <f>IF(OR(C103&lt;AP103,C103&lt;AQ103),1,0)</f>
        <v>0</v>
      </c>
      <c r="CJ103" s="1930">
        <f>IF(C103&lt;AO103,1,0)</f>
        <v>0</v>
      </c>
      <c r="CK103" s="1914"/>
    </row>
    <row r="104" spans="1:90" ht="16.350000000000001" customHeight="1" x14ac:dyDescent="0.2">
      <c r="A104" s="7680" t="s">
        <v>50</v>
      </c>
      <c r="B104" s="7681"/>
      <c r="C104" s="2982">
        <f t="shared" ref="C104:AQ104" si="30">SUM(C94:C103)</f>
        <v>0</v>
      </c>
      <c r="D104" s="1533">
        <f t="shared" si="30"/>
        <v>0</v>
      </c>
      <c r="E104" s="2863">
        <f t="shared" si="30"/>
        <v>0</v>
      </c>
      <c r="F104" s="2936">
        <f t="shared" si="30"/>
        <v>0</v>
      </c>
      <c r="G104" s="2944">
        <f t="shared" si="30"/>
        <v>0</v>
      </c>
      <c r="H104" s="2936">
        <f t="shared" si="30"/>
        <v>0</v>
      </c>
      <c r="I104" s="2944">
        <f t="shared" si="30"/>
        <v>0</v>
      </c>
      <c r="J104" s="2882">
        <f t="shared" si="30"/>
        <v>0</v>
      </c>
      <c r="K104" s="2883">
        <f t="shared" si="30"/>
        <v>0</v>
      </c>
      <c r="L104" s="2882">
        <f t="shared" si="30"/>
        <v>0</v>
      </c>
      <c r="M104" s="2883">
        <f t="shared" si="30"/>
        <v>0</v>
      </c>
      <c r="N104" s="2882">
        <f t="shared" si="30"/>
        <v>0</v>
      </c>
      <c r="O104" s="2883">
        <f t="shared" si="30"/>
        <v>0</v>
      </c>
      <c r="P104" s="2882">
        <f t="shared" si="30"/>
        <v>0</v>
      </c>
      <c r="Q104" s="2883">
        <f t="shared" si="30"/>
        <v>0</v>
      </c>
      <c r="R104" s="2882">
        <f t="shared" si="30"/>
        <v>0</v>
      </c>
      <c r="S104" s="2883">
        <f t="shared" si="30"/>
        <v>0</v>
      </c>
      <c r="T104" s="2882">
        <f t="shared" si="30"/>
        <v>0</v>
      </c>
      <c r="U104" s="2883">
        <f t="shared" si="30"/>
        <v>0</v>
      </c>
      <c r="V104" s="2882">
        <f t="shared" si="30"/>
        <v>0</v>
      </c>
      <c r="W104" s="2883">
        <f t="shared" si="30"/>
        <v>0</v>
      </c>
      <c r="X104" s="2882">
        <f t="shared" si="30"/>
        <v>0</v>
      </c>
      <c r="Y104" s="2883">
        <f t="shared" si="30"/>
        <v>0</v>
      </c>
      <c r="Z104" s="2882">
        <f t="shared" si="30"/>
        <v>0</v>
      </c>
      <c r="AA104" s="2883">
        <f t="shared" si="30"/>
        <v>0</v>
      </c>
      <c r="AB104" s="2882">
        <f t="shared" si="30"/>
        <v>0</v>
      </c>
      <c r="AC104" s="2883">
        <f t="shared" si="30"/>
        <v>0</v>
      </c>
      <c r="AD104" s="2882">
        <f t="shared" si="30"/>
        <v>0</v>
      </c>
      <c r="AE104" s="2889">
        <f t="shared" si="30"/>
        <v>0</v>
      </c>
      <c r="AF104" s="2816">
        <f t="shared" si="30"/>
        <v>0</v>
      </c>
      <c r="AG104" s="2889">
        <f t="shared" si="30"/>
        <v>0</v>
      </c>
      <c r="AH104" s="2816">
        <f t="shared" si="30"/>
        <v>0</v>
      </c>
      <c r="AI104" s="2889">
        <f t="shared" si="30"/>
        <v>0</v>
      </c>
      <c r="AJ104" s="2816">
        <f t="shared" si="30"/>
        <v>0</v>
      </c>
      <c r="AK104" s="2883">
        <f t="shared" si="30"/>
        <v>0</v>
      </c>
      <c r="AL104" s="2884">
        <f t="shared" si="30"/>
        <v>0</v>
      </c>
      <c r="AM104" s="2885">
        <f t="shared" si="30"/>
        <v>0</v>
      </c>
      <c r="AN104" s="2943">
        <f t="shared" si="30"/>
        <v>0</v>
      </c>
      <c r="AO104" s="2983">
        <f t="shared" si="30"/>
        <v>0</v>
      </c>
      <c r="AP104" s="2984">
        <f t="shared" si="30"/>
        <v>0</v>
      </c>
      <c r="AQ104" s="2943">
        <f t="shared" si="30"/>
        <v>0</v>
      </c>
      <c r="AR104" s="72" t="s">
        <v>2628</v>
      </c>
      <c r="AS104" s="73"/>
      <c r="AV104" s="73"/>
      <c r="AW104" s="73"/>
      <c r="AX104" s="73"/>
      <c r="AY104" s="73"/>
      <c r="AZ104" s="73"/>
      <c r="BA104" s="73"/>
      <c r="BB104" s="73"/>
      <c r="BC104" s="73"/>
      <c r="BD104" s="73"/>
      <c r="BE104" s="73"/>
      <c r="CG104" s="1914"/>
      <c r="CH104" s="1914"/>
      <c r="CI104" s="1914"/>
      <c r="CJ104" s="1914"/>
      <c r="CK104" s="1914"/>
    </row>
    <row r="105" spans="1:90" ht="31.35" customHeight="1" x14ac:dyDescent="0.2">
      <c r="A105" s="2957" t="s">
        <v>3617</v>
      </c>
      <c r="B105" s="2985"/>
      <c r="C105" s="2985"/>
      <c r="D105" s="2985"/>
      <c r="E105" s="2985"/>
      <c r="F105" s="2985"/>
      <c r="G105" s="2986"/>
      <c r="H105" s="2986"/>
      <c r="I105" s="2986"/>
      <c r="J105" s="65"/>
      <c r="K105" s="65"/>
      <c r="L105" s="65"/>
      <c r="M105" s="2928"/>
      <c r="N105" s="65"/>
      <c r="O105" s="65"/>
      <c r="P105" s="65"/>
      <c r="Q105" s="65"/>
      <c r="R105" s="65"/>
      <c r="S105" s="65"/>
      <c r="T105" s="65"/>
      <c r="U105" s="65"/>
      <c r="V105" s="65"/>
      <c r="W105" s="65"/>
      <c r="X105" s="65"/>
      <c r="Y105" s="65"/>
      <c r="Z105" s="65"/>
      <c r="AA105" s="65"/>
      <c r="AB105" s="65"/>
      <c r="AC105" s="65"/>
      <c r="AD105" s="65"/>
      <c r="AE105" s="72"/>
      <c r="AF105" s="72"/>
      <c r="AG105" s="72"/>
      <c r="AH105" s="72"/>
      <c r="AI105" s="72"/>
      <c r="AJ105" s="72"/>
      <c r="AK105" s="65"/>
      <c r="AL105" s="65"/>
      <c r="AM105" s="65"/>
      <c r="AN105" s="72"/>
      <c r="AO105" s="65"/>
      <c r="AP105" s="65"/>
      <c r="AQ105" s="72"/>
      <c r="AR105" s="73"/>
      <c r="AS105" s="73"/>
      <c r="AV105" s="73"/>
      <c r="AW105" s="73"/>
      <c r="AX105" s="73"/>
      <c r="AY105" s="73"/>
      <c r="AZ105" s="73"/>
      <c r="BA105" s="73"/>
      <c r="BB105" s="73"/>
      <c r="BC105" s="73"/>
      <c r="BD105" s="73"/>
      <c r="BE105" s="73"/>
      <c r="CG105" s="1914"/>
      <c r="CH105" s="1914"/>
      <c r="CI105" s="1914"/>
      <c r="CJ105" s="1914"/>
      <c r="CK105" s="1914"/>
    </row>
    <row r="106" spans="1:90" ht="21.75" customHeight="1" x14ac:dyDescent="0.2">
      <c r="A106" s="7682" t="s">
        <v>168</v>
      </c>
      <c r="B106" s="7651" t="s">
        <v>4</v>
      </c>
      <c r="C106" s="7684" t="s">
        <v>122</v>
      </c>
      <c r="D106" s="7685"/>
      <c r="E106" s="7679"/>
      <c r="F106" s="7670" t="s">
        <v>1856</v>
      </c>
      <c r="G106" s="7689"/>
      <c r="H106" s="7689"/>
      <c r="I106" s="7689"/>
      <c r="J106" s="7689"/>
      <c r="K106" s="7689"/>
      <c r="L106" s="7689"/>
      <c r="M106" s="7689"/>
      <c r="N106" s="7689"/>
      <c r="O106" s="7689"/>
      <c r="P106" s="7689"/>
      <c r="Q106" s="7689"/>
      <c r="R106" s="7689"/>
      <c r="S106" s="7689"/>
      <c r="T106" s="7689"/>
      <c r="U106" s="7689"/>
      <c r="V106" s="7689"/>
      <c r="W106" s="7689"/>
      <c r="X106" s="7689"/>
      <c r="Y106" s="7689"/>
      <c r="Z106" s="7689"/>
      <c r="AA106" s="7689"/>
      <c r="AB106" s="7689"/>
      <c r="AC106" s="7689"/>
      <c r="AD106" s="7689"/>
      <c r="AE106" s="7689"/>
      <c r="AF106" s="7689"/>
      <c r="AG106" s="7689"/>
      <c r="AH106" s="7689"/>
      <c r="AI106" s="7689"/>
      <c r="AJ106" s="7689"/>
      <c r="AK106" s="7689"/>
      <c r="AL106" s="7689"/>
      <c r="AM106" s="7690"/>
      <c r="AN106" s="7650" t="s">
        <v>52</v>
      </c>
      <c r="AO106" s="7654" t="s">
        <v>3572</v>
      </c>
      <c r="AP106" s="7655"/>
      <c r="AQ106" s="7024" t="s">
        <v>112</v>
      </c>
      <c r="AR106" s="7655" t="s">
        <v>111</v>
      </c>
      <c r="AS106" s="7651" t="s">
        <v>54</v>
      </c>
      <c r="AV106" s="73"/>
      <c r="AW106" s="73"/>
      <c r="AX106" s="73"/>
      <c r="AY106" s="73"/>
      <c r="AZ106" s="73"/>
      <c r="BA106" s="73"/>
      <c r="BB106" s="73"/>
      <c r="BC106" s="73"/>
      <c r="BD106" s="73"/>
      <c r="BE106" s="73"/>
      <c r="BF106" s="73"/>
      <c r="BG106" s="73"/>
      <c r="BX106" s="84"/>
      <c r="CG106" s="1914"/>
      <c r="CH106" s="1914"/>
      <c r="CI106" s="1914"/>
      <c r="CJ106" s="1914"/>
      <c r="CK106" s="1914"/>
    </row>
    <row r="107" spans="1:90" ht="22.5" customHeight="1" x14ac:dyDescent="0.2">
      <c r="A107" s="7626"/>
      <c r="B107" s="7558"/>
      <c r="C107" s="7686"/>
      <c r="D107" s="7687"/>
      <c r="E107" s="7688"/>
      <c r="F107" s="7672" t="s">
        <v>740</v>
      </c>
      <c r="G107" s="7673"/>
      <c r="H107" s="7672" t="s">
        <v>510</v>
      </c>
      <c r="I107" s="7673"/>
      <c r="J107" s="7672" t="s">
        <v>511</v>
      </c>
      <c r="K107" s="7673"/>
      <c r="L107" s="7672" t="s">
        <v>72</v>
      </c>
      <c r="M107" s="7673"/>
      <c r="N107" s="7672" t="s">
        <v>14</v>
      </c>
      <c r="O107" s="7673"/>
      <c r="P107" s="7670" t="s">
        <v>15</v>
      </c>
      <c r="Q107" s="7671"/>
      <c r="R107" s="7670" t="s">
        <v>16</v>
      </c>
      <c r="S107" s="7671"/>
      <c r="T107" s="7670" t="s">
        <v>17</v>
      </c>
      <c r="U107" s="7671"/>
      <c r="V107" s="7670" t="s">
        <v>18</v>
      </c>
      <c r="W107" s="7671"/>
      <c r="X107" s="7670" t="s">
        <v>19</v>
      </c>
      <c r="Y107" s="7671"/>
      <c r="Z107" s="7670" t="s">
        <v>20</v>
      </c>
      <c r="AA107" s="7671"/>
      <c r="AB107" s="7670" t="s">
        <v>21</v>
      </c>
      <c r="AC107" s="7671"/>
      <c r="AD107" s="7670" t="s">
        <v>22</v>
      </c>
      <c r="AE107" s="7671"/>
      <c r="AF107" s="7670" t="s">
        <v>23</v>
      </c>
      <c r="AG107" s="7671"/>
      <c r="AH107" s="7670" t="s">
        <v>24</v>
      </c>
      <c r="AI107" s="7671"/>
      <c r="AJ107" s="7670" t="s">
        <v>25</v>
      </c>
      <c r="AK107" s="7671"/>
      <c r="AL107" s="7670" t="s">
        <v>26</v>
      </c>
      <c r="AM107" s="7690"/>
      <c r="AN107" s="7569"/>
      <c r="AO107" s="7656"/>
      <c r="AP107" s="7657"/>
      <c r="AQ107" s="6652"/>
      <c r="AR107" s="7657"/>
      <c r="AS107" s="7558"/>
      <c r="AV107" s="73"/>
      <c r="AW107" s="73"/>
      <c r="AX107" s="73"/>
      <c r="AY107" s="73"/>
      <c r="AZ107" s="73"/>
      <c r="BA107" s="73"/>
      <c r="BB107" s="73"/>
      <c r="BC107" s="73"/>
      <c r="BD107" s="73"/>
      <c r="BE107" s="73"/>
      <c r="BF107" s="73"/>
      <c r="BG107" s="73"/>
      <c r="BX107" s="84"/>
      <c r="CG107" s="1914"/>
      <c r="CH107" s="1914"/>
      <c r="CI107" s="1914"/>
      <c r="CJ107" s="1914"/>
      <c r="CK107" s="1914"/>
    </row>
    <row r="108" spans="1:90" ht="24" customHeight="1" x14ac:dyDescent="0.2">
      <c r="A108" s="7683"/>
      <c r="B108" s="7652"/>
      <c r="C108" s="2788" t="s">
        <v>55</v>
      </c>
      <c r="D108" s="2789" t="s">
        <v>1863</v>
      </c>
      <c r="E108" s="2987" t="s">
        <v>651</v>
      </c>
      <c r="F108" s="2192" t="s">
        <v>1863</v>
      </c>
      <c r="G108" s="2876" t="s">
        <v>651</v>
      </c>
      <c r="H108" s="2827" t="s">
        <v>1863</v>
      </c>
      <c r="I108" s="2193" t="s">
        <v>651</v>
      </c>
      <c r="J108" s="2192" t="s">
        <v>1863</v>
      </c>
      <c r="K108" s="2876" t="s">
        <v>651</v>
      </c>
      <c r="L108" s="2192" t="s">
        <v>1863</v>
      </c>
      <c r="M108" s="2876" t="s">
        <v>651</v>
      </c>
      <c r="N108" s="2192" t="s">
        <v>1863</v>
      </c>
      <c r="O108" s="2876" t="s">
        <v>651</v>
      </c>
      <c r="P108" s="2827" t="s">
        <v>1863</v>
      </c>
      <c r="Q108" s="2193" t="s">
        <v>651</v>
      </c>
      <c r="R108" s="2827" t="s">
        <v>1863</v>
      </c>
      <c r="S108" s="2193" t="s">
        <v>651</v>
      </c>
      <c r="T108" s="2192" t="s">
        <v>1863</v>
      </c>
      <c r="U108" s="2876" t="s">
        <v>651</v>
      </c>
      <c r="V108" s="2827" t="s">
        <v>1863</v>
      </c>
      <c r="W108" s="2193" t="s">
        <v>651</v>
      </c>
      <c r="X108" s="2827" t="s">
        <v>1863</v>
      </c>
      <c r="Y108" s="2193" t="s">
        <v>651</v>
      </c>
      <c r="Z108" s="2192" t="s">
        <v>1863</v>
      </c>
      <c r="AA108" s="2876" t="s">
        <v>651</v>
      </c>
      <c r="AB108" s="2192" t="s">
        <v>1863</v>
      </c>
      <c r="AC108" s="2876" t="s">
        <v>651</v>
      </c>
      <c r="AD108" s="2827" t="s">
        <v>1863</v>
      </c>
      <c r="AE108" s="2188" t="s">
        <v>651</v>
      </c>
      <c r="AF108" s="2899" t="s">
        <v>1863</v>
      </c>
      <c r="AG108" s="2188" t="s">
        <v>651</v>
      </c>
      <c r="AH108" s="2187" t="s">
        <v>1863</v>
      </c>
      <c r="AI108" s="2988" t="s">
        <v>651</v>
      </c>
      <c r="AJ108" s="2899" t="s">
        <v>1863</v>
      </c>
      <c r="AK108" s="2193" t="s">
        <v>651</v>
      </c>
      <c r="AL108" s="2192" t="s">
        <v>1863</v>
      </c>
      <c r="AM108" s="2989" t="s">
        <v>651</v>
      </c>
      <c r="AN108" s="6655"/>
      <c r="AO108" s="2222" t="s">
        <v>830</v>
      </c>
      <c r="AP108" s="2876" t="s">
        <v>831</v>
      </c>
      <c r="AQ108" s="7658"/>
      <c r="AR108" s="7565"/>
      <c r="AS108" s="7652"/>
      <c r="AV108" s="73"/>
      <c r="AW108" s="73"/>
      <c r="AX108" s="73"/>
      <c r="AY108" s="73"/>
      <c r="AZ108" s="73"/>
      <c r="BA108" s="73"/>
      <c r="BB108" s="73"/>
      <c r="BC108" s="73"/>
      <c r="BD108" s="73"/>
      <c r="BE108" s="73"/>
      <c r="BF108" s="73"/>
      <c r="BG108" s="73"/>
      <c r="BX108" s="84"/>
      <c r="CG108" s="1914"/>
      <c r="CH108" s="1914"/>
      <c r="CI108" s="1914"/>
      <c r="CJ108" s="1914"/>
      <c r="CK108" s="1914"/>
    </row>
    <row r="109" spans="1:90" ht="16.350000000000001" customHeight="1" x14ac:dyDescent="0.2">
      <c r="A109" s="7674" t="s">
        <v>1864</v>
      </c>
      <c r="B109" s="2990" t="s">
        <v>505</v>
      </c>
      <c r="C109" s="2991">
        <f t="shared" ref="C109:C119" si="31">SUM(D109+E109)</f>
        <v>0</v>
      </c>
      <c r="D109" s="2992">
        <f t="shared" ref="D109:D117" si="32">SUM(F109+H109+J109+L109+N109+P109+R109+T109+V109+X109+Z109+AB109+AD109+AF109+AH109+AJ109+AL109)</f>
        <v>0</v>
      </c>
      <c r="E109" s="2833">
        <f t="shared" ref="E109:E117" si="33">SUM(G109+I109+K109+M109+O109+Q109+S109+U109+W109+Y109+AA109+AC109+AE109+AG109+AI109+AK109+AM109)</f>
        <v>0</v>
      </c>
      <c r="F109" s="2836"/>
      <c r="G109" s="2837"/>
      <c r="H109" s="2836"/>
      <c r="I109" s="2837"/>
      <c r="J109" s="2836"/>
      <c r="K109" s="2879"/>
      <c r="L109" s="2836"/>
      <c r="M109" s="2879"/>
      <c r="N109" s="2836"/>
      <c r="O109" s="2879"/>
      <c r="P109" s="2836"/>
      <c r="Q109" s="2879"/>
      <c r="R109" s="2836"/>
      <c r="S109" s="2879"/>
      <c r="T109" s="2836"/>
      <c r="U109" s="2879"/>
      <c r="V109" s="2836"/>
      <c r="W109" s="2879"/>
      <c r="X109" s="2836"/>
      <c r="Y109" s="2879"/>
      <c r="Z109" s="2836"/>
      <c r="AA109" s="2879"/>
      <c r="AB109" s="2836"/>
      <c r="AC109" s="2879"/>
      <c r="AD109" s="2836"/>
      <c r="AE109" s="2966"/>
      <c r="AF109" s="2920"/>
      <c r="AG109" s="2966"/>
      <c r="AH109" s="2920"/>
      <c r="AI109" s="2966"/>
      <c r="AJ109" s="2920"/>
      <c r="AK109" s="2879"/>
      <c r="AL109" s="2838"/>
      <c r="AM109" s="2880"/>
      <c r="AN109" s="2968"/>
      <c r="AO109" s="2969"/>
      <c r="AP109" s="2837"/>
      <c r="AQ109" s="2993"/>
      <c r="AR109" s="2837"/>
      <c r="AS109" s="2837"/>
      <c r="AT109" s="697" t="str">
        <f>CA109&amp;CB109&amp;CC109&amp;CD109&amp;CE109&amp;CF109</f>
        <v/>
      </c>
      <c r="AU109" s="30"/>
      <c r="AV109" s="30"/>
      <c r="AW109" s="30"/>
      <c r="AX109" s="30"/>
      <c r="AY109" s="30"/>
      <c r="AZ109" s="30"/>
      <c r="BA109" s="30"/>
      <c r="BB109" s="30"/>
      <c r="BC109" s="30"/>
      <c r="BD109" s="30"/>
      <c r="BE109" s="73"/>
      <c r="BF109" s="73"/>
      <c r="BG109" s="73"/>
      <c r="BX109" s="84"/>
      <c r="CA109" s="2922" t="str">
        <f>IF(CG109=1,"* El número de Beneficiarios NO DEBE ser mayor que el Total ","")</f>
        <v/>
      </c>
      <c r="CB109" s="2922" t="str">
        <f>IF(CH109=1,"* No olvide digitar las columnas Beneficiarios y/o Trans y/o Pueblos Originarios y/o Migrantes y/o Niños, Niñas, Adolescentes y Jóvenes Población SENAME (Digite CEROS si no tiene.). ","")</f>
        <v/>
      </c>
      <c r="CC109" s="2922" t="str">
        <f>IF(CI109=1,"* El número de Trans NO DEBE ser mayor que el Total. ","")</f>
        <v/>
      </c>
      <c r="CD109" s="2922" t="str">
        <f>IF(CJ109=1,"* El número de Pueblos Originarios NO DEBE ser mayor que el Total. ","")</f>
        <v/>
      </c>
      <c r="CE109" s="2922" t="str">
        <f>IF(CK109=1,"* El número de Migrantes NO DEBE ser mayor que el Total. ","")</f>
        <v/>
      </c>
      <c r="CF109" s="2922" t="str">
        <f>IF(CL109=1,"* El número de Niños, Niñas, Adolescentes y Jóvenes Población SENAME NO DEBE ser mayor que el Total. ","")</f>
        <v/>
      </c>
      <c r="CG109" s="1930">
        <f>IF(C109&lt;AN109,1,0)</f>
        <v>0</v>
      </c>
      <c r="CH109" s="1930">
        <f>IF(AND(C109&lt;&gt;0,OR(AN109="",AO109="",AP109="",AQ109="",AR109="",AS109="")),1,0)</f>
        <v>0</v>
      </c>
      <c r="CI109" s="1930">
        <f>IF(C109&lt;(AO109+AP109),1,0)</f>
        <v>0</v>
      </c>
      <c r="CJ109" s="1930">
        <f>IF(C109&lt;AQ109,1,0)</f>
        <v>0</v>
      </c>
      <c r="CK109" s="1930">
        <f>IF(C109&lt;AR109,1,0)</f>
        <v>0</v>
      </c>
      <c r="CL109" s="1929">
        <f>IF(C109&lt;AS109,1,0)</f>
        <v>0</v>
      </c>
    </row>
    <row r="110" spans="1:90" ht="16.350000000000001" customHeight="1" x14ac:dyDescent="0.2">
      <c r="A110" s="7675"/>
      <c r="B110" s="2994" t="s">
        <v>423</v>
      </c>
      <c r="C110" s="2980">
        <f t="shared" si="31"/>
        <v>0</v>
      </c>
      <c r="D110" s="2981">
        <f t="shared" si="32"/>
        <v>0</v>
      </c>
      <c r="E110" s="2839">
        <f t="shared" si="33"/>
        <v>0</v>
      </c>
      <c r="F110" s="2022"/>
      <c r="G110" s="2025"/>
      <c r="H110" s="2022"/>
      <c r="I110" s="2025"/>
      <c r="J110" s="2022"/>
      <c r="K110" s="2021"/>
      <c r="L110" s="2022"/>
      <c r="M110" s="2021"/>
      <c r="N110" s="2022"/>
      <c r="O110" s="2021"/>
      <c r="P110" s="2022"/>
      <c r="Q110" s="2021"/>
      <c r="R110" s="2022"/>
      <c r="S110" s="2021"/>
      <c r="T110" s="2022"/>
      <c r="U110" s="2021"/>
      <c r="V110" s="2022"/>
      <c r="W110" s="2021"/>
      <c r="X110" s="2022"/>
      <c r="Y110" s="2021"/>
      <c r="Z110" s="2022"/>
      <c r="AA110" s="2021"/>
      <c r="AB110" s="2022"/>
      <c r="AC110" s="2021"/>
      <c r="AD110" s="2022"/>
      <c r="AE110" s="2091"/>
      <c r="AF110" s="2143"/>
      <c r="AG110" s="2091"/>
      <c r="AH110" s="2143"/>
      <c r="AI110" s="2091"/>
      <c r="AJ110" s="2143"/>
      <c r="AK110" s="2021"/>
      <c r="AL110" s="2140"/>
      <c r="AM110" s="2024"/>
      <c r="AN110" s="2774"/>
      <c r="AO110" s="2023"/>
      <c r="AP110" s="2025"/>
      <c r="AQ110" s="2092"/>
      <c r="AR110" s="2025"/>
      <c r="AS110" s="2025"/>
      <c r="AT110" s="697" t="str">
        <f t="shared" ref="AT110:AT119" si="34">CA110&amp;CB110&amp;CC110&amp;CD110&amp;CE110&amp;CF110</f>
        <v/>
      </c>
      <c r="AU110" s="30"/>
      <c r="AV110" s="30"/>
      <c r="AW110" s="30"/>
      <c r="AX110" s="30"/>
      <c r="AY110" s="30"/>
      <c r="AZ110" s="30"/>
      <c r="BA110" s="30"/>
      <c r="BB110" s="30"/>
      <c r="BC110" s="30"/>
      <c r="BD110" s="30"/>
      <c r="BE110" s="73"/>
      <c r="BF110" s="73"/>
      <c r="BG110" s="73"/>
      <c r="BX110" s="84"/>
      <c r="CA110" s="2922" t="str">
        <f t="shared" ref="CA110:CA119" si="35">IF(CG110=1,"* El número de Beneficiarios NO DEBE ser mayor que el Total ","")</f>
        <v/>
      </c>
      <c r="CB110" s="2922" t="str">
        <f t="shared" ref="CB110:CB119" si="36">IF(CH110=1,"* No olvide digitar las columnas Beneficiarios y/o Trans y/o Pueblos Originarios y/o Migrantes y/o Niños, Niñas, Adolescentes y Jóvenes Población SENAME (Digite CEROS si no tiene.). ","")</f>
        <v/>
      </c>
      <c r="CC110" s="2922" t="str">
        <f t="shared" ref="CC110:CC119" si="37">IF(CI110=1,"* El número de Trans NO DEBE ser mayor que el Total. ","")</f>
        <v/>
      </c>
      <c r="CD110" s="2922" t="str">
        <f t="shared" ref="CD110:CD119" si="38">IF(CJ110=1,"* El número de Pueblos Originarios NO DEBE ser mayor que el Total. ","")</f>
        <v/>
      </c>
      <c r="CE110" s="2922" t="str">
        <f t="shared" ref="CE110:CE119" si="39">IF(CK110=1,"* El número de Migrantes NO DEBE ser mayor que el Total. ","")</f>
        <v/>
      </c>
      <c r="CF110" s="2922" t="str">
        <f t="shared" ref="CF110:CF119" si="40">IF(CL110=1,"* El número de Niños, Niñas, Adolescentes y Jóvenes Población SENAME NO DEBE ser mayor que el Total. ","")</f>
        <v/>
      </c>
      <c r="CG110" s="1930">
        <f t="shared" ref="CG110:CG119" si="41">IF(C110&lt;AN110,1,0)</f>
        <v>0</v>
      </c>
      <c r="CH110" s="1930">
        <f t="shared" ref="CH110:CH119" si="42">IF(AND(C110&lt;&gt;0,OR(AN110="",AO110="",AP110="",AQ110="",AR110="",AS110="")),1,0)</f>
        <v>0</v>
      </c>
      <c r="CI110" s="1930">
        <f t="shared" ref="CI110:CI119" si="43">IF(C110&lt;(AO110+AP110),1,0)</f>
        <v>0</v>
      </c>
      <c r="CJ110" s="1930">
        <f t="shared" ref="CJ110:CJ119" si="44">IF(C110&lt;AQ110,1,0)</f>
        <v>0</v>
      </c>
      <c r="CK110" s="1930">
        <f t="shared" ref="CK110:CK119" si="45">IF(C110&lt;AR110,1,0)</f>
        <v>0</v>
      </c>
      <c r="CL110" s="1929">
        <f t="shared" ref="CL110:CL119" si="46">IF(C110&lt;AS110,1,0)</f>
        <v>0</v>
      </c>
    </row>
    <row r="111" spans="1:90" ht="16.350000000000001" customHeight="1" x14ac:dyDescent="0.2">
      <c r="A111" s="7676" t="s">
        <v>1865</v>
      </c>
      <c r="B111" s="2990" t="s">
        <v>505</v>
      </c>
      <c r="C111" s="2991">
        <f t="shared" si="31"/>
        <v>0</v>
      </c>
      <c r="D111" s="2992">
        <f t="shared" si="32"/>
        <v>0</v>
      </c>
      <c r="E111" s="2833">
        <f>SUM(G111+I111+K111+M111+O111+Q111+S111+U111+W111+Y111+AA111+AC111+AE111+AG111+AI111+AK111+AM111)</f>
        <v>0</v>
      </c>
      <c r="F111" s="2836"/>
      <c r="G111" s="2837"/>
      <c r="H111" s="2836"/>
      <c r="I111" s="2837"/>
      <c r="J111" s="2836"/>
      <c r="K111" s="2879"/>
      <c r="L111" s="2836"/>
      <c r="M111" s="2879"/>
      <c r="N111" s="2836"/>
      <c r="O111" s="2879"/>
      <c r="P111" s="2836"/>
      <c r="Q111" s="2879"/>
      <c r="R111" s="2836"/>
      <c r="S111" s="2879"/>
      <c r="T111" s="2836"/>
      <c r="U111" s="2879"/>
      <c r="V111" s="2836"/>
      <c r="W111" s="2879"/>
      <c r="X111" s="2836"/>
      <c r="Y111" s="2879"/>
      <c r="Z111" s="2836"/>
      <c r="AA111" s="2879"/>
      <c r="AB111" s="2836"/>
      <c r="AC111" s="2879"/>
      <c r="AD111" s="2836"/>
      <c r="AE111" s="2966"/>
      <c r="AF111" s="2920"/>
      <c r="AG111" s="2966"/>
      <c r="AH111" s="2920"/>
      <c r="AI111" s="2966"/>
      <c r="AJ111" s="2920"/>
      <c r="AK111" s="2879"/>
      <c r="AL111" s="2838"/>
      <c r="AM111" s="2880"/>
      <c r="AN111" s="2968"/>
      <c r="AO111" s="2969"/>
      <c r="AP111" s="2837"/>
      <c r="AQ111" s="2993"/>
      <c r="AR111" s="2837"/>
      <c r="AS111" s="2837"/>
      <c r="AT111" s="697" t="str">
        <f t="shared" si="34"/>
        <v/>
      </c>
      <c r="AU111" s="30"/>
      <c r="AV111" s="30"/>
      <c r="AW111" s="30"/>
      <c r="AX111" s="30"/>
      <c r="AY111" s="30"/>
      <c r="AZ111" s="30"/>
      <c r="BA111" s="30"/>
      <c r="BB111" s="30"/>
      <c r="BC111" s="30"/>
      <c r="BD111" s="30"/>
      <c r="BE111" s="73"/>
      <c r="BF111" s="73"/>
      <c r="BG111" s="73"/>
      <c r="BX111" s="84"/>
      <c r="CA111" s="2922" t="str">
        <f t="shared" si="35"/>
        <v/>
      </c>
      <c r="CB111" s="2922" t="str">
        <f t="shared" si="36"/>
        <v/>
      </c>
      <c r="CC111" s="2922" t="str">
        <f t="shared" si="37"/>
        <v/>
      </c>
      <c r="CD111" s="2922" t="str">
        <f t="shared" si="38"/>
        <v/>
      </c>
      <c r="CE111" s="2922" t="str">
        <f t="shared" si="39"/>
        <v/>
      </c>
      <c r="CF111" s="2922" t="str">
        <f t="shared" si="40"/>
        <v/>
      </c>
      <c r="CG111" s="1930">
        <f t="shared" si="41"/>
        <v>0</v>
      </c>
      <c r="CH111" s="1930">
        <f t="shared" si="42"/>
        <v>0</v>
      </c>
      <c r="CI111" s="1930">
        <f t="shared" si="43"/>
        <v>0</v>
      </c>
      <c r="CJ111" s="1930">
        <f t="shared" si="44"/>
        <v>0</v>
      </c>
      <c r="CK111" s="1930">
        <f t="shared" si="45"/>
        <v>0</v>
      </c>
      <c r="CL111" s="1929">
        <f t="shared" si="46"/>
        <v>0</v>
      </c>
    </row>
    <row r="112" spans="1:90" ht="16.350000000000001" customHeight="1" x14ac:dyDescent="0.2">
      <c r="A112" s="7677"/>
      <c r="B112" s="2995" t="s">
        <v>423</v>
      </c>
      <c r="C112" s="2978">
        <f t="shared" si="31"/>
        <v>0</v>
      </c>
      <c r="D112" s="2975">
        <f t="shared" si="32"/>
        <v>0</v>
      </c>
      <c r="E112" s="2794">
        <f t="shared" si="33"/>
        <v>0</v>
      </c>
      <c r="F112" s="1923"/>
      <c r="G112" s="1925"/>
      <c r="H112" s="1923"/>
      <c r="I112" s="1925"/>
      <c r="J112" s="1923"/>
      <c r="K112" s="1924"/>
      <c r="L112" s="1923"/>
      <c r="M112" s="1924"/>
      <c r="N112" s="1923"/>
      <c r="O112" s="1924"/>
      <c r="P112" s="1923"/>
      <c r="Q112" s="1924"/>
      <c r="R112" s="1923"/>
      <c r="S112" s="1924"/>
      <c r="T112" s="1923"/>
      <c r="U112" s="1924"/>
      <c r="V112" s="1923"/>
      <c r="W112" s="1924"/>
      <c r="X112" s="1923"/>
      <c r="Y112" s="1924"/>
      <c r="Z112" s="1923"/>
      <c r="AA112" s="1924"/>
      <c r="AB112" s="1923"/>
      <c r="AC112" s="1924"/>
      <c r="AD112" s="1923"/>
      <c r="AE112" s="2087"/>
      <c r="AF112" s="2142"/>
      <c r="AG112" s="2087"/>
      <c r="AH112" s="2142"/>
      <c r="AI112" s="2087"/>
      <c r="AJ112" s="2142"/>
      <c r="AK112" s="1924"/>
      <c r="AL112" s="2342"/>
      <c r="AM112" s="1994"/>
      <c r="AN112" s="2141"/>
      <c r="AO112" s="1926"/>
      <c r="AP112" s="1925"/>
      <c r="AQ112" s="2088"/>
      <c r="AR112" s="1925"/>
      <c r="AS112" s="1925"/>
      <c r="AT112" s="697" t="str">
        <f t="shared" si="34"/>
        <v/>
      </c>
      <c r="AU112" s="30"/>
      <c r="AV112" s="30"/>
      <c r="AW112" s="30"/>
      <c r="AX112" s="30"/>
      <c r="AY112" s="30"/>
      <c r="AZ112" s="30"/>
      <c r="BA112" s="30"/>
      <c r="BB112" s="30"/>
      <c r="BC112" s="30"/>
      <c r="BD112" s="30"/>
      <c r="BE112" s="73"/>
      <c r="BF112" s="73"/>
      <c r="BG112" s="73"/>
      <c r="BX112" s="84"/>
      <c r="CA112" s="2922" t="str">
        <f t="shared" si="35"/>
        <v/>
      </c>
      <c r="CB112" s="2922" t="str">
        <f t="shared" si="36"/>
        <v/>
      </c>
      <c r="CC112" s="2922" t="str">
        <f t="shared" si="37"/>
        <v/>
      </c>
      <c r="CD112" s="2922" t="str">
        <f t="shared" si="38"/>
        <v/>
      </c>
      <c r="CE112" s="2922" t="str">
        <f t="shared" si="39"/>
        <v/>
      </c>
      <c r="CF112" s="2922" t="str">
        <f t="shared" si="40"/>
        <v/>
      </c>
      <c r="CG112" s="1930">
        <f t="shared" si="41"/>
        <v>0</v>
      </c>
      <c r="CH112" s="1930">
        <f t="shared" si="42"/>
        <v>0</v>
      </c>
      <c r="CI112" s="1930">
        <f t="shared" si="43"/>
        <v>0</v>
      </c>
      <c r="CJ112" s="1930">
        <f t="shared" si="44"/>
        <v>0</v>
      </c>
      <c r="CK112" s="1930">
        <f t="shared" si="45"/>
        <v>0</v>
      </c>
      <c r="CL112" s="1929">
        <f t="shared" si="46"/>
        <v>0</v>
      </c>
    </row>
    <row r="113" spans="1:90" ht="16.350000000000001" customHeight="1" x14ac:dyDescent="0.2">
      <c r="A113" s="7678"/>
      <c r="B113" s="2994" t="s">
        <v>887</v>
      </c>
      <c r="C113" s="2980">
        <f t="shared" si="31"/>
        <v>0</v>
      </c>
      <c r="D113" s="2981">
        <f t="shared" si="32"/>
        <v>0</v>
      </c>
      <c r="E113" s="2839">
        <f t="shared" si="33"/>
        <v>0</v>
      </c>
      <c r="F113" s="2022"/>
      <c r="G113" s="2025"/>
      <c r="H113" s="2022"/>
      <c r="I113" s="2025"/>
      <c r="J113" s="2022"/>
      <c r="K113" s="2021"/>
      <c r="L113" s="2022"/>
      <c r="M113" s="2021"/>
      <c r="N113" s="2022"/>
      <c r="O113" s="2021"/>
      <c r="P113" s="2022"/>
      <c r="Q113" s="2021"/>
      <c r="R113" s="2022"/>
      <c r="S113" s="2021"/>
      <c r="T113" s="2022"/>
      <c r="U113" s="2021"/>
      <c r="V113" s="2022"/>
      <c r="W113" s="2021"/>
      <c r="X113" s="2022"/>
      <c r="Y113" s="2021"/>
      <c r="Z113" s="2022"/>
      <c r="AA113" s="2021"/>
      <c r="AB113" s="2022"/>
      <c r="AC113" s="2021"/>
      <c r="AD113" s="2022"/>
      <c r="AE113" s="2091"/>
      <c r="AF113" s="2143"/>
      <c r="AG113" s="2091"/>
      <c r="AH113" s="2143"/>
      <c r="AI113" s="2091"/>
      <c r="AJ113" s="2143"/>
      <c r="AK113" s="2021"/>
      <c r="AL113" s="2140"/>
      <c r="AM113" s="2024"/>
      <c r="AN113" s="2774"/>
      <c r="AO113" s="2023"/>
      <c r="AP113" s="2025"/>
      <c r="AQ113" s="2092"/>
      <c r="AR113" s="2025"/>
      <c r="AS113" s="2025"/>
      <c r="AT113" s="697" t="str">
        <f t="shared" si="34"/>
        <v/>
      </c>
      <c r="AU113" s="30"/>
      <c r="AV113" s="30"/>
      <c r="AW113" s="30"/>
      <c r="AX113" s="30"/>
      <c r="AY113" s="30"/>
      <c r="AZ113" s="30"/>
      <c r="BA113" s="30"/>
      <c r="BB113" s="30"/>
      <c r="BC113" s="30"/>
      <c r="BD113" s="30"/>
      <c r="BE113" s="73"/>
      <c r="BF113" s="73"/>
      <c r="BG113" s="73"/>
      <c r="BX113" s="84"/>
      <c r="CA113" s="2922" t="str">
        <f t="shared" si="35"/>
        <v/>
      </c>
      <c r="CB113" s="2922" t="str">
        <f t="shared" si="36"/>
        <v/>
      </c>
      <c r="CC113" s="2922" t="str">
        <f t="shared" si="37"/>
        <v/>
      </c>
      <c r="CD113" s="2922" t="str">
        <f t="shared" si="38"/>
        <v/>
      </c>
      <c r="CE113" s="2922" t="str">
        <f t="shared" si="39"/>
        <v/>
      </c>
      <c r="CF113" s="2922" t="str">
        <f t="shared" si="40"/>
        <v/>
      </c>
      <c r="CG113" s="1930">
        <f t="shared" si="41"/>
        <v>0</v>
      </c>
      <c r="CH113" s="1930">
        <f t="shared" si="42"/>
        <v>0</v>
      </c>
      <c r="CI113" s="1930">
        <f t="shared" si="43"/>
        <v>0</v>
      </c>
      <c r="CJ113" s="1930">
        <f t="shared" si="44"/>
        <v>0</v>
      </c>
      <c r="CK113" s="1930">
        <f t="shared" si="45"/>
        <v>0</v>
      </c>
      <c r="CL113" s="1929">
        <f t="shared" si="46"/>
        <v>0</v>
      </c>
    </row>
    <row r="114" spans="1:90" ht="16.350000000000001" customHeight="1" x14ac:dyDescent="0.2">
      <c r="A114" s="7679" t="s">
        <v>1866</v>
      </c>
      <c r="B114" s="2990" t="s">
        <v>505</v>
      </c>
      <c r="C114" s="2991">
        <f t="shared" si="31"/>
        <v>0</v>
      </c>
      <c r="D114" s="2992">
        <f t="shared" si="32"/>
        <v>0</v>
      </c>
      <c r="E114" s="2833">
        <f t="shared" si="33"/>
        <v>0</v>
      </c>
      <c r="F114" s="2836"/>
      <c r="G114" s="2837"/>
      <c r="H114" s="2836"/>
      <c r="I114" s="2837"/>
      <c r="J114" s="2836"/>
      <c r="K114" s="2879"/>
      <c r="L114" s="2836"/>
      <c r="M114" s="2879"/>
      <c r="N114" s="2836"/>
      <c r="O114" s="2879"/>
      <c r="P114" s="2836"/>
      <c r="Q114" s="2879"/>
      <c r="R114" s="2836"/>
      <c r="S114" s="2879"/>
      <c r="T114" s="2836"/>
      <c r="U114" s="2879"/>
      <c r="V114" s="2836"/>
      <c r="W114" s="2837"/>
      <c r="X114" s="2836"/>
      <c r="Y114" s="2879"/>
      <c r="Z114" s="2836"/>
      <c r="AA114" s="2879"/>
      <c r="AB114" s="2836"/>
      <c r="AC114" s="2879"/>
      <c r="AD114" s="2836"/>
      <c r="AE114" s="2966"/>
      <c r="AF114" s="2920"/>
      <c r="AG114" s="2966"/>
      <c r="AH114" s="2920"/>
      <c r="AI114" s="2966"/>
      <c r="AJ114" s="2920"/>
      <c r="AK114" s="2879"/>
      <c r="AL114" s="2838"/>
      <c r="AM114" s="2880"/>
      <c r="AN114" s="2968"/>
      <c r="AO114" s="2969"/>
      <c r="AP114" s="2837"/>
      <c r="AQ114" s="2993"/>
      <c r="AR114" s="2837"/>
      <c r="AS114" s="2837"/>
      <c r="AT114" s="697" t="str">
        <f t="shared" si="34"/>
        <v/>
      </c>
      <c r="AU114" s="30"/>
      <c r="AV114" s="30"/>
      <c r="AW114" s="30"/>
      <c r="AX114" s="30"/>
      <c r="AY114" s="30"/>
      <c r="AZ114" s="30"/>
      <c r="BA114" s="30"/>
      <c r="BB114" s="30"/>
      <c r="BC114" s="30"/>
      <c r="BD114" s="30"/>
      <c r="BE114" s="73"/>
      <c r="BF114" s="73"/>
      <c r="BG114" s="73"/>
      <c r="BX114" s="84"/>
      <c r="CA114" s="2922" t="str">
        <f t="shared" si="35"/>
        <v/>
      </c>
      <c r="CB114" s="2922" t="str">
        <f t="shared" si="36"/>
        <v/>
      </c>
      <c r="CC114" s="2922" t="str">
        <f t="shared" si="37"/>
        <v/>
      </c>
      <c r="CD114" s="2922" t="str">
        <f t="shared" si="38"/>
        <v/>
      </c>
      <c r="CE114" s="2922" t="str">
        <f t="shared" si="39"/>
        <v/>
      </c>
      <c r="CF114" s="2922" t="str">
        <f t="shared" si="40"/>
        <v/>
      </c>
      <c r="CG114" s="1930">
        <f t="shared" si="41"/>
        <v>0</v>
      </c>
      <c r="CH114" s="1930">
        <f t="shared" si="42"/>
        <v>0</v>
      </c>
      <c r="CI114" s="1930">
        <f t="shared" si="43"/>
        <v>0</v>
      </c>
      <c r="CJ114" s="1930">
        <f t="shared" si="44"/>
        <v>0</v>
      </c>
      <c r="CK114" s="1930">
        <f t="shared" si="45"/>
        <v>0</v>
      </c>
      <c r="CL114" s="1929">
        <f t="shared" si="46"/>
        <v>0</v>
      </c>
    </row>
    <row r="115" spans="1:90" ht="16.350000000000001" customHeight="1" x14ac:dyDescent="0.2">
      <c r="A115" s="7037"/>
      <c r="B115" s="2995" t="s">
        <v>423</v>
      </c>
      <c r="C115" s="2978">
        <f t="shared" si="31"/>
        <v>0</v>
      </c>
      <c r="D115" s="2975">
        <f t="shared" si="32"/>
        <v>0</v>
      </c>
      <c r="E115" s="2794">
        <f t="shared" si="33"/>
        <v>0</v>
      </c>
      <c r="F115" s="2022"/>
      <c r="G115" s="2025"/>
      <c r="H115" s="2022"/>
      <c r="I115" s="2025"/>
      <c r="J115" s="2022"/>
      <c r="K115" s="2021"/>
      <c r="L115" s="2022"/>
      <c r="M115" s="2021"/>
      <c r="N115" s="2022"/>
      <c r="O115" s="2021"/>
      <c r="P115" s="2022"/>
      <c r="Q115" s="2021"/>
      <c r="R115" s="2022"/>
      <c r="S115" s="2021"/>
      <c r="T115" s="2022"/>
      <c r="U115" s="2021"/>
      <c r="V115" s="2022"/>
      <c r="W115" s="2021"/>
      <c r="X115" s="2022"/>
      <c r="Y115" s="2021"/>
      <c r="Z115" s="2022"/>
      <c r="AA115" s="2021"/>
      <c r="AB115" s="2022"/>
      <c r="AC115" s="2021"/>
      <c r="AD115" s="2022"/>
      <c r="AE115" s="2091"/>
      <c r="AF115" s="2143"/>
      <c r="AG115" s="2091"/>
      <c r="AH115" s="2143"/>
      <c r="AI115" s="2091"/>
      <c r="AJ115" s="2143"/>
      <c r="AK115" s="2021"/>
      <c r="AL115" s="2140"/>
      <c r="AM115" s="2024"/>
      <c r="AN115" s="2774"/>
      <c r="AO115" s="2023"/>
      <c r="AP115" s="2025"/>
      <c r="AQ115" s="2092"/>
      <c r="AR115" s="2025"/>
      <c r="AS115" s="2025"/>
      <c r="AT115" s="697" t="str">
        <f t="shared" si="34"/>
        <v/>
      </c>
      <c r="AU115" s="30"/>
      <c r="AV115" s="30"/>
      <c r="AW115" s="30"/>
      <c r="AX115" s="30"/>
      <c r="AY115" s="30"/>
      <c r="AZ115" s="30"/>
      <c r="BA115" s="30"/>
      <c r="BB115" s="30"/>
      <c r="BC115" s="30"/>
      <c r="BD115" s="30"/>
      <c r="BE115" s="73"/>
      <c r="BF115" s="73"/>
      <c r="BG115" s="73"/>
      <c r="BX115" s="84"/>
      <c r="CA115" s="2922" t="str">
        <f t="shared" si="35"/>
        <v/>
      </c>
      <c r="CB115" s="2922" t="str">
        <f t="shared" si="36"/>
        <v/>
      </c>
      <c r="CC115" s="2922" t="str">
        <f t="shared" si="37"/>
        <v/>
      </c>
      <c r="CD115" s="2922" t="str">
        <f t="shared" si="38"/>
        <v/>
      </c>
      <c r="CE115" s="2922" t="str">
        <f t="shared" si="39"/>
        <v/>
      </c>
      <c r="CF115" s="2922" t="str">
        <f t="shared" si="40"/>
        <v/>
      </c>
      <c r="CG115" s="1930">
        <f t="shared" si="41"/>
        <v>0</v>
      </c>
      <c r="CH115" s="1930">
        <f t="shared" si="42"/>
        <v>0</v>
      </c>
      <c r="CI115" s="1930">
        <f t="shared" si="43"/>
        <v>0</v>
      </c>
      <c r="CJ115" s="1930">
        <f t="shared" si="44"/>
        <v>0</v>
      </c>
      <c r="CK115" s="1930">
        <f t="shared" si="45"/>
        <v>0</v>
      </c>
      <c r="CL115" s="1929">
        <f t="shared" si="46"/>
        <v>0</v>
      </c>
    </row>
    <row r="116" spans="1:90" ht="16.350000000000001" customHeight="1" x14ac:dyDescent="0.2">
      <c r="A116" s="7679" t="s">
        <v>1867</v>
      </c>
      <c r="B116" s="2990" t="s">
        <v>505</v>
      </c>
      <c r="C116" s="2991">
        <f t="shared" si="31"/>
        <v>0</v>
      </c>
      <c r="D116" s="2992">
        <f t="shared" si="32"/>
        <v>0</v>
      </c>
      <c r="E116" s="2833">
        <f t="shared" si="33"/>
        <v>0</v>
      </c>
      <c r="F116" s="2836"/>
      <c r="G116" s="2837"/>
      <c r="H116" s="2836"/>
      <c r="I116" s="2837"/>
      <c r="J116" s="2836"/>
      <c r="K116" s="2879"/>
      <c r="L116" s="2836"/>
      <c r="M116" s="2879"/>
      <c r="N116" s="2836"/>
      <c r="O116" s="2879"/>
      <c r="P116" s="2836"/>
      <c r="Q116" s="2879"/>
      <c r="R116" s="2836"/>
      <c r="S116" s="2879"/>
      <c r="T116" s="2836"/>
      <c r="U116" s="2879"/>
      <c r="V116" s="332"/>
      <c r="W116" s="593"/>
      <c r="X116" s="332"/>
      <c r="Y116" s="593"/>
      <c r="Z116" s="332"/>
      <c r="AA116" s="593"/>
      <c r="AB116" s="332"/>
      <c r="AC116" s="593"/>
      <c r="AD116" s="332"/>
      <c r="AE116" s="2918"/>
      <c r="AF116" s="1017"/>
      <c r="AG116" s="2918"/>
      <c r="AH116" s="1017"/>
      <c r="AI116" s="2918"/>
      <c r="AJ116" s="1017"/>
      <c r="AK116" s="593"/>
      <c r="AL116" s="2152"/>
      <c r="AM116" s="837"/>
      <c r="AN116" s="2968"/>
      <c r="AO116" s="2969"/>
      <c r="AP116" s="2837"/>
      <c r="AQ116" s="2993"/>
      <c r="AR116" s="2837"/>
      <c r="AS116" s="2837"/>
      <c r="AT116" s="697" t="str">
        <f t="shared" si="34"/>
        <v/>
      </c>
      <c r="AU116" s="30"/>
      <c r="AV116" s="30"/>
      <c r="AW116" s="30"/>
      <c r="AX116" s="30"/>
      <c r="AY116" s="30"/>
      <c r="AZ116" s="30"/>
      <c r="BA116" s="30"/>
      <c r="BB116" s="30"/>
      <c r="BC116" s="30"/>
      <c r="BD116" s="30"/>
      <c r="BE116" s="73"/>
      <c r="BF116" s="73"/>
      <c r="BG116" s="73"/>
      <c r="BX116" s="84"/>
      <c r="CA116" s="2922" t="str">
        <f t="shared" si="35"/>
        <v/>
      </c>
      <c r="CB116" s="2922" t="str">
        <f t="shared" si="36"/>
        <v/>
      </c>
      <c r="CC116" s="2922" t="str">
        <f t="shared" si="37"/>
        <v/>
      </c>
      <c r="CD116" s="2922" t="str">
        <f t="shared" si="38"/>
        <v/>
      </c>
      <c r="CE116" s="2922" t="str">
        <f t="shared" si="39"/>
        <v/>
      </c>
      <c r="CF116" s="2922" t="str">
        <f t="shared" si="40"/>
        <v/>
      </c>
      <c r="CG116" s="1930">
        <f t="shared" si="41"/>
        <v>0</v>
      </c>
      <c r="CH116" s="1930">
        <f t="shared" si="42"/>
        <v>0</v>
      </c>
      <c r="CI116" s="1930">
        <f t="shared" si="43"/>
        <v>0</v>
      </c>
      <c r="CJ116" s="1930">
        <f t="shared" si="44"/>
        <v>0</v>
      </c>
      <c r="CK116" s="1930">
        <f t="shared" si="45"/>
        <v>0</v>
      </c>
      <c r="CL116" s="1929">
        <f t="shared" si="46"/>
        <v>0</v>
      </c>
    </row>
    <row r="117" spans="1:90" ht="16.350000000000001" customHeight="1" x14ac:dyDescent="0.2">
      <c r="A117" s="7037"/>
      <c r="B117" s="2995" t="s">
        <v>423</v>
      </c>
      <c r="C117" s="2978">
        <f t="shared" si="31"/>
        <v>0</v>
      </c>
      <c r="D117" s="2975">
        <f t="shared" si="32"/>
        <v>0</v>
      </c>
      <c r="E117" s="2794">
        <f t="shared" si="33"/>
        <v>0</v>
      </c>
      <c r="F117" s="2022"/>
      <c r="G117" s="2025"/>
      <c r="H117" s="2022"/>
      <c r="I117" s="2025"/>
      <c r="J117" s="2022"/>
      <c r="K117" s="2021"/>
      <c r="L117" s="2022"/>
      <c r="M117" s="2021"/>
      <c r="N117" s="2022"/>
      <c r="O117" s="2021"/>
      <c r="P117" s="2022"/>
      <c r="Q117" s="2021"/>
      <c r="R117" s="2022"/>
      <c r="S117" s="2021"/>
      <c r="T117" s="2022"/>
      <c r="U117" s="2021"/>
      <c r="V117" s="2996"/>
      <c r="W117" s="299"/>
      <c r="X117" s="332"/>
      <c r="Y117" s="593"/>
      <c r="Z117" s="332"/>
      <c r="AA117" s="593"/>
      <c r="AB117" s="332"/>
      <c r="AC117" s="593"/>
      <c r="AD117" s="332"/>
      <c r="AE117" s="2918"/>
      <c r="AF117" s="1017"/>
      <c r="AG117" s="2918"/>
      <c r="AH117" s="1017"/>
      <c r="AI117" s="2918"/>
      <c r="AJ117" s="1017"/>
      <c r="AK117" s="593"/>
      <c r="AL117" s="2152"/>
      <c r="AM117" s="837"/>
      <c r="AN117" s="2154"/>
      <c r="AO117" s="334"/>
      <c r="AP117" s="299"/>
      <c r="AQ117" s="2765"/>
      <c r="AR117" s="299"/>
      <c r="AS117" s="299"/>
      <c r="AT117" s="697" t="str">
        <f t="shared" si="34"/>
        <v/>
      </c>
      <c r="AU117" s="30"/>
      <c r="AV117" s="30"/>
      <c r="AW117" s="30"/>
      <c r="AX117" s="30"/>
      <c r="AY117" s="30"/>
      <c r="AZ117" s="30"/>
      <c r="BA117" s="30"/>
      <c r="BB117" s="30"/>
      <c r="BC117" s="30"/>
      <c r="BD117" s="30"/>
      <c r="BE117" s="73"/>
      <c r="BF117" s="73"/>
      <c r="BG117" s="73"/>
      <c r="BX117" s="84"/>
      <c r="CA117" s="2922" t="str">
        <f t="shared" si="35"/>
        <v/>
      </c>
      <c r="CB117" s="2922" t="str">
        <f t="shared" si="36"/>
        <v/>
      </c>
      <c r="CC117" s="2922" t="str">
        <f t="shared" si="37"/>
        <v/>
      </c>
      <c r="CD117" s="2922" t="str">
        <f t="shared" si="38"/>
        <v/>
      </c>
      <c r="CE117" s="2922" t="str">
        <f t="shared" si="39"/>
        <v/>
      </c>
      <c r="CF117" s="2922" t="str">
        <f t="shared" si="40"/>
        <v/>
      </c>
      <c r="CG117" s="1930">
        <f t="shared" si="41"/>
        <v>0</v>
      </c>
      <c r="CH117" s="1930">
        <f t="shared" si="42"/>
        <v>0</v>
      </c>
      <c r="CI117" s="1930">
        <f t="shared" si="43"/>
        <v>0</v>
      </c>
      <c r="CJ117" s="1930">
        <f t="shared" si="44"/>
        <v>0</v>
      </c>
      <c r="CK117" s="1930">
        <f t="shared" si="45"/>
        <v>0</v>
      </c>
      <c r="CL117" s="1929">
        <f t="shared" si="46"/>
        <v>0</v>
      </c>
    </row>
    <row r="118" spans="1:90" ht="16.350000000000001" customHeight="1" x14ac:dyDescent="0.2">
      <c r="A118" s="7651" t="s">
        <v>1868</v>
      </c>
      <c r="B118" s="2997" t="s">
        <v>505</v>
      </c>
      <c r="C118" s="2998">
        <f t="shared" si="31"/>
        <v>0</v>
      </c>
      <c r="D118" s="2960">
        <f>SUM(L118+N118+P118+R118+T118+V118+X118+Z118+AB118+AD118+AF118+AH118+AJ118+AL118)</f>
        <v>0</v>
      </c>
      <c r="E118" s="2806">
        <f>SUM(M118+O118+Q118+S118+U118+W118+Y118+AA118+AC118+AE118+AG118+AI118+AK118+AM118)</f>
        <v>0</v>
      </c>
      <c r="F118" s="2999"/>
      <c r="G118" s="3000"/>
      <c r="H118" s="2999"/>
      <c r="I118" s="3000"/>
      <c r="J118" s="2999"/>
      <c r="K118" s="3000"/>
      <c r="L118" s="3001"/>
      <c r="M118" s="2809"/>
      <c r="N118" s="2807"/>
      <c r="O118" s="2809"/>
      <c r="P118" s="2807"/>
      <c r="Q118" s="2809"/>
      <c r="R118" s="2807"/>
      <c r="S118" s="2809"/>
      <c r="T118" s="2807"/>
      <c r="U118" s="2809"/>
      <c r="V118" s="2807"/>
      <c r="W118" s="2809"/>
      <c r="X118" s="2807"/>
      <c r="Y118" s="2809"/>
      <c r="Z118" s="2807"/>
      <c r="AA118" s="2809"/>
      <c r="AB118" s="2807"/>
      <c r="AC118" s="2809"/>
      <c r="AD118" s="2807"/>
      <c r="AE118" s="2913"/>
      <c r="AF118" s="2961"/>
      <c r="AG118" s="2913"/>
      <c r="AH118" s="2961"/>
      <c r="AI118" s="2913"/>
      <c r="AJ118" s="2961"/>
      <c r="AK118" s="2809"/>
      <c r="AL118" s="2810"/>
      <c r="AM118" s="2811"/>
      <c r="AN118" s="2962"/>
      <c r="AO118" s="2963"/>
      <c r="AP118" s="2808"/>
      <c r="AQ118" s="3002"/>
      <c r="AR118" s="2808"/>
      <c r="AS118" s="2808"/>
      <c r="AT118" s="697" t="str">
        <f t="shared" si="34"/>
        <v/>
      </c>
      <c r="AU118" s="30"/>
      <c r="AV118" s="30"/>
      <c r="AW118" s="30"/>
      <c r="AX118" s="30"/>
      <c r="AY118" s="30"/>
      <c r="AZ118" s="30"/>
      <c r="BA118" s="30"/>
      <c r="BB118" s="30"/>
      <c r="BC118" s="30"/>
      <c r="BD118" s="30"/>
      <c r="BE118" s="73"/>
      <c r="BF118" s="73"/>
      <c r="BG118" s="73"/>
      <c r="BX118" s="84"/>
      <c r="CA118" s="2922" t="str">
        <f t="shared" si="35"/>
        <v/>
      </c>
      <c r="CB118" s="2922" t="str">
        <f t="shared" si="36"/>
        <v/>
      </c>
      <c r="CC118" s="2922" t="str">
        <f t="shared" si="37"/>
        <v/>
      </c>
      <c r="CD118" s="2922" t="str">
        <f t="shared" si="38"/>
        <v/>
      </c>
      <c r="CE118" s="2922" t="str">
        <f t="shared" si="39"/>
        <v/>
      </c>
      <c r="CF118" s="2922" t="str">
        <f t="shared" si="40"/>
        <v/>
      </c>
      <c r="CG118" s="1930">
        <f>IF(C118&lt;AN118,1,0)</f>
        <v>0</v>
      </c>
      <c r="CH118" s="1930">
        <f t="shared" si="42"/>
        <v>0</v>
      </c>
      <c r="CI118" s="1930">
        <f t="shared" si="43"/>
        <v>0</v>
      </c>
      <c r="CJ118" s="1930">
        <f t="shared" si="44"/>
        <v>0</v>
      </c>
      <c r="CK118" s="1930">
        <f t="shared" si="45"/>
        <v>0</v>
      </c>
      <c r="CL118" s="1929">
        <f t="shared" si="46"/>
        <v>0</v>
      </c>
    </row>
    <row r="119" spans="1:90" ht="16.350000000000001" customHeight="1" x14ac:dyDescent="0.2">
      <c r="A119" s="7652"/>
      <c r="B119" s="2994" t="s">
        <v>423</v>
      </c>
      <c r="C119" s="2980">
        <f t="shared" si="31"/>
        <v>0</v>
      </c>
      <c r="D119" s="2981">
        <f>SUM(L119+N119+P119+R119+T119+V119+X119+Z119+AB119+AD119+AF119+AH119+AJ119+AL119)</f>
        <v>0</v>
      </c>
      <c r="E119" s="2839">
        <f>SUM(M119+O119+Q119+S119+U119+W119+Y119+AA119+AC119+AE119+AG119+AI119+AK119+AM119)</f>
        <v>0</v>
      </c>
      <c r="F119" s="2034"/>
      <c r="G119" s="2073"/>
      <c r="H119" s="2034"/>
      <c r="I119" s="2073"/>
      <c r="J119" s="2034"/>
      <c r="K119" s="2073"/>
      <c r="L119" s="3003"/>
      <c r="M119" s="2021"/>
      <c r="N119" s="2022"/>
      <c r="O119" s="2021"/>
      <c r="P119" s="2022"/>
      <c r="Q119" s="2021"/>
      <c r="R119" s="2022"/>
      <c r="S119" s="2021"/>
      <c r="T119" s="2022"/>
      <c r="U119" s="2021"/>
      <c r="V119" s="2022"/>
      <c r="W119" s="2021"/>
      <c r="X119" s="2022"/>
      <c r="Y119" s="2021"/>
      <c r="Z119" s="2022"/>
      <c r="AA119" s="2021"/>
      <c r="AB119" s="2022"/>
      <c r="AC119" s="2021"/>
      <c r="AD119" s="2022"/>
      <c r="AE119" s="2091"/>
      <c r="AF119" s="2143"/>
      <c r="AG119" s="2091"/>
      <c r="AH119" s="2143"/>
      <c r="AI119" s="2091"/>
      <c r="AJ119" s="2143"/>
      <c r="AK119" s="2021"/>
      <c r="AL119" s="2140"/>
      <c r="AM119" s="2024"/>
      <c r="AN119" s="2774"/>
      <c r="AO119" s="2023"/>
      <c r="AP119" s="2025"/>
      <c r="AQ119" s="2092"/>
      <c r="AR119" s="2025"/>
      <c r="AS119" s="2025"/>
      <c r="AT119" s="697" t="str">
        <f t="shared" si="34"/>
        <v/>
      </c>
      <c r="AU119" s="30"/>
      <c r="AV119" s="30"/>
      <c r="AW119" s="30"/>
      <c r="AX119" s="30"/>
      <c r="AY119" s="30"/>
      <c r="AZ119" s="30"/>
      <c r="BA119" s="30"/>
      <c r="BB119" s="30"/>
      <c r="BC119" s="30"/>
      <c r="BD119" s="30"/>
      <c r="BE119" s="73"/>
      <c r="BF119" s="73"/>
      <c r="BG119" s="73"/>
      <c r="BX119" s="84"/>
      <c r="CA119" s="2922" t="str">
        <f t="shared" si="35"/>
        <v/>
      </c>
      <c r="CB119" s="2922" t="str">
        <f t="shared" si="36"/>
        <v/>
      </c>
      <c r="CC119" s="2922" t="str">
        <f t="shared" si="37"/>
        <v/>
      </c>
      <c r="CD119" s="2922" t="str">
        <f t="shared" si="38"/>
        <v/>
      </c>
      <c r="CE119" s="2922" t="str">
        <f t="shared" si="39"/>
        <v/>
      </c>
      <c r="CF119" s="2922" t="str">
        <f t="shared" si="40"/>
        <v/>
      </c>
      <c r="CG119" s="1930">
        <f t="shared" si="41"/>
        <v>0</v>
      </c>
      <c r="CH119" s="1930">
        <f t="shared" si="42"/>
        <v>0</v>
      </c>
      <c r="CI119" s="1930">
        <f t="shared" si="43"/>
        <v>0</v>
      </c>
      <c r="CJ119" s="1930">
        <f t="shared" si="44"/>
        <v>0</v>
      </c>
      <c r="CK119" s="1930">
        <f t="shared" si="45"/>
        <v>0</v>
      </c>
      <c r="CL119" s="1929">
        <f t="shared" si="46"/>
        <v>0</v>
      </c>
    </row>
    <row r="120" spans="1:90" x14ac:dyDescent="0.2">
      <c r="AA120" s="65"/>
      <c r="AB120" s="65"/>
      <c r="AC120" s="65"/>
      <c r="AD120" s="65"/>
      <c r="AE120" s="72"/>
      <c r="AR120" s="84" t="s">
        <v>2628</v>
      </c>
      <c r="AS120" s="73"/>
      <c r="AV120" s="73"/>
      <c r="AW120" s="73"/>
      <c r="AX120" s="73"/>
      <c r="AY120" s="73"/>
      <c r="AZ120" s="73"/>
      <c r="BA120" s="73"/>
      <c r="BB120" s="73"/>
      <c r="BC120" s="73"/>
      <c r="BD120" s="73"/>
      <c r="BE120" s="73"/>
      <c r="BF120" s="73"/>
      <c r="BG120" s="73"/>
      <c r="CG120" s="1914"/>
      <c r="CH120" s="1914"/>
      <c r="CI120" s="1914"/>
      <c r="CJ120" s="1914"/>
      <c r="CK120" s="1914"/>
    </row>
    <row r="121" spans="1:90" x14ac:dyDescent="0.2">
      <c r="AA121" s="65"/>
      <c r="AB121" s="65"/>
      <c r="AC121" s="65"/>
      <c r="AD121" s="65"/>
      <c r="AE121" s="72"/>
      <c r="AS121" s="73"/>
      <c r="AV121" s="73"/>
      <c r="AW121" s="73"/>
      <c r="AX121" s="73"/>
      <c r="AY121" s="73"/>
      <c r="AZ121" s="73"/>
      <c r="BA121" s="73"/>
      <c r="BB121" s="73"/>
      <c r="BC121" s="73"/>
      <c r="BD121" s="73"/>
      <c r="BE121" s="73"/>
      <c r="BF121" s="73"/>
      <c r="BG121" s="73"/>
      <c r="CG121" s="1914"/>
      <c r="CH121" s="1914"/>
      <c r="CI121" s="1914"/>
      <c r="CJ121" s="1914"/>
      <c r="CK121" s="1914"/>
    </row>
    <row r="122" spans="1:90" x14ac:dyDescent="0.2">
      <c r="AA122" s="65"/>
      <c r="AB122" s="65"/>
      <c r="AC122" s="65"/>
      <c r="AD122" s="65"/>
      <c r="AE122" s="72"/>
      <c r="AS122" s="73"/>
      <c r="AV122" s="73"/>
      <c r="AW122" s="73"/>
      <c r="AX122" s="73"/>
      <c r="AY122" s="73"/>
      <c r="AZ122" s="73"/>
      <c r="BA122" s="73"/>
      <c r="BB122" s="73"/>
      <c r="BC122" s="73"/>
      <c r="BD122" s="73"/>
      <c r="BE122" s="73"/>
      <c r="BF122" s="73"/>
      <c r="BG122" s="73"/>
    </row>
    <row r="123" spans="1:90" x14ac:dyDescent="0.2">
      <c r="AA123" s="65"/>
      <c r="AB123" s="65"/>
      <c r="AC123" s="65"/>
      <c r="AD123" s="65"/>
      <c r="AE123" s="72"/>
      <c r="AS123" s="73"/>
      <c r="AV123" s="73"/>
      <c r="AW123" s="73"/>
      <c r="AX123" s="73"/>
      <c r="AY123" s="73"/>
      <c r="AZ123" s="73"/>
      <c r="BA123" s="73"/>
      <c r="BB123" s="73"/>
      <c r="BC123" s="73"/>
      <c r="BD123" s="73"/>
    </row>
    <row r="124" spans="1:90" x14ac:dyDescent="0.2">
      <c r="AA124" s="65"/>
      <c r="AB124" s="65"/>
      <c r="AC124" s="65"/>
      <c r="AD124" s="65"/>
      <c r="AE124" s="72"/>
      <c r="AS124" s="73"/>
      <c r="AV124" s="73"/>
      <c r="AW124" s="73"/>
      <c r="AX124" s="73"/>
      <c r="AY124" s="73"/>
      <c r="AZ124" s="73"/>
      <c r="BA124" s="73"/>
      <c r="BB124" s="73"/>
      <c r="BC124" s="73"/>
      <c r="BD124" s="73"/>
    </row>
    <row r="125" spans="1:90" x14ac:dyDescent="0.2">
      <c r="AA125" s="65"/>
      <c r="AB125" s="65"/>
      <c r="AC125" s="65"/>
      <c r="AD125" s="65"/>
      <c r="AE125" s="72"/>
      <c r="AS125" s="73"/>
      <c r="AV125" s="73"/>
      <c r="AW125" s="73"/>
      <c r="AX125" s="73"/>
      <c r="AY125" s="73"/>
      <c r="AZ125" s="73"/>
      <c r="BA125" s="73"/>
      <c r="BB125" s="73"/>
      <c r="BC125" s="73"/>
      <c r="BD125" s="73"/>
    </row>
    <row r="126" spans="1:90" x14ac:dyDescent="0.2">
      <c r="AA126" s="65"/>
      <c r="AB126" s="65"/>
      <c r="AC126" s="65"/>
      <c r="AD126" s="65"/>
      <c r="AE126" s="72"/>
    </row>
    <row r="127" spans="1:90" x14ac:dyDescent="0.2">
      <c r="AA127" s="65"/>
      <c r="AB127" s="65"/>
      <c r="AC127" s="65"/>
      <c r="AD127" s="65"/>
      <c r="AE127" s="72"/>
    </row>
    <row r="128" spans="1:90" x14ac:dyDescent="0.2">
      <c r="AA128" s="65"/>
      <c r="AB128" s="65"/>
      <c r="AC128" s="65"/>
      <c r="AD128" s="65"/>
      <c r="AE128" s="72"/>
    </row>
    <row r="129" spans="1:43" x14ac:dyDescent="0.2">
      <c r="AA129" s="65"/>
      <c r="AB129" s="65"/>
      <c r="AC129" s="65"/>
      <c r="AD129" s="65"/>
      <c r="AE129" s="72"/>
    </row>
    <row r="130" spans="1:43" x14ac:dyDescent="0.2">
      <c r="AA130" s="65"/>
      <c r="AB130" s="65"/>
      <c r="AC130" s="65"/>
      <c r="AD130" s="65"/>
      <c r="AE130" s="72"/>
      <c r="AF130" s="72"/>
      <c r="AG130" s="72"/>
      <c r="AH130" s="72"/>
      <c r="AI130" s="72"/>
      <c r="AJ130" s="72"/>
      <c r="AK130" s="65"/>
      <c r="AL130" s="65"/>
    </row>
    <row r="131" spans="1:43" x14ac:dyDescent="0.2">
      <c r="AA131" s="65"/>
      <c r="AB131" s="65"/>
      <c r="AC131" s="65"/>
      <c r="AD131" s="65"/>
      <c r="AE131" s="72"/>
      <c r="AF131" s="72"/>
      <c r="AG131" s="72"/>
      <c r="AH131" s="72"/>
      <c r="AI131" s="72"/>
      <c r="AJ131" s="72"/>
      <c r="AK131" s="65"/>
      <c r="AL131" s="65"/>
    </row>
    <row r="132" spans="1:43" x14ac:dyDescent="0.2">
      <c r="AA132" s="65"/>
      <c r="AB132" s="65"/>
      <c r="AC132" s="65"/>
      <c r="AD132" s="65"/>
      <c r="AE132" s="72"/>
      <c r="AF132" s="72"/>
      <c r="AG132" s="72"/>
      <c r="AH132" s="72"/>
      <c r="AI132" s="72"/>
      <c r="AJ132" s="72"/>
      <c r="AK132" s="65"/>
      <c r="AL132" s="65"/>
    </row>
    <row r="133" spans="1:43" x14ac:dyDescent="0.2">
      <c r="AA133" s="65"/>
      <c r="AB133" s="65"/>
      <c r="AC133" s="65"/>
      <c r="AD133" s="65"/>
      <c r="AE133" s="72"/>
      <c r="AF133" s="72"/>
      <c r="AG133" s="72"/>
      <c r="AH133" s="72"/>
      <c r="AI133" s="72"/>
      <c r="AJ133" s="72"/>
      <c r="AK133" s="65"/>
      <c r="AL133" s="65"/>
    </row>
    <row r="134" spans="1:43" x14ac:dyDescent="0.2">
      <c r="AA134" s="65"/>
      <c r="AB134" s="65"/>
      <c r="AC134" s="65"/>
      <c r="AD134" s="65"/>
      <c r="AE134" s="72"/>
      <c r="AF134" s="72"/>
      <c r="AG134" s="72"/>
      <c r="AH134" s="72"/>
      <c r="AI134" s="72"/>
      <c r="AJ134" s="72"/>
      <c r="AK134" s="65"/>
      <c r="AL134" s="65"/>
    </row>
    <row r="135" spans="1:43" x14ac:dyDescent="0.2">
      <c r="AA135" s="65"/>
      <c r="AB135" s="65"/>
      <c r="AC135" s="65"/>
      <c r="AD135" s="65"/>
      <c r="AE135" s="72"/>
      <c r="AF135" s="72"/>
      <c r="AG135" s="72"/>
      <c r="AH135" s="72"/>
      <c r="AI135" s="72"/>
      <c r="AJ135" s="72"/>
      <c r="AK135" s="65"/>
      <c r="AL135" s="65"/>
    </row>
    <row r="136" spans="1:43" x14ac:dyDescent="0.2">
      <c r="AA136" s="65"/>
      <c r="AB136" s="65"/>
      <c r="AC136" s="65"/>
      <c r="AD136" s="65"/>
      <c r="AE136" s="72"/>
      <c r="AF136" s="72"/>
      <c r="AG136" s="72"/>
      <c r="AH136" s="72"/>
      <c r="AI136" s="72"/>
      <c r="AJ136" s="72"/>
      <c r="AK136" s="65"/>
      <c r="AL136" s="65"/>
    </row>
    <row r="137" spans="1:43" x14ac:dyDescent="0.2">
      <c r="AA137" s="65"/>
      <c r="AB137" s="65"/>
      <c r="AC137" s="65"/>
      <c r="AD137" s="65"/>
      <c r="AE137" s="72"/>
      <c r="AF137" s="72"/>
      <c r="AG137" s="72"/>
      <c r="AH137" s="72"/>
      <c r="AI137" s="72"/>
      <c r="AJ137" s="72"/>
      <c r="AK137" s="65"/>
      <c r="AL137" s="65"/>
    </row>
    <row r="138" spans="1:43"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72"/>
      <c r="AF138" s="72"/>
      <c r="AG138" s="72"/>
      <c r="AH138" s="72"/>
      <c r="AI138" s="2826"/>
      <c r="AJ138" s="72"/>
      <c r="AK138" s="65"/>
      <c r="AL138" s="65"/>
      <c r="AM138" s="65"/>
      <c r="AN138" s="72"/>
      <c r="AO138" s="65"/>
      <c r="AP138" s="65"/>
      <c r="AQ138" s="2826"/>
    </row>
    <row r="194" spans="1:104" ht="12.75" customHeight="1" x14ac:dyDescent="0.2"/>
    <row r="195" spans="1:104" s="3004" customFormat="1" hidden="1" x14ac:dyDescent="0.2">
      <c r="A195" s="3004">
        <f>SUM(B71,B89,C104,C109:C119,AV71,AR71:AS71,W71:AV71)</f>
        <v>0</v>
      </c>
      <c r="B195" s="3004">
        <f>SUM(CG7:CK121)</f>
        <v>0</v>
      </c>
      <c r="AE195" s="73"/>
      <c r="AF195" s="73"/>
      <c r="AG195" s="73"/>
      <c r="AH195" s="73"/>
      <c r="AI195" s="73"/>
      <c r="AJ195" s="73"/>
      <c r="AN195" s="73"/>
      <c r="AQ195" s="73"/>
      <c r="AT195" s="73"/>
      <c r="AU195" s="73"/>
      <c r="BX195" s="3005"/>
      <c r="BY195" s="3005"/>
      <c r="BZ195" s="3005"/>
      <c r="CA195" s="3005"/>
      <c r="CB195" s="3005"/>
      <c r="CC195" s="3005"/>
      <c r="CD195" s="3005"/>
      <c r="CE195" s="3005"/>
      <c r="CF195" s="3005"/>
      <c r="CG195" s="3005"/>
      <c r="CH195" s="3005"/>
      <c r="CI195" s="3005"/>
      <c r="CJ195" s="3005"/>
      <c r="CK195" s="3005"/>
      <c r="CL195" s="3005"/>
      <c r="CM195" s="3005"/>
      <c r="CN195" s="3005"/>
      <c r="CO195" s="3005"/>
      <c r="CP195" s="3005"/>
      <c r="CQ195" s="3005"/>
      <c r="CR195" s="3005"/>
      <c r="CS195" s="3005"/>
      <c r="CT195" s="3005"/>
      <c r="CU195" s="3005"/>
      <c r="CV195" s="3005"/>
      <c r="CW195" s="3005"/>
      <c r="CX195" s="3005"/>
      <c r="CY195" s="3005"/>
      <c r="CZ195" s="3005"/>
    </row>
  </sheetData>
  <mergeCells count="87">
    <mergeCell ref="AG8:AH9"/>
    <mergeCell ref="AI8:AI10"/>
    <mergeCell ref="W8:AD8"/>
    <mergeCell ref="AE8:AF9"/>
    <mergeCell ref="T9:T10"/>
    <mergeCell ref="U9:V9"/>
    <mergeCell ref="W9:Z9"/>
    <mergeCell ref="A6:I6"/>
    <mergeCell ref="B9:B10"/>
    <mergeCell ref="C9:S9"/>
    <mergeCell ref="A8:A10"/>
    <mergeCell ref="B8:V8"/>
    <mergeCell ref="AJ8:AK9"/>
    <mergeCell ref="AL8:AM9"/>
    <mergeCell ref="AN8:AO9"/>
    <mergeCell ref="C91:E92"/>
    <mergeCell ref="F91:AM91"/>
    <mergeCell ref="AN91:AN93"/>
    <mergeCell ref="F92:G92"/>
    <mergeCell ref="H92:I92"/>
    <mergeCell ref="J92:K92"/>
    <mergeCell ref="L92:M92"/>
    <mergeCell ref="N92:O92"/>
    <mergeCell ref="P92:Q92"/>
    <mergeCell ref="AL92:AM92"/>
    <mergeCell ref="Z92:AA92"/>
    <mergeCell ref="AB92:AC92"/>
    <mergeCell ref="AA9:AD9"/>
    <mergeCell ref="A103:B103"/>
    <mergeCell ref="AD92:AE92"/>
    <mergeCell ref="AF92:AG92"/>
    <mergeCell ref="AH92:AI92"/>
    <mergeCell ref="AJ92:AK92"/>
    <mergeCell ref="A95:A98"/>
    <mergeCell ref="A99:B99"/>
    <mergeCell ref="A100:B100"/>
    <mergeCell ref="A101:B101"/>
    <mergeCell ref="A102:B102"/>
    <mergeCell ref="A94:B94"/>
    <mergeCell ref="R92:S92"/>
    <mergeCell ref="T92:U92"/>
    <mergeCell ref="V92:W92"/>
    <mergeCell ref="X92:Y92"/>
    <mergeCell ref="A91:B93"/>
    <mergeCell ref="AN106:AN108"/>
    <mergeCell ref="F107:G107"/>
    <mergeCell ref="H107:I107"/>
    <mergeCell ref="J107:K107"/>
    <mergeCell ref="L107:M107"/>
    <mergeCell ref="A104:B104"/>
    <mergeCell ref="A106:A108"/>
    <mergeCell ref="B106:B108"/>
    <mergeCell ref="C106:E107"/>
    <mergeCell ref="F106:AM106"/>
    <mergeCell ref="AL107:AM107"/>
    <mergeCell ref="AH107:AI107"/>
    <mergeCell ref="AJ107:AK107"/>
    <mergeCell ref="A118:A119"/>
    <mergeCell ref="Z107:AA107"/>
    <mergeCell ref="AB107:AC107"/>
    <mergeCell ref="AD107:AE107"/>
    <mergeCell ref="AF107:AG107"/>
    <mergeCell ref="N107:O107"/>
    <mergeCell ref="P107:Q107"/>
    <mergeCell ref="R107:S107"/>
    <mergeCell ref="T107:U107"/>
    <mergeCell ref="V107:W107"/>
    <mergeCell ref="X107:Y107"/>
    <mergeCell ref="A109:A110"/>
    <mergeCell ref="A111:A113"/>
    <mergeCell ref="A114:A115"/>
    <mergeCell ref="A116:A117"/>
    <mergeCell ref="AP5:AP7"/>
    <mergeCell ref="AQ5:AR7"/>
    <mergeCell ref="AS7:AU7"/>
    <mergeCell ref="AP8:AP10"/>
    <mergeCell ref="AR8:AS9"/>
    <mergeCell ref="AT8:AV9"/>
    <mergeCell ref="AW8:AX9"/>
    <mergeCell ref="AO91:AO93"/>
    <mergeCell ref="AP91:AP93"/>
    <mergeCell ref="AQ91:AQ93"/>
    <mergeCell ref="AS106:AS108"/>
    <mergeCell ref="AQ8:AQ10"/>
    <mergeCell ref="AO106:AP107"/>
    <mergeCell ref="AQ106:AQ108"/>
    <mergeCell ref="AR106:AR108"/>
  </mergeCells>
  <dataValidations count="1">
    <dataValidation type="whole" operator="greaterThanOrEqual" allowBlank="1" showInputMessage="1" showErrorMessage="1" errorTitle="Error" error="Favor Ingrese sólo Números." sqref="F109:AS119 C74:S88 F94:AQ103 C11:AX70" xr:uid="{CE2FF3DF-FF19-418D-AB75-57856DE1DC54}">
      <formula1>0</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D244C-F947-4025-95EC-7AC3BCE06459}">
  <sheetPr>
    <tabColor theme="0" tint="-0.14999847407452621"/>
  </sheetPr>
  <dimension ref="A1:CZ200"/>
  <sheetViews>
    <sheetView workbookViewId="0">
      <selection sqref="A1:A5"/>
    </sheetView>
  </sheetViews>
  <sheetFormatPr baseColWidth="10" defaultColWidth="11.42578125" defaultRowHeight="14.25" x14ac:dyDescent="0.2"/>
  <cols>
    <col min="1" max="1" width="44.7109375" style="84" customWidth="1"/>
    <col min="2" max="2" width="31.140625" style="84" customWidth="1"/>
    <col min="3" max="3" width="14.140625" style="84" customWidth="1"/>
    <col min="4" max="4" width="12.42578125" style="84" customWidth="1"/>
    <col min="5" max="6" width="10.42578125" style="84" customWidth="1"/>
    <col min="7" max="7" width="11.85546875" style="84" customWidth="1"/>
    <col min="8" max="8" width="11" style="84" customWidth="1"/>
    <col min="9" max="22" width="11.42578125" style="84"/>
    <col min="23" max="25" width="13.5703125" style="84" customWidth="1"/>
    <col min="26" max="26" width="13" style="84" customWidth="1"/>
    <col min="27" max="72" width="11.42578125" style="84"/>
    <col min="73" max="74" width="15.42578125" style="84" customWidth="1"/>
    <col min="75" max="75" width="15.7109375" style="84" customWidth="1"/>
    <col min="76" max="77" width="15.7109375" style="331" customWidth="1"/>
    <col min="78" max="78" width="15.42578125" style="331" customWidth="1"/>
    <col min="79" max="104" width="15.42578125" style="1899" hidden="1" customWidth="1"/>
    <col min="105" max="16384" width="11.42578125" style="84"/>
  </cols>
  <sheetData>
    <row r="1" spans="1:91" ht="16.350000000000001" customHeight="1" x14ac:dyDescent="0.2">
      <c r="A1" s="3" t="s">
        <v>0</v>
      </c>
    </row>
    <row r="2" spans="1:91" ht="16.350000000000001" customHeight="1" x14ac:dyDescent="0.2">
      <c r="A2" s="3" t="s">
        <v>3822</v>
      </c>
    </row>
    <row r="3" spans="1:91" ht="16.350000000000001" customHeight="1" x14ac:dyDescent="0.2">
      <c r="A3" s="3" t="s">
        <v>3823</v>
      </c>
    </row>
    <row r="4" spans="1:91" ht="16.350000000000001" customHeight="1" x14ac:dyDescent="0.2">
      <c r="A4" s="3" t="s">
        <v>3824</v>
      </c>
    </row>
    <row r="5" spans="1:91" ht="16.350000000000001" customHeight="1" x14ac:dyDescent="0.2">
      <c r="A5" s="3" t="s">
        <v>3825</v>
      </c>
      <c r="AP5" s="3007"/>
    </row>
    <row r="6" spans="1:91" ht="15" x14ac:dyDescent="0.2">
      <c r="A6" s="7806" t="s">
        <v>1869</v>
      </c>
      <c r="B6" s="7806"/>
      <c r="C6" s="7806"/>
      <c r="D6" s="7806"/>
      <c r="E6" s="7806"/>
      <c r="F6" s="7806"/>
      <c r="G6" s="7806"/>
      <c r="H6" s="7806"/>
      <c r="I6" s="7806"/>
      <c r="J6" s="7806"/>
      <c r="K6" s="7806"/>
      <c r="L6" s="7806"/>
      <c r="M6" s="7806"/>
      <c r="N6" s="7806"/>
      <c r="O6" s="7806"/>
      <c r="P6" s="3008"/>
      <c r="Q6" s="3008"/>
      <c r="R6" s="3008"/>
      <c r="S6" s="3008"/>
      <c r="T6" s="922"/>
      <c r="U6" s="922"/>
      <c r="V6" s="922"/>
      <c r="W6" s="922"/>
      <c r="X6" s="922"/>
      <c r="Y6" s="922"/>
      <c r="Z6" s="65"/>
      <c r="AA6" s="65"/>
      <c r="AB6" s="65"/>
      <c r="AC6" s="65"/>
      <c r="AD6" s="65"/>
      <c r="AE6" s="65"/>
      <c r="AF6" s="65"/>
      <c r="AG6" s="65"/>
      <c r="AH6" s="65"/>
      <c r="AI6" s="65"/>
      <c r="AJ6" s="65"/>
      <c r="AK6" s="65"/>
      <c r="AL6" s="65"/>
      <c r="AM6" s="65"/>
      <c r="AN6" s="65"/>
      <c r="AO6" s="65"/>
      <c r="AP6" s="65"/>
      <c r="AQ6" s="65"/>
      <c r="AR6" s="65"/>
    </row>
    <row r="7" spans="1:91" ht="32.1" customHeight="1" x14ac:dyDescent="0.2">
      <c r="A7" s="2279" t="s">
        <v>1870</v>
      </c>
      <c r="B7" s="2279"/>
      <c r="C7" s="2279"/>
      <c r="D7" s="2279"/>
      <c r="E7" s="2279"/>
      <c r="F7" s="2279"/>
      <c r="G7" s="2279"/>
      <c r="H7" s="2279"/>
      <c r="I7" s="2279"/>
      <c r="J7" s="2279"/>
      <c r="K7" s="2279"/>
      <c r="L7" s="2279"/>
      <c r="M7" s="2279"/>
      <c r="N7" s="2279"/>
      <c r="O7" s="2279"/>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BX7" s="84"/>
      <c r="BY7" s="84"/>
      <c r="BZ7" s="84"/>
    </row>
    <row r="8" spans="1:91" ht="32.1" customHeight="1" x14ac:dyDescent="0.2">
      <c r="A8" s="3009" t="s">
        <v>1871</v>
      </c>
      <c r="B8" s="3009"/>
      <c r="C8" s="3009"/>
      <c r="D8" s="3009"/>
      <c r="E8" s="3009"/>
      <c r="F8" s="3009"/>
      <c r="G8" s="3009"/>
      <c r="H8" s="3009"/>
      <c r="I8" s="3009"/>
      <c r="J8" s="3009"/>
      <c r="K8" s="3009"/>
      <c r="L8" s="3009"/>
      <c r="M8" s="3009"/>
      <c r="N8" s="3010"/>
      <c r="O8" s="3010"/>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73"/>
      <c r="AT8" s="73"/>
      <c r="AU8" s="73"/>
      <c r="AV8" s="73"/>
      <c r="AW8" s="73"/>
      <c r="AX8" s="73"/>
      <c r="AY8" s="73"/>
      <c r="AZ8" s="73"/>
      <c r="BA8" s="73"/>
      <c r="BB8" s="73"/>
      <c r="BC8" s="73"/>
      <c r="BD8" s="73"/>
      <c r="BE8" s="73"/>
      <c r="BF8" s="73"/>
      <c r="BG8" s="73"/>
      <c r="BX8" s="84"/>
      <c r="BY8" s="84"/>
      <c r="BZ8" s="84"/>
      <c r="CG8" s="1914"/>
      <c r="CH8" s="1914"/>
      <c r="CI8" s="1914"/>
      <c r="CJ8" s="1914"/>
      <c r="CK8" s="1914"/>
      <c r="CL8" s="1914"/>
      <c r="CM8" s="1914"/>
    </row>
    <row r="9" spans="1:91" ht="32.1" customHeight="1" x14ac:dyDescent="0.2">
      <c r="A9" s="7682" t="s">
        <v>1872</v>
      </c>
      <c r="B9" s="7701" t="s">
        <v>1873</v>
      </c>
      <c r="C9" s="7654"/>
      <c r="D9" s="7655"/>
      <c r="E9" s="7746" t="s">
        <v>820</v>
      </c>
      <c r="F9" s="7755"/>
      <c r="G9" s="7755"/>
      <c r="H9" s="7755"/>
      <c r="I9" s="7755"/>
      <c r="J9" s="7755"/>
      <c r="K9" s="7755"/>
      <c r="L9" s="7755"/>
      <c r="M9" s="7755"/>
      <c r="N9" s="7755"/>
      <c r="O9" s="7755"/>
      <c r="P9" s="7755"/>
      <c r="Q9" s="7755"/>
      <c r="R9" s="7755"/>
      <c r="S9" s="7755"/>
      <c r="T9" s="7755"/>
      <c r="U9" s="7755"/>
      <c r="V9" s="7755"/>
      <c r="W9" s="7755"/>
      <c r="X9" s="7755"/>
      <c r="Y9" s="7755"/>
      <c r="Z9" s="7755"/>
      <c r="AA9" s="7755"/>
      <c r="AB9" s="7755"/>
      <c r="AC9" s="7755"/>
      <c r="AD9" s="7755"/>
      <c r="AE9" s="7755"/>
      <c r="AF9" s="7755"/>
      <c r="AG9" s="7755"/>
      <c r="AH9" s="7755"/>
      <c r="AI9" s="7755"/>
      <c r="AJ9" s="7755"/>
      <c r="AK9" s="7755"/>
      <c r="AL9" s="7745"/>
      <c r="AM9" s="7651" t="s">
        <v>52</v>
      </c>
      <c r="AN9" s="7746" t="s">
        <v>1874</v>
      </c>
      <c r="AO9" s="7755"/>
      <c r="AP9" s="7755"/>
      <c r="AQ9" s="7745"/>
      <c r="AR9" s="7651" t="s">
        <v>3573</v>
      </c>
      <c r="AS9" s="7651" t="s">
        <v>1883</v>
      </c>
      <c r="AT9" s="73"/>
      <c r="AU9" s="73"/>
      <c r="AV9" s="73"/>
      <c r="AW9" s="73"/>
      <c r="AX9" s="73"/>
      <c r="AY9" s="73"/>
      <c r="AZ9" s="73"/>
      <c r="BA9" s="73"/>
      <c r="BB9" s="73"/>
      <c r="BC9" s="73"/>
      <c r="BD9" s="73"/>
      <c r="BE9" s="73"/>
      <c r="BF9" s="73"/>
      <c r="BG9" s="73"/>
      <c r="CG9" s="1914"/>
      <c r="CH9" s="1914"/>
      <c r="CI9" s="1914"/>
      <c r="CJ9" s="1914"/>
      <c r="CK9" s="1914"/>
      <c r="CL9" s="1914"/>
      <c r="CM9" s="1914"/>
    </row>
    <row r="10" spans="1:91" ht="16.350000000000001" customHeight="1" x14ac:dyDescent="0.2">
      <c r="A10" s="7626"/>
      <c r="B10" s="7702"/>
      <c r="C10" s="7564"/>
      <c r="D10" s="7565"/>
      <c r="E10" s="7746" t="s">
        <v>740</v>
      </c>
      <c r="F10" s="7745"/>
      <c r="G10" s="7746" t="s">
        <v>510</v>
      </c>
      <c r="H10" s="7745"/>
      <c r="I10" s="7746" t="s">
        <v>511</v>
      </c>
      <c r="J10" s="7745"/>
      <c r="K10" s="7746" t="s">
        <v>72</v>
      </c>
      <c r="L10" s="7745"/>
      <c r="M10" s="7746" t="s">
        <v>14</v>
      </c>
      <c r="N10" s="7745"/>
      <c r="O10" s="7734" t="s">
        <v>15</v>
      </c>
      <c r="P10" s="7713"/>
      <c r="Q10" s="7734" t="s">
        <v>16</v>
      </c>
      <c r="R10" s="7713"/>
      <c r="S10" s="7734" t="s">
        <v>17</v>
      </c>
      <c r="T10" s="7713"/>
      <c r="U10" s="7734" t="s">
        <v>18</v>
      </c>
      <c r="V10" s="7713"/>
      <c r="W10" s="7734" t="s">
        <v>19</v>
      </c>
      <c r="X10" s="7713"/>
      <c r="Y10" s="7734" t="s">
        <v>20</v>
      </c>
      <c r="Z10" s="7713"/>
      <c r="AA10" s="7734" t="s">
        <v>21</v>
      </c>
      <c r="AB10" s="7713"/>
      <c r="AC10" s="7734" t="s">
        <v>22</v>
      </c>
      <c r="AD10" s="7713"/>
      <c r="AE10" s="7734" t="s">
        <v>23</v>
      </c>
      <c r="AF10" s="7713"/>
      <c r="AG10" s="7758" t="s">
        <v>24</v>
      </c>
      <c r="AH10" s="7758"/>
      <c r="AI10" s="7734" t="s">
        <v>25</v>
      </c>
      <c r="AJ10" s="7713"/>
      <c r="AK10" s="7758" t="s">
        <v>26</v>
      </c>
      <c r="AL10" s="7713"/>
      <c r="AM10" s="7558"/>
      <c r="AN10" s="7807" t="s">
        <v>1875</v>
      </c>
      <c r="AO10" s="7809" t="s">
        <v>1876</v>
      </c>
      <c r="AP10" s="7809" t="s">
        <v>1877</v>
      </c>
      <c r="AQ10" s="7811" t="s">
        <v>3618</v>
      </c>
      <c r="AR10" s="7558"/>
      <c r="AS10" s="7558"/>
      <c r="AT10" s="73"/>
      <c r="AU10" s="73"/>
      <c r="AV10" s="73"/>
      <c r="AW10" s="73"/>
      <c r="AX10" s="73"/>
      <c r="AY10" s="73"/>
      <c r="AZ10" s="73"/>
      <c r="BA10" s="73"/>
      <c r="BB10" s="73"/>
      <c r="BC10" s="73"/>
      <c r="BD10" s="73"/>
      <c r="BE10" s="73"/>
      <c r="BF10" s="73"/>
      <c r="BG10" s="73"/>
      <c r="CG10" s="1914"/>
      <c r="CH10" s="1914"/>
      <c r="CI10" s="1914"/>
      <c r="CJ10" s="1914"/>
      <c r="CK10" s="1914"/>
      <c r="CL10" s="1914"/>
      <c r="CM10" s="1914"/>
    </row>
    <row r="11" spans="1:91" ht="32.1" customHeight="1" x14ac:dyDescent="0.2">
      <c r="A11" s="7683"/>
      <c r="B11" s="3011" t="s">
        <v>55</v>
      </c>
      <c r="C11" s="3012" t="s">
        <v>81</v>
      </c>
      <c r="D11" s="2221" t="s">
        <v>56</v>
      </c>
      <c r="E11" s="2788" t="s">
        <v>81</v>
      </c>
      <c r="F11" s="2193" t="s">
        <v>56</v>
      </c>
      <c r="G11" s="2788" t="s">
        <v>81</v>
      </c>
      <c r="H11" s="2193" t="s">
        <v>56</v>
      </c>
      <c r="I11" s="2788" t="s">
        <v>81</v>
      </c>
      <c r="J11" s="2193" t="s">
        <v>56</v>
      </c>
      <c r="K11" s="2788" t="s">
        <v>81</v>
      </c>
      <c r="L11" s="2193" t="s">
        <v>56</v>
      </c>
      <c r="M11" s="2788" t="s">
        <v>81</v>
      </c>
      <c r="N11" s="2193" t="s">
        <v>56</v>
      </c>
      <c r="O11" s="2788" t="s">
        <v>81</v>
      </c>
      <c r="P11" s="2193" t="s">
        <v>56</v>
      </c>
      <c r="Q11" s="2788" t="s">
        <v>81</v>
      </c>
      <c r="R11" s="2193" t="s">
        <v>56</v>
      </c>
      <c r="S11" s="2788" t="s">
        <v>81</v>
      </c>
      <c r="T11" s="2193" t="s">
        <v>56</v>
      </c>
      <c r="U11" s="2788" t="s">
        <v>81</v>
      </c>
      <c r="V11" s="2193" t="s">
        <v>56</v>
      </c>
      <c r="W11" s="2788" t="s">
        <v>81</v>
      </c>
      <c r="X11" s="2193" t="s">
        <v>56</v>
      </c>
      <c r="Y11" s="2788" t="s">
        <v>81</v>
      </c>
      <c r="Z11" s="2193" t="s">
        <v>56</v>
      </c>
      <c r="AA11" s="2788" t="s">
        <v>81</v>
      </c>
      <c r="AB11" s="2193" t="s">
        <v>56</v>
      </c>
      <c r="AC11" s="2788" t="s">
        <v>81</v>
      </c>
      <c r="AD11" s="2193" t="s">
        <v>56</v>
      </c>
      <c r="AE11" s="2788" t="s">
        <v>81</v>
      </c>
      <c r="AF11" s="2193" t="s">
        <v>56</v>
      </c>
      <c r="AG11" s="3013" t="s">
        <v>81</v>
      </c>
      <c r="AH11" s="2222" t="s">
        <v>56</v>
      </c>
      <c r="AI11" s="2788" t="s">
        <v>81</v>
      </c>
      <c r="AJ11" s="2193" t="s">
        <v>56</v>
      </c>
      <c r="AK11" s="3013" t="s">
        <v>81</v>
      </c>
      <c r="AL11" s="2193" t="s">
        <v>56</v>
      </c>
      <c r="AM11" s="7652"/>
      <c r="AN11" s="7808"/>
      <c r="AO11" s="7810"/>
      <c r="AP11" s="7810"/>
      <c r="AQ11" s="7812"/>
      <c r="AR11" s="7652"/>
      <c r="AS11" s="7652"/>
      <c r="AT11" s="73"/>
      <c r="AU11" s="73"/>
      <c r="AV11" s="73"/>
      <c r="AW11" s="73"/>
      <c r="AX11" s="73"/>
      <c r="AY11" s="73"/>
      <c r="AZ11" s="73"/>
      <c r="BA11" s="73"/>
      <c r="BB11" s="73"/>
      <c r="BC11" s="73"/>
      <c r="BD11" s="73"/>
      <c r="BE11" s="73"/>
      <c r="BF11" s="73"/>
      <c r="BG11" s="73"/>
      <c r="CG11" s="1914"/>
      <c r="CH11" s="1914"/>
      <c r="CI11" s="1914"/>
      <c r="CJ11" s="1914"/>
      <c r="CK11" s="1914"/>
      <c r="CL11" s="1914"/>
      <c r="CM11" s="1914"/>
    </row>
    <row r="12" spans="1:91" ht="16.350000000000001" customHeight="1" x14ac:dyDescent="0.2">
      <c r="A12" s="3014" t="s">
        <v>1878</v>
      </c>
      <c r="B12" s="3015">
        <f>SUM(C12+D12)</f>
        <v>0</v>
      </c>
      <c r="C12" s="3016">
        <f>SUM(E12+G12+I12+K12+M12+O12+Q12+S12+U12+W12+Y12+AA12+AC12+AE12+AG12+AI12+AK12)</f>
        <v>0</v>
      </c>
      <c r="D12" s="3017">
        <f t="shared" ref="C12:D15" si="0">SUM(F12+H12+J12+L12+N12+P12+R12+T12+V12+X12+Z12+AB12+AD12+AF12+AH12+AJ12+AL12)</f>
        <v>0</v>
      </c>
      <c r="E12" s="3018"/>
      <c r="F12" s="3019"/>
      <c r="G12" s="3018"/>
      <c r="H12" s="3019"/>
      <c r="I12" s="3018"/>
      <c r="J12" s="3019"/>
      <c r="K12" s="3018"/>
      <c r="L12" s="3019"/>
      <c r="M12" s="3018"/>
      <c r="N12" s="3019"/>
      <c r="O12" s="3018"/>
      <c r="P12" s="3019"/>
      <c r="Q12" s="3018"/>
      <c r="R12" s="3019"/>
      <c r="S12" s="3018"/>
      <c r="T12" s="3019"/>
      <c r="U12" s="3018"/>
      <c r="V12" s="3019"/>
      <c r="W12" s="3018"/>
      <c r="X12" s="3019"/>
      <c r="Y12" s="3018"/>
      <c r="Z12" s="3019"/>
      <c r="AA12" s="3018"/>
      <c r="AB12" s="3019"/>
      <c r="AC12" s="3018"/>
      <c r="AD12" s="3019"/>
      <c r="AE12" s="3018"/>
      <c r="AF12" s="3019"/>
      <c r="AG12" s="3018"/>
      <c r="AH12" s="3019"/>
      <c r="AI12" s="3018"/>
      <c r="AJ12" s="3019"/>
      <c r="AK12" s="3018"/>
      <c r="AL12" s="3019"/>
      <c r="AM12" s="3020"/>
      <c r="AN12" s="3018"/>
      <c r="AO12" s="3021"/>
      <c r="AP12" s="3021"/>
      <c r="AQ12" s="3019"/>
      <c r="AR12" s="3020"/>
      <c r="AS12" s="3020"/>
      <c r="AT12" s="29"/>
      <c r="AU12" s="30"/>
      <c r="AV12" s="30"/>
      <c r="AW12" s="30"/>
      <c r="AX12" s="30"/>
      <c r="AY12" s="30"/>
      <c r="AZ12" s="30"/>
      <c r="BA12" s="30"/>
      <c r="BB12" s="30"/>
      <c r="BC12" s="30"/>
      <c r="BD12" s="30"/>
      <c r="BE12" s="73"/>
      <c r="BF12" s="73"/>
      <c r="BG12" s="73"/>
      <c r="CG12" s="1914">
        <v>0</v>
      </c>
      <c r="CH12" s="1914">
        <v>0</v>
      </c>
      <c r="CI12" s="1914">
        <v>0</v>
      </c>
      <c r="CJ12" s="1914">
        <v>0</v>
      </c>
      <c r="CK12" s="1914"/>
      <c r="CL12" s="1914"/>
      <c r="CM12" s="1914"/>
    </row>
    <row r="13" spans="1:91" ht="16.350000000000001" customHeight="1" x14ac:dyDescent="0.2">
      <c r="A13" s="2872" t="s">
        <v>1879</v>
      </c>
      <c r="B13" s="3022">
        <f>SUM(C13+D13)</f>
        <v>0</v>
      </c>
      <c r="C13" s="3023">
        <f t="shared" si="0"/>
        <v>0</v>
      </c>
      <c r="D13" s="3024">
        <f t="shared" si="0"/>
        <v>0</v>
      </c>
      <c r="E13" s="1923"/>
      <c r="F13" s="1924"/>
      <c r="G13" s="1923"/>
      <c r="H13" s="1924"/>
      <c r="I13" s="1923"/>
      <c r="J13" s="1924"/>
      <c r="K13" s="1923"/>
      <c r="L13" s="1924"/>
      <c r="M13" s="1923"/>
      <c r="N13" s="1924"/>
      <c r="O13" s="1923"/>
      <c r="P13" s="1924"/>
      <c r="Q13" s="1923"/>
      <c r="R13" s="1924"/>
      <c r="S13" s="1923"/>
      <c r="T13" s="1924"/>
      <c r="U13" s="1923"/>
      <c r="V13" s="1924"/>
      <c r="W13" s="1923"/>
      <c r="X13" s="1924"/>
      <c r="Y13" s="1923"/>
      <c r="Z13" s="1924"/>
      <c r="AA13" s="1923"/>
      <c r="AB13" s="1924"/>
      <c r="AC13" s="1923"/>
      <c r="AD13" s="1924"/>
      <c r="AE13" s="1923"/>
      <c r="AF13" s="1924"/>
      <c r="AG13" s="1923"/>
      <c r="AH13" s="1924"/>
      <c r="AI13" s="1923"/>
      <c r="AJ13" s="1924"/>
      <c r="AK13" s="1923"/>
      <c r="AL13" s="1924"/>
      <c r="AM13" s="1906"/>
      <c r="AN13" s="1923"/>
      <c r="AO13" s="2026"/>
      <c r="AP13" s="2026"/>
      <c r="AQ13" s="1924"/>
      <c r="AR13" s="1906"/>
      <c r="AS13" s="1906"/>
      <c r="AT13" s="29"/>
      <c r="AU13" s="30"/>
      <c r="AV13" s="30"/>
      <c r="AW13" s="30"/>
      <c r="AX13" s="30"/>
      <c r="AY13" s="30"/>
      <c r="AZ13" s="30"/>
      <c r="BA13" s="30"/>
      <c r="BB13" s="30"/>
      <c r="BC13" s="30"/>
      <c r="BD13" s="30"/>
      <c r="BE13" s="73"/>
      <c r="BF13" s="73"/>
      <c r="BG13" s="73"/>
      <c r="CG13" s="1914">
        <v>0</v>
      </c>
      <c r="CH13" s="1914">
        <v>0</v>
      </c>
      <c r="CI13" s="1914">
        <v>0</v>
      </c>
      <c r="CJ13" s="1914">
        <v>0</v>
      </c>
      <c r="CK13" s="1914"/>
      <c r="CL13" s="1914"/>
      <c r="CM13" s="1914"/>
    </row>
    <row r="14" spans="1:91" ht="16.350000000000001" customHeight="1" x14ac:dyDescent="0.2">
      <c r="A14" s="2284" t="s">
        <v>1880</v>
      </c>
      <c r="B14" s="2978">
        <f>SUM(C14+D14)</f>
        <v>0</v>
      </c>
      <c r="C14" s="2975">
        <f t="shared" si="0"/>
        <v>0</v>
      </c>
      <c r="D14" s="3025">
        <f t="shared" si="0"/>
        <v>0</v>
      </c>
      <c r="E14" s="1923"/>
      <c r="F14" s="1924"/>
      <c r="G14" s="1923"/>
      <c r="H14" s="1924"/>
      <c r="I14" s="1923"/>
      <c r="J14" s="1924"/>
      <c r="K14" s="1923"/>
      <c r="L14" s="1924"/>
      <c r="M14" s="1923"/>
      <c r="N14" s="1924"/>
      <c r="O14" s="1923"/>
      <c r="P14" s="1924"/>
      <c r="Q14" s="1923"/>
      <c r="R14" s="1924"/>
      <c r="S14" s="1923"/>
      <c r="T14" s="1924"/>
      <c r="U14" s="1923"/>
      <c r="V14" s="1924"/>
      <c r="W14" s="1923"/>
      <c r="X14" s="1924"/>
      <c r="Y14" s="1923"/>
      <c r="Z14" s="1924"/>
      <c r="AA14" s="1923"/>
      <c r="AB14" s="1924"/>
      <c r="AC14" s="1923"/>
      <c r="AD14" s="1924"/>
      <c r="AE14" s="1923"/>
      <c r="AF14" s="1924"/>
      <c r="AG14" s="1923"/>
      <c r="AH14" s="1924"/>
      <c r="AI14" s="1923"/>
      <c r="AJ14" s="1924"/>
      <c r="AK14" s="1923"/>
      <c r="AL14" s="1924"/>
      <c r="AM14" s="1906"/>
      <c r="AN14" s="2002"/>
      <c r="AO14" s="2182"/>
      <c r="AP14" s="2182"/>
      <c r="AQ14" s="2003"/>
      <c r="AR14" s="3026"/>
      <c r="AS14" s="3026"/>
      <c r="AT14" s="29"/>
      <c r="AU14" s="30"/>
      <c r="AV14" s="30"/>
      <c r="AW14" s="30"/>
      <c r="AX14" s="30"/>
      <c r="AY14" s="30"/>
      <c r="AZ14" s="30"/>
      <c r="BA14" s="30"/>
      <c r="BB14" s="30"/>
      <c r="BC14" s="30"/>
      <c r="BD14" s="30"/>
      <c r="BE14" s="73"/>
      <c r="BF14" s="73"/>
      <c r="BG14" s="73"/>
      <c r="CG14" s="1914">
        <v>0</v>
      </c>
      <c r="CH14" s="1914">
        <v>0</v>
      </c>
      <c r="CI14" s="1914"/>
      <c r="CJ14" s="1914"/>
      <c r="CK14" s="1914"/>
      <c r="CL14" s="1914"/>
      <c r="CM14" s="1914"/>
    </row>
    <row r="15" spans="1:91" ht="16.350000000000001" customHeight="1" x14ac:dyDescent="0.2">
      <c r="A15" s="3027" t="s">
        <v>1881</v>
      </c>
      <c r="B15" s="2980">
        <f>SUM(C15+D15)</f>
        <v>0</v>
      </c>
      <c r="C15" s="2981">
        <f>SUM(E15+G15+I15+K15+M15+O15+Q15+S15+U15+W15+Y15+AA15+AC15+AE15+AG15+AI15+AK15)</f>
        <v>0</v>
      </c>
      <c r="D15" s="2839">
        <f t="shared" si="0"/>
        <v>0</v>
      </c>
      <c r="E15" s="2022"/>
      <c r="F15" s="2021"/>
      <c r="G15" s="2022"/>
      <c r="H15" s="2021"/>
      <c r="I15" s="2022"/>
      <c r="J15" s="2021"/>
      <c r="K15" s="2022"/>
      <c r="L15" s="2021"/>
      <c r="M15" s="2022"/>
      <c r="N15" s="2021"/>
      <c r="O15" s="2022"/>
      <c r="P15" s="2021"/>
      <c r="Q15" s="2022"/>
      <c r="R15" s="2021"/>
      <c r="S15" s="2022"/>
      <c r="T15" s="2021"/>
      <c r="U15" s="2022"/>
      <c r="V15" s="2021"/>
      <c r="W15" s="2022"/>
      <c r="X15" s="2021"/>
      <c r="Y15" s="2022"/>
      <c r="Z15" s="2021"/>
      <c r="AA15" s="2022"/>
      <c r="AB15" s="2021"/>
      <c r="AC15" s="2022"/>
      <c r="AD15" s="2021"/>
      <c r="AE15" s="2022"/>
      <c r="AF15" s="2021"/>
      <c r="AG15" s="2022"/>
      <c r="AH15" s="2021"/>
      <c r="AI15" s="2022"/>
      <c r="AJ15" s="2021"/>
      <c r="AK15" s="2022"/>
      <c r="AL15" s="2021"/>
      <c r="AM15" s="1913"/>
      <c r="AN15" s="2034"/>
      <c r="AO15" s="2176"/>
      <c r="AP15" s="2176"/>
      <c r="AQ15" s="2035"/>
      <c r="AR15" s="2075"/>
      <c r="AS15" s="2075"/>
      <c r="AT15" s="29"/>
      <c r="AU15" s="30"/>
      <c r="AV15" s="30"/>
      <c r="AW15" s="30"/>
      <c r="AX15" s="30"/>
      <c r="AY15" s="30"/>
      <c r="AZ15" s="30"/>
      <c r="BA15" s="30"/>
      <c r="BB15" s="30"/>
      <c r="BC15" s="30"/>
      <c r="BD15" s="30"/>
      <c r="BE15" s="73"/>
      <c r="BF15" s="73"/>
      <c r="BG15" s="73"/>
      <c r="CG15" s="1914">
        <v>0</v>
      </c>
      <c r="CH15" s="1914">
        <v>0</v>
      </c>
      <c r="CI15" s="1914">
        <v>0</v>
      </c>
      <c r="CJ15" s="1914">
        <v>0</v>
      </c>
      <c r="CK15" s="1914"/>
      <c r="CL15" s="1914"/>
      <c r="CM15" s="1914"/>
    </row>
    <row r="16" spans="1:91" ht="32.1" customHeight="1" x14ac:dyDescent="0.2">
      <c r="A16" s="233" t="s">
        <v>1882</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X16" s="84"/>
      <c r="BY16" s="84"/>
      <c r="BZ16" s="84"/>
      <c r="CG16" s="1914"/>
      <c r="CH16" s="1914"/>
      <c r="CI16" s="1914"/>
      <c r="CJ16" s="1914"/>
      <c r="CK16" s="1914"/>
      <c r="CL16" s="1914"/>
      <c r="CM16" s="1914"/>
    </row>
    <row r="17" spans="1:91" ht="16.350000000000001" customHeight="1" x14ac:dyDescent="0.2">
      <c r="A17" s="7682" t="s">
        <v>4</v>
      </c>
      <c r="B17" s="7701" t="s">
        <v>1873</v>
      </c>
      <c r="C17" s="7654"/>
      <c r="D17" s="7655"/>
      <c r="E17" s="7746" t="s">
        <v>820</v>
      </c>
      <c r="F17" s="7755"/>
      <c r="G17" s="7755"/>
      <c r="H17" s="7755"/>
      <c r="I17" s="7755"/>
      <c r="J17" s="7755"/>
      <c r="K17" s="7755"/>
      <c r="L17" s="7755"/>
      <c r="M17" s="7755"/>
      <c r="N17" s="7755"/>
      <c r="O17" s="7755"/>
      <c r="P17" s="7755"/>
      <c r="Q17" s="7755"/>
      <c r="R17" s="7755"/>
      <c r="S17" s="7755"/>
      <c r="T17" s="7755"/>
      <c r="U17" s="7755"/>
      <c r="V17" s="7755"/>
      <c r="W17" s="7755"/>
      <c r="X17" s="7755"/>
      <c r="Y17" s="7755"/>
      <c r="Z17" s="7755"/>
      <c r="AA17" s="7755"/>
      <c r="AB17" s="7755"/>
      <c r="AC17" s="7755"/>
      <c r="AD17" s="7755"/>
      <c r="AE17" s="7755"/>
      <c r="AF17" s="7755"/>
      <c r="AG17" s="7755"/>
      <c r="AH17" s="7755"/>
      <c r="AI17" s="7755"/>
      <c r="AJ17" s="7755"/>
      <c r="AK17" s="7755"/>
      <c r="AL17" s="7745"/>
      <c r="AM17" s="7651" t="s">
        <v>52</v>
      </c>
      <c r="AN17" s="7651" t="s">
        <v>1883</v>
      </c>
      <c r="AO17" s="73"/>
      <c r="AP17" s="73"/>
      <c r="AQ17" s="73"/>
      <c r="AR17" s="73"/>
      <c r="AS17" s="73"/>
      <c r="AT17" s="73"/>
      <c r="AU17" s="73"/>
      <c r="AV17" s="73"/>
      <c r="AW17" s="73"/>
      <c r="AX17" s="73"/>
      <c r="AY17" s="73"/>
      <c r="AZ17" s="73"/>
      <c r="BA17" s="73"/>
      <c r="BB17" s="73"/>
      <c r="BC17" s="73"/>
      <c r="BD17" s="73"/>
      <c r="BE17" s="73"/>
      <c r="BF17" s="73"/>
      <c r="BG17" s="73"/>
      <c r="BH17" s="73"/>
      <c r="BI17" s="73"/>
      <c r="CG17" s="1914"/>
      <c r="CH17" s="1914"/>
      <c r="CI17" s="1914"/>
      <c r="CJ17" s="1914"/>
      <c r="CK17" s="1914"/>
      <c r="CL17" s="1914"/>
      <c r="CM17" s="1914"/>
    </row>
    <row r="18" spans="1:91" ht="16.350000000000001" customHeight="1" x14ac:dyDescent="0.2">
      <c r="A18" s="7626"/>
      <c r="B18" s="7702"/>
      <c r="C18" s="7564"/>
      <c r="D18" s="7565"/>
      <c r="E18" s="7746" t="s">
        <v>740</v>
      </c>
      <c r="F18" s="7745"/>
      <c r="G18" s="7746" t="s">
        <v>510</v>
      </c>
      <c r="H18" s="7745"/>
      <c r="I18" s="7746" t="s">
        <v>511</v>
      </c>
      <c r="J18" s="7745"/>
      <c r="K18" s="7746" t="s">
        <v>72</v>
      </c>
      <c r="L18" s="7745"/>
      <c r="M18" s="7746" t="s">
        <v>14</v>
      </c>
      <c r="N18" s="7745"/>
      <c r="O18" s="7734" t="s">
        <v>15</v>
      </c>
      <c r="P18" s="7713"/>
      <c r="Q18" s="7734" t="s">
        <v>16</v>
      </c>
      <c r="R18" s="7713"/>
      <c r="S18" s="7734" t="s">
        <v>17</v>
      </c>
      <c r="T18" s="7713"/>
      <c r="U18" s="7734" t="s">
        <v>18</v>
      </c>
      <c r="V18" s="7713"/>
      <c r="W18" s="7734" t="s">
        <v>19</v>
      </c>
      <c r="X18" s="7713"/>
      <c r="Y18" s="7734" t="s">
        <v>20</v>
      </c>
      <c r="Z18" s="7713"/>
      <c r="AA18" s="7734" t="s">
        <v>21</v>
      </c>
      <c r="AB18" s="7713"/>
      <c r="AC18" s="7734" t="s">
        <v>22</v>
      </c>
      <c r="AD18" s="7713"/>
      <c r="AE18" s="7734" t="s">
        <v>23</v>
      </c>
      <c r="AF18" s="7713"/>
      <c r="AG18" s="7734" t="s">
        <v>24</v>
      </c>
      <c r="AH18" s="7713"/>
      <c r="AI18" s="7734" t="s">
        <v>25</v>
      </c>
      <c r="AJ18" s="7713"/>
      <c r="AK18" s="7734" t="s">
        <v>26</v>
      </c>
      <c r="AL18" s="7713"/>
      <c r="AM18" s="7558"/>
      <c r="AN18" s="7558"/>
      <c r="AO18" s="73"/>
      <c r="AP18" s="73"/>
      <c r="AQ18" s="73"/>
      <c r="AR18" s="73"/>
      <c r="AS18" s="73"/>
      <c r="AT18" s="73"/>
      <c r="AU18" s="73"/>
      <c r="AV18" s="73"/>
      <c r="AW18" s="73"/>
      <c r="AX18" s="73"/>
      <c r="AY18" s="73"/>
      <c r="AZ18" s="73"/>
      <c r="BA18" s="73"/>
      <c r="BB18" s="73"/>
      <c r="BC18" s="73"/>
      <c r="BD18" s="73"/>
      <c r="BE18" s="73"/>
      <c r="BF18" s="73"/>
      <c r="BG18" s="73"/>
      <c r="BH18" s="73"/>
      <c r="BI18" s="73"/>
      <c r="CG18" s="1914"/>
      <c r="CH18" s="1914"/>
      <c r="CI18" s="1914"/>
      <c r="CJ18" s="1914"/>
      <c r="CK18" s="1914"/>
      <c r="CL18" s="1914"/>
      <c r="CM18" s="1914"/>
    </row>
    <row r="19" spans="1:91" ht="16.350000000000001" customHeight="1" x14ac:dyDescent="0.2">
      <c r="A19" s="7683"/>
      <c r="B19" s="3028" t="s">
        <v>55</v>
      </c>
      <c r="C19" s="3029" t="s">
        <v>512</v>
      </c>
      <c r="D19" s="3030" t="s">
        <v>56</v>
      </c>
      <c r="E19" s="3031" t="s">
        <v>512</v>
      </c>
      <c r="F19" s="3030" t="s">
        <v>56</v>
      </c>
      <c r="G19" s="3031" t="s">
        <v>512</v>
      </c>
      <c r="H19" s="3030" t="s">
        <v>56</v>
      </c>
      <c r="I19" s="3031" t="s">
        <v>512</v>
      </c>
      <c r="J19" s="3030" t="s">
        <v>56</v>
      </c>
      <c r="K19" s="3031" t="s">
        <v>512</v>
      </c>
      <c r="L19" s="3030" t="s">
        <v>56</v>
      </c>
      <c r="M19" s="3031" t="s">
        <v>512</v>
      </c>
      <c r="N19" s="3030" t="s">
        <v>56</v>
      </c>
      <c r="O19" s="3031" t="s">
        <v>512</v>
      </c>
      <c r="P19" s="3030" t="s">
        <v>56</v>
      </c>
      <c r="Q19" s="3031" t="s">
        <v>512</v>
      </c>
      <c r="R19" s="3030" t="s">
        <v>56</v>
      </c>
      <c r="S19" s="3031" t="s">
        <v>512</v>
      </c>
      <c r="T19" s="3030" t="s">
        <v>56</v>
      </c>
      <c r="U19" s="3031" t="s">
        <v>512</v>
      </c>
      <c r="V19" s="3030" t="s">
        <v>56</v>
      </c>
      <c r="W19" s="3031" t="s">
        <v>512</v>
      </c>
      <c r="X19" s="3030" t="s">
        <v>56</v>
      </c>
      <c r="Y19" s="3031" t="s">
        <v>512</v>
      </c>
      <c r="Z19" s="3030" t="s">
        <v>56</v>
      </c>
      <c r="AA19" s="3031" t="s">
        <v>512</v>
      </c>
      <c r="AB19" s="3030" t="s">
        <v>56</v>
      </c>
      <c r="AC19" s="3031" t="s">
        <v>512</v>
      </c>
      <c r="AD19" s="3030" t="s">
        <v>56</v>
      </c>
      <c r="AE19" s="3031" t="s">
        <v>512</v>
      </c>
      <c r="AF19" s="3030" t="s">
        <v>56</v>
      </c>
      <c r="AG19" s="3031" t="s">
        <v>512</v>
      </c>
      <c r="AH19" s="3030" t="s">
        <v>56</v>
      </c>
      <c r="AI19" s="3031" t="s">
        <v>512</v>
      </c>
      <c r="AJ19" s="3030" t="s">
        <v>56</v>
      </c>
      <c r="AK19" s="3031" t="s">
        <v>512</v>
      </c>
      <c r="AL19" s="3030" t="s">
        <v>56</v>
      </c>
      <c r="AM19" s="7652"/>
      <c r="AN19" s="7652"/>
      <c r="AO19" s="73"/>
      <c r="AP19" s="73"/>
      <c r="AQ19" s="73"/>
      <c r="AR19" s="73"/>
      <c r="AS19" s="73"/>
      <c r="AT19" s="73"/>
      <c r="AU19" s="73"/>
      <c r="AV19" s="73"/>
      <c r="AW19" s="73"/>
      <c r="AX19" s="73"/>
      <c r="AY19" s="73"/>
      <c r="AZ19" s="73"/>
      <c r="BA19" s="73"/>
      <c r="BB19" s="73"/>
      <c r="BC19" s="73"/>
      <c r="BD19" s="73"/>
      <c r="BE19" s="73"/>
      <c r="BF19" s="73"/>
      <c r="BG19" s="73"/>
      <c r="BH19" s="73"/>
      <c r="BI19" s="73"/>
      <c r="CG19" s="1914"/>
      <c r="CH19" s="1914"/>
      <c r="CI19" s="1914"/>
      <c r="CJ19" s="1914"/>
      <c r="CK19" s="1914"/>
      <c r="CL19" s="1914"/>
      <c r="CM19" s="1914"/>
    </row>
    <row r="20" spans="1:91" ht="16.350000000000001" customHeight="1" x14ac:dyDescent="0.2">
      <c r="A20" s="3032" t="s">
        <v>33</v>
      </c>
      <c r="B20" s="2326">
        <f>SUM(C20+D20)</f>
        <v>0</v>
      </c>
      <c r="C20" s="1833">
        <f t="shared" ref="C20:D23" si="1">SUM(E20+G20+I20+K20+M20+O20+Q20+S20+U20+W20+Y20+AA20+AC20+AE20+AG20+AI20+AK20)</f>
        <v>0</v>
      </c>
      <c r="D20" s="1526">
        <f t="shared" si="1"/>
        <v>0</v>
      </c>
      <c r="E20" s="332"/>
      <c r="F20" s="299"/>
      <c r="G20" s="332"/>
      <c r="H20" s="299"/>
      <c r="I20" s="332"/>
      <c r="J20" s="593"/>
      <c r="K20" s="332"/>
      <c r="L20" s="593"/>
      <c r="M20" s="332"/>
      <c r="N20" s="593"/>
      <c r="O20" s="2152"/>
      <c r="P20" s="593"/>
      <c r="Q20" s="2152"/>
      <c r="R20" s="593"/>
      <c r="S20" s="2152"/>
      <c r="T20" s="593"/>
      <c r="U20" s="2152"/>
      <c r="V20" s="593"/>
      <c r="W20" s="2152"/>
      <c r="X20" s="593"/>
      <c r="Y20" s="2152"/>
      <c r="Z20" s="593"/>
      <c r="AA20" s="2152"/>
      <c r="AB20" s="593"/>
      <c r="AC20" s="2152"/>
      <c r="AD20" s="593"/>
      <c r="AE20" s="2152"/>
      <c r="AF20" s="593"/>
      <c r="AG20" s="2152"/>
      <c r="AH20" s="593"/>
      <c r="AI20" s="2152"/>
      <c r="AJ20" s="593"/>
      <c r="AK20" s="2152"/>
      <c r="AL20" s="593"/>
      <c r="AM20" s="2613"/>
      <c r="AN20" s="2613"/>
      <c r="AO20" s="34"/>
      <c r="AP20" s="30"/>
      <c r="AQ20" s="30"/>
      <c r="AR20" s="30"/>
      <c r="AS20" s="30"/>
      <c r="AT20" s="30"/>
      <c r="AU20" s="30"/>
      <c r="AV20" s="30"/>
      <c r="AW20" s="30"/>
      <c r="AX20" s="30"/>
      <c r="AY20" s="30"/>
      <c r="AZ20" s="73"/>
      <c r="BA20" s="73"/>
      <c r="BB20" s="73"/>
      <c r="BC20" s="73"/>
      <c r="BD20" s="73"/>
      <c r="BE20" s="73"/>
      <c r="BF20" s="73"/>
      <c r="BG20" s="73"/>
      <c r="BH20" s="73"/>
      <c r="BI20" s="73"/>
      <c r="CG20" s="1914">
        <v>0</v>
      </c>
      <c r="CH20" s="1914">
        <v>0</v>
      </c>
      <c r="CI20" s="1914"/>
      <c r="CJ20" s="1914"/>
      <c r="CK20" s="1914"/>
      <c r="CL20" s="1914"/>
      <c r="CM20" s="1914"/>
    </row>
    <row r="21" spans="1:91" ht="16.350000000000001" customHeight="1" x14ac:dyDescent="0.2">
      <c r="A21" s="2201" t="s">
        <v>76</v>
      </c>
      <c r="B21" s="2326">
        <f>SUM(C21+D21)</f>
        <v>0</v>
      </c>
      <c r="C21" s="1833">
        <f t="shared" si="1"/>
        <v>0</v>
      </c>
      <c r="D21" s="2794">
        <f t="shared" si="1"/>
        <v>0</v>
      </c>
      <c r="E21" s="1923"/>
      <c r="F21" s="1925"/>
      <c r="G21" s="1923"/>
      <c r="H21" s="1925"/>
      <c r="I21" s="1923"/>
      <c r="J21" s="1924"/>
      <c r="K21" s="1923"/>
      <c r="L21" s="1924"/>
      <c r="M21" s="1923"/>
      <c r="N21" s="1924"/>
      <c r="O21" s="2342"/>
      <c r="P21" s="1924"/>
      <c r="Q21" s="2342"/>
      <c r="R21" s="1924"/>
      <c r="S21" s="2342"/>
      <c r="T21" s="1924"/>
      <c r="U21" s="2342"/>
      <c r="V21" s="1924"/>
      <c r="W21" s="2342"/>
      <c r="X21" s="1924"/>
      <c r="Y21" s="2342"/>
      <c r="Z21" s="1924"/>
      <c r="AA21" s="2342"/>
      <c r="AB21" s="1924"/>
      <c r="AC21" s="2342"/>
      <c r="AD21" s="1924"/>
      <c r="AE21" s="2342"/>
      <c r="AF21" s="1924"/>
      <c r="AG21" s="2342"/>
      <c r="AH21" s="1924"/>
      <c r="AI21" s="2342"/>
      <c r="AJ21" s="1924"/>
      <c r="AK21" s="2342"/>
      <c r="AL21" s="1924"/>
      <c r="AM21" s="1906"/>
      <c r="AN21" s="1906"/>
      <c r="AO21" s="34"/>
      <c r="AP21" s="30"/>
      <c r="AQ21" s="30"/>
      <c r="AR21" s="30"/>
      <c r="AS21" s="30"/>
      <c r="AT21" s="30"/>
      <c r="AU21" s="30"/>
      <c r="AV21" s="30"/>
      <c r="AW21" s="30"/>
      <c r="AX21" s="30"/>
      <c r="AY21" s="30"/>
      <c r="AZ21" s="73"/>
      <c r="BA21" s="73"/>
      <c r="BB21" s="73"/>
      <c r="BC21" s="73"/>
      <c r="BD21" s="73"/>
      <c r="BE21" s="73"/>
      <c r="BF21" s="73"/>
      <c r="BG21" s="73"/>
      <c r="BH21" s="73"/>
      <c r="BI21" s="73"/>
      <c r="CG21" s="1914">
        <v>0</v>
      </c>
      <c r="CH21" s="1914">
        <v>0</v>
      </c>
      <c r="CI21" s="1914"/>
      <c r="CJ21" s="1914"/>
      <c r="CK21" s="1914"/>
      <c r="CL21" s="1914"/>
      <c r="CM21" s="1914"/>
    </row>
    <row r="22" spans="1:91" ht="16.350000000000001" customHeight="1" x14ac:dyDescent="0.2">
      <c r="A22" s="2201" t="s">
        <v>35</v>
      </c>
      <c r="B22" s="2326">
        <f>SUM(C22+D22)</f>
        <v>0</v>
      </c>
      <c r="C22" s="1833">
        <f t="shared" si="1"/>
        <v>0</v>
      </c>
      <c r="D22" s="2794">
        <f t="shared" si="1"/>
        <v>0</v>
      </c>
      <c r="E22" s="1923"/>
      <c r="F22" s="1925"/>
      <c r="G22" s="1923"/>
      <c r="H22" s="1925"/>
      <c r="I22" s="1923"/>
      <c r="J22" s="1924"/>
      <c r="K22" s="1923"/>
      <c r="L22" s="1924"/>
      <c r="M22" s="1923"/>
      <c r="N22" s="1924"/>
      <c r="O22" s="2342"/>
      <c r="P22" s="1924"/>
      <c r="Q22" s="2342"/>
      <c r="R22" s="1924"/>
      <c r="S22" s="2342"/>
      <c r="T22" s="1924"/>
      <c r="U22" s="2342"/>
      <c r="V22" s="1924"/>
      <c r="W22" s="2342"/>
      <c r="X22" s="1924"/>
      <c r="Y22" s="2342"/>
      <c r="Z22" s="1924"/>
      <c r="AA22" s="2342"/>
      <c r="AB22" s="1924"/>
      <c r="AC22" s="2342"/>
      <c r="AD22" s="1924"/>
      <c r="AE22" s="2342"/>
      <c r="AF22" s="1924"/>
      <c r="AG22" s="2342"/>
      <c r="AH22" s="1924"/>
      <c r="AI22" s="2342"/>
      <c r="AJ22" s="1924"/>
      <c r="AK22" s="2342"/>
      <c r="AL22" s="1924"/>
      <c r="AM22" s="1906"/>
      <c r="AN22" s="1906"/>
      <c r="AO22" s="34"/>
      <c r="AP22" s="30"/>
      <c r="AQ22" s="30"/>
      <c r="AR22" s="30"/>
      <c r="AS22" s="30"/>
      <c r="AT22" s="30"/>
      <c r="AU22" s="30"/>
      <c r="AV22" s="30"/>
      <c r="AW22" s="30"/>
      <c r="AX22" s="30"/>
      <c r="AY22" s="30"/>
      <c r="AZ22" s="73"/>
      <c r="BA22" s="73"/>
      <c r="BB22" s="73"/>
      <c r="BC22" s="73"/>
      <c r="BD22" s="73"/>
      <c r="BE22" s="73"/>
      <c r="BF22" s="73"/>
      <c r="BG22" s="73"/>
      <c r="BH22" s="73"/>
      <c r="BI22" s="73"/>
      <c r="CG22" s="1914">
        <v>0</v>
      </c>
      <c r="CH22" s="1914">
        <v>0</v>
      </c>
      <c r="CI22" s="1914"/>
      <c r="CJ22" s="1914"/>
      <c r="CK22" s="1914"/>
      <c r="CL22" s="1914"/>
      <c r="CM22" s="1914"/>
    </row>
    <row r="23" spans="1:91" ht="16.350000000000001" customHeight="1" x14ac:dyDescent="0.2">
      <c r="A23" s="3033" t="s">
        <v>1884</v>
      </c>
      <c r="B23" s="2327">
        <f>SUM(C23+D23)</f>
        <v>0</v>
      </c>
      <c r="C23" s="1852">
        <f t="shared" si="1"/>
        <v>0</v>
      </c>
      <c r="D23" s="2839">
        <f t="shared" si="1"/>
        <v>0</v>
      </c>
      <c r="E23" s="2022"/>
      <c r="F23" s="2025"/>
      <c r="G23" s="2022"/>
      <c r="H23" s="2025"/>
      <c r="I23" s="2022"/>
      <c r="J23" s="2021"/>
      <c r="K23" s="2022"/>
      <c r="L23" s="2021"/>
      <c r="M23" s="2022"/>
      <c r="N23" s="2021"/>
      <c r="O23" s="2140"/>
      <c r="P23" s="2021"/>
      <c r="Q23" s="2140"/>
      <c r="R23" s="2021"/>
      <c r="S23" s="2140"/>
      <c r="T23" s="2021"/>
      <c r="U23" s="2140"/>
      <c r="V23" s="2021"/>
      <c r="W23" s="2140"/>
      <c r="X23" s="2021"/>
      <c r="Y23" s="2140"/>
      <c r="Z23" s="2021"/>
      <c r="AA23" s="2140"/>
      <c r="AB23" s="2021"/>
      <c r="AC23" s="2140"/>
      <c r="AD23" s="2021"/>
      <c r="AE23" s="2140"/>
      <c r="AF23" s="2021"/>
      <c r="AG23" s="2140"/>
      <c r="AH23" s="2021"/>
      <c r="AI23" s="2140"/>
      <c r="AJ23" s="2021"/>
      <c r="AK23" s="2140"/>
      <c r="AL23" s="2021"/>
      <c r="AM23" s="1913"/>
      <c r="AN23" s="1913"/>
      <c r="AO23" s="34"/>
      <c r="AP23" s="30"/>
      <c r="AQ23" s="30"/>
      <c r="AR23" s="30"/>
      <c r="AS23" s="30"/>
      <c r="AT23" s="30"/>
      <c r="AU23" s="30"/>
      <c r="AV23" s="30"/>
      <c r="AW23" s="30"/>
      <c r="AX23" s="30"/>
      <c r="AY23" s="30"/>
      <c r="AZ23" s="73"/>
      <c r="BA23" s="73"/>
      <c r="BB23" s="73"/>
      <c r="BC23" s="73"/>
      <c r="BD23" s="73"/>
      <c r="BE23" s="73"/>
      <c r="BF23" s="73"/>
      <c r="BG23" s="73"/>
      <c r="BH23" s="73"/>
      <c r="BI23" s="73"/>
      <c r="CG23" s="1914">
        <v>0</v>
      </c>
      <c r="CH23" s="1914">
        <v>0</v>
      </c>
      <c r="CI23" s="1914"/>
      <c r="CJ23" s="1914"/>
      <c r="CK23" s="1914"/>
      <c r="CL23" s="1914"/>
      <c r="CM23" s="1914"/>
    </row>
    <row r="24" spans="1:91" ht="32.1" customHeight="1" x14ac:dyDescent="0.2">
      <c r="A24" s="824" t="s">
        <v>3619</v>
      </c>
      <c r="B24" s="824"/>
      <c r="C24" s="824"/>
      <c r="D24" s="824"/>
      <c r="E24" s="824"/>
      <c r="F24" s="824"/>
      <c r="G24" s="3010"/>
      <c r="H24" s="3010"/>
      <c r="I24" s="3010"/>
      <c r="J24" s="3010"/>
      <c r="K24" s="3010"/>
      <c r="L24" s="983"/>
      <c r="M24" s="3010"/>
      <c r="N24" s="3010"/>
      <c r="O24" s="65"/>
      <c r="P24" s="65"/>
      <c r="Q24" s="65"/>
      <c r="R24" s="65"/>
      <c r="S24" s="65"/>
      <c r="T24" s="65"/>
      <c r="U24" s="65"/>
      <c r="V24" s="65"/>
      <c r="W24" s="65"/>
      <c r="X24" s="2928"/>
      <c r="Y24" s="2928"/>
      <c r="Z24" s="2928"/>
      <c r="AA24" s="2928"/>
      <c r="AB24" s="2928"/>
      <c r="AC24" s="2928"/>
      <c r="AD24" s="2928"/>
      <c r="AE24" s="2928"/>
      <c r="AF24" s="2928"/>
      <c r="AG24" s="2928"/>
      <c r="AH24" s="2928"/>
      <c r="AI24" s="2928"/>
      <c r="AJ24" s="2928"/>
      <c r="AK24" s="2928"/>
      <c r="AL24" s="2928"/>
      <c r="AM24" s="2938"/>
      <c r="AN24" s="72"/>
      <c r="AO24" s="73"/>
      <c r="AP24" s="73"/>
      <c r="AQ24" s="73"/>
      <c r="AR24" s="73"/>
      <c r="AS24" s="73"/>
      <c r="AT24" s="73"/>
      <c r="AU24" s="73"/>
      <c r="AV24" s="73"/>
      <c r="AW24" s="73"/>
      <c r="AX24" s="73"/>
      <c r="AY24" s="73"/>
      <c r="AZ24" s="73"/>
      <c r="BA24" s="73"/>
      <c r="BB24" s="73"/>
      <c r="BC24" s="73"/>
      <c r="BD24" s="73"/>
      <c r="BE24" s="73"/>
      <c r="BF24" s="73"/>
      <c r="BG24" s="73"/>
      <c r="BH24" s="73"/>
      <c r="BI24" s="73"/>
      <c r="BX24" s="84"/>
      <c r="BY24" s="84"/>
      <c r="BZ24" s="84"/>
      <c r="CG24" s="1914"/>
      <c r="CH24" s="1914"/>
      <c r="CI24" s="1914"/>
      <c r="CJ24" s="1914"/>
      <c r="CK24" s="1914"/>
      <c r="CL24" s="1914"/>
      <c r="CM24" s="1914"/>
    </row>
    <row r="25" spans="1:91" ht="16.350000000000001" customHeight="1" x14ac:dyDescent="0.2">
      <c r="A25" s="7684" t="s">
        <v>4</v>
      </c>
      <c r="B25" s="7701" t="s">
        <v>1873</v>
      </c>
      <c r="C25" s="7654"/>
      <c r="D25" s="7655"/>
      <c r="E25" s="7746" t="s">
        <v>820</v>
      </c>
      <c r="F25" s="7755"/>
      <c r="G25" s="7755"/>
      <c r="H25" s="7755"/>
      <c r="I25" s="7755"/>
      <c r="J25" s="7755"/>
      <c r="K25" s="7755"/>
      <c r="L25" s="7755"/>
      <c r="M25" s="7755"/>
      <c r="N25" s="7755"/>
      <c r="O25" s="7755"/>
      <c r="P25" s="7755"/>
      <c r="Q25" s="7755"/>
      <c r="R25" s="7755"/>
      <c r="S25" s="7755"/>
      <c r="T25" s="7755"/>
      <c r="U25" s="7755"/>
      <c r="V25" s="7755"/>
      <c r="W25" s="7755"/>
      <c r="X25" s="7755"/>
      <c r="Y25" s="7755"/>
      <c r="Z25" s="7755"/>
      <c r="AA25" s="7755"/>
      <c r="AB25" s="7755"/>
      <c r="AC25" s="7755"/>
      <c r="AD25" s="7755"/>
      <c r="AE25" s="7755"/>
      <c r="AF25" s="7755"/>
      <c r="AG25" s="7755"/>
      <c r="AH25" s="7755"/>
      <c r="AI25" s="7755"/>
      <c r="AJ25" s="7755"/>
      <c r="AK25" s="7755"/>
      <c r="AL25" s="7745"/>
      <c r="AM25" s="7651" t="s">
        <v>52</v>
      </c>
      <c r="AN25" s="7651" t="s">
        <v>1883</v>
      </c>
      <c r="AO25" s="73"/>
      <c r="AP25" s="73"/>
      <c r="AQ25" s="73"/>
      <c r="AR25" s="73"/>
      <c r="AS25" s="73"/>
      <c r="AT25" s="73"/>
      <c r="AU25" s="73"/>
      <c r="AV25" s="73"/>
      <c r="AW25" s="73"/>
      <c r="AX25" s="73"/>
      <c r="AY25" s="73"/>
      <c r="AZ25" s="73"/>
      <c r="BA25" s="73"/>
      <c r="BB25" s="73"/>
      <c r="BC25" s="73"/>
      <c r="BD25" s="73"/>
      <c r="BE25" s="73"/>
      <c r="BF25" s="73"/>
      <c r="BG25" s="73"/>
      <c r="BH25" s="73"/>
      <c r="BI25" s="73"/>
      <c r="CG25" s="1914"/>
      <c r="CH25" s="1914"/>
      <c r="CI25" s="1914"/>
      <c r="CJ25" s="1914"/>
      <c r="CK25" s="1914"/>
      <c r="CL25" s="1914"/>
      <c r="CM25" s="1914"/>
    </row>
    <row r="26" spans="1:91" ht="16.350000000000001" customHeight="1" x14ac:dyDescent="0.2">
      <c r="A26" s="7036"/>
      <c r="B26" s="7702"/>
      <c r="C26" s="7564"/>
      <c r="D26" s="7565"/>
      <c r="E26" s="7746" t="s">
        <v>740</v>
      </c>
      <c r="F26" s="7745"/>
      <c r="G26" s="7746" t="s">
        <v>510</v>
      </c>
      <c r="H26" s="7745"/>
      <c r="I26" s="7746" t="s">
        <v>511</v>
      </c>
      <c r="J26" s="7745"/>
      <c r="K26" s="7746" t="s">
        <v>72</v>
      </c>
      <c r="L26" s="7745"/>
      <c r="M26" s="7746" t="s">
        <v>14</v>
      </c>
      <c r="N26" s="7745"/>
      <c r="O26" s="7734" t="s">
        <v>15</v>
      </c>
      <c r="P26" s="7713"/>
      <c r="Q26" s="7734" t="s">
        <v>16</v>
      </c>
      <c r="R26" s="7713"/>
      <c r="S26" s="7734" t="s">
        <v>17</v>
      </c>
      <c r="T26" s="7713"/>
      <c r="U26" s="7734" t="s">
        <v>18</v>
      </c>
      <c r="V26" s="7713"/>
      <c r="W26" s="7734" t="s">
        <v>19</v>
      </c>
      <c r="X26" s="7713"/>
      <c r="Y26" s="7734" t="s">
        <v>20</v>
      </c>
      <c r="Z26" s="7713"/>
      <c r="AA26" s="7734" t="s">
        <v>21</v>
      </c>
      <c r="AB26" s="7713"/>
      <c r="AC26" s="7734" t="s">
        <v>22</v>
      </c>
      <c r="AD26" s="7713"/>
      <c r="AE26" s="7734" t="s">
        <v>23</v>
      </c>
      <c r="AF26" s="7713"/>
      <c r="AG26" s="7734" t="s">
        <v>24</v>
      </c>
      <c r="AH26" s="7713"/>
      <c r="AI26" s="7734" t="s">
        <v>25</v>
      </c>
      <c r="AJ26" s="7713"/>
      <c r="AK26" s="7734" t="s">
        <v>26</v>
      </c>
      <c r="AL26" s="7713"/>
      <c r="AM26" s="7558"/>
      <c r="AN26" s="7558"/>
      <c r="AO26" s="73"/>
      <c r="AP26" s="73"/>
      <c r="AQ26" s="73"/>
      <c r="AR26" s="73"/>
      <c r="AS26" s="73"/>
      <c r="AT26" s="73"/>
      <c r="AU26" s="73"/>
      <c r="AV26" s="73"/>
      <c r="AW26" s="73"/>
      <c r="AX26" s="73"/>
      <c r="AY26" s="73"/>
      <c r="AZ26" s="73"/>
      <c r="BA26" s="73"/>
      <c r="BB26" s="73"/>
      <c r="BC26" s="73"/>
      <c r="BD26" s="73"/>
      <c r="BE26" s="73"/>
      <c r="BF26" s="73"/>
      <c r="BG26" s="73"/>
      <c r="BH26" s="73"/>
      <c r="BI26" s="73"/>
      <c r="CG26" s="1914"/>
      <c r="CH26" s="1914"/>
      <c r="CI26" s="1914"/>
      <c r="CJ26" s="1914"/>
      <c r="CK26" s="1914"/>
      <c r="CL26" s="1914"/>
      <c r="CM26" s="1914"/>
    </row>
    <row r="27" spans="1:91" ht="16.350000000000001" customHeight="1" x14ac:dyDescent="0.2">
      <c r="A27" s="7686"/>
      <c r="B27" s="3028" t="s">
        <v>55</v>
      </c>
      <c r="C27" s="3012" t="s">
        <v>512</v>
      </c>
      <c r="D27" s="2221" t="s">
        <v>56</v>
      </c>
      <c r="E27" s="2192" t="s">
        <v>512</v>
      </c>
      <c r="F27" s="2193" t="s">
        <v>56</v>
      </c>
      <c r="G27" s="2192" t="s">
        <v>512</v>
      </c>
      <c r="H27" s="2193" t="s">
        <v>56</v>
      </c>
      <c r="I27" s="2192" t="s">
        <v>512</v>
      </c>
      <c r="J27" s="2193" t="s">
        <v>56</v>
      </c>
      <c r="K27" s="2192" t="s">
        <v>512</v>
      </c>
      <c r="L27" s="2193" t="s">
        <v>56</v>
      </c>
      <c r="M27" s="2192" t="s">
        <v>512</v>
      </c>
      <c r="N27" s="2193" t="s">
        <v>56</v>
      </c>
      <c r="O27" s="2192" t="s">
        <v>512</v>
      </c>
      <c r="P27" s="2193" t="s">
        <v>56</v>
      </c>
      <c r="Q27" s="2192" t="s">
        <v>512</v>
      </c>
      <c r="R27" s="2193" t="s">
        <v>56</v>
      </c>
      <c r="S27" s="2192" t="s">
        <v>512</v>
      </c>
      <c r="T27" s="2193" t="s">
        <v>56</v>
      </c>
      <c r="U27" s="2192" t="s">
        <v>512</v>
      </c>
      <c r="V27" s="2193" t="s">
        <v>56</v>
      </c>
      <c r="W27" s="2192" t="s">
        <v>512</v>
      </c>
      <c r="X27" s="2193" t="s">
        <v>56</v>
      </c>
      <c r="Y27" s="2192" t="s">
        <v>512</v>
      </c>
      <c r="Z27" s="2193" t="s">
        <v>56</v>
      </c>
      <c r="AA27" s="2192" t="s">
        <v>512</v>
      </c>
      <c r="AB27" s="2193" t="s">
        <v>56</v>
      </c>
      <c r="AC27" s="2192" t="s">
        <v>512</v>
      </c>
      <c r="AD27" s="2193" t="s">
        <v>56</v>
      </c>
      <c r="AE27" s="2192" t="s">
        <v>512</v>
      </c>
      <c r="AF27" s="2193" t="s">
        <v>56</v>
      </c>
      <c r="AG27" s="2192" t="s">
        <v>512</v>
      </c>
      <c r="AH27" s="2193" t="s">
        <v>56</v>
      </c>
      <c r="AI27" s="2192" t="s">
        <v>512</v>
      </c>
      <c r="AJ27" s="2193" t="s">
        <v>56</v>
      </c>
      <c r="AK27" s="2192" t="s">
        <v>512</v>
      </c>
      <c r="AL27" s="2193" t="s">
        <v>56</v>
      </c>
      <c r="AM27" s="7652"/>
      <c r="AN27" s="7652"/>
      <c r="AO27" s="73"/>
      <c r="AP27" s="73"/>
      <c r="AQ27" s="73"/>
      <c r="AR27" s="73"/>
      <c r="AS27" s="73"/>
      <c r="AT27" s="73"/>
      <c r="AU27" s="73"/>
      <c r="AV27" s="73"/>
      <c r="AW27" s="73"/>
      <c r="AX27" s="73"/>
      <c r="AY27" s="73"/>
      <c r="AZ27" s="73"/>
      <c r="BA27" s="73"/>
      <c r="BB27" s="73"/>
      <c r="BC27" s="73"/>
      <c r="BD27" s="73"/>
      <c r="BE27" s="73"/>
      <c r="BF27" s="73"/>
      <c r="BG27" s="73"/>
      <c r="BH27" s="73"/>
      <c r="BI27" s="73"/>
      <c r="CG27" s="1914"/>
      <c r="CH27" s="1914"/>
      <c r="CI27" s="1914"/>
      <c r="CJ27" s="1914"/>
      <c r="CK27" s="1914"/>
      <c r="CL27" s="1914"/>
      <c r="CM27" s="1914"/>
    </row>
    <row r="28" spans="1:91" ht="16.350000000000001" customHeight="1" x14ac:dyDescent="0.2">
      <c r="A28" s="3034" t="s">
        <v>33</v>
      </c>
      <c r="B28" s="3035"/>
      <c r="C28" s="3036">
        <f t="shared" ref="C28:D33" si="2">SUM(E28+G28+I28+K28+M28+O28+Q28+S28+U28+W28+Y28+AA28+AC28+AE28+AG28+AI28+AK28)</f>
        <v>0</v>
      </c>
      <c r="D28" s="3037">
        <f t="shared" si="2"/>
        <v>0</v>
      </c>
      <c r="E28" s="3018"/>
      <c r="F28" s="3038"/>
      <c r="G28" s="3018"/>
      <c r="H28" s="3038"/>
      <c r="I28" s="3018"/>
      <c r="J28" s="3019"/>
      <c r="K28" s="3018"/>
      <c r="L28" s="3019"/>
      <c r="M28" s="3018"/>
      <c r="N28" s="3019"/>
      <c r="O28" s="3039"/>
      <c r="P28" s="3019"/>
      <c r="Q28" s="3039"/>
      <c r="R28" s="3019"/>
      <c r="S28" s="3039"/>
      <c r="T28" s="3019"/>
      <c r="U28" s="3039"/>
      <c r="V28" s="3019"/>
      <c r="W28" s="3039"/>
      <c r="X28" s="3019"/>
      <c r="Y28" s="3039"/>
      <c r="Z28" s="3019"/>
      <c r="AA28" s="3039"/>
      <c r="AB28" s="3019"/>
      <c r="AC28" s="3039"/>
      <c r="AD28" s="3019"/>
      <c r="AE28" s="3039"/>
      <c r="AF28" s="3019"/>
      <c r="AG28" s="3039"/>
      <c r="AH28" s="3019"/>
      <c r="AI28" s="3039"/>
      <c r="AJ28" s="3019"/>
      <c r="AK28" s="3039"/>
      <c r="AL28" s="3019"/>
      <c r="AM28" s="3020"/>
      <c r="AN28" s="3020"/>
      <c r="AO28" s="34"/>
      <c r="AP28" s="30"/>
      <c r="AQ28" s="30"/>
      <c r="AR28" s="30"/>
      <c r="AS28" s="30"/>
      <c r="AT28" s="30"/>
      <c r="AU28" s="30"/>
      <c r="AV28" s="30"/>
      <c r="AW28" s="30"/>
      <c r="AX28" s="30"/>
      <c r="AY28" s="30"/>
      <c r="AZ28" s="73"/>
      <c r="BA28" s="73"/>
      <c r="BB28" s="73"/>
      <c r="BC28" s="73"/>
      <c r="BD28" s="73"/>
      <c r="BE28" s="73"/>
      <c r="BF28" s="73"/>
      <c r="BG28" s="73"/>
      <c r="BH28" s="73"/>
      <c r="BI28" s="73"/>
      <c r="CG28" s="1914">
        <v>0</v>
      </c>
      <c r="CH28" s="1914">
        <v>0</v>
      </c>
      <c r="CI28" s="1914"/>
      <c r="CJ28" s="1914"/>
      <c r="CK28" s="1914"/>
      <c r="CL28" s="1914"/>
      <c r="CM28" s="1914"/>
    </row>
    <row r="29" spans="1:91" ht="16.350000000000001" customHeight="1" x14ac:dyDescent="0.2">
      <c r="A29" s="2872" t="s">
        <v>76</v>
      </c>
      <c r="B29" s="3035"/>
      <c r="C29" s="1833">
        <f t="shared" si="2"/>
        <v>0</v>
      </c>
      <c r="D29" s="2794">
        <f t="shared" si="2"/>
        <v>0</v>
      </c>
      <c r="E29" s="1923"/>
      <c r="F29" s="1925"/>
      <c r="G29" s="1923"/>
      <c r="H29" s="1925"/>
      <c r="I29" s="1923"/>
      <c r="J29" s="1924"/>
      <c r="K29" s="1923"/>
      <c r="L29" s="1924"/>
      <c r="M29" s="1923"/>
      <c r="N29" s="1924"/>
      <c r="O29" s="2342"/>
      <c r="P29" s="1924"/>
      <c r="Q29" s="2342"/>
      <c r="R29" s="1924"/>
      <c r="S29" s="2342"/>
      <c r="T29" s="1924"/>
      <c r="U29" s="2342"/>
      <c r="V29" s="1924"/>
      <c r="W29" s="2342"/>
      <c r="X29" s="1924"/>
      <c r="Y29" s="2342"/>
      <c r="Z29" s="1924"/>
      <c r="AA29" s="2342"/>
      <c r="AB29" s="1924"/>
      <c r="AC29" s="2342"/>
      <c r="AD29" s="1924"/>
      <c r="AE29" s="2342"/>
      <c r="AF29" s="1924"/>
      <c r="AG29" s="2342"/>
      <c r="AH29" s="1924"/>
      <c r="AI29" s="2342"/>
      <c r="AJ29" s="1924"/>
      <c r="AK29" s="2342"/>
      <c r="AL29" s="1924"/>
      <c r="AM29" s="1906"/>
      <c r="AN29" s="1906"/>
      <c r="AO29" s="34"/>
      <c r="AP29" s="30"/>
      <c r="AQ29" s="30"/>
      <c r="AR29" s="30"/>
      <c r="AS29" s="30"/>
      <c r="AT29" s="30"/>
      <c r="AU29" s="30"/>
      <c r="AV29" s="30"/>
      <c r="AW29" s="30"/>
      <c r="AX29" s="30"/>
      <c r="AY29" s="30"/>
      <c r="AZ29" s="73"/>
      <c r="BA29" s="73"/>
      <c r="BB29" s="73"/>
      <c r="BC29" s="73"/>
      <c r="BD29" s="73"/>
      <c r="BE29" s="73"/>
      <c r="BF29" s="73"/>
      <c r="BG29" s="73"/>
      <c r="BH29" s="73"/>
      <c r="BI29" s="73"/>
      <c r="CG29" s="1914">
        <v>0</v>
      </c>
      <c r="CH29" s="1914">
        <v>0</v>
      </c>
      <c r="CI29" s="1914"/>
      <c r="CJ29" s="1914"/>
      <c r="CK29" s="1914"/>
      <c r="CL29" s="1914"/>
      <c r="CM29" s="1914"/>
    </row>
    <row r="30" spans="1:91" ht="16.350000000000001" customHeight="1" x14ac:dyDescent="0.2">
      <c r="A30" s="2872" t="s">
        <v>35</v>
      </c>
      <c r="B30" s="3040"/>
      <c r="C30" s="1833">
        <f t="shared" si="2"/>
        <v>0</v>
      </c>
      <c r="D30" s="2794">
        <f t="shared" si="2"/>
        <v>0</v>
      </c>
      <c r="E30" s="1923"/>
      <c r="F30" s="1925"/>
      <c r="G30" s="1923"/>
      <c r="H30" s="1925"/>
      <c r="I30" s="1923"/>
      <c r="J30" s="1924"/>
      <c r="K30" s="1923"/>
      <c r="L30" s="1924"/>
      <c r="M30" s="1923"/>
      <c r="N30" s="1924"/>
      <c r="O30" s="2342"/>
      <c r="P30" s="1924"/>
      <c r="Q30" s="2342"/>
      <c r="R30" s="1924"/>
      <c r="S30" s="2342"/>
      <c r="T30" s="1924"/>
      <c r="U30" s="2342"/>
      <c r="V30" s="1924"/>
      <c r="W30" s="2342"/>
      <c r="X30" s="1924"/>
      <c r="Y30" s="2342"/>
      <c r="Z30" s="1924"/>
      <c r="AA30" s="2342"/>
      <c r="AB30" s="1924"/>
      <c r="AC30" s="2342"/>
      <c r="AD30" s="1924"/>
      <c r="AE30" s="2342"/>
      <c r="AF30" s="1924"/>
      <c r="AG30" s="2342"/>
      <c r="AH30" s="1924"/>
      <c r="AI30" s="2342"/>
      <c r="AJ30" s="1924"/>
      <c r="AK30" s="2342"/>
      <c r="AL30" s="1924"/>
      <c r="AM30" s="1906"/>
      <c r="AN30" s="1906"/>
      <c r="AO30" s="34"/>
      <c r="AP30" s="30"/>
      <c r="AQ30" s="30"/>
      <c r="AR30" s="30"/>
      <c r="AS30" s="30"/>
      <c r="AT30" s="30"/>
      <c r="AU30" s="30"/>
      <c r="AV30" s="30"/>
      <c r="AW30" s="30"/>
      <c r="AX30" s="30"/>
      <c r="AY30" s="30"/>
      <c r="AZ30" s="73"/>
      <c r="BA30" s="73"/>
      <c r="BB30" s="73"/>
      <c r="BC30" s="73"/>
      <c r="BD30" s="73"/>
      <c r="BE30" s="73"/>
      <c r="BF30" s="73"/>
      <c r="BG30" s="73"/>
      <c r="BH30" s="73"/>
      <c r="BI30" s="73"/>
      <c r="CG30" s="1914">
        <v>0</v>
      </c>
      <c r="CH30" s="1914">
        <v>0</v>
      </c>
      <c r="CI30" s="1914"/>
      <c r="CJ30" s="1914"/>
      <c r="CK30" s="1914"/>
      <c r="CL30" s="1914"/>
      <c r="CM30" s="1914"/>
    </row>
    <row r="31" spans="1:91" ht="16.350000000000001" customHeight="1" x14ac:dyDescent="0.2">
      <c r="A31" s="2872" t="s">
        <v>1885</v>
      </c>
      <c r="B31" s="3040"/>
      <c r="C31" s="1833">
        <f t="shared" si="2"/>
        <v>0</v>
      </c>
      <c r="D31" s="2794">
        <f t="shared" si="2"/>
        <v>0</v>
      </c>
      <c r="E31" s="1923"/>
      <c r="F31" s="1925"/>
      <c r="G31" s="1923"/>
      <c r="H31" s="1925"/>
      <c r="I31" s="1923"/>
      <c r="J31" s="1924"/>
      <c r="K31" s="1923"/>
      <c r="L31" s="1924"/>
      <c r="M31" s="1923"/>
      <c r="N31" s="1924"/>
      <c r="O31" s="2342"/>
      <c r="P31" s="1924"/>
      <c r="Q31" s="2342"/>
      <c r="R31" s="1924"/>
      <c r="S31" s="2342"/>
      <c r="T31" s="1924"/>
      <c r="U31" s="2342"/>
      <c r="V31" s="1924"/>
      <c r="W31" s="2342"/>
      <c r="X31" s="1924"/>
      <c r="Y31" s="2342"/>
      <c r="Z31" s="1924"/>
      <c r="AA31" s="2342"/>
      <c r="AB31" s="1924"/>
      <c r="AC31" s="2342"/>
      <c r="AD31" s="1924"/>
      <c r="AE31" s="2342"/>
      <c r="AF31" s="1924"/>
      <c r="AG31" s="2342"/>
      <c r="AH31" s="1924"/>
      <c r="AI31" s="2342"/>
      <c r="AJ31" s="1924"/>
      <c r="AK31" s="2342"/>
      <c r="AL31" s="1924"/>
      <c r="AM31" s="1906"/>
      <c r="AN31" s="1906"/>
      <c r="AO31" s="34"/>
      <c r="AP31" s="30"/>
      <c r="AQ31" s="30"/>
      <c r="AR31" s="30"/>
      <c r="AS31" s="30"/>
      <c r="AT31" s="30"/>
      <c r="AU31" s="30"/>
      <c r="AV31" s="30"/>
      <c r="AW31" s="30"/>
      <c r="AX31" s="30"/>
      <c r="AY31" s="30"/>
      <c r="AZ31" s="73"/>
      <c r="BA31" s="73"/>
      <c r="BB31" s="73"/>
      <c r="BC31" s="73"/>
      <c r="BD31" s="73"/>
      <c r="BE31" s="73"/>
      <c r="BF31" s="73"/>
      <c r="BG31" s="73"/>
      <c r="BH31" s="73"/>
      <c r="BI31" s="73"/>
      <c r="CG31" s="1914">
        <v>0</v>
      </c>
      <c r="CH31" s="1914">
        <v>0</v>
      </c>
      <c r="CI31" s="1914"/>
      <c r="CJ31" s="1914"/>
      <c r="CK31" s="1914"/>
      <c r="CL31" s="1914"/>
      <c r="CM31" s="1914"/>
    </row>
    <row r="32" spans="1:91" ht="16.350000000000001" customHeight="1" x14ac:dyDescent="0.2">
      <c r="A32" s="2872" t="s">
        <v>77</v>
      </c>
      <c r="B32" s="3040"/>
      <c r="C32" s="1833">
        <f t="shared" si="2"/>
        <v>0</v>
      </c>
      <c r="D32" s="2794">
        <f t="shared" si="2"/>
        <v>0</v>
      </c>
      <c r="E32" s="1923"/>
      <c r="F32" s="1925"/>
      <c r="G32" s="1923"/>
      <c r="H32" s="1925"/>
      <c r="I32" s="1923"/>
      <c r="J32" s="1924"/>
      <c r="K32" s="1923"/>
      <c r="L32" s="1924"/>
      <c r="M32" s="1923"/>
      <c r="N32" s="1924"/>
      <c r="O32" s="2342"/>
      <c r="P32" s="1924"/>
      <c r="Q32" s="2342"/>
      <c r="R32" s="1924"/>
      <c r="S32" s="2342"/>
      <c r="T32" s="1924"/>
      <c r="U32" s="2342"/>
      <c r="V32" s="1924"/>
      <c r="W32" s="2342"/>
      <c r="X32" s="1924"/>
      <c r="Y32" s="2342"/>
      <c r="Z32" s="1924"/>
      <c r="AA32" s="2342"/>
      <c r="AB32" s="1924"/>
      <c r="AC32" s="2342"/>
      <c r="AD32" s="1924"/>
      <c r="AE32" s="2342"/>
      <c r="AF32" s="1924"/>
      <c r="AG32" s="2342"/>
      <c r="AH32" s="1924"/>
      <c r="AI32" s="2342"/>
      <c r="AJ32" s="1924"/>
      <c r="AK32" s="2342"/>
      <c r="AL32" s="1924"/>
      <c r="AM32" s="1906"/>
      <c r="AN32" s="1906"/>
      <c r="AO32" s="34"/>
      <c r="AP32" s="30"/>
      <c r="AQ32" s="30"/>
      <c r="AR32" s="30"/>
      <c r="AS32" s="30"/>
      <c r="AT32" s="30"/>
      <c r="AU32" s="30"/>
      <c r="AV32" s="30"/>
      <c r="AW32" s="30"/>
      <c r="AX32" s="30"/>
      <c r="AY32" s="30"/>
      <c r="AZ32" s="73"/>
      <c r="BA32" s="73"/>
      <c r="BB32" s="73"/>
      <c r="BC32" s="73"/>
      <c r="BD32" s="73"/>
      <c r="BE32" s="73"/>
      <c r="BF32" s="73"/>
      <c r="BG32" s="73"/>
      <c r="BH32" s="73"/>
      <c r="BI32" s="73"/>
      <c r="CG32" s="1914">
        <v>0</v>
      </c>
      <c r="CH32" s="1914">
        <v>0</v>
      </c>
      <c r="CI32" s="1914"/>
      <c r="CJ32" s="1914"/>
      <c r="CK32" s="1914"/>
      <c r="CL32" s="1914"/>
      <c r="CM32" s="1914"/>
    </row>
    <row r="33" spans="1:91" ht="16.350000000000001" customHeight="1" x14ac:dyDescent="0.2">
      <c r="A33" s="2293" t="s">
        <v>407</v>
      </c>
      <c r="B33" s="3040"/>
      <c r="C33" s="1852">
        <f t="shared" si="2"/>
        <v>0</v>
      </c>
      <c r="D33" s="2839">
        <f t="shared" si="2"/>
        <v>0</v>
      </c>
      <c r="E33" s="2022"/>
      <c r="F33" s="2025"/>
      <c r="G33" s="2022"/>
      <c r="H33" s="2025"/>
      <c r="I33" s="2022"/>
      <c r="J33" s="2021"/>
      <c r="K33" s="2022"/>
      <c r="L33" s="2021"/>
      <c r="M33" s="2022"/>
      <c r="N33" s="2021"/>
      <c r="O33" s="2140"/>
      <c r="P33" s="2021"/>
      <c r="Q33" s="2140"/>
      <c r="R33" s="2021"/>
      <c r="S33" s="2140"/>
      <c r="T33" s="2021"/>
      <c r="U33" s="2140"/>
      <c r="V33" s="2021"/>
      <c r="W33" s="2140"/>
      <c r="X33" s="2021"/>
      <c r="Y33" s="2140"/>
      <c r="Z33" s="2021"/>
      <c r="AA33" s="2140"/>
      <c r="AB33" s="2021"/>
      <c r="AC33" s="2140"/>
      <c r="AD33" s="2021"/>
      <c r="AE33" s="2140"/>
      <c r="AF33" s="2021"/>
      <c r="AG33" s="2140"/>
      <c r="AH33" s="2021"/>
      <c r="AI33" s="2140"/>
      <c r="AJ33" s="2021"/>
      <c r="AK33" s="2140"/>
      <c r="AL33" s="2021"/>
      <c r="AM33" s="1913"/>
      <c r="AN33" s="1913"/>
      <c r="AO33" s="34"/>
      <c r="AP33" s="30"/>
      <c r="AQ33" s="30"/>
      <c r="AR33" s="30"/>
      <c r="AS33" s="30"/>
      <c r="AT33" s="30"/>
      <c r="AU33" s="30"/>
      <c r="AV33" s="30"/>
      <c r="AW33" s="30"/>
      <c r="AX33" s="30"/>
      <c r="AY33" s="30"/>
      <c r="AZ33" s="73"/>
      <c r="BA33" s="73"/>
      <c r="BB33" s="73"/>
      <c r="BC33" s="73"/>
      <c r="BD33" s="73"/>
      <c r="BE33" s="73"/>
      <c r="BF33" s="73"/>
      <c r="BG33" s="73"/>
      <c r="BH33" s="73"/>
      <c r="BI33" s="73"/>
      <c r="CG33" s="1914">
        <v>0</v>
      </c>
      <c r="CH33" s="1914">
        <v>0</v>
      </c>
      <c r="CI33" s="1914"/>
      <c r="CJ33" s="1914"/>
      <c r="CK33" s="1914"/>
      <c r="CL33" s="1914"/>
      <c r="CM33" s="1914"/>
    </row>
    <row r="34" spans="1:91" ht="32.1" customHeight="1" x14ac:dyDescent="0.2">
      <c r="A34" s="824" t="s">
        <v>1886</v>
      </c>
      <c r="B34" s="824"/>
      <c r="C34" s="824"/>
      <c r="D34" s="824"/>
      <c r="E34" s="824"/>
      <c r="F34" s="824"/>
      <c r="G34" s="3010"/>
      <c r="H34" s="3010"/>
      <c r="I34" s="3010"/>
      <c r="J34" s="3010"/>
      <c r="K34" s="824"/>
      <c r="L34" s="983"/>
      <c r="M34" s="3010"/>
      <c r="N34" s="3010"/>
      <c r="O34" s="65"/>
      <c r="P34" s="65"/>
      <c r="Q34" s="65"/>
      <c r="R34" s="65"/>
      <c r="S34" s="65"/>
      <c r="T34" s="65"/>
      <c r="U34" s="65"/>
      <c r="V34" s="65"/>
      <c r="W34" s="65"/>
      <c r="X34" s="2928"/>
      <c r="Y34" s="2928"/>
      <c r="Z34" s="2928"/>
      <c r="AA34" s="2928"/>
      <c r="AB34" s="2928"/>
      <c r="AC34" s="2928"/>
      <c r="AD34" s="2928"/>
      <c r="AE34" s="2928"/>
      <c r="AF34" s="2928"/>
      <c r="AG34" s="2928"/>
      <c r="AH34" s="2928"/>
      <c r="AI34" s="2928"/>
      <c r="AJ34" s="2928"/>
      <c r="AK34" s="2928"/>
      <c r="AL34" s="2928"/>
      <c r="AM34" s="2938"/>
      <c r="AN34" s="73"/>
      <c r="AO34" s="73"/>
      <c r="AP34" s="73"/>
      <c r="AQ34" s="73"/>
      <c r="AR34" s="73"/>
      <c r="AS34" s="73"/>
      <c r="AT34" s="73"/>
      <c r="AU34" s="73"/>
      <c r="AV34" s="73"/>
      <c r="AW34" s="73"/>
      <c r="AX34" s="73"/>
      <c r="AY34" s="73"/>
      <c r="AZ34" s="73"/>
      <c r="BA34" s="73"/>
      <c r="BB34" s="73"/>
      <c r="BC34" s="73"/>
      <c r="BD34" s="73"/>
      <c r="BE34" s="73"/>
      <c r="BF34" s="73"/>
      <c r="BG34" s="73"/>
      <c r="BH34" s="73"/>
      <c r="BI34" s="73"/>
      <c r="BX34" s="84"/>
      <c r="BY34" s="84"/>
      <c r="BZ34" s="84"/>
      <c r="CG34" s="1914"/>
      <c r="CH34" s="1914"/>
      <c r="CI34" s="1914"/>
      <c r="CJ34" s="1914"/>
      <c r="CK34" s="1914"/>
      <c r="CL34" s="1914"/>
      <c r="CM34" s="1914"/>
    </row>
    <row r="35" spans="1:91" ht="16.350000000000001" customHeight="1" x14ac:dyDescent="0.2">
      <c r="A35" s="7684" t="s">
        <v>4</v>
      </c>
      <c r="B35" s="7701" t="s">
        <v>1873</v>
      </c>
      <c r="C35" s="7654"/>
      <c r="D35" s="7655"/>
      <c r="E35" s="7746" t="s">
        <v>820</v>
      </c>
      <c r="F35" s="7755"/>
      <c r="G35" s="7755"/>
      <c r="H35" s="7755"/>
      <c r="I35" s="7755"/>
      <c r="J35" s="7755"/>
      <c r="K35" s="7755"/>
      <c r="L35" s="7755"/>
      <c r="M35" s="7755"/>
      <c r="N35" s="7755"/>
      <c r="O35" s="7755"/>
      <c r="P35" s="7755"/>
      <c r="Q35" s="7755"/>
      <c r="R35" s="7755"/>
      <c r="S35" s="7755"/>
      <c r="T35" s="7755"/>
      <c r="U35" s="7755"/>
      <c r="V35" s="7755"/>
      <c r="W35" s="7755"/>
      <c r="X35" s="7755"/>
      <c r="Y35" s="7755"/>
      <c r="Z35" s="7755"/>
      <c r="AA35" s="7755"/>
      <c r="AB35" s="7755"/>
      <c r="AC35" s="7755"/>
      <c r="AD35" s="7755"/>
      <c r="AE35" s="7755"/>
      <c r="AF35" s="7755"/>
      <c r="AG35" s="7755"/>
      <c r="AH35" s="7755"/>
      <c r="AI35" s="7755"/>
      <c r="AJ35" s="7755"/>
      <c r="AK35" s="7755"/>
      <c r="AL35" s="7745"/>
      <c r="AM35" s="7651" t="s">
        <v>52</v>
      </c>
      <c r="AN35" s="7651" t="s">
        <v>1883</v>
      </c>
      <c r="AO35" s="73"/>
      <c r="AP35" s="73"/>
      <c r="AQ35" s="73"/>
      <c r="AR35" s="73"/>
      <c r="AS35" s="73"/>
      <c r="AT35" s="73"/>
      <c r="AU35" s="73"/>
      <c r="AV35" s="73"/>
      <c r="AW35" s="73"/>
      <c r="AX35" s="73"/>
      <c r="AY35" s="73"/>
      <c r="AZ35" s="73"/>
      <c r="BA35" s="73"/>
      <c r="BB35" s="73"/>
      <c r="BC35" s="73"/>
      <c r="BD35" s="73"/>
      <c r="BE35" s="73"/>
      <c r="BF35" s="73"/>
      <c r="BG35" s="73"/>
      <c r="BH35" s="73"/>
      <c r="BI35" s="73"/>
      <c r="CG35" s="1914"/>
      <c r="CH35" s="1914"/>
      <c r="CI35" s="1914"/>
      <c r="CJ35" s="1914"/>
      <c r="CK35" s="1914"/>
      <c r="CL35" s="1914"/>
      <c r="CM35" s="1914"/>
    </row>
    <row r="36" spans="1:91" ht="16.350000000000001" customHeight="1" x14ac:dyDescent="0.2">
      <c r="A36" s="7036"/>
      <c r="B36" s="7702"/>
      <c r="C36" s="7564"/>
      <c r="D36" s="7565"/>
      <c r="E36" s="7746" t="s">
        <v>740</v>
      </c>
      <c r="F36" s="7745"/>
      <c r="G36" s="7746" t="s">
        <v>510</v>
      </c>
      <c r="H36" s="7745"/>
      <c r="I36" s="7746" t="s">
        <v>511</v>
      </c>
      <c r="J36" s="7745"/>
      <c r="K36" s="7746" t="s">
        <v>72</v>
      </c>
      <c r="L36" s="7745"/>
      <c r="M36" s="7746" t="s">
        <v>14</v>
      </c>
      <c r="N36" s="7745"/>
      <c r="O36" s="7734" t="s">
        <v>15</v>
      </c>
      <c r="P36" s="7713"/>
      <c r="Q36" s="7734" t="s">
        <v>16</v>
      </c>
      <c r="R36" s="7713"/>
      <c r="S36" s="7734" t="s">
        <v>17</v>
      </c>
      <c r="T36" s="7713"/>
      <c r="U36" s="7734" t="s">
        <v>18</v>
      </c>
      <c r="V36" s="7713"/>
      <c r="W36" s="7734" t="s">
        <v>19</v>
      </c>
      <c r="X36" s="7713"/>
      <c r="Y36" s="7734" t="s">
        <v>20</v>
      </c>
      <c r="Z36" s="7713"/>
      <c r="AA36" s="7734" t="s">
        <v>21</v>
      </c>
      <c r="AB36" s="7713"/>
      <c r="AC36" s="7734" t="s">
        <v>22</v>
      </c>
      <c r="AD36" s="7713"/>
      <c r="AE36" s="7734" t="s">
        <v>23</v>
      </c>
      <c r="AF36" s="7713"/>
      <c r="AG36" s="7734" t="s">
        <v>24</v>
      </c>
      <c r="AH36" s="7713"/>
      <c r="AI36" s="7734" t="s">
        <v>25</v>
      </c>
      <c r="AJ36" s="7713"/>
      <c r="AK36" s="7734" t="s">
        <v>26</v>
      </c>
      <c r="AL36" s="7713"/>
      <c r="AM36" s="7558"/>
      <c r="AN36" s="7558"/>
      <c r="AO36" s="73"/>
      <c r="AP36" s="73"/>
      <c r="AQ36" s="73"/>
      <c r="AR36" s="73"/>
      <c r="AS36" s="73"/>
      <c r="AT36" s="73"/>
      <c r="AU36" s="73"/>
      <c r="AV36" s="73"/>
      <c r="AW36" s="73"/>
      <c r="AX36" s="73"/>
      <c r="AY36" s="73"/>
      <c r="AZ36" s="73"/>
      <c r="BA36" s="73"/>
      <c r="BB36" s="73"/>
      <c r="BC36" s="73"/>
      <c r="BD36" s="73"/>
      <c r="BE36" s="73"/>
      <c r="BF36" s="73"/>
      <c r="BG36" s="73"/>
      <c r="BH36" s="73"/>
      <c r="BI36" s="73"/>
      <c r="CG36" s="1914"/>
      <c r="CH36" s="1914"/>
      <c r="CI36" s="1914"/>
      <c r="CJ36" s="1914"/>
      <c r="CK36" s="1914"/>
      <c r="CL36" s="1914"/>
      <c r="CM36" s="1914"/>
    </row>
    <row r="37" spans="1:91" ht="16.350000000000001" customHeight="1" x14ac:dyDescent="0.2">
      <c r="A37" s="7686"/>
      <c r="B37" s="3028" t="s">
        <v>55</v>
      </c>
      <c r="C37" s="3012" t="s">
        <v>512</v>
      </c>
      <c r="D37" s="2221" t="s">
        <v>56</v>
      </c>
      <c r="E37" s="3041" t="s">
        <v>512</v>
      </c>
      <c r="F37" s="3030" t="s">
        <v>56</v>
      </c>
      <c r="G37" s="3041" t="s">
        <v>512</v>
      </c>
      <c r="H37" s="3030" t="s">
        <v>56</v>
      </c>
      <c r="I37" s="3041" t="s">
        <v>512</v>
      </c>
      <c r="J37" s="3030" t="s">
        <v>56</v>
      </c>
      <c r="K37" s="3041" t="s">
        <v>512</v>
      </c>
      <c r="L37" s="3030" t="s">
        <v>56</v>
      </c>
      <c r="M37" s="3041" t="s">
        <v>512</v>
      </c>
      <c r="N37" s="3030" t="s">
        <v>56</v>
      </c>
      <c r="O37" s="3041" t="s">
        <v>512</v>
      </c>
      <c r="P37" s="3030" t="s">
        <v>56</v>
      </c>
      <c r="Q37" s="3041" t="s">
        <v>512</v>
      </c>
      <c r="R37" s="3030" t="s">
        <v>56</v>
      </c>
      <c r="S37" s="3041" t="s">
        <v>512</v>
      </c>
      <c r="T37" s="3030" t="s">
        <v>56</v>
      </c>
      <c r="U37" s="3041" t="s">
        <v>512</v>
      </c>
      <c r="V37" s="3030" t="s">
        <v>56</v>
      </c>
      <c r="W37" s="3041" t="s">
        <v>512</v>
      </c>
      <c r="X37" s="3030" t="s">
        <v>56</v>
      </c>
      <c r="Y37" s="3041" t="s">
        <v>512</v>
      </c>
      <c r="Z37" s="3030" t="s">
        <v>56</v>
      </c>
      <c r="AA37" s="3041" t="s">
        <v>512</v>
      </c>
      <c r="AB37" s="3030" t="s">
        <v>56</v>
      </c>
      <c r="AC37" s="3041" t="s">
        <v>512</v>
      </c>
      <c r="AD37" s="3030" t="s">
        <v>56</v>
      </c>
      <c r="AE37" s="3041" t="s">
        <v>512</v>
      </c>
      <c r="AF37" s="3030" t="s">
        <v>56</v>
      </c>
      <c r="AG37" s="3041" t="s">
        <v>512</v>
      </c>
      <c r="AH37" s="3030" t="s">
        <v>56</v>
      </c>
      <c r="AI37" s="3041" t="s">
        <v>512</v>
      </c>
      <c r="AJ37" s="3030" t="s">
        <v>56</v>
      </c>
      <c r="AK37" s="3041" t="s">
        <v>512</v>
      </c>
      <c r="AL37" s="3030" t="s">
        <v>56</v>
      </c>
      <c r="AM37" s="7652"/>
      <c r="AN37" s="7652"/>
      <c r="AO37" s="1015"/>
      <c r="AP37" s="73"/>
      <c r="AQ37" s="73"/>
      <c r="AR37" s="73"/>
      <c r="AS37" s="73"/>
      <c r="AT37" s="73"/>
      <c r="AU37" s="73"/>
      <c r="AV37" s="73"/>
      <c r="AW37" s="73"/>
      <c r="AX37" s="73"/>
      <c r="AY37" s="73"/>
      <c r="AZ37" s="73"/>
      <c r="BA37" s="73"/>
      <c r="BB37" s="73"/>
      <c r="BC37" s="73"/>
      <c r="BD37" s="73"/>
      <c r="BE37" s="73"/>
      <c r="BF37" s="73"/>
      <c r="BG37" s="73"/>
      <c r="BH37" s="73"/>
      <c r="BI37" s="73"/>
      <c r="CG37" s="1914"/>
      <c r="CH37" s="1914"/>
      <c r="CI37" s="1914"/>
      <c r="CJ37" s="1914"/>
      <c r="CK37" s="1914"/>
      <c r="CL37" s="1914"/>
      <c r="CM37" s="1914"/>
    </row>
    <row r="38" spans="1:91" ht="16.350000000000001" customHeight="1" x14ac:dyDescent="0.2">
      <c r="A38" s="3034" t="s">
        <v>33</v>
      </c>
      <c r="B38" s="3042">
        <f t="shared" ref="B38:B43" si="3">SUM(C38+D38)</f>
        <v>0</v>
      </c>
      <c r="C38" s="3036">
        <f t="shared" ref="C38:D43" si="4">SUM(E38+G38+I38+K38+M38+O38+Q38+S38+U38+W38+Y38+AA38+AC38+AE38+AG38+AI38+AK38)</f>
        <v>0</v>
      </c>
      <c r="D38" s="3037">
        <f t="shared" si="4"/>
        <v>0</v>
      </c>
      <c r="E38" s="332"/>
      <c r="F38" s="299"/>
      <c r="G38" s="332"/>
      <c r="H38" s="299"/>
      <c r="I38" s="332"/>
      <c r="J38" s="593"/>
      <c r="K38" s="332"/>
      <c r="L38" s="593"/>
      <c r="M38" s="332"/>
      <c r="N38" s="593"/>
      <c r="O38" s="2152"/>
      <c r="P38" s="593"/>
      <c r="Q38" s="2152"/>
      <c r="R38" s="593"/>
      <c r="S38" s="2152"/>
      <c r="T38" s="593"/>
      <c r="U38" s="2152"/>
      <c r="V38" s="593"/>
      <c r="W38" s="2152"/>
      <c r="X38" s="593"/>
      <c r="Y38" s="2152"/>
      <c r="Z38" s="593"/>
      <c r="AA38" s="2152"/>
      <c r="AB38" s="593"/>
      <c r="AC38" s="2152"/>
      <c r="AD38" s="593"/>
      <c r="AE38" s="2152"/>
      <c r="AF38" s="593"/>
      <c r="AG38" s="2152"/>
      <c r="AH38" s="593"/>
      <c r="AI38" s="2152"/>
      <c r="AJ38" s="593"/>
      <c r="AK38" s="2152"/>
      <c r="AL38" s="593"/>
      <c r="AM38" s="1906"/>
      <c r="AN38" s="3020"/>
      <c r="AO38" s="34"/>
      <c r="AP38" s="30"/>
      <c r="AQ38" s="30"/>
      <c r="AR38" s="30"/>
      <c r="AS38" s="30"/>
      <c r="AT38" s="30"/>
      <c r="AU38" s="30"/>
      <c r="AV38" s="30"/>
      <c r="AW38" s="30"/>
      <c r="AX38" s="30"/>
      <c r="AY38" s="30"/>
      <c r="AZ38" s="73"/>
      <c r="BA38" s="73"/>
      <c r="BB38" s="73"/>
      <c r="BC38" s="73"/>
      <c r="BD38" s="73"/>
      <c r="BE38" s="73"/>
      <c r="BF38" s="73"/>
      <c r="BG38" s="73"/>
      <c r="BH38" s="73"/>
      <c r="BI38" s="73"/>
      <c r="CG38" s="1914">
        <v>0</v>
      </c>
      <c r="CH38" s="1914">
        <v>0</v>
      </c>
      <c r="CI38" s="1914"/>
      <c r="CJ38" s="1914"/>
      <c r="CK38" s="1914"/>
      <c r="CL38" s="1914"/>
      <c r="CM38" s="1914"/>
    </row>
    <row r="39" spans="1:91" ht="16.350000000000001" customHeight="1" x14ac:dyDescent="0.2">
      <c r="A39" s="2872" t="s">
        <v>76</v>
      </c>
      <c r="B39" s="2326">
        <f t="shared" si="3"/>
        <v>0</v>
      </c>
      <c r="C39" s="1833">
        <f t="shared" si="4"/>
        <v>0</v>
      </c>
      <c r="D39" s="2794">
        <f t="shared" si="4"/>
        <v>0</v>
      </c>
      <c r="E39" s="1923"/>
      <c r="F39" s="1925"/>
      <c r="G39" s="1923"/>
      <c r="H39" s="1925"/>
      <c r="I39" s="1923"/>
      <c r="J39" s="1924"/>
      <c r="K39" s="1923"/>
      <c r="L39" s="1924"/>
      <c r="M39" s="1923"/>
      <c r="N39" s="1924"/>
      <c r="O39" s="2342"/>
      <c r="P39" s="1924"/>
      <c r="Q39" s="2342"/>
      <c r="R39" s="1924"/>
      <c r="S39" s="2342"/>
      <c r="T39" s="1924"/>
      <c r="U39" s="2342"/>
      <c r="V39" s="1924"/>
      <c r="W39" s="2342"/>
      <c r="X39" s="1924"/>
      <c r="Y39" s="2342"/>
      <c r="Z39" s="1924"/>
      <c r="AA39" s="2342"/>
      <c r="AB39" s="1924"/>
      <c r="AC39" s="2342"/>
      <c r="AD39" s="1924"/>
      <c r="AE39" s="2342"/>
      <c r="AF39" s="1924"/>
      <c r="AG39" s="2342"/>
      <c r="AH39" s="1924"/>
      <c r="AI39" s="2342"/>
      <c r="AJ39" s="1924"/>
      <c r="AK39" s="2342"/>
      <c r="AL39" s="1924"/>
      <c r="AM39" s="1906"/>
      <c r="AN39" s="1906"/>
      <c r="AO39" s="34"/>
      <c r="AP39" s="30"/>
      <c r="AQ39" s="30"/>
      <c r="AR39" s="30"/>
      <c r="AS39" s="30"/>
      <c r="AT39" s="30"/>
      <c r="AU39" s="30"/>
      <c r="AV39" s="30"/>
      <c r="AW39" s="30"/>
      <c r="AX39" s="30"/>
      <c r="AY39" s="30"/>
      <c r="AZ39" s="73"/>
      <c r="BA39" s="73"/>
      <c r="BB39" s="73"/>
      <c r="BC39" s="73"/>
      <c r="BD39" s="73"/>
      <c r="BE39" s="73"/>
      <c r="BF39" s="73"/>
      <c r="BG39" s="73"/>
      <c r="BH39" s="73"/>
      <c r="BI39" s="73"/>
      <c r="CG39" s="1914">
        <v>0</v>
      </c>
      <c r="CH39" s="1914">
        <v>0</v>
      </c>
      <c r="CI39" s="1914"/>
      <c r="CJ39" s="1914"/>
      <c r="CK39" s="1914"/>
      <c r="CL39" s="1914"/>
      <c r="CM39" s="1914"/>
    </row>
    <row r="40" spans="1:91" ht="16.350000000000001" customHeight="1" x14ac:dyDescent="0.2">
      <c r="A40" s="2872" t="s">
        <v>35</v>
      </c>
      <c r="B40" s="2326">
        <f t="shared" si="3"/>
        <v>0</v>
      </c>
      <c r="C40" s="1833">
        <f t="shared" si="4"/>
        <v>0</v>
      </c>
      <c r="D40" s="2794">
        <f t="shared" si="4"/>
        <v>0</v>
      </c>
      <c r="E40" s="1923"/>
      <c r="F40" s="1925"/>
      <c r="G40" s="1923"/>
      <c r="H40" s="1925"/>
      <c r="I40" s="1923"/>
      <c r="J40" s="1924"/>
      <c r="K40" s="1923"/>
      <c r="L40" s="1924"/>
      <c r="M40" s="1923"/>
      <c r="N40" s="1924"/>
      <c r="O40" s="2342"/>
      <c r="P40" s="1924"/>
      <c r="Q40" s="2342"/>
      <c r="R40" s="1924"/>
      <c r="S40" s="2342"/>
      <c r="T40" s="1924"/>
      <c r="U40" s="2342"/>
      <c r="V40" s="1924"/>
      <c r="W40" s="2342"/>
      <c r="X40" s="1924"/>
      <c r="Y40" s="2342"/>
      <c r="Z40" s="1924"/>
      <c r="AA40" s="2342"/>
      <c r="AB40" s="1924"/>
      <c r="AC40" s="2342"/>
      <c r="AD40" s="1924"/>
      <c r="AE40" s="2342"/>
      <c r="AF40" s="1924"/>
      <c r="AG40" s="2342"/>
      <c r="AH40" s="1924"/>
      <c r="AI40" s="2342"/>
      <c r="AJ40" s="1924"/>
      <c r="AK40" s="2342"/>
      <c r="AL40" s="1924"/>
      <c r="AM40" s="1906"/>
      <c r="AN40" s="1906"/>
      <c r="AO40" s="34"/>
      <c r="AP40" s="30"/>
      <c r="AQ40" s="30"/>
      <c r="AR40" s="30"/>
      <c r="AS40" s="30"/>
      <c r="AT40" s="30"/>
      <c r="AU40" s="30"/>
      <c r="AV40" s="30"/>
      <c r="AW40" s="30"/>
      <c r="AX40" s="30"/>
      <c r="AY40" s="30"/>
      <c r="AZ40" s="73"/>
      <c r="BA40" s="73"/>
      <c r="BB40" s="73"/>
      <c r="BC40" s="73"/>
      <c r="BD40" s="73"/>
      <c r="BE40" s="73"/>
      <c r="BF40" s="73"/>
      <c r="BG40" s="73"/>
      <c r="BH40" s="73"/>
      <c r="BI40" s="73"/>
      <c r="CG40" s="1914">
        <v>0</v>
      </c>
      <c r="CH40" s="1914">
        <v>0</v>
      </c>
      <c r="CI40" s="1914"/>
      <c r="CJ40" s="1914"/>
      <c r="CK40" s="1914"/>
      <c r="CL40" s="1914"/>
      <c r="CM40" s="1914"/>
    </row>
    <row r="41" spans="1:91" ht="16.350000000000001" customHeight="1" x14ac:dyDescent="0.2">
      <c r="A41" s="2872" t="s">
        <v>1885</v>
      </c>
      <c r="B41" s="2326">
        <f t="shared" si="3"/>
        <v>0</v>
      </c>
      <c r="C41" s="1833">
        <f t="shared" si="4"/>
        <v>0</v>
      </c>
      <c r="D41" s="2794">
        <f t="shared" si="4"/>
        <v>0</v>
      </c>
      <c r="E41" s="1923"/>
      <c r="F41" s="1925"/>
      <c r="G41" s="1923"/>
      <c r="H41" s="1925"/>
      <c r="I41" s="1923"/>
      <c r="J41" s="1924"/>
      <c r="K41" s="1923"/>
      <c r="L41" s="1924"/>
      <c r="M41" s="1923"/>
      <c r="N41" s="1924"/>
      <c r="O41" s="2342"/>
      <c r="P41" s="1924"/>
      <c r="Q41" s="2342"/>
      <c r="R41" s="1924"/>
      <c r="S41" s="2342"/>
      <c r="T41" s="1924"/>
      <c r="U41" s="2342"/>
      <c r="V41" s="1924"/>
      <c r="W41" s="2342"/>
      <c r="X41" s="1924"/>
      <c r="Y41" s="2342"/>
      <c r="Z41" s="1924"/>
      <c r="AA41" s="2342"/>
      <c r="AB41" s="1924"/>
      <c r="AC41" s="2342"/>
      <c r="AD41" s="1924"/>
      <c r="AE41" s="2342"/>
      <c r="AF41" s="1924"/>
      <c r="AG41" s="2342"/>
      <c r="AH41" s="1924"/>
      <c r="AI41" s="2342"/>
      <c r="AJ41" s="1924"/>
      <c r="AK41" s="2342"/>
      <c r="AL41" s="1924"/>
      <c r="AM41" s="1906"/>
      <c r="AN41" s="1906"/>
      <c r="AO41" s="34"/>
      <c r="AP41" s="30"/>
      <c r="AQ41" s="30"/>
      <c r="AR41" s="30"/>
      <c r="AS41" s="30"/>
      <c r="AT41" s="30"/>
      <c r="AU41" s="30"/>
      <c r="AV41" s="30"/>
      <c r="AW41" s="30"/>
      <c r="AX41" s="30"/>
      <c r="AY41" s="30"/>
      <c r="AZ41" s="73"/>
      <c r="BA41" s="73"/>
      <c r="BB41" s="73"/>
      <c r="BC41" s="73"/>
      <c r="BD41" s="73"/>
      <c r="BE41" s="73"/>
      <c r="BF41" s="73"/>
      <c r="BG41" s="73"/>
      <c r="BH41" s="73"/>
      <c r="BI41" s="73"/>
      <c r="CG41" s="1914">
        <v>0</v>
      </c>
      <c r="CH41" s="1914">
        <v>0</v>
      </c>
      <c r="CI41" s="1914"/>
      <c r="CJ41" s="1914"/>
      <c r="CK41" s="1914"/>
      <c r="CL41" s="1914"/>
      <c r="CM41" s="1914"/>
    </row>
    <row r="42" spans="1:91" ht="16.350000000000001" customHeight="1" x14ac:dyDescent="0.2">
      <c r="A42" s="2872" t="s">
        <v>77</v>
      </c>
      <c r="B42" s="2326">
        <f t="shared" si="3"/>
        <v>0</v>
      </c>
      <c r="C42" s="1833">
        <f t="shared" si="4"/>
        <v>0</v>
      </c>
      <c r="D42" s="2794">
        <f t="shared" si="4"/>
        <v>0</v>
      </c>
      <c r="E42" s="1923"/>
      <c r="F42" s="1925"/>
      <c r="G42" s="1923"/>
      <c r="H42" s="1925"/>
      <c r="I42" s="1923"/>
      <c r="J42" s="1924"/>
      <c r="K42" s="1923"/>
      <c r="L42" s="1924"/>
      <c r="M42" s="1923"/>
      <c r="N42" s="1924"/>
      <c r="O42" s="2342"/>
      <c r="P42" s="1924"/>
      <c r="Q42" s="2342"/>
      <c r="R42" s="1924"/>
      <c r="S42" s="2342"/>
      <c r="T42" s="1924"/>
      <c r="U42" s="2342"/>
      <c r="V42" s="1924"/>
      <c r="W42" s="2342"/>
      <c r="X42" s="1924"/>
      <c r="Y42" s="2342"/>
      <c r="Z42" s="1924"/>
      <c r="AA42" s="2342"/>
      <c r="AB42" s="1924"/>
      <c r="AC42" s="2342"/>
      <c r="AD42" s="1924"/>
      <c r="AE42" s="2342"/>
      <c r="AF42" s="1924"/>
      <c r="AG42" s="2342"/>
      <c r="AH42" s="1924"/>
      <c r="AI42" s="2342"/>
      <c r="AJ42" s="1924"/>
      <c r="AK42" s="2342"/>
      <c r="AL42" s="1924"/>
      <c r="AM42" s="1906"/>
      <c r="AN42" s="1906"/>
      <c r="AO42" s="34"/>
      <c r="AP42" s="30"/>
      <c r="AQ42" s="30"/>
      <c r="AR42" s="30"/>
      <c r="AS42" s="30"/>
      <c r="AT42" s="30"/>
      <c r="AU42" s="30"/>
      <c r="AV42" s="30"/>
      <c r="AW42" s="30"/>
      <c r="AX42" s="30"/>
      <c r="AY42" s="30"/>
      <c r="AZ42" s="73"/>
      <c r="BA42" s="73"/>
      <c r="BB42" s="73"/>
      <c r="BC42" s="73"/>
      <c r="BD42" s="73"/>
      <c r="BE42" s="73"/>
      <c r="BF42" s="73"/>
      <c r="BG42" s="73"/>
      <c r="BH42" s="73"/>
      <c r="BI42" s="73"/>
      <c r="CG42" s="1914">
        <v>0</v>
      </c>
      <c r="CH42" s="1914">
        <v>0</v>
      </c>
      <c r="CI42" s="1914"/>
      <c r="CJ42" s="1914"/>
      <c r="CK42" s="1914"/>
      <c r="CL42" s="1914"/>
      <c r="CM42" s="1914"/>
    </row>
    <row r="43" spans="1:91" ht="16.350000000000001" customHeight="1" x14ac:dyDescent="0.2">
      <c r="A43" s="2293" t="s">
        <v>407</v>
      </c>
      <c r="B43" s="2327">
        <f t="shared" si="3"/>
        <v>0</v>
      </c>
      <c r="C43" s="1852">
        <f t="shared" si="4"/>
        <v>0</v>
      </c>
      <c r="D43" s="2839">
        <f t="shared" si="4"/>
        <v>0</v>
      </c>
      <c r="E43" s="2022"/>
      <c r="F43" s="2025"/>
      <c r="G43" s="2022"/>
      <c r="H43" s="2025"/>
      <c r="I43" s="2022"/>
      <c r="J43" s="2021"/>
      <c r="K43" s="2022"/>
      <c r="L43" s="2021"/>
      <c r="M43" s="2022"/>
      <c r="N43" s="2021"/>
      <c r="O43" s="2140"/>
      <c r="P43" s="2021"/>
      <c r="Q43" s="2140"/>
      <c r="R43" s="2021"/>
      <c r="S43" s="2140"/>
      <c r="T43" s="2021"/>
      <c r="U43" s="2140"/>
      <c r="V43" s="2021"/>
      <c r="W43" s="2140"/>
      <c r="X43" s="2021"/>
      <c r="Y43" s="2140"/>
      <c r="Z43" s="2021"/>
      <c r="AA43" s="2140"/>
      <c r="AB43" s="2021"/>
      <c r="AC43" s="2140"/>
      <c r="AD43" s="2021"/>
      <c r="AE43" s="2140"/>
      <c r="AF43" s="2021"/>
      <c r="AG43" s="2140"/>
      <c r="AH43" s="2021"/>
      <c r="AI43" s="2140"/>
      <c r="AJ43" s="2021"/>
      <c r="AK43" s="2140"/>
      <c r="AL43" s="2021"/>
      <c r="AM43" s="1913"/>
      <c r="AN43" s="1913"/>
      <c r="AO43" s="34"/>
      <c r="AP43" s="30"/>
      <c r="AQ43" s="30"/>
      <c r="AR43" s="30"/>
      <c r="AS43" s="30"/>
      <c r="AT43" s="30"/>
      <c r="AU43" s="30"/>
      <c r="AV43" s="30"/>
      <c r="AW43" s="30"/>
      <c r="AX43" s="30"/>
      <c r="AY43" s="30"/>
      <c r="AZ43" s="73"/>
      <c r="BA43" s="73"/>
      <c r="BB43" s="73"/>
      <c r="BC43" s="73"/>
      <c r="BD43" s="73"/>
      <c r="BE43" s="73"/>
      <c r="BF43" s="73"/>
      <c r="BG43" s="73"/>
      <c r="BH43" s="73"/>
      <c r="BI43" s="73"/>
      <c r="CG43" s="1914">
        <v>0</v>
      </c>
      <c r="CH43" s="1914">
        <v>0</v>
      </c>
      <c r="CI43" s="1914"/>
      <c r="CJ43" s="1914"/>
      <c r="CK43" s="1914"/>
      <c r="CL43" s="1914"/>
      <c r="CM43" s="1914"/>
    </row>
    <row r="44" spans="1:91" ht="32.1" customHeight="1" x14ac:dyDescent="0.2">
      <c r="A44" s="824" t="s">
        <v>1887</v>
      </c>
      <c r="B44" s="824"/>
      <c r="C44" s="824"/>
      <c r="D44" s="824"/>
      <c r="E44" s="824"/>
      <c r="F44" s="824"/>
      <c r="G44" s="824"/>
      <c r="H44" s="3010"/>
      <c r="I44" s="3010"/>
      <c r="J44" s="3010"/>
      <c r="K44" s="3010"/>
      <c r="L44" s="983"/>
      <c r="M44" s="3010"/>
      <c r="N44" s="3010"/>
      <c r="O44" s="65"/>
      <c r="P44" s="65"/>
      <c r="Q44" s="65"/>
      <c r="R44" s="65"/>
      <c r="S44" s="65"/>
      <c r="T44" s="65"/>
      <c r="U44" s="65"/>
      <c r="V44" s="65"/>
      <c r="W44" s="65"/>
      <c r="X44" s="2928"/>
      <c r="Y44" s="2928"/>
      <c r="Z44" s="2928"/>
      <c r="AA44" s="2928"/>
      <c r="AB44" s="2928"/>
      <c r="AC44" s="2928"/>
      <c r="AD44" s="2928"/>
      <c r="AE44" s="2928"/>
      <c r="AF44" s="2928"/>
      <c r="AG44" s="2928"/>
      <c r="AH44" s="2928"/>
      <c r="AI44" s="2928"/>
      <c r="AJ44" s="2928"/>
      <c r="AK44" s="2928"/>
      <c r="AL44" s="2928"/>
      <c r="AM44" s="2938"/>
      <c r="AN44" s="73"/>
      <c r="AO44" s="73"/>
      <c r="AP44" s="73"/>
      <c r="AQ44" s="73"/>
      <c r="AR44" s="73"/>
      <c r="AS44" s="73"/>
      <c r="AT44" s="73"/>
      <c r="AU44" s="73"/>
      <c r="AV44" s="73"/>
      <c r="AW44" s="73"/>
      <c r="AX44" s="73"/>
      <c r="AY44" s="73"/>
      <c r="AZ44" s="73"/>
      <c r="BA44" s="73"/>
      <c r="BB44" s="73"/>
      <c r="BC44" s="73"/>
      <c r="BD44" s="73"/>
      <c r="BE44" s="73"/>
      <c r="BF44" s="73"/>
      <c r="BG44" s="73"/>
      <c r="BH44" s="73"/>
      <c r="BI44" s="73"/>
      <c r="BX44" s="84"/>
      <c r="BY44" s="84"/>
      <c r="BZ44" s="84"/>
      <c r="CG44" s="1914"/>
      <c r="CH44" s="1914"/>
      <c r="CI44" s="1914"/>
      <c r="CJ44" s="1914"/>
      <c r="CK44" s="1914"/>
      <c r="CL44" s="1914"/>
      <c r="CM44" s="1914"/>
    </row>
    <row r="45" spans="1:91" ht="16.350000000000001" customHeight="1" x14ac:dyDescent="0.2">
      <c r="A45" s="7684" t="s">
        <v>4</v>
      </c>
      <c r="B45" s="7701" t="s">
        <v>1873</v>
      </c>
      <c r="C45" s="7654"/>
      <c r="D45" s="7655"/>
      <c r="E45" s="7746" t="s">
        <v>820</v>
      </c>
      <c r="F45" s="7755"/>
      <c r="G45" s="7755"/>
      <c r="H45" s="7755"/>
      <c r="I45" s="7755"/>
      <c r="J45" s="7755"/>
      <c r="K45" s="7755"/>
      <c r="L45" s="7755"/>
      <c r="M45" s="7755"/>
      <c r="N45" s="7755"/>
      <c r="O45" s="7755"/>
      <c r="P45" s="7755"/>
      <c r="Q45" s="7755"/>
      <c r="R45" s="7755"/>
      <c r="S45" s="7755"/>
      <c r="T45" s="7755"/>
      <c r="U45" s="7755"/>
      <c r="V45" s="7755"/>
      <c r="W45" s="7755"/>
      <c r="X45" s="7755"/>
      <c r="Y45" s="7755"/>
      <c r="Z45" s="7755"/>
      <c r="AA45" s="7755"/>
      <c r="AB45" s="7755"/>
      <c r="AC45" s="7755"/>
      <c r="AD45" s="7755"/>
      <c r="AE45" s="7755"/>
      <c r="AF45" s="7755"/>
      <c r="AG45" s="7755"/>
      <c r="AH45" s="7755"/>
      <c r="AI45" s="7755"/>
      <c r="AJ45" s="7755"/>
      <c r="AK45" s="7755"/>
      <c r="AL45" s="7745"/>
      <c r="AM45" s="7651" t="s">
        <v>52</v>
      </c>
      <c r="AN45" s="7651" t="s">
        <v>1883</v>
      </c>
      <c r="AO45" s="73"/>
      <c r="AP45" s="73"/>
      <c r="AQ45" s="73"/>
      <c r="AR45" s="73"/>
      <c r="AS45" s="73"/>
      <c r="AT45" s="73"/>
      <c r="AU45" s="73"/>
      <c r="AV45" s="73"/>
      <c r="AW45" s="73"/>
      <c r="AX45" s="73"/>
      <c r="AY45" s="73"/>
      <c r="AZ45" s="73"/>
      <c r="BA45" s="73"/>
      <c r="BB45" s="73"/>
      <c r="BC45" s="73"/>
      <c r="BD45" s="73"/>
      <c r="BE45" s="73"/>
      <c r="BF45" s="73"/>
      <c r="BG45" s="73"/>
      <c r="BH45" s="73"/>
      <c r="BI45" s="73"/>
      <c r="CG45" s="1914"/>
      <c r="CH45" s="1914"/>
      <c r="CI45" s="1914"/>
      <c r="CJ45" s="1914"/>
      <c r="CK45" s="1914"/>
      <c r="CL45" s="1914"/>
      <c r="CM45" s="1914"/>
    </row>
    <row r="46" spans="1:91" ht="16.350000000000001" customHeight="1" x14ac:dyDescent="0.2">
      <c r="A46" s="7036"/>
      <c r="B46" s="7702"/>
      <c r="C46" s="7564"/>
      <c r="D46" s="7565"/>
      <c r="E46" s="7746" t="s">
        <v>740</v>
      </c>
      <c r="F46" s="7745"/>
      <c r="G46" s="7746" t="s">
        <v>510</v>
      </c>
      <c r="H46" s="7745"/>
      <c r="I46" s="7746" t="s">
        <v>511</v>
      </c>
      <c r="J46" s="7745"/>
      <c r="K46" s="7746" t="s">
        <v>72</v>
      </c>
      <c r="L46" s="7745"/>
      <c r="M46" s="7746" t="s">
        <v>14</v>
      </c>
      <c r="N46" s="7745"/>
      <c r="O46" s="7734" t="s">
        <v>15</v>
      </c>
      <c r="P46" s="7713"/>
      <c r="Q46" s="7734" t="s">
        <v>16</v>
      </c>
      <c r="R46" s="7713"/>
      <c r="S46" s="7734" t="s">
        <v>17</v>
      </c>
      <c r="T46" s="7713"/>
      <c r="U46" s="7734" t="s">
        <v>18</v>
      </c>
      <c r="V46" s="7713"/>
      <c r="W46" s="7734" t="s">
        <v>19</v>
      </c>
      <c r="X46" s="7713"/>
      <c r="Y46" s="7734" t="s">
        <v>20</v>
      </c>
      <c r="Z46" s="7713"/>
      <c r="AA46" s="7734" t="s">
        <v>21</v>
      </c>
      <c r="AB46" s="7713"/>
      <c r="AC46" s="7734" t="s">
        <v>22</v>
      </c>
      <c r="AD46" s="7713"/>
      <c r="AE46" s="7734" t="s">
        <v>23</v>
      </c>
      <c r="AF46" s="7713"/>
      <c r="AG46" s="7734" t="s">
        <v>24</v>
      </c>
      <c r="AH46" s="7713"/>
      <c r="AI46" s="7734" t="s">
        <v>25</v>
      </c>
      <c r="AJ46" s="7713"/>
      <c r="AK46" s="7734" t="s">
        <v>26</v>
      </c>
      <c r="AL46" s="7713"/>
      <c r="AM46" s="7558"/>
      <c r="AN46" s="7558"/>
      <c r="AO46" s="73"/>
      <c r="AP46" s="73"/>
      <c r="AQ46" s="73"/>
      <c r="AR46" s="73"/>
      <c r="AS46" s="73"/>
      <c r="AT46" s="73"/>
      <c r="AU46" s="73"/>
      <c r="AV46" s="73"/>
      <c r="AW46" s="73"/>
      <c r="AX46" s="73"/>
      <c r="AY46" s="73"/>
      <c r="AZ46" s="73"/>
      <c r="BA46" s="73"/>
      <c r="BB46" s="73"/>
      <c r="BC46" s="73"/>
      <c r="BD46" s="73"/>
      <c r="BE46" s="73"/>
      <c r="BF46" s="73"/>
      <c r="BG46" s="73"/>
      <c r="BH46" s="73"/>
      <c r="BI46" s="73"/>
      <c r="CG46" s="1914"/>
      <c r="CH46" s="1914"/>
      <c r="CI46" s="1914"/>
      <c r="CJ46" s="1914"/>
      <c r="CK46" s="1914"/>
      <c r="CL46" s="1914"/>
      <c r="CM46" s="1914"/>
    </row>
    <row r="47" spans="1:91" ht="16.350000000000001" customHeight="1" x14ac:dyDescent="0.2">
      <c r="A47" s="7686"/>
      <c r="B47" s="3028" t="s">
        <v>55</v>
      </c>
      <c r="C47" s="3012" t="s">
        <v>512</v>
      </c>
      <c r="D47" s="2221" t="s">
        <v>56</v>
      </c>
      <c r="E47" s="2192" t="s">
        <v>512</v>
      </c>
      <c r="F47" s="2193" t="s">
        <v>56</v>
      </c>
      <c r="G47" s="2192" t="s">
        <v>512</v>
      </c>
      <c r="H47" s="2193" t="s">
        <v>56</v>
      </c>
      <c r="I47" s="2192" t="s">
        <v>512</v>
      </c>
      <c r="J47" s="2193" t="s">
        <v>56</v>
      </c>
      <c r="K47" s="2192" t="s">
        <v>512</v>
      </c>
      <c r="L47" s="2193" t="s">
        <v>56</v>
      </c>
      <c r="M47" s="2192" t="s">
        <v>512</v>
      </c>
      <c r="N47" s="2193" t="s">
        <v>56</v>
      </c>
      <c r="O47" s="2192" t="s">
        <v>512</v>
      </c>
      <c r="P47" s="2193" t="s">
        <v>56</v>
      </c>
      <c r="Q47" s="2192" t="s">
        <v>512</v>
      </c>
      <c r="R47" s="2193" t="s">
        <v>56</v>
      </c>
      <c r="S47" s="2192" t="s">
        <v>512</v>
      </c>
      <c r="T47" s="2193" t="s">
        <v>56</v>
      </c>
      <c r="U47" s="2192" t="s">
        <v>512</v>
      </c>
      <c r="V47" s="2193" t="s">
        <v>56</v>
      </c>
      <c r="W47" s="2192" t="s">
        <v>512</v>
      </c>
      <c r="X47" s="2193" t="s">
        <v>56</v>
      </c>
      <c r="Y47" s="2192" t="s">
        <v>512</v>
      </c>
      <c r="Z47" s="2193" t="s">
        <v>56</v>
      </c>
      <c r="AA47" s="2192" t="s">
        <v>512</v>
      </c>
      <c r="AB47" s="2193" t="s">
        <v>56</v>
      </c>
      <c r="AC47" s="2192" t="s">
        <v>512</v>
      </c>
      <c r="AD47" s="2193" t="s">
        <v>56</v>
      </c>
      <c r="AE47" s="2192" t="s">
        <v>512</v>
      </c>
      <c r="AF47" s="2193" t="s">
        <v>56</v>
      </c>
      <c r="AG47" s="2192" t="s">
        <v>512</v>
      </c>
      <c r="AH47" s="2193" t="s">
        <v>56</v>
      </c>
      <c r="AI47" s="2192" t="s">
        <v>512</v>
      </c>
      <c r="AJ47" s="2193" t="s">
        <v>56</v>
      </c>
      <c r="AK47" s="2192" t="s">
        <v>512</v>
      </c>
      <c r="AL47" s="2193" t="s">
        <v>56</v>
      </c>
      <c r="AM47" s="7652"/>
      <c r="AN47" s="7652"/>
      <c r="AO47" s="73"/>
      <c r="AP47" s="73"/>
      <c r="AQ47" s="73"/>
      <c r="AR47" s="73"/>
      <c r="AS47" s="73"/>
      <c r="AT47" s="73"/>
      <c r="AU47" s="73"/>
      <c r="AV47" s="73"/>
      <c r="AW47" s="73"/>
      <c r="AX47" s="73"/>
      <c r="AY47" s="73"/>
      <c r="AZ47" s="73"/>
      <c r="BA47" s="73"/>
      <c r="BB47" s="73"/>
      <c r="BC47" s="73"/>
      <c r="BD47" s="73"/>
      <c r="BE47" s="73"/>
      <c r="BF47" s="73"/>
      <c r="BG47" s="73"/>
      <c r="BH47" s="73"/>
      <c r="BI47" s="73"/>
      <c r="CG47" s="1914"/>
      <c r="CH47" s="1914"/>
      <c r="CI47" s="1914"/>
      <c r="CJ47" s="1914"/>
      <c r="CK47" s="1914"/>
      <c r="CL47" s="1914"/>
      <c r="CM47" s="1914"/>
    </row>
    <row r="48" spans="1:91" ht="16.350000000000001" customHeight="1" x14ac:dyDescent="0.2">
      <c r="A48" s="3034" t="s">
        <v>33</v>
      </c>
      <c r="B48" s="3043">
        <f t="shared" ref="B48:B53" si="5">SUM(C48+D48)</f>
        <v>0</v>
      </c>
      <c r="C48" s="3036">
        <f t="shared" ref="C48:D53" si="6">SUM(E48+G48+I48+K48+M48+O48+Q48+S48+U48+W48+Y48+AA48+AC48+AE48+AG48+AI48+AK48)</f>
        <v>0</v>
      </c>
      <c r="D48" s="3037">
        <f t="shared" si="6"/>
        <v>0</v>
      </c>
      <c r="E48" s="3018"/>
      <c r="F48" s="3038"/>
      <c r="G48" s="3018"/>
      <c r="H48" s="3038"/>
      <c r="I48" s="3018"/>
      <c r="J48" s="3019"/>
      <c r="K48" s="3018"/>
      <c r="L48" s="3019"/>
      <c r="M48" s="3018"/>
      <c r="N48" s="3019"/>
      <c r="O48" s="3039"/>
      <c r="P48" s="3019"/>
      <c r="Q48" s="3039"/>
      <c r="R48" s="3019"/>
      <c r="S48" s="3039"/>
      <c r="T48" s="3019"/>
      <c r="U48" s="3039"/>
      <c r="V48" s="3019"/>
      <c r="W48" s="3039"/>
      <c r="X48" s="3019"/>
      <c r="Y48" s="3039"/>
      <c r="Z48" s="3019"/>
      <c r="AA48" s="3039"/>
      <c r="AB48" s="3019"/>
      <c r="AC48" s="3039"/>
      <c r="AD48" s="3019"/>
      <c r="AE48" s="3039"/>
      <c r="AF48" s="3019"/>
      <c r="AG48" s="3039"/>
      <c r="AH48" s="3019"/>
      <c r="AI48" s="3039"/>
      <c r="AJ48" s="3019"/>
      <c r="AK48" s="3039"/>
      <c r="AL48" s="3019"/>
      <c r="AM48" s="3020"/>
      <c r="AN48" s="3020"/>
      <c r="AO48" s="34"/>
      <c r="AP48" s="30"/>
      <c r="AQ48" s="30"/>
      <c r="AR48" s="30"/>
      <c r="AS48" s="30"/>
      <c r="AT48" s="30"/>
      <c r="AU48" s="30"/>
      <c r="AV48" s="30"/>
      <c r="AW48" s="30"/>
      <c r="AX48" s="30"/>
      <c r="AY48" s="30"/>
      <c r="AZ48" s="73"/>
      <c r="BA48" s="73"/>
      <c r="BB48" s="73"/>
      <c r="BC48" s="73"/>
      <c r="BD48" s="73"/>
      <c r="BE48" s="73"/>
      <c r="BF48" s="73"/>
      <c r="BG48" s="73"/>
      <c r="BH48" s="73"/>
      <c r="BI48" s="73"/>
      <c r="CG48" s="1914">
        <v>0</v>
      </c>
      <c r="CH48" s="1914">
        <v>0</v>
      </c>
      <c r="CI48" s="1914"/>
      <c r="CJ48" s="1914"/>
      <c r="CK48" s="1914"/>
      <c r="CL48" s="1914"/>
      <c r="CM48" s="1914"/>
    </row>
    <row r="49" spans="1:104" ht="16.350000000000001" customHeight="1" x14ac:dyDescent="0.2">
      <c r="A49" s="2872" t="s">
        <v>76</v>
      </c>
      <c r="B49" s="2326">
        <f t="shared" si="5"/>
        <v>0</v>
      </c>
      <c r="C49" s="1833">
        <f t="shared" si="6"/>
        <v>0</v>
      </c>
      <c r="D49" s="2794">
        <f t="shared" si="6"/>
        <v>0</v>
      </c>
      <c r="E49" s="1923"/>
      <c r="F49" s="1925"/>
      <c r="G49" s="1923"/>
      <c r="H49" s="1925"/>
      <c r="I49" s="1923"/>
      <c r="J49" s="1924"/>
      <c r="K49" s="1923"/>
      <c r="L49" s="1924"/>
      <c r="M49" s="1923"/>
      <c r="N49" s="1924"/>
      <c r="O49" s="2342"/>
      <c r="P49" s="1924"/>
      <c r="Q49" s="2342"/>
      <c r="R49" s="1924"/>
      <c r="S49" s="2342"/>
      <c r="T49" s="1924"/>
      <c r="U49" s="2342"/>
      <c r="V49" s="1924"/>
      <c r="W49" s="2342"/>
      <c r="X49" s="1924"/>
      <c r="Y49" s="2342"/>
      <c r="Z49" s="1924"/>
      <c r="AA49" s="2342"/>
      <c r="AB49" s="1924"/>
      <c r="AC49" s="2342"/>
      <c r="AD49" s="1924"/>
      <c r="AE49" s="2342"/>
      <c r="AF49" s="1924"/>
      <c r="AG49" s="2342"/>
      <c r="AH49" s="1924"/>
      <c r="AI49" s="2342"/>
      <c r="AJ49" s="1924"/>
      <c r="AK49" s="2342"/>
      <c r="AL49" s="1924"/>
      <c r="AM49" s="1906"/>
      <c r="AN49" s="1906"/>
      <c r="AO49" s="34"/>
      <c r="AP49" s="30"/>
      <c r="AQ49" s="30"/>
      <c r="AR49" s="30"/>
      <c r="AS49" s="30"/>
      <c r="AT49" s="30"/>
      <c r="AU49" s="30"/>
      <c r="AV49" s="30"/>
      <c r="AW49" s="30"/>
      <c r="AX49" s="30"/>
      <c r="AY49" s="30"/>
      <c r="AZ49" s="73"/>
      <c r="BA49" s="73"/>
      <c r="BB49" s="73"/>
      <c r="BC49" s="73"/>
      <c r="BD49" s="73"/>
      <c r="BE49" s="73"/>
      <c r="BF49" s="73"/>
      <c r="BG49" s="73"/>
      <c r="BH49" s="73"/>
      <c r="BI49" s="73"/>
      <c r="CG49" s="1914">
        <v>0</v>
      </c>
      <c r="CH49" s="1914">
        <v>0</v>
      </c>
      <c r="CI49" s="1914"/>
      <c r="CJ49" s="1914"/>
      <c r="CK49" s="1914"/>
      <c r="CL49" s="1914"/>
      <c r="CM49" s="1914"/>
    </row>
    <row r="50" spans="1:104" ht="16.350000000000001" customHeight="1" x14ac:dyDescent="0.2">
      <c r="A50" s="2872" t="s">
        <v>35</v>
      </c>
      <c r="B50" s="2326">
        <f t="shared" si="5"/>
        <v>0</v>
      </c>
      <c r="C50" s="1833">
        <f t="shared" si="6"/>
        <v>0</v>
      </c>
      <c r="D50" s="2794">
        <f t="shared" si="6"/>
        <v>0</v>
      </c>
      <c r="E50" s="1923"/>
      <c r="F50" s="1925"/>
      <c r="G50" s="1923"/>
      <c r="H50" s="1925"/>
      <c r="I50" s="1923"/>
      <c r="J50" s="1924"/>
      <c r="K50" s="1923"/>
      <c r="L50" s="1924"/>
      <c r="M50" s="1923"/>
      <c r="N50" s="1924"/>
      <c r="O50" s="2342"/>
      <c r="P50" s="1924"/>
      <c r="Q50" s="2342"/>
      <c r="R50" s="1924"/>
      <c r="S50" s="2342"/>
      <c r="T50" s="1924"/>
      <c r="U50" s="2342"/>
      <c r="V50" s="1924"/>
      <c r="W50" s="2342"/>
      <c r="X50" s="1924"/>
      <c r="Y50" s="2342"/>
      <c r="Z50" s="1924"/>
      <c r="AA50" s="2342"/>
      <c r="AB50" s="1924"/>
      <c r="AC50" s="2342"/>
      <c r="AD50" s="1924"/>
      <c r="AE50" s="2342"/>
      <c r="AF50" s="1924"/>
      <c r="AG50" s="2342"/>
      <c r="AH50" s="1924"/>
      <c r="AI50" s="2342"/>
      <c r="AJ50" s="1924"/>
      <c r="AK50" s="2342"/>
      <c r="AL50" s="1924"/>
      <c r="AM50" s="1906"/>
      <c r="AN50" s="1906"/>
      <c r="AO50" s="34"/>
      <c r="AP50" s="30"/>
      <c r="AQ50" s="30"/>
      <c r="AR50" s="30"/>
      <c r="AS50" s="30"/>
      <c r="AT50" s="30"/>
      <c r="AU50" s="30"/>
      <c r="AV50" s="30"/>
      <c r="AW50" s="30"/>
      <c r="AX50" s="30"/>
      <c r="AY50" s="30"/>
      <c r="AZ50" s="73"/>
      <c r="BA50" s="73"/>
      <c r="BB50" s="73"/>
      <c r="BC50" s="73"/>
      <c r="BD50" s="73"/>
      <c r="BE50" s="73"/>
      <c r="BF50" s="73"/>
      <c r="BG50" s="73"/>
      <c r="BH50" s="73"/>
      <c r="BI50" s="73"/>
      <c r="CG50" s="1914">
        <v>0</v>
      </c>
      <c r="CH50" s="1914">
        <v>0</v>
      </c>
      <c r="CI50" s="1914"/>
      <c r="CJ50" s="1914"/>
      <c r="CK50" s="1914"/>
      <c r="CL50" s="1914"/>
      <c r="CM50" s="1914"/>
    </row>
    <row r="51" spans="1:104" ht="16.350000000000001" customHeight="1" x14ac:dyDescent="0.2">
      <c r="A51" s="2872" t="s">
        <v>1885</v>
      </c>
      <c r="B51" s="2326">
        <f t="shared" si="5"/>
        <v>0</v>
      </c>
      <c r="C51" s="1833">
        <f t="shared" si="6"/>
        <v>0</v>
      </c>
      <c r="D51" s="2794">
        <f t="shared" si="6"/>
        <v>0</v>
      </c>
      <c r="E51" s="1923"/>
      <c r="F51" s="1925"/>
      <c r="G51" s="1923"/>
      <c r="H51" s="1925"/>
      <c r="I51" s="1923"/>
      <c r="J51" s="1924"/>
      <c r="K51" s="1923"/>
      <c r="L51" s="1924"/>
      <c r="M51" s="1923"/>
      <c r="N51" s="1924"/>
      <c r="O51" s="2342"/>
      <c r="P51" s="1924"/>
      <c r="Q51" s="2342"/>
      <c r="R51" s="1924"/>
      <c r="S51" s="2342"/>
      <c r="T51" s="1924"/>
      <c r="U51" s="2342"/>
      <c r="V51" s="1924"/>
      <c r="W51" s="2342"/>
      <c r="X51" s="1924"/>
      <c r="Y51" s="2342"/>
      <c r="Z51" s="1924"/>
      <c r="AA51" s="2342"/>
      <c r="AB51" s="1924"/>
      <c r="AC51" s="2342"/>
      <c r="AD51" s="1924"/>
      <c r="AE51" s="2342"/>
      <c r="AF51" s="1924"/>
      <c r="AG51" s="2342"/>
      <c r="AH51" s="1924"/>
      <c r="AI51" s="2342"/>
      <c r="AJ51" s="1924"/>
      <c r="AK51" s="2342"/>
      <c r="AL51" s="1924"/>
      <c r="AM51" s="1906"/>
      <c r="AN51" s="1906"/>
      <c r="AO51" s="34"/>
      <c r="AP51" s="30"/>
      <c r="AQ51" s="30"/>
      <c r="AR51" s="30"/>
      <c r="AS51" s="30"/>
      <c r="AT51" s="30"/>
      <c r="AU51" s="30"/>
      <c r="AV51" s="30"/>
      <c r="AW51" s="30"/>
      <c r="AX51" s="30"/>
      <c r="AY51" s="30"/>
      <c r="AZ51" s="73"/>
      <c r="BA51" s="73"/>
      <c r="BB51" s="73"/>
      <c r="BC51" s="73"/>
      <c r="BD51" s="73"/>
      <c r="BE51" s="73"/>
      <c r="BF51" s="73"/>
      <c r="BG51" s="73"/>
      <c r="BH51" s="73"/>
      <c r="BI51" s="73"/>
      <c r="CG51" s="1914">
        <v>0</v>
      </c>
      <c r="CH51" s="1914">
        <v>0</v>
      </c>
      <c r="CI51" s="1914"/>
      <c r="CJ51" s="1914"/>
      <c r="CK51" s="1914"/>
      <c r="CL51" s="1914"/>
      <c r="CM51" s="1914"/>
    </row>
    <row r="52" spans="1:104" ht="16.350000000000001" customHeight="1" x14ac:dyDescent="0.2">
      <c r="A52" s="2872" t="s">
        <v>77</v>
      </c>
      <c r="B52" s="2326">
        <f t="shared" si="5"/>
        <v>0</v>
      </c>
      <c r="C52" s="1833">
        <f t="shared" si="6"/>
        <v>0</v>
      </c>
      <c r="D52" s="2794">
        <f t="shared" si="6"/>
        <v>0</v>
      </c>
      <c r="E52" s="1923"/>
      <c r="F52" s="1925"/>
      <c r="G52" s="1923"/>
      <c r="H52" s="1925"/>
      <c r="I52" s="1923"/>
      <c r="J52" s="1924"/>
      <c r="K52" s="1923"/>
      <c r="L52" s="1924"/>
      <c r="M52" s="1923"/>
      <c r="N52" s="1924"/>
      <c r="O52" s="2342"/>
      <c r="P52" s="1924"/>
      <c r="Q52" s="2342"/>
      <c r="R52" s="1924"/>
      <c r="S52" s="2342"/>
      <c r="T52" s="1924"/>
      <c r="U52" s="2342"/>
      <c r="V52" s="1924"/>
      <c r="W52" s="2342"/>
      <c r="X52" s="1924"/>
      <c r="Y52" s="2342"/>
      <c r="Z52" s="1924"/>
      <c r="AA52" s="2342"/>
      <c r="AB52" s="1924"/>
      <c r="AC52" s="2342"/>
      <c r="AD52" s="1924"/>
      <c r="AE52" s="2342"/>
      <c r="AF52" s="1924"/>
      <c r="AG52" s="2342"/>
      <c r="AH52" s="1924"/>
      <c r="AI52" s="2342"/>
      <c r="AJ52" s="1924"/>
      <c r="AK52" s="2342"/>
      <c r="AL52" s="1924"/>
      <c r="AM52" s="1906"/>
      <c r="AN52" s="1906"/>
      <c r="AO52" s="34"/>
      <c r="AP52" s="30"/>
      <c r="AQ52" s="30"/>
      <c r="AR52" s="30"/>
      <c r="AS52" s="30"/>
      <c r="AT52" s="30"/>
      <c r="AU52" s="30"/>
      <c r="AV52" s="30"/>
      <c r="AW52" s="30"/>
      <c r="AX52" s="30"/>
      <c r="AY52" s="30"/>
      <c r="AZ52" s="73"/>
      <c r="BA52" s="73"/>
      <c r="BB52" s="73"/>
      <c r="BC52" s="73"/>
      <c r="BD52" s="73"/>
      <c r="BE52" s="73"/>
      <c r="BF52" s="73"/>
      <c r="BG52" s="73"/>
      <c r="BH52" s="73"/>
      <c r="BI52" s="73"/>
      <c r="CG52" s="1914">
        <v>0</v>
      </c>
      <c r="CH52" s="1914">
        <v>0</v>
      </c>
      <c r="CI52" s="1914"/>
      <c r="CJ52" s="1914"/>
      <c r="CK52" s="1914"/>
      <c r="CL52" s="1914"/>
      <c r="CM52" s="1914"/>
    </row>
    <row r="53" spans="1:104" ht="16.350000000000001" customHeight="1" x14ac:dyDescent="0.2">
      <c r="A53" s="2293" t="s">
        <v>407</v>
      </c>
      <c r="B53" s="2327">
        <f t="shared" si="5"/>
        <v>0</v>
      </c>
      <c r="C53" s="1852">
        <f t="shared" si="6"/>
        <v>0</v>
      </c>
      <c r="D53" s="2839">
        <f t="shared" si="6"/>
        <v>0</v>
      </c>
      <c r="E53" s="2022"/>
      <c r="F53" s="2025"/>
      <c r="G53" s="2022"/>
      <c r="H53" s="2025"/>
      <c r="I53" s="2022"/>
      <c r="J53" s="2021"/>
      <c r="K53" s="2022"/>
      <c r="L53" s="2021"/>
      <c r="M53" s="2022"/>
      <c r="N53" s="2021"/>
      <c r="O53" s="2140"/>
      <c r="P53" s="2021"/>
      <c r="Q53" s="2140"/>
      <c r="R53" s="2021"/>
      <c r="S53" s="2140"/>
      <c r="T53" s="2021"/>
      <c r="U53" s="2140"/>
      <c r="V53" s="2021"/>
      <c r="W53" s="2140"/>
      <c r="X53" s="2021"/>
      <c r="Y53" s="2140"/>
      <c r="Z53" s="2021"/>
      <c r="AA53" s="2140"/>
      <c r="AB53" s="2021"/>
      <c r="AC53" s="2140"/>
      <c r="AD53" s="2021"/>
      <c r="AE53" s="2140"/>
      <c r="AF53" s="2021"/>
      <c r="AG53" s="2140"/>
      <c r="AH53" s="2021"/>
      <c r="AI53" s="2140"/>
      <c r="AJ53" s="2021"/>
      <c r="AK53" s="2140"/>
      <c r="AL53" s="2021"/>
      <c r="AM53" s="1913"/>
      <c r="AN53" s="1913"/>
      <c r="AO53" s="34"/>
      <c r="AP53" s="30"/>
      <c r="AQ53" s="30"/>
      <c r="AR53" s="30"/>
      <c r="AS53" s="30"/>
      <c r="AT53" s="30"/>
      <c r="AU53" s="30"/>
      <c r="AV53" s="30"/>
      <c r="AW53" s="30"/>
      <c r="AX53" s="30"/>
      <c r="AY53" s="30"/>
      <c r="AZ53" s="73"/>
      <c r="BA53" s="73"/>
      <c r="BB53" s="73"/>
      <c r="BC53" s="73"/>
      <c r="BD53" s="73"/>
      <c r="BE53" s="73"/>
      <c r="BF53" s="73"/>
      <c r="BG53" s="73"/>
      <c r="BH53" s="73"/>
      <c r="BI53" s="73"/>
      <c r="CG53" s="1914">
        <v>0</v>
      </c>
      <c r="CH53" s="1914">
        <v>0</v>
      </c>
      <c r="CI53" s="1914"/>
      <c r="CJ53" s="1914"/>
      <c r="CK53" s="1914"/>
      <c r="CL53" s="1914"/>
      <c r="CM53" s="1914"/>
    </row>
    <row r="54" spans="1:104" s="652" customFormat="1" ht="32.1" customHeight="1" x14ac:dyDescent="0.2">
      <c r="A54" s="2986" t="s">
        <v>3620</v>
      </c>
      <c r="B54" s="2986"/>
      <c r="C54" s="2986"/>
      <c r="D54" s="2986"/>
      <c r="E54" s="2986"/>
      <c r="F54" s="2986"/>
      <c r="G54" s="2986"/>
      <c r="H54" s="2986"/>
      <c r="I54" s="2986"/>
      <c r="J54" s="2893"/>
      <c r="K54" s="2893"/>
      <c r="L54" s="2893"/>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65"/>
      <c r="AP54" s="65"/>
      <c r="AQ54" s="65"/>
      <c r="AR54" s="72"/>
      <c r="AS54" s="72"/>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2949"/>
      <c r="CB54" s="2949"/>
      <c r="CC54" s="2949"/>
      <c r="CD54" s="2949"/>
      <c r="CE54" s="2949"/>
      <c r="CF54" s="2949"/>
      <c r="CG54" s="2950"/>
      <c r="CH54" s="2950"/>
      <c r="CI54" s="2950"/>
      <c r="CJ54" s="2950"/>
      <c r="CK54" s="2950"/>
      <c r="CL54" s="2950"/>
      <c r="CM54" s="2950"/>
      <c r="CN54" s="2949"/>
      <c r="CO54" s="2949"/>
      <c r="CP54" s="2949"/>
      <c r="CQ54" s="2949"/>
      <c r="CR54" s="2949"/>
      <c r="CS54" s="2949"/>
      <c r="CT54" s="2949"/>
      <c r="CU54" s="2949"/>
      <c r="CV54" s="2949"/>
      <c r="CW54" s="2949"/>
      <c r="CX54" s="2949"/>
      <c r="CY54" s="2949"/>
      <c r="CZ54" s="2949"/>
    </row>
    <row r="55" spans="1:104" ht="16.350000000000001" customHeight="1" x14ac:dyDescent="0.2">
      <c r="A55" s="7654" t="s">
        <v>1888</v>
      </c>
      <c r="B55" s="7795" t="s">
        <v>50</v>
      </c>
      <c r="C55" s="7796"/>
      <c r="D55" s="7797"/>
      <c r="E55" s="7801" t="s">
        <v>820</v>
      </c>
      <c r="F55" s="7802"/>
      <c r="G55" s="7802"/>
      <c r="H55" s="7802"/>
      <c r="I55" s="7802"/>
      <c r="J55" s="7802"/>
      <c r="K55" s="7802"/>
      <c r="L55" s="7802"/>
      <c r="M55" s="7802"/>
      <c r="N55" s="7802"/>
      <c r="O55" s="7802"/>
      <c r="P55" s="7802"/>
      <c r="Q55" s="7802"/>
      <c r="R55" s="7802"/>
      <c r="S55" s="7802"/>
      <c r="T55" s="7802"/>
      <c r="U55" s="7802"/>
      <c r="V55" s="7802"/>
      <c r="W55" s="7802"/>
      <c r="X55" s="7802"/>
      <c r="Y55" s="7802"/>
      <c r="Z55" s="7802"/>
      <c r="AA55" s="7802"/>
      <c r="AB55" s="7802"/>
      <c r="AC55" s="7802"/>
      <c r="AD55" s="7802"/>
      <c r="AE55" s="7802"/>
      <c r="AF55" s="7802"/>
      <c r="AG55" s="7802"/>
      <c r="AH55" s="7802"/>
      <c r="AI55" s="7802"/>
      <c r="AJ55" s="7802"/>
      <c r="AK55" s="7802"/>
      <c r="AL55" s="7803"/>
      <c r="AM55" s="7804" t="s">
        <v>1889</v>
      </c>
      <c r="AN55" s="7709"/>
      <c r="AO55" s="922"/>
      <c r="AP55" s="922"/>
      <c r="AQ55" s="922"/>
      <c r="AR55" s="924"/>
      <c r="AS55" s="924"/>
      <c r="AT55" s="922"/>
      <c r="BX55" s="84"/>
      <c r="BY55" s="84"/>
      <c r="CG55" s="1914"/>
      <c r="CH55" s="1914"/>
      <c r="CI55" s="1914"/>
      <c r="CJ55" s="1914"/>
      <c r="CK55" s="1914"/>
      <c r="CL55" s="1914"/>
      <c r="CM55" s="1914"/>
    </row>
    <row r="56" spans="1:104" ht="16.350000000000001" customHeight="1" x14ac:dyDescent="0.2">
      <c r="A56" s="7794"/>
      <c r="B56" s="7798"/>
      <c r="C56" s="7799"/>
      <c r="D56" s="7800"/>
      <c r="E56" s="7746" t="s">
        <v>740</v>
      </c>
      <c r="F56" s="7745"/>
      <c r="G56" s="7746" t="s">
        <v>510</v>
      </c>
      <c r="H56" s="7745"/>
      <c r="I56" s="7746" t="s">
        <v>511</v>
      </c>
      <c r="J56" s="7745"/>
      <c r="K56" s="7746" t="s">
        <v>72</v>
      </c>
      <c r="L56" s="7745"/>
      <c r="M56" s="7746" t="s">
        <v>14</v>
      </c>
      <c r="N56" s="7745"/>
      <c r="O56" s="7734" t="s">
        <v>15</v>
      </c>
      <c r="P56" s="7713"/>
      <c r="Q56" s="7734" t="s">
        <v>16</v>
      </c>
      <c r="R56" s="7713"/>
      <c r="S56" s="7734" t="s">
        <v>17</v>
      </c>
      <c r="T56" s="7713"/>
      <c r="U56" s="7734" t="s">
        <v>18</v>
      </c>
      <c r="V56" s="7758"/>
      <c r="W56" s="7734" t="s">
        <v>19</v>
      </c>
      <c r="X56" s="7713"/>
      <c r="Y56" s="7734" t="s">
        <v>20</v>
      </c>
      <c r="Z56" s="7713"/>
      <c r="AA56" s="7734" t="s">
        <v>21</v>
      </c>
      <c r="AB56" s="7713"/>
      <c r="AC56" s="7734" t="s">
        <v>22</v>
      </c>
      <c r="AD56" s="7713"/>
      <c r="AE56" s="7734" t="s">
        <v>23</v>
      </c>
      <c r="AF56" s="7713"/>
      <c r="AG56" s="7734" t="s">
        <v>24</v>
      </c>
      <c r="AH56" s="7713"/>
      <c r="AI56" s="7734" t="s">
        <v>25</v>
      </c>
      <c r="AJ56" s="7713"/>
      <c r="AK56" s="7734" t="s">
        <v>26</v>
      </c>
      <c r="AL56" s="7713"/>
      <c r="AM56" s="7805"/>
      <c r="AN56" s="7711"/>
      <c r="AO56" s="924"/>
      <c r="AP56" s="924"/>
      <c r="AQ56" s="924"/>
      <c r="AR56" s="924"/>
      <c r="AS56" s="924"/>
      <c r="AT56" s="924"/>
      <c r="AU56" s="73"/>
      <c r="AV56" s="73"/>
      <c r="AW56" s="73"/>
      <c r="AX56" s="73"/>
      <c r="AY56" s="73"/>
      <c r="AZ56" s="73"/>
      <c r="BA56" s="73"/>
      <c r="BB56" s="73"/>
      <c r="BC56" s="73"/>
      <c r="BX56" s="84"/>
      <c r="BY56" s="84"/>
      <c r="CG56" s="1914"/>
      <c r="CH56" s="1914"/>
      <c r="CI56" s="1914"/>
      <c r="CJ56" s="1914"/>
      <c r="CK56" s="1914"/>
      <c r="CL56" s="1914"/>
      <c r="CM56" s="1914"/>
    </row>
    <row r="57" spans="1:104" ht="32.1" customHeight="1" x14ac:dyDescent="0.2">
      <c r="A57" s="7564"/>
      <c r="B57" s="2788" t="s">
        <v>55</v>
      </c>
      <c r="C57" s="3044" t="s">
        <v>81</v>
      </c>
      <c r="D57" s="3030" t="s">
        <v>56</v>
      </c>
      <c r="E57" s="3031" t="s">
        <v>81</v>
      </c>
      <c r="F57" s="3030" t="s">
        <v>56</v>
      </c>
      <c r="G57" s="3031" t="s">
        <v>81</v>
      </c>
      <c r="H57" s="3030" t="s">
        <v>56</v>
      </c>
      <c r="I57" s="3031" t="s">
        <v>81</v>
      </c>
      <c r="J57" s="3030" t="s">
        <v>56</v>
      </c>
      <c r="K57" s="3031" t="s">
        <v>81</v>
      </c>
      <c r="L57" s="3030" t="s">
        <v>56</v>
      </c>
      <c r="M57" s="3031" t="s">
        <v>81</v>
      </c>
      <c r="N57" s="3030" t="s">
        <v>56</v>
      </c>
      <c r="O57" s="3031" t="s">
        <v>81</v>
      </c>
      <c r="P57" s="3030" t="s">
        <v>56</v>
      </c>
      <c r="Q57" s="3031" t="s">
        <v>81</v>
      </c>
      <c r="R57" s="3030" t="s">
        <v>56</v>
      </c>
      <c r="S57" s="3031" t="s">
        <v>81</v>
      </c>
      <c r="T57" s="3030" t="s">
        <v>56</v>
      </c>
      <c r="U57" s="3031" t="s">
        <v>81</v>
      </c>
      <c r="V57" s="3045" t="s">
        <v>56</v>
      </c>
      <c r="W57" s="3031" t="s">
        <v>81</v>
      </c>
      <c r="X57" s="3030" t="s">
        <v>56</v>
      </c>
      <c r="Y57" s="3031" t="s">
        <v>81</v>
      </c>
      <c r="Z57" s="3030" t="s">
        <v>56</v>
      </c>
      <c r="AA57" s="3031" t="s">
        <v>81</v>
      </c>
      <c r="AB57" s="3030" t="s">
        <v>56</v>
      </c>
      <c r="AC57" s="3031" t="s">
        <v>81</v>
      </c>
      <c r="AD57" s="3030" t="s">
        <v>56</v>
      </c>
      <c r="AE57" s="3031" t="s">
        <v>81</v>
      </c>
      <c r="AF57" s="3030" t="s">
        <v>56</v>
      </c>
      <c r="AG57" s="3031" t="s">
        <v>81</v>
      </c>
      <c r="AH57" s="3030" t="s">
        <v>56</v>
      </c>
      <c r="AI57" s="3031" t="s">
        <v>81</v>
      </c>
      <c r="AJ57" s="3030" t="s">
        <v>56</v>
      </c>
      <c r="AK57" s="3031" t="s">
        <v>81</v>
      </c>
      <c r="AL57" s="3030" t="s">
        <v>56</v>
      </c>
      <c r="AM57" s="3046" t="s">
        <v>1890</v>
      </c>
      <c r="AN57" s="3030" t="s">
        <v>1891</v>
      </c>
      <c r="AO57" s="924"/>
      <c r="AP57" s="924"/>
      <c r="AQ57" s="924"/>
      <c r="AR57" s="924"/>
      <c r="AS57" s="924"/>
      <c r="AT57" s="924"/>
      <c r="AU57" s="73"/>
      <c r="AV57" s="73"/>
      <c r="AW57" s="73"/>
      <c r="AX57" s="73"/>
      <c r="AY57" s="73"/>
      <c r="AZ57" s="73"/>
      <c r="BA57" s="73"/>
      <c r="BB57" s="73"/>
      <c r="BC57" s="73"/>
      <c r="BX57" s="84"/>
      <c r="BY57" s="84"/>
      <c r="CG57" s="1914"/>
      <c r="CH57" s="1914"/>
      <c r="CI57" s="1914"/>
      <c r="CJ57" s="1914"/>
      <c r="CK57" s="1914"/>
      <c r="CL57" s="1914"/>
      <c r="CM57" s="1914"/>
    </row>
    <row r="58" spans="1:104" ht="16.350000000000001" customHeight="1" x14ac:dyDescent="0.2">
      <c r="A58" s="3047" t="s">
        <v>1892</v>
      </c>
      <c r="B58" s="3048">
        <f t="shared" ref="B58:B63" si="7">SUM(C58+D58)</f>
        <v>0</v>
      </c>
      <c r="C58" s="3036">
        <f t="shared" ref="C58:D63" si="8">SUM(E58+G58+I58+K58+M58+O58+Q58+S58+U58+W58+Y58+AA58+AC58+AE58+AG58+AI58+AK58)</f>
        <v>0</v>
      </c>
      <c r="D58" s="3037">
        <f t="shared" si="8"/>
        <v>0</v>
      </c>
      <c r="E58" s="3018"/>
      <c r="F58" s="3038"/>
      <c r="G58" s="3018"/>
      <c r="H58" s="3019"/>
      <c r="I58" s="3018"/>
      <c r="J58" s="3019"/>
      <c r="K58" s="3018"/>
      <c r="L58" s="3019"/>
      <c r="M58" s="3018"/>
      <c r="N58" s="3019"/>
      <c r="O58" s="3018"/>
      <c r="P58" s="3019"/>
      <c r="Q58" s="3018"/>
      <c r="R58" s="3019"/>
      <c r="S58" s="3018"/>
      <c r="T58" s="3019"/>
      <c r="U58" s="3018"/>
      <c r="V58" s="3049"/>
      <c r="W58" s="3018"/>
      <c r="X58" s="3019"/>
      <c r="Y58" s="3018"/>
      <c r="Z58" s="3019"/>
      <c r="AA58" s="3018"/>
      <c r="AB58" s="3019"/>
      <c r="AC58" s="3018"/>
      <c r="AD58" s="3019"/>
      <c r="AE58" s="3018"/>
      <c r="AF58" s="3019"/>
      <c r="AG58" s="3018"/>
      <c r="AH58" s="3019"/>
      <c r="AI58" s="3018"/>
      <c r="AJ58" s="3019"/>
      <c r="AK58" s="3039"/>
      <c r="AL58" s="3019"/>
      <c r="AM58" s="3039"/>
      <c r="AN58" s="3019"/>
      <c r="AO58" s="2792" t="str">
        <f>CA58</f>
        <v/>
      </c>
      <c r="AP58" s="30"/>
      <c r="AQ58" s="30"/>
      <c r="AR58" s="30"/>
      <c r="AS58" s="30"/>
      <c r="AT58" s="30"/>
      <c r="AU58" s="30"/>
      <c r="AV58" s="30"/>
      <c r="AW58" s="30"/>
      <c r="AX58" s="30"/>
      <c r="AY58" s="30"/>
      <c r="AZ58" s="30"/>
      <c r="BA58" s="73"/>
      <c r="BB58" s="73"/>
      <c r="BC58" s="73"/>
      <c r="BX58" s="84"/>
      <c r="BY58" s="84"/>
      <c r="CA58" s="2637" t="str">
        <f>IF(CG58=1,"* La suma de las Herramientas de Categorización debe ser igual al total. ","")</f>
        <v/>
      </c>
      <c r="CG58" s="2638">
        <f>IF(B58&lt;&gt;(AM58+AN58),1,0)</f>
        <v>0</v>
      </c>
      <c r="CH58" s="1914"/>
      <c r="CI58" s="1914"/>
      <c r="CJ58" s="1914"/>
      <c r="CK58" s="1914"/>
      <c r="CL58" s="1914"/>
      <c r="CM58" s="1914"/>
    </row>
    <row r="59" spans="1:104" ht="16.350000000000001" customHeight="1" x14ac:dyDescent="0.2">
      <c r="A59" s="3050" t="s">
        <v>1893</v>
      </c>
      <c r="B59" s="1992">
        <f t="shared" si="7"/>
        <v>0</v>
      </c>
      <c r="C59" s="1833">
        <f t="shared" si="8"/>
        <v>0</v>
      </c>
      <c r="D59" s="2794">
        <f t="shared" si="8"/>
        <v>0</v>
      </c>
      <c r="E59" s="1923"/>
      <c r="F59" s="1925"/>
      <c r="G59" s="1923"/>
      <c r="H59" s="1924"/>
      <c r="I59" s="1923"/>
      <c r="J59" s="1924"/>
      <c r="K59" s="1923"/>
      <c r="L59" s="1924"/>
      <c r="M59" s="1923"/>
      <c r="N59" s="1924"/>
      <c r="O59" s="1923"/>
      <c r="P59" s="1924"/>
      <c r="Q59" s="1923"/>
      <c r="R59" s="1924"/>
      <c r="S59" s="1923"/>
      <c r="T59" s="1924"/>
      <c r="U59" s="1923"/>
      <c r="V59" s="1927"/>
      <c r="W59" s="1923"/>
      <c r="X59" s="1924"/>
      <c r="Y59" s="1923"/>
      <c r="Z59" s="1924"/>
      <c r="AA59" s="1923"/>
      <c r="AB59" s="1924"/>
      <c r="AC59" s="1923"/>
      <c r="AD59" s="1924"/>
      <c r="AE59" s="1923"/>
      <c r="AF59" s="1924"/>
      <c r="AG59" s="1923"/>
      <c r="AH59" s="1924"/>
      <c r="AI59" s="1923"/>
      <c r="AJ59" s="1924"/>
      <c r="AK59" s="2342"/>
      <c r="AL59" s="1924"/>
      <c r="AM59" s="2342"/>
      <c r="AN59" s="1924"/>
      <c r="AO59" s="2792" t="str">
        <f>CA59</f>
        <v/>
      </c>
      <c r="AP59" s="30"/>
      <c r="AQ59" s="30"/>
      <c r="AR59" s="30"/>
      <c r="AS59" s="30"/>
      <c r="AT59" s="30"/>
      <c r="AU59" s="30"/>
      <c r="AV59" s="30"/>
      <c r="AW59" s="30"/>
      <c r="AX59" s="30"/>
      <c r="AY59" s="30"/>
      <c r="AZ59" s="30"/>
      <c r="BA59" s="73"/>
      <c r="BB59" s="73"/>
      <c r="BC59" s="73"/>
      <c r="BX59" s="84"/>
      <c r="BY59" s="84"/>
      <c r="CA59" s="2637" t="str">
        <f>IF(CG59=1,"* La suma de las Herramientas de Categorización debe ser igual al total. ","")</f>
        <v/>
      </c>
      <c r="CG59" s="2638">
        <f>IF(B59&lt;&gt;(AM59+AN59),1,0)</f>
        <v>0</v>
      </c>
      <c r="CH59" s="1914"/>
      <c r="CI59" s="1914"/>
      <c r="CJ59" s="1914"/>
      <c r="CK59" s="1914"/>
      <c r="CL59" s="1914"/>
      <c r="CM59" s="1914"/>
    </row>
    <row r="60" spans="1:104" ht="16.350000000000001" customHeight="1" x14ac:dyDescent="0.2">
      <c r="A60" s="3050" t="s">
        <v>1894</v>
      </c>
      <c r="B60" s="1992">
        <f t="shared" si="7"/>
        <v>0</v>
      </c>
      <c r="C60" s="1833">
        <f t="shared" si="8"/>
        <v>0</v>
      </c>
      <c r="D60" s="2794">
        <f t="shared" si="8"/>
        <v>0</v>
      </c>
      <c r="E60" s="1923"/>
      <c r="F60" s="1925"/>
      <c r="G60" s="1923"/>
      <c r="H60" s="1924"/>
      <c r="I60" s="1923"/>
      <c r="J60" s="1924"/>
      <c r="K60" s="1923"/>
      <c r="L60" s="1924"/>
      <c r="M60" s="1923"/>
      <c r="N60" s="1924"/>
      <c r="O60" s="1923"/>
      <c r="P60" s="1924"/>
      <c r="Q60" s="1923"/>
      <c r="R60" s="1924"/>
      <c r="S60" s="1923"/>
      <c r="T60" s="1924"/>
      <c r="U60" s="1923"/>
      <c r="V60" s="1927"/>
      <c r="W60" s="1923"/>
      <c r="X60" s="1924"/>
      <c r="Y60" s="1923"/>
      <c r="Z60" s="1924"/>
      <c r="AA60" s="1923"/>
      <c r="AB60" s="1924"/>
      <c r="AC60" s="1923"/>
      <c r="AD60" s="1924"/>
      <c r="AE60" s="1923"/>
      <c r="AF60" s="1924"/>
      <c r="AG60" s="1923"/>
      <c r="AH60" s="1924"/>
      <c r="AI60" s="1923"/>
      <c r="AJ60" s="1924"/>
      <c r="AK60" s="2342"/>
      <c r="AL60" s="1924"/>
      <c r="AM60" s="2342"/>
      <c r="AN60" s="1924"/>
      <c r="AO60" s="2792" t="str">
        <f>CA60</f>
        <v/>
      </c>
      <c r="AP60" s="30"/>
      <c r="AQ60" s="30"/>
      <c r="AR60" s="30"/>
      <c r="AS60" s="30"/>
      <c r="AT60" s="30"/>
      <c r="AU60" s="30"/>
      <c r="AV60" s="30"/>
      <c r="AW60" s="30"/>
      <c r="AX60" s="30"/>
      <c r="AY60" s="30"/>
      <c r="AZ60" s="30"/>
      <c r="BA60" s="73"/>
      <c r="BB60" s="73"/>
      <c r="BC60" s="73"/>
      <c r="BX60" s="84"/>
      <c r="BY60" s="84"/>
      <c r="CA60" s="2637" t="str">
        <f>IF(CG60=1,"* La suma de las Herramientas de Categorización debe ser igual al total. ","")</f>
        <v/>
      </c>
      <c r="CG60" s="2638">
        <f>IF(B60&lt;&gt;(AM60+AN60),1,0)</f>
        <v>0</v>
      </c>
      <c r="CH60" s="1914"/>
      <c r="CI60" s="1914"/>
      <c r="CJ60" s="1914"/>
      <c r="CK60" s="1914"/>
      <c r="CL60" s="1914"/>
      <c r="CM60" s="1914"/>
    </row>
    <row r="61" spans="1:104" ht="16.350000000000001" customHeight="1" x14ac:dyDescent="0.2">
      <c r="A61" s="3050" t="s">
        <v>1895</v>
      </c>
      <c r="B61" s="1992">
        <f t="shared" si="7"/>
        <v>0</v>
      </c>
      <c r="C61" s="1833">
        <f t="shared" si="8"/>
        <v>0</v>
      </c>
      <c r="D61" s="2794">
        <f t="shared" si="8"/>
        <v>0</v>
      </c>
      <c r="E61" s="1923"/>
      <c r="F61" s="1925"/>
      <c r="G61" s="1923"/>
      <c r="H61" s="1924"/>
      <c r="I61" s="1923"/>
      <c r="J61" s="1924"/>
      <c r="K61" s="1923"/>
      <c r="L61" s="1924"/>
      <c r="M61" s="1923"/>
      <c r="N61" s="1924"/>
      <c r="O61" s="1923"/>
      <c r="P61" s="1924"/>
      <c r="Q61" s="1923"/>
      <c r="R61" s="1924"/>
      <c r="S61" s="1923"/>
      <c r="T61" s="1924"/>
      <c r="U61" s="1923"/>
      <c r="V61" s="1927"/>
      <c r="W61" s="1923"/>
      <c r="X61" s="1924"/>
      <c r="Y61" s="1923"/>
      <c r="Z61" s="1924"/>
      <c r="AA61" s="1923"/>
      <c r="AB61" s="1924"/>
      <c r="AC61" s="1923"/>
      <c r="AD61" s="1924"/>
      <c r="AE61" s="1923"/>
      <c r="AF61" s="1924"/>
      <c r="AG61" s="1923"/>
      <c r="AH61" s="1924"/>
      <c r="AI61" s="1923"/>
      <c r="AJ61" s="1924"/>
      <c r="AK61" s="2342"/>
      <c r="AL61" s="1924"/>
      <c r="AM61" s="2342"/>
      <c r="AN61" s="1924"/>
      <c r="AO61" s="2792" t="str">
        <f>CA61</f>
        <v/>
      </c>
      <c r="AP61" s="30"/>
      <c r="AQ61" s="30"/>
      <c r="AR61" s="30"/>
      <c r="AS61" s="30"/>
      <c r="AT61" s="30"/>
      <c r="AU61" s="30"/>
      <c r="AV61" s="30"/>
      <c r="AW61" s="30"/>
      <c r="AX61" s="30"/>
      <c r="AY61" s="30"/>
      <c r="AZ61" s="30"/>
      <c r="BA61" s="73"/>
      <c r="BB61" s="73"/>
      <c r="BC61" s="73"/>
      <c r="BX61" s="84"/>
      <c r="BY61" s="84"/>
      <c r="CA61" s="2637" t="str">
        <f>IF(CG61=1,"* La suma de las Herramientas de Categorización debe ser igual al total. ","")</f>
        <v/>
      </c>
      <c r="CG61" s="2638">
        <f>IF(B61&lt;&gt;(AM61+AN61),1,0)</f>
        <v>0</v>
      </c>
      <c r="CH61" s="1914"/>
      <c r="CI61" s="1914"/>
      <c r="CJ61" s="1914"/>
      <c r="CK61" s="1914"/>
      <c r="CL61" s="1914"/>
      <c r="CM61" s="1914"/>
    </row>
    <row r="62" spans="1:104" ht="16.350000000000001" customHeight="1" x14ac:dyDescent="0.2">
      <c r="A62" s="3051" t="s">
        <v>1896</v>
      </c>
      <c r="B62" s="2795">
        <f t="shared" si="7"/>
        <v>0</v>
      </c>
      <c r="C62" s="1849">
        <f t="shared" si="8"/>
        <v>0</v>
      </c>
      <c r="D62" s="2796">
        <f t="shared" si="8"/>
        <v>0</v>
      </c>
      <c r="E62" s="2013"/>
      <c r="F62" s="173"/>
      <c r="G62" s="2013"/>
      <c r="H62" s="2014"/>
      <c r="I62" s="2013"/>
      <c r="J62" s="2014"/>
      <c r="K62" s="2013"/>
      <c r="L62" s="2014"/>
      <c r="M62" s="2013"/>
      <c r="N62" s="2014"/>
      <c r="O62" s="2013"/>
      <c r="P62" s="2014"/>
      <c r="Q62" s="2013"/>
      <c r="R62" s="2014"/>
      <c r="S62" s="2013"/>
      <c r="T62" s="2014"/>
      <c r="U62" s="2013"/>
      <c r="V62" s="2015"/>
      <c r="W62" s="2013"/>
      <c r="X62" s="2014"/>
      <c r="Y62" s="2013"/>
      <c r="Z62" s="2014"/>
      <c r="AA62" s="2013"/>
      <c r="AB62" s="2014"/>
      <c r="AC62" s="2013"/>
      <c r="AD62" s="2014"/>
      <c r="AE62" s="2013"/>
      <c r="AF62" s="2014"/>
      <c r="AG62" s="2013"/>
      <c r="AH62" s="2014"/>
      <c r="AI62" s="2013"/>
      <c r="AJ62" s="2014"/>
      <c r="AK62" s="2346"/>
      <c r="AL62" s="2014"/>
      <c r="AM62" s="2346"/>
      <c r="AN62" s="2014"/>
      <c r="AO62" s="2792" t="str">
        <f>CA62</f>
        <v/>
      </c>
      <c r="AP62" s="30"/>
      <c r="AQ62" s="30"/>
      <c r="AR62" s="30"/>
      <c r="AS62" s="30"/>
      <c r="AT62" s="30"/>
      <c r="AU62" s="30"/>
      <c r="AV62" s="30"/>
      <c r="AW62" s="30"/>
      <c r="AX62" s="30"/>
      <c r="AY62" s="30"/>
      <c r="AZ62" s="30"/>
      <c r="BA62" s="73"/>
      <c r="BB62" s="73"/>
      <c r="BC62" s="73"/>
      <c r="BX62" s="84"/>
      <c r="BY62" s="84"/>
      <c r="CA62" s="2637" t="str">
        <f>IF(CG62=1,"* La suma de las Herramientas de Categorización debe ser igual al total. ","")</f>
        <v/>
      </c>
      <c r="CG62" s="2638">
        <f>IF(B62&lt;&gt;(AM62+AN62),1,0)</f>
        <v>0</v>
      </c>
      <c r="CH62" s="1914"/>
      <c r="CI62" s="1914"/>
      <c r="CJ62" s="1914"/>
      <c r="CK62" s="1914"/>
      <c r="CL62" s="1914"/>
      <c r="CM62" s="1914"/>
    </row>
    <row r="63" spans="1:104" ht="16.350000000000001" customHeight="1" x14ac:dyDescent="0.2">
      <c r="A63" s="3052" t="s">
        <v>1897</v>
      </c>
      <c r="B63" s="2017">
        <f t="shared" si="7"/>
        <v>0</v>
      </c>
      <c r="C63" s="1852">
        <f t="shared" si="8"/>
        <v>0</v>
      </c>
      <c r="D63" s="2839">
        <f t="shared" si="8"/>
        <v>0</v>
      </c>
      <c r="E63" s="2022"/>
      <c r="F63" s="2025"/>
      <c r="G63" s="2022"/>
      <c r="H63" s="2021"/>
      <c r="I63" s="2022"/>
      <c r="J63" s="2021"/>
      <c r="K63" s="2022"/>
      <c r="L63" s="2021"/>
      <c r="M63" s="2022"/>
      <c r="N63" s="2021"/>
      <c r="O63" s="2022"/>
      <c r="P63" s="2021"/>
      <c r="Q63" s="2022"/>
      <c r="R63" s="2021"/>
      <c r="S63" s="2022"/>
      <c r="T63" s="2021"/>
      <c r="U63" s="2022"/>
      <c r="V63" s="3053"/>
      <c r="W63" s="2022"/>
      <c r="X63" s="2021"/>
      <c r="Y63" s="2022"/>
      <c r="Z63" s="2021"/>
      <c r="AA63" s="2022"/>
      <c r="AB63" s="2021"/>
      <c r="AC63" s="2022"/>
      <c r="AD63" s="2021"/>
      <c r="AE63" s="2022"/>
      <c r="AF63" s="2021"/>
      <c r="AG63" s="2022"/>
      <c r="AH63" s="2021"/>
      <c r="AI63" s="2022"/>
      <c r="AJ63" s="2021"/>
      <c r="AK63" s="2140"/>
      <c r="AL63" s="2021"/>
      <c r="AM63" s="2176"/>
      <c r="AN63" s="2176"/>
      <c r="AO63" s="34"/>
      <c r="AP63" s="30"/>
      <c r="AQ63" s="30"/>
      <c r="AR63" s="30"/>
      <c r="AS63" s="30"/>
      <c r="AT63" s="30"/>
      <c r="AU63" s="30"/>
      <c r="AV63" s="30"/>
      <c r="AW63" s="30"/>
      <c r="AX63" s="30"/>
      <c r="AY63" s="30"/>
      <c r="AZ63" s="30"/>
      <c r="BA63" s="73"/>
      <c r="BB63" s="73"/>
      <c r="BC63" s="73"/>
      <c r="BX63" s="84"/>
      <c r="BY63" s="84"/>
      <c r="CG63" s="1914">
        <v>0</v>
      </c>
      <c r="CH63" s="1914"/>
      <c r="CI63" s="1914"/>
      <c r="CJ63" s="1914"/>
      <c r="CK63" s="1914"/>
      <c r="CL63" s="1914"/>
      <c r="CM63" s="1914"/>
    </row>
    <row r="64" spans="1:104" ht="16.350000000000001" customHeight="1" x14ac:dyDescent="0.2">
      <c r="A64" s="3041" t="s">
        <v>50</v>
      </c>
      <c r="B64" s="3054">
        <f t="shared" ref="B64:AL64" si="9">SUM(B58:B63)</f>
        <v>0</v>
      </c>
      <c r="C64" s="3055">
        <f t="shared" si="9"/>
        <v>0</v>
      </c>
      <c r="D64" s="3056">
        <f t="shared" si="9"/>
        <v>0</v>
      </c>
      <c r="E64" s="3057">
        <f t="shared" si="9"/>
        <v>0</v>
      </c>
      <c r="F64" s="3058">
        <f t="shared" si="9"/>
        <v>0</v>
      </c>
      <c r="G64" s="3057">
        <f t="shared" si="9"/>
        <v>0</v>
      </c>
      <c r="H64" s="3059">
        <f t="shared" si="9"/>
        <v>0</v>
      </c>
      <c r="I64" s="3057">
        <f t="shared" si="9"/>
        <v>0</v>
      </c>
      <c r="J64" s="3059">
        <f t="shared" si="9"/>
        <v>0</v>
      </c>
      <c r="K64" s="3057">
        <f t="shared" si="9"/>
        <v>0</v>
      </c>
      <c r="L64" s="3059">
        <f t="shared" si="9"/>
        <v>0</v>
      </c>
      <c r="M64" s="3057">
        <f t="shared" si="9"/>
        <v>0</v>
      </c>
      <c r="N64" s="3059">
        <f t="shared" si="9"/>
        <v>0</v>
      </c>
      <c r="O64" s="3057">
        <f t="shared" si="9"/>
        <v>0</v>
      </c>
      <c r="P64" s="3059">
        <f t="shared" si="9"/>
        <v>0</v>
      </c>
      <c r="Q64" s="3057">
        <f t="shared" si="9"/>
        <v>0</v>
      </c>
      <c r="R64" s="3059">
        <f t="shared" si="9"/>
        <v>0</v>
      </c>
      <c r="S64" s="3057">
        <f t="shared" si="9"/>
        <v>0</v>
      </c>
      <c r="T64" s="3059">
        <f t="shared" si="9"/>
        <v>0</v>
      </c>
      <c r="U64" s="3060">
        <f t="shared" si="9"/>
        <v>0</v>
      </c>
      <c r="V64" s="3061">
        <f t="shared" si="9"/>
        <v>0</v>
      </c>
      <c r="W64" s="3057">
        <f t="shared" si="9"/>
        <v>0</v>
      </c>
      <c r="X64" s="3059">
        <f t="shared" si="9"/>
        <v>0</v>
      </c>
      <c r="Y64" s="3057">
        <f t="shared" si="9"/>
        <v>0</v>
      </c>
      <c r="Z64" s="3059">
        <f t="shared" si="9"/>
        <v>0</v>
      </c>
      <c r="AA64" s="3057">
        <f t="shared" si="9"/>
        <v>0</v>
      </c>
      <c r="AB64" s="3059">
        <f t="shared" si="9"/>
        <v>0</v>
      </c>
      <c r="AC64" s="3057">
        <f t="shared" si="9"/>
        <v>0</v>
      </c>
      <c r="AD64" s="3059">
        <f t="shared" si="9"/>
        <v>0</v>
      </c>
      <c r="AE64" s="3057">
        <f t="shared" si="9"/>
        <v>0</v>
      </c>
      <c r="AF64" s="3059">
        <f t="shared" si="9"/>
        <v>0</v>
      </c>
      <c r="AG64" s="3057">
        <f t="shared" si="9"/>
        <v>0</v>
      </c>
      <c r="AH64" s="3059">
        <f t="shared" si="9"/>
        <v>0</v>
      </c>
      <c r="AI64" s="3057">
        <f t="shared" si="9"/>
        <v>0</v>
      </c>
      <c r="AJ64" s="3059">
        <f t="shared" si="9"/>
        <v>0</v>
      </c>
      <c r="AK64" s="3062">
        <f t="shared" si="9"/>
        <v>0</v>
      </c>
      <c r="AL64" s="3059">
        <f t="shared" si="9"/>
        <v>0</v>
      </c>
      <c r="AM64" s="3062">
        <f>SUM(AM58:AM62)</f>
        <v>0</v>
      </c>
      <c r="AN64" s="3059">
        <f>SUM(AN58:AN62)</f>
        <v>0</v>
      </c>
      <c r="AO64" s="3063"/>
      <c r="AP64" s="924"/>
      <c r="AQ64" s="924"/>
      <c r="AR64" s="924"/>
      <c r="AS64" s="924"/>
      <c r="AT64" s="924"/>
      <c r="AU64" s="924"/>
      <c r="AV64" s="924"/>
      <c r="AW64" s="924"/>
      <c r="AX64" s="924"/>
      <c r="AY64" s="924"/>
      <c r="AZ64" s="924"/>
      <c r="BA64" s="924"/>
      <c r="BB64" s="924"/>
      <c r="BC64" s="924"/>
      <c r="BD64" s="922"/>
      <c r="BE64" s="922"/>
      <c r="BX64" s="84"/>
      <c r="BY64" s="84"/>
      <c r="CG64" s="1914"/>
      <c r="CH64" s="1914"/>
      <c r="CI64" s="1914"/>
      <c r="CJ64" s="1914"/>
      <c r="CK64" s="1914"/>
      <c r="CL64" s="1914"/>
      <c r="CM64" s="1914"/>
    </row>
    <row r="65" spans="1:91" ht="32.1" customHeight="1" x14ac:dyDescent="0.2">
      <c r="A65" s="2986" t="s">
        <v>1898</v>
      </c>
      <c r="B65" s="3064"/>
      <c r="C65" s="3064"/>
      <c r="D65" s="3064"/>
      <c r="E65" s="3064"/>
      <c r="F65" s="3064"/>
      <c r="G65" s="3064"/>
      <c r="H65" s="3064"/>
      <c r="I65" s="983"/>
      <c r="J65" s="983"/>
      <c r="K65" s="983"/>
      <c r="L65" s="983"/>
      <c r="M65" s="983"/>
      <c r="N65" s="983"/>
      <c r="O65" s="983"/>
      <c r="P65" s="65"/>
      <c r="Q65" s="65"/>
      <c r="R65" s="65"/>
      <c r="S65" s="65"/>
      <c r="T65" s="65"/>
      <c r="U65" s="65"/>
      <c r="V65" s="65"/>
      <c r="W65" s="65"/>
      <c r="X65" s="65"/>
      <c r="Y65" s="65"/>
      <c r="AO65" s="73"/>
      <c r="AP65" s="73"/>
      <c r="AQ65" s="73"/>
      <c r="AR65" s="73"/>
      <c r="AS65" s="73"/>
      <c r="AT65" s="73"/>
      <c r="AU65" s="73"/>
      <c r="AV65" s="73"/>
      <c r="AW65" s="73"/>
      <c r="AX65" s="73"/>
      <c r="AY65" s="73"/>
      <c r="AZ65" s="73"/>
      <c r="BA65" s="73"/>
      <c r="BB65" s="73"/>
      <c r="BC65" s="73"/>
      <c r="BX65" s="84"/>
      <c r="BY65" s="84"/>
      <c r="BZ65" s="84"/>
      <c r="CG65" s="1914"/>
      <c r="CH65" s="1914"/>
      <c r="CI65" s="1914"/>
      <c r="CJ65" s="1914"/>
      <c r="CK65" s="1914"/>
      <c r="CL65" s="1914"/>
      <c r="CM65" s="1914"/>
    </row>
    <row r="66" spans="1:91" ht="32.1" customHeight="1" x14ac:dyDescent="0.2">
      <c r="A66" s="2192" t="s">
        <v>1899</v>
      </c>
      <c r="B66" s="3065" t="s">
        <v>1873</v>
      </c>
      <c r="C66" s="3065" t="s">
        <v>1900</v>
      </c>
      <c r="D66" s="3065" t="s">
        <v>1901</v>
      </c>
      <c r="E66" s="3065" t="s">
        <v>1902</v>
      </c>
      <c r="F66" s="823"/>
      <c r="G66" s="65"/>
      <c r="H66" s="65"/>
      <c r="I66" s="65"/>
      <c r="J66" s="65"/>
      <c r="K66" s="65"/>
      <c r="L66" s="65"/>
      <c r="M66" s="65"/>
      <c r="N66" s="2893" t="s">
        <v>37</v>
      </c>
      <c r="O66" s="65"/>
      <c r="P66" s="65"/>
      <c r="Q66" s="65"/>
      <c r="R66" s="922"/>
      <c r="S66" s="922"/>
      <c r="T66" s="922"/>
      <c r="U66" s="922"/>
      <c r="V66" s="922"/>
      <c r="W66" s="922"/>
      <c r="X66" s="65"/>
      <c r="Y66" s="65"/>
      <c r="AO66" s="73"/>
      <c r="AP66" s="73"/>
      <c r="AQ66" s="73"/>
      <c r="AR66" s="73"/>
      <c r="AS66" s="73"/>
      <c r="AT66" s="73"/>
      <c r="AU66" s="73"/>
      <c r="AV66" s="73"/>
      <c r="AW66" s="73"/>
      <c r="AX66" s="73"/>
      <c r="AY66" s="73"/>
      <c r="AZ66" s="73"/>
      <c r="BA66" s="73"/>
      <c r="BB66" s="73"/>
      <c r="BC66" s="73"/>
      <c r="CG66" s="1914"/>
      <c r="CH66" s="1914"/>
      <c r="CI66" s="1914"/>
      <c r="CJ66" s="1914"/>
      <c r="CK66" s="1914"/>
      <c r="CL66" s="1914"/>
      <c r="CM66" s="1914"/>
    </row>
    <row r="67" spans="1:91" ht="16.350000000000001" customHeight="1" x14ac:dyDescent="0.2">
      <c r="A67" s="3066" t="s">
        <v>1771</v>
      </c>
      <c r="B67" s="3067">
        <f t="shared" ref="B67:B85" si="10">SUM(C67:E67)</f>
        <v>0</v>
      </c>
      <c r="C67" s="3020"/>
      <c r="D67" s="3020"/>
      <c r="E67" s="3020"/>
      <c r="F67" s="931"/>
      <c r="G67" s="65"/>
      <c r="H67" s="65"/>
      <c r="I67" s="65"/>
      <c r="J67" s="65"/>
      <c r="K67" s="65"/>
      <c r="L67" s="65"/>
      <c r="M67" s="65"/>
      <c r="N67" s="65"/>
      <c r="O67" s="65"/>
      <c r="P67" s="65"/>
      <c r="Q67" s="65"/>
      <c r="R67" s="922"/>
      <c r="S67" s="922"/>
      <c r="T67" s="922"/>
      <c r="U67" s="922"/>
      <c r="V67" s="922"/>
      <c r="W67" s="922"/>
      <c r="X67" s="65"/>
      <c r="Y67" s="65"/>
      <c r="AO67" s="73"/>
      <c r="AP67" s="73"/>
      <c r="AQ67" s="73"/>
      <c r="AR67" s="73"/>
      <c r="AS67" s="73"/>
      <c r="AT67" s="73"/>
      <c r="AU67" s="73"/>
      <c r="AV67" s="73"/>
      <c r="AW67" s="73"/>
      <c r="AX67" s="73"/>
      <c r="AY67" s="73"/>
      <c r="AZ67" s="73"/>
      <c r="BA67" s="73"/>
      <c r="BB67" s="73"/>
      <c r="BC67" s="73"/>
      <c r="CG67" s="1914"/>
      <c r="CH67" s="1914"/>
      <c r="CI67" s="1914"/>
      <c r="CJ67" s="1914"/>
      <c r="CK67" s="1914"/>
      <c r="CL67" s="1914"/>
      <c r="CM67" s="1914"/>
    </row>
    <row r="68" spans="1:91" ht="16.350000000000001" customHeight="1" x14ac:dyDescent="0.2">
      <c r="A68" s="2793" t="s">
        <v>1903</v>
      </c>
      <c r="B68" s="3067">
        <f t="shared" si="10"/>
        <v>0</v>
      </c>
      <c r="C68" s="1906"/>
      <c r="D68" s="1906"/>
      <c r="E68" s="1906"/>
      <c r="F68" s="931"/>
      <c r="G68" s="65"/>
      <c r="H68" s="65"/>
      <c r="I68" s="65"/>
      <c r="J68" s="65"/>
      <c r="K68" s="65"/>
      <c r="L68" s="65"/>
      <c r="M68" s="65"/>
      <c r="N68" s="65"/>
      <c r="O68" s="65"/>
      <c r="P68" s="65"/>
      <c r="Q68" s="65"/>
      <c r="R68" s="922"/>
      <c r="S68" s="922"/>
      <c r="T68" s="922"/>
      <c r="U68" s="922"/>
      <c r="V68" s="922"/>
      <c r="W68" s="922"/>
      <c r="X68" s="65"/>
      <c r="Y68" s="65"/>
      <c r="AO68" s="73"/>
      <c r="AP68" s="73"/>
      <c r="AQ68" s="73"/>
      <c r="AR68" s="73"/>
      <c r="AS68" s="73"/>
      <c r="AT68" s="73"/>
      <c r="AU68" s="73"/>
      <c r="AV68" s="73"/>
      <c r="AW68" s="73"/>
      <c r="AX68" s="73"/>
      <c r="AY68" s="73"/>
      <c r="AZ68" s="73"/>
      <c r="BA68" s="73"/>
      <c r="BB68" s="73"/>
      <c r="BC68" s="73"/>
      <c r="CG68" s="1914"/>
      <c r="CH68" s="1914"/>
      <c r="CI68" s="1914"/>
      <c r="CJ68" s="1914"/>
      <c r="CK68" s="1914"/>
      <c r="CL68" s="1914"/>
      <c r="CM68" s="1914"/>
    </row>
    <row r="69" spans="1:91" ht="16.350000000000001" customHeight="1" x14ac:dyDescent="0.2">
      <c r="A69" s="2793" t="s">
        <v>1797</v>
      </c>
      <c r="B69" s="3067">
        <f t="shared" si="10"/>
        <v>0</v>
      </c>
      <c r="C69" s="1906"/>
      <c r="D69" s="1906"/>
      <c r="E69" s="1906"/>
      <c r="F69" s="931"/>
      <c r="G69" s="65"/>
      <c r="H69" s="65"/>
      <c r="I69" s="65"/>
      <c r="J69" s="65"/>
      <c r="K69" s="65"/>
      <c r="L69" s="65"/>
      <c r="M69" s="65"/>
      <c r="N69" s="65"/>
      <c r="O69" s="65"/>
      <c r="P69" s="65"/>
      <c r="Q69" s="65"/>
      <c r="R69" s="922"/>
      <c r="S69" s="922"/>
      <c r="T69" s="922"/>
      <c r="U69" s="922"/>
      <c r="V69" s="922"/>
      <c r="W69" s="922"/>
      <c r="X69" s="65"/>
      <c r="Y69" s="65"/>
      <c r="AO69" s="73"/>
      <c r="AP69" s="73"/>
      <c r="AQ69" s="73"/>
      <c r="AR69" s="73"/>
      <c r="AS69" s="73"/>
      <c r="AT69" s="73"/>
      <c r="AU69" s="73"/>
      <c r="AV69" s="73"/>
      <c r="AW69" s="73"/>
      <c r="AX69" s="73"/>
      <c r="AY69" s="73"/>
      <c r="AZ69" s="73"/>
      <c r="BA69" s="73"/>
      <c r="BB69" s="73"/>
      <c r="BC69" s="73"/>
      <c r="CG69" s="1914"/>
      <c r="CH69" s="1914"/>
      <c r="CI69" s="1914"/>
      <c r="CJ69" s="1914"/>
      <c r="CK69" s="1914"/>
      <c r="CL69" s="1914"/>
      <c r="CM69" s="1914"/>
    </row>
    <row r="70" spans="1:91" ht="16.350000000000001" customHeight="1" x14ac:dyDescent="0.2">
      <c r="A70" s="2793" t="s">
        <v>1904</v>
      </c>
      <c r="B70" s="3067">
        <f t="shared" si="10"/>
        <v>0</v>
      </c>
      <c r="C70" s="1906"/>
      <c r="D70" s="1906"/>
      <c r="E70" s="1906"/>
      <c r="F70" s="931"/>
      <c r="G70" s="65"/>
      <c r="H70" s="65"/>
      <c r="I70" s="65"/>
      <c r="J70" s="65"/>
      <c r="K70" s="65"/>
      <c r="L70" s="65"/>
      <c r="M70" s="65"/>
      <c r="N70" s="65"/>
      <c r="O70" s="65"/>
      <c r="P70" s="65"/>
      <c r="Q70" s="65"/>
      <c r="R70" s="922"/>
      <c r="S70" s="922"/>
      <c r="T70" s="922"/>
      <c r="U70" s="922"/>
      <c r="V70" s="922"/>
      <c r="W70" s="922"/>
      <c r="X70" s="65"/>
      <c r="Y70" s="65"/>
      <c r="AO70" s="73"/>
      <c r="AP70" s="73"/>
      <c r="AQ70" s="73"/>
      <c r="AR70" s="73"/>
      <c r="AS70" s="73"/>
      <c r="AT70" s="73"/>
      <c r="AU70" s="73"/>
      <c r="AV70" s="73"/>
      <c r="AW70" s="73"/>
      <c r="AX70" s="73"/>
      <c r="AY70" s="73"/>
      <c r="AZ70" s="73"/>
      <c r="BA70" s="73"/>
      <c r="BB70" s="73"/>
      <c r="BC70" s="73"/>
      <c r="CG70" s="1914"/>
      <c r="CH70" s="1914"/>
      <c r="CI70" s="1914"/>
      <c r="CJ70" s="1914"/>
      <c r="CK70" s="1914"/>
      <c r="CL70" s="1914"/>
      <c r="CM70" s="1914"/>
    </row>
    <row r="71" spans="1:91" ht="16.350000000000001" customHeight="1" x14ac:dyDescent="0.2">
      <c r="A71" s="2793" t="s">
        <v>1816</v>
      </c>
      <c r="B71" s="3067">
        <f t="shared" si="10"/>
        <v>0</v>
      </c>
      <c r="C71" s="1906"/>
      <c r="D71" s="1906"/>
      <c r="E71" s="1906"/>
      <c r="F71" s="931"/>
      <c r="G71" s="65"/>
      <c r="H71" s="65"/>
      <c r="I71" s="65"/>
      <c r="J71" s="65"/>
      <c r="K71" s="65"/>
      <c r="L71" s="65"/>
      <c r="M71" s="65"/>
      <c r="N71" s="65"/>
      <c r="O71" s="65"/>
      <c r="P71" s="65"/>
      <c r="Q71" s="65"/>
      <c r="R71" s="922"/>
      <c r="S71" s="922"/>
      <c r="T71" s="922"/>
      <c r="U71" s="922"/>
      <c r="V71" s="922"/>
      <c r="W71" s="922"/>
      <c r="X71" s="65"/>
      <c r="Y71" s="65"/>
      <c r="AO71" s="73"/>
      <c r="AP71" s="73"/>
      <c r="AQ71" s="73"/>
      <c r="AR71" s="73"/>
      <c r="AS71" s="73"/>
      <c r="AT71" s="73"/>
      <c r="AU71" s="73"/>
      <c r="AV71" s="73"/>
      <c r="AW71" s="73"/>
      <c r="AX71" s="73"/>
      <c r="AY71" s="73"/>
      <c r="AZ71" s="73"/>
      <c r="BA71" s="73"/>
      <c r="BB71" s="73"/>
      <c r="BC71" s="73"/>
      <c r="CG71" s="1914"/>
      <c r="CH71" s="1914"/>
      <c r="CI71" s="1914"/>
      <c r="CJ71" s="1914"/>
      <c r="CK71" s="1914"/>
      <c r="CL71" s="1914"/>
      <c r="CM71" s="1914"/>
    </row>
    <row r="72" spans="1:91" ht="16.350000000000001" customHeight="1" x14ac:dyDescent="0.2">
      <c r="A72" s="2793" t="s">
        <v>1817</v>
      </c>
      <c r="B72" s="3067">
        <f t="shared" si="10"/>
        <v>0</v>
      </c>
      <c r="C72" s="1906"/>
      <c r="D72" s="1906"/>
      <c r="E72" s="1906"/>
      <c r="F72" s="931"/>
      <c r="G72" s="65"/>
      <c r="H72" s="65"/>
      <c r="I72" s="65"/>
      <c r="J72" s="65"/>
      <c r="K72" s="65"/>
      <c r="L72" s="65"/>
      <c r="M72" s="65"/>
      <c r="N72" s="65"/>
      <c r="O72" s="65"/>
      <c r="P72" s="65"/>
      <c r="Q72" s="65"/>
      <c r="R72" s="922"/>
      <c r="S72" s="922"/>
      <c r="T72" s="922"/>
      <c r="U72" s="922"/>
      <c r="V72" s="922"/>
      <c r="W72" s="922"/>
      <c r="X72" s="65"/>
      <c r="Y72" s="65"/>
      <c r="AO72" s="73"/>
      <c r="AP72" s="73"/>
      <c r="AQ72" s="73"/>
      <c r="AR72" s="73"/>
      <c r="AS72" s="73"/>
      <c r="AT72" s="73"/>
      <c r="AU72" s="73"/>
      <c r="AV72" s="73"/>
      <c r="AW72" s="73"/>
      <c r="AX72" s="73"/>
      <c r="AY72" s="73"/>
      <c r="AZ72" s="73"/>
      <c r="BA72" s="73"/>
      <c r="BB72" s="73"/>
      <c r="BC72" s="73"/>
      <c r="CG72" s="1914"/>
      <c r="CH72" s="1914"/>
      <c r="CI72" s="1914"/>
      <c r="CJ72" s="1914"/>
      <c r="CK72" s="1914"/>
      <c r="CL72" s="1914"/>
      <c r="CM72" s="1914"/>
    </row>
    <row r="73" spans="1:91" ht="16.350000000000001" customHeight="1" x14ac:dyDescent="0.2">
      <c r="A73" s="2793" t="s">
        <v>1770</v>
      </c>
      <c r="B73" s="3067">
        <f t="shared" si="10"/>
        <v>0</v>
      </c>
      <c r="C73" s="1906"/>
      <c r="D73" s="1906"/>
      <c r="E73" s="1906"/>
      <c r="F73" s="931"/>
      <c r="G73" s="65"/>
      <c r="H73" s="65"/>
      <c r="I73" s="65"/>
      <c r="J73" s="65"/>
      <c r="K73" s="65"/>
      <c r="L73" s="65"/>
      <c r="M73" s="65"/>
      <c r="N73" s="65"/>
      <c r="O73" s="65"/>
      <c r="P73" s="65"/>
      <c r="Q73" s="65"/>
      <c r="R73" s="922"/>
      <c r="S73" s="922"/>
      <c r="T73" s="922"/>
      <c r="U73" s="922"/>
      <c r="V73" s="922"/>
      <c r="W73" s="922"/>
      <c r="X73" s="65"/>
      <c r="Y73" s="65"/>
      <c r="AO73" s="73"/>
      <c r="AP73" s="73"/>
      <c r="AQ73" s="73"/>
      <c r="AR73" s="73"/>
      <c r="AS73" s="73"/>
      <c r="AT73" s="73"/>
      <c r="AU73" s="73"/>
      <c r="AV73" s="73"/>
      <c r="AW73" s="73"/>
      <c r="AX73" s="73"/>
      <c r="AY73" s="73"/>
      <c r="AZ73" s="73"/>
      <c r="BA73" s="73"/>
      <c r="BB73" s="73"/>
      <c r="BC73" s="73"/>
      <c r="CG73" s="1914"/>
      <c r="CH73" s="1914"/>
      <c r="CI73" s="1914"/>
      <c r="CJ73" s="1914"/>
      <c r="CK73" s="1914"/>
      <c r="CL73" s="1914"/>
      <c r="CM73" s="1914"/>
    </row>
    <row r="74" spans="1:91" ht="16.350000000000001" customHeight="1" x14ac:dyDescent="0.2">
      <c r="A74" s="2793" t="s">
        <v>1905</v>
      </c>
      <c r="B74" s="3067">
        <f t="shared" si="10"/>
        <v>0</v>
      </c>
      <c r="C74" s="1906"/>
      <c r="D74" s="1906"/>
      <c r="E74" s="1906"/>
      <c r="F74" s="931"/>
      <c r="G74" s="65"/>
      <c r="H74" s="65"/>
      <c r="I74" s="65"/>
      <c r="J74" s="65"/>
      <c r="K74" s="65"/>
      <c r="L74" s="65"/>
      <c r="M74" s="65"/>
      <c r="N74" s="65"/>
      <c r="O74" s="65"/>
      <c r="P74" s="65"/>
      <c r="Q74" s="65"/>
      <c r="R74" s="922"/>
      <c r="S74" s="922"/>
      <c r="T74" s="922"/>
      <c r="U74" s="922"/>
      <c r="V74" s="922"/>
      <c r="W74" s="922"/>
      <c r="X74" s="65"/>
      <c r="Y74" s="65"/>
      <c r="AO74" s="73"/>
      <c r="AP74" s="73"/>
      <c r="AQ74" s="73"/>
      <c r="AR74" s="73"/>
      <c r="AS74" s="73"/>
      <c r="AT74" s="73"/>
      <c r="AU74" s="73"/>
      <c r="AV74" s="73"/>
      <c r="AW74" s="73"/>
      <c r="AX74" s="73"/>
      <c r="AY74" s="73"/>
      <c r="AZ74" s="73"/>
      <c r="BA74" s="73"/>
      <c r="BB74" s="73"/>
      <c r="BC74" s="73"/>
      <c r="CG74" s="1914"/>
      <c r="CH74" s="1914"/>
      <c r="CI74" s="1914"/>
      <c r="CJ74" s="1914"/>
      <c r="CK74" s="1914"/>
      <c r="CL74" s="1914"/>
      <c r="CM74" s="1914"/>
    </row>
    <row r="75" spans="1:91" ht="16.350000000000001" customHeight="1" x14ac:dyDescent="0.2">
      <c r="A75" s="2793" t="s">
        <v>1810</v>
      </c>
      <c r="B75" s="3067">
        <f t="shared" si="10"/>
        <v>0</v>
      </c>
      <c r="C75" s="1906"/>
      <c r="D75" s="1906"/>
      <c r="E75" s="1906"/>
      <c r="F75" s="931"/>
      <c r="G75" s="3068"/>
      <c r="H75" s="3068"/>
      <c r="I75" s="65"/>
      <c r="J75" s="65"/>
      <c r="K75" s="65"/>
      <c r="L75" s="65"/>
      <c r="M75" s="65"/>
      <c r="N75" s="65"/>
      <c r="O75" s="65"/>
      <c r="P75" s="65"/>
      <c r="Q75" s="65"/>
      <c r="R75" s="922"/>
      <c r="S75" s="922"/>
      <c r="T75" s="922"/>
      <c r="U75" s="922"/>
      <c r="V75" s="922"/>
      <c r="W75" s="922"/>
      <c r="X75" s="65"/>
      <c r="Y75" s="65"/>
      <c r="CG75" s="1914"/>
      <c r="CH75" s="1914"/>
      <c r="CI75" s="1914"/>
      <c r="CJ75" s="1914"/>
      <c r="CK75" s="1914"/>
      <c r="CL75" s="1914"/>
      <c r="CM75" s="1914"/>
    </row>
    <row r="76" spans="1:91" ht="16.350000000000001" customHeight="1" x14ac:dyDescent="0.2">
      <c r="A76" s="2793" t="s">
        <v>1906</v>
      </c>
      <c r="B76" s="3067">
        <f t="shared" si="10"/>
        <v>0</v>
      </c>
      <c r="C76" s="1906"/>
      <c r="D76" s="1906"/>
      <c r="E76" s="1906"/>
      <c r="F76" s="931"/>
      <c r="G76" s="3068"/>
      <c r="H76" s="3068"/>
      <c r="I76" s="65"/>
      <c r="J76" s="65"/>
      <c r="K76" s="65"/>
      <c r="L76" s="65"/>
      <c r="M76" s="65"/>
      <c r="N76" s="65"/>
      <c r="O76" s="65"/>
      <c r="P76" s="65"/>
      <c r="Q76" s="65"/>
      <c r="R76" s="922"/>
      <c r="S76" s="922"/>
      <c r="T76" s="922"/>
      <c r="U76" s="922"/>
      <c r="V76" s="922"/>
      <c r="W76" s="922"/>
      <c r="X76" s="65"/>
      <c r="Y76" s="65"/>
      <c r="CG76" s="1914"/>
      <c r="CH76" s="1914"/>
      <c r="CI76" s="1914"/>
      <c r="CJ76" s="1914"/>
      <c r="CK76" s="1914"/>
      <c r="CL76" s="1914"/>
      <c r="CM76" s="1914"/>
    </row>
    <row r="77" spans="1:91" ht="16.350000000000001" customHeight="1" x14ac:dyDescent="0.2">
      <c r="A77" s="2793" t="s">
        <v>3621</v>
      </c>
      <c r="B77" s="3067">
        <f t="shared" si="10"/>
        <v>0</v>
      </c>
      <c r="C77" s="1906"/>
      <c r="D77" s="1906"/>
      <c r="E77" s="1906"/>
      <c r="F77" s="931"/>
      <c r="G77" s="3068"/>
      <c r="H77" s="3068"/>
      <c r="I77" s="65"/>
      <c r="J77" s="65"/>
      <c r="K77" s="65"/>
      <c r="L77" s="65"/>
      <c r="M77" s="65"/>
      <c r="N77" s="65"/>
      <c r="O77" s="65"/>
      <c r="P77" s="65"/>
      <c r="Q77" s="65"/>
      <c r="R77" s="922"/>
      <c r="S77" s="922"/>
      <c r="T77" s="922"/>
      <c r="U77" s="922"/>
      <c r="V77" s="922"/>
      <c r="W77" s="922"/>
      <c r="X77" s="65"/>
      <c r="Y77" s="65"/>
      <c r="CG77" s="1914"/>
      <c r="CH77" s="1914"/>
      <c r="CI77" s="1914"/>
      <c r="CJ77" s="1914"/>
      <c r="CK77" s="1914"/>
      <c r="CL77" s="1914"/>
      <c r="CM77" s="1914"/>
    </row>
    <row r="78" spans="1:91" ht="16.350000000000001" customHeight="1" x14ac:dyDescent="0.2">
      <c r="A78" s="3069" t="s">
        <v>1907</v>
      </c>
      <c r="B78" s="3067">
        <f t="shared" si="10"/>
        <v>0</v>
      </c>
      <c r="C78" s="1906"/>
      <c r="D78" s="1906"/>
      <c r="E78" s="1906"/>
      <c r="F78" s="931"/>
      <c r="G78" s="3068"/>
      <c r="H78" s="3068"/>
      <c r="I78" s="65"/>
      <c r="J78" s="65"/>
      <c r="K78" s="65"/>
      <c r="L78" s="65"/>
      <c r="M78" s="65"/>
      <c r="N78" s="65"/>
      <c r="O78" s="65"/>
      <c r="P78" s="65"/>
      <c r="Q78" s="65"/>
      <c r="R78" s="922"/>
      <c r="S78" s="922"/>
      <c r="T78" s="922"/>
      <c r="U78" s="922"/>
      <c r="V78" s="922"/>
      <c r="W78" s="922"/>
      <c r="X78" s="65"/>
      <c r="Y78" s="65"/>
      <c r="CG78" s="1914"/>
      <c r="CH78" s="1914"/>
      <c r="CI78" s="1914"/>
      <c r="CJ78" s="1914"/>
      <c r="CK78" s="1914"/>
      <c r="CL78" s="1914"/>
      <c r="CM78" s="1914"/>
    </row>
    <row r="79" spans="1:91" ht="16.350000000000001" customHeight="1" x14ac:dyDescent="0.2">
      <c r="A79" s="2793" t="s">
        <v>1908</v>
      </c>
      <c r="B79" s="3067">
        <f t="shared" si="10"/>
        <v>0</v>
      </c>
      <c r="C79" s="1906"/>
      <c r="D79" s="1906"/>
      <c r="E79" s="1906"/>
      <c r="F79" s="931"/>
      <c r="G79" s="3068"/>
      <c r="H79" s="3068"/>
      <c r="I79" s="65"/>
      <c r="J79" s="65"/>
      <c r="K79" s="65"/>
      <c r="L79" s="65"/>
      <c r="M79" s="65"/>
      <c r="N79" s="65"/>
      <c r="O79" s="65"/>
      <c r="P79" s="65"/>
      <c r="Q79" s="65"/>
      <c r="R79" s="922"/>
      <c r="S79" s="922"/>
      <c r="T79" s="922"/>
      <c r="U79" s="922"/>
      <c r="V79" s="922"/>
      <c r="W79" s="922"/>
      <c r="X79" s="65"/>
      <c r="Y79" s="65"/>
      <c r="CG79" s="1914"/>
      <c r="CH79" s="1914"/>
      <c r="CI79" s="1914"/>
      <c r="CJ79" s="1914"/>
      <c r="CK79" s="1914"/>
      <c r="CL79" s="1914"/>
      <c r="CM79" s="1914"/>
    </row>
    <row r="80" spans="1:91" ht="16.350000000000001" customHeight="1" x14ac:dyDescent="0.2">
      <c r="A80" s="2793" t="s">
        <v>1809</v>
      </c>
      <c r="B80" s="3067">
        <f t="shared" si="10"/>
        <v>0</v>
      </c>
      <c r="C80" s="1906"/>
      <c r="D80" s="1906"/>
      <c r="E80" s="1906"/>
      <c r="F80" s="931"/>
      <c r="G80" s="3068"/>
      <c r="H80" s="3068"/>
      <c r="I80" s="65"/>
      <c r="J80" s="65"/>
      <c r="K80" s="65"/>
      <c r="L80" s="65"/>
      <c r="M80" s="65"/>
      <c r="N80" s="65"/>
      <c r="O80" s="65"/>
      <c r="P80" s="65"/>
      <c r="Q80" s="65"/>
      <c r="R80" s="922"/>
      <c r="S80" s="922"/>
      <c r="T80" s="922"/>
      <c r="U80" s="922"/>
      <c r="V80" s="922"/>
      <c r="W80" s="922"/>
      <c r="X80" s="65"/>
      <c r="Y80" s="65"/>
      <c r="CG80" s="1914"/>
      <c r="CH80" s="1914"/>
      <c r="CI80" s="1914"/>
      <c r="CJ80" s="1914"/>
      <c r="CK80" s="1914"/>
      <c r="CL80" s="1914"/>
      <c r="CM80" s="1914"/>
    </row>
    <row r="81" spans="1:91" ht="16.350000000000001" customHeight="1" x14ac:dyDescent="0.2">
      <c r="A81" s="2793" t="s">
        <v>1909</v>
      </c>
      <c r="B81" s="3067">
        <f t="shared" si="10"/>
        <v>0</v>
      </c>
      <c r="C81" s="1906"/>
      <c r="D81" s="1906"/>
      <c r="E81" s="1906"/>
      <c r="F81" s="931"/>
      <c r="G81" s="3068"/>
      <c r="H81" s="3068"/>
      <c r="I81" s="65"/>
      <c r="J81" s="65"/>
      <c r="K81" s="65"/>
      <c r="L81" s="65"/>
      <c r="M81" s="65"/>
      <c r="N81" s="65"/>
      <c r="O81" s="65"/>
      <c r="P81" s="65"/>
      <c r="Q81" s="65"/>
      <c r="R81" s="922"/>
      <c r="S81" s="922"/>
      <c r="T81" s="922"/>
      <c r="U81" s="922"/>
      <c r="V81" s="922"/>
      <c r="W81" s="922"/>
      <c r="X81" s="65"/>
      <c r="Y81" s="65"/>
      <c r="CG81" s="1914"/>
      <c r="CH81" s="1914"/>
      <c r="CI81" s="1914"/>
      <c r="CJ81" s="1914"/>
      <c r="CK81" s="1914"/>
      <c r="CL81" s="1914"/>
      <c r="CM81" s="1914"/>
    </row>
    <row r="82" spans="1:91" ht="16.350000000000001" customHeight="1" x14ac:dyDescent="0.2">
      <c r="A82" s="2793" t="s">
        <v>1802</v>
      </c>
      <c r="B82" s="3067">
        <f t="shared" si="10"/>
        <v>0</v>
      </c>
      <c r="C82" s="1906"/>
      <c r="D82" s="1906"/>
      <c r="E82" s="1906"/>
      <c r="F82" s="931"/>
      <c r="G82" s="3068"/>
      <c r="H82" s="3068"/>
      <c r="I82" s="65"/>
      <c r="J82" s="65"/>
      <c r="K82" s="65"/>
      <c r="L82" s="65"/>
      <c r="M82" s="65"/>
      <c r="N82" s="65"/>
      <c r="O82" s="65"/>
      <c r="P82" s="65"/>
      <c r="Q82" s="65"/>
      <c r="R82" s="922"/>
      <c r="S82" s="922"/>
      <c r="T82" s="922"/>
      <c r="U82" s="922"/>
      <c r="V82" s="922"/>
      <c r="W82" s="922"/>
      <c r="X82" s="65"/>
      <c r="Y82" s="65"/>
      <c r="CG82" s="1914"/>
      <c r="CH82" s="1914"/>
      <c r="CI82" s="1914"/>
      <c r="CJ82" s="1914"/>
      <c r="CK82" s="1914"/>
      <c r="CL82" s="1914"/>
      <c r="CM82" s="1914"/>
    </row>
    <row r="83" spans="1:91" ht="16.350000000000001" customHeight="1" x14ac:dyDescent="0.2">
      <c r="A83" s="2793" t="s">
        <v>1910</v>
      </c>
      <c r="B83" s="3067">
        <f t="shared" si="10"/>
        <v>0</v>
      </c>
      <c r="C83" s="1906"/>
      <c r="D83" s="1906"/>
      <c r="E83" s="1906"/>
      <c r="F83" s="931"/>
      <c r="G83" s="3068"/>
      <c r="H83" s="3068"/>
      <c r="I83" s="65"/>
      <c r="J83" s="65"/>
      <c r="K83" s="65"/>
      <c r="L83" s="65"/>
      <c r="M83" s="65"/>
      <c r="N83" s="65"/>
      <c r="O83" s="65"/>
      <c r="P83" s="65"/>
      <c r="Q83" s="65"/>
      <c r="R83" s="922"/>
      <c r="S83" s="922"/>
      <c r="T83" s="922"/>
      <c r="U83" s="922"/>
      <c r="V83" s="922"/>
      <c r="W83" s="922"/>
      <c r="X83" s="65"/>
      <c r="Y83" s="65"/>
      <c r="CG83" s="1914"/>
      <c r="CH83" s="1914"/>
      <c r="CI83" s="1914"/>
      <c r="CJ83" s="1914"/>
      <c r="CK83" s="1914"/>
      <c r="CL83" s="1914"/>
      <c r="CM83" s="1914"/>
    </row>
    <row r="84" spans="1:91" ht="16.350000000000001" customHeight="1" x14ac:dyDescent="0.2">
      <c r="A84" s="2793" t="s">
        <v>1812</v>
      </c>
      <c r="B84" s="3067">
        <f t="shared" si="10"/>
        <v>0</v>
      </c>
      <c r="C84" s="1906"/>
      <c r="D84" s="1906"/>
      <c r="E84" s="1906"/>
      <c r="F84" s="931"/>
      <c r="G84" s="3068"/>
      <c r="H84" s="3068"/>
      <c r="I84" s="65"/>
      <c r="J84" s="65"/>
      <c r="K84" s="65"/>
      <c r="L84" s="65"/>
      <c r="M84" s="65"/>
      <c r="N84" s="65"/>
      <c r="O84" s="65"/>
      <c r="P84" s="65"/>
      <c r="Q84" s="65"/>
      <c r="R84" s="922"/>
      <c r="S84" s="922"/>
      <c r="T84" s="922"/>
      <c r="U84" s="922"/>
      <c r="V84" s="922"/>
      <c r="W84" s="922"/>
      <c r="X84" s="65"/>
      <c r="Y84" s="65"/>
      <c r="CG84" s="1914"/>
      <c r="CH84" s="1914"/>
      <c r="CI84" s="1914"/>
      <c r="CJ84" s="1914"/>
      <c r="CK84" s="1914"/>
      <c r="CL84" s="1914"/>
      <c r="CM84" s="1914"/>
    </row>
    <row r="85" spans="1:91" ht="16.350000000000001" customHeight="1" x14ac:dyDescent="0.2">
      <c r="A85" s="2793" t="s">
        <v>1804</v>
      </c>
      <c r="B85" s="3067">
        <f t="shared" si="10"/>
        <v>0</v>
      </c>
      <c r="C85" s="3070"/>
      <c r="D85" s="3070"/>
      <c r="E85" s="3070"/>
      <c r="F85" s="931"/>
      <c r="G85" s="3068"/>
      <c r="H85" s="3068"/>
      <c r="I85" s="65"/>
      <c r="J85" s="65"/>
      <c r="K85" s="65"/>
      <c r="L85" s="65"/>
      <c r="M85" s="65"/>
      <c r="N85" s="65"/>
      <c r="O85" s="65"/>
      <c r="P85" s="65"/>
      <c r="Q85" s="65"/>
      <c r="R85" s="922"/>
      <c r="S85" s="922"/>
      <c r="T85" s="922"/>
      <c r="U85" s="922"/>
      <c r="V85" s="922"/>
      <c r="W85" s="922"/>
      <c r="X85" s="65"/>
      <c r="Y85" s="65"/>
      <c r="CG85" s="1914"/>
      <c r="CH85" s="1914"/>
      <c r="CI85" s="1914"/>
      <c r="CJ85" s="1914"/>
      <c r="CK85" s="1914"/>
      <c r="CL85" s="1914"/>
      <c r="CM85" s="1914"/>
    </row>
    <row r="86" spans="1:91" ht="16.350000000000001" customHeight="1" x14ac:dyDescent="0.2">
      <c r="A86" s="3041" t="s">
        <v>50</v>
      </c>
      <c r="B86" s="3071">
        <f>SUM(B67:B85)</f>
        <v>0</v>
      </c>
      <c r="C86" s="3071">
        <f>SUM(C67:C85)</f>
        <v>0</v>
      </c>
      <c r="D86" s="3071">
        <f>SUM(D67:D85)</f>
        <v>0</v>
      </c>
      <c r="E86" s="3071">
        <f>SUM(E67:E85)</f>
        <v>0</v>
      </c>
      <c r="F86" s="931"/>
      <c r="G86" s="3068"/>
      <c r="H86" s="3068"/>
      <c r="I86" s="65"/>
      <c r="J86" s="65"/>
      <c r="K86" s="65"/>
      <c r="L86" s="65"/>
      <c r="M86" s="65"/>
      <c r="N86" s="65"/>
      <c r="O86" s="65"/>
      <c r="P86" s="65"/>
      <c r="Q86" s="65"/>
      <c r="R86" s="922"/>
      <c r="S86" s="922"/>
      <c r="T86" s="922"/>
      <c r="U86" s="922"/>
      <c r="V86" s="2928"/>
      <c r="W86" s="922"/>
      <c r="X86" s="65"/>
      <c r="Y86" s="65"/>
      <c r="CG86" s="1914"/>
      <c r="CH86" s="1914"/>
      <c r="CI86" s="1914"/>
      <c r="CJ86" s="1914"/>
      <c r="CK86" s="1914"/>
      <c r="CL86" s="1914"/>
      <c r="CM86" s="1914"/>
    </row>
    <row r="87" spans="1:91" ht="32.1" customHeight="1" x14ac:dyDescent="0.2">
      <c r="A87" s="983" t="s">
        <v>1911</v>
      </c>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BX87" s="84"/>
      <c r="BY87" s="84"/>
      <c r="BZ87" s="84"/>
      <c r="CG87" s="1914"/>
      <c r="CH87" s="1914"/>
      <c r="CI87" s="1914"/>
      <c r="CJ87" s="1914"/>
      <c r="CK87" s="1914"/>
      <c r="CL87" s="1914"/>
      <c r="CM87" s="1914"/>
    </row>
    <row r="88" spans="1:91" ht="16.350000000000001" customHeight="1" x14ac:dyDescent="0.2">
      <c r="A88" s="7787" t="s">
        <v>1912</v>
      </c>
      <c r="B88" s="7788"/>
      <c r="C88" s="7701" t="s">
        <v>1873</v>
      </c>
      <c r="D88" s="7654"/>
      <c r="E88" s="7655"/>
      <c r="F88" s="7746" t="s">
        <v>820</v>
      </c>
      <c r="G88" s="7755"/>
      <c r="H88" s="7755"/>
      <c r="I88" s="7755"/>
      <c r="J88" s="7755"/>
      <c r="K88" s="7755"/>
      <c r="L88" s="7755"/>
      <c r="M88" s="7755"/>
      <c r="N88" s="7755"/>
      <c r="O88" s="7755"/>
      <c r="P88" s="7755"/>
      <c r="Q88" s="7755"/>
      <c r="R88" s="7755"/>
      <c r="S88" s="7755"/>
      <c r="T88" s="7755"/>
      <c r="U88" s="7755"/>
      <c r="V88" s="7755"/>
      <c r="W88" s="7755"/>
      <c r="X88" s="7755"/>
      <c r="Y88" s="7755"/>
      <c r="Z88" s="7755"/>
      <c r="AA88" s="7755"/>
      <c r="AB88" s="7755"/>
      <c r="AC88" s="7755"/>
      <c r="AD88" s="7755"/>
      <c r="AE88" s="7755"/>
      <c r="AF88" s="7755"/>
      <c r="AG88" s="7755"/>
      <c r="AH88" s="7755"/>
      <c r="AI88" s="7755"/>
      <c r="AJ88" s="7755"/>
      <c r="AK88" s="7755"/>
      <c r="AL88" s="7755"/>
      <c r="AM88" s="7745"/>
      <c r="AN88" s="7651" t="s">
        <v>52</v>
      </c>
      <c r="AO88" s="7651" t="s">
        <v>1913</v>
      </c>
      <c r="AP88" s="73"/>
      <c r="AQ88" s="73"/>
      <c r="AR88" s="73"/>
      <c r="AS88" s="73"/>
      <c r="AT88" s="73"/>
      <c r="AU88" s="73"/>
      <c r="AV88" s="73"/>
      <c r="AW88" s="73"/>
      <c r="AX88" s="73"/>
      <c r="AY88" s="73"/>
      <c r="AZ88" s="73"/>
      <c r="BA88" s="73"/>
      <c r="BB88" s="73"/>
      <c r="CG88" s="1914"/>
      <c r="CH88" s="1914"/>
      <c r="CI88" s="1914"/>
      <c r="CJ88" s="1914"/>
      <c r="CK88" s="1914"/>
      <c r="CL88" s="1914"/>
      <c r="CM88" s="1914"/>
    </row>
    <row r="89" spans="1:91" ht="16.350000000000001" customHeight="1" x14ac:dyDescent="0.2">
      <c r="A89" s="7789"/>
      <c r="B89" s="7790"/>
      <c r="C89" s="7702"/>
      <c r="D89" s="7564"/>
      <c r="E89" s="7565"/>
      <c r="F89" s="7746" t="s">
        <v>740</v>
      </c>
      <c r="G89" s="7745"/>
      <c r="H89" s="7755" t="s">
        <v>510</v>
      </c>
      <c r="I89" s="7755"/>
      <c r="J89" s="7746" t="s">
        <v>511</v>
      </c>
      <c r="K89" s="7745"/>
      <c r="L89" s="7755" t="s">
        <v>72</v>
      </c>
      <c r="M89" s="7755"/>
      <c r="N89" s="7746" t="s">
        <v>14</v>
      </c>
      <c r="O89" s="7745"/>
      <c r="P89" s="7755" t="s">
        <v>15</v>
      </c>
      <c r="Q89" s="7755"/>
      <c r="R89" s="7746" t="s">
        <v>16</v>
      </c>
      <c r="S89" s="7745"/>
      <c r="T89" s="7755" t="s">
        <v>17</v>
      </c>
      <c r="U89" s="7755"/>
      <c r="V89" s="7746" t="s">
        <v>18</v>
      </c>
      <c r="W89" s="7745"/>
      <c r="X89" s="7755" t="s">
        <v>19</v>
      </c>
      <c r="Y89" s="7745"/>
      <c r="Z89" s="7746" t="s">
        <v>20</v>
      </c>
      <c r="AA89" s="7755"/>
      <c r="AB89" s="7746" t="s">
        <v>21</v>
      </c>
      <c r="AC89" s="7745"/>
      <c r="AD89" s="7755" t="s">
        <v>22</v>
      </c>
      <c r="AE89" s="7755"/>
      <c r="AF89" s="7746" t="s">
        <v>23</v>
      </c>
      <c r="AG89" s="7745"/>
      <c r="AH89" s="7755" t="s">
        <v>24</v>
      </c>
      <c r="AI89" s="7755"/>
      <c r="AJ89" s="7746" t="s">
        <v>25</v>
      </c>
      <c r="AK89" s="7745"/>
      <c r="AL89" s="7755" t="s">
        <v>26</v>
      </c>
      <c r="AM89" s="7745"/>
      <c r="AN89" s="7558"/>
      <c r="AO89" s="7558"/>
      <c r="AP89" s="73"/>
      <c r="AQ89" s="73"/>
      <c r="AR89" s="73"/>
      <c r="AS89" s="73"/>
      <c r="AT89" s="73"/>
      <c r="AU89" s="73"/>
      <c r="AV89" s="73"/>
      <c r="AW89" s="73"/>
      <c r="AX89" s="73"/>
      <c r="AY89" s="73"/>
      <c r="AZ89" s="73"/>
      <c r="BA89" s="73"/>
      <c r="BB89" s="73"/>
      <c r="CG89" s="1914"/>
      <c r="CH89" s="1914"/>
      <c r="CI89" s="1914"/>
      <c r="CJ89" s="1914"/>
      <c r="CK89" s="1914"/>
      <c r="CL89" s="1914"/>
      <c r="CM89" s="1914"/>
    </row>
    <row r="90" spans="1:91" ht="16.350000000000001" customHeight="1" x14ac:dyDescent="0.2">
      <c r="A90" s="7791"/>
      <c r="B90" s="6649"/>
      <c r="C90" s="3031" t="s">
        <v>55</v>
      </c>
      <c r="D90" s="3072" t="s">
        <v>512</v>
      </c>
      <c r="E90" s="3030" t="s">
        <v>56</v>
      </c>
      <c r="F90" s="3041" t="s">
        <v>512</v>
      </c>
      <c r="G90" s="3030" t="s">
        <v>56</v>
      </c>
      <c r="H90" s="3045" t="s">
        <v>512</v>
      </c>
      <c r="I90" s="3045" t="s">
        <v>56</v>
      </c>
      <c r="J90" s="3041" t="s">
        <v>512</v>
      </c>
      <c r="K90" s="3030" t="s">
        <v>56</v>
      </c>
      <c r="L90" s="3045" t="s">
        <v>512</v>
      </c>
      <c r="M90" s="3045" t="s">
        <v>56</v>
      </c>
      <c r="N90" s="3041" t="s">
        <v>512</v>
      </c>
      <c r="O90" s="3030" t="s">
        <v>56</v>
      </c>
      <c r="P90" s="3045" t="s">
        <v>512</v>
      </c>
      <c r="Q90" s="3045" t="s">
        <v>56</v>
      </c>
      <c r="R90" s="3041" t="s">
        <v>512</v>
      </c>
      <c r="S90" s="3030" t="s">
        <v>56</v>
      </c>
      <c r="T90" s="3045" t="s">
        <v>512</v>
      </c>
      <c r="U90" s="3045" t="s">
        <v>56</v>
      </c>
      <c r="V90" s="3041" t="s">
        <v>512</v>
      </c>
      <c r="W90" s="3030" t="s">
        <v>56</v>
      </c>
      <c r="X90" s="3045" t="s">
        <v>512</v>
      </c>
      <c r="Y90" s="3030" t="s">
        <v>56</v>
      </c>
      <c r="Z90" s="3041" t="s">
        <v>512</v>
      </c>
      <c r="AA90" s="3045" t="s">
        <v>56</v>
      </c>
      <c r="AB90" s="3041" t="s">
        <v>512</v>
      </c>
      <c r="AC90" s="3030" t="s">
        <v>56</v>
      </c>
      <c r="AD90" s="3045" t="s">
        <v>512</v>
      </c>
      <c r="AE90" s="3045" t="s">
        <v>56</v>
      </c>
      <c r="AF90" s="3041" t="s">
        <v>512</v>
      </c>
      <c r="AG90" s="3030" t="s">
        <v>56</v>
      </c>
      <c r="AH90" s="3045" t="s">
        <v>512</v>
      </c>
      <c r="AI90" s="3045" t="s">
        <v>56</v>
      </c>
      <c r="AJ90" s="3041" t="s">
        <v>512</v>
      </c>
      <c r="AK90" s="3030" t="s">
        <v>56</v>
      </c>
      <c r="AL90" s="3045" t="s">
        <v>512</v>
      </c>
      <c r="AM90" s="3030" t="s">
        <v>56</v>
      </c>
      <c r="AN90" s="7652"/>
      <c r="AO90" s="7652"/>
      <c r="AP90" s="73"/>
      <c r="AQ90" s="73"/>
      <c r="AR90" s="73"/>
      <c r="AS90" s="73"/>
      <c r="AT90" s="73"/>
      <c r="AU90" s="73"/>
      <c r="AV90" s="73"/>
      <c r="AW90" s="73"/>
      <c r="AX90" s="73"/>
      <c r="AY90" s="73"/>
      <c r="AZ90" s="73"/>
      <c r="BA90" s="73"/>
      <c r="BB90" s="73"/>
      <c r="CG90" s="1914"/>
      <c r="CH90" s="1914"/>
      <c r="CI90" s="1914"/>
      <c r="CJ90" s="1914"/>
      <c r="CK90" s="1914"/>
      <c r="CL90" s="1914"/>
      <c r="CM90" s="1914"/>
    </row>
    <row r="91" spans="1:91" ht="16.350000000000001" customHeight="1" x14ac:dyDescent="0.2">
      <c r="A91" s="7746" t="s">
        <v>1914</v>
      </c>
      <c r="B91" s="7745"/>
      <c r="C91" s="3048">
        <f t="shared" ref="C91:AN91" si="11">SUM(C92:C98)</f>
        <v>0</v>
      </c>
      <c r="D91" s="3016">
        <f>SUM(D92:D98)</f>
        <v>0</v>
      </c>
      <c r="E91" s="3037">
        <f>SUM(E92:E98)</f>
        <v>0</v>
      </c>
      <c r="F91" s="3054">
        <f t="shared" si="11"/>
        <v>0</v>
      </c>
      <c r="G91" s="3073">
        <f t="shared" si="11"/>
        <v>0</v>
      </c>
      <c r="H91" s="3054">
        <f t="shared" si="11"/>
        <v>0</v>
      </c>
      <c r="I91" s="3073">
        <f t="shared" si="11"/>
        <v>0</v>
      </c>
      <c r="J91" s="3054">
        <f t="shared" si="11"/>
        <v>0</v>
      </c>
      <c r="K91" s="3073">
        <f t="shared" si="11"/>
        <v>0</v>
      </c>
      <c r="L91" s="3054">
        <f t="shared" si="11"/>
        <v>0</v>
      </c>
      <c r="M91" s="3073">
        <f t="shared" si="11"/>
        <v>0</v>
      </c>
      <c r="N91" s="3054">
        <f t="shared" si="11"/>
        <v>0</v>
      </c>
      <c r="O91" s="3073">
        <f t="shared" si="11"/>
        <v>0</v>
      </c>
      <c r="P91" s="3054">
        <f t="shared" si="11"/>
        <v>0</v>
      </c>
      <c r="Q91" s="3073">
        <f t="shared" si="11"/>
        <v>0</v>
      </c>
      <c r="R91" s="3054">
        <f t="shared" si="11"/>
        <v>0</v>
      </c>
      <c r="S91" s="3073">
        <f t="shared" si="11"/>
        <v>0</v>
      </c>
      <c r="T91" s="3054">
        <f t="shared" si="11"/>
        <v>0</v>
      </c>
      <c r="U91" s="3073">
        <f t="shared" si="11"/>
        <v>0</v>
      </c>
      <c r="V91" s="3054">
        <f t="shared" si="11"/>
        <v>0</v>
      </c>
      <c r="W91" s="3073">
        <f t="shared" si="11"/>
        <v>0</v>
      </c>
      <c r="X91" s="3054">
        <f t="shared" si="11"/>
        <v>0</v>
      </c>
      <c r="Y91" s="3073">
        <f t="shared" si="11"/>
        <v>0</v>
      </c>
      <c r="Z91" s="3054">
        <f t="shared" si="11"/>
        <v>0</v>
      </c>
      <c r="AA91" s="3073">
        <f t="shared" si="11"/>
        <v>0</v>
      </c>
      <c r="AB91" s="3054">
        <f t="shared" si="11"/>
        <v>0</v>
      </c>
      <c r="AC91" s="3073">
        <f t="shared" si="11"/>
        <v>0</v>
      </c>
      <c r="AD91" s="3054">
        <f t="shared" si="11"/>
        <v>0</v>
      </c>
      <c r="AE91" s="3073">
        <f t="shared" si="11"/>
        <v>0</v>
      </c>
      <c r="AF91" s="3054">
        <f t="shared" si="11"/>
        <v>0</v>
      </c>
      <c r="AG91" s="3073">
        <f t="shared" si="11"/>
        <v>0</v>
      </c>
      <c r="AH91" s="3054">
        <f t="shared" si="11"/>
        <v>0</v>
      </c>
      <c r="AI91" s="3073">
        <f t="shared" si="11"/>
        <v>0</v>
      </c>
      <c r="AJ91" s="3054">
        <f t="shared" si="11"/>
        <v>0</v>
      </c>
      <c r="AK91" s="3073">
        <f t="shared" si="11"/>
        <v>0</v>
      </c>
      <c r="AL91" s="3054">
        <f t="shared" si="11"/>
        <v>0</v>
      </c>
      <c r="AM91" s="3073">
        <f t="shared" si="11"/>
        <v>0</v>
      </c>
      <c r="AN91" s="3074">
        <f t="shared" si="11"/>
        <v>0</v>
      </c>
      <c r="AO91" s="3074">
        <f>SUM(AO92:AO94)</f>
        <v>0</v>
      </c>
      <c r="AP91" s="73"/>
      <c r="AQ91" s="73"/>
      <c r="AR91" s="73"/>
      <c r="AS91" s="73"/>
      <c r="AT91" s="73"/>
      <c r="AU91" s="73"/>
      <c r="AV91" s="73"/>
      <c r="AW91" s="73"/>
      <c r="AX91" s="73"/>
      <c r="AY91" s="73"/>
      <c r="AZ91" s="73"/>
      <c r="BA91" s="73"/>
      <c r="BB91" s="73"/>
      <c r="CG91" s="1914">
        <v>0</v>
      </c>
      <c r="CH91" s="1914">
        <v>0</v>
      </c>
      <c r="CI91" s="1914"/>
      <c r="CJ91" s="1914"/>
      <c r="CK91" s="1914"/>
      <c r="CL91" s="1914"/>
      <c r="CM91" s="1914"/>
    </row>
    <row r="92" spans="1:91" ht="16.350000000000001" customHeight="1" x14ac:dyDescent="0.2">
      <c r="A92" s="7651" t="s">
        <v>1915</v>
      </c>
      <c r="B92" s="2987" t="s">
        <v>1916</v>
      </c>
      <c r="C92" s="3048">
        <f t="shared" ref="C92:C98" si="12">SUM(D92+E92)</f>
        <v>0</v>
      </c>
      <c r="D92" s="3016">
        <f>SUM(F92+H92+J92+L92+N92+P92+R92+T92+V92+X92+Z92+AB92+AD92+AF92+AH92+AJ92+AL92)</f>
        <v>0</v>
      </c>
      <c r="E92" s="3037">
        <f>SUM(G92+I92+K92+M92+O92+Q92+S92+U92+W92+Y92+AA92+AC92+AE92+AG92+AI92+AK92+AM92)</f>
        <v>0</v>
      </c>
      <c r="F92" s="3075"/>
      <c r="G92" s="3076"/>
      <c r="H92" s="3077"/>
      <c r="I92" s="3078"/>
      <c r="J92" s="3077"/>
      <c r="K92" s="3078"/>
      <c r="L92" s="3075"/>
      <c r="M92" s="3076"/>
      <c r="N92" s="3077"/>
      <c r="O92" s="3078"/>
      <c r="P92" s="3077"/>
      <c r="Q92" s="3078"/>
      <c r="R92" s="3077"/>
      <c r="S92" s="3078"/>
      <c r="T92" s="3077"/>
      <c r="U92" s="3078"/>
      <c r="V92" s="3077"/>
      <c r="W92" s="3078"/>
      <c r="X92" s="3077"/>
      <c r="Y92" s="3078"/>
      <c r="Z92" s="3077"/>
      <c r="AA92" s="3078"/>
      <c r="AB92" s="3077"/>
      <c r="AC92" s="3078"/>
      <c r="AD92" s="3077"/>
      <c r="AE92" s="3078"/>
      <c r="AF92" s="3077"/>
      <c r="AG92" s="3078"/>
      <c r="AH92" s="3077"/>
      <c r="AI92" s="3078"/>
      <c r="AJ92" s="3077"/>
      <c r="AK92" s="3078"/>
      <c r="AL92" s="3077"/>
      <c r="AM92" s="3078"/>
      <c r="AN92" s="3079"/>
      <c r="AO92" s="3079"/>
      <c r="AP92" s="34"/>
      <c r="AQ92" s="30"/>
      <c r="AR92" s="30"/>
      <c r="AS92" s="30"/>
      <c r="AT92" s="30"/>
      <c r="AU92" s="30"/>
      <c r="AV92" s="30"/>
      <c r="AW92" s="30"/>
      <c r="AX92" s="30"/>
      <c r="AY92" s="30"/>
      <c r="AZ92" s="30"/>
      <c r="BA92" s="73"/>
      <c r="BB92" s="73"/>
      <c r="CG92" s="1914">
        <v>0</v>
      </c>
      <c r="CH92" s="1914">
        <v>0</v>
      </c>
      <c r="CI92" s="1914">
        <v>0</v>
      </c>
      <c r="CJ92" s="1914">
        <v>0</v>
      </c>
      <c r="CK92" s="1914"/>
      <c r="CL92" s="1914"/>
      <c r="CM92" s="1914"/>
    </row>
    <row r="93" spans="1:91" ht="16.350000000000001" customHeight="1" x14ac:dyDescent="0.2">
      <c r="A93" s="7558"/>
      <c r="B93" s="3080" t="s">
        <v>1917</v>
      </c>
      <c r="C93" s="2795">
        <f t="shared" si="12"/>
        <v>0</v>
      </c>
      <c r="D93" s="3023">
        <f t="shared" ref="D93:E98" si="13">SUM(F93+H93+J93+L93+N93+P93+R93+T93+V93+X93+Z93+AB93+AD93+AF93+AH93+AJ93+AL93)</f>
        <v>0</v>
      </c>
      <c r="E93" s="3081">
        <f t="shared" si="13"/>
        <v>0</v>
      </c>
      <c r="F93" s="3082"/>
      <c r="G93" s="2853"/>
      <c r="H93" s="3083"/>
      <c r="I93" s="3084"/>
      <c r="J93" s="3082"/>
      <c r="K93" s="3085"/>
      <c r="L93" s="3083"/>
      <c r="M93" s="3086"/>
      <c r="N93" s="3082"/>
      <c r="O93" s="3085"/>
      <c r="P93" s="3084"/>
      <c r="Q93" s="3086"/>
      <c r="R93" s="3087"/>
      <c r="S93" s="3085"/>
      <c r="T93" s="3084"/>
      <c r="U93" s="3086"/>
      <c r="V93" s="3087"/>
      <c r="W93" s="3085"/>
      <c r="X93" s="3084"/>
      <c r="Y93" s="3085"/>
      <c r="Z93" s="3087"/>
      <c r="AA93" s="3086"/>
      <c r="AB93" s="3087"/>
      <c r="AC93" s="3085"/>
      <c r="AD93" s="3084"/>
      <c r="AE93" s="3086"/>
      <c r="AF93" s="3087"/>
      <c r="AG93" s="3085"/>
      <c r="AH93" s="3084"/>
      <c r="AI93" s="3086"/>
      <c r="AJ93" s="3087"/>
      <c r="AK93" s="3085"/>
      <c r="AL93" s="3084"/>
      <c r="AM93" s="3085"/>
      <c r="AN93" s="2848"/>
      <c r="AO93" s="2848"/>
      <c r="AP93" s="34"/>
      <c r="AQ93" s="30"/>
      <c r="AR93" s="30"/>
      <c r="AS93" s="30"/>
      <c r="AT93" s="30"/>
      <c r="AU93" s="30"/>
      <c r="AV93" s="30"/>
      <c r="AW93" s="30"/>
      <c r="AX93" s="30"/>
      <c r="AY93" s="30"/>
      <c r="AZ93" s="30"/>
      <c r="BA93" s="73"/>
      <c r="BB93" s="73"/>
      <c r="CG93" s="1914">
        <v>0</v>
      </c>
      <c r="CH93" s="1914">
        <v>0</v>
      </c>
      <c r="CI93" s="1914">
        <v>0</v>
      </c>
      <c r="CJ93" s="1914">
        <v>0</v>
      </c>
      <c r="CK93" s="1914"/>
      <c r="CL93" s="1914"/>
      <c r="CM93" s="1914"/>
    </row>
    <row r="94" spans="1:91" ht="16.350000000000001" customHeight="1" thickBot="1" x14ac:dyDescent="0.25">
      <c r="A94" s="7786"/>
      <c r="B94" s="1624" t="s">
        <v>1918</v>
      </c>
      <c r="C94" s="3088">
        <f t="shared" si="12"/>
        <v>0</v>
      </c>
      <c r="D94" s="3089">
        <f t="shared" si="13"/>
        <v>0</v>
      </c>
      <c r="E94" s="3090">
        <f t="shared" si="13"/>
        <v>0</v>
      </c>
      <c r="F94" s="3091"/>
      <c r="G94" s="3092"/>
      <c r="H94" s="3093"/>
      <c r="I94" s="3094"/>
      <c r="J94" s="3091"/>
      <c r="K94" s="3095"/>
      <c r="L94" s="3093"/>
      <c r="M94" s="3096"/>
      <c r="N94" s="3091"/>
      <c r="O94" s="3095"/>
      <c r="P94" s="3094"/>
      <c r="Q94" s="3096"/>
      <c r="R94" s="3097"/>
      <c r="S94" s="3095"/>
      <c r="T94" s="3094"/>
      <c r="U94" s="3096"/>
      <c r="V94" s="3097"/>
      <c r="W94" s="3095"/>
      <c r="X94" s="3094"/>
      <c r="Y94" s="3095"/>
      <c r="Z94" s="3097"/>
      <c r="AA94" s="3096"/>
      <c r="AB94" s="3097"/>
      <c r="AC94" s="3095"/>
      <c r="AD94" s="3094"/>
      <c r="AE94" s="3096"/>
      <c r="AF94" s="3097"/>
      <c r="AG94" s="3095"/>
      <c r="AH94" s="3094"/>
      <c r="AI94" s="3096"/>
      <c r="AJ94" s="3097"/>
      <c r="AK94" s="3095"/>
      <c r="AL94" s="3094"/>
      <c r="AM94" s="3095"/>
      <c r="AN94" s="624"/>
      <c r="AO94" s="624"/>
      <c r="AP94" s="34"/>
      <c r="AQ94" s="30"/>
      <c r="AR94" s="30"/>
      <c r="AS94" s="30"/>
      <c r="AT94" s="30"/>
      <c r="AU94" s="30"/>
      <c r="AV94" s="30"/>
      <c r="AW94" s="30"/>
      <c r="AX94" s="30"/>
      <c r="AY94" s="30"/>
      <c r="AZ94" s="30"/>
      <c r="BA94" s="73"/>
      <c r="BB94" s="73"/>
      <c r="CG94" s="1914">
        <v>0</v>
      </c>
      <c r="CH94" s="1914">
        <v>0</v>
      </c>
      <c r="CI94" s="1914">
        <v>0</v>
      </c>
      <c r="CJ94" s="1914">
        <v>0</v>
      </c>
      <c r="CK94" s="1914"/>
      <c r="CL94" s="1914"/>
      <c r="CM94" s="1914"/>
    </row>
    <row r="95" spans="1:91" ht="16.350000000000001" customHeight="1" thickTop="1" x14ac:dyDescent="0.2">
      <c r="A95" s="7792" t="s">
        <v>3622</v>
      </c>
      <c r="B95" s="7793"/>
      <c r="C95" s="1517">
        <f t="shared" si="12"/>
        <v>0</v>
      </c>
      <c r="D95" s="1833">
        <f t="shared" si="13"/>
        <v>0</v>
      </c>
      <c r="E95" s="718">
        <f t="shared" si="13"/>
        <v>0</v>
      </c>
      <c r="F95" s="3098"/>
      <c r="G95" s="3099"/>
      <c r="H95" s="3100"/>
      <c r="I95" s="3101"/>
      <c r="J95" s="3102"/>
      <c r="K95" s="3099"/>
      <c r="L95" s="3100"/>
      <c r="M95" s="3103"/>
      <c r="N95" s="3102"/>
      <c r="O95" s="3099"/>
      <c r="P95" s="3101"/>
      <c r="Q95" s="3103"/>
      <c r="R95" s="3104"/>
      <c r="S95" s="3099"/>
      <c r="T95" s="3101"/>
      <c r="U95" s="3103"/>
      <c r="V95" s="3104"/>
      <c r="W95" s="3099"/>
      <c r="X95" s="3101"/>
      <c r="Y95" s="3099"/>
      <c r="Z95" s="3104"/>
      <c r="AA95" s="3103"/>
      <c r="AB95" s="3104"/>
      <c r="AC95" s="3099"/>
      <c r="AD95" s="3101"/>
      <c r="AE95" s="3103"/>
      <c r="AF95" s="3104"/>
      <c r="AG95" s="3099"/>
      <c r="AH95" s="3101"/>
      <c r="AI95" s="3103"/>
      <c r="AJ95" s="3104"/>
      <c r="AK95" s="3099"/>
      <c r="AL95" s="3101"/>
      <c r="AM95" s="3099"/>
      <c r="AN95" s="3105"/>
      <c r="AO95" s="3106"/>
      <c r="AP95" s="34"/>
      <c r="AQ95" s="30"/>
      <c r="AR95" s="30"/>
      <c r="AS95" s="30"/>
      <c r="AT95" s="30"/>
      <c r="AU95" s="30"/>
      <c r="AV95" s="30"/>
      <c r="AW95" s="30"/>
      <c r="AX95" s="30"/>
      <c r="AY95" s="30"/>
      <c r="AZ95" s="30"/>
      <c r="BA95" s="73"/>
      <c r="BB95" s="73"/>
      <c r="CG95" s="1914">
        <v>0</v>
      </c>
      <c r="CH95" s="1914">
        <v>0</v>
      </c>
      <c r="CI95" s="1914"/>
      <c r="CJ95" s="1914"/>
      <c r="CK95" s="1914"/>
      <c r="CL95" s="1914"/>
      <c r="CM95" s="1914"/>
    </row>
    <row r="96" spans="1:91" ht="16.350000000000001" customHeight="1" x14ac:dyDescent="0.2">
      <c r="A96" s="7695" t="s">
        <v>1919</v>
      </c>
      <c r="B96" s="7696"/>
      <c r="C96" s="3022">
        <f t="shared" si="12"/>
        <v>0</v>
      </c>
      <c r="D96" s="1833">
        <f t="shared" si="13"/>
        <v>0</v>
      </c>
      <c r="E96" s="1005">
        <f t="shared" si="13"/>
        <v>0</v>
      </c>
      <c r="F96" s="3107"/>
      <c r="G96" s="3108"/>
      <c r="H96" s="3109"/>
      <c r="I96" s="3110"/>
      <c r="J96" s="3098"/>
      <c r="K96" s="3111"/>
      <c r="L96" s="3109"/>
      <c r="M96" s="3112"/>
      <c r="N96" s="3098"/>
      <c r="O96" s="3111"/>
      <c r="P96" s="3110"/>
      <c r="Q96" s="3112"/>
      <c r="R96" s="3113"/>
      <c r="S96" s="3111"/>
      <c r="T96" s="3110"/>
      <c r="U96" s="3112"/>
      <c r="V96" s="3113"/>
      <c r="W96" s="3111"/>
      <c r="X96" s="3110"/>
      <c r="Y96" s="3111"/>
      <c r="Z96" s="3113"/>
      <c r="AA96" s="3112"/>
      <c r="AB96" s="3113"/>
      <c r="AC96" s="3111"/>
      <c r="AD96" s="3110"/>
      <c r="AE96" s="3112"/>
      <c r="AF96" s="3113"/>
      <c r="AG96" s="3111"/>
      <c r="AH96" s="3110"/>
      <c r="AI96" s="3112"/>
      <c r="AJ96" s="3113"/>
      <c r="AK96" s="3111"/>
      <c r="AL96" s="3110"/>
      <c r="AM96" s="3111"/>
      <c r="AN96" s="3114"/>
      <c r="AO96" s="3115"/>
      <c r="AP96" s="34"/>
      <c r="AQ96" s="30"/>
      <c r="AR96" s="30"/>
      <c r="AS96" s="30"/>
      <c r="AT96" s="30"/>
      <c r="AU96" s="30"/>
      <c r="AV96" s="30"/>
      <c r="AW96" s="30"/>
      <c r="AX96" s="30"/>
      <c r="AY96" s="30"/>
      <c r="AZ96" s="30"/>
      <c r="BA96" s="73"/>
      <c r="BB96" s="73"/>
      <c r="CA96" s="1899" t="str">
        <f>IF(C96=0,"",IF(AN96="",IF(C96="","","* No olvide digitar la columna Beneficiarios. "),""))</f>
        <v/>
      </c>
      <c r="CB96" s="1899" t="str">
        <f>IF(C96&lt;AN96,"* El número de Beneficiarios NO DEBE ser mayor que el total. ","")</f>
        <v/>
      </c>
      <c r="CG96" s="1914">
        <f>IF(C96&lt;AN96,1,0)</f>
        <v>0</v>
      </c>
      <c r="CH96" s="1914" t="str">
        <f>IF(C96=0,"",IF(AN96="",IF(C96="","",1),0))</f>
        <v/>
      </c>
      <c r="CI96" s="1914"/>
      <c r="CJ96" s="1914"/>
      <c r="CK96" s="1914"/>
      <c r="CL96" s="1914"/>
      <c r="CM96" s="1914"/>
    </row>
    <row r="97" spans="1:91" ht="16.350000000000001" customHeight="1" x14ac:dyDescent="0.2">
      <c r="A97" s="7695" t="s">
        <v>1920</v>
      </c>
      <c r="B97" s="7696"/>
      <c r="C97" s="2795">
        <f t="shared" si="12"/>
        <v>0</v>
      </c>
      <c r="D97" s="3023">
        <f t="shared" si="13"/>
        <v>0</v>
      </c>
      <c r="E97" s="3116">
        <f t="shared" si="13"/>
        <v>0</v>
      </c>
      <c r="F97" s="3082"/>
      <c r="G97" s="2853"/>
      <c r="H97" s="3083"/>
      <c r="I97" s="3084"/>
      <c r="J97" s="3082"/>
      <c r="K97" s="3085"/>
      <c r="L97" s="3083"/>
      <c r="M97" s="3086"/>
      <c r="N97" s="3082"/>
      <c r="O97" s="3085"/>
      <c r="P97" s="3084"/>
      <c r="Q97" s="3086"/>
      <c r="R97" s="3087"/>
      <c r="S97" s="3085"/>
      <c r="T97" s="3084"/>
      <c r="U97" s="3086"/>
      <c r="V97" s="3087"/>
      <c r="W97" s="3085"/>
      <c r="X97" s="3084"/>
      <c r="Y97" s="3085"/>
      <c r="Z97" s="3087"/>
      <c r="AA97" s="3086"/>
      <c r="AB97" s="3087"/>
      <c r="AC97" s="3085"/>
      <c r="AD97" s="3084"/>
      <c r="AE97" s="3086"/>
      <c r="AF97" s="3087"/>
      <c r="AG97" s="3085"/>
      <c r="AH97" s="3084"/>
      <c r="AI97" s="3086"/>
      <c r="AJ97" s="3087"/>
      <c r="AK97" s="3085"/>
      <c r="AL97" s="3084"/>
      <c r="AM97" s="3085"/>
      <c r="AN97" s="2848"/>
      <c r="AO97" s="3117"/>
      <c r="AP97" s="34"/>
      <c r="AQ97" s="30"/>
      <c r="AR97" s="30"/>
      <c r="AS97" s="30"/>
      <c r="AT97" s="30"/>
      <c r="AU97" s="30"/>
      <c r="AV97" s="30"/>
      <c r="AW97" s="30"/>
      <c r="AX97" s="30"/>
      <c r="AY97" s="30"/>
      <c r="AZ97" s="30"/>
      <c r="BA97" s="73"/>
      <c r="BB97" s="73"/>
      <c r="CA97" s="1899" t="str">
        <f>IF(C97=0,"",IF(AN97="",IF(C97="","","* No olvide digitar la columna Beneficiarios. "),""))</f>
        <v/>
      </c>
      <c r="CB97" s="1899" t="str">
        <f>IF(C97&lt;AN97,"* El número de Beneficiarios NO DEBE ser mayor que el total. ","")</f>
        <v/>
      </c>
      <c r="CG97" s="1914">
        <f>IF(C97&lt;AN97,1,0)</f>
        <v>0</v>
      </c>
      <c r="CH97" s="1914" t="str">
        <f>IF(C97=0,"",IF(AN97="",IF(C97="","",1),0))</f>
        <v/>
      </c>
      <c r="CI97" s="1914"/>
      <c r="CJ97" s="1914"/>
      <c r="CK97" s="1914"/>
      <c r="CL97" s="1914"/>
      <c r="CM97" s="1914"/>
    </row>
    <row r="98" spans="1:91" ht="16.350000000000001" customHeight="1" x14ac:dyDescent="0.2">
      <c r="A98" s="7691" t="s">
        <v>1921</v>
      </c>
      <c r="B98" s="7692"/>
      <c r="C98" s="2017">
        <f t="shared" si="12"/>
        <v>0</v>
      </c>
      <c r="D98" s="1852">
        <f t="shared" si="13"/>
        <v>0</v>
      </c>
      <c r="E98" s="2121">
        <f t="shared" si="13"/>
        <v>0</v>
      </c>
      <c r="F98" s="3118"/>
      <c r="G98" s="3119"/>
      <c r="H98" s="3120"/>
      <c r="I98" s="3121"/>
      <c r="J98" s="3118"/>
      <c r="K98" s="3122"/>
      <c r="L98" s="3120"/>
      <c r="M98" s="3123"/>
      <c r="N98" s="3118"/>
      <c r="O98" s="3122"/>
      <c r="P98" s="3121"/>
      <c r="Q98" s="3123"/>
      <c r="R98" s="3124"/>
      <c r="S98" s="3122"/>
      <c r="T98" s="3121"/>
      <c r="U98" s="3123"/>
      <c r="V98" s="3124"/>
      <c r="W98" s="3122"/>
      <c r="X98" s="3121"/>
      <c r="Y98" s="3122"/>
      <c r="Z98" s="3124"/>
      <c r="AA98" s="3123"/>
      <c r="AB98" s="3124"/>
      <c r="AC98" s="3122"/>
      <c r="AD98" s="3121"/>
      <c r="AE98" s="3123"/>
      <c r="AF98" s="3124"/>
      <c r="AG98" s="3122"/>
      <c r="AH98" s="3121"/>
      <c r="AI98" s="3123"/>
      <c r="AJ98" s="3124"/>
      <c r="AK98" s="3122"/>
      <c r="AL98" s="3121"/>
      <c r="AM98" s="3122"/>
      <c r="AN98" s="3125"/>
      <c r="AO98" s="3126"/>
      <c r="AP98" s="34"/>
      <c r="AQ98" s="30"/>
      <c r="AR98" s="30"/>
      <c r="AS98" s="30"/>
      <c r="AT98" s="30"/>
      <c r="AU98" s="30"/>
      <c r="AV98" s="30"/>
      <c r="AW98" s="30"/>
      <c r="AX98" s="30"/>
      <c r="AY98" s="30"/>
      <c r="AZ98" s="30"/>
      <c r="BA98" s="73"/>
      <c r="BB98" s="73"/>
      <c r="CA98" s="1899" t="str">
        <f>IF(C98=0,"",IF(AN98="",IF(C98="","","* No olvide digitar la columna Beneficiarios. "),""))</f>
        <v/>
      </c>
      <c r="CB98" s="1899" t="str">
        <f>IF(C98&lt;AN98,"* El número de Beneficiarios NO DEBE ser mayor que el total. ","")</f>
        <v/>
      </c>
      <c r="CG98" s="1914">
        <f>IF(C98&lt;AN98,1,0)</f>
        <v>0</v>
      </c>
      <c r="CH98" s="1914" t="str">
        <f>IF(C98=0,"",IF(AN98="",IF(C98="","",1),0))</f>
        <v/>
      </c>
      <c r="CI98" s="1914"/>
      <c r="CJ98" s="1914"/>
      <c r="CK98" s="1914"/>
      <c r="CL98" s="1914"/>
      <c r="CM98" s="1914"/>
    </row>
    <row r="99" spans="1:91" ht="32.1" customHeight="1" x14ac:dyDescent="0.2">
      <c r="A99" s="983" t="s">
        <v>1922</v>
      </c>
      <c r="B99" s="65"/>
      <c r="C99" s="65"/>
      <c r="D99" s="65"/>
      <c r="AO99" s="73"/>
      <c r="AP99" s="73"/>
      <c r="AQ99" s="73"/>
      <c r="AR99" s="73"/>
      <c r="AS99" s="73"/>
      <c r="AT99" s="73"/>
      <c r="AU99" s="73"/>
      <c r="AV99" s="73"/>
      <c r="AW99" s="73"/>
      <c r="AX99" s="73"/>
      <c r="AY99" s="73"/>
      <c r="AZ99" s="73"/>
      <c r="BA99" s="73"/>
      <c r="BB99" s="73"/>
      <c r="BX99" s="84"/>
      <c r="BY99" s="84"/>
      <c r="BZ99" s="84"/>
      <c r="CG99" s="1914"/>
      <c r="CH99" s="1914"/>
      <c r="CI99" s="1914"/>
      <c r="CJ99" s="1914"/>
      <c r="CK99" s="1914"/>
      <c r="CL99" s="1914"/>
      <c r="CM99" s="1914"/>
    </row>
    <row r="100" spans="1:91" ht="16.350000000000001" customHeight="1" x14ac:dyDescent="0.2">
      <c r="A100" s="7746" t="s">
        <v>1923</v>
      </c>
      <c r="B100" s="7755"/>
      <c r="C100" s="7745"/>
      <c r="D100" s="3065" t="s">
        <v>50</v>
      </c>
      <c r="AO100" s="73"/>
      <c r="AP100" s="73"/>
      <c r="AQ100" s="73"/>
      <c r="AR100" s="73"/>
      <c r="AS100" s="73"/>
      <c r="AT100" s="73"/>
      <c r="AU100" s="73"/>
      <c r="AV100" s="73"/>
      <c r="AW100" s="73"/>
      <c r="AX100" s="73"/>
      <c r="AY100" s="73"/>
      <c r="AZ100" s="73"/>
      <c r="BA100" s="73"/>
      <c r="BB100" s="73"/>
      <c r="CG100" s="1914"/>
      <c r="CH100" s="1914"/>
      <c r="CI100" s="1914"/>
      <c r="CJ100" s="1914"/>
      <c r="CK100" s="1914"/>
      <c r="CL100" s="1914"/>
      <c r="CM100" s="1914"/>
    </row>
    <row r="101" spans="1:91" ht="25.35" customHeight="1" x14ac:dyDescent="0.2">
      <c r="A101" s="7779" t="s">
        <v>1924</v>
      </c>
      <c r="B101" s="7780"/>
      <c r="C101" s="3127" t="s">
        <v>1925</v>
      </c>
      <c r="D101" s="3128"/>
      <c r="E101" s="931"/>
      <c r="CG101" s="1914"/>
      <c r="CH101" s="1914"/>
      <c r="CI101" s="1914"/>
      <c r="CJ101" s="1914"/>
      <c r="CK101" s="1914"/>
      <c r="CL101" s="1914"/>
      <c r="CM101" s="1914"/>
    </row>
    <row r="102" spans="1:91" ht="25.35" customHeight="1" x14ac:dyDescent="0.2">
      <c r="A102" s="7781"/>
      <c r="B102" s="7782"/>
      <c r="C102" s="3129" t="s">
        <v>1926</v>
      </c>
      <c r="D102" s="2848"/>
      <c r="E102" s="931"/>
      <c r="CG102" s="1914"/>
      <c r="CH102" s="1914"/>
      <c r="CI102" s="1914"/>
      <c r="CJ102" s="1914"/>
      <c r="CK102" s="1914"/>
      <c r="CL102" s="1914"/>
      <c r="CM102" s="1914"/>
    </row>
    <row r="103" spans="1:91" ht="25.35" customHeight="1" x14ac:dyDescent="0.2">
      <c r="A103" s="7783"/>
      <c r="B103" s="7784"/>
      <c r="C103" s="3130" t="s">
        <v>1927</v>
      </c>
      <c r="D103" s="3131"/>
      <c r="E103" s="931"/>
      <c r="CG103" s="1914"/>
      <c r="CH103" s="1914"/>
      <c r="CI103" s="1914"/>
      <c r="CJ103" s="1914"/>
      <c r="CK103" s="1914"/>
      <c r="CL103" s="1914"/>
      <c r="CM103" s="1914"/>
    </row>
    <row r="104" spans="1:91" ht="32.1" customHeight="1" x14ac:dyDescent="0.2">
      <c r="A104" s="824" t="s">
        <v>1928</v>
      </c>
      <c r="B104" s="2928"/>
      <c r="C104" s="3132"/>
      <c r="D104" s="3132"/>
      <c r="E104" s="3133"/>
      <c r="F104" s="3134"/>
      <c r="G104" s="3134"/>
      <c r="H104" s="652"/>
      <c r="I104" s="3134"/>
      <c r="J104" s="2928"/>
      <c r="K104" s="3135"/>
      <c r="L104" s="3136"/>
      <c r="M104" s="3135"/>
      <c r="N104" s="3135"/>
      <c r="O104" s="3137"/>
      <c r="P104" s="2928"/>
      <c r="Q104" s="3135"/>
      <c r="R104" s="3137"/>
      <c r="S104" s="2928"/>
      <c r="T104" s="3135"/>
      <c r="U104" s="2928"/>
      <c r="V104" s="2928"/>
      <c r="W104" s="3137"/>
      <c r="X104" s="3137"/>
      <c r="Y104" s="3137"/>
      <c r="Z104" s="3138"/>
      <c r="AA104" s="2928"/>
      <c r="AB104" s="3139"/>
      <c r="AC104" s="3139"/>
      <c r="AD104" s="3139"/>
      <c r="AE104" s="3139"/>
      <c r="AF104" s="3138"/>
      <c r="AG104" s="2928"/>
      <c r="AH104" s="3139"/>
      <c r="AI104" s="3139"/>
      <c r="AJ104" s="3139"/>
      <c r="AK104" s="2928"/>
      <c r="AL104" s="3140"/>
      <c r="AM104" s="3139"/>
      <c r="AN104" s="3140"/>
      <c r="AO104" s="3141"/>
      <c r="AP104" s="2928"/>
      <c r="BX104" s="84"/>
      <c r="BY104" s="84"/>
      <c r="BZ104" s="84"/>
      <c r="CG104" s="1914"/>
      <c r="CH104" s="1914"/>
      <c r="CI104" s="1914"/>
      <c r="CJ104" s="1914"/>
      <c r="CK104" s="1914"/>
      <c r="CL104" s="1914"/>
      <c r="CM104" s="1914"/>
    </row>
    <row r="105" spans="1:91" ht="16.350000000000001" customHeight="1" x14ac:dyDescent="0.2">
      <c r="A105" s="7684" t="s">
        <v>1912</v>
      </c>
      <c r="B105" s="7679"/>
      <c r="C105" s="7701" t="s">
        <v>1873</v>
      </c>
      <c r="D105" s="7654"/>
      <c r="E105" s="7655"/>
      <c r="F105" s="7746" t="s">
        <v>820</v>
      </c>
      <c r="G105" s="7755"/>
      <c r="H105" s="7755"/>
      <c r="I105" s="7755"/>
      <c r="J105" s="7755"/>
      <c r="K105" s="7755"/>
      <c r="L105" s="7755"/>
      <c r="M105" s="7755"/>
      <c r="N105" s="7755"/>
      <c r="O105" s="7755"/>
      <c r="P105" s="7755"/>
      <c r="Q105" s="7755"/>
      <c r="R105" s="7755"/>
      <c r="S105" s="7755"/>
      <c r="T105" s="7755"/>
      <c r="U105" s="7755"/>
      <c r="V105" s="7755"/>
      <c r="W105" s="7755"/>
      <c r="X105" s="7755"/>
      <c r="Y105" s="7755"/>
      <c r="Z105" s="7755"/>
      <c r="AA105" s="7755"/>
      <c r="AB105" s="7755"/>
      <c r="AC105" s="7755"/>
      <c r="AD105" s="7755"/>
      <c r="AE105" s="7755"/>
      <c r="AF105" s="7755"/>
      <c r="AG105" s="7755"/>
      <c r="AH105" s="7755"/>
      <c r="AI105" s="7755"/>
      <c r="AJ105" s="7755"/>
      <c r="AK105" s="7755"/>
      <c r="AL105" s="7755"/>
      <c r="AM105" s="7745"/>
      <c r="AN105" s="7651" t="s">
        <v>52</v>
      </c>
      <c r="AO105" s="3142"/>
      <c r="CG105" s="1914"/>
      <c r="CH105" s="1914"/>
      <c r="CI105" s="1914"/>
      <c r="CJ105" s="1914"/>
      <c r="CK105" s="1914"/>
      <c r="CL105" s="1914"/>
      <c r="CM105" s="1914"/>
    </row>
    <row r="106" spans="1:91" ht="16.350000000000001" customHeight="1" x14ac:dyDescent="0.2">
      <c r="A106" s="7785"/>
      <c r="B106" s="7037"/>
      <c r="C106" s="7631"/>
      <c r="D106" s="7564"/>
      <c r="E106" s="7565"/>
      <c r="F106" s="7746" t="s">
        <v>740</v>
      </c>
      <c r="G106" s="7745"/>
      <c r="H106" s="7746" t="s">
        <v>510</v>
      </c>
      <c r="I106" s="7745"/>
      <c r="J106" s="7746" t="s">
        <v>511</v>
      </c>
      <c r="K106" s="7745"/>
      <c r="L106" s="7746" t="s">
        <v>72</v>
      </c>
      <c r="M106" s="7745"/>
      <c r="N106" s="7746" t="s">
        <v>14</v>
      </c>
      <c r="O106" s="7745"/>
      <c r="P106" s="7734" t="s">
        <v>15</v>
      </c>
      <c r="Q106" s="7713"/>
      <c r="R106" s="7734" t="s">
        <v>16</v>
      </c>
      <c r="S106" s="7713"/>
      <c r="T106" s="7734" t="s">
        <v>17</v>
      </c>
      <c r="U106" s="7713"/>
      <c r="V106" s="7734" t="s">
        <v>18</v>
      </c>
      <c r="W106" s="7713"/>
      <c r="X106" s="7734" t="s">
        <v>19</v>
      </c>
      <c r="Y106" s="7713"/>
      <c r="Z106" s="7734" t="s">
        <v>20</v>
      </c>
      <c r="AA106" s="7713"/>
      <c r="AB106" s="7734" t="s">
        <v>21</v>
      </c>
      <c r="AC106" s="7713"/>
      <c r="AD106" s="7758" t="s">
        <v>22</v>
      </c>
      <c r="AE106" s="7758"/>
      <c r="AF106" s="7734" t="s">
        <v>23</v>
      </c>
      <c r="AG106" s="7713"/>
      <c r="AH106" s="7758" t="s">
        <v>24</v>
      </c>
      <c r="AI106" s="7758"/>
      <c r="AJ106" s="7734" t="s">
        <v>25</v>
      </c>
      <c r="AK106" s="7713"/>
      <c r="AL106" s="7758" t="s">
        <v>26</v>
      </c>
      <c r="AM106" s="7713"/>
      <c r="AN106" s="7747"/>
      <c r="AO106" s="73"/>
      <c r="AP106" s="73"/>
      <c r="AQ106" s="73"/>
      <c r="AR106" s="73"/>
      <c r="AS106" s="73"/>
      <c r="AT106" s="73"/>
      <c r="AU106" s="73"/>
      <c r="AV106" s="73"/>
      <c r="AW106" s="73"/>
      <c r="AX106" s="73"/>
      <c r="AY106" s="73"/>
      <c r="AZ106" s="73"/>
      <c r="BA106" s="73"/>
      <c r="CG106" s="1914"/>
      <c r="CH106" s="1914"/>
      <c r="CI106" s="1914"/>
      <c r="CJ106" s="1914"/>
      <c r="CK106" s="1914"/>
      <c r="CL106" s="1914"/>
      <c r="CM106" s="1914"/>
    </row>
    <row r="107" spans="1:91" ht="16.350000000000001" customHeight="1" x14ac:dyDescent="0.2">
      <c r="A107" s="7716"/>
      <c r="B107" s="7688"/>
      <c r="C107" s="3028" t="s">
        <v>55</v>
      </c>
      <c r="D107" s="3029" t="s">
        <v>512</v>
      </c>
      <c r="E107" s="3030" t="s">
        <v>56</v>
      </c>
      <c r="F107" s="3041" t="s">
        <v>512</v>
      </c>
      <c r="G107" s="3030" t="s">
        <v>56</v>
      </c>
      <c r="H107" s="3041" t="s">
        <v>512</v>
      </c>
      <c r="I107" s="3030" t="s">
        <v>56</v>
      </c>
      <c r="J107" s="3041" t="s">
        <v>512</v>
      </c>
      <c r="K107" s="3030" t="s">
        <v>56</v>
      </c>
      <c r="L107" s="3041" t="s">
        <v>512</v>
      </c>
      <c r="M107" s="3030" t="s">
        <v>56</v>
      </c>
      <c r="N107" s="3041" t="s">
        <v>512</v>
      </c>
      <c r="O107" s="3030" t="s">
        <v>56</v>
      </c>
      <c r="P107" s="3041" t="s">
        <v>512</v>
      </c>
      <c r="Q107" s="3030" t="s">
        <v>56</v>
      </c>
      <c r="R107" s="3041" t="s">
        <v>512</v>
      </c>
      <c r="S107" s="3030" t="s">
        <v>56</v>
      </c>
      <c r="T107" s="3041" t="s">
        <v>512</v>
      </c>
      <c r="U107" s="3030" t="s">
        <v>56</v>
      </c>
      <c r="V107" s="3041" t="s">
        <v>512</v>
      </c>
      <c r="W107" s="3030" t="s">
        <v>56</v>
      </c>
      <c r="X107" s="3041" t="s">
        <v>512</v>
      </c>
      <c r="Y107" s="3030" t="s">
        <v>56</v>
      </c>
      <c r="Z107" s="3041" t="s">
        <v>512</v>
      </c>
      <c r="AA107" s="3030" t="s">
        <v>56</v>
      </c>
      <c r="AB107" s="3041" t="s">
        <v>512</v>
      </c>
      <c r="AC107" s="3030" t="s">
        <v>56</v>
      </c>
      <c r="AD107" s="3045" t="s">
        <v>512</v>
      </c>
      <c r="AE107" s="3045" t="s">
        <v>56</v>
      </c>
      <c r="AF107" s="3041" t="s">
        <v>512</v>
      </c>
      <c r="AG107" s="3030" t="s">
        <v>56</v>
      </c>
      <c r="AH107" s="3045" t="s">
        <v>512</v>
      </c>
      <c r="AI107" s="3045" t="s">
        <v>56</v>
      </c>
      <c r="AJ107" s="3041" t="s">
        <v>512</v>
      </c>
      <c r="AK107" s="3030" t="s">
        <v>56</v>
      </c>
      <c r="AL107" s="3045" t="s">
        <v>512</v>
      </c>
      <c r="AM107" s="3030" t="s">
        <v>56</v>
      </c>
      <c r="AN107" s="7727"/>
      <c r="AO107" s="3143"/>
      <c r="AP107" s="73"/>
      <c r="AQ107" s="73"/>
      <c r="AR107" s="73"/>
      <c r="AS107" s="73"/>
      <c r="AT107" s="73"/>
      <c r="AU107" s="73"/>
      <c r="AV107" s="73"/>
      <c r="AW107" s="73"/>
      <c r="AX107" s="73"/>
      <c r="AY107" s="73"/>
      <c r="AZ107" s="73"/>
      <c r="BA107" s="73"/>
      <c r="CG107" s="1914"/>
      <c r="CH107" s="1914"/>
      <c r="CI107" s="1914"/>
      <c r="CJ107" s="1914"/>
      <c r="CK107" s="1914"/>
      <c r="CL107" s="1914"/>
      <c r="CM107" s="1914"/>
    </row>
    <row r="108" spans="1:91" ht="16.350000000000001" customHeight="1" x14ac:dyDescent="0.2">
      <c r="A108" s="7774" t="s">
        <v>1929</v>
      </c>
      <c r="B108" s="7775"/>
      <c r="C108" s="1517">
        <f>SUM(D108+E108)</f>
        <v>0</v>
      </c>
      <c r="D108" s="768">
        <f t="shared" ref="D108:E110" si="14">SUM(F108+H108+J108+L108+N108+P108+R108+T108+V108+X108+Z108+AB108+AD108+AF108+AH108+AJ108+AL108)</f>
        <v>0</v>
      </c>
      <c r="E108" s="1526">
        <f t="shared" si="14"/>
        <v>0</v>
      </c>
      <c r="F108" s="288"/>
      <c r="G108" s="291"/>
      <c r="H108" s="288"/>
      <c r="I108" s="291"/>
      <c r="J108" s="288"/>
      <c r="K108" s="291"/>
      <c r="L108" s="288"/>
      <c r="M108" s="291"/>
      <c r="N108" s="288"/>
      <c r="O108" s="291"/>
      <c r="P108" s="288"/>
      <c r="Q108" s="291"/>
      <c r="R108" s="288"/>
      <c r="S108" s="291"/>
      <c r="T108" s="288"/>
      <c r="U108" s="291"/>
      <c r="V108" s="288"/>
      <c r="W108" s="291"/>
      <c r="X108" s="288"/>
      <c r="Y108" s="291"/>
      <c r="Z108" s="288"/>
      <c r="AA108" s="291"/>
      <c r="AB108" s="288"/>
      <c r="AC108" s="291"/>
      <c r="AD108" s="290"/>
      <c r="AE108" s="3144"/>
      <c r="AF108" s="288"/>
      <c r="AG108" s="291"/>
      <c r="AH108" s="290"/>
      <c r="AI108" s="3144"/>
      <c r="AJ108" s="288"/>
      <c r="AK108" s="291"/>
      <c r="AL108" s="290"/>
      <c r="AM108" s="291"/>
      <c r="AN108" s="289"/>
      <c r="AO108" s="836"/>
      <c r="AP108" s="30"/>
      <c r="AQ108" s="30"/>
      <c r="AR108" s="30"/>
      <c r="AS108" s="30"/>
      <c r="AT108" s="30"/>
      <c r="AU108" s="30"/>
      <c r="AV108" s="30"/>
      <c r="AW108" s="30"/>
      <c r="AX108" s="30"/>
      <c r="AY108" s="30"/>
      <c r="AZ108" s="30"/>
      <c r="BA108" s="73"/>
      <c r="CG108" s="1914">
        <v>0</v>
      </c>
      <c r="CH108" s="1914">
        <v>0</v>
      </c>
      <c r="CI108" s="1914"/>
      <c r="CJ108" s="1914"/>
      <c r="CK108" s="1914"/>
      <c r="CL108" s="1914"/>
      <c r="CM108" s="1914"/>
    </row>
    <row r="109" spans="1:91" ht="16.350000000000001" customHeight="1" x14ac:dyDescent="0.2">
      <c r="A109" s="7776" t="s">
        <v>1930</v>
      </c>
      <c r="B109" s="6665"/>
      <c r="C109" s="1992">
        <f>SUM(D109+E109)</f>
        <v>0</v>
      </c>
      <c r="D109" s="1833">
        <f t="shared" si="14"/>
        <v>0</v>
      </c>
      <c r="E109" s="2794">
        <f t="shared" si="14"/>
        <v>0</v>
      </c>
      <c r="F109" s="2849"/>
      <c r="G109" s="3145"/>
      <c r="H109" s="2849"/>
      <c r="I109" s="3145"/>
      <c r="J109" s="2849"/>
      <c r="K109" s="3145"/>
      <c r="L109" s="2849"/>
      <c r="M109" s="3145"/>
      <c r="N109" s="2849"/>
      <c r="O109" s="3145"/>
      <c r="P109" s="2849"/>
      <c r="Q109" s="3145"/>
      <c r="R109" s="2849"/>
      <c r="S109" s="3145"/>
      <c r="T109" s="2849"/>
      <c r="U109" s="3145"/>
      <c r="V109" s="2849"/>
      <c r="W109" s="3145"/>
      <c r="X109" s="2849"/>
      <c r="Y109" s="3145"/>
      <c r="Z109" s="2849"/>
      <c r="AA109" s="3145"/>
      <c r="AB109" s="2849"/>
      <c r="AC109" s="3145"/>
      <c r="AD109" s="3146"/>
      <c r="AE109" s="3147"/>
      <c r="AF109" s="2849"/>
      <c r="AG109" s="3145"/>
      <c r="AH109" s="3146"/>
      <c r="AI109" s="3147"/>
      <c r="AJ109" s="2849"/>
      <c r="AK109" s="3145"/>
      <c r="AL109" s="3146"/>
      <c r="AM109" s="3145"/>
      <c r="AN109" s="2850"/>
      <c r="AO109" s="836"/>
      <c r="AP109" s="30"/>
      <c r="AQ109" s="30"/>
      <c r="AR109" s="30"/>
      <c r="AS109" s="30"/>
      <c r="AT109" s="30"/>
      <c r="AU109" s="30"/>
      <c r="AV109" s="30"/>
      <c r="AW109" s="30"/>
      <c r="AX109" s="30"/>
      <c r="AY109" s="30"/>
      <c r="AZ109" s="30"/>
      <c r="BA109" s="73"/>
      <c r="CA109" s="1899" t="str">
        <f>IF(C109=0,"",IF(AN109="",IF(C109="","","* No olvide digitar la columna Beneficiarios. "),""))</f>
        <v/>
      </c>
      <c r="CB109" s="1899" t="str">
        <f>IF(C109&lt;AN109,"* El número de Beneficiarios NO DEBE ser mayor que el total. ","")</f>
        <v/>
      </c>
      <c r="CG109" s="1914">
        <f>IF(C109&lt;AN109,1,0)</f>
        <v>0</v>
      </c>
      <c r="CH109" s="1914" t="str">
        <f>IF(C109=0,"",IF(AN109="",IF(C109="","",1),0))</f>
        <v/>
      </c>
      <c r="CI109" s="1914"/>
      <c r="CJ109" s="1914"/>
      <c r="CK109" s="1914"/>
      <c r="CL109" s="1914"/>
      <c r="CM109" s="1914"/>
    </row>
    <row r="110" spans="1:91" ht="16.350000000000001" customHeight="1" x14ac:dyDescent="0.2">
      <c r="A110" s="7777" t="s">
        <v>1931</v>
      </c>
      <c r="B110" s="7778"/>
      <c r="C110" s="2017">
        <f>SUM(D110+E110)</f>
        <v>0</v>
      </c>
      <c r="D110" s="1852">
        <f t="shared" si="14"/>
        <v>0</v>
      </c>
      <c r="E110" s="2839">
        <f t="shared" si="14"/>
        <v>0</v>
      </c>
      <c r="F110" s="2855"/>
      <c r="G110" s="3148"/>
      <c r="H110" s="2855"/>
      <c r="I110" s="3148"/>
      <c r="J110" s="2855"/>
      <c r="K110" s="3148"/>
      <c r="L110" s="2855"/>
      <c r="M110" s="3148"/>
      <c r="N110" s="2855"/>
      <c r="O110" s="3148"/>
      <c r="P110" s="2855"/>
      <c r="Q110" s="3148"/>
      <c r="R110" s="2855"/>
      <c r="S110" s="3148"/>
      <c r="T110" s="2855"/>
      <c r="U110" s="3148"/>
      <c r="V110" s="2855"/>
      <c r="W110" s="3148"/>
      <c r="X110" s="2855"/>
      <c r="Y110" s="3148"/>
      <c r="Z110" s="2855"/>
      <c r="AA110" s="3148"/>
      <c r="AB110" s="2855"/>
      <c r="AC110" s="3148"/>
      <c r="AD110" s="3149"/>
      <c r="AE110" s="3150"/>
      <c r="AF110" s="2855"/>
      <c r="AG110" s="3148"/>
      <c r="AH110" s="3149"/>
      <c r="AI110" s="3150"/>
      <c r="AJ110" s="2855"/>
      <c r="AK110" s="3148"/>
      <c r="AL110" s="3149"/>
      <c r="AM110" s="3148"/>
      <c r="AN110" s="2856"/>
      <c r="AO110" s="836"/>
      <c r="AP110" s="30"/>
      <c r="AQ110" s="30"/>
      <c r="AR110" s="30"/>
      <c r="AS110" s="30"/>
      <c r="AT110" s="30"/>
      <c r="AU110" s="30"/>
      <c r="AV110" s="30"/>
      <c r="AW110" s="30"/>
      <c r="AX110" s="30"/>
      <c r="AY110" s="30"/>
      <c r="AZ110" s="30"/>
      <c r="BA110" s="73"/>
      <c r="CA110" s="1899" t="str">
        <f>IF(C110=0,"",IF(AN110="",IF(C110="","","* No olvide digitar la columna Beneficiarios. "),""))</f>
        <v/>
      </c>
      <c r="CB110" s="1899" t="str">
        <f>IF(C110&lt;AN110,"* El número de Beneficiarios NO DEBE ser mayor que el total. ","")</f>
        <v/>
      </c>
      <c r="CG110" s="1914">
        <f>IF(C110&lt;AN110,1,0)</f>
        <v>0</v>
      </c>
      <c r="CH110" s="1914" t="str">
        <f>IF(C110=0,"",IF(AN110="",IF(C110="","",1),0))</f>
        <v/>
      </c>
      <c r="CI110" s="1914"/>
      <c r="CJ110" s="1914"/>
      <c r="CK110" s="1914"/>
      <c r="CL110" s="1914"/>
      <c r="CM110" s="1914"/>
    </row>
    <row r="111" spans="1:91" ht="32.1" customHeight="1" x14ac:dyDescent="0.2">
      <c r="A111" s="983" t="s">
        <v>1932</v>
      </c>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O111" s="73"/>
      <c r="AP111" s="73"/>
      <c r="AQ111" s="73"/>
      <c r="AR111" s="73"/>
      <c r="AS111" s="73"/>
      <c r="AT111" s="73"/>
      <c r="AU111" s="73"/>
      <c r="AV111" s="73"/>
      <c r="AW111" s="73"/>
      <c r="AX111" s="73"/>
      <c r="AY111" s="73"/>
      <c r="AZ111" s="73"/>
      <c r="BA111" s="73"/>
      <c r="BX111" s="84"/>
      <c r="BY111" s="84"/>
      <c r="BZ111" s="84"/>
      <c r="CG111" s="1914"/>
      <c r="CH111" s="1914"/>
      <c r="CI111" s="1914"/>
      <c r="CJ111" s="1914"/>
      <c r="CK111" s="1914"/>
      <c r="CL111" s="1914"/>
      <c r="CM111" s="1914"/>
    </row>
    <row r="112" spans="1:91" ht="16.350000000000001" customHeight="1" x14ac:dyDescent="0.2">
      <c r="A112" s="7684" t="s">
        <v>218</v>
      </c>
      <c r="B112" s="7679"/>
      <c r="C112" s="7684" t="s">
        <v>50</v>
      </c>
      <c r="D112" s="7685"/>
      <c r="E112" s="7679"/>
      <c r="F112" s="7746" t="s">
        <v>1933</v>
      </c>
      <c r="G112" s="7745"/>
      <c r="H112" s="7772" t="s">
        <v>1934</v>
      </c>
      <c r="I112" s="7745"/>
      <c r="J112" s="7746" t="s">
        <v>1935</v>
      </c>
      <c r="K112" s="7745"/>
      <c r="L112" s="7746" t="s">
        <v>1936</v>
      </c>
      <c r="M112" s="7745"/>
      <c r="N112" s="7746" t="s">
        <v>1937</v>
      </c>
      <c r="O112" s="7745"/>
      <c r="P112" s="7734" t="s">
        <v>1938</v>
      </c>
      <c r="Q112" s="7713"/>
      <c r="R112" s="7734" t="s">
        <v>1939</v>
      </c>
      <c r="S112" s="7713"/>
      <c r="T112" s="7734" t="s">
        <v>1940</v>
      </c>
      <c r="U112" s="7758"/>
      <c r="V112" s="7734" t="s">
        <v>3623</v>
      </c>
      <c r="W112" s="7758"/>
      <c r="X112" s="7768" t="s">
        <v>3393</v>
      </c>
      <c r="Y112" s="7770" t="s">
        <v>1941</v>
      </c>
      <c r="Z112" s="7758"/>
      <c r="AA112" s="7758"/>
      <c r="AB112" s="7713"/>
      <c r="AC112" s="7723" t="s">
        <v>493</v>
      </c>
      <c r="AD112" s="7771"/>
      <c r="AE112" s="7758" t="s">
        <v>1942</v>
      </c>
      <c r="AF112" s="7758"/>
      <c r="AG112" s="7758"/>
      <c r="AH112" s="7713"/>
      <c r="AI112" s="7651" t="s">
        <v>3624</v>
      </c>
      <c r="AJ112" s="73"/>
      <c r="AK112" s="73"/>
      <c r="AL112" s="73"/>
      <c r="AM112" s="73"/>
      <c r="AN112" s="73"/>
      <c r="AO112" s="73"/>
      <c r="AP112" s="73"/>
      <c r="AQ112" s="73"/>
      <c r="AR112" s="73"/>
      <c r="AS112" s="73"/>
      <c r="AT112" s="73"/>
      <c r="AU112" s="73"/>
      <c r="AV112" s="73"/>
      <c r="AW112" s="73"/>
      <c r="AX112" s="73"/>
      <c r="AY112" s="73"/>
      <c r="AZ112" s="73"/>
      <c r="BA112" s="73"/>
      <c r="CG112" s="1914"/>
      <c r="CH112" s="1914"/>
      <c r="CI112" s="1914"/>
      <c r="CJ112" s="1914"/>
      <c r="CK112" s="1914"/>
      <c r="CL112" s="1914"/>
      <c r="CM112" s="1914"/>
    </row>
    <row r="113" spans="1:91" ht="25.35" customHeight="1" x14ac:dyDescent="0.2">
      <c r="A113" s="7716"/>
      <c r="B113" s="7688"/>
      <c r="C113" s="3028" t="s">
        <v>55</v>
      </c>
      <c r="D113" s="3029" t="s">
        <v>81</v>
      </c>
      <c r="E113" s="3151" t="s">
        <v>56</v>
      </c>
      <c r="F113" s="3031" t="s">
        <v>512</v>
      </c>
      <c r="G113" s="3152" t="s">
        <v>56</v>
      </c>
      <c r="H113" s="3031" t="s">
        <v>512</v>
      </c>
      <c r="I113" s="3152" t="s">
        <v>56</v>
      </c>
      <c r="J113" s="3031" t="s">
        <v>512</v>
      </c>
      <c r="K113" s="3152" t="s">
        <v>56</v>
      </c>
      <c r="L113" s="3031" t="s">
        <v>512</v>
      </c>
      <c r="M113" s="3152" t="s">
        <v>56</v>
      </c>
      <c r="N113" s="3031" t="s">
        <v>512</v>
      </c>
      <c r="O113" s="3152" t="s">
        <v>56</v>
      </c>
      <c r="P113" s="3031" t="s">
        <v>512</v>
      </c>
      <c r="Q113" s="3152" t="s">
        <v>56</v>
      </c>
      <c r="R113" s="3031" t="s">
        <v>512</v>
      </c>
      <c r="S113" s="3152" t="s">
        <v>56</v>
      </c>
      <c r="T113" s="3031" t="s">
        <v>512</v>
      </c>
      <c r="U113" s="3153" t="s">
        <v>56</v>
      </c>
      <c r="V113" s="3031" t="s">
        <v>512</v>
      </c>
      <c r="W113" s="3153" t="s">
        <v>56</v>
      </c>
      <c r="X113" s="7769"/>
      <c r="Y113" s="3154" t="s">
        <v>1943</v>
      </c>
      <c r="Z113" s="3155" t="s">
        <v>1944</v>
      </c>
      <c r="AA113" s="3156" t="s">
        <v>1945</v>
      </c>
      <c r="AB113" s="3065" t="s">
        <v>1946</v>
      </c>
      <c r="AC113" s="3157" t="s">
        <v>1863</v>
      </c>
      <c r="AD113" s="3158" t="s">
        <v>651</v>
      </c>
      <c r="AE113" s="3159" t="s">
        <v>1947</v>
      </c>
      <c r="AF113" s="3065" t="s">
        <v>1948</v>
      </c>
      <c r="AG113" s="3160" t="s">
        <v>3625</v>
      </c>
      <c r="AH113" s="3065" t="s">
        <v>1949</v>
      </c>
      <c r="AI113" s="7727"/>
      <c r="AJ113" s="73"/>
      <c r="AK113" s="73"/>
      <c r="AL113" s="73"/>
      <c r="AM113" s="73"/>
      <c r="AN113" s="73"/>
      <c r="AO113" s="73"/>
      <c r="AP113" s="73"/>
      <c r="AQ113" s="73"/>
      <c r="AR113" s="73"/>
      <c r="AS113" s="73"/>
      <c r="AT113" s="73"/>
      <c r="AU113" s="73"/>
      <c r="AV113" s="73"/>
      <c r="AW113" s="73"/>
      <c r="AX113" s="73"/>
      <c r="AY113" s="73"/>
      <c r="AZ113" s="73"/>
      <c r="BA113" s="73"/>
      <c r="CG113" s="1914"/>
      <c r="CH113" s="1914"/>
      <c r="CI113" s="1914"/>
      <c r="CJ113" s="1914"/>
      <c r="CK113" s="1914"/>
      <c r="CL113" s="1914"/>
      <c r="CM113" s="1914"/>
    </row>
    <row r="114" spans="1:91" ht="16.350000000000001" customHeight="1" x14ac:dyDescent="0.2">
      <c r="A114" s="7763" t="s">
        <v>214</v>
      </c>
      <c r="B114" s="7764"/>
      <c r="C114" s="3048">
        <f>SUM(D114+E114)</f>
        <v>0</v>
      </c>
      <c r="D114" s="3036">
        <f>SUM(F114+H114+J114+L114+N114+P114+R114+T114+V114)</f>
        <v>0</v>
      </c>
      <c r="E114" s="3037">
        <f>SUM(G114+I114+K114+M114+O114+Q114+S114+U114+W114)</f>
        <v>0</v>
      </c>
      <c r="F114" s="3076"/>
      <c r="G114" s="3161"/>
      <c r="H114" s="3075"/>
      <c r="I114" s="3078"/>
      <c r="J114" s="3076"/>
      <c r="K114" s="3161"/>
      <c r="L114" s="3075"/>
      <c r="M114" s="3078"/>
      <c r="N114" s="3076"/>
      <c r="O114" s="3161"/>
      <c r="P114" s="3075"/>
      <c r="Q114" s="3078"/>
      <c r="R114" s="3076"/>
      <c r="S114" s="3161"/>
      <c r="T114" s="3075"/>
      <c r="U114" s="3078"/>
      <c r="V114" s="3076"/>
      <c r="W114" s="3162"/>
      <c r="X114" s="3077"/>
      <c r="Y114" s="3163"/>
      <c r="Z114" s="3075"/>
      <c r="AA114" s="3164"/>
      <c r="AB114" s="3165"/>
      <c r="AC114" s="3162"/>
      <c r="AD114" s="3166"/>
      <c r="AE114" s="3163"/>
      <c r="AF114" s="3079"/>
      <c r="AG114" s="3079"/>
      <c r="AH114" s="3079"/>
      <c r="AI114" s="3079"/>
      <c r="AJ114" s="836"/>
      <c r="AK114" s="30"/>
      <c r="AL114" s="30"/>
      <c r="AM114" s="30"/>
      <c r="AN114" s="30"/>
      <c r="AO114" s="30"/>
      <c r="AP114" s="30"/>
      <c r="AQ114" s="30"/>
      <c r="AR114" s="30"/>
      <c r="AS114" s="30"/>
      <c r="AT114" s="30"/>
      <c r="AU114" s="30"/>
      <c r="AV114" s="73"/>
      <c r="AW114" s="73"/>
      <c r="AX114" s="73"/>
      <c r="AY114" s="73"/>
      <c r="AZ114" s="73"/>
      <c r="BA114" s="73"/>
      <c r="CG114" s="1914">
        <v>0</v>
      </c>
      <c r="CH114" s="1914">
        <v>0</v>
      </c>
      <c r="CI114" s="1914">
        <v>0</v>
      </c>
      <c r="CJ114" s="1914"/>
      <c r="CK114" s="1914"/>
      <c r="CL114" s="1914"/>
      <c r="CM114" s="1914"/>
    </row>
    <row r="115" spans="1:91" ht="16.350000000000001" customHeight="1" x14ac:dyDescent="0.2">
      <c r="A115" s="7765" t="s">
        <v>1950</v>
      </c>
      <c r="B115" s="7766"/>
      <c r="C115" s="3167">
        <f>SUM(D115+E115)</f>
        <v>0</v>
      </c>
      <c r="D115" s="1521">
        <f>SUM(F115+H115+J115+L115+N115+P115+R115+T115+V115)</f>
        <v>0</v>
      </c>
      <c r="E115" s="2863">
        <f>SUM(G115+I115+K115+M115+O115+Q115+S115+U115+W115)</f>
        <v>0</v>
      </c>
      <c r="F115" s="3168"/>
      <c r="G115" s="3169"/>
      <c r="H115" s="3170"/>
      <c r="I115" s="286"/>
      <c r="J115" s="3168"/>
      <c r="K115" s="3169"/>
      <c r="L115" s="3170"/>
      <c r="M115" s="286"/>
      <c r="N115" s="3168"/>
      <c r="O115" s="3169"/>
      <c r="P115" s="3170"/>
      <c r="Q115" s="286"/>
      <c r="R115" s="3168"/>
      <c r="S115" s="3169"/>
      <c r="T115" s="3170"/>
      <c r="U115" s="286"/>
      <c r="V115" s="3168"/>
      <c r="W115" s="2865"/>
      <c r="X115" s="3171"/>
      <c r="Y115" s="3172"/>
      <c r="Z115" s="3173"/>
      <c r="AA115" s="2864"/>
      <c r="AB115" s="2864"/>
      <c r="AC115" s="3171"/>
      <c r="AD115" s="3174"/>
      <c r="AE115" s="3175"/>
      <c r="AF115" s="3176"/>
      <c r="AG115" s="3176"/>
      <c r="AH115" s="3176"/>
      <c r="AI115" s="3176"/>
      <c r="AJ115" s="836"/>
      <c r="AK115" s="30"/>
      <c r="AL115" s="30"/>
      <c r="AM115" s="30"/>
      <c r="AN115" s="30"/>
      <c r="AO115" s="30"/>
      <c r="AP115" s="30"/>
      <c r="AQ115" s="30"/>
      <c r="AR115" s="30"/>
      <c r="AS115" s="30"/>
      <c r="AT115" s="30"/>
      <c r="AU115" s="30"/>
      <c r="AV115" s="73"/>
      <c r="AW115" s="73"/>
      <c r="AX115" s="73"/>
      <c r="CG115" s="1914">
        <v>0</v>
      </c>
      <c r="CH115" s="1914">
        <v>0</v>
      </c>
      <c r="CI115" s="1914">
        <v>0</v>
      </c>
      <c r="CJ115" s="1914"/>
      <c r="CK115" s="1914"/>
      <c r="CL115" s="1914"/>
      <c r="CM115" s="1914"/>
    </row>
    <row r="116" spans="1:91" ht="32.1" customHeight="1" x14ac:dyDescent="0.2">
      <c r="A116" s="983" t="s">
        <v>1951</v>
      </c>
      <c r="B116" s="3010"/>
      <c r="C116" s="3010"/>
      <c r="D116" s="983"/>
      <c r="E116" s="983"/>
      <c r="F116" s="983"/>
      <c r="G116" s="983"/>
      <c r="H116" s="983"/>
      <c r="I116" s="983"/>
      <c r="J116" s="983"/>
      <c r="K116" s="983"/>
      <c r="L116" s="983"/>
      <c r="M116" s="983"/>
      <c r="N116" s="983"/>
      <c r="O116" s="983"/>
      <c r="P116" s="983"/>
      <c r="Q116" s="983"/>
      <c r="R116" s="983"/>
      <c r="S116" s="983"/>
      <c r="T116" s="983"/>
      <c r="U116" s="65"/>
      <c r="V116" s="65"/>
      <c r="W116" s="65"/>
      <c r="AJ116" s="73"/>
      <c r="AK116" s="73"/>
      <c r="AL116" s="73"/>
      <c r="AM116" s="73"/>
      <c r="AN116" s="73"/>
      <c r="AO116" s="73"/>
      <c r="AP116" s="73"/>
      <c r="AQ116" s="73"/>
      <c r="AR116" s="73"/>
      <c r="AS116" s="73"/>
      <c r="AT116" s="73"/>
      <c r="AU116" s="73"/>
      <c r="AV116" s="73"/>
      <c r="AW116" s="73"/>
      <c r="AX116" s="73"/>
      <c r="BX116" s="84"/>
      <c r="BY116" s="84"/>
      <c r="BZ116" s="84"/>
      <c r="CG116" s="1914"/>
      <c r="CH116" s="1914"/>
      <c r="CI116" s="1914"/>
      <c r="CJ116" s="1914"/>
      <c r="CK116" s="1914"/>
      <c r="CL116" s="1914"/>
      <c r="CM116" s="1914"/>
    </row>
    <row r="117" spans="1:91" ht="16.350000000000001" customHeight="1" x14ac:dyDescent="0.2">
      <c r="A117" s="7684" t="s">
        <v>218</v>
      </c>
      <c r="B117" s="7679"/>
      <c r="C117" s="7682" t="s">
        <v>50</v>
      </c>
      <c r="D117" s="7746" t="s">
        <v>820</v>
      </c>
      <c r="E117" s="7755"/>
      <c r="F117" s="7755"/>
      <c r="G117" s="7755"/>
      <c r="H117" s="7755"/>
      <c r="I117" s="7773"/>
      <c r="J117" s="7655" t="s">
        <v>52</v>
      </c>
      <c r="K117" s="65"/>
      <c r="L117" s="922"/>
      <c r="M117" s="922"/>
      <c r="N117" s="922"/>
      <c r="O117" s="922"/>
      <c r="P117" s="922"/>
      <c r="Q117" s="922"/>
      <c r="AD117" s="73"/>
      <c r="AE117" s="73"/>
      <c r="AF117" s="73"/>
      <c r="AG117" s="73"/>
      <c r="AH117" s="73"/>
      <c r="AI117" s="73"/>
      <c r="AJ117" s="73"/>
      <c r="AK117" s="73"/>
      <c r="AL117" s="73"/>
      <c r="AM117" s="73"/>
      <c r="AN117" s="73"/>
      <c r="AO117" s="73"/>
      <c r="AP117" s="73"/>
      <c r="AQ117" s="73"/>
      <c r="AR117" s="73"/>
      <c r="BR117" s="331"/>
      <c r="BS117" s="331"/>
      <c r="BT117" s="331"/>
      <c r="CG117" s="1914"/>
      <c r="CH117" s="1914"/>
      <c r="CI117" s="1914"/>
      <c r="CJ117" s="1914"/>
      <c r="CK117" s="1914"/>
      <c r="CL117" s="1914"/>
      <c r="CM117" s="1914"/>
    </row>
    <row r="118" spans="1:91" ht="21.6" customHeight="1" x14ac:dyDescent="0.2">
      <c r="A118" s="7716"/>
      <c r="B118" s="7688"/>
      <c r="C118" s="7767"/>
      <c r="D118" s="3031" t="s">
        <v>511</v>
      </c>
      <c r="E118" s="3072" t="s">
        <v>72</v>
      </c>
      <c r="F118" s="3072" t="s">
        <v>14</v>
      </c>
      <c r="G118" s="3072" t="s">
        <v>1952</v>
      </c>
      <c r="H118" s="3072" t="s">
        <v>1953</v>
      </c>
      <c r="I118" s="3177" t="s">
        <v>1954</v>
      </c>
      <c r="J118" s="7565"/>
      <c r="K118" s="65"/>
      <c r="L118" s="922"/>
      <c r="M118" s="922"/>
      <c r="N118" s="922"/>
      <c r="O118" s="922"/>
      <c r="P118" s="922"/>
      <c r="Q118" s="922"/>
      <c r="BR118" s="331"/>
      <c r="BS118" s="331"/>
      <c r="BT118" s="331"/>
      <c r="CG118" s="1914"/>
      <c r="CH118" s="1914"/>
      <c r="CI118" s="1914"/>
      <c r="CJ118" s="1914"/>
      <c r="CK118" s="1914"/>
      <c r="CL118" s="1914"/>
      <c r="CM118" s="1914"/>
    </row>
    <row r="119" spans="1:91" ht="26.25" customHeight="1" x14ac:dyDescent="0.2">
      <c r="A119" s="7651" t="s">
        <v>1955</v>
      </c>
      <c r="B119" s="3178" t="s">
        <v>1956</v>
      </c>
      <c r="C119" s="3179">
        <f>SUM(D119:I119)</f>
        <v>0</v>
      </c>
      <c r="D119" s="3018"/>
      <c r="E119" s="3021"/>
      <c r="F119" s="3021"/>
      <c r="G119" s="3021"/>
      <c r="H119" s="3021"/>
      <c r="I119" s="3180"/>
      <c r="J119" s="3038"/>
      <c r="K119" s="836"/>
      <c r="L119" s="30"/>
      <c r="M119" s="30"/>
      <c r="N119" s="30"/>
      <c r="O119" s="30"/>
      <c r="P119" s="30"/>
      <c r="Q119" s="30"/>
      <c r="R119" s="30"/>
      <c r="S119" s="30"/>
      <c r="T119" s="30"/>
      <c r="U119" s="30"/>
      <c r="V119" s="30"/>
      <c r="W119" s="73"/>
      <c r="X119" s="73"/>
      <c r="Y119" s="73"/>
      <c r="BR119" s="331"/>
      <c r="BS119" s="331"/>
      <c r="BT119" s="331"/>
      <c r="CG119" s="1914"/>
      <c r="CH119" s="1914">
        <v>0</v>
      </c>
      <c r="CI119" s="1914">
        <v>0</v>
      </c>
      <c r="CJ119" s="1914"/>
      <c r="CK119" s="1914"/>
      <c r="CL119" s="1914"/>
      <c r="CM119" s="1914"/>
    </row>
    <row r="120" spans="1:91" ht="18" customHeight="1" x14ac:dyDescent="0.2">
      <c r="A120" s="7748"/>
      <c r="B120" s="3181" t="s">
        <v>1957</v>
      </c>
      <c r="C120" s="3179">
        <f>SUM(D120:I120)</f>
        <v>0</v>
      </c>
      <c r="D120" s="2022"/>
      <c r="E120" s="2028"/>
      <c r="F120" s="2028"/>
      <c r="G120" s="2028"/>
      <c r="H120" s="2028"/>
      <c r="I120" s="2024"/>
      <c r="J120" s="2025"/>
      <c r="K120" s="836"/>
      <c r="L120" s="30"/>
      <c r="M120" s="30"/>
      <c r="N120" s="30"/>
      <c r="O120" s="30"/>
      <c r="P120" s="30"/>
      <c r="Q120" s="30"/>
      <c r="R120" s="30"/>
      <c r="S120" s="30"/>
      <c r="T120" s="30"/>
      <c r="U120" s="30"/>
      <c r="V120" s="30"/>
      <c r="W120" s="73"/>
      <c r="X120" s="73"/>
      <c r="Y120" s="73"/>
      <c r="BR120" s="331"/>
      <c r="BS120" s="331"/>
      <c r="BT120" s="331"/>
      <c r="CG120" s="1914"/>
      <c r="CH120" s="1914">
        <v>0</v>
      </c>
      <c r="CI120" s="1914">
        <v>0</v>
      </c>
      <c r="CJ120" s="1914"/>
      <c r="CK120" s="1914"/>
      <c r="CL120" s="1914"/>
      <c r="CM120" s="1914"/>
    </row>
    <row r="121" spans="1:91" ht="32.1" customHeight="1" x14ac:dyDescent="0.2">
      <c r="A121" s="983" t="s">
        <v>1958</v>
      </c>
      <c r="B121" s="983"/>
      <c r="C121" s="983"/>
      <c r="D121" s="983"/>
      <c r="E121" s="983"/>
      <c r="F121" s="983"/>
      <c r="G121" s="983"/>
      <c r="H121" s="983"/>
      <c r="I121" s="983"/>
      <c r="J121" s="983"/>
      <c r="K121" s="983"/>
      <c r="L121" s="983"/>
      <c r="M121" s="983"/>
      <c r="N121" s="983"/>
      <c r="O121" s="65"/>
      <c r="P121" s="65"/>
      <c r="Q121" s="72"/>
      <c r="R121" s="72"/>
      <c r="S121" s="72"/>
      <c r="T121" s="72"/>
      <c r="U121" s="72"/>
      <c r="V121" s="72"/>
      <c r="W121" s="72"/>
      <c r="X121" s="73"/>
      <c r="Y121" s="73"/>
      <c r="Z121" s="73"/>
      <c r="AA121" s="73"/>
      <c r="AB121" s="73"/>
      <c r="AC121" s="73"/>
      <c r="AD121" s="73"/>
      <c r="AE121" s="73"/>
      <c r="BX121" s="84"/>
      <c r="BY121" s="84"/>
      <c r="BZ121" s="84"/>
      <c r="CG121" s="1914"/>
      <c r="CH121" s="1914"/>
      <c r="CI121" s="1914"/>
      <c r="CJ121" s="1914"/>
      <c r="CK121" s="1914"/>
      <c r="CL121" s="1914"/>
      <c r="CM121" s="1914"/>
    </row>
    <row r="122" spans="1:91" ht="16.350000000000001" customHeight="1" x14ac:dyDescent="0.2">
      <c r="A122" s="7651" t="s">
        <v>622</v>
      </c>
      <c r="B122" s="7651" t="s">
        <v>1959</v>
      </c>
      <c r="C122" s="65"/>
      <c r="D122" s="2283"/>
      <c r="E122" s="65"/>
      <c r="F122" s="65"/>
      <c r="G122" s="65"/>
      <c r="H122" s="65"/>
      <c r="I122" s="65"/>
      <c r="J122" s="65"/>
      <c r="K122" s="65"/>
      <c r="L122" s="65"/>
      <c r="M122" s="65"/>
      <c r="N122" s="65"/>
      <c r="O122" s="65"/>
      <c r="P122" s="65"/>
      <c r="Q122" s="65"/>
      <c r="R122" s="65"/>
      <c r="S122" s="65"/>
      <c r="T122" s="65"/>
      <c r="U122" s="65"/>
      <c r="V122" s="65"/>
      <c r="W122" s="65"/>
      <c r="CG122" s="1914"/>
      <c r="CH122" s="1914"/>
      <c r="CI122" s="1914"/>
      <c r="CJ122" s="1914"/>
      <c r="CK122" s="1914"/>
      <c r="CL122" s="1914"/>
      <c r="CM122" s="1914"/>
    </row>
    <row r="123" spans="1:91" ht="16.350000000000001" customHeight="1" x14ac:dyDescent="0.2">
      <c r="A123" s="7748"/>
      <c r="B123" s="7748"/>
      <c r="C123" s="65"/>
      <c r="D123" s="2283"/>
      <c r="E123" s="65"/>
      <c r="F123" s="65"/>
      <c r="G123" s="65"/>
      <c r="H123" s="65"/>
      <c r="I123" s="65"/>
      <c r="J123" s="65"/>
      <c r="K123" s="65"/>
      <c r="L123" s="65"/>
      <c r="M123" s="65"/>
      <c r="N123" s="65"/>
      <c r="O123" s="65"/>
      <c r="P123" s="65"/>
      <c r="Q123" s="65"/>
      <c r="R123" s="65"/>
      <c r="S123" s="65"/>
      <c r="T123" s="65"/>
      <c r="U123" s="65"/>
      <c r="V123" s="65"/>
      <c r="W123" s="65"/>
      <c r="CG123" s="1914"/>
      <c r="CH123" s="1914"/>
      <c r="CI123" s="1914"/>
      <c r="CJ123" s="1914"/>
      <c r="CK123" s="1914"/>
      <c r="CL123" s="1914"/>
      <c r="CM123" s="1914"/>
    </row>
    <row r="124" spans="1:91" ht="16.350000000000001" customHeight="1" x14ac:dyDescent="0.2">
      <c r="A124" s="3182" t="s">
        <v>1960</v>
      </c>
      <c r="B124" s="3020"/>
      <c r="C124" s="931"/>
      <c r="D124" s="65"/>
      <c r="E124" s="65"/>
      <c r="F124" s="65"/>
      <c r="G124" s="65"/>
      <c r="H124" s="65"/>
      <c r="I124" s="65"/>
      <c r="J124" s="65"/>
      <c r="K124" s="65"/>
      <c r="L124" s="65"/>
      <c r="M124" s="65"/>
      <c r="N124" s="65"/>
      <c r="O124" s="65"/>
      <c r="P124" s="65"/>
      <c r="Q124" s="65"/>
      <c r="R124" s="65"/>
      <c r="S124" s="65"/>
      <c r="T124" s="65"/>
      <c r="U124" s="65"/>
      <c r="V124" s="65"/>
      <c r="W124" s="65"/>
      <c r="CG124" s="1914"/>
      <c r="CH124" s="1914"/>
      <c r="CI124" s="1914"/>
      <c r="CJ124" s="1914"/>
      <c r="CK124" s="1914"/>
      <c r="CL124" s="1914"/>
      <c r="CM124" s="1914"/>
    </row>
    <row r="125" spans="1:91" ht="16.350000000000001" customHeight="1" x14ac:dyDescent="0.2">
      <c r="A125" s="3183" t="s">
        <v>1961</v>
      </c>
      <c r="B125" s="2613"/>
      <c r="C125" s="931"/>
      <c r="D125" s="65"/>
      <c r="E125" s="65"/>
      <c r="F125" s="65"/>
      <c r="G125" s="65"/>
      <c r="H125" s="65"/>
      <c r="I125" s="65"/>
      <c r="J125" s="65"/>
      <c r="K125" s="65"/>
      <c r="L125" s="65"/>
      <c r="M125" s="65"/>
      <c r="N125" s="65"/>
      <c r="O125" s="65"/>
      <c r="P125" s="65"/>
      <c r="Q125" s="65"/>
      <c r="R125" s="65"/>
      <c r="S125" s="65"/>
      <c r="T125" s="65"/>
      <c r="U125" s="65"/>
      <c r="V125" s="65"/>
      <c r="W125" s="65"/>
      <c r="CG125" s="1914"/>
      <c r="CH125" s="1914"/>
      <c r="CI125" s="1914"/>
      <c r="CJ125" s="1914"/>
      <c r="CK125" s="1914"/>
      <c r="CL125" s="1914"/>
      <c r="CM125" s="1914"/>
    </row>
    <row r="126" spans="1:91" ht="16.350000000000001" customHeight="1" x14ac:dyDescent="0.2">
      <c r="A126" s="3183" t="s">
        <v>627</v>
      </c>
      <c r="B126" s="2613"/>
      <c r="C126" s="931"/>
      <c r="D126" s="65"/>
      <c r="E126" s="65"/>
      <c r="F126" s="65"/>
      <c r="G126" s="65"/>
      <c r="H126" s="65"/>
      <c r="I126" s="65"/>
      <c r="J126" s="65"/>
      <c r="K126" s="65"/>
      <c r="L126" s="65"/>
      <c r="M126" s="65"/>
      <c r="N126" s="65"/>
      <c r="O126" s="65"/>
      <c r="P126" s="65"/>
      <c r="Q126" s="65"/>
      <c r="R126" s="65"/>
      <c r="S126" s="65"/>
      <c r="T126" s="65"/>
      <c r="U126" s="65"/>
      <c r="V126" s="65"/>
      <c r="W126" s="65"/>
      <c r="CG126" s="1914"/>
      <c r="CH126" s="1914"/>
      <c r="CI126" s="1914"/>
      <c r="CJ126" s="1914"/>
      <c r="CK126" s="1914"/>
      <c r="CL126" s="1914"/>
      <c r="CM126" s="1914"/>
    </row>
    <row r="127" spans="1:91" ht="16.350000000000001" customHeight="1" x14ac:dyDescent="0.2">
      <c r="A127" s="3183" t="s">
        <v>629</v>
      </c>
      <c r="B127" s="2613"/>
      <c r="C127" s="931"/>
      <c r="D127" s="65"/>
      <c r="E127" s="65"/>
      <c r="F127" s="65"/>
      <c r="G127" s="65"/>
      <c r="H127" s="65"/>
      <c r="I127" s="65"/>
      <c r="J127" s="65"/>
      <c r="K127" s="65"/>
      <c r="L127" s="65"/>
      <c r="M127" s="65"/>
      <c r="N127" s="65"/>
      <c r="O127" s="65"/>
      <c r="P127" s="65"/>
      <c r="Q127" s="65"/>
      <c r="R127" s="65"/>
      <c r="S127" s="65"/>
      <c r="T127" s="65"/>
      <c r="U127" s="65"/>
      <c r="V127" s="65"/>
      <c r="W127" s="65"/>
      <c r="CG127" s="1914"/>
      <c r="CH127" s="1914"/>
      <c r="CI127" s="1914"/>
      <c r="CJ127" s="1914"/>
      <c r="CK127" s="1914"/>
      <c r="CL127" s="1914"/>
      <c r="CM127" s="1914"/>
    </row>
    <row r="128" spans="1:91" ht="16.350000000000001" customHeight="1" x14ac:dyDescent="0.2">
      <c r="A128" s="3183" t="s">
        <v>1962</v>
      </c>
      <c r="B128" s="2613"/>
      <c r="C128" s="931"/>
      <c r="D128" s="65"/>
      <c r="E128" s="65"/>
      <c r="F128" s="65"/>
      <c r="G128" s="65"/>
      <c r="H128" s="65"/>
      <c r="I128" s="65"/>
      <c r="J128" s="65"/>
      <c r="K128" s="65"/>
      <c r="L128" s="65"/>
      <c r="M128" s="65"/>
      <c r="N128" s="65"/>
      <c r="O128" s="65"/>
      <c r="P128" s="65"/>
      <c r="Q128" s="65"/>
      <c r="R128" s="65"/>
      <c r="S128" s="65"/>
      <c r="T128" s="65"/>
      <c r="U128" s="65"/>
      <c r="V128" s="65"/>
      <c r="W128" s="65"/>
      <c r="CG128" s="1914"/>
      <c r="CH128" s="1914"/>
      <c r="CI128" s="1914"/>
      <c r="CJ128" s="1914"/>
      <c r="CK128" s="1914"/>
      <c r="CL128" s="1914"/>
      <c r="CM128" s="1914"/>
    </row>
    <row r="129" spans="1:91" ht="16.350000000000001" customHeight="1" x14ac:dyDescent="0.2">
      <c r="A129" s="3184" t="s">
        <v>1963</v>
      </c>
      <c r="B129" s="1906"/>
      <c r="C129" s="931"/>
      <c r="D129" s="65"/>
      <c r="E129" s="65"/>
      <c r="F129" s="65"/>
      <c r="G129" s="65"/>
      <c r="H129" s="65"/>
      <c r="I129" s="65"/>
      <c r="J129" s="65"/>
      <c r="K129" s="65"/>
      <c r="L129" s="65"/>
      <c r="M129" s="65"/>
      <c r="N129" s="65"/>
      <c r="O129" s="65"/>
      <c r="P129" s="65"/>
      <c r="Q129" s="65"/>
      <c r="R129" s="65"/>
      <c r="S129" s="65"/>
      <c r="T129" s="65"/>
      <c r="U129" s="65"/>
      <c r="V129" s="65"/>
      <c r="W129" s="65"/>
      <c r="CG129" s="1914"/>
      <c r="CH129" s="1914"/>
      <c r="CI129" s="1914"/>
      <c r="CJ129" s="1914"/>
      <c r="CK129" s="1914"/>
      <c r="CL129" s="1914"/>
      <c r="CM129" s="1914"/>
    </row>
    <row r="130" spans="1:91" ht="16.350000000000001" customHeight="1" x14ac:dyDescent="0.2">
      <c r="A130" s="3184" t="s">
        <v>1964</v>
      </c>
      <c r="B130" s="1906"/>
      <c r="C130" s="931"/>
      <c r="D130" s="65"/>
      <c r="E130" s="65"/>
      <c r="F130" s="65"/>
      <c r="G130" s="65"/>
      <c r="H130" s="65"/>
      <c r="I130" s="65"/>
      <c r="J130" s="65"/>
      <c r="K130" s="65"/>
      <c r="L130" s="65"/>
      <c r="M130" s="65"/>
      <c r="N130" s="65"/>
      <c r="O130" s="65"/>
      <c r="P130" s="65"/>
      <c r="Q130" s="65"/>
      <c r="R130" s="65"/>
      <c r="S130" s="65"/>
      <c r="T130" s="65"/>
      <c r="U130" s="65"/>
      <c r="V130" s="65"/>
      <c r="W130" s="65"/>
      <c r="CG130" s="1914"/>
      <c r="CH130" s="1914"/>
      <c r="CI130" s="1914"/>
      <c r="CJ130" s="1914"/>
      <c r="CK130" s="1914"/>
      <c r="CL130" s="1914"/>
      <c r="CM130" s="1914"/>
    </row>
    <row r="131" spans="1:91" ht="16.350000000000001" customHeight="1" x14ac:dyDescent="0.2">
      <c r="A131" s="3184" t="s">
        <v>1965</v>
      </c>
      <c r="B131" s="2613"/>
      <c r="C131" s="931"/>
      <c r="D131" s="65"/>
      <c r="E131" s="65"/>
      <c r="F131" s="65"/>
      <c r="G131" s="65"/>
      <c r="H131" s="65"/>
      <c r="I131" s="65"/>
      <c r="J131" s="65"/>
      <c r="K131" s="65"/>
      <c r="L131" s="65"/>
      <c r="M131" s="65"/>
      <c r="N131" s="65"/>
      <c r="O131" s="65"/>
      <c r="P131" s="65"/>
      <c r="Q131" s="65"/>
      <c r="R131" s="65"/>
      <c r="S131" s="65"/>
      <c r="T131" s="65"/>
      <c r="U131" s="65"/>
      <c r="V131" s="65"/>
      <c r="W131" s="65"/>
      <c r="CG131" s="1914"/>
      <c r="CH131" s="1914"/>
      <c r="CI131" s="1914"/>
      <c r="CJ131" s="1914"/>
      <c r="CK131" s="1914"/>
      <c r="CL131" s="1914"/>
      <c r="CM131" s="1914"/>
    </row>
    <row r="132" spans="1:91" ht="16.350000000000001" customHeight="1" x14ac:dyDescent="0.2">
      <c r="A132" s="3184" t="s">
        <v>1966</v>
      </c>
      <c r="B132" s="1906"/>
      <c r="C132" s="931"/>
      <c r="D132" s="65"/>
      <c r="E132" s="65"/>
      <c r="F132" s="65"/>
      <c r="G132" s="65"/>
      <c r="H132" s="65"/>
      <c r="I132" s="65"/>
      <c r="J132" s="65"/>
      <c r="K132" s="65"/>
      <c r="L132" s="65"/>
      <c r="M132" s="65"/>
      <c r="N132" s="65"/>
      <c r="O132" s="65"/>
      <c r="P132" s="65"/>
      <c r="Q132" s="65"/>
      <c r="R132" s="65"/>
      <c r="S132" s="65"/>
      <c r="T132" s="65"/>
      <c r="U132" s="65"/>
      <c r="V132" s="65"/>
      <c r="W132" s="65"/>
      <c r="CG132" s="1914"/>
      <c r="CH132" s="1914"/>
      <c r="CI132" s="1914"/>
      <c r="CJ132" s="1914"/>
      <c r="CK132" s="1914"/>
      <c r="CL132" s="1914"/>
      <c r="CM132" s="1914"/>
    </row>
    <row r="133" spans="1:91" ht="16.350000000000001" customHeight="1" x14ac:dyDescent="0.2">
      <c r="A133" s="3185" t="s">
        <v>1967</v>
      </c>
      <c r="B133" s="2016"/>
      <c r="C133" s="931"/>
      <c r="D133" s="65"/>
      <c r="E133" s="65"/>
      <c r="F133" s="65"/>
      <c r="G133" s="65"/>
      <c r="H133" s="65"/>
      <c r="I133" s="65"/>
      <c r="J133" s="65"/>
      <c r="K133" s="65"/>
      <c r="L133" s="65"/>
      <c r="M133" s="65"/>
      <c r="N133" s="65"/>
      <c r="O133" s="65"/>
      <c r="P133" s="65"/>
      <c r="Q133" s="65"/>
      <c r="R133" s="65"/>
      <c r="S133" s="65"/>
      <c r="T133" s="65"/>
      <c r="U133" s="65"/>
      <c r="V133" s="65"/>
      <c r="W133" s="65"/>
      <c r="CG133" s="1914"/>
      <c r="CH133" s="1914"/>
      <c r="CI133" s="1914"/>
      <c r="CJ133" s="1914"/>
      <c r="CK133" s="1914"/>
      <c r="CL133" s="1914"/>
      <c r="CM133" s="1914"/>
    </row>
    <row r="134" spans="1:91" ht="16.350000000000001" customHeight="1" x14ac:dyDescent="0.2">
      <c r="A134" s="3186" t="s">
        <v>1968</v>
      </c>
      <c r="B134" s="2016"/>
      <c r="C134" s="931"/>
      <c r="D134" s="65"/>
      <c r="E134" s="65"/>
      <c r="F134" s="65"/>
      <c r="G134" s="72"/>
      <c r="H134" s="72"/>
      <c r="I134" s="72"/>
      <c r="J134" s="72"/>
      <c r="K134" s="72"/>
      <c r="L134" s="72"/>
      <c r="M134" s="72"/>
      <c r="N134" s="72"/>
      <c r="O134" s="72"/>
      <c r="P134" s="72"/>
      <c r="Q134" s="72"/>
      <c r="R134" s="72"/>
      <c r="S134" s="72"/>
      <c r="T134" s="72"/>
      <c r="U134" s="72"/>
      <c r="V134" s="72"/>
      <c r="W134" s="65"/>
      <c r="CG134" s="1914"/>
      <c r="CH134" s="1914"/>
      <c r="CI134" s="1914"/>
      <c r="CJ134" s="1914"/>
      <c r="CK134" s="1914"/>
      <c r="CL134" s="1914"/>
      <c r="CM134" s="1914"/>
    </row>
    <row r="135" spans="1:91" ht="16.350000000000001" customHeight="1" x14ac:dyDescent="0.2">
      <c r="A135" s="3186" t="s">
        <v>1969</v>
      </c>
      <c r="B135" s="2016"/>
      <c r="C135" s="931"/>
      <c r="D135" s="65"/>
      <c r="E135" s="65"/>
      <c r="F135" s="65"/>
      <c r="G135" s="72"/>
      <c r="H135" s="72"/>
      <c r="I135" s="72"/>
      <c r="J135" s="72"/>
      <c r="K135" s="72"/>
      <c r="L135" s="72"/>
      <c r="M135" s="72"/>
      <c r="N135" s="72"/>
      <c r="O135" s="72"/>
      <c r="P135" s="72"/>
      <c r="Q135" s="72"/>
      <c r="R135" s="72"/>
      <c r="S135" s="72"/>
      <c r="T135" s="72"/>
      <c r="U135" s="72"/>
      <c r="V135" s="72"/>
      <c r="W135" s="65"/>
      <c r="CG135" s="1914"/>
      <c r="CH135" s="1914"/>
      <c r="CI135" s="1914"/>
      <c r="CJ135" s="1914"/>
      <c r="CK135" s="1914"/>
      <c r="CL135" s="1914"/>
      <c r="CM135" s="1914"/>
    </row>
    <row r="136" spans="1:91" ht="16.350000000000001" customHeight="1" x14ac:dyDescent="0.2">
      <c r="A136" s="3187" t="s">
        <v>50</v>
      </c>
      <c r="B136" s="3071">
        <f>SUM(B124:B135)</f>
        <v>0</v>
      </c>
      <c r="C136" s="65"/>
      <c r="D136" s="65"/>
      <c r="E136" s="65"/>
      <c r="F136" s="65"/>
      <c r="G136" s="72"/>
      <c r="H136" s="72"/>
      <c r="I136" s="72"/>
      <c r="J136" s="72"/>
      <c r="K136" s="72"/>
      <c r="L136" s="72"/>
      <c r="M136" s="72"/>
      <c r="N136" s="72"/>
      <c r="O136" s="72"/>
      <c r="P136" s="72"/>
      <c r="Q136" s="72"/>
      <c r="R136" s="72"/>
      <c r="S136" s="72"/>
      <c r="T136" s="72"/>
      <c r="U136" s="72"/>
      <c r="V136" s="72"/>
      <c r="W136" s="65"/>
      <c r="CG136" s="1914"/>
      <c r="CH136" s="1914"/>
      <c r="CI136" s="1914"/>
      <c r="CJ136" s="1914"/>
      <c r="CK136" s="1914"/>
      <c r="CL136" s="1914"/>
      <c r="CM136" s="1914"/>
    </row>
    <row r="137" spans="1:91" ht="32.1" customHeight="1" x14ac:dyDescent="0.2">
      <c r="A137" s="824" t="s">
        <v>1970</v>
      </c>
      <c r="B137" s="823"/>
      <c r="C137" s="823"/>
      <c r="D137" s="65"/>
      <c r="E137" s="3188"/>
      <c r="F137" s="65"/>
      <c r="G137" s="819"/>
      <c r="H137" s="72"/>
      <c r="I137" s="72"/>
      <c r="J137" s="72"/>
      <c r="K137" s="72"/>
      <c r="L137" s="72"/>
      <c r="M137" s="39"/>
      <c r="N137" s="39"/>
      <c r="O137" s="39"/>
      <c r="P137" s="72"/>
      <c r="Q137" s="72"/>
      <c r="R137" s="72"/>
      <c r="S137" s="72"/>
      <c r="T137" s="72"/>
      <c r="U137" s="72"/>
      <c r="V137" s="72"/>
      <c r="W137" s="65"/>
      <c r="BX137" s="84"/>
      <c r="BY137" s="84"/>
      <c r="BZ137" s="84"/>
      <c r="CG137" s="1914"/>
      <c r="CH137" s="1914"/>
      <c r="CI137" s="1914"/>
      <c r="CJ137" s="1914"/>
      <c r="CK137" s="1914"/>
      <c r="CL137" s="1914"/>
      <c r="CM137" s="1914"/>
    </row>
    <row r="138" spans="1:91" ht="25.35" customHeight="1" x14ac:dyDescent="0.2">
      <c r="A138" s="7817" t="s">
        <v>1971</v>
      </c>
      <c r="B138" s="7818"/>
      <c r="C138" s="7818"/>
      <c r="D138" s="7819"/>
      <c r="E138" s="3065" t="s">
        <v>1972</v>
      </c>
      <c r="F138" s="3065" t="s">
        <v>1973</v>
      </c>
      <c r="G138" s="3189"/>
      <c r="H138" s="38"/>
      <c r="I138" s="38"/>
      <c r="J138" s="38"/>
      <c r="K138" s="38"/>
      <c r="L138" s="72"/>
      <c r="M138" s="72"/>
      <c r="N138" s="72"/>
      <c r="O138" s="72"/>
      <c r="P138" s="72"/>
      <c r="Q138" s="72"/>
      <c r="R138" s="72"/>
      <c r="S138" s="72"/>
      <c r="T138" s="924"/>
      <c r="U138" s="924"/>
      <c r="V138" s="924"/>
      <c r="W138" s="922"/>
      <c r="CG138" s="1914"/>
      <c r="CH138" s="1914"/>
      <c r="CI138" s="1914"/>
      <c r="CJ138" s="1914"/>
      <c r="CK138" s="1914"/>
      <c r="CL138" s="1914"/>
      <c r="CM138" s="1914"/>
    </row>
    <row r="139" spans="1:91" ht="16.350000000000001" customHeight="1" x14ac:dyDescent="0.2">
      <c r="A139" s="3065" t="s">
        <v>1974</v>
      </c>
      <c r="B139" s="7820" t="s">
        <v>1975</v>
      </c>
      <c r="C139" s="7821"/>
      <c r="D139" s="7822"/>
      <c r="E139" s="3190"/>
      <c r="F139" s="3190"/>
      <c r="G139" s="3191" t="str">
        <f>CA139</f>
        <v/>
      </c>
      <c r="H139" s="30"/>
      <c r="I139" s="30"/>
      <c r="J139" s="30"/>
      <c r="K139" s="30"/>
      <c r="L139" s="30"/>
      <c r="M139" s="30"/>
      <c r="N139" s="30"/>
      <c r="O139" s="30"/>
      <c r="P139" s="30"/>
      <c r="Q139" s="30"/>
      <c r="R139" s="30"/>
      <c r="S139" s="72"/>
      <c r="T139" s="924"/>
      <c r="U139" s="924"/>
      <c r="V139" s="924"/>
      <c r="W139" s="922"/>
      <c r="CA139" s="2637" t="str">
        <f>IF(E139&lt;F139,"* El número de llamadas válidas NO DEBE ser mayor al total de llamadas.","")</f>
        <v/>
      </c>
      <c r="CG139" s="2638">
        <f>IF(E139&lt;F139,1,0)</f>
        <v>0</v>
      </c>
      <c r="CH139" s="1914"/>
      <c r="CI139" s="1914"/>
      <c r="CJ139" s="1914"/>
      <c r="CK139" s="1914"/>
      <c r="CL139" s="1914"/>
      <c r="CM139" s="1914"/>
    </row>
    <row r="140" spans="1:91" ht="32.1" customHeight="1" x14ac:dyDescent="0.2">
      <c r="A140" s="983" t="s">
        <v>1976</v>
      </c>
      <c r="B140" s="983"/>
      <c r="C140" s="983"/>
      <c r="D140" s="983"/>
      <c r="E140" s="983"/>
      <c r="F140" s="983"/>
      <c r="G140" s="233"/>
      <c r="H140" s="233"/>
      <c r="I140" s="233"/>
      <c r="J140" s="233"/>
      <c r="K140" s="233"/>
      <c r="L140" s="625"/>
      <c r="M140" s="72"/>
      <c r="N140" s="72"/>
      <c r="O140" s="72"/>
      <c r="P140" s="72"/>
      <c r="Q140" s="72"/>
      <c r="R140" s="73"/>
      <c r="S140" s="73"/>
      <c r="T140" s="73"/>
      <c r="U140" s="73"/>
      <c r="V140" s="73"/>
      <c r="BX140" s="84"/>
      <c r="BY140" s="84"/>
      <c r="BZ140" s="84"/>
      <c r="CG140" s="1914"/>
      <c r="CH140" s="1914"/>
      <c r="CI140" s="1914"/>
      <c r="CJ140" s="1914"/>
      <c r="CK140" s="1914"/>
      <c r="CL140" s="1914"/>
      <c r="CM140" s="1914"/>
    </row>
    <row r="141" spans="1:91" ht="27" customHeight="1" x14ac:dyDescent="0.2">
      <c r="A141" s="7823" t="s">
        <v>1971</v>
      </c>
      <c r="B141" s="7824"/>
      <c r="C141" s="7825"/>
      <c r="D141" s="7734" t="s">
        <v>1977</v>
      </c>
      <c r="E141" s="7758"/>
      <c r="F141" s="7713"/>
      <c r="G141" s="7651" t="s">
        <v>52</v>
      </c>
      <c r="H141" s="7755" t="s">
        <v>1978</v>
      </c>
      <c r="I141" s="7755"/>
      <c r="J141" s="7745"/>
      <c r="K141" s="7746" t="s">
        <v>1979</v>
      </c>
      <c r="L141" s="7755"/>
      <c r="M141" s="7745"/>
      <c r="N141" s="73"/>
      <c r="O141" s="73"/>
      <c r="P141" s="73"/>
      <c r="Q141" s="73"/>
      <c r="R141" s="73"/>
      <c r="S141" s="73"/>
      <c r="T141" s="73"/>
      <c r="U141" s="73"/>
      <c r="V141" s="73"/>
      <c r="W141" s="73"/>
      <c r="X141" s="73"/>
      <c r="Y141" s="73"/>
      <c r="Z141" s="73"/>
      <c r="AA141" s="73"/>
      <c r="CG141" s="1914"/>
      <c r="CH141" s="1914"/>
      <c r="CI141" s="1914"/>
      <c r="CJ141" s="1914"/>
      <c r="CK141" s="1914"/>
      <c r="CL141" s="1914"/>
      <c r="CM141" s="1914"/>
    </row>
    <row r="142" spans="1:91" ht="27" customHeight="1" x14ac:dyDescent="0.2">
      <c r="A142" s="7826"/>
      <c r="B142" s="7827"/>
      <c r="C142" s="6644"/>
      <c r="D142" s="60" t="s">
        <v>50</v>
      </c>
      <c r="E142" s="2788" t="s">
        <v>1980</v>
      </c>
      <c r="F142" s="2193" t="s">
        <v>1981</v>
      </c>
      <c r="G142" s="7748"/>
      <c r="H142" s="2788" t="s">
        <v>1982</v>
      </c>
      <c r="I142" s="3013" t="s">
        <v>1983</v>
      </c>
      <c r="J142" s="2193" t="s">
        <v>1984</v>
      </c>
      <c r="K142" s="2788" t="s">
        <v>1982</v>
      </c>
      <c r="L142" s="3013" t="s">
        <v>1983</v>
      </c>
      <c r="M142" s="2193" t="s">
        <v>1984</v>
      </c>
      <c r="N142" s="73"/>
      <c r="O142" s="73"/>
      <c r="P142" s="73"/>
      <c r="Q142" s="73"/>
      <c r="R142" s="73"/>
      <c r="S142" s="73"/>
      <c r="T142" s="73"/>
      <c r="U142" s="73"/>
      <c r="V142" s="73"/>
      <c r="W142" s="73"/>
      <c r="X142" s="73"/>
      <c r="Y142" s="73"/>
      <c r="Z142" s="73"/>
      <c r="AA142" s="73"/>
      <c r="CG142" s="1914"/>
      <c r="CH142" s="1914"/>
      <c r="CI142" s="1914"/>
      <c r="CJ142" s="1914"/>
      <c r="CK142" s="1914"/>
      <c r="CL142" s="1914"/>
      <c r="CM142" s="1914"/>
    </row>
    <row r="143" spans="1:91" ht="16.350000000000001" customHeight="1" x14ac:dyDescent="0.2">
      <c r="A143" s="7651" t="s">
        <v>3626</v>
      </c>
      <c r="B143" s="7759" t="s">
        <v>1985</v>
      </c>
      <c r="C143" s="7760"/>
      <c r="D143" s="3179">
        <f>SUM(E143+F143)</f>
        <v>0</v>
      </c>
      <c r="E143" s="3018"/>
      <c r="F143" s="3038"/>
      <c r="G143" s="3020"/>
      <c r="H143" s="3018"/>
      <c r="I143" s="3192"/>
      <c r="J143" s="3038"/>
      <c r="K143" s="3018"/>
      <c r="L143" s="3192"/>
      <c r="M143" s="3038"/>
      <c r="N143" s="836"/>
      <c r="O143" s="30"/>
      <c r="P143" s="30"/>
      <c r="Q143" s="30"/>
      <c r="R143" s="30"/>
      <c r="S143" s="30"/>
      <c r="T143" s="30"/>
      <c r="U143" s="30"/>
      <c r="V143" s="30"/>
      <c r="W143" s="30"/>
      <c r="X143" s="30"/>
      <c r="Y143" s="30"/>
      <c r="Z143" s="73"/>
      <c r="AA143" s="73"/>
      <c r="CG143" s="1914"/>
      <c r="CH143" s="1914"/>
      <c r="CI143" s="1914">
        <v>0</v>
      </c>
      <c r="CJ143" s="1914"/>
      <c r="CK143" s="1914"/>
      <c r="CL143" s="1914"/>
      <c r="CM143" s="1914"/>
    </row>
    <row r="144" spans="1:91" ht="16.350000000000001" customHeight="1" x14ac:dyDescent="0.2">
      <c r="A144" s="7748"/>
      <c r="B144" s="3193" t="s">
        <v>1986</v>
      </c>
      <c r="C144" s="3194"/>
      <c r="D144" s="3195">
        <f>SUM(E144+F144)</f>
        <v>0</v>
      </c>
      <c r="E144" s="3196"/>
      <c r="F144" s="2251"/>
      <c r="G144" s="2621"/>
      <c r="H144" s="3196"/>
      <c r="I144" s="3197"/>
      <c r="J144" s="2251"/>
      <c r="K144" s="3196"/>
      <c r="L144" s="3197"/>
      <c r="M144" s="2251"/>
      <c r="N144" s="836"/>
      <c r="O144" s="30"/>
      <c r="P144" s="30"/>
      <c r="Q144" s="30"/>
      <c r="R144" s="30"/>
      <c r="S144" s="30"/>
      <c r="T144" s="30"/>
      <c r="U144" s="30"/>
      <c r="V144" s="30"/>
      <c r="W144" s="30"/>
      <c r="X144" s="30"/>
      <c r="Y144" s="30"/>
      <c r="Z144" s="73"/>
      <c r="AA144" s="73"/>
      <c r="CG144" s="1914"/>
      <c r="CH144" s="1914"/>
      <c r="CI144" s="1914">
        <v>0</v>
      </c>
      <c r="CJ144" s="1914"/>
      <c r="CK144" s="1914"/>
      <c r="CL144" s="1914"/>
      <c r="CM144" s="1914"/>
    </row>
    <row r="145" spans="1:104" ht="32.1" customHeight="1" x14ac:dyDescent="0.2">
      <c r="A145" s="824" t="s">
        <v>1987</v>
      </c>
      <c r="B145" s="65"/>
      <c r="C145" s="59"/>
      <c r="D145" s="59"/>
      <c r="E145" s="658"/>
      <c r="F145" s="65"/>
      <c r="G145" s="65"/>
      <c r="H145" s="65"/>
      <c r="I145" s="65"/>
      <c r="J145" s="65"/>
      <c r="K145" s="65"/>
      <c r="L145" s="65"/>
      <c r="M145" s="65"/>
      <c r="N145" s="72"/>
      <c r="O145" s="72"/>
      <c r="P145" s="72"/>
      <c r="Q145" s="72"/>
      <c r="R145" s="72"/>
      <c r="S145" s="72"/>
      <c r="T145" s="72"/>
      <c r="U145" s="72"/>
      <c r="V145" s="72"/>
      <c r="W145" s="73"/>
      <c r="X145" s="73"/>
      <c r="Y145" s="73"/>
      <c r="Z145" s="73"/>
      <c r="AA145" s="73"/>
      <c r="BX145" s="84"/>
      <c r="BY145" s="84"/>
      <c r="BZ145" s="84"/>
      <c r="CG145" s="1914"/>
      <c r="CH145" s="1914"/>
      <c r="CI145" s="1914"/>
      <c r="CJ145" s="1914"/>
      <c r="CK145" s="1914"/>
      <c r="CL145" s="1914"/>
      <c r="CM145" s="1914"/>
    </row>
    <row r="146" spans="1:104" ht="58.35" customHeight="1" x14ac:dyDescent="0.2">
      <c r="A146" s="7756" t="s">
        <v>211</v>
      </c>
      <c r="B146" s="7757"/>
      <c r="C146" s="3065" t="s">
        <v>1873</v>
      </c>
      <c r="D146" s="3065" t="s">
        <v>530</v>
      </c>
      <c r="E146" s="3031" t="s">
        <v>1988</v>
      </c>
      <c r="F146" s="3030" t="s">
        <v>1902</v>
      </c>
      <c r="G146" s="72"/>
      <c r="H146" s="72"/>
      <c r="I146" s="72"/>
      <c r="J146" s="72"/>
      <c r="K146" s="72"/>
      <c r="L146" s="72"/>
      <c r="M146" s="72"/>
      <c r="N146" s="72"/>
      <c r="O146" s="72"/>
      <c r="P146" s="72"/>
      <c r="Q146" s="72"/>
      <c r="R146" s="72"/>
      <c r="S146" s="924"/>
      <c r="T146" s="924"/>
      <c r="U146" s="924"/>
      <c r="V146" s="924"/>
      <c r="W146" s="73"/>
      <c r="X146" s="73"/>
      <c r="Y146" s="73"/>
      <c r="Z146" s="73"/>
      <c r="AA146" s="73"/>
      <c r="CG146" s="1914"/>
      <c r="CH146" s="1914"/>
      <c r="CI146" s="1914"/>
      <c r="CJ146" s="1914"/>
      <c r="CK146" s="1914"/>
      <c r="CL146" s="1914"/>
      <c r="CM146" s="1914"/>
    </row>
    <row r="147" spans="1:104" ht="16.350000000000001" customHeight="1" x14ac:dyDescent="0.2">
      <c r="A147" s="7651" t="s">
        <v>1989</v>
      </c>
      <c r="B147" s="3032" t="s">
        <v>3627</v>
      </c>
      <c r="C147" s="3198"/>
      <c r="D147" s="2807"/>
      <c r="E147" s="3199"/>
      <c r="F147" s="3200"/>
      <c r="G147" s="836"/>
      <c r="H147" s="30"/>
      <c r="I147" s="30"/>
      <c r="J147" s="30"/>
      <c r="K147" s="30"/>
      <c r="L147" s="30"/>
      <c r="M147" s="30"/>
      <c r="N147" s="30"/>
      <c r="O147" s="30"/>
      <c r="P147" s="30"/>
      <c r="Q147" s="30"/>
      <c r="R147" s="30"/>
      <c r="S147" s="924"/>
      <c r="T147" s="924"/>
      <c r="U147" s="924"/>
      <c r="V147" s="924"/>
      <c r="W147" s="73"/>
      <c r="X147" s="73"/>
      <c r="CG147" s="1914">
        <v>0</v>
      </c>
      <c r="CH147" s="1914"/>
      <c r="CI147" s="1914"/>
      <c r="CJ147" s="1914"/>
      <c r="CK147" s="1914"/>
      <c r="CL147" s="1914"/>
      <c r="CM147" s="1914"/>
    </row>
    <row r="148" spans="1:104" ht="16.350000000000001" customHeight="1" x14ac:dyDescent="0.2">
      <c r="A148" s="7748"/>
      <c r="B148" s="2293" t="s">
        <v>781</v>
      </c>
      <c r="C148" s="1913"/>
      <c r="D148" s="2022"/>
      <c r="E148" s="2005"/>
      <c r="F148" s="2073"/>
      <c r="G148" s="836"/>
      <c r="H148" s="30"/>
      <c r="I148" s="30"/>
      <c r="J148" s="30"/>
      <c r="K148" s="30"/>
      <c r="L148" s="30"/>
      <c r="M148" s="30"/>
      <c r="N148" s="30"/>
      <c r="O148" s="30"/>
      <c r="P148" s="30"/>
      <c r="Q148" s="30"/>
      <c r="R148" s="30"/>
      <c r="S148" s="924"/>
      <c r="T148" s="924"/>
      <c r="U148" s="924"/>
      <c r="V148" s="924"/>
      <c r="W148" s="73"/>
      <c r="X148" s="73"/>
      <c r="CG148" s="1914">
        <v>0</v>
      </c>
      <c r="CH148" s="1914"/>
      <c r="CI148" s="1914"/>
      <c r="CJ148" s="1914"/>
      <c r="CK148" s="1914"/>
      <c r="CL148" s="1914"/>
      <c r="CM148" s="1914"/>
    </row>
    <row r="149" spans="1:104" ht="16.350000000000001" customHeight="1" x14ac:dyDescent="0.2">
      <c r="A149" s="3201" t="s">
        <v>1990</v>
      </c>
      <c r="B149" s="3202" t="s">
        <v>3627</v>
      </c>
      <c r="C149" s="3190"/>
      <c r="D149" s="3203"/>
      <c r="E149" s="3204"/>
      <c r="F149" s="3205"/>
      <c r="G149" s="836"/>
      <c r="H149" s="30"/>
      <c r="I149" s="30"/>
      <c r="J149" s="30"/>
      <c r="K149" s="30"/>
      <c r="L149" s="30"/>
      <c r="M149" s="30"/>
      <c r="N149" s="30"/>
      <c r="O149" s="30"/>
      <c r="P149" s="30"/>
      <c r="Q149" s="30"/>
      <c r="R149" s="30"/>
      <c r="S149" s="924"/>
      <c r="T149" s="924"/>
      <c r="U149" s="924"/>
      <c r="V149" s="924"/>
      <c r="W149" s="73"/>
      <c r="X149" s="73"/>
      <c r="CG149" s="1914">
        <v>0</v>
      </c>
      <c r="CH149" s="1914"/>
      <c r="CI149" s="1914"/>
      <c r="CJ149" s="1914"/>
      <c r="CK149" s="1914"/>
      <c r="CL149" s="1914"/>
      <c r="CM149" s="1914"/>
    </row>
    <row r="150" spans="1:104" ht="16.350000000000001" customHeight="1" x14ac:dyDescent="0.2">
      <c r="A150" s="7651" t="s">
        <v>1991</v>
      </c>
      <c r="B150" s="3032" t="s">
        <v>484</v>
      </c>
      <c r="C150" s="3198"/>
      <c r="D150" s="3206"/>
      <c r="E150" s="596"/>
      <c r="F150" s="738"/>
      <c r="G150" s="836"/>
      <c r="H150" s="30"/>
      <c r="I150" s="30"/>
      <c r="J150" s="30"/>
      <c r="K150" s="30"/>
      <c r="L150" s="30"/>
      <c r="M150" s="30"/>
      <c r="N150" s="30"/>
      <c r="O150" s="30"/>
      <c r="P150" s="30"/>
      <c r="Q150" s="30"/>
      <c r="R150" s="30"/>
      <c r="S150" s="924"/>
      <c r="T150" s="924"/>
      <c r="U150" s="924"/>
      <c r="V150" s="924"/>
      <c r="W150" s="73"/>
      <c r="X150" s="73"/>
      <c r="CG150" s="1914">
        <v>0</v>
      </c>
      <c r="CH150" s="1914"/>
      <c r="CI150" s="1914"/>
      <c r="CJ150" s="1914"/>
      <c r="CK150" s="1914"/>
      <c r="CL150" s="1914"/>
      <c r="CM150" s="1914"/>
    </row>
    <row r="151" spans="1:104" ht="16.350000000000001" customHeight="1" x14ac:dyDescent="0.2">
      <c r="A151" s="7747"/>
      <c r="B151" s="2872" t="s">
        <v>1992</v>
      </c>
      <c r="C151" s="1906"/>
      <c r="D151" s="1923"/>
      <c r="E151" s="1926"/>
      <c r="F151" s="1925"/>
      <c r="G151" s="836"/>
      <c r="H151" s="30"/>
      <c r="I151" s="30"/>
      <c r="J151" s="30"/>
      <c r="K151" s="30"/>
      <c r="L151" s="30"/>
      <c r="M151" s="30"/>
      <c r="N151" s="30"/>
      <c r="O151" s="30"/>
      <c r="P151" s="30"/>
      <c r="Q151" s="30"/>
      <c r="R151" s="30"/>
      <c r="S151" s="924"/>
      <c r="T151" s="924"/>
      <c r="U151" s="924"/>
      <c r="V151" s="924"/>
      <c r="W151" s="73"/>
      <c r="X151" s="73"/>
      <c r="CG151" s="1914">
        <v>0</v>
      </c>
      <c r="CH151" s="1914"/>
      <c r="CI151" s="1914"/>
      <c r="CJ151" s="1914"/>
      <c r="CK151" s="1914"/>
      <c r="CL151" s="1914"/>
      <c r="CM151" s="1914"/>
    </row>
    <row r="152" spans="1:104" ht="16.350000000000001" customHeight="1" x14ac:dyDescent="0.2">
      <c r="A152" s="7748"/>
      <c r="B152" s="2293" t="s">
        <v>1993</v>
      </c>
      <c r="C152" s="1913"/>
      <c r="D152" s="2022"/>
      <c r="E152" s="2023"/>
      <c r="F152" s="2025"/>
      <c r="G152" s="836"/>
      <c r="H152" s="30"/>
      <c r="I152" s="30"/>
      <c r="J152" s="30"/>
      <c r="K152" s="30"/>
      <c r="L152" s="30"/>
      <c r="M152" s="30"/>
      <c r="N152" s="30"/>
      <c r="O152" s="30"/>
      <c r="P152" s="30"/>
      <c r="Q152" s="30"/>
      <c r="R152" s="30"/>
      <c r="S152" s="924"/>
      <c r="T152" s="924"/>
      <c r="U152" s="924"/>
      <c r="V152" s="924"/>
      <c r="W152" s="73"/>
      <c r="X152" s="73"/>
      <c r="CG152" s="1914">
        <v>0</v>
      </c>
      <c r="CH152" s="1914"/>
      <c r="CI152" s="1914"/>
      <c r="CJ152" s="1914"/>
      <c r="CK152" s="1914"/>
      <c r="CL152" s="1914"/>
      <c r="CM152" s="1914"/>
    </row>
    <row r="153" spans="1:104" s="983" customFormat="1" ht="32.1" customHeight="1" x14ac:dyDescent="0.2">
      <c r="A153" s="3207" t="s">
        <v>1994</v>
      </c>
      <c r="CA153" s="3208"/>
      <c r="CB153" s="3208"/>
      <c r="CC153" s="3208"/>
      <c r="CD153" s="3208"/>
      <c r="CE153" s="3208"/>
      <c r="CF153" s="3208"/>
      <c r="CG153" s="3209"/>
      <c r="CH153" s="3209"/>
      <c r="CI153" s="3209"/>
      <c r="CJ153" s="3209"/>
      <c r="CK153" s="3209"/>
      <c r="CL153" s="3209"/>
      <c r="CM153" s="3209"/>
      <c r="CN153" s="3208"/>
      <c r="CO153" s="3208"/>
      <c r="CP153" s="3208"/>
      <c r="CQ153" s="3208"/>
      <c r="CR153" s="3208"/>
      <c r="CS153" s="3208"/>
      <c r="CT153" s="3208"/>
      <c r="CU153" s="3208"/>
      <c r="CV153" s="3208"/>
      <c r="CW153" s="3208"/>
      <c r="CX153" s="3208"/>
      <c r="CY153" s="3208"/>
      <c r="CZ153" s="3208"/>
    </row>
    <row r="154" spans="1:104" s="983" customFormat="1" ht="16.350000000000001" customHeight="1" x14ac:dyDescent="0.2">
      <c r="A154" s="7684" t="s">
        <v>1971</v>
      </c>
      <c r="B154" s="7685"/>
      <c r="C154" s="7679"/>
      <c r="D154" s="7734" t="s">
        <v>1995</v>
      </c>
      <c r="E154" s="7758"/>
      <c r="F154" s="7835"/>
      <c r="G154" s="7647" t="s">
        <v>530</v>
      </c>
      <c r="H154" s="7809" t="s">
        <v>1996</v>
      </c>
      <c r="I154" s="7655" t="s">
        <v>1902</v>
      </c>
      <c r="BX154" s="3210"/>
      <c r="BY154" s="3210"/>
      <c r="BZ154" s="3210"/>
      <c r="CA154" s="3208"/>
      <c r="CB154" s="3208"/>
      <c r="CC154" s="3208"/>
      <c r="CD154" s="3208"/>
      <c r="CE154" s="3208"/>
      <c r="CF154" s="3208"/>
      <c r="CG154" s="3209"/>
      <c r="CH154" s="3209"/>
      <c r="CI154" s="3209"/>
      <c r="CJ154" s="3209"/>
      <c r="CK154" s="3209"/>
      <c r="CL154" s="3209"/>
      <c r="CM154" s="3209"/>
      <c r="CN154" s="3208"/>
      <c r="CO154" s="3208"/>
      <c r="CP154" s="3208"/>
      <c r="CQ154" s="3208"/>
      <c r="CR154" s="3208"/>
      <c r="CS154" s="3208"/>
      <c r="CT154" s="3208"/>
      <c r="CU154" s="3208"/>
      <c r="CV154" s="3208"/>
      <c r="CW154" s="3208"/>
      <c r="CX154" s="3208"/>
      <c r="CY154" s="3208"/>
      <c r="CZ154" s="3208"/>
    </row>
    <row r="155" spans="1:104" s="983" customFormat="1" ht="16.350000000000001" customHeight="1" x14ac:dyDescent="0.2">
      <c r="A155" s="7716"/>
      <c r="B155" s="7687"/>
      <c r="C155" s="7688"/>
      <c r="D155" s="60" t="s">
        <v>1997</v>
      </c>
      <c r="E155" s="3031" t="s">
        <v>1989</v>
      </c>
      <c r="F155" s="2959" t="s">
        <v>1991</v>
      </c>
      <c r="G155" s="7836"/>
      <c r="H155" s="7810"/>
      <c r="I155" s="7565"/>
      <c r="J155" s="233"/>
      <c r="K155" s="233"/>
      <c r="L155" s="233"/>
      <c r="M155" s="233"/>
      <c r="N155" s="233"/>
      <c r="O155" s="233"/>
      <c r="P155" s="233"/>
      <c r="Q155" s="233"/>
      <c r="R155" s="233"/>
      <c r="S155" s="233"/>
      <c r="T155" s="233"/>
      <c r="U155" s="233"/>
      <c r="V155" s="233"/>
      <c r="W155" s="233"/>
      <c r="X155" s="233"/>
      <c r="Y155" s="233"/>
      <c r="Z155" s="233"/>
      <c r="AA155" s="233"/>
      <c r="BX155" s="3210"/>
      <c r="BY155" s="3210"/>
      <c r="BZ155" s="3210"/>
      <c r="CA155" s="3208"/>
      <c r="CB155" s="3208"/>
      <c r="CC155" s="3208"/>
      <c r="CD155" s="3208"/>
      <c r="CE155" s="3208"/>
      <c r="CF155" s="3208"/>
      <c r="CG155" s="3209"/>
      <c r="CH155" s="3209"/>
      <c r="CI155" s="3209"/>
      <c r="CJ155" s="3209"/>
      <c r="CK155" s="3209"/>
      <c r="CL155" s="3209"/>
      <c r="CM155" s="3209"/>
      <c r="CN155" s="3208"/>
      <c r="CO155" s="3208"/>
      <c r="CP155" s="3208"/>
      <c r="CQ155" s="3208"/>
      <c r="CR155" s="3208"/>
      <c r="CS155" s="3208"/>
      <c r="CT155" s="3208"/>
      <c r="CU155" s="3208"/>
      <c r="CV155" s="3208"/>
      <c r="CW155" s="3208"/>
      <c r="CX155" s="3208"/>
      <c r="CY155" s="3208"/>
      <c r="CZ155" s="3208"/>
    </row>
    <row r="156" spans="1:104" ht="16.350000000000001" customHeight="1" x14ac:dyDescent="0.2">
      <c r="A156" s="7761" t="s">
        <v>1998</v>
      </c>
      <c r="B156" s="7749" t="s">
        <v>1993</v>
      </c>
      <c r="C156" s="7750"/>
      <c r="D156" s="3179">
        <f t="shared" ref="D156:D161" si="15">SUM(E156:F156)</f>
        <v>0</v>
      </c>
      <c r="E156" s="3018"/>
      <c r="F156" s="3180"/>
      <c r="G156" s="3192"/>
      <c r="H156" s="3021"/>
      <c r="I156" s="3038"/>
      <c r="J156" s="836"/>
      <c r="K156" s="30"/>
      <c r="L156" s="30"/>
      <c r="M156" s="30"/>
      <c r="N156" s="30"/>
      <c r="O156" s="30"/>
      <c r="P156" s="30"/>
      <c r="Q156" s="30"/>
      <c r="R156" s="30"/>
      <c r="S156" s="30"/>
      <c r="T156" s="30"/>
      <c r="U156" s="30"/>
      <c r="V156" s="73"/>
      <c r="W156" s="73"/>
      <c r="X156" s="73"/>
      <c r="Y156" s="73"/>
      <c r="Z156" s="73"/>
      <c r="AA156" s="73"/>
      <c r="CG156" s="1914">
        <v>0</v>
      </c>
      <c r="CH156" s="1914"/>
      <c r="CI156" s="1914"/>
      <c r="CJ156" s="1914"/>
      <c r="CK156" s="1914"/>
      <c r="CL156" s="1914"/>
      <c r="CM156" s="1914"/>
    </row>
    <row r="157" spans="1:104" ht="16.350000000000001" customHeight="1" x14ac:dyDescent="0.2">
      <c r="A157" s="7762"/>
      <c r="B157" s="7751" t="s">
        <v>484</v>
      </c>
      <c r="C157" s="7752"/>
      <c r="D157" s="2245">
        <f t="shared" si="15"/>
        <v>0</v>
      </c>
      <c r="E157" s="1923"/>
      <c r="F157" s="1994"/>
      <c r="G157" s="1926"/>
      <c r="H157" s="2026"/>
      <c r="I157" s="1925"/>
      <c r="J157" s="836"/>
      <c r="K157" s="30"/>
      <c r="L157" s="30"/>
      <c r="M157" s="30"/>
      <c r="N157" s="30"/>
      <c r="O157" s="30"/>
      <c r="P157" s="30"/>
      <c r="Q157" s="30"/>
      <c r="R157" s="30"/>
      <c r="S157" s="30"/>
      <c r="T157" s="30"/>
      <c r="U157" s="30"/>
      <c r="V157" s="73"/>
      <c r="W157" s="73"/>
      <c r="X157" s="73"/>
      <c r="Y157" s="73"/>
      <c r="Z157" s="73"/>
      <c r="AA157" s="73"/>
      <c r="CG157" s="1914">
        <v>0</v>
      </c>
      <c r="CH157" s="1914"/>
      <c r="CI157" s="1914"/>
      <c r="CJ157" s="1914"/>
      <c r="CK157" s="1914"/>
      <c r="CL157" s="1914"/>
      <c r="CM157" s="1914"/>
    </row>
    <row r="158" spans="1:104" ht="16.350000000000001" customHeight="1" x14ac:dyDescent="0.2">
      <c r="A158" s="7675"/>
      <c r="B158" s="7691" t="s">
        <v>1992</v>
      </c>
      <c r="C158" s="7692"/>
      <c r="D158" s="2249">
        <f t="shared" si="15"/>
        <v>0</v>
      </c>
      <c r="E158" s="2022"/>
      <c r="F158" s="2024"/>
      <c r="G158" s="2023"/>
      <c r="H158" s="2028"/>
      <c r="I158" s="2025"/>
      <c r="J158" s="836"/>
      <c r="K158" s="30"/>
      <c r="L158" s="30"/>
      <c r="M158" s="30"/>
      <c r="N158" s="30"/>
      <c r="O158" s="30"/>
      <c r="P158" s="30"/>
      <c r="Q158" s="30"/>
      <c r="R158" s="30"/>
      <c r="S158" s="30"/>
      <c r="T158" s="30"/>
      <c r="U158" s="30"/>
      <c r="V158" s="73"/>
      <c r="W158" s="73"/>
      <c r="X158" s="73"/>
      <c r="Y158" s="73"/>
      <c r="Z158" s="73"/>
      <c r="AA158" s="73"/>
      <c r="CG158" s="1914">
        <v>0</v>
      </c>
      <c r="CH158" s="1914"/>
      <c r="CI158" s="1914"/>
      <c r="CJ158" s="1914"/>
      <c r="CK158" s="1914"/>
      <c r="CL158" s="1914"/>
      <c r="CM158" s="1914"/>
    </row>
    <row r="159" spans="1:104" ht="16.350000000000001" customHeight="1" x14ac:dyDescent="0.2">
      <c r="A159" s="7651" t="s">
        <v>1999</v>
      </c>
      <c r="B159" s="7749" t="s">
        <v>1993</v>
      </c>
      <c r="C159" s="7750"/>
      <c r="D159" s="3179">
        <f t="shared" si="15"/>
        <v>0</v>
      </c>
      <c r="E159" s="3018"/>
      <c r="F159" s="3180"/>
      <c r="G159" s="3192"/>
      <c r="H159" s="3021"/>
      <c r="I159" s="3038"/>
      <c r="J159" s="836"/>
      <c r="K159" s="30"/>
      <c r="L159" s="30"/>
      <c r="M159" s="30"/>
      <c r="N159" s="30"/>
      <c r="O159" s="30"/>
      <c r="P159" s="30"/>
      <c r="Q159" s="30"/>
      <c r="R159" s="30"/>
      <c r="S159" s="30"/>
      <c r="T159" s="30"/>
      <c r="U159" s="30"/>
      <c r="V159" s="73"/>
      <c r="W159" s="73"/>
      <c r="X159" s="73"/>
      <c r="Y159" s="73"/>
      <c r="Z159" s="73"/>
      <c r="AA159" s="73"/>
      <c r="CG159" s="1914">
        <v>0</v>
      </c>
      <c r="CH159" s="1914"/>
      <c r="CI159" s="1914"/>
      <c r="CJ159" s="1914"/>
      <c r="CK159" s="1914"/>
      <c r="CL159" s="1914"/>
      <c r="CM159" s="1914"/>
    </row>
    <row r="160" spans="1:104" ht="16.350000000000001" customHeight="1" x14ac:dyDescent="0.2">
      <c r="A160" s="7747"/>
      <c r="B160" s="7751" t="s">
        <v>484</v>
      </c>
      <c r="C160" s="7752"/>
      <c r="D160" s="2245">
        <f t="shared" si="15"/>
        <v>0</v>
      </c>
      <c r="E160" s="1923"/>
      <c r="F160" s="1994"/>
      <c r="G160" s="1926"/>
      <c r="H160" s="2026"/>
      <c r="I160" s="1925"/>
      <c r="J160" s="836"/>
      <c r="K160" s="30"/>
      <c r="L160" s="30"/>
      <c r="M160" s="30"/>
      <c r="N160" s="30"/>
      <c r="O160" s="30"/>
      <c r="P160" s="30"/>
      <c r="Q160" s="30"/>
      <c r="R160" s="30"/>
      <c r="S160" s="30"/>
      <c r="T160" s="30"/>
      <c r="U160" s="30"/>
      <c r="V160" s="73"/>
      <c r="W160" s="73"/>
      <c r="X160" s="73"/>
      <c r="Y160" s="73"/>
      <c r="Z160" s="73"/>
      <c r="AA160" s="73"/>
      <c r="CG160" s="1914">
        <v>0</v>
      </c>
      <c r="CH160" s="1914"/>
      <c r="CI160" s="1914"/>
      <c r="CJ160" s="1914"/>
      <c r="CK160" s="1914"/>
      <c r="CL160" s="1914"/>
      <c r="CM160" s="1914"/>
    </row>
    <row r="161" spans="1:91" ht="16.350000000000001" customHeight="1" x14ac:dyDescent="0.2">
      <c r="A161" s="7748"/>
      <c r="B161" s="7691" t="s">
        <v>1992</v>
      </c>
      <c r="C161" s="7692"/>
      <c r="D161" s="2249">
        <f t="shared" si="15"/>
        <v>0</v>
      </c>
      <c r="E161" s="2022"/>
      <c r="F161" s="2024"/>
      <c r="G161" s="2023"/>
      <c r="H161" s="2028"/>
      <c r="I161" s="2025"/>
      <c r="J161" s="836"/>
      <c r="K161" s="30"/>
      <c r="L161" s="30"/>
      <c r="M161" s="30"/>
      <c r="N161" s="30"/>
      <c r="O161" s="30"/>
      <c r="P161" s="30"/>
      <c r="Q161" s="30"/>
      <c r="R161" s="30"/>
      <c r="S161" s="30"/>
      <c r="T161" s="30"/>
      <c r="U161" s="30"/>
      <c r="V161" s="73"/>
      <c r="W161" s="73"/>
      <c r="X161" s="73"/>
      <c r="Y161" s="73"/>
      <c r="Z161" s="73"/>
      <c r="AA161" s="73"/>
      <c r="CG161" s="1914">
        <v>0</v>
      </c>
      <c r="CH161" s="1914"/>
      <c r="CI161" s="1914"/>
      <c r="CJ161" s="1914"/>
      <c r="CK161" s="1914"/>
      <c r="CL161" s="1914"/>
      <c r="CM161" s="1914"/>
    </row>
    <row r="162" spans="1:91" ht="32.1" customHeight="1" x14ac:dyDescent="0.2">
      <c r="A162" s="3009" t="s">
        <v>3628</v>
      </c>
      <c r="B162" s="3009"/>
      <c r="C162" s="3009"/>
      <c r="D162" s="3009"/>
      <c r="E162" s="65"/>
      <c r="G162" s="65"/>
      <c r="H162" s="65"/>
      <c r="I162" s="65"/>
      <c r="J162" s="72"/>
      <c r="K162" s="72"/>
      <c r="L162" s="72"/>
      <c r="M162" s="72"/>
      <c r="N162" s="72"/>
      <c r="O162" s="73"/>
      <c r="P162" s="72"/>
      <c r="Q162" s="72"/>
      <c r="R162" s="72"/>
      <c r="S162" s="72"/>
      <c r="T162" s="72"/>
      <c r="U162" s="72"/>
      <c r="V162" s="72"/>
      <c r="W162" s="72"/>
      <c r="X162" s="73"/>
      <c r="Y162" s="73"/>
      <c r="Z162" s="73"/>
      <c r="AA162" s="73"/>
      <c r="BX162" s="84"/>
      <c r="BY162" s="84"/>
      <c r="BZ162" s="84"/>
      <c r="CG162" s="1914"/>
      <c r="CH162" s="1914"/>
      <c r="CI162" s="1914"/>
      <c r="CJ162" s="1914"/>
      <c r="CK162" s="1914"/>
      <c r="CL162" s="1914"/>
      <c r="CM162" s="1914"/>
    </row>
    <row r="163" spans="1:91" ht="16.350000000000001" customHeight="1" x14ac:dyDescent="0.2">
      <c r="A163" s="7736" t="s">
        <v>2000</v>
      </c>
      <c r="B163" s="7736"/>
      <c r="C163" s="7737" t="s">
        <v>2001</v>
      </c>
      <c r="D163" s="7738"/>
      <c r="E163" s="7739"/>
      <c r="F163" s="7723" t="s">
        <v>820</v>
      </c>
      <c r="G163" s="7743"/>
      <c r="H163" s="7743"/>
      <c r="I163" s="7743"/>
      <c r="J163" s="7743"/>
      <c r="K163" s="7743"/>
      <c r="L163" s="7743"/>
      <c r="M163" s="7743"/>
      <c r="N163" s="7743"/>
      <c r="O163" s="7743"/>
      <c r="P163" s="7743"/>
      <c r="Q163" s="7743"/>
      <c r="R163" s="7743"/>
      <c r="S163" s="7743"/>
      <c r="T163" s="7743"/>
      <c r="U163" s="7743"/>
      <c r="V163" s="7743"/>
      <c r="W163" s="7743"/>
      <c r="X163" s="7743"/>
      <c r="Y163" s="7743"/>
      <c r="Z163" s="7743"/>
      <c r="AA163" s="7743"/>
      <c r="AB163" s="7743"/>
      <c r="AC163" s="7743"/>
      <c r="AD163" s="7743"/>
      <c r="AE163" s="7743"/>
      <c r="AF163" s="7743"/>
      <c r="AG163" s="7743"/>
      <c r="AH163" s="7743"/>
      <c r="AI163" s="7743"/>
      <c r="AJ163" s="7743"/>
      <c r="AK163" s="7743"/>
      <c r="AL163" s="7743"/>
      <c r="AM163" s="7724"/>
      <c r="CG163" s="1914"/>
      <c r="CH163" s="1914"/>
      <c r="CI163" s="1914"/>
      <c r="CJ163" s="1914"/>
      <c r="CK163" s="1914"/>
      <c r="CL163" s="1914"/>
      <c r="CM163" s="1914"/>
    </row>
    <row r="164" spans="1:91" ht="16.350000000000001" customHeight="1" x14ac:dyDescent="0.2">
      <c r="A164" s="7736"/>
      <c r="B164" s="7736"/>
      <c r="C164" s="7740"/>
      <c r="D164" s="7741"/>
      <c r="E164" s="7742"/>
      <c r="F164" s="7744" t="s">
        <v>740</v>
      </c>
      <c r="G164" s="7744"/>
      <c r="H164" s="7744" t="s">
        <v>510</v>
      </c>
      <c r="I164" s="7744"/>
      <c r="J164" s="7744" t="s">
        <v>511</v>
      </c>
      <c r="K164" s="7744"/>
      <c r="L164" s="7745" t="s">
        <v>72</v>
      </c>
      <c r="M164" s="7746"/>
      <c r="N164" s="7744" t="s">
        <v>14</v>
      </c>
      <c r="O164" s="7744"/>
      <c r="P164" s="7713" t="s">
        <v>15</v>
      </c>
      <c r="Q164" s="7734"/>
      <c r="R164" s="7735" t="s">
        <v>16</v>
      </c>
      <c r="S164" s="7735"/>
      <c r="T164" s="7713" t="s">
        <v>17</v>
      </c>
      <c r="U164" s="7734"/>
      <c r="V164" s="7735" t="s">
        <v>18</v>
      </c>
      <c r="W164" s="7735"/>
      <c r="X164" s="7713" t="s">
        <v>19</v>
      </c>
      <c r="Y164" s="7734"/>
      <c r="Z164" s="7734" t="s">
        <v>20</v>
      </c>
      <c r="AA164" s="7713"/>
      <c r="AB164" s="7735" t="s">
        <v>21</v>
      </c>
      <c r="AC164" s="7735"/>
      <c r="AD164" s="7735" t="s">
        <v>22</v>
      </c>
      <c r="AE164" s="7735"/>
      <c r="AF164" s="7735" t="s">
        <v>23</v>
      </c>
      <c r="AG164" s="7735"/>
      <c r="AH164" s="7735" t="s">
        <v>24</v>
      </c>
      <c r="AI164" s="7735"/>
      <c r="AJ164" s="7735" t="s">
        <v>25</v>
      </c>
      <c r="AK164" s="7735"/>
      <c r="AL164" s="7735" t="s">
        <v>26</v>
      </c>
      <c r="AM164" s="7735"/>
      <c r="CG164" s="1914"/>
      <c r="CH164" s="1914"/>
      <c r="CI164" s="1914"/>
      <c r="CJ164" s="1914"/>
      <c r="CK164" s="1914"/>
      <c r="CL164" s="1914"/>
      <c r="CM164" s="1914"/>
    </row>
    <row r="165" spans="1:91" ht="16.350000000000001" customHeight="1" x14ac:dyDescent="0.2">
      <c r="A165" s="7736"/>
      <c r="B165" s="7736"/>
      <c r="C165" s="3211" t="s">
        <v>55</v>
      </c>
      <c r="D165" s="3212" t="s">
        <v>81</v>
      </c>
      <c r="E165" s="3213" t="s">
        <v>56</v>
      </c>
      <c r="F165" s="3031" t="s">
        <v>512</v>
      </c>
      <c r="G165" s="3030" t="s">
        <v>56</v>
      </c>
      <c r="H165" s="3031" t="s">
        <v>512</v>
      </c>
      <c r="I165" s="3030" t="s">
        <v>56</v>
      </c>
      <c r="J165" s="3031" t="s">
        <v>512</v>
      </c>
      <c r="K165" s="3030" t="s">
        <v>56</v>
      </c>
      <c r="L165" s="3031" t="s">
        <v>512</v>
      </c>
      <c r="M165" s="3045" t="s">
        <v>56</v>
      </c>
      <c r="N165" s="3031" t="s">
        <v>512</v>
      </c>
      <c r="O165" s="3030" t="s">
        <v>56</v>
      </c>
      <c r="P165" s="3031" t="s">
        <v>512</v>
      </c>
      <c r="Q165" s="3045" t="s">
        <v>56</v>
      </c>
      <c r="R165" s="3031" t="s">
        <v>512</v>
      </c>
      <c r="S165" s="3030" t="s">
        <v>56</v>
      </c>
      <c r="T165" s="3031" t="s">
        <v>512</v>
      </c>
      <c r="U165" s="3045" t="s">
        <v>56</v>
      </c>
      <c r="V165" s="3031" t="s">
        <v>512</v>
      </c>
      <c r="W165" s="3030" t="s">
        <v>56</v>
      </c>
      <c r="X165" s="3031" t="s">
        <v>512</v>
      </c>
      <c r="Y165" s="3045" t="s">
        <v>56</v>
      </c>
      <c r="Z165" s="3031" t="s">
        <v>512</v>
      </c>
      <c r="AA165" s="3030" t="s">
        <v>56</v>
      </c>
      <c r="AB165" s="3031" t="s">
        <v>512</v>
      </c>
      <c r="AC165" s="3030" t="s">
        <v>56</v>
      </c>
      <c r="AD165" s="3031" t="s">
        <v>512</v>
      </c>
      <c r="AE165" s="3030" t="s">
        <v>56</v>
      </c>
      <c r="AF165" s="3031" t="s">
        <v>512</v>
      </c>
      <c r="AG165" s="3030" t="s">
        <v>56</v>
      </c>
      <c r="AH165" s="3031" t="s">
        <v>512</v>
      </c>
      <c r="AI165" s="3030" t="s">
        <v>56</v>
      </c>
      <c r="AJ165" s="3031" t="s">
        <v>512</v>
      </c>
      <c r="AK165" s="3030" t="s">
        <v>56</v>
      </c>
      <c r="AL165" s="3031" t="s">
        <v>512</v>
      </c>
      <c r="AM165" s="3030" t="s">
        <v>56</v>
      </c>
      <c r="CG165" s="1914"/>
      <c r="CH165" s="1914"/>
      <c r="CI165" s="1914"/>
      <c r="CJ165" s="1914"/>
      <c r="CK165" s="1914"/>
      <c r="CL165" s="1914"/>
      <c r="CM165" s="1914"/>
    </row>
    <row r="166" spans="1:91" ht="16.350000000000001" customHeight="1" x14ac:dyDescent="0.2">
      <c r="A166" s="7753" t="s">
        <v>2002</v>
      </c>
      <c r="B166" s="7754"/>
      <c r="C166" s="3214">
        <f>SUM(D166+E166)</f>
        <v>0</v>
      </c>
      <c r="D166" s="3215">
        <f>SUM(P166+R166+T166+V166+X166+Z166+AB166+AD166+AF166+AH166+AJ166+AL166)</f>
        <v>0</v>
      </c>
      <c r="E166" s="3216">
        <f>SUM(Q166+S166+U166+W166+Y166+AA166+AC166+AE166+AG166+AI166+AK166+AM166)</f>
        <v>0</v>
      </c>
      <c r="F166" s="3217"/>
      <c r="G166" s="3218"/>
      <c r="H166" s="3219"/>
      <c r="I166" s="3220"/>
      <c r="J166" s="3217"/>
      <c r="K166" s="3218"/>
      <c r="L166" s="3219"/>
      <c r="M166" s="3220"/>
      <c r="N166" s="3219"/>
      <c r="O166" s="3220"/>
      <c r="P166" s="3221"/>
      <c r="Q166" s="3222"/>
      <c r="R166" s="3223"/>
      <c r="S166" s="3224"/>
      <c r="T166" s="3221"/>
      <c r="U166" s="3222"/>
      <c r="V166" s="3223"/>
      <c r="W166" s="3224"/>
      <c r="X166" s="3221"/>
      <c r="Y166" s="3222"/>
      <c r="Z166" s="3223"/>
      <c r="AA166" s="3224"/>
      <c r="AB166" s="3223"/>
      <c r="AC166" s="3224"/>
      <c r="AD166" s="3223"/>
      <c r="AE166" s="3224"/>
      <c r="AF166" s="3223"/>
      <c r="AG166" s="3224"/>
      <c r="AH166" s="3223"/>
      <c r="AI166" s="3224"/>
      <c r="AJ166" s="3223"/>
      <c r="AK166" s="3224"/>
      <c r="AL166" s="3223"/>
      <c r="AM166" s="3224"/>
      <c r="AN166" s="931"/>
      <c r="CG166" s="1914"/>
      <c r="CH166" s="1914"/>
      <c r="CI166" s="1914"/>
      <c r="CJ166" s="1914"/>
      <c r="CK166" s="1914"/>
      <c r="CL166" s="1914"/>
      <c r="CM166" s="1914"/>
    </row>
    <row r="167" spans="1:91" ht="16.350000000000001" customHeight="1" x14ac:dyDescent="0.2">
      <c r="A167" s="7732" t="s">
        <v>2003</v>
      </c>
      <c r="B167" s="7733"/>
      <c r="C167" s="1848">
        <f>SUM(D167+E167)</f>
        <v>0</v>
      </c>
      <c r="D167" s="3225">
        <f t="shared" ref="D167:E169" si="16">SUM(F167+H167+J167+L167+N167+P167+R167+T167+V167+X167+Z167+AB167+AD167+AF167+AH167+AJ167+AL167)</f>
        <v>0</v>
      </c>
      <c r="E167" s="3226">
        <f t="shared" si="16"/>
        <v>0</v>
      </c>
      <c r="F167" s="3227"/>
      <c r="G167" s="3228"/>
      <c r="H167" s="3227"/>
      <c r="I167" s="3228"/>
      <c r="J167" s="3227"/>
      <c r="K167" s="3228"/>
      <c r="L167" s="3229"/>
      <c r="M167" s="3230"/>
      <c r="N167" s="3227"/>
      <c r="O167" s="3228"/>
      <c r="P167" s="3229"/>
      <c r="Q167" s="3230"/>
      <c r="R167" s="3227"/>
      <c r="S167" s="3228"/>
      <c r="T167" s="3229"/>
      <c r="U167" s="3230"/>
      <c r="V167" s="3227"/>
      <c r="W167" s="3228"/>
      <c r="X167" s="3229"/>
      <c r="Y167" s="3230"/>
      <c r="Z167" s="3227"/>
      <c r="AA167" s="3228"/>
      <c r="AB167" s="3227"/>
      <c r="AC167" s="3228"/>
      <c r="AD167" s="3227"/>
      <c r="AE167" s="3228"/>
      <c r="AF167" s="3227"/>
      <c r="AG167" s="3228"/>
      <c r="AH167" s="3227"/>
      <c r="AI167" s="3228"/>
      <c r="AJ167" s="3227"/>
      <c r="AK167" s="3228"/>
      <c r="AL167" s="3227"/>
      <c r="AM167" s="3228"/>
      <c r="AN167" s="931"/>
      <c r="CG167" s="1914"/>
      <c r="CH167" s="1914"/>
      <c r="CI167" s="1914"/>
      <c r="CJ167" s="1914"/>
      <c r="CK167" s="1914"/>
      <c r="CL167" s="1914"/>
      <c r="CM167" s="1914"/>
    </row>
    <row r="168" spans="1:91" ht="16.350000000000001" customHeight="1" x14ac:dyDescent="0.2">
      <c r="A168" s="7728" t="s">
        <v>2004</v>
      </c>
      <c r="B168" s="7729"/>
      <c r="C168" s="1848">
        <f>SUM(D168+E168)</f>
        <v>0</v>
      </c>
      <c r="D168" s="3225">
        <f t="shared" si="16"/>
        <v>0</v>
      </c>
      <c r="E168" s="3226">
        <f t="shared" si="16"/>
        <v>0</v>
      </c>
      <c r="F168" s="3227"/>
      <c r="G168" s="3228"/>
      <c r="H168" s="3227"/>
      <c r="I168" s="3228"/>
      <c r="J168" s="3227"/>
      <c r="K168" s="3228"/>
      <c r="L168" s="3229"/>
      <c r="M168" s="3230"/>
      <c r="N168" s="3227"/>
      <c r="O168" s="3228"/>
      <c r="P168" s="3229"/>
      <c r="Q168" s="3230"/>
      <c r="R168" s="3227"/>
      <c r="S168" s="3228"/>
      <c r="T168" s="3229"/>
      <c r="U168" s="3230"/>
      <c r="V168" s="3227"/>
      <c r="W168" s="3228"/>
      <c r="X168" s="3229"/>
      <c r="Y168" s="3230"/>
      <c r="Z168" s="3227"/>
      <c r="AA168" s="3228"/>
      <c r="AB168" s="3227"/>
      <c r="AC168" s="3228"/>
      <c r="AD168" s="3227"/>
      <c r="AE168" s="3228"/>
      <c r="AF168" s="3227"/>
      <c r="AG168" s="3228"/>
      <c r="AH168" s="3227"/>
      <c r="AI168" s="3228"/>
      <c r="AJ168" s="3227"/>
      <c r="AK168" s="3228"/>
      <c r="AL168" s="3227"/>
      <c r="AM168" s="3228"/>
      <c r="AN168" s="931"/>
      <c r="CG168" s="1914"/>
      <c r="CH168" s="1914"/>
      <c r="CI168" s="1914"/>
      <c r="CJ168" s="1914"/>
      <c r="CK168" s="1914"/>
      <c r="CL168" s="1914"/>
      <c r="CM168" s="1914"/>
    </row>
    <row r="169" spans="1:91" ht="16.350000000000001" customHeight="1" x14ac:dyDescent="0.2">
      <c r="A169" s="7730" t="s">
        <v>1902</v>
      </c>
      <c r="B169" s="7731"/>
      <c r="C169" s="1851">
        <f>SUM(D169+E169)</f>
        <v>0</v>
      </c>
      <c r="D169" s="3231">
        <f t="shared" si="16"/>
        <v>0</v>
      </c>
      <c r="E169" s="3232">
        <f t="shared" si="16"/>
        <v>0</v>
      </c>
      <c r="F169" s="3233"/>
      <c r="G169" s="3234"/>
      <c r="H169" s="3233"/>
      <c r="I169" s="3234"/>
      <c r="J169" s="3233"/>
      <c r="K169" s="3234"/>
      <c r="L169" s="3235"/>
      <c r="M169" s="3236"/>
      <c r="N169" s="3233"/>
      <c r="O169" s="3234"/>
      <c r="P169" s="3235"/>
      <c r="Q169" s="3236"/>
      <c r="R169" s="3233"/>
      <c r="S169" s="3234"/>
      <c r="T169" s="3235"/>
      <c r="U169" s="3236"/>
      <c r="V169" s="3233"/>
      <c r="W169" s="3234"/>
      <c r="X169" s="3235"/>
      <c r="Y169" s="3236"/>
      <c r="Z169" s="3233"/>
      <c r="AA169" s="3234"/>
      <c r="AB169" s="3233"/>
      <c r="AC169" s="3234"/>
      <c r="AD169" s="3233"/>
      <c r="AE169" s="3234"/>
      <c r="AF169" s="3233"/>
      <c r="AG169" s="3234"/>
      <c r="AH169" s="3233"/>
      <c r="AI169" s="3234"/>
      <c r="AJ169" s="3233"/>
      <c r="AK169" s="3234"/>
      <c r="AL169" s="3233"/>
      <c r="AM169" s="3234"/>
      <c r="AN169" s="931"/>
      <c r="CG169" s="1914"/>
      <c r="CH169" s="1914"/>
      <c r="CI169" s="1914"/>
      <c r="CJ169" s="1914"/>
      <c r="CK169" s="1914"/>
      <c r="CL169" s="1914"/>
      <c r="CM169" s="1914"/>
    </row>
    <row r="170" spans="1:91" ht="32.1" customHeight="1" x14ac:dyDescent="0.2">
      <c r="A170" s="3237" t="s">
        <v>3629</v>
      </c>
      <c r="B170" s="3237"/>
      <c r="C170" s="3009"/>
      <c r="D170" s="3009"/>
      <c r="E170" s="3010"/>
      <c r="F170" s="2279"/>
      <c r="G170" s="65"/>
      <c r="H170" s="65"/>
      <c r="I170" s="823"/>
      <c r="J170" s="823"/>
      <c r="K170" s="823"/>
      <c r="L170" s="2928"/>
      <c r="M170" s="3137"/>
      <c r="N170" s="2928"/>
      <c r="O170" s="3238"/>
      <c r="P170" s="3140"/>
      <c r="Q170" s="3140"/>
      <c r="R170" s="3140"/>
      <c r="S170" s="3137"/>
      <c r="T170" s="2928"/>
      <c r="U170" s="3140"/>
      <c r="V170" s="3140"/>
      <c r="W170" s="3137"/>
      <c r="X170" s="3137"/>
      <c r="Y170" s="2928"/>
      <c r="Z170" s="3137"/>
      <c r="AA170" s="2928"/>
      <c r="AB170" s="3137"/>
      <c r="AC170" s="3140"/>
      <c r="BX170" s="84"/>
      <c r="BY170" s="84"/>
      <c r="BZ170" s="84"/>
      <c r="CG170" s="1914"/>
      <c r="CH170" s="1914"/>
      <c r="CI170" s="1914"/>
      <c r="CJ170" s="1914"/>
      <c r="CK170" s="1914"/>
      <c r="CL170" s="1914"/>
      <c r="CM170" s="1914"/>
    </row>
    <row r="171" spans="1:91" ht="16.350000000000001" customHeight="1" x14ac:dyDescent="0.2">
      <c r="A171" s="7684" t="s">
        <v>218</v>
      </c>
      <c r="B171" s="7679"/>
      <c r="C171" s="7684" t="s">
        <v>50</v>
      </c>
      <c r="D171" s="7685"/>
      <c r="E171" s="7679"/>
      <c r="F171" s="7734" t="s">
        <v>2005</v>
      </c>
      <c r="G171" s="7758"/>
      <c r="H171" s="7758"/>
      <c r="I171" s="7758"/>
      <c r="J171" s="7758"/>
      <c r="K171" s="7758"/>
      <c r="L171" s="7758"/>
      <c r="M171" s="7758"/>
      <c r="N171" s="7758"/>
      <c r="O171" s="7758"/>
      <c r="P171" s="7758"/>
      <c r="Q171" s="7758"/>
      <c r="R171" s="7758"/>
      <c r="S171" s="7758"/>
      <c r="T171" s="7758"/>
      <c r="U171" s="7713"/>
      <c r="V171" s="7655" t="s">
        <v>429</v>
      </c>
      <c r="W171" s="7720" t="s">
        <v>3630</v>
      </c>
      <c r="X171" s="7720" t="s">
        <v>3631</v>
      </c>
      <c r="Y171" s="7720" t="s">
        <v>3632</v>
      </c>
      <c r="Z171" s="7720" t="s">
        <v>3633</v>
      </c>
      <c r="AA171" s="7720" t="s">
        <v>2006</v>
      </c>
      <c r="AB171" s="7712" t="s">
        <v>2007</v>
      </c>
      <c r="AC171" s="7712"/>
      <c r="AD171" s="7712"/>
      <c r="AE171" s="7712"/>
      <c r="AF171" s="7723" t="s">
        <v>493</v>
      </c>
      <c r="AG171" s="7724"/>
      <c r="AH171" s="73"/>
      <c r="AI171" s="73"/>
      <c r="AJ171" s="73"/>
      <c r="AK171" s="73"/>
      <c r="AL171" s="73"/>
      <c r="AM171" s="73"/>
      <c r="AN171" s="73"/>
      <c r="AO171" s="73"/>
      <c r="AP171" s="73"/>
      <c r="AQ171" s="73"/>
      <c r="AR171" s="73"/>
      <c r="AS171" s="73"/>
      <c r="AT171" s="73"/>
      <c r="AU171" s="73"/>
      <c r="CG171" s="1914"/>
      <c r="CH171" s="1914"/>
      <c r="CI171" s="1914"/>
      <c r="CJ171" s="1914"/>
      <c r="CK171" s="1914"/>
      <c r="CL171" s="1914"/>
      <c r="CM171" s="1914"/>
    </row>
    <row r="172" spans="1:91" ht="16.350000000000001" customHeight="1" x14ac:dyDescent="0.2">
      <c r="A172" s="7785"/>
      <c r="B172" s="7037"/>
      <c r="C172" s="7785"/>
      <c r="D172" s="7834"/>
      <c r="E172" s="7037"/>
      <c r="F172" s="7720" t="s">
        <v>740</v>
      </c>
      <c r="G172" s="7720"/>
      <c r="H172" s="7720" t="s">
        <v>510</v>
      </c>
      <c r="I172" s="7720"/>
      <c r="J172" s="7720" t="s">
        <v>511</v>
      </c>
      <c r="K172" s="7720"/>
      <c r="L172" s="7720" t="s">
        <v>2008</v>
      </c>
      <c r="M172" s="7720"/>
      <c r="N172" s="7720" t="s">
        <v>1935</v>
      </c>
      <c r="O172" s="7720"/>
      <c r="P172" s="7712" t="s">
        <v>2009</v>
      </c>
      <c r="Q172" s="7712"/>
      <c r="R172" s="7712" t="s">
        <v>2010</v>
      </c>
      <c r="S172" s="7712"/>
      <c r="T172" s="7688" t="s">
        <v>2011</v>
      </c>
      <c r="U172" s="7715"/>
      <c r="V172" s="7657"/>
      <c r="W172" s="7720"/>
      <c r="X172" s="7720"/>
      <c r="Y172" s="7720"/>
      <c r="Z172" s="7720"/>
      <c r="AA172" s="7720"/>
      <c r="AB172" s="7720" t="s">
        <v>1943</v>
      </c>
      <c r="AC172" s="7720" t="s">
        <v>1944</v>
      </c>
      <c r="AD172" s="7720" t="s">
        <v>1945</v>
      </c>
      <c r="AE172" s="7720" t="s">
        <v>1946</v>
      </c>
      <c r="AF172" s="7722" t="s">
        <v>1863</v>
      </c>
      <c r="AG172" s="7722" t="s">
        <v>651</v>
      </c>
      <c r="AH172" s="3143"/>
      <c r="AI172" s="73"/>
      <c r="AJ172" s="73"/>
      <c r="AK172" s="73"/>
      <c r="AL172" s="73"/>
      <c r="AM172" s="73"/>
      <c r="AN172" s="73"/>
      <c r="AO172" s="73"/>
      <c r="AP172" s="73"/>
      <c r="AQ172" s="73"/>
      <c r="AR172" s="73"/>
      <c r="AS172" s="73"/>
      <c r="AT172" s="73"/>
      <c r="AU172" s="73"/>
      <c r="CG172" s="1914"/>
      <c r="CH172" s="1914"/>
      <c r="CI172" s="1914"/>
      <c r="CJ172" s="1914"/>
      <c r="CK172" s="1914"/>
      <c r="CL172" s="1914"/>
      <c r="CM172" s="1914"/>
    </row>
    <row r="173" spans="1:91" ht="16.350000000000001" customHeight="1" x14ac:dyDescent="0.2">
      <c r="A173" s="7716"/>
      <c r="B173" s="7688"/>
      <c r="C173" s="3239" t="s">
        <v>55</v>
      </c>
      <c r="D173" s="3240" t="s">
        <v>512</v>
      </c>
      <c r="E173" s="3151" t="s">
        <v>56</v>
      </c>
      <c r="F173" s="2790" t="s">
        <v>512</v>
      </c>
      <c r="G173" s="3241" t="s">
        <v>56</v>
      </c>
      <c r="H173" s="2790" t="s">
        <v>512</v>
      </c>
      <c r="I173" s="3241" t="s">
        <v>56</v>
      </c>
      <c r="J173" s="2790" t="s">
        <v>512</v>
      </c>
      <c r="K173" s="3241" t="s">
        <v>56</v>
      </c>
      <c r="L173" s="2790" t="s">
        <v>512</v>
      </c>
      <c r="M173" s="3241" t="s">
        <v>56</v>
      </c>
      <c r="N173" s="2790" t="s">
        <v>512</v>
      </c>
      <c r="O173" s="3241" t="s">
        <v>56</v>
      </c>
      <c r="P173" s="2790" t="s">
        <v>512</v>
      </c>
      <c r="Q173" s="3241" t="s">
        <v>56</v>
      </c>
      <c r="R173" s="2790" t="s">
        <v>512</v>
      </c>
      <c r="S173" s="3241" t="s">
        <v>56</v>
      </c>
      <c r="T173" s="3046" t="s">
        <v>512</v>
      </c>
      <c r="U173" s="3241" t="s">
        <v>56</v>
      </c>
      <c r="V173" s="7565"/>
      <c r="W173" s="7720"/>
      <c r="X173" s="7720"/>
      <c r="Y173" s="7720"/>
      <c r="Z173" s="7720"/>
      <c r="AA173" s="7720"/>
      <c r="AB173" s="7720"/>
      <c r="AC173" s="7720"/>
      <c r="AD173" s="7720"/>
      <c r="AE173" s="7720"/>
      <c r="AF173" s="7722"/>
      <c r="AG173" s="7722"/>
      <c r="AH173" s="3143"/>
      <c r="AI173" s="73"/>
      <c r="AJ173" s="73"/>
      <c r="AK173" s="73"/>
      <c r="AL173" s="73"/>
      <c r="AM173" s="73"/>
      <c r="AN173" s="73"/>
      <c r="AO173" s="73"/>
      <c r="AP173" s="73"/>
      <c r="AQ173" s="73"/>
      <c r="AR173" s="73"/>
      <c r="AS173" s="73"/>
      <c r="AT173" s="73"/>
      <c r="AU173" s="73"/>
      <c r="CG173" s="1914"/>
      <c r="CH173" s="1914"/>
      <c r="CI173" s="1914"/>
      <c r="CJ173" s="1914"/>
      <c r="CK173" s="1914"/>
      <c r="CL173" s="1914"/>
      <c r="CM173" s="1914"/>
    </row>
    <row r="174" spans="1:91" ht="26.25" customHeight="1" x14ac:dyDescent="0.2">
      <c r="A174" s="7720" t="s">
        <v>2012</v>
      </c>
      <c r="B174" s="632" t="s">
        <v>2013</v>
      </c>
      <c r="C174" s="701">
        <f>SUM(D174:E174)</f>
        <v>0</v>
      </c>
      <c r="D174" s="3242">
        <f>SUM(F174+H174+J174+L174+N174+P174+R174+T174)</f>
        <v>0</v>
      </c>
      <c r="E174" s="2928">
        <f>G174+I174+K174+M174+O174+Q174+S174+U174</f>
        <v>0</v>
      </c>
      <c r="F174" s="633"/>
      <c r="G174" s="636"/>
      <c r="H174" s="633"/>
      <c r="I174" s="636"/>
      <c r="J174" s="633"/>
      <c r="K174" s="636"/>
      <c r="L174" s="633"/>
      <c r="M174" s="636"/>
      <c r="N174" s="633"/>
      <c r="O174" s="636"/>
      <c r="P174" s="633"/>
      <c r="Q174" s="636"/>
      <c r="R174" s="633"/>
      <c r="S174" s="636"/>
      <c r="T174" s="633"/>
      <c r="U174" s="636"/>
      <c r="V174" s="3243"/>
      <c r="W174" s="633"/>
      <c r="X174" s="636"/>
      <c r="Y174" s="636"/>
      <c r="Z174" s="636"/>
      <c r="AA174" s="636"/>
      <c r="AB174" s="633"/>
      <c r="AC174" s="636"/>
      <c r="AD174" s="636"/>
      <c r="AE174" s="634"/>
      <c r="AF174" s="636"/>
      <c r="AG174" s="634"/>
      <c r="AH174" s="836"/>
      <c r="AI174" s="30"/>
      <c r="AJ174" s="30"/>
      <c r="AK174" s="30"/>
      <c r="AL174" s="30"/>
      <c r="AM174" s="30"/>
      <c r="AN174" s="30"/>
      <c r="AO174" s="30"/>
      <c r="AP174" s="30"/>
      <c r="AQ174" s="30"/>
      <c r="AR174" s="30"/>
      <c r="AS174" s="73"/>
      <c r="AT174" s="73"/>
      <c r="BW174" s="331"/>
      <c r="CG174" s="1914">
        <v>0</v>
      </c>
      <c r="CH174" s="1914">
        <v>0</v>
      </c>
      <c r="CI174" s="1914">
        <v>0</v>
      </c>
      <c r="CJ174" s="1914">
        <v>0</v>
      </c>
      <c r="CK174" s="1914"/>
      <c r="CL174" s="1914"/>
      <c r="CM174" s="1914"/>
    </row>
    <row r="175" spans="1:91" ht="26.25" customHeight="1" x14ac:dyDescent="0.2">
      <c r="A175" s="7720"/>
      <c r="B175" s="2213" t="s">
        <v>2014</v>
      </c>
      <c r="C175" s="1533">
        <f>SUM(D175:E175)</f>
        <v>0</v>
      </c>
      <c r="D175" s="2981">
        <f>SUM(F175+H175+J175+L175+N175+P175+R175+T175)</f>
        <v>0</v>
      </c>
      <c r="E175" s="2944">
        <f>G175+I175+K175+M175+O175+Q175+S175+U175</f>
        <v>0</v>
      </c>
      <c r="F175" s="2855"/>
      <c r="G175" s="3244"/>
      <c r="H175" s="2855"/>
      <c r="I175" s="3244"/>
      <c r="J175" s="2855"/>
      <c r="K175" s="3244"/>
      <c r="L175" s="2855"/>
      <c r="M175" s="3244"/>
      <c r="N175" s="2855"/>
      <c r="O175" s="3244"/>
      <c r="P175" s="2855"/>
      <c r="Q175" s="3244"/>
      <c r="R175" s="2855"/>
      <c r="S175" s="3244"/>
      <c r="T175" s="2855"/>
      <c r="U175" s="3244"/>
      <c r="V175" s="3245"/>
      <c r="W175" s="2855"/>
      <c r="X175" s="3244"/>
      <c r="Y175" s="3244"/>
      <c r="Z175" s="3244"/>
      <c r="AA175" s="3244"/>
      <c r="AB175" s="2855"/>
      <c r="AC175" s="3244"/>
      <c r="AD175" s="3244"/>
      <c r="AE175" s="3148"/>
      <c r="AF175" s="3244"/>
      <c r="AG175" s="3148"/>
      <c r="AH175" s="836"/>
      <c r="AI175" s="30"/>
      <c r="AJ175" s="30"/>
      <c r="AK175" s="30"/>
      <c r="AL175" s="30"/>
      <c r="AM175" s="30"/>
      <c r="AN175" s="30"/>
      <c r="AO175" s="30"/>
      <c r="AP175" s="30"/>
      <c r="AQ175" s="30"/>
      <c r="AR175" s="30"/>
      <c r="AS175" s="73"/>
      <c r="AT175" s="73"/>
      <c r="BW175" s="331"/>
      <c r="CG175" s="1914">
        <v>0</v>
      </c>
      <c r="CH175" s="1914">
        <v>0</v>
      </c>
      <c r="CI175" s="1914">
        <v>0</v>
      </c>
      <c r="CJ175" s="1914">
        <v>0</v>
      </c>
      <c r="CK175" s="1914"/>
      <c r="CL175" s="1914"/>
      <c r="CM175" s="1914"/>
    </row>
    <row r="176" spans="1:91" ht="32.1" customHeight="1" x14ac:dyDescent="0.2">
      <c r="A176" s="983" t="s">
        <v>3634</v>
      </c>
      <c r="B176" s="983"/>
      <c r="AH176" s="73"/>
      <c r="AI176" s="73"/>
      <c r="AJ176" s="73"/>
      <c r="AK176" s="73"/>
      <c r="AL176" s="73"/>
      <c r="AM176" s="73"/>
      <c r="AN176" s="73"/>
      <c r="AO176" s="73"/>
      <c r="AP176" s="73"/>
      <c r="AQ176" s="73"/>
      <c r="AR176" s="73"/>
      <c r="AS176" s="73"/>
      <c r="AT176" s="73"/>
      <c r="AU176" s="73"/>
      <c r="BX176" s="84"/>
      <c r="BY176" s="84"/>
      <c r="BZ176" s="84"/>
      <c r="CG176" s="1914"/>
      <c r="CH176" s="1914"/>
      <c r="CI176" s="1914"/>
      <c r="CJ176" s="1914"/>
      <c r="CK176" s="1914"/>
      <c r="CL176" s="1914"/>
      <c r="CM176" s="1914"/>
    </row>
    <row r="177" spans="1:91" ht="16.350000000000001" customHeight="1" x14ac:dyDescent="0.2">
      <c r="A177" s="7725" t="s">
        <v>1872</v>
      </c>
      <c r="B177" s="7682" t="s">
        <v>50</v>
      </c>
      <c r="C177" s="7651" t="s">
        <v>1900</v>
      </c>
      <c r="D177" s="7655" t="s">
        <v>2015</v>
      </c>
      <c r="AI177" s="73"/>
      <c r="AJ177" s="73"/>
      <c r="AK177" s="73"/>
      <c r="AL177" s="73"/>
      <c r="AM177" s="73"/>
      <c r="AN177" s="73"/>
      <c r="AO177" s="73"/>
      <c r="AP177" s="73"/>
      <c r="AQ177" s="73"/>
      <c r="AR177" s="73"/>
      <c r="AS177" s="73"/>
      <c r="AT177" s="73"/>
      <c r="AU177" s="73"/>
      <c r="AV177" s="73"/>
      <c r="BX177" s="84"/>
      <c r="CG177" s="1914"/>
      <c r="CH177" s="1914"/>
      <c r="CI177" s="1914"/>
      <c r="CJ177" s="1914"/>
      <c r="CK177" s="1914"/>
      <c r="CL177" s="1914"/>
      <c r="CM177" s="1914"/>
    </row>
    <row r="178" spans="1:91" ht="16.350000000000001" customHeight="1" x14ac:dyDescent="0.2">
      <c r="A178" s="7726"/>
      <c r="B178" s="7715"/>
      <c r="C178" s="7727"/>
      <c r="D178" s="7565"/>
      <c r="AI178" s="73"/>
      <c r="AJ178" s="73"/>
      <c r="AK178" s="73"/>
      <c r="AL178" s="73"/>
      <c r="AM178" s="73"/>
      <c r="AN178" s="73"/>
      <c r="AO178" s="73"/>
      <c r="AP178" s="73"/>
      <c r="AQ178" s="73"/>
      <c r="AR178" s="73"/>
      <c r="AS178" s="73"/>
      <c r="AT178" s="73"/>
      <c r="AU178" s="73"/>
      <c r="AV178" s="73"/>
      <c r="BX178" s="84"/>
      <c r="CG178" s="1914"/>
      <c r="CH178" s="1914"/>
      <c r="CI178" s="1914"/>
      <c r="CJ178" s="1914"/>
      <c r="CK178" s="1914"/>
      <c r="CL178" s="1914"/>
      <c r="CM178" s="1914"/>
    </row>
    <row r="179" spans="1:91" ht="20.25" customHeight="1" x14ac:dyDescent="0.2">
      <c r="A179" s="2812" t="s">
        <v>3635</v>
      </c>
      <c r="B179" s="2814">
        <f>SUM(C179:D179)</f>
        <v>0</v>
      </c>
      <c r="C179" s="623"/>
      <c r="D179" s="3246"/>
      <c r="AI179" s="73"/>
      <c r="AJ179" s="73"/>
      <c r="AK179" s="73"/>
      <c r="AL179" s="73"/>
      <c r="AM179" s="73"/>
      <c r="AN179" s="73"/>
      <c r="AO179" s="73"/>
      <c r="AP179" s="73"/>
      <c r="AQ179" s="73"/>
      <c r="AR179" s="73"/>
      <c r="AS179" s="73"/>
      <c r="AT179" s="73"/>
      <c r="AU179" s="73"/>
      <c r="AV179" s="73"/>
      <c r="BX179" s="84"/>
      <c r="CG179" s="1914"/>
      <c r="CH179" s="1914"/>
      <c r="CI179" s="1914"/>
      <c r="CJ179" s="1914"/>
      <c r="CK179" s="1914"/>
      <c r="CL179" s="1914"/>
      <c r="CM179" s="1914"/>
    </row>
    <row r="180" spans="1:91" ht="20.25" customHeight="1" x14ac:dyDescent="0.2">
      <c r="A180" s="2293" t="s">
        <v>2016</v>
      </c>
      <c r="B180" s="2815">
        <f>SUM(C180)</f>
        <v>0</v>
      </c>
      <c r="C180" s="3247"/>
      <c r="D180" s="3248"/>
      <c r="AI180" s="73"/>
      <c r="AJ180" s="73"/>
      <c r="AK180" s="73"/>
      <c r="AL180" s="73"/>
      <c r="AM180" s="73"/>
      <c r="AN180" s="73"/>
      <c r="AO180" s="73"/>
      <c r="AP180" s="73"/>
      <c r="AQ180" s="73"/>
      <c r="AR180" s="73"/>
      <c r="AS180" s="73"/>
      <c r="AT180" s="73"/>
      <c r="AU180" s="73"/>
      <c r="AV180" s="73"/>
      <c r="BX180" s="84"/>
      <c r="CG180" s="1914"/>
      <c r="CH180" s="1914"/>
      <c r="CI180" s="1914"/>
      <c r="CJ180" s="1914"/>
      <c r="CK180" s="1914"/>
      <c r="CL180" s="1914"/>
      <c r="CM180" s="1914"/>
    </row>
    <row r="181" spans="1:91" ht="32.1" customHeight="1" x14ac:dyDescent="0.2">
      <c r="A181" s="3249" t="s">
        <v>2017</v>
      </c>
      <c r="B181" s="3237"/>
      <c r="C181" s="2273"/>
      <c r="D181" s="3009"/>
      <c r="F181" s="3138"/>
      <c r="G181" s="3137"/>
      <c r="H181" s="2928"/>
      <c r="I181" s="3137"/>
      <c r="J181" s="3140"/>
      <c r="K181" s="3140"/>
      <c r="L181" s="3137"/>
      <c r="M181" s="2928"/>
      <c r="N181" s="3137"/>
      <c r="O181" s="3137"/>
      <c r="P181" s="2928"/>
      <c r="Q181" s="3137"/>
      <c r="R181" s="3137"/>
      <c r="S181" s="2928"/>
      <c r="T181" s="3137"/>
      <c r="U181" s="3137"/>
      <c r="V181" s="3140"/>
      <c r="AH181" s="73"/>
      <c r="AI181" s="73"/>
      <c r="AJ181" s="73"/>
      <c r="AK181" s="73"/>
      <c r="AL181" s="73"/>
      <c r="AM181" s="73"/>
      <c r="AN181" s="73"/>
      <c r="AO181" s="73"/>
      <c r="AP181" s="73"/>
      <c r="AQ181" s="73"/>
      <c r="AR181" s="73"/>
      <c r="AS181" s="73"/>
      <c r="AT181" s="73"/>
      <c r="AU181" s="73"/>
      <c r="BX181" s="84"/>
      <c r="BY181" s="84"/>
      <c r="BZ181" s="84"/>
      <c r="CG181" s="1914"/>
      <c r="CH181" s="1914"/>
      <c r="CI181" s="1914"/>
      <c r="CJ181" s="1914"/>
      <c r="CK181" s="1914"/>
      <c r="CL181" s="1914"/>
      <c r="CM181" s="1914"/>
    </row>
    <row r="182" spans="1:91" ht="16.350000000000001" customHeight="1" x14ac:dyDescent="0.2">
      <c r="A182" s="7682" t="s">
        <v>218</v>
      </c>
      <c r="B182" s="7684" t="s">
        <v>50</v>
      </c>
      <c r="C182" s="7685"/>
      <c r="D182" s="7679"/>
      <c r="E182" s="7717" t="s">
        <v>820</v>
      </c>
      <c r="F182" s="7718"/>
      <c r="G182" s="7718"/>
      <c r="H182" s="7718"/>
      <c r="I182" s="7718"/>
      <c r="J182" s="7718"/>
      <c r="K182" s="7718"/>
      <c r="L182" s="7718"/>
      <c r="M182" s="7718"/>
      <c r="N182" s="7718"/>
      <c r="O182" s="7718"/>
      <c r="P182" s="7718"/>
      <c r="Q182" s="7718"/>
      <c r="R182" s="7718"/>
      <c r="S182" s="7718"/>
      <c r="T182" s="7718"/>
      <c r="U182" s="7718"/>
      <c r="V182" s="7719"/>
      <c r="CG182" s="1914"/>
      <c r="CH182" s="1914"/>
      <c r="CI182" s="1914"/>
      <c r="CJ182" s="1914"/>
      <c r="CK182" s="1914"/>
      <c r="CL182" s="1914"/>
      <c r="CM182" s="1914"/>
    </row>
    <row r="183" spans="1:91" ht="16.350000000000001" customHeight="1" x14ac:dyDescent="0.2">
      <c r="A183" s="7714"/>
      <c r="B183" s="7716"/>
      <c r="C183" s="7687"/>
      <c r="D183" s="7688"/>
      <c r="E183" s="7720" t="s">
        <v>1933</v>
      </c>
      <c r="F183" s="7720"/>
      <c r="G183" s="7721" t="s">
        <v>2018</v>
      </c>
      <c r="H183" s="7720"/>
      <c r="I183" s="7720" t="s">
        <v>14</v>
      </c>
      <c r="J183" s="7720"/>
      <c r="K183" s="7720" t="s">
        <v>2019</v>
      </c>
      <c r="L183" s="7720"/>
      <c r="M183" s="7720" t="s">
        <v>1938</v>
      </c>
      <c r="N183" s="7720"/>
      <c r="O183" s="7712" t="s">
        <v>1939</v>
      </c>
      <c r="P183" s="7712"/>
      <c r="Q183" s="7712" t="s">
        <v>2020</v>
      </c>
      <c r="R183" s="7712"/>
      <c r="S183" s="7712" t="s">
        <v>2021</v>
      </c>
      <c r="T183" s="7712"/>
      <c r="U183" s="7713" t="s">
        <v>2022</v>
      </c>
      <c r="V183" s="7712"/>
      <c r="CG183" s="1914"/>
      <c r="CH183" s="1914"/>
      <c r="CI183" s="1914"/>
      <c r="CJ183" s="1914"/>
      <c r="CK183" s="1914"/>
      <c r="CL183" s="1914"/>
      <c r="CM183" s="1914"/>
    </row>
    <row r="184" spans="1:91" ht="16.350000000000001" customHeight="1" x14ac:dyDescent="0.2">
      <c r="A184" s="7715"/>
      <c r="B184" s="3011" t="s">
        <v>55</v>
      </c>
      <c r="C184" s="3012" t="s">
        <v>81</v>
      </c>
      <c r="D184" s="3250" t="s">
        <v>56</v>
      </c>
      <c r="E184" s="2790" t="s">
        <v>512</v>
      </c>
      <c r="F184" s="3241" t="s">
        <v>56</v>
      </c>
      <c r="G184" s="2790" t="s">
        <v>512</v>
      </c>
      <c r="H184" s="3241" t="s">
        <v>56</v>
      </c>
      <c r="I184" s="2790" t="s">
        <v>512</v>
      </c>
      <c r="J184" s="3241" t="s">
        <v>56</v>
      </c>
      <c r="K184" s="2790" t="s">
        <v>512</v>
      </c>
      <c r="L184" s="3030" t="s">
        <v>56</v>
      </c>
      <c r="M184" s="2790" t="s">
        <v>512</v>
      </c>
      <c r="N184" s="3030" t="s">
        <v>56</v>
      </c>
      <c r="O184" s="2790" t="s">
        <v>512</v>
      </c>
      <c r="P184" s="3030" t="s">
        <v>56</v>
      </c>
      <c r="Q184" s="2790" t="s">
        <v>512</v>
      </c>
      <c r="R184" s="3241" t="s">
        <v>56</v>
      </c>
      <c r="S184" s="2790" t="s">
        <v>512</v>
      </c>
      <c r="T184" s="3241" t="s">
        <v>56</v>
      </c>
      <c r="U184" s="3046" t="s">
        <v>512</v>
      </c>
      <c r="V184" s="3241" t="s">
        <v>56</v>
      </c>
      <c r="CG184" s="1914"/>
      <c r="CH184" s="1914"/>
      <c r="CI184" s="1914"/>
      <c r="CJ184" s="1914"/>
      <c r="CK184" s="1914"/>
      <c r="CL184" s="1914"/>
      <c r="CM184" s="1914"/>
    </row>
    <row r="185" spans="1:91" ht="16.350000000000001" customHeight="1" x14ac:dyDescent="0.2">
      <c r="A185" s="3251" t="s">
        <v>2023</v>
      </c>
      <c r="B185" s="2797">
        <f>SUM(C185+D185)</f>
        <v>0</v>
      </c>
      <c r="C185" s="2798">
        <f>SUM(E185+G185+I185+K185+M185+O185+Q185+S185+U185)</f>
        <v>0</v>
      </c>
      <c r="D185" s="3056">
        <f>SUM(F185+H185+J185+L185+N185+P185+R185+T185+V185)</f>
        <v>0</v>
      </c>
      <c r="E185" s="3252"/>
      <c r="F185" s="3253"/>
      <c r="G185" s="3252"/>
      <c r="H185" s="3253"/>
      <c r="I185" s="3252"/>
      <c r="J185" s="3253"/>
      <c r="K185" s="3252"/>
      <c r="L185" s="3254"/>
      <c r="M185" s="3252"/>
      <c r="N185" s="3254"/>
      <c r="O185" s="3252"/>
      <c r="P185" s="3254"/>
      <c r="Q185" s="3252"/>
      <c r="R185" s="3253"/>
      <c r="S185" s="3252"/>
      <c r="T185" s="3253"/>
      <c r="U185" s="3252"/>
      <c r="V185" s="3254"/>
      <c r="W185" s="931"/>
      <c r="CG185" s="1914"/>
      <c r="CH185" s="1914"/>
      <c r="CI185" s="1914"/>
      <c r="CJ185" s="1914"/>
      <c r="CK185" s="1914"/>
      <c r="CL185" s="1914"/>
      <c r="CM185" s="1914"/>
    </row>
    <row r="186" spans="1:91" ht="32.1" customHeight="1" x14ac:dyDescent="0.2">
      <c r="A186" s="983" t="s">
        <v>2024</v>
      </c>
      <c r="B186" s="983"/>
      <c r="BX186" s="84"/>
      <c r="BY186" s="84"/>
      <c r="BZ186" s="84"/>
      <c r="CG186" s="1914"/>
      <c r="CH186" s="1914"/>
      <c r="CI186" s="1914"/>
      <c r="CJ186" s="1914"/>
      <c r="CK186" s="1914"/>
      <c r="CL186" s="1914"/>
      <c r="CM186" s="1914"/>
    </row>
    <row r="187" spans="1:91" ht="16.350000000000001" customHeight="1" x14ac:dyDescent="0.2">
      <c r="A187" s="7828" t="s">
        <v>2025</v>
      </c>
      <c r="B187" s="7701" t="s">
        <v>50</v>
      </c>
      <c r="C187" s="7654"/>
      <c r="D187" s="7655"/>
      <c r="E187" s="7831" t="s">
        <v>820</v>
      </c>
      <c r="F187" s="7832"/>
      <c r="G187" s="7832"/>
      <c r="H187" s="7832"/>
      <c r="I187" s="7832"/>
      <c r="J187" s="7832"/>
      <c r="K187" s="7832"/>
      <c r="L187" s="7833"/>
      <c r="M187" s="7654" t="s">
        <v>2026</v>
      </c>
      <c r="N187" s="7813"/>
      <c r="O187" s="7655" t="s">
        <v>2027</v>
      </c>
      <c r="BX187" s="84"/>
      <c r="BY187" s="84"/>
      <c r="BZ187" s="84"/>
      <c r="CG187" s="1914"/>
      <c r="CH187" s="1914"/>
      <c r="CI187" s="1914"/>
      <c r="CJ187" s="1914"/>
      <c r="CK187" s="1914"/>
      <c r="CL187" s="1914"/>
      <c r="CM187" s="1914"/>
    </row>
    <row r="188" spans="1:91" ht="16.350000000000001" customHeight="1" x14ac:dyDescent="0.2">
      <c r="A188" s="7829"/>
      <c r="B188" s="7631"/>
      <c r="C188" s="7564"/>
      <c r="D188" s="7565"/>
      <c r="E188" s="7746" t="s">
        <v>740</v>
      </c>
      <c r="F188" s="7745"/>
      <c r="G188" s="7746" t="s">
        <v>510</v>
      </c>
      <c r="H188" s="7745"/>
      <c r="I188" s="7815" t="s">
        <v>511</v>
      </c>
      <c r="J188" s="7816"/>
      <c r="K188" s="7746" t="s">
        <v>2028</v>
      </c>
      <c r="L188" s="7773"/>
      <c r="M188" s="7564"/>
      <c r="N188" s="7814"/>
      <c r="O188" s="7657"/>
      <c r="BX188" s="84"/>
      <c r="BY188" s="84"/>
      <c r="BZ188" s="84"/>
      <c r="CG188" s="1914"/>
      <c r="CH188" s="1914"/>
      <c r="CI188" s="1914"/>
      <c r="CJ188" s="1914"/>
      <c r="CK188" s="1914"/>
      <c r="CL188" s="1914"/>
      <c r="CM188" s="1914"/>
    </row>
    <row r="189" spans="1:91" ht="16.350000000000001" customHeight="1" x14ac:dyDescent="0.2">
      <c r="A189" s="7829"/>
      <c r="B189" s="3151" t="s">
        <v>55</v>
      </c>
      <c r="C189" s="3255" t="s">
        <v>81</v>
      </c>
      <c r="D189" s="3151" t="s">
        <v>56</v>
      </c>
      <c r="E189" s="2790" t="s">
        <v>512</v>
      </c>
      <c r="F189" s="3256" t="s">
        <v>56</v>
      </c>
      <c r="G189" s="2790" t="s">
        <v>512</v>
      </c>
      <c r="H189" s="3256" t="s">
        <v>56</v>
      </c>
      <c r="I189" s="3257" t="s">
        <v>512</v>
      </c>
      <c r="J189" s="3258" t="s">
        <v>56</v>
      </c>
      <c r="K189" s="2790" t="s">
        <v>512</v>
      </c>
      <c r="L189" s="3259" t="s">
        <v>56</v>
      </c>
      <c r="M189" s="3260" t="s">
        <v>2029</v>
      </c>
      <c r="N189" s="3261" t="s">
        <v>2030</v>
      </c>
      <c r="O189" s="7565"/>
      <c r="BX189" s="84"/>
      <c r="BY189" s="84"/>
      <c r="BZ189" s="84"/>
      <c r="CG189" s="1914"/>
      <c r="CH189" s="1914"/>
      <c r="CI189" s="1914"/>
      <c r="CJ189" s="1914"/>
      <c r="CK189" s="1914"/>
      <c r="CL189" s="1914"/>
      <c r="CM189" s="1914"/>
    </row>
    <row r="190" spans="1:91" ht="16.350000000000001" customHeight="1" x14ac:dyDescent="0.2">
      <c r="A190" s="7830"/>
      <c r="B190" s="3262">
        <f t="shared" ref="B190:B195" si="17">+C190+D190</f>
        <v>0</v>
      </c>
      <c r="C190" s="3263">
        <f t="shared" ref="C190:D195" si="18">+E190+G190+I190+K190</f>
        <v>0</v>
      </c>
      <c r="D190" s="3264">
        <f t="shared" si="18"/>
        <v>0</v>
      </c>
      <c r="E190" s="3265">
        <f t="shared" ref="E190:O190" si="19">SUM(E191:E195)</f>
        <v>0</v>
      </c>
      <c r="F190" s="3266">
        <f t="shared" si="19"/>
        <v>0</v>
      </c>
      <c r="G190" s="3265">
        <f t="shared" si="19"/>
        <v>0</v>
      </c>
      <c r="H190" s="3266">
        <f t="shared" si="19"/>
        <v>0</v>
      </c>
      <c r="I190" s="3265">
        <f t="shared" si="19"/>
        <v>0</v>
      </c>
      <c r="J190" s="3267">
        <f t="shared" si="19"/>
        <v>0</v>
      </c>
      <c r="K190" s="2797">
        <f t="shared" si="19"/>
        <v>0</v>
      </c>
      <c r="L190" s="3268">
        <f t="shared" si="19"/>
        <v>0</v>
      </c>
      <c r="M190" s="3269">
        <f t="shared" si="19"/>
        <v>0</v>
      </c>
      <c r="N190" s="3266">
        <f t="shared" si="19"/>
        <v>0</v>
      </c>
      <c r="O190" s="3270">
        <f t="shared" si="19"/>
        <v>0</v>
      </c>
      <c r="P190" s="73"/>
      <c r="Q190" s="73"/>
      <c r="R190" s="73"/>
      <c r="S190" s="73"/>
      <c r="T190" s="73"/>
      <c r="U190" s="73"/>
      <c r="V190" s="73"/>
      <c r="W190" s="73"/>
      <c r="X190" s="73"/>
      <c r="Y190" s="73"/>
      <c r="Z190" s="73"/>
      <c r="AA190" s="73"/>
      <c r="AB190" s="73"/>
      <c r="AC190" s="73"/>
      <c r="AD190" s="73"/>
      <c r="AE190" s="73"/>
      <c r="BX190" s="84"/>
      <c r="BY190" s="84"/>
      <c r="BZ190" s="84"/>
      <c r="CG190" s="1914"/>
      <c r="CH190" s="1914"/>
      <c r="CI190" s="1914"/>
      <c r="CJ190" s="1914"/>
      <c r="CK190" s="1914"/>
      <c r="CL190" s="1914"/>
      <c r="CM190" s="1914"/>
    </row>
    <row r="191" spans="1:91" ht="16.350000000000001" customHeight="1" x14ac:dyDescent="0.2">
      <c r="A191" s="647" t="s">
        <v>2031</v>
      </c>
      <c r="B191" s="2814">
        <f t="shared" si="17"/>
        <v>0</v>
      </c>
      <c r="C191" s="2814">
        <f t="shared" si="18"/>
        <v>0</v>
      </c>
      <c r="D191" s="1711">
        <f t="shared" si="18"/>
        <v>0</v>
      </c>
      <c r="E191" s="288"/>
      <c r="F191" s="289"/>
      <c r="G191" s="288"/>
      <c r="H191" s="289"/>
      <c r="I191" s="288"/>
      <c r="J191" s="291"/>
      <c r="K191" s="288"/>
      <c r="L191" s="3271"/>
      <c r="M191" s="290"/>
      <c r="N191" s="289"/>
      <c r="O191" s="3272"/>
      <c r="P191" s="836"/>
      <c r="Q191" s="30"/>
      <c r="R191" s="30"/>
      <c r="S191" s="30"/>
      <c r="T191" s="30"/>
      <c r="U191" s="30"/>
      <c r="V191" s="30"/>
      <c r="W191" s="30"/>
      <c r="X191" s="30"/>
      <c r="Y191" s="30"/>
      <c r="Z191" s="30"/>
      <c r="AA191" s="30"/>
      <c r="AB191" s="73"/>
      <c r="AC191" s="73"/>
      <c r="AD191" s="73"/>
      <c r="AE191" s="73"/>
      <c r="BX191" s="84"/>
      <c r="BY191" s="84"/>
      <c r="BZ191" s="84"/>
      <c r="CG191" s="1914">
        <v>0</v>
      </c>
      <c r="CH191" s="1914">
        <v>0</v>
      </c>
      <c r="CI191" s="1914"/>
      <c r="CJ191" s="1914"/>
      <c r="CK191" s="1914"/>
      <c r="CL191" s="1914"/>
      <c r="CM191" s="1914"/>
    </row>
    <row r="192" spans="1:91" ht="16.350000000000001" customHeight="1" x14ac:dyDescent="0.2">
      <c r="A192" s="3273" t="s">
        <v>2032</v>
      </c>
      <c r="B192" s="3274">
        <f t="shared" si="17"/>
        <v>0</v>
      </c>
      <c r="C192" s="3274">
        <f t="shared" si="18"/>
        <v>0</v>
      </c>
      <c r="D192" s="3275">
        <f t="shared" si="18"/>
        <v>0</v>
      </c>
      <c r="E192" s="2849"/>
      <c r="F192" s="2850"/>
      <c r="G192" s="2849"/>
      <c r="H192" s="2850"/>
      <c r="I192" s="2849"/>
      <c r="J192" s="3145"/>
      <c r="K192" s="2849"/>
      <c r="L192" s="3276"/>
      <c r="M192" s="3146"/>
      <c r="N192" s="2850"/>
      <c r="O192" s="3277"/>
      <c r="P192" s="836"/>
      <c r="Q192" s="30"/>
      <c r="R192" s="30"/>
      <c r="S192" s="30"/>
      <c r="T192" s="30"/>
      <c r="U192" s="30"/>
      <c r="V192" s="30"/>
      <c r="W192" s="30"/>
      <c r="X192" s="30"/>
      <c r="Y192" s="30"/>
      <c r="Z192" s="30"/>
      <c r="AA192" s="30"/>
      <c r="AB192" s="73"/>
      <c r="AC192" s="73"/>
      <c r="AD192" s="73"/>
      <c r="AE192" s="73"/>
      <c r="BX192" s="84"/>
      <c r="BY192" s="84"/>
      <c r="BZ192" s="84"/>
      <c r="CG192" s="1914">
        <v>0</v>
      </c>
      <c r="CH192" s="1914">
        <v>0</v>
      </c>
      <c r="CI192" s="1914"/>
      <c r="CJ192" s="1914"/>
      <c r="CK192" s="1914"/>
      <c r="CL192" s="1914"/>
      <c r="CM192" s="1914"/>
    </row>
    <row r="193" spans="1:104" ht="16.350000000000001" customHeight="1" x14ac:dyDescent="0.2">
      <c r="A193" s="3273" t="s">
        <v>2033</v>
      </c>
      <c r="B193" s="3274">
        <f t="shared" si="17"/>
        <v>0</v>
      </c>
      <c r="C193" s="3274">
        <f t="shared" si="18"/>
        <v>0</v>
      </c>
      <c r="D193" s="3275">
        <f t="shared" si="18"/>
        <v>0</v>
      </c>
      <c r="E193" s="2849"/>
      <c r="F193" s="2850"/>
      <c r="G193" s="2849"/>
      <c r="H193" s="2850"/>
      <c r="I193" s="2849"/>
      <c r="J193" s="3145"/>
      <c r="K193" s="2849"/>
      <c r="L193" s="3276"/>
      <c r="M193" s="3146"/>
      <c r="N193" s="2850"/>
      <c r="O193" s="3277"/>
      <c r="P193" s="836"/>
      <c r="Q193" s="30"/>
      <c r="R193" s="30"/>
      <c r="S193" s="30"/>
      <c r="T193" s="30"/>
      <c r="U193" s="30"/>
      <c r="V193" s="30"/>
      <c r="W193" s="30"/>
      <c r="X193" s="30"/>
      <c r="Y193" s="30"/>
      <c r="Z193" s="30"/>
      <c r="AA193" s="30"/>
      <c r="AB193" s="73"/>
      <c r="AC193" s="73"/>
      <c r="AD193" s="73"/>
      <c r="AE193" s="73"/>
      <c r="CG193" s="1914">
        <v>0</v>
      </c>
      <c r="CH193" s="1914">
        <v>0</v>
      </c>
      <c r="CI193" s="1914"/>
      <c r="CJ193" s="1914"/>
      <c r="CK193" s="1914"/>
      <c r="CL193" s="1914"/>
      <c r="CM193" s="1914"/>
    </row>
    <row r="194" spans="1:104" ht="16.350000000000001" customHeight="1" x14ac:dyDescent="0.2">
      <c r="A194" s="3273" t="s">
        <v>2034</v>
      </c>
      <c r="B194" s="3274">
        <f t="shared" si="17"/>
        <v>0</v>
      </c>
      <c r="C194" s="3274">
        <f t="shared" si="18"/>
        <v>0</v>
      </c>
      <c r="D194" s="3275">
        <f t="shared" si="18"/>
        <v>0</v>
      </c>
      <c r="E194" s="2587"/>
      <c r="F194" s="294"/>
      <c r="G194" s="2587"/>
      <c r="H194" s="294"/>
      <c r="I194" s="2587"/>
      <c r="J194" s="2589"/>
      <c r="K194" s="2587"/>
      <c r="L194" s="3278"/>
      <c r="M194" s="2588"/>
      <c r="N194" s="294"/>
      <c r="O194" s="3279"/>
      <c r="P194" s="836"/>
      <c r="Q194" s="30"/>
      <c r="R194" s="30"/>
      <c r="S194" s="30"/>
      <c r="T194" s="30"/>
      <c r="U194" s="30"/>
      <c r="V194" s="30"/>
      <c r="W194" s="30"/>
      <c r="X194" s="30"/>
      <c r="Y194" s="30"/>
      <c r="Z194" s="30"/>
      <c r="AA194" s="30"/>
      <c r="AB194" s="73"/>
      <c r="AC194" s="73"/>
      <c r="AD194" s="73"/>
      <c r="AE194" s="73"/>
      <c r="CG194" s="1914">
        <v>0</v>
      </c>
      <c r="CH194" s="1914">
        <v>0</v>
      </c>
      <c r="CI194" s="1914"/>
      <c r="CJ194" s="1914"/>
      <c r="CK194" s="1914"/>
      <c r="CL194" s="1914"/>
      <c r="CM194" s="1914"/>
    </row>
    <row r="195" spans="1:104" ht="16.350000000000001" customHeight="1" x14ac:dyDescent="0.2">
      <c r="A195" s="3280" t="s">
        <v>2035</v>
      </c>
      <c r="B195" s="3281">
        <f t="shared" si="17"/>
        <v>0</v>
      </c>
      <c r="C195" s="3281">
        <f t="shared" si="18"/>
        <v>0</v>
      </c>
      <c r="D195" s="3282">
        <f t="shared" si="18"/>
        <v>0</v>
      </c>
      <c r="E195" s="2855"/>
      <c r="F195" s="3148"/>
      <c r="G195" s="2855"/>
      <c r="H195" s="3148"/>
      <c r="I195" s="2855"/>
      <c r="J195" s="3148"/>
      <c r="K195" s="2855"/>
      <c r="L195" s="2592"/>
      <c r="M195" s="3149"/>
      <c r="N195" s="3148"/>
      <c r="O195" s="3283"/>
      <c r="P195" s="836"/>
      <c r="Q195" s="30"/>
      <c r="R195" s="30"/>
      <c r="S195" s="30"/>
      <c r="T195" s="30"/>
      <c r="U195" s="30"/>
      <c r="V195" s="30"/>
      <c r="W195" s="30"/>
      <c r="X195" s="30"/>
      <c r="Y195" s="30"/>
      <c r="Z195" s="30"/>
      <c r="AA195" s="30"/>
      <c r="AB195" s="73"/>
      <c r="AC195" s="73"/>
      <c r="AD195" s="73"/>
      <c r="AE195" s="73"/>
      <c r="CG195" s="1914">
        <v>0</v>
      </c>
      <c r="CH195" s="1914">
        <v>0</v>
      </c>
      <c r="CI195" s="1914"/>
      <c r="CJ195" s="1914"/>
      <c r="CK195" s="1914"/>
      <c r="CL195" s="1914"/>
      <c r="CM195" s="1914"/>
    </row>
    <row r="200" spans="1:104" s="3004" customFormat="1" hidden="1" x14ac:dyDescent="0.2">
      <c r="A200" s="3004">
        <f>SUM(B12:B14,B20:B23,B28:B33,B64,B86,C91,D101:D103,C108:C110,C114:C115,C119:C120,B136,D143:D144,C147:C152,D156:D161,C166:C169,B179:B180,B185,B38:B43,B48:B53,E139:F139,C92:C98,C174:C175,B190)</f>
        <v>0</v>
      </c>
      <c r="B200" s="3004">
        <f>SUM(CG8:CM195)</f>
        <v>0</v>
      </c>
      <c r="BX200" s="3005"/>
      <c r="BY200" s="3005"/>
      <c r="BZ200" s="3005"/>
      <c r="CA200" s="3005"/>
      <c r="CB200" s="3005"/>
      <c r="CC200" s="3005"/>
      <c r="CD200" s="3005"/>
      <c r="CE200" s="3005"/>
      <c r="CF200" s="3005"/>
      <c r="CG200" s="3005"/>
      <c r="CH200" s="3005"/>
      <c r="CI200" s="3005"/>
      <c r="CJ200" s="3005"/>
      <c r="CK200" s="3005"/>
      <c r="CL200" s="3005"/>
      <c r="CM200" s="3005"/>
      <c r="CN200" s="3005"/>
      <c r="CO200" s="3005"/>
      <c r="CP200" s="3005"/>
      <c r="CQ200" s="3005"/>
      <c r="CR200" s="3005"/>
      <c r="CS200" s="3005"/>
      <c r="CT200" s="3005"/>
      <c r="CU200" s="3005"/>
      <c r="CV200" s="3005"/>
      <c r="CW200" s="3005"/>
      <c r="CX200" s="3005"/>
      <c r="CY200" s="3005"/>
      <c r="CZ200" s="3005"/>
    </row>
  </sheetData>
  <mergeCells count="317">
    <mergeCell ref="M187:N188"/>
    <mergeCell ref="O187:O189"/>
    <mergeCell ref="E188:F188"/>
    <mergeCell ref="G188:H188"/>
    <mergeCell ref="I188:J188"/>
    <mergeCell ref="K188:L188"/>
    <mergeCell ref="A119:A120"/>
    <mergeCell ref="A122:A123"/>
    <mergeCell ref="B122:B123"/>
    <mergeCell ref="A138:D138"/>
    <mergeCell ref="B139:D139"/>
    <mergeCell ref="A141:C142"/>
    <mergeCell ref="A187:A190"/>
    <mergeCell ref="B187:D188"/>
    <mergeCell ref="E187:L187"/>
    <mergeCell ref="A171:B173"/>
    <mergeCell ref="C171:E172"/>
    <mergeCell ref="F171:U171"/>
    <mergeCell ref="D154:F154"/>
    <mergeCell ref="G154:G155"/>
    <mergeCell ref="H154:H155"/>
    <mergeCell ref="I154:I155"/>
    <mergeCell ref="G141:G142"/>
    <mergeCell ref="H141:J141"/>
    <mergeCell ref="V171:V173"/>
    <mergeCell ref="W171:W173"/>
    <mergeCell ref="AB171:AE171"/>
    <mergeCell ref="F172:G172"/>
    <mergeCell ref="H172:I172"/>
    <mergeCell ref="J172:K172"/>
    <mergeCell ref="L172:M172"/>
    <mergeCell ref="N172:O172"/>
    <mergeCell ref="P172:Q172"/>
    <mergeCell ref="R172:S172"/>
    <mergeCell ref="T172:U172"/>
    <mergeCell ref="AB172:AB173"/>
    <mergeCell ref="X171:X173"/>
    <mergeCell ref="AC172:AC173"/>
    <mergeCell ref="Y171:Y173"/>
    <mergeCell ref="Z171:Z173"/>
    <mergeCell ref="AA171:AA173"/>
    <mergeCell ref="AD172:AD173"/>
    <mergeCell ref="AE172:AE173"/>
    <mergeCell ref="A6:O6"/>
    <mergeCell ref="A9:A11"/>
    <mergeCell ref="B9:D10"/>
    <mergeCell ref="E9:AL9"/>
    <mergeCell ref="AM9:AM11"/>
    <mergeCell ref="AN9:AQ9"/>
    <mergeCell ref="E10:F10"/>
    <mergeCell ref="G10:H10"/>
    <mergeCell ref="I10:J10"/>
    <mergeCell ref="K10:L10"/>
    <mergeCell ref="AK10:AL10"/>
    <mergeCell ref="AN10:AN11"/>
    <mergeCell ref="AO10:AO11"/>
    <mergeCell ref="AP10:AP11"/>
    <mergeCell ref="AQ10:AQ11"/>
    <mergeCell ref="Y10:Z10"/>
    <mergeCell ref="AA10:AB10"/>
    <mergeCell ref="AC10:AD10"/>
    <mergeCell ref="AE10:AF10"/>
    <mergeCell ref="AG10:AH10"/>
    <mergeCell ref="AI10:AJ10"/>
    <mergeCell ref="M10:N10"/>
    <mergeCell ref="O10:P10"/>
    <mergeCell ref="Q10:R10"/>
    <mergeCell ref="S10:T10"/>
    <mergeCell ref="U10:V10"/>
    <mergeCell ref="W10:X10"/>
    <mergeCell ref="A17:A19"/>
    <mergeCell ref="B17:D18"/>
    <mergeCell ref="E17:AL17"/>
    <mergeCell ref="AM17:AM19"/>
    <mergeCell ref="AN17:AN19"/>
    <mergeCell ref="E18:F18"/>
    <mergeCell ref="G18:H18"/>
    <mergeCell ref="I18:J18"/>
    <mergeCell ref="K18:L18"/>
    <mergeCell ref="M18:N18"/>
    <mergeCell ref="AA18:AB18"/>
    <mergeCell ref="AC18:AD18"/>
    <mergeCell ref="AE18:AF18"/>
    <mergeCell ref="AG18:AH18"/>
    <mergeCell ref="AI18:AJ18"/>
    <mergeCell ref="AK18:AL18"/>
    <mergeCell ref="O18:P18"/>
    <mergeCell ref="Q18:R18"/>
    <mergeCell ref="S18:T18"/>
    <mergeCell ref="U18:V18"/>
    <mergeCell ref="W18:X18"/>
    <mergeCell ref="Y18:Z18"/>
    <mergeCell ref="A25:A27"/>
    <mergeCell ref="B25:D26"/>
    <mergeCell ref="E25:AL25"/>
    <mergeCell ref="AM25:AM27"/>
    <mergeCell ref="AN25:AN27"/>
    <mergeCell ref="E26:F26"/>
    <mergeCell ref="G26:H26"/>
    <mergeCell ref="I26:J26"/>
    <mergeCell ref="K26:L26"/>
    <mergeCell ref="M26:N26"/>
    <mergeCell ref="AA26:AB26"/>
    <mergeCell ref="AC26:AD26"/>
    <mergeCell ref="AE26:AF26"/>
    <mergeCell ref="AG26:AH26"/>
    <mergeCell ref="AI26:AJ26"/>
    <mergeCell ref="AK26:AL26"/>
    <mergeCell ref="O26:P26"/>
    <mergeCell ref="Q26:R26"/>
    <mergeCell ref="S26:T26"/>
    <mergeCell ref="U26:V26"/>
    <mergeCell ref="W26:X26"/>
    <mergeCell ref="Y26:Z26"/>
    <mergeCell ref="A35:A37"/>
    <mergeCell ref="B35:D36"/>
    <mergeCell ref="E35:AL35"/>
    <mergeCell ref="AM35:AM37"/>
    <mergeCell ref="AN35:AN37"/>
    <mergeCell ref="E36:F36"/>
    <mergeCell ref="G36:H36"/>
    <mergeCell ref="I36:J36"/>
    <mergeCell ref="K36:L36"/>
    <mergeCell ref="M36:N36"/>
    <mergeCell ref="AA36:AB36"/>
    <mergeCell ref="AC36:AD36"/>
    <mergeCell ref="AE36:AF36"/>
    <mergeCell ref="AG36:AH36"/>
    <mergeCell ref="AI36:AJ36"/>
    <mergeCell ref="AK36:AL36"/>
    <mergeCell ref="O36:P36"/>
    <mergeCell ref="Q36:R36"/>
    <mergeCell ref="S36:T36"/>
    <mergeCell ref="U36:V36"/>
    <mergeCell ref="W36:X36"/>
    <mergeCell ref="Y36:Z36"/>
    <mergeCell ref="A45:A47"/>
    <mergeCell ref="B45:D46"/>
    <mergeCell ref="E45:AL45"/>
    <mergeCell ref="AM45:AM47"/>
    <mergeCell ref="AN45:AN47"/>
    <mergeCell ref="E46:F46"/>
    <mergeCell ref="G46:H46"/>
    <mergeCell ref="I46:J46"/>
    <mergeCell ref="K46:L46"/>
    <mergeCell ref="M46:N46"/>
    <mergeCell ref="AM55:AN56"/>
    <mergeCell ref="E56:F56"/>
    <mergeCell ref="G56:H56"/>
    <mergeCell ref="I56:J56"/>
    <mergeCell ref="K56:L56"/>
    <mergeCell ref="AN88:AN90"/>
    <mergeCell ref="M56:N56"/>
    <mergeCell ref="O56:P56"/>
    <mergeCell ref="AA46:AB46"/>
    <mergeCell ref="AC46:AD46"/>
    <mergeCell ref="AE46:AF46"/>
    <mergeCell ref="AG46:AH46"/>
    <mergeCell ref="AI46:AJ46"/>
    <mergeCell ref="AK46:AL46"/>
    <mergeCell ref="O46:P46"/>
    <mergeCell ref="Q46:R46"/>
    <mergeCell ref="S46:T46"/>
    <mergeCell ref="U46:V46"/>
    <mergeCell ref="W46:X46"/>
    <mergeCell ref="Y46:Z46"/>
    <mergeCell ref="AC56:AD56"/>
    <mergeCell ref="AE56:AF56"/>
    <mergeCell ref="AG56:AH56"/>
    <mergeCell ref="AI56:AJ56"/>
    <mergeCell ref="Q56:R56"/>
    <mergeCell ref="S56:T56"/>
    <mergeCell ref="U56:V56"/>
    <mergeCell ref="W56:X56"/>
    <mergeCell ref="Y56:Z56"/>
    <mergeCell ref="AA56:AB56"/>
    <mergeCell ref="A55:A57"/>
    <mergeCell ref="B55:D56"/>
    <mergeCell ref="E55:AL55"/>
    <mergeCell ref="AK56:AL56"/>
    <mergeCell ref="AO88:AO90"/>
    <mergeCell ref="F89:G89"/>
    <mergeCell ref="H89:I89"/>
    <mergeCell ref="J89:K89"/>
    <mergeCell ref="L89:M89"/>
    <mergeCell ref="N89:O89"/>
    <mergeCell ref="P89:Q89"/>
    <mergeCell ref="R89:S89"/>
    <mergeCell ref="T89:U89"/>
    <mergeCell ref="AL89:AM89"/>
    <mergeCell ref="AH89:AI89"/>
    <mergeCell ref="AJ89:AK89"/>
    <mergeCell ref="F88:AM88"/>
    <mergeCell ref="V89:W89"/>
    <mergeCell ref="X89:Y89"/>
    <mergeCell ref="A91:B91"/>
    <mergeCell ref="A92:A94"/>
    <mergeCell ref="A97:B97"/>
    <mergeCell ref="A98:B98"/>
    <mergeCell ref="A100:C100"/>
    <mergeCell ref="Z89:AA89"/>
    <mergeCell ref="AB89:AC89"/>
    <mergeCell ref="AD89:AE89"/>
    <mergeCell ref="AF89:AG89"/>
    <mergeCell ref="A88:B90"/>
    <mergeCell ref="C88:E89"/>
    <mergeCell ref="A95:B95"/>
    <mergeCell ref="A96:B96"/>
    <mergeCell ref="AN105:AN107"/>
    <mergeCell ref="F106:G106"/>
    <mergeCell ref="H106:I106"/>
    <mergeCell ref="J106:K106"/>
    <mergeCell ref="L106:M106"/>
    <mergeCell ref="N106:O106"/>
    <mergeCell ref="AB106:AC106"/>
    <mergeCell ref="AD106:AE106"/>
    <mergeCell ref="AF106:AG106"/>
    <mergeCell ref="AH106:AI106"/>
    <mergeCell ref="AJ106:AK106"/>
    <mergeCell ref="AL106:AM106"/>
    <mergeCell ref="P106:Q106"/>
    <mergeCell ref="R106:S106"/>
    <mergeCell ref="T106:U106"/>
    <mergeCell ref="V106:W106"/>
    <mergeCell ref="X106:Y106"/>
    <mergeCell ref="Z106:AA106"/>
    <mergeCell ref="A108:B108"/>
    <mergeCell ref="A109:B109"/>
    <mergeCell ref="A110:B110"/>
    <mergeCell ref="A112:B113"/>
    <mergeCell ref="C112:E112"/>
    <mergeCell ref="F112:G112"/>
    <mergeCell ref="A101:B103"/>
    <mergeCell ref="A105:B107"/>
    <mergeCell ref="C105:E106"/>
    <mergeCell ref="F105:AM105"/>
    <mergeCell ref="AI112:AI113"/>
    <mergeCell ref="AE112:AH112"/>
    <mergeCell ref="A114:B114"/>
    <mergeCell ref="A115:B115"/>
    <mergeCell ref="A117:B118"/>
    <mergeCell ref="C117:C118"/>
    <mergeCell ref="T112:U112"/>
    <mergeCell ref="V112:W112"/>
    <mergeCell ref="X112:X113"/>
    <mergeCell ref="Y112:AB112"/>
    <mergeCell ref="AC112:AD112"/>
    <mergeCell ref="H112:I112"/>
    <mergeCell ref="J112:K112"/>
    <mergeCell ref="L112:M112"/>
    <mergeCell ref="N112:O112"/>
    <mergeCell ref="P112:Q112"/>
    <mergeCell ref="R112:S112"/>
    <mergeCell ref="D117:I117"/>
    <mergeCell ref="J117:J118"/>
    <mergeCell ref="K141:M141"/>
    <mergeCell ref="A143:A144"/>
    <mergeCell ref="A146:B146"/>
    <mergeCell ref="A147:A148"/>
    <mergeCell ref="D141:F141"/>
    <mergeCell ref="B143:C143"/>
    <mergeCell ref="A156:A158"/>
    <mergeCell ref="B156:C156"/>
    <mergeCell ref="B157:C157"/>
    <mergeCell ref="B158:C158"/>
    <mergeCell ref="A159:A161"/>
    <mergeCell ref="B159:C159"/>
    <mergeCell ref="B160:C160"/>
    <mergeCell ref="B161:C161"/>
    <mergeCell ref="A150:A152"/>
    <mergeCell ref="A154:C155"/>
    <mergeCell ref="AJ164:AK164"/>
    <mergeCell ref="AL164:AM164"/>
    <mergeCell ref="A166:B166"/>
    <mergeCell ref="A167:B167"/>
    <mergeCell ref="T164:U164"/>
    <mergeCell ref="V164:W164"/>
    <mergeCell ref="X164:Y164"/>
    <mergeCell ref="Z164:AA164"/>
    <mergeCell ref="AB164:AC164"/>
    <mergeCell ref="AD164:AE164"/>
    <mergeCell ref="A163:B165"/>
    <mergeCell ref="C163:E164"/>
    <mergeCell ref="F163:AM163"/>
    <mergeCell ref="F164:G164"/>
    <mergeCell ref="H164:I164"/>
    <mergeCell ref="J164:K164"/>
    <mergeCell ref="L164:M164"/>
    <mergeCell ref="N164:O164"/>
    <mergeCell ref="P164:Q164"/>
    <mergeCell ref="R164:S164"/>
    <mergeCell ref="AF164:AG164"/>
    <mergeCell ref="AH164:AI164"/>
    <mergeCell ref="AS9:AS11"/>
    <mergeCell ref="S183:T183"/>
    <mergeCell ref="U183:V183"/>
    <mergeCell ref="A182:A184"/>
    <mergeCell ref="B182:D183"/>
    <mergeCell ref="E182:V182"/>
    <mergeCell ref="E183:F183"/>
    <mergeCell ref="G183:H183"/>
    <mergeCell ref="I183:J183"/>
    <mergeCell ref="K183:L183"/>
    <mergeCell ref="M183:N183"/>
    <mergeCell ref="O183:P183"/>
    <mergeCell ref="Q183:R183"/>
    <mergeCell ref="AF172:AF173"/>
    <mergeCell ref="AG172:AG173"/>
    <mergeCell ref="AF171:AG171"/>
    <mergeCell ref="A174:A175"/>
    <mergeCell ref="A177:A178"/>
    <mergeCell ref="B177:B178"/>
    <mergeCell ref="C177:C178"/>
    <mergeCell ref="D177:D178"/>
    <mergeCell ref="AR9:AR11"/>
    <mergeCell ref="A168:B168"/>
    <mergeCell ref="A169:B169"/>
  </mergeCells>
  <dataValidations count="2">
    <dataValidation type="whole" allowBlank="1" showInputMessage="1" showErrorMessage="1" errorTitle="Error" error="Por favor ingrese números enteros" sqref="B28:B33" xr:uid="{44FA9524-185D-48BD-A9A9-B2F6A4AAB38C}">
      <formula1>0</formula1>
      <formula2>10000000000</formula2>
    </dataValidation>
    <dataValidation type="whole" operator="greaterThanOrEqual" allowBlank="1" showInputMessage="1" showErrorMessage="1" errorTitle="Error" error="Favor Ingrese sólo Números." sqref="E12:AS15 E20:AN23 E28:AN33 E38:AN43 E48:AN53 E58:AN63 C67:E85 F92:AO98 D101:D103 F108:AN110 F114:AI115 D119:J120 B124:B135 E139:F139 E143:M144 C147:F152 E156:I161 F166:AM169 F174:AG175 C179:D180 E185:V185 E191:O195" xr:uid="{5BB1E258-B4BD-4CE3-A8CF-D3C8C3ADDD7F}">
      <formula1>0</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DE2FB-A893-4F32-9CE3-CC2F2D881DE8}">
  <sheetPr>
    <tabColor theme="0" tint="-0.14999847407452621"/>
  </sheetPr>
  <dimension ref="A1:DK343"/>
  <sheetViews>
    <sheetView topLeftCell="A214" zoomScaleNormal="100" workbookViewId="0">
      <selection activeCell="A31" sqref="A31:C31"/>
    </sheetView>
  </sheetViews>
  <sheetFormatPr baseColWidth="10" defaultRowHeight="15" x14ac:dyDescent="0.25"/>
  <cols>
    <col min="1" max="1" width="32.28515625" customWidth="1"/>
    <col min="2" max="2" width="28.28515625" customWidth="1"/>
    <col min="3" max="3" width="30.85546875" customWidth="1"/>
    <col min="4" max="4" width="24.140625" customWidth="1"/>
    <col min="5" max="5" width="20.7109375" customWidth="1"/>
    <col min="6" max="6" width="28" customWidth="1"/>
    <col min="7" max="7" width="16.28515625" customWidth="1"/>
    <col min="8" max="8" width="15.85546875" customWidth="1"/>
    <col min="41" max="41" width="13.28515625" customWidth="1"/>
    <col min="42" max="42" width="16.5703125" customWidth="1"/>
    <col min="43" max="43" width="15" customWidth="1"/>
    <col min="44" max="44" width="18.85546875" customWidth="1"/>
    <col min="45" max="45" width="16.5703125" customWidth="1"/>
    <col min="46" max="46" width="15.5703125" customWidth="1"/>
    <col min="47" max="47" width="16.28515625" customWidth="1"/>
    <col min="48" max="48" width="17.42578125" customWidth="1"/>
    <col min="49" max="49" width="20.5703125" customWidth="1"/>
  </cols>
  <sheetData>
    <row r="1" spans="1:95" s="236" customFormat="1" ht="14.25" x14ac:dyDescent="0.2">
      <c r="A1" s="3" t="s">
        <v>0</v>
      </c>
      <c r="AF1" s="3284"/>
      <c r="AG1" s="3284"/>
      <c r="AH1" s="3284"/>
      <c r="AI1" s="3284"/>
      <c r="AJ1" s="3284"/>
      <c r="BT1" s="270"/>
      <c r="BU1" s="270"/>
      <c r="BV1" s="270"/>
      <c r="BW1" s="270"/>
      <c r="BX1" s="270"/>
      <c r="BY1" s="270"/>
      <c r="BZ1" s="270"/>
      <c r="CA1" s="270"/>
      <c r="CB1" s="270"/>
      <c r="CC1" s="270"/>
      <c r="CD1" s="270"/>
      <c r="CE1" s="270"/>
      <c r="CF1" s="270"/>
      <c r="CG1" s="270"/>
      <c r="CH1" s="270"/>
      <c r="CI1" s="270"/>
      <c r="CJ1" s="270"/>
      <c r="CK1" s="270"/>
      <c r="CL1" s="270"/>
    </row>
    <row r="2" spans="1:95" s="236" customFormat="1" ht="14.25" x14ac:dyDescent="0.2">
      <c r="A2" s="3" t="s">
        <v>3822</v>
      </c>
      <c r="AF2" s="3284"/>
      <c r="AG2" s="2208"/>
      <c r="AH2" s="6564"/>
      <c r="AI2" s="8043"/>
      <c r="AJ2" s="3284"/>
      <c r="BT2" s="270"/>
      <c r="BU2" s="270"/>
      <c r="BV2" s="270"/>
      <c r="BW2" s="270"/>
      <c r="BX2" s="270"/>
      <c r="BY2" s="270"/>
      <c r="BZ2" s="270"/>
      <c r="CA2" s="270"/>
      <c r="CB2" s="270"/>
      <c r="CC2" s="270"/>
      <c r="CD2" s="270"/>
      <c r="CE2" s="270"/>
      <c r="CF2" s="270"/>
      <c r="CG2" s="270"/>
      <c r="CH2" s="270"/>
      <c r="CI2" s="270"/>
      <c r="CJ2" s="270"/>
      <c r="CK2" s="270"/>
      <c r="CL2" s="270"/>
    </row>
    <row r="3" spans="1:95" s="236" customFormat="1" ht="14.25" x14ac:dyDescent="0.2">
      <c r="A3" s="3" t="s">
        <v>3823</v>
      </c>
      <c r="AF3" s="3284"/>
      <c r="AG3" s="2195"/>
      <c r="AH3" s="2195"/>
      <c r="AI3" s="2195"/>
      <c r="AJ3" s="3284"/>
      <c r="BT3" s="270"/>
      <c r="BU3" s="270"/>
      <c r="BV3" s="270"/>
      <c r="BW3" s="270"/>
      <c r="BX3" s="270"/>
      <c r="BY3" s="270"/>
      <c r="BZ3" s="270"/>
      <c r="CA3" s="270"/>
      <c r="CB3" s="270"/>
      <c r="CC3" s="270"/>
      <c r="CD3" s="270"/>
      <c r="CE3" s="270"/>
      <c r="CF3" s="270"/>
      <c r="CG3" s="270"/>
      <c r="CH3" s="270"/>
      <c r="CI3" s="270"/>
      <c r="CJ3" s="270"/>
      <c r="CK3" s="270"/>
      <c r="CL3" s="270"/>
    </row>
    <row r="4" spans="1:95" s="236" customFormat="1" ht="14.25" x14ac:dyDescent="0.2">
      <c r="A4" s="3" t="s">
        <v>3824</v>
      </c>
      <c r="AF4" s="3284"/>
      <c r="AG4" s="581"/>
      <c r="AH4" s="581"/>
      <c r="AI4" s="581"/>
      <c r="AJ4" s="3284"/>
      <c r="BT4" s="270"/>
      <c r="BU4" s="270"/>
      <c r="BV4" s="270"/>
      <c r="BW4" s="270"/>
      <c r="BX4" s="270"/>
      <c r="BY4" s="270"/>
      <c r="BZ4" s="270"/>
      <c r="CA4" s="270"/>
      <c r="CB4" s="270"/>
      <c r="CC4" s="270"/>
      <c r="CD4" s="270"/>
      <c r="CE4" s="270"/>
      <c r="CF4" s="270"/>
      <c r="CG4" s="270"/>
      <c r="CH4" s="270"/>
      <c r="CI4" s="270"/>
      <c r="CJ4" s="270"/>
      <c r="CK4" s="270"/>
      <c r="CL4" s="270"/>
    </row>
    <row r="5" spans="1:95" s="236" customFormat="1" ht="14.25" x14ac:dyDescent="0.2">
      <c r="A5" s="3" t="s">
        <v>3825</v>
      </c>
      <c r="AF5" s="3284"/>
      <c r="AG5" s="581"/>
      <c r="AH5" s="581"/>
      <c r="AI5" s="581"/>
      <c r="AJ5" s="3284"/>
      <c r="BT5" s="270"/>
      <c r="BU5" s="270"/>
      <c r="BV5" s="270"/>
      <c r="BW5" s="270"/>
      <c r="BX5" s="270"/>
      <c r="BY5" s="270"/>
      <c r="BZ5" s="270"/>
      <c r="CA5" s="270"/>
      <c r="CB5" s="270"/>
      <c r="CC5" s="270"/>
      <c r="CD5" s="270"/>
      <c r="CE5" s="270"/>
      <c r="CF5" s="270"/>
      <c r="CG5" s="270"/>
      <c r="CH5" s="270"/>
      <c r="CI5" s="270"/>
      <c r="CJ5" s="270"/>
      <c r="CK5" s="270"/>
      <c r="CL5" s="270"/>
    </row>
    <row r="6" spans="1:95" s="580" customFormat="1" x14ac:dyDescent="0.2">
      <c r="A6" s="8044" t="s">
        <v>3537</v>
      </c>
      <c r="B6" s="8044"/>
      <c r="C6" s="8044"/>
      <c r="D6" s="8044"/>
      <c r="E6" s="8044"/>
      <c r="F6" s="8044"/>
      <c r="G6" s="8044"/>
      <c r="H6" s="8044"/>
      <c r="I6" s="8044"/>
      <c r="J6" s="8044"/>
      <c r="K6" s="8044"/>
      <c r="L6" s="8044"/>
      <c r="M6" s="8044"/>
      <c r="N6" s="8044"/>
      <c r="O6" s="8044"/>
      <c r="P6" s="8044"/>
      <c r="AF6" s="648"/>
      <c r="AG6" s="581"/>
      <c r="AH6" s="581"/>
      <c r="AI6" s="581"/>
      <c r="AJ6" s="648"/>
      <c r="BT6" s="821"/>
      <c r="BU6" s="821"/>
      <c r="BV6" s="821"/>
      <c r="BW6" s="821"/>
      <c r="BX6" s="821"/>
      <c r="BY6" s="821"/>
      <c r="BZ6" s="821"/>
      <c r="CA6" s="821"/>
      <c r="CB6" s="821"/>
      <c r="CC6" s="821"/>
      <c r="CD6" s="821"/>
      <c r="CE6" s="821"/>
      <c r="CF6" s="821"/>
      <c r="CG6" s="821"/>
      <c r="CH6" s="821"/>
      <c r="CI6" s="821"/>
      <c r="CJ6" s="821"/>
      <c r="CK6" s="821"/>
      <c r="CL6" s="821"/>
    </row>
    <row r="7" spans="1:95" s="241" customFormat="1" ht="14.25" x14ac:dyDescent="0.2">
      <c r="A7" s="649"/>
      <c r="B7" s="649"/>
      <c r="C7" s="649"/>
      <c r="D7" s="649"/>
      <c r="E7" s="649"/>
      <c r="F7" s="649"/>
      <c r="G7" s="649"/>
      <c r="H7" s="649"/>
      <c r="I7" s="649"/>
      <c r="J7" s="649"/>
      <c r="K7" s="649"/>
      <c r="L7" s="649"/>
      <c r="M7" s="649"/>
      <c r="N7" s="649"/>
      <c r="O7" s="649"/>
      <c r="P7" s="649"/>
      <c r="AF7" s="648"/>
      <c r="AG7" s="581"/>
      <c r="AH7" s="581"/>
      <c r="AI7" s="581"/>
      <c r="AJ7" s="648"/>
      <c r="BT7" s="818"/>
      <c r="BU7" s="818"/>
      <c r="BV7" s="818"/>
      <c r="BW7" s="818"/>
      <c r="BX7" s="818"/>
      <c r="BY7" s="818"/>
      <c r="BZ7" s="818"/>
      <c r="CA7" s="818"/>
      <c r="CB7" s="818"/>
      <c r="CC7" s="818"/>
      <c r="CD7" s="818"/>
      <c r="CE7" s="818"/>
      <c r="CF7" s="818"/>
      <c r="CG7" s="818"/>
      <c r="CH7" s="818"/>
      <c r="CI7" s="818"/>
      <c r="CJ7" s="818"/>
      <c r="CK7" s="818"/>
      <c r="CL7" s="818"/>
    </row>
    <row r="8" spans="1:95" s="84" customFormat="1" ht="32.1" customHeight="1" x14ac:dyDescent="0.2">
      <c r="A8" s="181" t="s">
        <v>2036</v>
      </c>
      <c r="B8" s="3285"/>
      <c r="C8" s="3285"/>
      <c r="D8" s="650"/>
      <c r="E8" s="650"/>
      <c r="F8" s="651"/>
      <c r="G8" s="652"/>
      <c r="H8" s="651"/>
      <c r="I8" s="651"/>
      <c r="J8" s="651"/>
      <c r="K8" s="651"/>
      <c r="L8" s="651"/>
      <c r="M8" s="651"/>
      <c r="N8" s="651"/>
      <c r="O8" s="651"/>
      <c r="P8" s="652"/>
      <c r="AH8" s="73"/>
      <c r="AI8" s="73"/>
      <c r="AJ8" s="73"/>
      <c r="AK8" s="73"/>
      <c r="AL8" s="73"/>
      <c r="AM8" s="73"/>
      <c r="AN8" s="73"/>
      <c r="AO8" s="73"/>
      <c r="AP8" s="73"/>
      <c r="AQ8" s="73"/>
      <c r="AR8" s="73"/>
      <c r="AS8" s="73"/>
      <c r="AT8" s="73"/>
      <c r="AU8" s="73"/>
      <c r="AV8" s="73"/>
      <c r="AW8" s="73"/>
      <c r="BR8" s="331"/>
      <c r="BS8" s="331"/>
      <c r="BT8" s="331"/>
      <c r="BU8" s="1015"/>
      <c r="BV8" s="1015"/>
      <c r="BW8" s="1015"/>
      <c r="BX8" s="1899"/>
      <c r="BY8" s="1899"/>
      <c r="BZ8" s="1899"/>
      <c r="CA8" s="1899"/>
      <c r="CB8" s="1899"/>
      <c r="CC8" s="1899"/>
      <c r="CD8" s="1899"/>
      <c r="CE8" s="1899"/>
      <c r="CF8" s="1899"/>
      <c r="CG8" s="1899"/>
      <c r="CH8" s="1899"/>
      <c r="CI8" s="1899"/>
      <c r="CJ8" s="1899"/>
      <c r="CK8" s="1899"/>
      <c r="CL8" s="1899"/>
      <c r="CM8" s="1899"/>
      <c r="CN8" s="1899"/>
      <c r="CO8" s="1899"/>
      <c r="CP8" s="1899"/>
      <c r="CQ8" s="1899"/>
    </row>
    <row r="9" spans="1:95" s="3286" customFormat="1" ht="14.25" customHeight="1" x14ac:dyDescent="0.15">
      <c r="A9" s="8045" t="s">
        <v>2037</v>
      </c>
      <c r="B9" s="8045"/>
      <c r="C9" s="8046"/>
      <c r="D9" s="7909" t="s">
        <v>50</v>
      </c>
      <c r="E9" s="7910"/>
      <c r="F9" s="7911"/>
      <c r="G9" s="7817" t="s">
        <v>2038</v>
      </c>
      <c r="H9" s="7818"/>
      <c r="I9" s="7818"/>
      <c r="J9" s="7818"/>
      <c r="K9" s="7818"/>
      <c r="L9" s="7818"/>
      <c r="M9" s="7818"/>
      <c r="N9" s="7818"/>
      <c r="O9" s="7818"/>
      <c r="P9" s="7818"/>
      <c r="Q9" s="7818"/>
      <c r="R9" s="7818"/>
      <c r="S9" s="7818"/>
      <c r="T9" s="7818"/>
      <c r="U9" s="7818"/>
      <c r="V9" s="7818"/>
      <c r="W9" s="7818"/>
      <c r="X9" s="7818"/>
      <c r="Y9" s="7818"/>
      <c r="Z9" s="7818"/>
      <c r="AA9" s="7818"/>
      <c r="AB9" s="7818"/>
      <c r="AC9" s="7818"/>
      <c r="AD9" s="7818"/>
      <c r="AE9" s="7818"/>
      <c r="AF9" s="7818"/>
      <c r="AG9" s="7818"/>
      <c r="AH9" s="7818"/>
      <c r="AI9" s="7818"/>
      <c r="AJ9" s="7818"/>
      <c r="AK9" s="7818"/>
      <c r="AL9" s="7818"/>
      <c r="AM9" s="7818"/>
      <c r="AN9" s="7818"/>
      <c r="AO9" s="7818"/>
      <c r="AP9" s="7819"/>
      <c r="AQ9" s="7650" t="s">
        <v>2122</v>
      </c>
      <c r="AR9" s="7939" t="s">
        <v>3393</v>
      </c>
      <c r="AS9" s="8054" t="s">
        <v>3843</v>
      </c>
      <c r="AT9" s="8054" t="s">
        <v>3844</v>
      </c>
      <c r="AU9" s="8057" t="s">
        <v>3845</v>
      </c>
      <c r="AV9" s="8054" t="s">
        <v>111</v>
      </c>
      <c r="AW9" s="7969" t="s">
        <v>3538</v>
      </c>
      <c r="BP9" s="3287"/>
      <c r="BQ9" s="3287"/>
      <c r="BR9" s="3287"/>
      <c r="BS9" s="3287"/>
      <c r="BT9" s="3287"/>
      <c r="BU9" s="3287"/>
      <c r="BV9" s="3287"/>
      <c r="BW9" s="3287"/>
      <c r="BX9" s="3287"/>
      <c r="BY9" s="3287"/>
      <c r="BZ9" s="3287"/>
      <c r="CA9" s="3287"/>
      <c r="CB9" s="3287"/>
      <c r="CC9" s="3287"/>
      <c r="CD9" s="3287"/>
      <c r="CE9" s="3287"/>
      <c r="CF9" s="3287"/>
      <c r="CG9" s="3287"/>
      <c r="CH9" s="3287"/>
    </row>
    <row r="10" spans="1:95" s="3286" customFormat="1" ht="16.5" customHeight="1" x14ac:dyDescent="0.15">
      <c r="A10" s="8047"/>
      <c r="B10" s="8047"/>
      <c r="C10" s="8048"/>
      <c r="D10" s="7912"/>
      <c r="E10" s="6594"/>
      <c r="F10" s="6588"/>
      <c r="G10" s="8051" t="s">
        <v>2039</v>
      </c>
      <c r="H10" s="8052"/>
      <c r="I10" s="7817" t="s">
        <v>321</v>
      </c>
      <c r="J10" s="7819"/>
      <c r="K10" s="7818" t="s">
        <v>322</v>
      </c>
      <c r="L10" s="7819"/>
      <c r="M10" s="7817" t="s">
        <v>2040</v>
      </c>
      <c r="N10" s="7819"/>
      <c r="O10" s="7817" t="s">
        <v>324</v>
      </c>
      <c r="P10" s="7819"/>
      <c r="Q10" s="7817" t="s">
        <v>325</v>
      </c>
      <c r="R10" s="7819"/>
      <c r="S10" s="7817" t="s">
        <v>326</v>
      </c>
      <c r="T10" s="7819"/>
      <c r="U10" s="7896" t="s">
        <v>327</v>
      </c>
      <c r="V10" s="7914"/>
      <c r="W10" s="7896" t="s">
        <v>2041</v>
      </c>
      <c r="X10" s="7914"/>
      <c r="Y10" s="7896" t="s">
        <v>236</v>
      </c>
      <c r="Z10" s="7897"/>
      <c r="AA10" s="7901" t="s">
        <v>237</v>
      </c>
      <c r="AB10" s="7902"/>
      <c r="AC10" s="7896" t="s">
        <v>2042</v>
      </c>
      <c r="AD10" s="7897"/>
      <c r="AE10" s="7896" t="s">
        <v>2043</v>
      </c>
      <c r="AF10" s="7897"/>
      <c r="AG10" s="7896" t="s">
        <v>2044</v>
      </c>
      <c r="AH10" s="7897"/>
      <c r="AI10" s="7896" t="s">
        <v>2045</v>
      </c>
      <c r="AJ10" s="7897"/>
      <c r="AK10" s="7896" t="s">
        <v>2046</v>
      </c>
      <c r="AL10" s="7897"/>
      <c r="AM10" s="7896" t="s">
        <v>2047</v>
      </c>
      <c r="AN10" s="7897"/>
      <c r="AO10" s="7896" t="s">
        <v>2048</v>
      </c>
      <c r="AP10" s="8053"/>
      <c r="AQ10" s="7569"/>
      <c r="AR10" s="7940"/>
      <c r="AS10" s="8055"/>
      <c r="AT10" s="8055"/>
      <c r="AU10" s="8058"/>
      <c r="AV10" s="8055"/>
      <c r="AW10" s="7970"/>
      <c r="BP10" s="3287"/>
      <c r="BQ10" s="3287"/>
      <c r="BR10" s="3287"/>
      <c r="BS10" s="3287"/>
      <c r="BT10" s="3287"/>
      <c r="BU10" s="3287"/>
      <c r="BV10" s="3287"/>
      <c r="BW10" s="3287"/>
      <c r="BX10" s="3287"/>
      <c r="BY10" s="3287"/>
      <c r="BZ10" s="3287"/>
      <c r="CA10" s="3287"/>
      <c r="CB10" s="3287"/>
      <c r="CC10" s="3287"/>
      <c r="CD10" s="3287"/>
      <c r="CE10" s="3287"/>
      <c r="CF10" s="3287"/>
      <c r="CG10" s="3287"/>
      <c r="CH10" s="3287"/>
    </row>
    <row r="11" spans="1:95" s="3286" customFormat="1" ht="16.5" customHeight="1" x14ac:dyDescent="0.15">
      <c r="A11" s="8049"/>
      <c r="B11" s="8049"/>
      <c r="C11" s="8050"/>
      <c r="D11" s="3288" t="s">
        <v>55</v>
      </c>
      <c r="E11" s="3289" t="s">
        <v>81</v>
      </c>
      <c r="F11" s="3290" t="s">
        <v>56</v>
      </c>
      <c r="G11" s="3291" t="s">
        <v>81</v>
      </c>
      <c r="H11" s="3292" t="s">
        <v>56</v>
      </c>
      <c r="I11" s="3291" t="s">
        <v>81</v>
      </c>
      <c r="J11" s="3292" t="s">
        <v>56</v>
      </c>
      <c r="K11" s="3291" t="s">
        <v>81</v>
      </c>
      <c r="L11" s="3292" t="s">
        <v>56</v>
      </c>
      <c r="M11" s="3291" t="s">
        <v>81</v>
      </c>
      <c r="N11" s="3292" t="s">
        <v>56</v>
      </c>
      <c r="O11" s="3291" t="s">
        <v>81</v>
      </c>
      <c r="P11" s="3292" t="s">
        <v>56</v>
      </c>
      <c r="Q11" s="3291" t="s">
        <v>81</v>
      </c>
      <c r="R11" s="3292" t="s">
        <v>56</v>
      </c>
      <c r="S11" s="3291" t="s">
        <v>81</v>
      </c>
      <c r="T11" s="3292" t="s">
        <v>56</v>
      </c>
      <c r="U11" s="3291" t="s">
        <v>81</v>
      </c>
      <c r="V11" s="3292" t="s">
        <v>56</v>
      </c>
      <c r="W11" s="3291" t="s">
        <v>81</v>
      </c>
      <c r="X11" s="3292" t="s">
        <v>56</v>
      </c>
      <c r="Y11" s="3291" t="s">
        <v>81</v>
      </c>
      <c r="Z11" s="3292" t="s">
        <v>56</v>
      </c>
      <c r="AA11" s="3291" t="s">
        <v>81</v>
      </c>
      <c r="AB11" s="3292" t="s">
        <v>56</v>
      </c>
      <c r="AC11" s="3291" t="s">
        <v>81</v>
      </c>
      <c r="AD11" s="3292" t="s">
        <v>56</v>
      </c>
      <c r="AE11" s="3291" t="s">
        <v>81</v>
      </c>
      <c r="AF11" s="3292" t="s">
        <v>56</v>
      </c>
      <c r="AG11" s="3291" t="s">
        <v>81</v>
      </c>
      <c r="AH11" s="3292" t="s">
        <v>56</v>
      </c>
      <c r="AI11" s="3291" t="s">
        <v>81</v>
      </c>
      <c r="AJ11" s="3292" t="s">
        <v>56</v>
      </c>
      <c r="AK11" s="3291" t="s">
        <v>81</v>
      </c>
      <c r="AL11" s="3292" t="s">
        <v>56</v>
      </c>
      <c r="AM11" s="3291" t="s">
        <v>81</v>
      </c>
      <c r="AN11" s="3292" t="s">
        <v>56</v>
      </c>
      <c r="AO11" s="3291" t="s">
        <v>81</v>
      </c>
      <c r="AP11" s="3292" t="s">
        <v>56</v>
      </c>
      <c r="AQ11" s="6655"/>
      <c r="AR11" s="7972"/>
      <c r="AS11" s="8056"/>
      <c r="AT11" s="8056"/>
      <c r="AU11" s="8059"/>
      <c r="AV11" s="8056"/>
      <c r="AW11" s="7971"/>
      <c r="BP11" s="3287"/>
      <c r="BQ11" s="3287"/>
      <c r="BR11" s="3287"/>
      <c r="BS11" s="3287"/>
      <c r="BT11" s="3287"/>
      <c r="BU11" s="3287"/>
      <c r="BV11" s="3287"/>
      <c r="BW11" s="3287"/>
      <c r="BX11" s="3287"/>
      <c r="BY11" s="3287"/>
      <c r="BZ11" s="3287"/>
      <c r="CA11" s="3287"/>
      <c r="CB11" s="3287"/>
      <c r="CC11" s="3287"/>
      <c r="CD11" s="3287"/>
      <c r="CE11" s="3287"/>
      <c r="CF11" s="3287"/>
      <c r="CG11" s="3287"/>
      <c r="CH11" s="3287"/>
    </row>
    <row r="12" spans="1:95" s="3286" customFormat="1" ht="10.5" x14ac:dyDescent="0.15">
      <c r="A12" s="8023" t="s">
        <v>2049</v>
      </c>
      <c r="B12" s="8023"/>
      <c r="C12" s="8023"/>
      <c r="D12" s="3293"/>
      <c r="E12" s="3294"/>
      <c r="F12" s="3295"/>
      <c r="G12" s="37"/>
      <c r="H12" s="321"/>
      <c r="I12" s="2264"/>
      <c r="J12" s="321"/>
      <c r="K12" s="653"/>
      <c r="L12" s="321"/>
      <c r="M12" s="37"/>
      <c r="N12" s="321"/>
      <c r="O12" s="37"/>
      <c r="P12" s="321"/>
      <c r="Q12" s="37"/>
      <c r="R12" s="35"/>
      <c r="S12" s="37"/>
      <c r="T12" s="35"/>
      <c r="U12" s="37"/>
      <c r="V12" s="35"/>
      <c r="W12" s="37"/>
      <c r="X12" s="35"/>
      <c r="Y12" s="37"/>
      <c r="Z12" s="35"/>
      <c r="AA12" s="37"/>
      <c r="AB12" s="35"/>
      <c r="AC12" s="37"/>
      <c r="AD12" s="35"/>
      <c r="AE12" s="37"/>
      <c r="AF12" s="35"/>
      <c r="AG12" s="37"/>
      <c r="AH12" s="35"/>
      <c r="AI12" s="37"/>
      <c r="AJ12" s="35"/>
      <c r="AK12" s="37"/>
      <c r="AL12" s="35"/>
      <c r="AM12" s="37"/>
      <c r="AN12" s="35"/>
      <c r="AO12" s="37"/>
      <c r="AP12" s="35"/>
      <c r="AQ12" s="35"/>
      <c r="AR12" s="2163"/>
      <c r="AS12" s="2163"/>
      <c r="AT12" s="2163"/>
      <c r="AU12" s="1900"/>
      <c r="AV12" s="1900"/>
      <c r="AW12" s="2613"/>
      <c r="BP12" s="3287"/>
      <c r="BQ12" s="3287"/>
      <c r="BR12" s="3287"/>
      <c r="BS12" s="3287"/>
      <c r="BT12" s="3287"/>
      <c r="BU12" s="3287"/>
      <c r="BV12" s="3287"/>
      <c r="BW12" s="3287"/>
      <c r="BX12" s="3287"/>
      <c r="BY12" s="3287">
        <v>0</v>
      </c>
      <c r="BZ12" s="3287">
        <v>0</v>
      </c>
      <c r="CA12" s="3287">
        <v>0</v>
      </c>
      <c r="CB12" s="3287"/>
      <c r="CC12" s="3287"/>
      <c r="CD12" s="3287"/>
      <c r="CE12" s="3287"/>
      <c r="CF12" s="3287"/>
      <c r="CG12" s="3287"/>
      <c r="CH12" s="3287"/>
    </row>
    <row r="13" spans="1:95" s="3286" customFormat="1" ht="10.5" x14ac:dyDescent="0.15">
      <c r="A13" s="8036" t="s">
        <v>2050</v>
      </c>
      <c r="B13" s="8036"/>
      <c r="C13" s="8036"/>
      <c r="D13" s="3293"/>
      <c r="E13" s="3294"/>
      <c r="F13" s="3295"/>
      <c r="G13" s="1901"/>
      <c r="H13" s="1902"/>
      <c r="I13" s="1903"/>
      <c r="J13" s="1902"/>
      <c r="K13" s="1904"/>
      <c r="L13" s="1902"/>
      <c r="M13" s="1901"/>
      <c r="N13" s="1902"/>
      <c r="O13" s="1901"/>
      <c r="P13" s="1902"/>
      <c r="Q13" s="1901"/>
      <c r="R13" s="1905"/>
      <c r="S13" s="1901"/>
      <c r="T13" s="1905"/>
      <c r="U13" s="1901"/>
      <c r="V13" s="1905"/>
      <c r="W13" s="1901"/>
      <c r="X13" s="1905"/>
      <c r="Y13" s="1901"/>
      <c r="Z13" s="1905"/>
      <c r="AA13" s="1901"/>
      <c r="AB13" s="1905"/>
      <c r="AC13" s="1901"/>
      <c r="AD13" s="1905"/>
      <c r="AE13" s="1901"/>
      <c r="AF13" s="1905"/>
      <c r="AG13" s="1901"/>
      <c r="AH13" s="1905"/>
      <c r="AI13" s="1901"/>
      <c r="AJ13" s="1905"/>
      <c r="AK13" s="1901"/>
      <c r="AL13" s="1905"/>
      <c r="AM13" s="1901"/>
      <c r="AN13" s="1905"/>
      <c r="AO13" s="1901"/>
      <c r="AP13" s="1905"/>
      <c r="AQ13" s="1905"/>
      <c r="AR13" s="1900"/>
      <c r="AS13" s="1900"/>
      <c r="AT13" s="1900"/>
      <c r="AU13" s="1900"/>
      <c r="AV13" s="1900"/>
      <c r="AW13" s="1906"/>
      <c r="BP13" s="3287"/>
      <c r="BQ13" s="3287"/>
      <c r="BR13" s="3287"/>
      <c r="BS13" s="3287"/>
      <c r="BT13" s="3287"/>
      <c r="BU13" s="3287"/>
      <c r="BV13" s="3287"/>
      <c r="BW13" s="3287"/>
      <c r="BX13" s="3287"/>
      <c r="BY13" s="3287">
        <v>0</v>
      </c>
      <c r="BZ13" s="3287">
        <v>0</v>
      </c>
      <c r="CA13" s="3287">
        <v>0</v>
      </c>
      <c r="CB13" s="3287"/>
      <c r="CC13" s="3287"/>
      <c r="CD13" s="3287"/>
      <c r="CE13" s="3287"/>
      <c r="CF13" s="3287"/>
      <c r="CG13" s="3287"/>
      <c r="CH13" s="3287"/>
    </row>
    <row r="14" spans="1:95" s="3286" customFormat="1" ht="10.5" x14ac:dyDescent="0.15">
      <c r="A14" s="8023" t="s">
        <v>2051</v>
      </c>
      <c r="B14" s="8023"/>
      <c r="C14" s="8023"/>
      <c r="D14" s="3293"/>
      <c r="E14" s="3294"/>
      <c r="F14" s="3295"/>
      <c r="G14" s="1901"/>
      <c r="H14" s="1902"/>
      <c r="I14" s="1903"/>
      <c r="J14" s="1902"/>
      <c r="K14" s="1904"/>
      <c r="L14" s="1902"/>
      <c r="M14" s="1901"/>
      <c r="N14" s="1905"/>
      <c r="O14" s="1901"/>
      <c r="P14" s="1905"/>
      <c r="Q14" s="1901"/>
      <c r="R14" s="1905"/>
      <c r="S14" s="1901"/>
      <c r="T14" s="1905"/>
      <c r="U14" s="1901"/>
      <c r="V14" s="1905"/>
      <c r="W14" s="1901"/>
      <c r="X14" s="1905"/>
      <c r="Y14" s="1901"/>
      <c r="Z14" s="1905"/>
      <c r="AA14" s="1901"/>
      <c r="AB14" s="1905"/>
      <c r="AC14" s="1901"/>
      <c r="AD14" s="1905"/>
      <c r="AE14" s="1901"/>
      <c r="AF14" s="1905"/>
      <c r="AG14" s="1901"/>
      <c r="AH14" s="1905"/>
      <c r="AI14" s="1901"/>
      <c r="AJ14" s="1905"/>
      <c r="AK14" s="1901"/>
      <c r="AL14" s="1905"/>
      <c r="AM14" s="1901"/>
      <c r="AN14" s="1905"/>
      <c r="AO14" s="1901"/>
      <c r="AP14" s="1905"/>
      <c r="AQ14" s="1905"/>
      <c r="AR14" s="1900"/>
      <c r="AS14" s="1900"/>
      <c r="AT14" s="1900"/>
      <c r="AU14" s="1900"/>
      <c r="AV14" s="1900"/>
      <c r="AW14" s="1906"/>
      <c r="BP14" s="3287"/>
      <c r="BQ14" s="3287"/>
      <c r="BR14" s="3287"/>
      <c r="BS14" s="3287"/>
      <c r="BT14" s="3287"/>
      <c r="BU14" s="3287"/>
      <c r="BV14" s="3287"/>
      <c r="BW14" s="3287"/>
      <c r="BX14" s="3287"/>
      <c r="BY14" s="3287">
        <v>0</v>
      </c>
      <c r="BZ14" s="3287">
        <v>0</v>
      </c>
      <c r="CA14" s="3287">
        <v>0</v>
      </c>
      <c r="CB14" s="3287"/>
      <c r="CC14" s="3287"/>
      <c r="CD14" s="3287"/>
      <c r="CE14" s="3287"/>
      <c r="CF14" s="3287"/>
      <c r="CG14" s="3287"/>
      <c r="CH14" s="3287"/>
    </row>
    <row r="15" spans="1:95" s="3286" customFormat="1" ht="10.5" x14ac:dyDescent="0.15">
      <c r="A15" s="8037" t="s">
        <v>2052</v>
      </c>
      <c r="B15" s="8037"/>
      <c r="C15" s="8037"/>
      <c r="D15" s="3293"/>
      <c r="E15" s="3296"/>
      <c r="F15" s="3297"/>
      <c r="G15" s="1907"/>
      <c r="H15" s="1908"/>
      <c r="I15" s="1909"/>
      <c r="J15" s="1908"/>
      <c r="K15" s="1910"/>
      <c r="L15" s="1908"/>
      <c r="M15" s="1907"/>
      <c r="N15" s="1911"/>
      <c r="O15" s="1907"/>
      <c r="P15" s="1911"/>
      <c r="Q15" s="1907"/>
      <c r="R15" s="1911"/>
      <c r="S15" s="1907"/>
      <c r="T15" s="1911"/>
      <c r="U15" s="1907"/>
      <c r="V15" s="1911"/>
      <c r="W15" s="1907"/>
      <c r="X15" s="1911"/>
      <c r="Y15" s="1907"/>
      <c r="Z15" s="1911"/>
      <c r="AA15" s="1907"/>
      <c r="AB15" s="1911"/>
      <c r="AC15" s="1907"/>
      <c r="AD15" s="1911"/>
      <c r="AE15" s="1907"/>
      <c r="AF15" s="1911"/>
      <c r="AG15" s="1907"/>
      <c r="AH15" s="1911"/>
      <c r="AI15" s="1907"/>
      <c r="AJ15" s="1911"/>
      <c r="AK15" s="1907"/>
      <c r="AL15" s="1911"/>
      <c r="AM15" s="1907"/>
      <c r="AN15" s="1911"/>
      <c r="AO15" s="1907"/>
      <c r="AP15" s="1911"/>
      <c r="AQ15" s="1911"/>
      <c r="AR15" s="1912"/>
      <c r="AS15" s="1912"/>
      <c r="AT15" s="1912"/>
      <c r="AU15" s="1900"/>
      <c r="AV15" s="1900"/>
      <c r="AW15" s="1913"/>
      <c r="BP15" s="3287"/>
      <c r="BQ15" s="3287"/>
      <c r="BR15" s="3287"/>
      <c r="BS15" s="3287"/>
      <c r="BT15" s="3287"/>
      <c r="BU15" s="3287"/>
      <c r="BV15" s="3287"/>
      <c r="BW15" s="3287"/>
      <c r="BX15" s="3287"/>
      <c r="BY15" s="3287">
        <v>0</v>
      </c>
      <c r="BZ15" s="3287">
        <v>0</v>
      </c>
      <c r="CA15" s="3287">
        <v>0</v>
      </c>
      <c r="CB15" s="3287"/>
      <c r="CC15" s="3287"/>
      <c r="CD15" s="3287"/>
      <c r="CE15" s="3287"/>
      <c r="CF15" s="3287"/>
      <c r="CG15" s="3287"/>
      <c r="CH15" s="3287"/>
    </row>
    <row r="16" spans="1:95" s="84" customFormat="1" ht="32.1" customHeight="1" x14ac:dyDescent="0.2">
      <c r="A16" s="181" t="s">
        <v>2053</v>
      </c>
      <c r="B16" s="3285"/>
      <c r="C16" s="3285"/>
      <c r="D16" s="3298"/>
      <c r="E16" s="3298"/>
      <c r="F16" s="3298"/>
      <c r="G16" s="3299"/>
      <c r="H16" s="3299"/>
      <c r="I16" s="650"/>
      <c r="J16" s="651"/>
      <c r="K16" s="651"/>
      <c r="L16" s="651"/>
      <c r="M16" s="651"/>
      <c r="N16" s="651"/>
      <c r="O16" s="651"/>
      <c r="P16" s="654"/>
      <c r="Q16" s="651"/>
      <c r="R16" s="651"/>
      <c r="S16" s="651"/>
      <c r="T16" s="651"/>
      <c r="U16" s="651"/>
      <c r="V16" s="651"/>
      <c r="W16" s="651"/>
      <c r="X16" s="651"/>
      <c r="Y16" s="651"/>
      <c r="Z16" s="651"/>
      <c r="AA16" s="651"/>
      <c r="AB16" s="651"/>
      <c r="AC16" s="651"/>
      <c r="AD16" s="651"/>
      <c r="AE16" s="651"/>
      <c r="AF16" s="651"/>
      <c r="AG16" s="651"/>
      <c r="AH16" s="73"/>
      <c r="AI16" s="73"/>
      <c r="AJ16" s="73"/>
      <c r="AK16" s="73"/>
      <c r="AL16" s="73"/>
      <c r="AM16" s="73"/>
      <c r="AN16" s="73"/>
      <c r="AO16" s="73"/>
      <c r="AP16" s="73"/>
      <c r="AQ16" s="73"/>
      <c r="AR16" s="73"/>
      <c r="AS16" s="73"/>
      <c r="AT16" s="73"/>
      <c r="AU16" s="73"/>
      <c r="AV16" s="73"/>
      <c r="AW16" s="73"/>
      <c r="AX16" s="73"/>
      <c r="AY16" s="73"/>
      <c r="BR16" s="331"/>
      <c r="BS16" s="331"/>
      <c r="BT16" s="331"/>
      <c r="BU16" s="1015"/>
      <c r="BV16" s="1015"/>
      <c r="BW16" s="1015"/>
      <c r="BX16" s="1899"/>
      <c r="BY16" s="1899"/>
      <c r="BZ16" s="1899"/>
      <c r="CA16" s="1899"/>
      <c r="CB16" s="1899"/>
      <c r="CC16" s="1899"/>
      <c r="CD16" s="1899"/>
      <c r="CE16" s="1914"/>
      <c r="CF16" s="1914"/>
      <c r="CG16" s="1914"/>
      <c r="CH16" s="1914"/>
      <c r="CI16" s="1914"/>
      <c r="CJ16" s="1914"/>
      <c r="CK16" s="1914"/>
      <c r="CL16" s="1899"/>
      <c r="CM16" s="1899"/>
      <c r="CN16" s="1899"/>
      <c r="CO16" s="1899"/>
      <c r="CP16" s="1899"/>
      <c r="CQ16" s="1899"/>
    </row>
    <row r="17" spans="1:95" s="236" customFormat="1" ht="20.25" customHeight="1" x14ac:dyDescent="0.2">
      <c r="A17" s="7823" t="s">
        <v>2054</v>
      </c>
      <c r="B17" s="7824"/>
      <c r="C17" s="7825"/>
      <c r="D17" s="8038" t="s">
        <v>122</v>
      </c>
      <c r="E17" s="8039"/>
      <c r="F17" s="8040"/>
      <c r="G17" s="8041" t="s">
        <v>2039</v>
      </c>
      <c r="H17" s="8042"/>
      <c r="I17" s="7817" t="s">
        <v>321</v>
      </c>
      <c r="J17" s="7819"/>
      <c r="K17" s="7817" t="s">
        <v>322</v>
      </c>
      <c r="L17" s="7819"/>
      <c r="M17" s="7817" t="s">
        <v>2040</v>
      </c>
      <c r="N17" s="7819"/>
      <c r="O17" s="7818" t="s">
        <v>324</v>
      </c>
      <c r="P17" s="7818"/>
      <c r="Q17" s="7817" t="s">
        <v>325</v>
      </c>
      <c r="R17" s="7819"/>
      <c r="S17" s="7818" t="s">
        <v>326</v>
      </c>
      <c r="T17" s="7818"/>
      <c r="U17" s="7901" t="s">
        <v>327</v>
      </c>
      <c r="V17" s="7922"/>
      <c r="W17" s="7947" t="s">
        <v>2041</v>
      </c>
      <c r="X17" s="7947"/>
      <c r="Y17" s="7901" t="s">
        <v>236</v>
      </c>
      <c r="Z17" s="7902"/>
      <c r="AA17" s="7947" t="s">
        <v>237</v>
      </c>
      <c r="AB17" s="7903"/>
      <c r="AC17" s="7901" t="s">
        <v>2042</v>
      </c>
      <c r="AD17" s="7902"/>
      <c r="AE17" s="7947" t="s">
        <v>2043</v>
      </c>
      <c r="AF17" s="7903"/>
      <c r="AG17" s="7901" t="s">
        <v>2044</v>
      </c>
      <c r="AH17" s="7902"/>
      <c r="AI17" s="7947" t="s">
        <v>2045</v>
      </c>
      <c r="AJ17" s="7903"/>
      <c r="AK17" s="7901" t="s">
        <v>2046</v>
      </c>
      <c r="AL17" s="7902"/>
      <c r="AM17" s="7947" t="s">
        <v>2047</v>
      </c>
      <c r="AN17" s="7902"/>
      <c r="AO17" s="7947" t="s">
        <v>2048</v>
      </c>
      <c r="AP17" s="7903"/>
      <c r="AQ17" s="8060" t="s">
        <v>2122</v>
      </c>
      <c r="AR17" s="7939" t="s">
        <v>3393</v>
      </c>
      <c r="AS17" s="8062" t="s">
        <v>52</v>
      </c>
      <c r="AT17" s="8064" t="s">
        <v>3843</v>
      </c>
      <c r="AU17" s="8065" t="s">
        <v>3540</v>
      </c>
      <c r="AV17" s="8054" t="s">
        <v>3844</v>
      </c>
      <c r="AW17" s="8057" t="s">
        <v>54</v>
      </c>
      <c r="AX17" s="8054" t="s">
        <v>111</v>
      </c>
      <c r="BT17" s="270"/>
      <c r="BU17" s="270"/>
      <c r="BV17" s="270"/>
      <c r="BW17" s="270"/>
      <c r="BX17" s="270"/>
      <c r="BY17" s="270"/>
      <c r="BZ17" s="270"/>
      <c r="CA17" s="270"/>
      <c r="CB17" s="270"/>
      <c r="CC17" s="270"/>
      <c r="CD17" s="270"/>
      <c r="CE17" s="270"/>
      <c r="CF17" s="270"/>
      <c r="CG17" s="270"/>
      <c r="CH17" s="270"/>
      <c r="CI17" s="270"/>
      <c r="CJ17" s="270"/>
      <c r="CK17" s="270"/>
      <c r="CL17" s="270"/>
    </row>
    <row r="18" spans="1:95" s="236" customFormat="1" ht="24.75" customHeight="1" x14ac:dyDescent="0.2">
      <c r="A18" s="7826"/>
      <c r="B18" s="7827"/>
      <c r="C18" s="6644"/>
      <c r="D18" s="3300" t="s">
        <v>55</v>
      </c>
      <c r="E18" s="3300" t="s">
        <v>81</v>
      </c>
      <c r="F18" s="3300" t="s">
        <v>56</v>
      </c>
      <c r="G18" s="3301" t="s">
        <v>81</v>
      </c>
      <c r="H18" s="3292" t="s">
        <v>56</v>
      </c>
      <c r="I18" s="3302" t="s">
        <v>81</v>
      </c>
      <c r="J18" s="2196" t="s">
        <v>56</v>
      </c>
      <c r="K18" s="3302" t="s">
        <v>81</v>
      </c>
      <c r="L18" s="603" t="s">
        <v>56</v>
      </c>
      <c r="M18" s="3302" t="s">
        <v>81</v>
      </c>
      <c r="N18" s="2197" t="s">
        <v>56</v>
      </c>
      <c r="O18" s="3302" t="s">
        <v>81</v>
      </c>
      <c r="P18" s="2196" t="s">
        <v>56</v>
      </c>
      <c r="Q18" s="3302" t="s">
        <v>81</v>
      </c>
      <c r="R18" s="2197" t="s">
        <v>56</v>
      </c>
      <c r="S18" s="3302" t="s">
        <v>81</v>
      </c>
      <c r="T18" s="2196" t="s">
        <v>56</v>
      </c>
      <c r="U18" s="2206" t="s">
        <v>81</v>
      </c>
      <c r="V18" s="2197" t="s">
        <v>56</v>
      </c>
      <c r="W18" s="2206" t="s">
        <v>81</v>
      </c>
      <c r="X18" s="2197" t="s">
        <v>56</v>
      </c>
      <c r="Y18" s="2206" t="s">
        <v>81</v>
      </c>
      <c r="Z18" s="2197" t="s">
        <v>56</v>
      </c>
      <c r="AA18" s="2206" t="s">
        <v>81</v>
      </c>
      <c r="AB18" s="2197" t="s">
        <v>56</v>
      </c>
      <c r="AC18" s="2206" t="s">
        <v>81</v>
      </c>
      <c r="AD18" s="2197" t="s">
        <v>56</v>
      </c>
      <c r="AE18" s="2206" t="s">
        <v>81</v>
      </c>
      <c r="AF18" s="2197" t="s">
        <v>56</v>
      </c>
      <c r="AG18" s="2206" t="s">
        <v>81</v>
      </c>
      <c r="AH18" s="2197" t="s">
        <v>56</v>
      </c>
      <c r="AI18" s="2206" t="s">
        <v>81</v>
      </c>
      <c r="AJ18" s="2197" t="s">
        <v>56</v>
      </c>
      <c r="AK18" s="2206" t="s">
        <v>81</v>
      </c>
      <c r="AL18" s="2197" t="s">
        <v>56</v>
      </c>
      <c r="AM18" s="2206" t="s">
        <v>81</v>
      </c>
      <c r="AN18" s="2197" t="s">
        <v>56</v>
      </c>
      <c r="AO18" s="2206" t="s">
        <v>81</v>
      </c>
      <c r="AP18" s="2196" t="s">
        <v>56</v>
      </c>
      <c r="AQ18" s="8060"/>
      <c r="AR18" s="8061"/>
      <c r="AS18" s="8063"/>
      <c r="AT18" s="8064"/>
      <c r="AU18" s="8066"/>
      <c r="AV18" s="8056"/>
      <c r="AW18" s="8059"/>
      <c r="AX18" s="8055"/>
      <c r="BT18" s="270"/>
      <c r="BU18" s="270"/>
      <c r="BV18" s="270"/>
      <c r="BW18" s="270"/>
      <c r="BX18" s="270"/>
      <c r="BY18" s="270"/>
      <c r="BZ18" s="270"/>
      <c r="CA18" s="270"/>
      <c r="CB18" s="270"/>
      <c r="CC18" s="270"/>
      <c r="CD18" s="270"/>
      <c r="CE18" s="270"/>
      <c r="CF18" s="270"/>
      <c r="CG18" s="270"/>
      <c r="CH18" s="270"/>
      <c r="CI18" s="270"/>
      <c r="CJ18" s="270"/>
      <c r="CK18" s="270"/>
      <c r="CL18" s="270"/>
    </row>
    <row r="19" spans="1:95" s="236" customFormat="1" ht="30.75" customHeight="1" x14ac:dyDescent="0.2">
      <c r="A19" s="8033" t="s">
        <v>2055</v>
      </c>
      <c r="B19" s="8034"/>
      <c r="C19" s="8035"/>
      <c r="D19" s="3293"/>
      <c r="E19" s="571"/>
      <c r="F19" s="571"/>
      <c r="G19" s="591"/>
      <c r="H19" s="3303"/>
      <c r="I19" s="591"/>
      <c r="J19" s="3304"/>
      <c r="K19" s="591"/>
      <c r="L19" s="3303"/>
      <c r="M19" s="591"/>
      <c r="N19" s="3303"/>
      <c r="O19" s="591"/>
      <c r="P19" s="3304"/>
      <c r="Q19" s="591"/>
      <c r="R19" s="3303"/>
      <c r="S19" s="591"/>
      <c r="T19" s="3304"/>
      <c r="U19" s="591"/>
      <c r="V19" s="3303"/>
      <c r="W19" s="591"/>
      <c r="X19" s="3303"/>
      <c r="Y19" s="591"/>
      <c r="Z19" s="3303"/>
      <c r="AA19" s="591"/>
      <c r="AB19" s="3303"/>
      <c r="AC19" s="591"/>
      <c r="AD19" s="3303"/>
      <c r="AE19" s="591"/>
      <c r="AF19" s="3303"/>
      <c r="AG19" s="591"/>
      <c r="AH19" s="3303"/>
      <c r="AI19" s="591"/>
      <c r="AJ19" s="3303"/>
      <c r="AK19" s="591"/>
      <c r="AL19" s="3303"/>
      <c r="AM19" s="591"/>
      <c r="AN19" s="3303"/>
      <c r="AO19" s="591"/>
      <c r="AP19" s="3303"/>
      <c r="AQ19" s="3305"/>
      <c r="AR19" s="3303"/>
      <c r="AS19" s="1915"/>
      <c r="AT19" s="1916"/>
      <c r="AU19" s="1916"/>
      <c r="AV19" s="1916"/>
      <c r="AW19" s="1916"/>
      <c r="AX19" s="1916"/>
      <c r="BT19" s="270"/>
      <c r="BU19" s="270"/>
      <c r="BV19" s="270"/>
      <c r="BW19" s="270"/>
      <c r="BX19" s="270"/>
      <c r="BY19" s="270"/>
      <c r="BZ19" s="270"/>
      <c r="CA19" s="270"/>
      <c r="CB19" s="270"/>
      <c r="CC19" s="270">
        <v>0</v>
      </c>
      <c r="CD19" s="270">
        <v>0</v>
      </c>
      <c r="CE19" s="270">
        <v>0</v>
      </c>
      <c r="CF19" s="270"/>
      <c r="CG19" s="270">
        <v>0</v>
      </c>
      <c r="CH19" s="270"/>
      <c r="CI19" s="270"/>
      <c r="CJ19" s="270"/>
      <c r="CK19" s="270"/>
      <c r="CL19" s="270"/>
    </row>
    <row r="20" spans="1:95" s="236" customFormat="1" ht="14.25" x14ac:dyDescent="0.2">
      <c r="A20" s="8033" t="s">
        <v>2056</v>
      </c>
      <c r="B20" s="8034"/>
      <c r="C20" s="8035"/>
      <c r="D20" s="3293"/>
      <c r="E20" s="1917"/>
      <c r="F20" s="1917"/>
      <c r="G20" s="1918"/>
      <c r="H20" s="1919"/>
      <c r="I20" s="1918"/>
      <c r="J20" s="1920"/>
      <c r="K20" s="1918"/>
      <c r="L20" s="1920"/>
      <c r="M20" s="1918"/>
      <c r="N20" s="1920"/>
      <c r="O20" s="1918"/>
      <c r="P20" s="1920"/>
      <c r="Q20" s="1918"/>
      <c r="R20" s="1920"/>
      <c r="S20" s="1918"/>
      <c r="T20" s="1920"/>
      <c r="U20" s="1901"/>
      <c r="V20" s="1902"/>
      <c r="W20" s="1901"/>
      <c r="X20" s="1902"/>
      <c r="Y20" s="1901"/>
      <c r="Z20" s="1902"/>
      <c r="AA20" s="1901"/>
      <c r="AB20" s="1902"/>
      <c r="AC20" s="1901"/>
      <c r="AD20" s="1902"/>
      <c r="AE20" s="1901"/>
      <c r="AF20" s="1902"/>
      <c r="AG20" s="1901"/>
      <c r="AH20" s="1902"/>
      <c r="AI20" s="1901"/>
      <c r="AJ20" s="1902"/>
      <c r="AK20" s="1901"/>
      <c r="AL20" s="1902"/>
      <c r="AM20" s="1901"/>
      <c r="AN20" s="1902"/>
      <c r="AO20" s="1901"/>
      <c r="AP20" s="1902"/>
      <c r="AQ20" s="1901"/>
      <c r="AR20" s="1902"/>
      <c r="AS20" s="1915"/>
      <c r="AT20" s="1915"/>
      <c r="AU20" s="1915"/>
      <c r="AV20" s="1915"/>
      <c r="AW20" s="1916"/>
      <c r="AX20" s="1916"/>
      <c r="BT20" s="270"/>
      <c r="BU20" s="270"/>
      <c r="BV20" s="270"/>
      <c r="BW20" s="270"/>
      <c r="BX20" s="270"/>
      <c r="BY20" s="270"/>
      <c r="BZ20" s="270"/>
      <c r="CA20" s="270"/>
      <c r="CB20" s="270"/>
      <c r="CC20" s="270">
        <v>0</v>
      </c>
      <c r="CD20" s="270">
        <v>0</v>
      </c>
      <c r="CE20" s="270">
        <v>0</v>
      </c>
      <c r="CF20" s="270"/>
      <c r="CG20" s="270">
        <v>0</v>
      </c>
      <c r="CH20" s="270"/>
      <c r="CI20" s="270"/>
      <c r="CJ20" s="270"/>
      <c r="CK20" s="270"/>
      <c r="CL20" s="270"/>
    </row>
    <row r="21" spans="1:95" s="236" customFormat="1" ht="14.25" x14ac:dyDescent="0.2">
      <c r="A21" s="7898" t="s">
        <v>2057</v>
      </c>
      <c r="B21" s="7899"/>
      <c r="C21" s="7900"/>
      <c r="D21" s="3293"/>
      <c r="E21" s="571"/>
      <c r="F21" s="571"/>
      <c r="G21" s="591"/>
      <c r="H21" s="3303"/>
      <c r="I21" s="591"/>
      <c r="J21" s="3304"/>
      <c r="K21" s="591"/>
      <c r="L21" s="3303"/>
      <c r="M21" s="591"/>
      <c r="N21" s="3303"/>
      <c r="O21" s="591"/>
      <c r="P21" s="3304"/>
      <c r="Q21" s="591"/>
      <c r="R21" s="3303"/>
      <c r="S21" s="591"/>
      <c r="T21" s="3304"/>
      <c r="U21" s="591"/>
      <c r="V21" s="3303"/>
      <c r="W21" s="591"/>
      <c r="X21" s="3303"/>
      <c r="Y21" s="591"/>
      <c r="Z21" s="3303"/>
      <c r="AA21" s="591"/>
      <c r="AB21" s="3303"/>
      <c r="AC21" s="591"/>
      <c r="AD21" s="3303"/>
      <c r="AE21" s="591"/>
      <c r="AF21" s="3303"/>
      <c r="AG21" s="591"/>
      <c r="AH21" s="3303"/>
      <c r="AI21" s="591"/>
      <c r="AJ21" s="3303"/>
      <c r="AK21" s="591"/>
      <c r="AL21" s="3303"/>
      <c r="AM21" s="591"/>
      <c r="AN21" s="3303"/>
      <c r="AO21" s="591"/>
      <c r="AP21" s="3303"/>
      <c r="AQ21" s="591"/>
      <c r="AR21" s="3303"/>
      <c r="AS21" s="1916"/>
      <c r="AT21" s="1916"/>
      <c r="AU21" s="1916"/>
      <c r="AV21" s="1916"/>
      <c r="AW21" s="1915"/>
      <c r="AX21" s="1915"/>
      <c r="BT21" s="270"/>
      <c r="BU21" s="270"/>
      <c r="BV21" s="270"/>
      <c r="BW21" s="270"/>
      <c r="BX21" s="270"/>
      <c r="BY21" s="270"/>
      <c r="BZ21" s="270"/>
      <c r="CA21" s="270"/>
      <c r="CB21" s="270"/>
      <c r="CC21" s="270">
        <v>0</v>
      </c>
      <c r="CD21" s="270">
        <v>0</v>
      </c>
      <c r="CE21" s="270">
        <v>0</v>
      </c>
      <c r="CF21" s="270"/>
      <c r="CG21" s="270">
        <v>0</v>
      </c>
      <c r="CH21" s="270"/>
      <c r="CI21" s="270"/>
      <c r="CJ21" s="270"/>
      <c r="CK21" s="270"/>
      <c r="CL21" s="270"/>
    </row>
    <row r="22" spans="1:95" s="236" customFormat="1" ht="14.25" x14ac:dyDescent="0.2">
      <c r="A22" s="6629" t="s">
        <v>2058</v>
      </c>
      <c r="B22" s="7855"/>
      <c r="C22" s="6630"/>
      <c r="D22" s="3293"/>
      <c r="E22" s="1917"/>
      <c r="F22" s="1917"/>
      <c r="G22" s="1901"/>
      <c r="H22" s="1902"/>
      <c r="I22" s="1901"/>
      <c r="J22" s="1904"/>
      <c r="K22" s="1901"/>
      <c r="L22" s="1902"/>
      <c r="M22" s="1901"/>
      <c r="N22" s="1902"/>
      <c r="O22" s="1901"/>
      <c r="P22" s="1904"/>
      <c r="Q22" s="1901"/>
      <c r="R22" s="1902"/>
      <c r="S22" s="1901"/>
      <c r="T22" s="1904"/>
      <c r="U22" s="1901"/>
      <c r="V22" s="1902"/>
      <c r="W22" s="1901"/>
      <c r="X22" s="1902"/>
      <c r="Y22" s="1901"/>
      <c r="Z22" s="1902"/>
      <c r="AA22" s="1901"/>
      <c r="AB22" s="1902"/>
      <c r="AC22" s="1901"/>
      <c r="AD22" s="1902"/>
      <c r="AE22" s="1901"/>
      <c r="AF22" s="1902"/>
      <c r="AG22" s="1901"/>
      <c r="AH22" s="1902"/>
      <c r="AI22" s="1901"/>
      <c r="AJ22" s="1902"/>
      <c r="AK22" s="1901"/>
      <c r="AL22" s="1902"/>
      <c r="AM22" s="1901"/>
      <c r="AN22" s="1902"/>
      <c r="AO22" s="1901"/>
      <c r="AP22" s="1902"/>
      <c r="AQ22" s="1901"/>
      <c r="AR22" s="1902"/>
      <c r="AS22" s="1915"/>
      <c r="AT22" s="1915"/>
      <c r="AU22" s="1915"/>
      <c r="AV22" s="1915"/>
      <c r="AW22" s="1915"/>
      <c r="AX22" s="1915"/>
      <c r="BT22" s="270"/>
      <c r="BU22" s="270"/>
      <c r="BV22" s="270"/>
      <c r="BW22" s="270"/>
      <c r="BX22" s="270"/>
      <c r="BY22" s="270"/>
      <c r="BZ22" s="270"/>
      <c r="CA22" s="270"/>
      <c r="CB22" s="270"/>
      <c r="CC22" s="270">
        <v>0</v>
      </c>
      <c r="CD22" s="270">
        <v>0</v>
      </c>
      <c r="CE22" s="270">
        <v>0</v>
      </c>
      <c r="CF22" s="270"/>
      <c r="CG22" s="270">
        <v>0</v>
      </c>
      <c r="CH22" s="270"/>
      <c r="CI22" s="270"/>
      <c r="CJ22" s="270"/>
      <c r="CK22" s="270"/>
      <c r="CL22" s="270"/>
    </row>
    <row r="23" spans="1:95" s="236" customFormat="1" ht="14.25" x14ac:dyDescent="0.2">
      <c r="A23" s="6629" t="s">
        <v>2059</v>
      </c>
      <c r="B23" s="7855"/>
      <c r="C23" s="6630"/>
      <c r="D23" s="3293"/>
      <c r="E23" s="571"/>
      <c r="F23" s="571"/>
      <c r="G23" s="1901"/>
      <c r="H23" s="1902"/>
      <c r="I23" s="1901"/>
      <c r="J23" s="1904"/>
      <c r="K23" s="1901"/>
      <c r="L23" s="1902"/>
      <c r="M23" s="1901"/>
      <c r="N23" s="1902"/>
      <c r="O23" s="1901"/>
      <c r="P23" s="1904"/>
      <c r="Q23" s="1901"/>
      <c r="R23" s="1902"/>
      <c r="S23" s="1901"/>
      <c r="T23" s="1904"/>
      <c r="U23" s="1901"/>
      <c r="V23" s="1902"/>
      <c r="W23" s="1901"/>
      <c r="X23" s="1902"/>
      <c r="Y23" s="1901"/>
      <c r="Z23" s="1902"/>
      <c r="AA23" s="1901"/>
      <c r="AB23" s="1902"/>
      <c r="AC23" s="1901"/>
      <c r="AD23" s="1902"/>
      <c r="AE23" s="1901"/>
      <c r="AF23" s="1902"/>
      <c r="AG23" s="1901"/>
      <c r="AH23" s="1902"/>
      <c r="AI23" s="1901"/>
      <c r="AJ23" s="1902"/>
      <c r="AK23" s="1901"/>
      <c r="AL23" s="1902"/>
      <c r="AM23" s="1901"/>
      <c r="AN23" s="1902"/>
      <c r="AO23" s="1901"/>
      <c r="AP23" s="1902"/>
      <c r="AQ23" s="1901"/>
      <c r="AR23" s="1902"/>
      <c r="AS23" s="1915"/>
      <c r="AT23" s="1915"/>
      <c r="AU23" s="1915"/>
      <c r="AV23" s="1915"/>
      <c r="AW23" s="1915"/>
      <c r="AX23" s="1915"/>
      <c r="BT23" s="270"/>
      <c r="BU23" s="270"/>
      <c r="BV23" s="270"/>
      <c r="BW23" s="270"/>
      <c r="BX23" s="270"/>
      <c r="BY23" s="270"/>
      <c r="BZ23" s="270"/>
      <c r="CA23" s="270"/>
      <c r="CB23" s="270"/>
      <c r="CC23" s="270">
        <v>0</v>
      </c>
      <c r="CD23" s="270">
        <v>0</v>
      </c>
      <c r="CE23" s="270">
        <v>0</v>
      </c>
      <c r="CF23" s="270"/>
      <c r="CG23" s="270">
        <v>0</v>
      </c>
      <c r="CH23" s="270"/>
      <c r="CI23" s="270"/>
      <c r="CJ23" s="270"/>
      <c r="CK23" s="270"/>
      <c r="CL23" s="270"/>
    </row>
    <row r="24" spans="1:95" s="236" customFormat="1" ht="13.9" customHeight="1" x14ac:dyDescent="0.2">
      <c r="A24" s="8023" t="s">
        <v>2060</v>
      </c>
      <c r="B24" s="8023"/>
      <c r="C24" s="8023"/>
      <c r="D24" s="3293"/>
      <c r="E24" s="1917"/>
      <c r="F24" s="571"/>
      <c r="G24" s="1901"/>
      <c r="H24" s="1902"/>
      <c r="I24" s="1901"/>
      <c r="J24" s="1904"/>
      <c r="K24" s="1901"/>
      <c r="L24" s="1902"/>
      <c r="M24" s="1901"/>
      <c r="N24" s="1902"/>
      <c r="O24" s="1901"/>
      <c r="P24" s="1904"/>
      <c r="Q24" s="1901"/>
      <c r="R24" s="1902"/>
      <c r="S24" s="1901"/>
      <c r="T24" s="1904"/>
      <c r="U24" s="1901"/>
      <c r="V24" s="1902"/>
      <c r="W24" s="1901"/>
      <c r="X24" s="1902"/>
      <c r="Y24" s="1901"/>
      <c r="Z24" s="1902"/>
      <c r="AA24" s="1901"/>
      <c r="AB24" s="1902"/>
      <c r="AC24" s="1901"/>
      <c r="AD24" s="1902"/>
      <c r="AE24" s="1901"/>
      <c r="AF24" s="1902"/>
      <c r="AG24" s="1901"/>
      <c r="AH24" s="1902"/>
      <c r="AI24" s="1901"/>
      <c r="AJ24" s="1902"/>
      <c r="AK24" s="1901"/>
      <c r="AL24" s="1902"/>
      <c r="AM24" s="1901"/>
      <c r="AN24" s="1902"/>
      <c r="AO24" s="1901"/>
      <c r="AP24" s="1902"/>
      <c r="AQ24" s="1901"/>
      <c r="AR24" s="1902"/>
      <c r="AS24" s="1915"/>
      <c r="AT24" s="1915"/>
      <c r="AU24" s="1915"/>
      <c r="AV24" s="1915"/>
      <c r="AW24" s="1915"/>
      <c r="AX24" s="1915"/>
      <c r="BT24" s="270"/>
      <c r="BU24" s="270"/>
      <c r="BV24" s="270"/>
      <c r="BW24" s="270"/>
      <c r="BX24" s="270"/>
      <c r="BY24" s="270"/>
      <c r="BZ24" s="270"/>
      <c r="CA24" s="270"/>
      <c r="CB24" s="270"/>
      <c r="CC24" s="270">
        <v>0</v>
      </c>
      <c r="CD24" s="270">
        <v>0</v>
      </c>
      <c r="CE24" s="270">
        <v>0</v>
      </c>
      <c r="CF24" s="270"/>
      <c r="CG24" s="270">
        <v>0</v>
      </c>
      <c r="CH24" s="270"/>
      <c r="CI24" s="270"/>
      <c r="CJ24" s="270"/>
      <c r="CK24" s="270"/>
      <c r="CL24" s="270"/>
    </row>
    <row r="25" spans="1:95" s="236" customFormat="1" ht="13.9" customHeight="1" x14ac:dyDescent="0.2">
      <c r="A25" s="8023" t="s">
        <v>2061</v>
      </c>
      <c r="B25" s="8023"/>
      <c r="C25" s="8023"/>
      <c r="D25" s="3293"/>
      <c r="E25" s="571"/>
      <c r="F25" s="571"/>
      <c r="G25" s="3306"/>
      <c r="H25" s="3306"/>
      <c r="I25" s="1901"/>
      <c r="J25" s="1904"/>
      <c r="K25" s="1901"/>
      <c r="L25" s="1902"/>
      <c r="M25" s="1901"/>
      <c r="N25" s="1902"/>
      <c r="O25" s="1901"/>
      <c r="P25" s="1904"/>
      <c r="Q25" s="1901"/>
      <c r="R25" s="1902"/>
      <c r="S25" s="1901"/>
      <c r="T25" s="1904"/>
      <c r="U25" s="1901"/>
      <c r="V25" s="1902"/>
      <c r="W25" s="1901"/>
      <c r="X25" s="1902"/>
      <c r="Y25" s="1901"/>
      <c r="Z25" s="1902"/>
      <c r="AA25" s="1901"/>
      <c r="AB25" s="1902"/>
      <c r="AC25" s="1901"/>
      <c r="AD25" s="1902"/>
      <c r="AE25" s="1901"/>
      <c r="AF25" s="1902"/>
      <c r="AG25" s="1901"/>
      <c r="AH25" s="1902"/>
      <c r="AI25" s="1901"/>
      <c r="AJ25" s="1902"/>
      <c r="AK25" s="1901"/>
      <c r="AL25" s="1902"/>
      <c r="AM25" s="1901"/>
      <c r="AN25" s="1902"/>
      <c r="AO25" s="1901"/>
      <c r="AP25" s="1902"/>
      <c r="AQ25" s="1901"/>
      <c r="AR25" s="1902"/>
      <c r="AS25" s="1915"/>
      <c r="AT25" s="1915"/>
      <c r="AU25" s="1915"/>
      <c r="AV25" s="1915"/>
      <c r="AW25" s="1915"/>
      <c r="AX25" s="1915"/>
      <c r="BT25" s="270"/>
      <c r="BU25" s="270"/>
      <c r="BV25" s="270"/>
      <c r="BW25" s="270"/>
      <c r="BX25" s="270"/>
      <c r="BY25" s="270"/>
      <c r="BZ25" s="270"/>
      <c r="CA25" s="270"/>
      <c r="CB25" s="270"/>
      <c r="CC25" s="270">
        <v>0</v>
      </c>
      <c r="CD25" s="270">
        <v>0</v>
      </c>
      <c r="CE25" s="270">
        <v>0</v>
      </c>
      <c r="CF25" s="270"/>
      <c r="CG25" s="270">
        <v>0</v>
      </c>
      <c r="CH25" s="270"/>
      <c r="CI25" s="270"/>
      <c r="CJ25" s="270"/>
      <c r="CK25" s="270"/>
      <c r="CL25" s="270"/>
    </row>
    <row r="26" spans="1:95" s="236" customFormat="1" ht="14.25" x14ac:dyDescent="0.2">
      <c r="A26" s="8023" t="s">
        <v>2062</v>
      </c>
      <c r="B26" s="8023"/>
      <c r="C26" s="8023"/>
      <c r="D26" s="3293"/>
      <c r="E26" s="1917"/>
      <c r="F26" s="1917"/>
      <c r="G26" s="591"/>
      <c r="H26" s="3303"/>
      <c r="I26" s="591"/>
      <c r="J26" s="3304"/>
      <c r="K26" s="591"/>
      <c r="L26" s="3303"/>
      <c r="M26" s="591"/>
      <c r="N26" s="3303"/>
      <c r="O26" s="591"/>
      <c r="P26" s="3304"/>
      <c r="Q26" s="591"/>
      <c r="R26" s="3303"/>
      <c r="S26" s="591"/>
      <c r="T26" s="3304"/>
      <c r="U26" s="591"/>
      <c r="V26" s="3303"/>
      <c r="W26" s="591"/>
      <c r="X26" s="3303"/>
      <c r="Y26" s="591"/>
      <c r="Z26" s="3303"/>
      <c r="AA26" s="591"/>
      <c r="AB26" s="3303"/>
      <c r="AC26" s="591"/>
      <c r="AD26" s="3303"/>
      <c r="AE26" s="591"/>
      <c r="AF26" s="3303"/>
      <c r="AG26" s="591"/>
      <c r="AH26" s="3303"/>
      <c r="AI26" s="591"/>
      <c r="AJ26" s="3303"/>
      <c r="AK26" s="591"/>
      <c r="AL26" s="3303"/>
      <c r="AM26" s="591"/>
      <c r="AN26" s="3303"/>
      <c r="AO26" s="591"/>
      <c r="AP26" s="3303"/>
      <c r="AQ26" s="591"/>
      <c r="AR26" s="3303"/>
      <c r="AS26" s="1916"/>
      <c r="AT26" s="3307"/>
      <c r="AU26" s="3307"/>
      <c r="AV26" s="3307"/>
      <c r="AW26" s="1915"/>
      <c r="AX26" s="1915"/>
      <c r="BT26" s="270"/>
      <c r="BU26" s="270"/>
      <c r="BV26" s="270"/>
      <c r="BW26" s="270"/>
      <c r="BX26" s="270"/>
      <c r="BY26" s="270"/>
      <c r="BZ26" s="270"/>
      <c r="CA26" s="270"/>
      <c r="CB26" s="270"/>
      <c r="CC26" s="270">
        <v>0</v>
      </c>
      <c r="CD26" s="270">
        <v>0</v>
      </c>
      <c r="CE26" s="270">
        <v>0</v>
      </c>
      <c r="CF26" s="270"/>
      <c r="CG26" s="270">
        <v>0</v>
      </c>
      <c r="CH26" s="270"/>
      <c r="CI26" s="270"/>
      <c r="CJ26" s="270"/>
      <c r="CK26" s="270"/>
      <c r="CL26" s="270"/>
    </row>
    <row r="27" spans="1:95" s="236" customFormat="1" ht="14.25" x14ac:dyDescent="0.2">
      <c r="A27" s="8024" t="s">
        <v>2063</v>
      </c>
      <c r="B27" s="8024"/>
      <c r="C27" s="8024"/>
      <c r="D27" s="3293"/>
      <c r="E27" s="571"/>
      <c r="F27" s="1917"/>
      <c r="G27" s="1901"/>
      <c r="H27" s="1901"/>
      <c r="I27" s="37"/>
      <c r="J27" s="653"/>
      <c r="K27" s="37"/>
      <c r="L27" s="321"/>
      <c r="M27" s="37"/>
      <c r="N27" s="321"/>
      <c r="O27" s="37"/>
      <c r="P27" s="653"/>
      <c r="Q27" s="37"/>
      <c r="R27" s="321"/>
      <c r="S27" s="37"/>
      <c r="T27" s="653"/>
      <c r="U27" s="37"/>
      <c r="V27" s="321"/>
      <c r="W27" s="37"/>
      <c r="X27" s="321"/>
      <c r="Y27" s="37"/>
      <c r="Z27" s="321"/>
      <c r="AA27" s="37"/>
      <c r="AB27" s="321"/>
      <c r="AC27" s="37"/>
      <c r="AD27" s="321"/>
      <c r="AE27" s="37"/>
      <c r="AF27" s="321"/>
      <c r="AG27" s="37"/>
      <c r="AH27" s="321"/>
      <c r="AI27" s="37"/>
      <c r="AJ27" s="321"/>
      <c r="AK27" s="37"/>
      <c r="AL27" s="321"/>
      <c r="AM27" s="37"/>
      <c r="AN27" s="321"/>
      <c r="AO27" s="37"/>
      <c r="AP27" s="321"/>
      <c r="AQ27" s="37"/>
      <c r="AR27" s="321"/>
      <c r="AS27" s="3308"/>
      <c r="AT27" s="3308"/>
      <c r="AU27" s="3308"/>
      <c r="AV27" s="3308"/>
      <c r="AW27" s="1915"/>
      <c r="AX27" s="1915"/>
      <c r="BT27" s="270"/>
      <c r="BU27" s="270"/>
      <c r="BV27" s="270"/>
      <c r="BW27" s="270"/>
      <c r="BX27" s="270"/>
      <c r="BY27" s="270"/>
      <c r="BZ27" s="270"/>
      <c r="CA27" s="270"/>
      <c r="CB27" s="270"/>
      <c r="CC27" s="270">
        <v>0</v>
      </c>
      <c r="CD27" s="270">
        <v>0</v>
      </c>
      <c r="CE27" s="270">
        <v>0</v>
      </c>
      <c r="CF27" s="270"/>
      <c r="CG27" s="270">
        <v>0</v>
      </c>
      <c r="CH27" s="270"/>
      <c r="CI27" s="270"/>
      <c r="CJ27" s="270"/>
      <c r="CK27" s="270"/>
      <c r="CL27" s="270"/>
    </row>
    <row r="28" spans="1:95" s="652" customFormat="1" ht="16.350000000000001" customHeight="1" x14ac:dyDescent="0.2">
      <c r="A28" s="8024" t="s">
        <v>2064</v>
      </c>
      <c r="B28" s="8024"/>
      <c r="C28" s="8024"/>
      <c r="D28" s="3293"/>
      <c r="E28" s="1917"/>
      <c r="F28" s="1922"/>
      <c r="G28" s="3309"/>
      <c r="H28" s="1924"/>
      <c r="I28" s="1923"/>
      <c r="J28" s="1925"/>
      <c r="K28" s="1923"/>
      <c r="L28" s="1924"/>
      <c r="M28" s="1923"/>
      <c r="N28" s="1925"/>
      <c r="O28" s="1923"/>
      <c r="P28" s="1924"/>
      <c r="Q28" s="1923"/>
      <c r="R28" s="1924"/>
      <c r="S28" s="1923"/>
      <c r="T28" s="1924"/>
      <c r="U28" s="1923"/>
      <c r="V28" s="1924"/>
      <c r="W28" s="1926"/>
      <c r="X28" s="1927"/>
      <c r="Y28" s="1923"/>
      <c r="Z28" s="1924"/>
      <c r="AA28" s="1923"/>
      <c r="AB28" s="1924"/>
      <c r="AC28" s="1923"/>
      <c r="AD28" s="1924"/>
      <c r="AE28" s="1923"/>
      <c r="AF28" s="1924"/>
      <c r="AG28" s="1923"/>
      <c r="AH28" s="1924"/>
      <c r="AI28" s="1923"/>
      <c r="AJ28" s="1924"/>
      <c r="AK28" s="1923"/>
      <c r="AL28" s="1924"/>
      <c r="AM28" s="1923"/>
      <c r="AN28" s="1924"/>
      <c r="AO28" s="1923"/>
      <c r="AP28" s="1924"/>
      <c r="AQ28" s="1923"/>
      <c r="AR28" s="1924"/>
      <c r="AS28" s="1926"/>
      <c r="AT28" s="1927"/>
      <c r="AU28" s="1923"/>
      <c r="AV28" s="1924"/>
      <c r="AW28" s="1926"/>
      <c r="AX28" s="1927"/>
      <c r="BA28" s="84"/>
      <c r="BB28" s="84"/>
      <c r="BC28" s="84"/>
      <c r="BD28" s="84"/>
      <c r="BE28" s="84"/>
      <c r="BF28" s="84"/>
      <c r="BG28" s="84"/>
      <c r="BH28" s="84"/>
      <c r="BI28" s="84"/>
      <c r="BJ28" s="84"/>
      <c r="BK28" s="84"/>
      <c r="BL28" s="84"/>
      <c r="BM28" s="84"/>
      <c r="BN28" s="84"/>
      <c r="BO28" s="84"/>
      <c r="BP28" s="84"/>
      <c r="BQ28" s="84"/>
      <c r="BR28" s="84"/>
      <c r="BS28" s="84"/>
      <c r="BT28" s="84"/>
      <c r="BU28" s="84"/>
      <c r="BV28" s="84"/>
      <c r="BW28" s="1928"/>
      <c r="BX28" s="1929" t="e">
        <f t="shared" ref="BX28" si="0">IF(CE28=1,"* Las consultas de 12 años NO DEBEN ser mayor que el total de Consultas entre 10-14 Años. ","")</f>
        <v>#REF!</v>
      </c>
      <c r="BY28" s="1929" t="e">
        <f t="shared" ref="BY28" si="1">IF(CF28=1,"* Las consultas de 60 años NO DEBEN ser mayor que el total de Consultas entre 60-64 Años. ","")</f>
        <v>#REF!</v>
      </c>
      <c r="BZ28" s="1929" t="e">
        <f t="shared" ref="BZ28" si="2">IF(CG28=1,"* Las actividades de usuarios en situación de discapacidad NO DEBEN superar el total. ","")</f>
        <v>#REF!</v>
      </c>
      <c r="CA28" s="1929" t="e">
        <f>IF(AND(#REF!="",D28&lt;&gt;0),"* Recuerde que las Embarazadas deben ser incluídas en el ingreso por rango Etario (Digite CEROS si no tiene). ",IF(F28&lt;#REF!,"* Las Embarazadas NO DEBEN ser mayor al total de mujeres. ",""))</f>
        <v>#REF!</v>
      </c>
      <c r="CB28" s="1929" t="e">
        <f>IF(AND(#REF!="",D28&lt;&gt;0),"* No olvide digitar la columna Beneficiarios (Digite CEROS si no tiene). ",IF(D28&lt;#REF!,"* El número de Beneficiarios NO DEBE ser mayor que el Total. ",""))</f>
        <v>#REF!</v>
      </c>
      <c r="CC28" s="1929" t="e">
        <f>IF(AND(#REF!="",D28&lt;&gt;0),"* No olvide digitar la Población SENAME (Digite CEROS si no tiene). ",IF(D28&lt;#REF!,"* La Población SENAME NO DEBE ser mayor al Total. ",""))</f>
        <v>#REF!</v>
      </c>
      <c r="CD28" s="1929" t="e">
        <f>IF(AND(#REF!="",D28&lt;&gt;0),"* No olvide digitar la Población Migrante (Digite CEROS si no tiene). ",IF(D28&lt;#REF!,"* La Población Migrante NO DEBE superar el Total. ",""))</f>
        <v>#REF!</v>
      </c>
      <c r="CE28" s="1930" t="e">
        <f>IF(#REF!&gt;(Y28+Z28),1,0)</f>
        <v>#REF!</v>
      </c>
      <c r="CF28" s="1930" t="e">
        <f>IF(#REF!&gt;(AK28+AL28),1,0)</f>
        <v>#REF!</v>
      </c>
      <c r="CG28" s="1930" t="e">
        <f>IF(D28&lt;#REF!,1,0)</f>
        <v>#REF!</v>
      </c>
      <c r="CH28" s="1930" t="e">
        <f>IF(AND(#REF!="",D28&lt;&gt;0),1,IF(F28&lt;#REF!,1,0))</f>
        <v>#REF!</v>
      </c>
      <c r="CI28" s="1930" t="e">
        <f>IF(AND(#REF!="",D28&lt;&gt;0),1,IF(D28&lt;#REF!,1,0))</f>
        <v>#REF!</v>
      </c>
      <c r="CJ28" s="1930" t="e">
        <f>IF(AND(#REF!="",D28&lt;&gt;0),1,IF(D28&lt;#REF!,1,0))</f>
        <v>#REF!</v>
      </c>
      <c r="CK28" s="1930" t="e">
        <f>IF(AND(#REF!="",D28&lt;&gt;0),1,IF(D28&lt;#REF!,1,0))</f>
        <v>#REF!</v>
      </c>
      <c r="CL28" s="1899"/>
      <c r="CM28" s="1899"/>
      <c r="CN28" s="1899"/>
      <c r="CO28" s="1899"/>
      <c r="CP28" s="1899"/>
      <c r="CQ28" s="1899"/>
    </row>
    <row r="29" spans="1:95" s="236" customFormat="1" ht="14.25" x14ac:dyDescent="0.2">
      <c r="A29" s="8023" t="s">
        <v>2065</v>
      </c>
      <c r="B29" s="8023"/>
      <c r="C29" s="8023"/>
      <c r="D29" s="3293"/>
      <c r="E29" s="571"/>
      <c r="F29" s="1917"/>
      <c r="G29" s="3306"/>
      <c r="H29" s="1902"/>
      <c r="I29" s="1901"/>
      <c r="J29" s="1904"/>
      <c r="K29" s="1901"/>
      <c r="L29" s="1902"/>
      <c r="M29" s="1901"/>
      <c r="N29" s="1902"/>
      <c r="O29" s="1901"/>
      <c r="P29" s="1904"/>
      <c r="Q29" s="1901"/>
      <c r="R29" s="1902"/>
      <c r="S29" s="1901"/>
      <c r="T29" s="1904"/>
      <c r="U29" s="1901"/>
      <c r="V29" s="1902"/>
      <c r="W29" s="1901"/>
      <c r="X29" s="1902"/>
      <c r="Y29" s="1901"/>
      <c r="Z29" s="1902"/>
      <c r="AA29" s="1901"/>
      <c r="AB29" s="1902"/>
      <c r="AC29" s="1901"/>
      <c r="AD29" s="1902"/>
      <c r="AE29" s="1901"/>
      <c r="AF29" s="1902"/>
      <c r="AG29" s="1901"/>
      <c r="AH29" s="1902"/>
      <c r="AI29" s="1901"/>
      <c r="AJ29" s="1902"/>
      <c r="AK29" s="1901"/>
      <c r="AL29" s="1902"/>
      <c r="AM29" s="1901"/>
      <c r="AN29" s="1902"/>
      <c r="AO29" s="1901"/>
      <c r="AP29" s="1902"/>
      <c r="AQ29" s="1901"/>
      <c r="AR29" s="1902"/>
      <c r="AS29" s="1915"/>
      <c r="AT29" s="1931"/>
      <c r="AU29" s="1931"/>
      <c r="AV29" s="1931"/>
      <c r="AW29" s="1915"/>
      <c r="AX29" s="1915"/>
      <c r="BT29" s="270"/>
      <c r="BU29" s="270"/>
      <c r="BV29" s="270"/>
      <c r="BW29" s="270"/>
      <c r="BX29" s="270"/>
      <c r="BY29" s="270"/>
      <c r="BZ29" s="270"/>
      <c r="CA29" s="270"/>
      <c r="CB29" s="270"/>
      <c r="CC29" s="270">
        <v>0</v>
      </c>
      <c r="CD29" s="270">
        <v>0</v>
      </c>
      <c r="CE29" s="270">
        <v>0</v>
      </c>
      <c r="CF29" s="270"/>
      <c r="CG29" s="270">
        <v>0</v>
      </c>
      <c r="CH29" s="270"/>
      <c r="CI29" s="270"/>
      <c r="CJ29" s="270"/>
      <c r="CK29" s="270"/>
      <c r="CL29" s="270"/>
    </row>
    <row r="30" spans="1:95" s="236" customFormat="1" ht="14.25" x14ac:dyDescent="0.2">
      <c r="A30" s="8023" t="s">
        <v>2066</v>
      </c>
      <c r="B30" s="8023"/>
      <c r="C30" s="8023"/>
      <c r="D30" s="3293"/>
      <c r="E30" s="1917"/>
      <c r="F30" s="1917"/>
      <c r="G30" s="3306"/>
      <c r="H30" s="1902"/>
      <c r="I30" s="1901"/>
      <c r="J30" s="1904"/>
      <c r="K30" s="1901"/>
      <c r="L30" s="1902"/>
      <c r="M30" s="1901"/>
      <c r="N30" s="1902"/>
      <c r="O30" s="1901"/>
      <c r="P30" s="1904"/>
      <c r="Q30" s="1901"/>
      <c r="R30" s="1902"/>
      <c r="S30" s="1901"/>
      <c r="T30" s="1904"/>
      <c r="U30" s="1901"/>
      <c r="V30" s="1902"/>
      <c r="W30" s="1901"/>
      <c r="X30" s="1902"/>
      <c r="Y30" s="1901"/>
      <c r="Z30" s="1902"/>
      <c r="AA30" s="1901"/>
      <c r="AB30" s="1902"/>
      <c r="AC30" s="1901"/>
      <c r="AD30" s="1902"/>
      <c r="AE30" s="1901"/>
      <c r="AF30" s="1902"/>
      <c r="AG30" s="1901"/>
      <c r="AH30" s="1902"/>
      <c r="AI30" s="1901"/>
      <c r="AJ30" s="1902"/>
      <c r="AK30" s="1901"/>
      <c r="AL30" s="1902"/>
      <c r="AM30" s="1901"/>
      <c r="AN30" s="1902"/>
      <c r="AO30" s="1901"/>
      <c r="AP30" s="1902"/>
      <c r="AQ30" s="1901"/>
      <c r="AR30" s="1902"/>
      <c r="AS30" s="1915"/>
      <c r="AT30" s="1931"/>
      <c r="AU30" s="1931"/>
      <c r="AV30" s="1931"/>
      <c r="AW30" s="1915"/>
      <c r="AX30" s="1915"/>
      <c r="BT30" s="270"/>
      <c r="BU30" s="270"/>
      <c r="BV30" s="270"/>
      <c r="BW30" s="270"/>
      <c r="BX30" s="270"/>
      <c r="BY30" s="270"/>
      <c r="BZ30" s="270"/>
      <c r="CA30" s="270"/>
      <c r="CB30" s="270"/>
      <c r="CC30" s="270">
        <v>0</v>
      </c>
      <c r="CD30" s="270">
        <v>0</v>
      </c>
      <c r="CE30" s="270">
        <v>0</v>
      </c>
      <c r="CF30" s="270"/>
      <c r="CG30" s="270">
        <v>0</v>
      </c>
      <c r="CH30" s="270"/>
      <c r="CI30" s="270"/>
      <c r="CJ30" s="270"/>
      <c r="CK30" s="270"/>
      <c r="CL30" s="270"/>
    </row>
    <row r="31" spans="1:95" s="236" customFormat="1" ht="14.25" customHeight="1" x14ac:dyDescent="0.2">
      <c r="A31" s="8032" t="s">
        <v>2067</v>
      </c>
      <c r="B31" s="8032"/>
      <c r="C31" s="8032"/>
      <c r="D31" s="3293"/>
      <c r="E31" s="571"/>
      <c r="F31" s="1917"/>
      <c r="G31" s="3306"/>
      <c r="H31" s="1902"/>
      <c r="I31" s="1901"/>
      <c r="J31" s="1904"/>
      <c r="K31" s="1901"/>
      <c r="L31" s="1902"/>
      <c r="M31" s="1901"/>
      <c r="N31" s="1902"/>
      <c r="O31" s="1901"/>
      <c r="P31" s="1904"/>
      <c r="Q31" s="1901"/>
      <c r="R31" s="1902"/>
      <c r="S31" s="1901"/>
      <c r="T31" s="1904"/>
      <c r="U31" s="1901"/>
      <c r="V31" s="1902"/>
      <c r="W31" s="1901"/>
      <c r="X31" s="1902"/>
      <c r="Y31" s="1901"/>
      <c r="Z31" s="1902"/>
      <c r="AA31" s="1901"/>
      <c r="AB31" s="1902"/>
      <c r="AC31" s="1901"/>
      <c r="AD31" s="1902"/>
      <c r="AE31" s="1901"/>
      <c r="AF31" s="1902"/>
      <c r="AG31" s="1901"/>
      <c r="AH31" s="1902"/>
      <c r="AI31" s="1901"/>
      <c r="AJ31" s="1902"/>
      <c r="AK31" s="1901"/>
      <c r="AL31" s="1902"/>
      <c r="AM31" s="1901"/>
      <c r="AN31" s="1902"/>
      <c r="AO31" s="1901"/>
      <c r="AP31" s="1902"/>
      <c r="AQ31" s="1901"/>
      <c r="AR31" s="1902"/>
      <c r="AS31" s="1915"/>
      <c r="AT31" s="1931"/>
      <c r="AU31" s="1931"/>
      <c r="AV31" s="1931"/>
      <c r="AW31" s="1915"/>
      <c r="AX31" s="1915"/>
      <c r="BT31" s="270"/>
      <c r="BU31" s="270"/>
      <c r="BV31" s="270"/>
      <c r="BW31" s="270"/>
      <c r="BX31" s="270"/>
      <c r="BY31" s="270"/>
      <c r="BZ31" s="270"/>
      <c r="CA31" s="270"/>
      <c r="CB31" s="270"/>
      <c r="CC31" s="270">
        <v>0</v>
      </c>
      <c r="CD31" s="270">
        <v>0</v>
      </c>
      <c r="CE31" s="270">
        <v>0</v>
      </c>
      <c r="CF31" s="270"/>
      <c r="CG31" s="270">
        <v>0</v>
      </c>
      <c r="CH31" s="270"/>
      <c r="CI31" s="270"/>
      <c r="CJ31" s="270"/>
      <c r="CK31" s="270"/>
      <c r="CL31" s="270"/>
    </row>
    <row r="32" spans="1:95" s="236" customFormat="1" ht="14.25" customHeight="1" x14ac:dyDescent="0.2">
      <c r="A32" s="8023" t="s">
        <v>2068</v>
      </c>
      <c r="B32" s="8023"/>
      <c r="C32" s="8023"/>
      <c r="D32" s="3293"/>
      <c r="E32" s="1917"/>
      <c r="F32" s="1922"/>
      <c r="G32" s="3310"/>
      <c r="H32" s="3310"/>
      <c r="I32" s="1918"/>
      <c r="J32" s="1920"/>
      <c r="K32" s="1918"/>
      <c r="L32" s="1920"/>
      <c r="M32" s="1918"/>
      <c r="N32" s="1920"/>
      <c r="O32" s="1918"/>
      <c r="P32" s="1920"/>
      <c r="Q32" s="1901"/>
      <c r="R32" s="1902"/>
      <c r="S32" s="1901"/>
      <c r="T32" s="1904"/>
      <c r="U32" s="1901"/>
      <c r="V32" s="1902"/>
      <c r="W32" s="1901"/>
      <c r="X32" s="1902"/>
      <c r="Y32" s="1901"/>
      <c r="Z32" s="1902"/>
      <c r="AA32" s="1901"/>
      <c r="AB32" s="1902"/>
      <c r="AC32" s="1901"/>
      <c r="AD32" s="1902"/>
      <c r="AE32" s="1901"/>
      <c r="AF32" s="1902"/>
      <c r="AG32" s="1901"/>
      <c r="AH32" s="1902"/>
      <c r="AI32" s="1901"/>
      <c r="AJ32" s="1902"/>
      <c r="AK32" s="1901"/>
      <c r="AL32" s="1902"/>
      <c r="AM32" s="1901"/>
      <c r="AN32" s="1902"/>
      <c r="AO32" s="1901"/>
      <c r="AP32" s="1902"/>
      <c r="AQ32" s="1901"/>
      <c r="AR32" s="1902"/>
      <c r="AS32" s="1915"/>
      <c r="AT32" s="1931"/>
      <c r="AU32" s="1931"/>
      <c r="AV32" s="1931"/>
      <c r="AW32" s="1915"/>
      <c r="AX32" s="1915"/>
      <c r="BT32" s="270"/>
      <c r="BU32" s="270"/>
      <c r="BV32" s="270"/>
      <c r="BW32" s="270"/>
      <c r="BX32" s="270"/>
      <c r="BY32" s="270"/>
      <c r="BZ32" s="270"/>
      <c r="CA32" s="270"/>
      <c r="CB32" s="270"/>
      <c r="CC32" s="270">
        <v>0</v>
      </c>
      <c r="CD32" s="270">
        <v>0</v>
      </c>
      <c r="CE32" s="270">
        <v>0</v>
      </c>
      <c r="CF32" s="270"/>
      <c r="CG32" s="270">
        <v>0</v>
      </c>
      <c r="CH32" s="270"/>
      <c r="CI32" s="270"/>
      <c r="CJ32" s="270"/>
      <c r="CK32" s="270"/>
      <c r="CL32" s="270"/>
    </row>
    <row r="33" spans="1:98" s="84" customFormat="1" ht="16.350000000000001" customHeight="1" x14ac:dyDescent="0.2">
      <c r="A33" s="8023" t="s">
        <v>2069</v>
      </c>
      <c r="B33" s="8023"/>
      <c r="C33" s="8023"/>
      <c r="D33" s="3293"/>
      <c r="E33" s="571"/>
      <c r="F33" s="1922"/>
      <c r="G33" s="3309"/>
      <c r="H33" s="1924"/>
      <c r="I33" s="1923"/>
      <c r="J33" s="1925"/>
      <c r="K33" s="1923"/>
      <c r="L33" s="1924"/>
      <c r="M33" s="1923"/>
      <c r="N33" s="1925"/>
      <c r="O33" s="1923"/>
      <c r="P33" s="1924"/>
      <c r="Q33" s="1923"/>
      <c r="R33" s="1924"/>
      <c r="S33" s="1923"/>
      <c r="T33" s="1924"/>
      <c r="U33" s="1923"/>
      <c r="V33" s="1924"/>
      <c r="W33" s="1926"/>
      <c r="X33" s="1927"/>
      <c r="Y33" s="1923"/>
      <c r="Z33" s="1924"/>
      <c r="AA33" s="1923"/>
      <c r="AB33" s="1924"/>
      <c r="AC33" s="1923"/>
      <c r="AD33" s="1924"/>
      <c r="AE33" s="1923"/>
      <c r="AF33" s="1924"/>
      <c r="AG33" s="1923"/>
      <c r="AH33" s="1924"/>
      <c r="AI33" s="1923"/>
      <c r="AJ33" s="1924"/>
      <c r="AK33" s="1923"/>
      <c r="AL33" s="1924"/>
      <c r="AM33" s="1923"/>
      <c r="AN33" s="1924"/>
      <c r="AO33" s="1923"/>
      <c r="AP33" s="1924"/>
      <c r="AQ33" s="1923"/>
      <c r="AR33" s="1924"/>
      <c r="AS33" s="1926"/>
      <c r="AT33" s="1927"/>
      <c r="AU33" s="1923"/>
      <c r="AV33" s="1924"/>
      <c r="AW33" s="1926"/>
      <c r="AX33" s="1927"/>
      <c r="BR33" s="331"/>
      <c r="BS33" s="331"/>
      <c r="BT33" s="331"/>
      <c r="BU33" s="1015"/>
      <c r="BV33" s="1015"/>
      <c r="BW33" s="1015"/>
      <c r="BX33" s="1929" t="e">
        <f t="shared" ref="BX33" si="3">IF(CE33=1,"* Las consultas de 12 años NO DEBEN ser mayor que el total de Consultas entre 10-14 Años. ","")</f>
        <v>#REF!</v>
      </c>
      <c r="BY33" s="1929" t="e">
        <f t="shared" ref="BY33" si="4">IF(CF33=1,"* Las consultas de 60 años NO DEBEN ser mayor que el total de Consultas entre 60-64 Años. ","")</f>
        <v>#REF!</v>
      </c>
      <c r="BZ33" s="1929" t="e">
        <f t="shared" ref="BZ33" si="5">IF(CG33=1,"* Las actividades de usuarios en situación de discapacidad NO DEBEN superar el total. ","")</f>
        <v>#REF!</v>
      </c>
      <c r="CA33" s="1929" t="e">
        <f>IF(AND(#REF!="",D33&lt;&gt;0),"* Recuerde que las Embarazadas deben ser incluídas en el ingreso por rango Etario (Digite CEROS si no tiene). ",IF(F33&lt;#REF!,"* Las Embarazadas NO DEBEN ser mayor al total de mujeres. ",""))</f>
        <v>#REF!</v>
      </c>
      <c r="CB33" s="1929" t="e">
        <f>IF(AND(#REF!="",D33&lt;&gt;0),"* No olvide digitar la columna Beneficiarios (Digite CEROS si no tiene). ",IF(D33&lt;#REF!,"* El número de Beneficiarios NO DEBE ser mayor que el Total. ",""))</f>
        <v>#REF!</v>
      </c>
      <c r="CC33" s="1929" t="e">
        <f>IF(AND(#REF!="",D33&lt;&gt;0),"* No olvide digitar la Población SENAME (Digite CEROS si no tiene). ",IF(D33&lt;#REF!,"* La Población SENAME NO DEBE ser mayor al Total. ",""))</f>
        <v>#REF!</v>
      </c>
      <c r="CD33" s="1929" t="e">
        <f>IF(AND(#REF!="",D33&lt;&gt;0),"* No olvide digitar la Población Migrante (Digite CEROS si no tiene). ",IF(D33&lt;#REF!,"* La Población Migrante NO DEBE superar el Total. ",""))</f>
        <v>#REF!</v>
      </c>
      <c r="CE33" s="1930" t="e">
        <f>IF(#REF!&gt;(Y33+Z33),1,0)</f>
        <v>#REF!</v>
      </c>
      <c r="CF33" s="1930" t="e">
        <f>IF(#REF!&gt;(AK33+AL33),1,0)</f>
        <v>#REF!</v>
      </c>
      <c r="CG33" s="1930" t="e">
        <f>IF(D33&lt;#REF!,1,0)</f>
        <v>#REF!</v>
      </c>
      <c r="CH33" s="1930" t="e">
        <f>IF(AND(#REF!="",D33&lt;&gt;0),1,IF(F33&lt;#REF!,1,0))</f>
        <v>#REF!</v>
      </c>
      <c r="CI33" s="1930" t="e">
        <f>IF(AND(#REF!="",D33&lt;&gt;0),1,IF(D33&lt;#REF!,1,0))</f>
        <v>#REF!</v>
      </c>
      <c r="CJ33" s="1930" t="e">
        <f>IF(AND(#REF!="",D33&lt;&gt;0),1,IF(D33&lt;#REF!,1,0))</f>
        <v>#REF!</v>
      </c>
      <c r="CK33" s="1930" t="e">
        <f>IF(AND(#REF!="",D33&lt;&gt;0),1,IF(D33&lt;#REF!,1,0))</f>
        <v>#REF!</v>
      </c>
      <c r="CL33" s="1899"/>
      <c r="CM33" s="1899"/>
      <c r="CN33" s="1899"/>
      <c r="CO33" s="1899"/>
      <c r="CP33" s="1899"/>
      <c r="CQ33" s="1899"/>
    </row>
    <row r="34" spans="1:98" s="236" customFormat="1" ht="14.25" x14ac:dyDescent="0.2">
      <c r="A34" s="8024" t="s">
        <v>2070</v>
      </c>
      <c r="B34" s="8024"/>
      <c r="C34" s="8024"/>
      <c r="D34" s="3293"/>
      <c r="E34" s="1917"/>
      <c r="F34" s="1922"/>
      <c r="G34" s="3306"/>
      <c r="H34" s="1902"/>
      <c r="I34" s="1901"/>
      <c r="J34" s="1904"/>
      <c r="K34" s="1901"/>
      <c r="L34" s="1902"/>
      <c r="M34" s="1901"/>
      <c r="N34" s="1902"/>
      <c r="O34" s="1901"/>
      <c r="P34" s="1904"/>
      <c r="Q34" s="1901"/>
      <c r="R34" s="1902"/>
      <c r="S34" s="1901"/>
      <c r="T34" s="1904"/>
      <c r="U34" s="1901"/>
      <c r="V34" s="1902"/>
      <c r="W34" s="1901"/>
      <c r="X34" s="1902"/>
      <c r="Y34" s="1901"/>
      <c r="Z34" s="1902"/>
      <c r="AA34" s="1901"/>
      <c r="AB34" s="1902"/>
      <c r="AC34" s="1901"/>
      <c r="AD34" s="1902"/>
      <c r="AE34" s="1901"/>
      <c r="AF34" s="1902"/>
      <c r="AG34" s="1901"/>
      <c r="AH34" s="1902"/>
      <c r="AI34" s="1901"/>
      <c r="AJ34" s="1902"/>
      <c r="AK34" s="1901"/>
      <c r="AL34" s="1902"/>
      <c r="AM34" s="1901"/>
      <c r="AN34" s="1902"/>
      <c r="AO34" s="1901"/>
      <c r="AP34" s="1902"/>
      <c r="AQ34" s="1901"/>
      <c r="AR34" s="1902"/>
      <c r="AS34" s="1915"/>
      <c r="AT34" s="1931"/>
      <c r="AU34" s="1931"/>
      <c r="AV34" s="1931"/>
      <c r="AW34" s="1915"/>
      <c r="AX34" s="1915"/>
      <c r="BT34" s="270"/>
      <c r="BU34" s="270"/>
      <c r="BV34" s="270"/>
      <c r="BW34" s="270"/>
      <c r="BX34" s="270"/>
      <c r="BY34" s="270"/>
      <c r="BZ34" s="270"/>
      <c r="CA34" s="270"/>
      <c r="CB34" s="270"/>
      <c r="CC34" s="270">
        <v>0</v>
      </c>
      <c r="CD34" s="270">
        <v>0</v>
      </c>
      <c r="CE34" s="270">
        <v>0</v>
      </c>
      <c r="CF34" s="270"/>
      <c r="CG34" s="270">
        <v>0</v>
      </c>
      <c r="CH34" s="270"/>
      <c r="CI34" s="270"/>
      <c r="CJ34" s="270"/>
      <c r="CK34" s="270"/>
      <c r="CL34" s="270"/>
    </row>
    <row r="35" spans="1:98" s="3314" customFormat="1" ht="21.75" customHeight="1" x14ac:dyDescent="0.2">
      <c r="A35" s="8025" t="s">
        <v>2071</v>
      </c>
      <c r="B35" s="8026"/>
      <c r="C35" s="8027"/>
      <c r="D35" s="3293"/>
      <c r="E35" s="571"/>
      <c r="F35" s="1922"/>
      <c r="G35" s="3311"/>
      <c r="H35" s="656"/>
      <c r="I35" s="3312"/>
      <c r="J35" s="657"/>
      <c r="K35" s="3313"/>
      <c r="L35" s="656"/>
      <c r="M35" s="3313"/>
      <c r="N35" s="656"/>
      <c r="O35" s="3313"/>
      <c r="P35" s="657"/>
      <c r="Q35" s="3313"/>
      <c r="R35" s="656"/>
      <c r="S35" s="3313"/>
      <c r="T35" s="657"/>
      <c r="U35" s="3313"/>
      <c r="V35" s="656"/>
      <c r="W35" s="3313"/>
      <c r="X35" s="656"/>
      <c r="Y35" s="3313"/>
      <c r="Z35" s="656"/>
      <c r="AA35" s="3313"/>
      <c r="AB35" s="656"/>
      <c r="AC35" s="3313"/>
      <c r="AD35" s="656"/>
      <c r="AE35" s="3313"/>
      <c r="AF35" s="656"/>
      <c r="AG35" s="3313"/>
      <c r="AH35" s="656"/>
      <c r="AI35" s="3313"/>
      <c r="AJ35" s="656"/>
      <c r="AK35" s="3313"/>
      <c r="AL35" s="656"/>
      <c r="AM35" s="3313"/>
      <c r="AN35" s="656"/>
      <c r="AO35" s="3313"/>
      <c r="AP35" s="656"/>
      <c r="AQ35" s="3313"/>
      <c r="AR35" s="656"/>
      <c r="AS35" s="656"/>
      <c r="AT35" s="656"/>
      <c r="AU35" s="656"/>
      <c r="AV35" s="656"/>
      <c r="AW35" s="1933"/>
      <c r="AX35" s="1933"/>
      <c r="BT35" s="3315"/>
      <c r="BU35" s="3315"/>
      <c r="BV35" s="3315"/>
      <c r="BW35" s="3315"/>
      <c r="BX35" s="3315"/>
      <c r="BY35" s="3315"/>
      <c r="BZ35" s="3315"/>
      <c r="CA35" s="3315"/>
      <c r="CB35" s="3315"/>
      <c r="CC35" s="3315">
        <v>0</v>
      </c>
      <c r="CD35" s="3315">
        <v>0</v>
      </c>
      <c r="CE35" s="3315">
        <v>0</v>
      </c>
      <c r="CF35" s="3315"/>
      <c r="CG35" s="3315">
        <v>0</v>
      </c>
      <c r="CH35" s="3315"/>
      <c r="CI35" s="3315"/>
      <c r="CJ35" s="3315"/>
      <c r="CK35" s="3315"/>
      <c r="CL35" s="3315"/>
    </row>
    <row r="36" spans="1:98" s="236" customFormat="1" ht="14.25" x14ac:dyDescent="0.2">
      <c r="A36" s="8028" t="s">
        <v>2072</v>
      </c>
      <c r="B36" s="8028"/>
      <c r="C36" s="8028"/>
      <c r="D36" s="3316"/>
      <c r="E36" s="1917"/>
      <c r="F36" s="3316"/>
      <c r="G36" s="3317"/>
      <c r="H36" s="3318"/>
      <c r="I36" s="3317">
        <f t="shared" ref="I36:AX36" si="6">SUM(I19:I35)</f>
        <v>0</v>
      </c>
      <c r="J36" s="3319">
        <f t="shared" si="6"/>
        <v>0</v>
      </c>
      <c r="K36" s="3317">
        <f t="shared" si="6"/>
        <v>0</v>
      </c>
      <c r="L36" s="3318">
        <f t="shared" si="6"/>
        <v>0</v>
      </c>
      <c r="M36" s="3317">
        <f t="shared" si="6"/>
        <v>0</v>
      </c>
      <c r="N36" s="3318">
        <f t="shared" si="6"/>
        <v>0</v>
      </c>
      <c r="O36" s="3317">
        <f t="shared" si="6"/>
        <v>0</v>
      </c>
      <c r="P36" s="3319">
        <f t="shared" si="6"/>
        <v>0</v>
      </c>
      <c r="Q36" s="3317">
        <f t="shared" si="6"/>
        <v>0</v>
      </c>
      <c r="R36" s="3318">
        <f t="shared" si="6"/>
        <v>0</v>
      </c>
      <c r="S36" s="3317">
        <f t="shared" si="6"/>
        <v>0</v>
      </c>
      <c r="T36" s="3319">
        <f t="shared" si="6"/>
        <v>0</v>
      </c>
      <c r="U36" s="3317">
        <f t="shared" si="6"/>
        <v>0</v>
      </c>
      <c r="V36" s="3318">
        <f t="shared" si="6"/>
        <v>0</v>
      </c>
      <c r="W36" s="3317">
        <f t="shared" si="6"/>
        <v>0</v>
      </c>
      <c r="X36" s="3318">
        <f t="shared" si="6"/>
        <v>0</v>
      </c>
      <c r="Y36" s="3317">
        <f t="shared" si="6"/>
        <v>0</v>
      </c>
      <c r="Z36" s="3318">
        <f t="shared" si="6"/>
        <v>0</v>
      </c>
      <c r="AA36" s="3317">
        <f t="shared" si="6"/>
        <v>0</v>
      </c>
      <c r="AB36" s="3318">
        <f t="shared" si="6"/>
        <v>0</v>
      </c>
      <c r="AC36" s="3317">
        <f t="shared" si="6"/>
        <v>0</v>
      </c>
      <c r="AD36" s="3318">
        <f t="shared" si="6"/>
        <v>0</v>
      </c>
      <c r="AE36" s="3317">
        <f t="shared" si="6"/>
        <v>0</v>
      </c>
      <c r="AF36" s="3318">
        <f t="shared" si="6"/>
        <v>0</v>
      </c>
      <c r="AG36" s="3317">
        <f t="shared" si="6"/>
        <v>0</v>
      </c>
      <c r="AH36" s="3318">
        <f t="shared" si="6"/>
        <v>0</v>
      </c>
      <c r="AI36" s="3317">
        <f t="shared" si="6"/>
        <v>0</v>
      </c>
      <c r="AJ36" s="3318">
        <f t="shared" si="6"/>
        <v>0</v>
      </c>
      <c r="AK36" s="3317">
        <f t="shared" si="6"/>
        <v>0</v>
      </c>
      <c r="AL36" s="3318">
        <f t="shared" si="6"/>
        <v>0</v>
      </c>
      <c r="AM36" s="3317">
        <f t="shared" si="6"/>
        <v>0</v>
      </c>
      <c r="AN36" s="3318">
        <f t="shared" si="6"/>
        <v>0</v>
      </c>
      <c r="AO36" s="3317">
        <f t="shared" si="6"/>
        <v>0</v>
      </c>
      <c r="AP36" s="3318">
        <f t="shared" si="6"/>
        <v>0</v>
      </c>
      <c r="AQ36" s="3317">
        <f t="shared" si="6"/>
        <v>0</v>
      </c>
      <c r="AR36" s="3318">
        <f t="shared" si="6"/>
        <v>0</v>
      </c>
      <c r="AS36" s="3316">
        <f t="shared" si="6"/>
        <v>0</v>
      </c>
      <c r="AT36" s="3316">
        <f t="shared" si="6"/>
        <v>0</v>
      </c>
      <c r="AU36" s="3316">
        <f t="shared" si="6"/>
        <v>0</v>
      </c>
      <c r="AV36" s="3316">
        <f t="shared" si="6"/>
        <v>0</v>
      </c>
      <c r="AW36" s="3316">
        <f t="shared" si="6"/>
        <v>0</v>
      </c>
      <c r="AX36" s="3316">
        <f t="shared" si="6"/>
        <v>0</v>
      </c>
      <c r="BT36" s="270"/>
      <c r="BU36" s="270"/>
      <c r="BV36" s="270"/>
      <c r="BW36" s="270"/>
      <c r="BX36" s="270"/>
      <c r="BY36" s="270"/>
      <c r="BZ36" s="270"/>
      <c r="CA36" s="270"/>
      <c r="CB36" s="270"/>
      <c r="CC36" s="270"/>
      <c r="CD36" s="270"/>
      <c r="CE36" s="270"/>
      <c r="CF36" s="270"/>
      <c r="CG36" s="270"/>
      <c r="CH36" s="270"/>
      <c r="CI36" s="270"/>
      <c r="CJ36" s="270"/>
      <c r="CK36" s="270"/>
      <c r="CL36" s="270"/>
    </row>
    <row r="37" spans="1:98" s="84" customFormat="1" ht="30" customHeight="1" x14ac:dyDescent="0.2">
      <c r="A37" s="181" t="s">
        <v>2073</v>
      </c>
      <c r="B37" s="3320"/>
      <c r="C37" s="3320"/>
      <c r="D37" s="658"/>
      <c r="AR37" s="30"/>
      <c r="AS37" s="30"/>
      <c r="AT37" s="30"/>
      <c r="AU37" s="73"/>
      <c r="AV37" s="73"/>
      <c r="AW37" s="73"/>
      <c r="AX37" s="73"/>
      <c r="BT37" s="331"/>
      <c r="BU37" s="331"/>
      <c r="BV37" s="331"/>
      <c r="BW37" s="1015"/>
      <c r="BX37" s="1015"/>
      <c r="BY37" s="1015"/>
      <c r="BZ37" s="1015"/>
      <c r="CA37" s="1899"/>
      <c r="CB37" s="1899"/>
      <c r="CC37" s="1899"/>
      <c r="CD37" s="1899"/>
      <c r="CE37" s="1899"/>
      <c r="CF37" s="1899"/>
      <c r="CG37" s="1899"/>
      <c r="CH37" s="1914"/>
      <c r="CI37" s="1914"/>
      <c r="CJ37" s="1914"/>
      <c r="CK37" s="1914"/>
      <c r="CL37" s="1914"/>
      <c r="CM37" s="1914"/>
      <c r="CN37" s="1914"/>
      <c r="CO37" s="1899"/>
      <c r="CP37" s="1899"/>
      <c r="CQ37" s="1899"/>
      <c r="CR37" s="1899"/>
      <c r="CS37" s="1899"/>
      <c r="CT37" s="1899"/>
    </row>
    <row r="38" spans="1:98" s="236" customFormat="1" ht="45.75" customHeight="1" x14ac:dyDescent="0.2">
      <c r="A38" s="8010" t="s">
        <v>2074</v>
      </c>
      <c r="B38" s="8011"/>
      <c r="C38" s="8011"/>
      <c r="D38" s="8010"/>
      <c r="E38" s="8011"/>
      <c r="F38" s="8012"/>
      <c r="G38" s="7746" t="s">
        <v>2075</v>
      </c>
      <c r="H38" s="7755"/>
      <c r="I38" s="7755"/>
      <c r="J38" s="7755"/>
      <c r="K38" s="7755"/>
      <c r="L38" s="7755"/>
      <c r="M38" s="7755"/>
      <c r="N38" s="7755"/>
      <c r="O38" s="7755"/>
      <c r="P38" s="7755"/>
      <c r="Q38" s="7755"/>
      <c r="R38" s="7755"/>
      <c r="S38" s="7755"/>
      <c r="T38" s="7755"/>
      <c r="U38" s="7755"/>
      <c r="V38" s="7755"/>
      <c r="W38" s="7755"/>
      <c r="X38" s="7755"/>
      <c r="Y38" s="7755"/>
      <c r="Z38" s="7755"/>
      <c r="AA38" s="7755"/>
      <c r="AB38" s="7755"/>
      <c r="AC38" s="7755"/>
      <c r="AD38" s="7755"/>
      <c r="AE38" s="7755"/>
      <c r="AF38" s="7755"/>
      <c r="AG38" s="7755"/>
      <c r="AH38" s="7755"/>
      <c r="AI38" s="7755"/>
      <c r="AJ38" s="7755"/>
      <c r="AK38" s="7755"/>
      <c r="AL38" s="7755"/>
      <c r="AM38" s="7755"/>
      <c r="AN38" s="7755"/>
      <c r="AO38" s="7755"/>
      <c r="AP38" s="7773"/>
      <c r="AQ38" s="7969" t="s">
        <v>2122</v>
      </c>
      <c r="AR38" s="7939" t="s">
        <v>3393</v>
      </c>
      <c r="AS38" s="8054" t="s">
        <v>3843</v>
      </c>
      <c r="AT38" s="8054" t="s">
        <v>3844</v>
      </c>
      <c r="AU38" s="8057" t="s">
        <v>54</v>
      </c>
      <c r="AV38" s="8054" t="s">
        <v>111</v>
      </c>
      <c r="AW38" s="7969" t="s">
        <v>3538</v>
      </c>
      <c r="BT38" s="270"/>
      <c r="BU38" s="270"/>
      <c r="BV38" s="270"/>
      <c r="BW38" s="270"/>
      <c r="BX38" s="270"/>
      <c r="BY38" s="270"/>
      <c r="BZ38" s="270"/>
      <c r="CA38" s="270"/>
      <c r="CB38" s="270"/>
      <c r="CC38" s="270"/>
      <c r="CD38" s="270"/>
      <c r="CE38" s="270"/>
      <c r="CF38" s="270"/>
      <c r="CG38" s="270"/>
      <c r="CH38" s="270"/>
      <c r="CI38" s="270"/>
      <c r="CJ38" s="270"/>
      <c r="CK38" s="270"/>
      <c r="CL38" s="270"/>
    </row>
    <row r="39" spans="1:98" s="236" customFormat="1" ht="22.5" customHeight="1" x14ac:dyDescent="0.2">
      <c r="A39" s="8029"/>
      <c r="B39" s="8030"/>
      <c r="C39" s="8031"/>
      <c r="D39" s="8013"/>
      <c r="E39" s="8014"/>
      <c r="F39" s="8015"/>
      <c r="G39" s="8016" t="s">
        <v>2039</v>
      </c>
      <c r="H39" s="8017"/>
      <c r="I39" s="8018" t="s">
        <v>321</v>
      </c>
      <c r="J39" s="8018"/>
      <c r="K39" s="8019" t="s">
        <v>322</v>
      </c>
      <c r="L39" s="8020"/>
      <c r="M39" s="8019" t="s">
        <v>2040</v>
      </c>
      <c r="N39" s="8020"/>
      <c r="O39" s="8019" t="s">
        <v>324</v>
      </c>
      <c r="P39" s="8020"/>
      <c r="Q39" s="8019" t="s">
        <v>325</v>
      </c>
      <c r="R39" s="8020"/>
      <c r="S39" s="8021" t="s">
        <v>326</v>
      </c>
      <c r="T39" s="8022"/>
      <c r="U39" s="7901" t="s">
        <v>327</v>
      </c>
      <c r="V39" s="7922"/>
      <c r="W39" s="7901" t="s">
        <v>2041</v>
      </c>
      <c r="X39" s="7922"/>
      <c r="Y39" s="7901" t="s">
        <v>236</v>
      </c>
      <c r="Z39" s="7902"/>
      <c r="AA39" s="7901" t="s">
        <v>237</v>
      </c>
      <c r="AB39" s="7902"/>
      <c r="AC39" s="7901" t="s">
        <v>2042</v>
      </c>
      <c r="AD39" s="7902"/>
      <c r="AE39" s="7901" t="s">
        <v>2043</v>
      </c>
      <c r="AF39" s="7902"/>
      <c r="AG39" s="7901" t="s">
        <v>2044</v>
      </c>
      <c r="AH39" s="7902"/>
      <c r="AI39" s="7901" t="s">
        <v>2045</v>
      </c>
      <c r="AJ39" s="7902"/>
      <c r="AK39" s="7901" t="s">
        <v>2046</v>
      </c>
      <c r="AL39" s="7902"/>
      <c r="AM39" s="7901" t="s">
        <v>2047</v>
      </c>
      <c r="AN39" s="7902"/>
      <c r="AO39" s="7901" t="s">
        <v>2048</v>
      </c>
      <c r="AP39" s="7960"/>
      <c r="AQ39" s="7970"/>
      <c r="AR39" s="7940"/>
      <c r="AS39" s="8055"/>
      <c r="AT39" s="8055"/>
      <c r="AU39" s="8058"/>
      <c r="AV39" s="8055"/>
      <c r="AW39" s="7970"/>
      <c r="BT39" s="270"/>
      <c r="BU39" s="270"/>
      <c r="BV39" s="270"/>
      <c r="BW39" s="270"/>
      <c r="BX39" s="270"/>
      <c r="BY39" s="270"/>
      <c r="BZ39" s="270"/>
      <c r="CA39" s="270"/>
      <c r="CB39" s="270"/>
      <c r="CC39" s="270"/>
      <c r="CD39" s="270"/>
      <c r="CE39" s="270"/>
      <c r="CF39" s="270"/>
      <c r="CG39" s="270"/>
      <c r="CH39" s="270"/>
      <c r="CI39" s="270"/>
      <c r="CJ39" s="270"/>
      <c r="CK39" s="270"/>
      <c r="CL39" s="270"/>
    </row>
    <row r="40" spans="1:98" s="236" customFormat="1" x14ac:dyDescent="0.25">
      <c r="A40" s="8031"/>
      <c r="B40" s="8031"/>
      <c r="C40" s="8015"/>
      <c r="D40" s="3321"/>
      <c r="E40" s="3322"/>
      <c r="F40" s="2697"/>
      <c r="G40" s="2697" t="s">
        <v>81</v>
      </c>
      <c r="H40" s="2697" t="s">
        <v>56</v>
      </c>
      <c r="I40" s="2697" t="s">
        <v>81</v>
      </c>
      <c r="J40" s="2697" t="s">
        <v>56</v>
      </c>
      <c r="K40" s="2697" t="s">
        <v>81</v>
      </c>
      <c r="L40" s="2697" t="s">
        <v>56</v>
      </c>
      <c r="M40" s="2697" t="s">
        <v>81</v>
      </c>
      <c r="N40" s="2697" t="s">
        <v>56</v>
      </c>
      <c r="O40" s="2697" t="s">
        <v>81</v>
      </c>
      <c r="P40" s="2697" t="s">
        <v>56</v>
      </c>
      <c r="Q40" s="2697" t="s">
        <v>81</v>
      </c>
      <c r="R40" s="2697" t="s">
        <v>56</v>
      </c>
      <c r="S40" s="2697" t="s">
        <v>81</v>
      </c>
      <c r="T40" s="2697" t="s">
        <v>56</v>
      </c>
      <c r="U40" s="2697" t="s">
        <v>81</v>
      </c>
      <c r="V40" s="2697" t="s">
        <v>56</v>
      </c>
      <c r="W40" s="2697" t="s">
        <v>81</v>
      </c>
      <c r="X40" s="2697" t="s">
        <v>56</v>
      </c>
      <c r="Y40" s="2697" t="s">
        <v>81</v>
      </c>
      <c r="Z40" s="2697" t="s">
        <v>56</v>
      </c>
      <c r="AA40" s="3041" t="s">
        <v>81</v>
      </c>
      <c r="AB40" s="3030" t="s">
        <v>56</v>
      </c>
      <c r="AC40" s="3041" t="s">
        <v>81</v>
      </c>
      <c r="AD40" s="3030" t="s">
        <v>56</v>
      </c>
      <c r="AE40" s="3041" t="s">
        <v>81</v>
      </c>
      <c r="AF40" s="3030" t="s">
        <v>56</v>
      </c>
      <c r="AG40" s="3041" t="s">
        <v>81</v>
      </c>
      <c r="AH40" s="3030" t="s">
        <v>56</v>
      </c>
      <c r="AI40" s="3041" t="s">
        <v>81</v>
      </c>
      <c r="AJ40" s="3030" t="s">
        <v>56</v>
      </c>
      <c r="AK40" s="3041" t="s">
        <v>81</v>
      </c>
      <c r="AL40" s="3030" t="s">
        <v>56</v>
      </c>
      <c r="AM40" s="3041" t="s">
        <v>81</v>
      </c>
      <c r="AN40" s="3030" t="s">
        <v>56</v>
      </c>
      <c r="AO40" s="3041" t="s">
        <v>81</v>
      </c>
      <c r="AP40" s="3259" t="s">
        <v>56</v>
      </c>
      <c r="AQ40" s="7971"/>
      <c r="AR40" s="7972"/>
      <c r="AS40" s="8056"/>
      <c r="AT40" s="8056"/>
      <c r="AU40" s="8059"/>
      <c r="AV40" s="8056"/>
      <c r="AW40" s="7971"/>
      <c r="BT40" s="270"/>
      <c r="BU40" s="270"/>
      <c r="BV40" s="270"/>
      <c r="BW40" s="270"/>
      <c r="BX40" s="270"/>
      <c r="BY40" s="270"/>
      <c r="BZ40" s="270"/>
      <c r="CA40" s="270"/>
      <c r="CB40" s="270"/>
      <c r="CC40" s="270"/>
      <c r="CD40" s="270"/>
      <c r="CE40" s="270"/>
      <c r="CF40" s="270"/>
      <c r="CG40" s="270"/>
      <c r="CH40" s="270"/>
      <c r="CI40" s="270"/>
      <c r="CJ40" s="270"/>
      <c r="CK40" s="270"/>
      <c r="CL40" s="270"/>
    </row>
    <row r="41" spans="1:98" s="3327" customFormat="1" ht="15" customHeight="1" x14ac:dyDescent="0.2">
      <c r="A41" s="8007" t="s">
        <v>2076</v>
      </c>
      <c r="B41" s="8008"/>
      <c r="C41" s="8009"/>
      <c r="D41" s="3323"/>
      <c r="E41" s="661"/>
      <c r="F41" s="3324"/>
      <c r="G41" s="1918"/>
      <c r="H41" s="1919"/>
      <c r="I41" s="1918"/>
      <c r="J41" s="1918"/>
      <c r="K41" s="1919"/>
      <c r="L41" s="1918"/>
      <c r="M41" s="1918"/>
      <c r="N41" s="1919"/>
      <c r="O41" s="1918"/>
      <c r="P41" s="1918"/>
      <c r="Q41" s="1919"/>
      <c r="R41" s="1918"/>
      <c r="S41" s="1918"/>
      <c r="T41" s="1919"/>
      <c r="U41" s="1934"/>
      <c r="V41" s="1934"/>
      <c r="W41" s="1934"/>
      <c r="X41" s="1934"/>
      <c r="Y41" s="1934"/>
      <c r="Z41" s="1934"/>
      <c r="AA41" s="662"/>
      <c r="AB41" s="663"/>
      <c r="AC41" s="664"/>
      <c r="AD41" s="663"/>
      <c r="AE41" s="662"/>
      <c r="AF41" s="663"/>
      <c r="AG41" s="665"/>
      <c r="AH41" s="663"/>
      <c r="AI41" s="665"/>
      <c r="AJ41" s="663"/>
      <c r="AK41" s="662"/>
      <c r="AL41" s="663"/>
      <c r="AM41" s="664"/>
      <c r="AN41" s="663"/>
      <c r="AO41" s="3325"/>
      <c r="AP41" s="666"/>
      <c r="AQ41" s="3326"/>
      <c r="AR41" s="3326"/>
      <c r="AS41" s="1935"/>
      <c r="AT41" s="1935"/>
      <c r="AU41" s="671"/>
      <c r="AV41" s="671"/>
      <c r="AW41" s="671"/>
      <c r="BT41" s="3328"/>
      <c r="BU41" s="3328"/>
      <c r="BV41" s="3328"/>
      <c r="BW41" s="3328"/>
      <c r="BX41" s="3328"/>
      <c r="BY41" s="3328"/>
      <c r="BZ41" s="3328"/>
      <c r="CA41" s="3328"/>
      <c r="CB41" s="3328"/>
      <c r="CC41" s="3328"/>
      <c r="CD41" s="3328"/>
      <c r="CE41" s="3328"/>
      <c r="CF41" s="3328"/>
      <c r="CG41" s="3328"/>
      <c r="CH41" s="3328"/>
      <c r="CI41" s="3328"/>
      <c r="CJ41" s="3328"/>
      <c r="CK41" s="3328"/>
      <c r="CL41" s="3328"/>
    </row>
    <row r="42" spans="1:98" s="3327" customFormat="1" ht="15" customHeight="1" x14ac:dyDescent="0.2">
      <c r="A42" s="7884" t="s">
        <v>2077</v>
      </c>
      <c r="B42" s="7998"/>
      <c r="C42" s="7885"/>
      <c r="D42" s="3329"/>
      <c r="E42" s="3330"/>
      <c r="F42" s="667"/>
      <c r="G42" s="668"/>
      <c r="H42" s="669"/>
      <c r="I42" s="668"/>
      <c r="J42" s="670"/>
      <c r="K42" s="668"/>
      <c r="L42" s="669"/>
      <c r="M42" s="668"/>
      <c r="N42" s="669"/>
      <c r="O42" s="668"/>
      <c r="P42" s="669"/>
      <c r="Q42" s="668"/>
      <c r="R42" s="671"/>
      <c r="S42" s="668"/>
      <c r="T42" s="671"/>
      <c r="U42" s="1934"/>
      <c r="V42" s="1934"/>
      <c r="W42" s="1934"/>
      <c r="X42" s="1934"/>
      <c r="Y42" s="1934"/>
      <c r="Z42" s="1934"/>
      <c r="AA42" s="672"/>
      <c r="AB42" s="673"/>
      <c r="AC42" s="1936"/>
      <c r="AD42" s="1937"/>
      <c r="AE42" s="1938"/>
      <c r="AF42" s="1937"/>
      <c r="AG42" s="1936"/>
      <c r="AH42" s="1939"/>
      <c r="AI42" s="1936"/>
      <c r="AJ42" s="1939"/>
      <c r="AK42" s="1938"/>
      <c r="AL42" s="1940"/>
      <c r="AM42" s="1936"/>
      <c r="AN42" s="1937"/>
      <c r="AO42" s="1938"/>
      <c r="AP42" s="1941"/>
      <c r="AQ42" s="1942"/>
      <c r="AR42" s="1918"/>
      <c r="AS42" s="1918"/>
      <c r="AT42" s="671"/>
      <c r="AU42" s="671"/>
      <c r="AV42" s="671"/>
      <c r="AW42" s="671"/>
      <c r="BT42" s="3328"/>
      <c r="BU42" s="3328"/>
      <c r="BV42" s="3328"/>
      <c r="BW42" s="3328"/>
      <c r="BX42" s="3328"/>
      <c r="BY42" s="3328"/>
      <c r="BZ42" s="3328"/>
      <c r="CA42" s="3328"/>
      <c r="CB42" s="3328"/>
      <c r="CC42" s="3328"/>
      <c r="CD42" s="3328"/>
      <c r="CE42" s="3328"/>
      <c r="CF42" s="3328"/>
      <c r="CG42" s="3328"/>
      <c r="CH42" s="3328"/>
      <c r="CI42" s="3328"/>
      <c r="CJ42" s="3328"/>
      <c r="CK42" s="3328"/>
      <c r="CL42" s="3328"/>
    </row>
    <row r="43" spans="1:98" s="3327" customFormat="1" ht="15" customHeight="1" x14ac:dyDescent="0.2">
      <c r="A43" s="7884" t="s">
        <v>2078</v>
      </c>
      <c r="B43" s="7998"/>
      <c r="C43" s="7885"/>
      <c r="D43" s="3329"/>
      <c r="E43" s="661"/>
      <c r="F43" s="667"/>
      <c r="G43" s="668"/>
      <c r="H43" s="669"/>
      <c r="I43" s="668"/>
      <c r="J43" s="670"/>
      <c r="K43" s="668"/>
      <c r="L43" s="669"/>
      <c r="M43" s="668"/>
      <c r="N43" s="669"/>
      <c r="O43" s="668"/>
      <c r="P43" s="669"/>
      <c r="Q43" s="668"/>
      <c r="R43" s="671"/>
      <c r="S43" s="668"/>
      <c r="T43" s="671"/>
      <c r="U43" s="1934"/>
      <c r="V43" s="1934"/>
      <c r="W43" s="1934"/>
      <c r="X43" s="1934"/>
      <c r="Y43" s="1934"/>
      <c r="Z43" s="1934"/>
      <c r="AA43" s="672"/>
      <c r="AB43" s="673"/>
      <c r="AC43" s="1936"/>
      <c r="AD43" s="1937"/>
      <c r="AE43" s="1938"/>
      <c r="AF43" s="1937"/>
      <c r="AG43" s="1936"/>
      <c r="AH43" s="1939"/>
      <c r="AI43" s="1936"/>
      <c r="AJ43" s="1939"/>
      <c r="AK43" s="1938"/>
      <c r="AL43" s="1940"/>
      <c r="AM43" s="1936"/>
      <c r="AN43" s="1937"/>
      <c r="AO43" s="1938"/>
      <c r="AP43" s="1941"/>
      <c r="AQ43" s="1942"/>
      <c r="AR43" s="1918"/>
      <c r="AS43" s="1918"/>
      <c r="AT43" s="671"/>
      <c r="AU43" s="671"/>
      <c r="AV43" s="671"/>
      <c r="AW43" s="671"/>
      <c r="BT43" s="3328"/>
      <c r="BU43" s="3328"/>
      <c r="BV43" s="3328"/>
      <c r="BW43" s="3328"/>
      <c r="BX43" s="3328"/>
      <c r="BY43" s="3328"/>
      <c r="BZ43" s="3328"/>
      <c r="CA43" s="3328"/>
      <c r="CB43" s="3328"/>
      <c r="CC43" s="3328"/>
      <c r="CD43" s="3328"/>
      <c r="CE43" s="3328"/>
      <c r="CF43" s="3328"/>
      <c r="CG43" s="3328"/>
      <c r="CH43" s="3328"/>
      <c r="CI43" s="3328"/>
      <c r="CJ43" s="3328"/>
      <c r="CK43" s="3328"/>
      <c r="CL43" s="3328"/>
    </row>
    <row r="44" spans="1:98" s="3327" customFormat="1" ht="14.25" x14ac:dyDescent="0.2">
      <c r="A44" s="7999" t="s">
        <v>2079</v>
      </c>
      <c r="B44" s="8000"/>
      <c r="C44" s="8001"/>
      <c r="D44" s="3331"/>
      <c r="E44" s="3330"/>
      <c r="F44" s="1943"/>
      <c r="G44" s="1918"/>
      <c r="H44" s="1919"/>
      <c r="I44" s="1918"/>
      <c r="J44" s="1919"/>
      <c r="K44" s="1918"/>
      <c r="L44" s="1919"/>
      <c r="M44" s="1918"/>
      <c r="N44" s="1919"/>
      <c r="O44" s="1918"/>
      <c r="P44" s="1919"/>
      <c r="Q44" s="1918"/>
      <c r="R44" s="1919"/>
      <c r="S44" s="1918"/>
      <c r="T44" s="1919"/>
      <c r="U44" s="1934"/>
      <c r="V44" s="1934"/>
      <c r="W44" s="1934"/>
      <c r="X44" s="1934"/>
      <c r="Y44" s="1934"/>
      <c r="Z44" s="1934"/>
      <c r="AA44" s="1945"/>
      <c r="AB44" s="1946"/>
      <c r="AC44" s="1947"/>
      <c r="AD44" s="1948"/>
      <c r="AE44" s="1945"/>
      <c r="AF44" s="1948"/>
      <c r="AG44" s="1947"/>
      <c r="AH44" s="1948"/>
      <c r="AI44" s="1947"/>
      <c r="AJ44" s="1948"/>
      <c r="AK44" s="1945"/>
      <c r="AL44" s="1946"/>
      <c r="AM44" s="1947"/>
      <c r="AN44" s="1948"/>
      <c r="AO44" s="1945"/>
      <c r="AP44" s="1949"/>
      <c r="AQ44" s="1950"/>
      <c r="AR44" s="1950"/>
      <c r="AS44" s="1934"/>
      <c r="AT44" s="1934"/>
      <c r="AU44" s="671"/>
      <c r="AV44" s="671"/>
      <c r="AW44" s="671"/>
      <c r="BT44" s="3328"/>
      <c r="BU44" s="3328"/>
      <c r="BV44" s="3328"/>
      <c r="BW44" s="3328"/>
      <c r="BX44" s="3328"/>
      <c r="BY44" s="3328"/>
      <c r="BZ44" s="3328"/>
      <c r="CA44" s="3328"/>
      <c r="CB44" s="3328"/>
      <c r="CC44" s="3328"/>
      <c r="CD44" s="3328"/>
      <c r="CE44" s="3328"/>
      <c r="CF44" s="3328"/>
      <c r="CG44" s="3328"/>
      <c r="CH44" s="3328"/>
      <c r="CI44" s="3328"/>
      <c r="CJ44" s="3328"/>
      <c r="CK44" s="3328"/>
      <c r="CL44" s="3328"/>
    </row>
    <row r="45" spans="1:98" s="3327" customFormat="1" ht="14.25" customHeight="1" x14ac:dyDescent="0.2">
      <c r="A45" s="8002" t="s">
        <v>2080</v>
      </c>
      <c r="B45" s="8003"/>
      <c r="C45" s="8004"/>
      <c r="D45" s="3332"/>
      <c r="E45" s="661"/>
      <c r="F45" s="674"/>
      <c r="G45" s="1918"/>
      <c r="H45" s="1919"/>
      <c r="I45" s="1918"/>
      <c r="J45" s="1919"/>
      <c r="K45" s="1918"/>
      <c r="L45" s="1919"/>
      <c r="M45" s="1918"/>
      <c r="N45" s="1919"/>
      <c r="O45" s="1918"/>
      <c r="P45" s="1919"/>
      <c r="Q45" s="1918"/>
      <c r="R45" s="1919"/>
      <c r="S45" s="1918"/>
      <c r="T45" s="1919"/>
      <c r="U45" s="1934"/>
      <c r="V45" s="1934"/>
      <c r="W45" s="1951"/>
      <c r="X45" s="1952"/>
      <c r="Y45" s="1951"/>
      <c r="Z45" s="1952"/>
      <c r="AA45" s="1953"/>
      <c r="AB45" s="1954"/>
      <c r="AC45" s="1955"/>
      <c r="AD45" s="1956"/>
      <c r="AE45" s="1957"/>
      <c r="AF45" s="1956"/>
      <c r="AG45" s="1955"/>
      <c r="AH45" s="1956"/>
      <c r="AI45" s="1955"/>
      <c r="AJ45" s="1956"/>
      <c r="AK45" s="1953"/>
      <c r="AL45" s="1954"/>
      <c r="AM45" s="1955"/>
      <c r="AN45" s="1956"/>
      <c r="AO45" s="1957"/>
      <c r="AP45" s="1958"/>
      <c r="AQ45" s="1950"/>
      <c r="AR45" s="1950"/>
      <c r="AS45" s="1918"/>
      <c r="AT45" s="1952"/>
      <c r="AU45" s="671"/>
      <c r="AV45" s="671"/>
      <c r="AW45" s="671"/>
      <c r="BT45" s="3328"/>
      <c r="BU45" s="3328"/>
      <c r="BV45" s="3328"/>
      <c r="BW45" s="3328"/>
      <c r="BX45" s="3328"/>
      <c r="BY45" s="3328"/>
      <c r="BZ45" s="3328"/>
      <c r="CA45" s="3328"/>
      <c r="CB45" s="3328"/>
      <c r="CC45" s="3328"/>
      <c r="CD45" s="3328"/>
      <c r="CE45" s="3328"/>
      <c r="CF45" s="3328"/>
      <c r="CG45" s="3328"/>
      <c r="CH45" s="3328"/>
      <c r="CI45" s="3328"/>
      <c r="CJ45" s="3328"/>
      <c r="CK45" s="3328"/>
      <c r="CL45" s="3328"/>
    </row>
    <row r="46" spans="1:98" s="3327" customFormat="1" ht="14.25" x14ac:dyDescent="0.2">
      <c r="A46" s="7756" t="s">
        <v>2081</v>
      </c>
      <c r="B46" s="8005"/>
      <c r="C46" s="7757"/>
      <c r="D46" s="3333"/>
      <c r="E46" s="3330"/>
      <c r="F46" s="3334"/>
      <c r="G46" s="1918">
        <f t="shared" ref="G46:Y46" si="7">SUM(G44:G45)</f>
        <v>0</v>
      </c>
      <c r="H46" s="1919">
        <f t="shared" si="7"/>
        <v>0</v>
      </c>
      <c r="I46" s="1918">
        <f t="shared" si="7"/>
        <v>0</v>
      </c>
      <c r="J46" s="1919">
        <f t="shared" si="7"/>
        <v>0</v>
      </c>
      <c r="K46" s="1918">
        <f t="shared" si="7"/>
        <v>0</v>
      </c>
      <c r="L46" s="1919">
        <f t="shared" si="7"/>
        <v>0</v>
      </c>
      <c r="M46" s="1918">
        <f t="shared" si="7"/>
        <v>0</v>
      </c>
      <c r="N46" s="1919">
        <f t="shared" si="7"/>
        <v>0</v>
      </c>
      <c r="O46" s="1918">
        <f t="shared" si="7"/>
        <v>0</v>
      </c>
      <c r="P46" s="1919">
        <f t="shared" si="7"/>
        <v>0</v>
      </c>
      <c r="Q46" s="1918">
        <f t="shared" si="7"/>
        <v>0</v>
      </c>
      <c r="R46" s="1919">
        <f t="shared" si="7"/>
        <v>0</v>
      </c>
      <c r="S46" s="1918">
        <f t="shared" si="7"/>
        <v>0</v>
      </c>
      <c r="T46" s="1919">
        <f t="shared" si="7"/>
        <v>0</v>
      </c>
      <c r="U46" s="3335">
        <f t="shared" si="7"/>
        <v>0</v>
      </c>
      <c r="V46" s="3335">
        <f t="shared" si="7"/>
        <v>0</v>
      </c>
      <c r="W46" s="3335">
        <f t="shared" si="7"/>
        <v>0</v>
      </c>
      <c r="X46" s="3335">
        <f t="shared" si="7"/>
        <v>0</v>
      </c>
      <c r="Y46" s="3335">
        <f t="shared" si="7"/>
        <v>0</v>
      </c>
      <c r="Z46" s="3335">
        <f>SUM(Z44:Z45)</f>
        <v>0</v>
      </c>
      <c r="AA46" s="2790">
        <f t="shared" ref="AA46:AD46" si="8">SUM(AA44:AA45)</f>
        <v>0</v>
      </c>
      <c r="AB46" s="3046">
        <f t="shared" si="8"/>
        <v>0</v>
      </c>
      <c r="AC46" s="2790">
        <f t="shared" si="8"/>
        <v>0</v>
      </c>
      <c r="AD46" s="3030">
        <f t="shared" si="8"/>
        <v>0</v>
      </c>
      <c r="AE46" s="3046">
        <f>SUM(AE44:AE45)</f>
        <v>0</v>
      </c>
      <c r="AF46" s="3046">
        <f t="shared" ref="AF46:AW46" si="9">SUM(AF44:AF45)</f>
        <v>0</v>
      </c>
      <c r="AG46" s="2790">
        <f t="shared" si="9"/>
        <v>0</v>
      </c>
      <c r="AH46" s="3046">
        <f t="shared" si="9"/>
        <v>0</v>
      </c>
      <c r="AI46" s="2790">
        <f t="shared" si="9"/>
        <v>0</v>
      </c>
      <c r="AJ46" s="3046">
        <f t="shared" si="9"/>
        <v>0</v>
      </c>
      <c r="AK46" s="2790">
        <f t="shared" si="9"/>
        <v>0</v>
      </c>
      <c r="AL46" s="3046">
        <f t="shared" si="9"/>
        <v>0</v>
      </c>
      <c r="AM46" s="2790">
        <f t="shared" si="9"/>
        <v>0</v>
      </c>
      <c r="AN46" s="3030">
        <f t="shared" si="9"/>
        <v>0</v>
      </c>
      <c r="AO46" s="3046">
        <f t="shared" si="9"/>
        <v>0</v>
      </c>
      <c r="AP46" s="3336">
        <f t="shared" si="9"/>
        <v>0</v>
      </c>
      <c r="AQ46" s="3335">
        <f t="shared" si="9"/>
        <v>0</v>
      </c>
      <c r="AR46" s="3335">
        <f t="shared" si="9"/>
        <v>0</v>
      </c>
      <c r="AS46" s="3335">
        <f t="shared" si="9"/>
        <v>0</v>
      </c>
      <c r="AT46" s="3335">
        <f t="shared" si="9"/>
        <v>0</v>
      </c>
      <c r="AU46" s="3335">
        <f t="shared" si="9"/>
        <v>0</v>
      </c>
      <c r="AV46" s="3335">
        <f t="shared" si="9"/>
        <v>0</v>
      </c>
      <c r="AW46" s="3335">
        <f t="shared" si="9"/>
        <v>0</v>
      </c>
      <c r="BT46" s="3328"/>
      <c r="BU46" s="3328"/>
      <c r="BV46" s="3328"/>
      <c r="BW46" s="3328"/>
      <c r="BX46" s="3328"/>
      <c r="BY46" s="3328"/>
      <c r="BZ46" s="3328"/>
      <c r="CA46" s="3328"/>
      <c r="CB46" s="3328"/>
      <c r="CC46" s="3328"/>
      <c r="CD46" s="3328"/>
      <c r="CE46" s="3328"/>
      <c r="CF46" s="3328"/>
      <c r="CG46" s="3328"/>
      <c r="CH46" s="3328"/>
      <c r="CI46" s="3328"/>
      <c r="CJ46" s="3328"/>
      <c r="CK46" s="3328"/>
      <c r="CL46" s="3328"/>
    </row>
    <row r="47" spans="1:98" s="3327" customFormat="1" ht="14.25" x14ac:dyDescent="0.2">
      <c r="A47" s="7904" t="s">
        <v>2082</v>
      </c>
      <c r="B47" s="8006"/>
      <c r="C47" s="7905"/>
      <c r="D47" s="3337"/>
      <c r="E47" s="661"/>
      <c r="F47" s="3334"/>
      <c r="G47" s="1918"/>
      <c r="H47" s="1919"/>
      <c r="I47" s="1918"/>
      <c r="J47" s="1919"/>
      <c r="K47" s="1918"/>
      <c r="L47" s="1919"/>
      <c r="M47" s="1918"/>
      <c r="N47" s="1919"/>
      <c r="O47" s="1918"/>
      <c r="P47" s="1919"/>
      <c r="Q47" s="1918"/>
      <c r="R47" s="1919"/>
      <c r="S47" s="1918"/>
      <c r="T47" s="1919"/>
      <c r="U47" s="3338"/>
      <c r="V47" s="3339"/>
      <c r="W47" s="3338"/>
      <c r="X47" s="3339"/>
      <c r="Y47" s="3338"/>
      <c r="Z47" s="3339"/>
      <c r="AA47" s="3340"/>
      <c r="AB47" s="3341"/>
      <c r="AC47" s="3342"/>
      <c r="AD47" s="3341"/>
      <c r="AE47" s="3343"/>
      <c r="AF47" s="3341"/>
      <c r="AG47" s="3340"/>
      <c r="AH47" s="3341"/>
      <c r="AI47" s="3340"/>
      <c r="AJ47" s="3341"/>
      <c r="AK47" s="3340"/>
      <c r="AL47" s="3341"/>
      <c r="AM47" s="3342"/>
      <c r="AN47" s="3341"/>
      <c r="AO47" s="3344"/>
      <c r="AP47" s="3345"/>
      <c r="AQ47" s="3346"/>
      <c r="AR47" s="3346"/>
      <c r="AS47" s="3339"/>
      <c r="AT47" s="3339"/>
      <c r="AU47" s="1959"/>
      <c r="AV47" s="1959"/>
      <c r="AW47" s="1959"/>
      <c r="BT47" s="3328"/>
      <c r="BU47" s="3328"/>
      <c r="BV47" s="3328"/>
      <c r="BW47" s="3328"/>
      <c r="BX47" s="3328"/>
      <c r="BY47" s="3328"/>
      <c r="BZ47" s="3328"/>
      <c r="CA47" s="3328"/>
      <c r="CB47" s="3328"/>
      <c r="CC47" s="3328"/>
      <c r="CD47" s="3328"/>
      <c r="CE47" s="3328"/>
      <c r="CF47" s="3328"/>
      <c r="CG47" s="3328"/>
      <c r="CH47" s="3328"/>
      <c r="CI47" s="3328"/>
      <c r="CJ47" s="3328"/>
      <c r="CK47" s="3328"/>
      <c r="CL47" s="3328"/>
    </row>
    <row r="48" spans="1:98" s="3327" customFormat="1" ht="14.25" customHeight="1" x14ac:dyDescent="0.2">
      <c r="A48" s="7989" t="s">
        <v>2083</v>
      </c>
      <c r="B48" s="7989"/>
      <c r="C48" s="3347">
        <v>0</v>
      </c>
      <c r="D48" s="3348"/>
      <c r="E48" s="3330"/>
      <c r="F48" s="667"/>
      <c r="G48" s="668"/>
      <c r="H48" s="669"/>
      <c r="I48" s="668"/>
      <c r="J48" s="670"/>
      <c r="K48" s="668"/>
      <c r="L48" s="669"/>
      <c r="M48" s="668"/>
      <c r="N48" s="669"/>
      <c r="O48" s="668"/>
      <c r="P48" s="669"/>
      <c r="Q48" s="668"/>
      <c r="R48" s="671"/>
      <c r="S48" s="668"/>
      <c r="T48" s="671"/>
      <c r="U48" s="668"/>
      <c r="V48" s="671"/>
      <c r="W48" s="668"/>
      <c r="X48" s="671"/>
      <c r="Y48" s="668"/>
      <c r="Z48" s="671"/>
      <c r="AA48" s="672"/>
      <c r="AB48" s="676"/>
      <c r="AC48" s="3349"/>
      <c r="AD48" s="676"/>
      <c r="AE48" s="677"/>
      <c r="AF48" s="676"/>
      <c r="AG48" s="672"/>
      <c r="AH48" s="676"/>
      <c r="AI48" s="672"/>
      <c r="AJ48" s="676"/>
      <c r="AK48" s="672"/>
      <c r="AL48" s="676"/>
      <c r="AM48" s="3349"/>
      <c r="AN48" s="676"/>
      <c r="AO48" s="678"/>
      <c r="AP48" s="679"/>
      <c r="AQ48" s="3350"/>
      <c r="AR48" s="3350"/>
      <c r="AS48" s="669"/>
      <c r="AT48" s="669"/>
      <c r="AU48" s="1959"/>
      <c r="AV48" s="1959"/>
      <c r="AW48" s="1959"/>
      <c r="BT48" s="3328"/>
      <c r="BU48" s="3328"/>
      <c r="BV48" s="3328"/>
      <c r="BW48" s="3328"/>
      <c r="BX48" s="3328"/>
      <c r="BY48" s="3328"/>
      <c r="BZ48" s="3328"/>
      <c r="CA48" s="3328"/>
      <c r="CB48" s="3328"/>
      <c r="CC48" s="3328"/>
      <c r="CD48" s="3328"/>
      <c r="CE48" s="3328"/>
      <c r="CF48" s="3328"/>
      <c r="CG48" s="3328"/>
      <c r="CH48" s="3328"/>
      <c r="CI48" s="3328"/>
      <c r="CJ48" s="3328"/>
      <c r="CK48" s="3328"/>
      <c r="CL48" s="3328"/>
    </row>
    <row r="49" spans="1:98" s="3327" customFormat="1" ht="14.25" x14ac:dyDescent="0.2">
      <c r="A49" s="7989"/>
      <c r="B49" s="7989"/>
      <c r="C49" s="3289" t="s">
        <v>2084</v>
      </c>
      <c r="D49" s="3351"/>
      <c r="E49" s="661"/>
      <c r="F49" s="1943"/>
      <c r="G49" s="1960"/>
      <c r="H49" s="1950"/>
      <c r="I49" s="1960"/>
      <c r="J49" s="1961"/>
      <c r="K49" s="1960"/>
      <c r="L49" s="1950"/>
      <c r="M49" s="1960"/>
      <c r="N49" s="1950"/>
      <c r="O49" s="1960"/>
      <c r="P49" s="1950"/>
      <c r="Q49" s="1960"/>
      <c r="R49" s="1934"/>
      <c r="S49" s="1960"/>
      <c r="T49" s="1934"/>
      <c r="U49" s="1960"/>
      <c r="V49" s="1934"/>
      <c r="W49" s="1960"/>
      <c r="X49" s="1934"/>
      <c r="Y49" s="1960"/>
      <c r="Z49" s="1934"/>
      <c r="AA49" s="1947"/>
      <c r="AB49" s="1948"/>
      <c r="AC49" s="1962"/>
      <c r="AD49" s="1948"/>
      <c r="AE49" s="1945"/>
      <c r="AF49" s="1948"/>
      <c r="AG49" s="1947"/>
      <c r="AH49" s="1948"/>
      <c r="AI49" s="1947"/>
      <c r="AJ49" s="1948"/>
      <c r="AK49" s="1947"/>
      <c r="AL49" s="1948"/>
      <c r="AM49" s="1962"/>
      <c r="AN49" s="1948"/>
      <c r="AO49" s="1963"/>
      <c r="AP49" s="1949"/>
      <c r="AQ49" s="1964"/>
      <c r="AR49" s="1964"/>
      <c r="AS49" s="1950"/>
      <c r="AT49" s="1950"/>
      <c r="AU49" s="1959"/>
      <c r="AV49" s="1959"/>
      <c r="AW49" s="1959"/>
      <c r="BT49" s="3328"/>
      <c r="BU49" s="3328"/>
      <c r="BV49" s="3328"/>
      <c r="BW49" s="3328"/>
      <c r="BX49" s="3328"/>
      <c r="BY49" s="3328"/>
      <c r="BZ49" s="3328"/>
      <c r="CA49" s="3328"/>
      <c r="CB49" s="3328"/>
      <c r="CC49" s="3328"/>
      <c r="CD49" s="3328"/>
      <c r="CE49" s="3328"/>
      <c r="CF49" s="3328"/>
      <c r="CG49" s="3328"/>
      <c r="CH49" s="3328"/>
      <c r="CI49" s="3328"/>
      <c r="CJ49" s="3328"/>
      <c r="CK49" s="3328"/>
      <c r="CL49" s="3328"/>
    </row>
    <row r="50" spans="1:98" s="3327" customFormat="1" ht="14.25" x14ac:dyDescent="0.2">
      <c r="A50" s="7989"/>
      <c r="B50" s="7989"/>
      <c r="C50" s="3289" t="s">
        <v>847</v>
      </c>
      <c r="D50" s="3351"/>
      <c r="E50" s="3330"/>
      <c r="F50" s="1943"/>
      <c r="G50" s="1960"/>
      <c r="H50" s="1950"/>
      <c r="I50" s="1960"/>
      <c r="J50" s="1961"/>
      <c r="K50" s="1960"/>
      <c r="L50" s="1950"/>
      <c r="M50" s="1960"/>
      <c r="N50" s="1950"/>
      <c r="O50" s="1960"/>
      <c r="P50" s="1950"/>
      <c r="Q50" s="1960"/>
      <c r="R50" s="1934"/>
      <c r="S50" s="1960"/>
      <c r="T50" s="1934"/>
      <c r="U50" s="1960"/>
      <c r="V50" s="1934"/>
      <c r="W50" s="1960"/>
      <c r="X50" s="1934"/>
      <c r="Y50" s="1960"/>
      <c r="Z50" s="1934"/>
      <c r="AA50" s="1947"/>
      <c r="AB50" s="1948"/>
      <c r="AC50" s="1962"/>
      <c r="AD50" s="1948"/>
      <c r="AE50" s="1945"/>
      <c r="AF50" s="1948"/>
      <c r="AG50" s="1947"/>
      <c r="AH50" s="1948"/>
      <c r="AI50" s="1947"/>
      <c r="AJ50" s="1948"/>
      <c r="AK50" s="1947"/>
      <c r="AL50" s="1948"/>
      <c r="AM50" s="1962"/>
      <c r="AN50" s="1948"/>
      <c r="AO50" s="1963"/>
      <c r="AP50" s="1949"/>
      <c r="AQ50" s="1964"/>
      <c r="AR50" s="1964"/>
      <c r="AS50" s="1950"/>
      <c r="AT50" s="1950"/>
      <c r="AU50" s="1959"/>
      <c r="AV50" s="1959"/>
      <c r="AW50" s="1959"/>
      <c r="BT50" s="3328"/>
      <c r="BU50" s="3328"/>
      <c r="BV50" s="3328"/>
      <c r="BW50" s="3328"/>
      <c r="BX50" s="3328"/>
      <c r="BY50" s="3328"/>
      <c r="BZ50" s="3328"/>
      <c r="CA50" s="3328"/>
      <c r="CB50" s="3328"/>
      <c r="CC50" s="3328"/>
      <c r="CD50" s="3328"/>
      <c r="CE50" s="3328"/>
      <c r="CF50" s="3328"/>
      <c r="CG50" s="3328"/>
      <c r="CH50" s="3328"/>
      <c r="CI50" s="3328"/>
      <c r="CJ50" s="3328"/>
      <c r="CK50" s="3328"/>
      <c r="CL50" s="3328"/>
    </row>
    <row r="51" spans="1:98" s="3327" customFormat="1" ht="14.25" x14ac:dyDescent="0.2">
      <c r="A51" s="7989"/>
      <c r="B51" s="7989"/>
      <c r="C51" s="3289" t="s">
        <v>2085</v>
      </c>
      <c r="D51" s="3351"/>
      <c r="E51" s="661"/>
      <c r="F51" s="1943"/>
      <c r="G51" s="1960"/>
      <c r="H51" s="1950"/>
      <c r="I51" s="1960"/>
      <c r="J51" s="1961"/>
      <c r="K51" s="1960"/>
      <c r="L51" s="1950"/>
      <c r="M51" s="1960"/>
      <c r="N51" s="1950"/>
      <c r="O51" s="1960"/>
      <c r="P51" s="1950"/>
      <c r="Q51" s="1960"/>
      <c r="R51" s="1934"/>
      <c r="S51" s="1960"/>
      <c r="T51" s="1934"/>
      <c r="U51" s="1960"/>
      <c r="V51" s="1934"/>
      <c r="W51" s="1960"/>
      <c r="X51" s="1934"/>
      <c r="Y51" s="1960"/>
      <c r="Z51" s="1934"/>
      <c r="AA51" s="1947"/>
      <c r="AB51" s="1948"/>
      <c r="AC51" s="1962"/>
      <c r="AD51" s="1948"/>
      <c r="AE51" s="1945"/>
      <c r="AF51" s="1948"/>
      <c r="AG51" s="1947"/>
      <c r="AH51" s="1948"/>
      <c r="AI51" s="1947"/>
      <c r="AJ51" s="1948"/>
      <c r="AK51" s="1947"/>
      <c r="AL51" s="1948"/>
      <c r="AM51" s="1962"/>
      <c r="AN51" s="1948"/>
      <c r="AO51" s="1963"/>
      <c r="AP51" s="1949"/>
      <c r="AQ51" s="1964"/>
      <c r="AR51" s="1964"/>
      <c r="AS51" s="1950"/>
      <c r="AT51" s="1950"/>
      <c r="AU51" s="1959"/>
      <c r="AV51" s="1959"/>
      <c r="AW51" s="1959"/>
      <c r="BT51" s="3328"/>
      <c r="BU51" s="3328"/>
      <c r="BV51" s="3328"/>
      <c r="BW51" s="3328"/>
      <c r="BX51" s="3328"/>
      <c r="BY51" s="3328"/>
      <c r="BZ51" s="3328"/>
      <c r="CA51" s="3328"/>
      <c r="CB51" s="3328"/>
      <c r="CC51" s="3328"/>
      <c r="CD51" s="3328"/>
      <c r="CE51" s="3328"/>
      <c r="CF51" s="3328"/>
      <c r="CG51" s="3328"/>
      <c r="CH51" s="3328"/>
      <c r="CI51" s="3328"/>
      <c r="CJ51" s="3328"/>
      <c r="CK51" s="3328"/>
      <c r="CL51" s="3328"/>
    </row>
    <row r="52" spans="1:98" s="3327" customFormat="1" ht="14.25" x14ac:dyDescent="0.2">
      <c r="A52" s="7989"/>
      <c r="B52" s="7989"/>
      <c r="C52" s="3289" t="s">
        <v>2086</v>
      </c>
      <c r="D52" s="3352"/>
      <c r="E52" s="3330"/>
      <c r="F52" s="1943"/>
      <c r="G52" s="1951"/>
      <c r="H52" s="680"/>
      <c r="I52" s="1951"/>
      <c r="J52" s="681"/>
      <c r="K52" s="1951"/>
      <c r="L52" s="680"/>
      <c r="M52" s="1951"/>
      <c r="N52" s="680"/>
      <c r="O52" s="1951"/>
      <c r="P52" s="680"/>
      <c r="Q52" s="1951"/>
      <c r="R52" s="1952"/>
      <c r="S52" s="1951"/>
      <c r="T52" s="1952"/>
      <c r="U52" s="1951"/>
      <c r="V52" s="1952"/>
      <c r="W52" s="1951"/>
      <c r="X52" s="1952"/>
      <c r="Y52" s="1951"/>
      <c r="Z52" s="1952"/>
      <c r="AA52" s="1965"/>
      <c r="AB52" s="1966"/>
      <c r="AC52" s="1967"/>
      <c r="AD52" s="1966"/>
      <c r="AE52" s="1953"/>
      <c r="AF52" s="1966"/>
      <c r="AG52" s="1965"/>
      <c r="AH52" s="1966"/>
      <c r="AI52" s="1965"/>
      <c r="AJ52" s="1966"/>
      <c r="AK52" s="1965"/>
      <c r="AL52" s="1966"/>
      <c r="AM52" s="1967"/>
      <c r="AN52" s="1966"/>
      <c r="AO52" s="682"/>
      <c r="AP52" s="1968"/>
      <c r="AQ52" s="1969"/>
      <c r="AR52" s="1969"/>
      <c r="AS52" s="680"/>
      <c r="AT52" s="680"/>
      <c r="AU52" s="1959"/>
      <c r="AV52" s="1959"/>
      <c r="AW52" s="1959"/>
      <c r="BT52" s="3328"/>
      <c r="BU52" s="3328"/>
      <c r="BV52" s="3328"/>
      <c r="BW52" s="3328"/>
      <c r="BX52" s="3328"/>
      <c r="BY52" s="3328"/>
      <c r="BZ52" s="3328"/>
      <c r="CA52" s="3328"/>
      <c r="CB52" s="3328"/>
      <c r="CC52" s="3328"/>
      <c r="CD52" s="3328"/>
      <c r="CE52" s="3328"/>
      <c r="CF52" s="3328"/>
      <c r="CG52" s="3328"/>
      <c r="CH52" s="3328"/>
      <c r="CI52" s="3328"/>
      <c r="CJ52" s="3328"/>
      <c r="CK52" s="3328"/>
      <c r="CL52" s="3328"/>
    </row>
    <row r="53" spans="1:98" s="3327" customFormat="1" ht="14.25" x14ac:dyDescent="0.2">
      <c r="A53" s="7989"/>
      <c r="B53" s="7989"/>
      <c r="C53" s="3289" t="s">
        <v>2087</v>
      </c>
      <c r="D53" s="3352"/>
      <c r="E53" s="661"/>
      <c r="F53" s="1943"/>
      <c r="G53" s="1951"/>
      <c r="H53" s="680"/>
      <c r="I53" s="1951"/>
      <c r="J53" s="681"/>
      <c r="K53" s="1970"/>
      <c r="L53" s="680"/>
      <c r="M53" s="1951"/>
      <c r="N53" s="680"/>
      <c r="O53" s="1951"/>
      <c r="P53" s="680"/>
      <c r="Q53" s="1951"/>
      <c r="R53" s="1952"/>
      <c r="S53" s="1951"/>
      <c r="T53" s="1952"/>
      <c r="U53" s="1951"/>
      <c r="V53" s="1952"/>
      <c r="W53" s="1951"/>
      <c r="X53" s="1952"/>
      <c r="Y53" s="1951"/>
      <c r="Z53" s="1952"/>
      <c r="AA53" s="1955"/>
      <c r="AB53" s="1956"/>
      <c r="AC53" s="1971"/>
      <c r="AD53" s="1956"/>
      <c r="AE53" s="1957"/>
      <c r="AF53" s="1956"/>
      <c r="AG53" s="1955"/>
      <c r="AH53" s="1956"/>
      <c r="AI53" s="1955"/>
      <c r="AJ53" s="1956"/>
      <c r="AK53" s="1955"/>
      <c r="AL53" s="1956"/>
      <c r="AM53" s="1971"/>
      <c r="AN53" s="1956"/>
      <c r="AO53" s="1972"/>
      <c r="AP53" s="1958"/>
      <c r="AQ53" s="1973"/>
      <c r="AR53" s="1973"/>
      <c r="AS53" s="680"/>
      <c r="AT53" s="680"/>
      <c r="AU53" s="1959"/>
      <c r="AV53" s="1959"/>
      <c r="AW53" s="1959"/>
      <c r="BT53" s="3328"/>
      <c r="BU53" s="3328"/>
      <c r="BV53" s="3328"/>
      <c r="BW53" s="3328"/>
      <c r="BX53" s="3328"/>
      <c r="BY53" s="3328"/>
      <c r="BZ53" s="3328"/>
      <c r="CA53" s="3328"/>
      <c r="CB53" s="3328"/>
      <c r="CC53" s="3328"/>
      <c r="CD53" s="3328"/>
      <c r="CE53" s="3328"/>
      <c r="CF53" s="3328"/>
      <c r="CG53" s="3328"/>
      <c r="CH53" s="3328"/>
      <c r="CI53" s="3328"/>
      <c r="CJ53" s="3328"/>
      <c r="CK53" s="3328"/>
      <c r="CL53" s="3328"/>
    </row>
    <row r="54" spans="1:98" s="3327" customFormat="1" ht="15" customHeight="1" x14ac:dyDescent="0.2">
      <c r="A54" s="7956" t="s">
        <v>50</v>
      </c>
      <c r="B54" s="7957"/>
      <c r="C54" s="7958"/>
      <c r="D54" s="3353"/>
      <c r="E54" s="3330"/>
      <c r="F54" s="3334"/>
      <c r="G54" s="3335">
        <f t="shared" ref="G54:AW54" si="10">SUM(G48:G53)</f>
        <v>0</v>
      </c>
      <c r="H54" s="3334">
        <f t="shared" si="10"/>
        <v>0</v>
      </c>
      <c r="I54" s="3335">
        <f t="shared" si="10"/>
        <v>0</v>
      </c>
      <c r="J54" s="3354">
        <f t="shared" si="10"/>
        <v>0</v>
      </c>
      <c r="K54" s="3355">
        <f t="shared" si="10"/>
        <v>0</v>
      </c>
      <c r="L54" s="3334">
        <f t="shared" si="10"/>
        <v>0</v>
      </c>
      <c r="M54" s="3335">
        <f t="shared" si="10"/>
        <v>0</v>
      </c>
      <c r="N54" s="3334">
        <f t="shared" si="10"/>
        <v>0</v>
      </c>
      <c r="O54" s="3335">
        <f t="shared" si="10"/>
        <v>0</v>
      </c>
      <c r="P54" s="3334">
        <f t="shared" si="10"/>
        <v>0</v>
      </c>
      <c r="Q54" s="3335">
        <f t="shared" si="10"/>
        <v>0</v>
      </c>
      <c r="R54" s="3356">
        <f t="shared" si="10"/>
        <v>0</v>
      </c>
      <c r="S54" s="3335">
        <f t="shared" si="10"/>
        <v>0</v>
      </c>
      <c r="T54" s="3356">
        <f t="shared" si="10"/>
        <v>0</v>
      </c>
      <c r="U54" s="3335">
        <f t="shared" si="10"/>
        <v>0</v>
      </c>
      <c r="V54" s="3356">
        <f t="shared" si="10"/>
        <v>0</v>
      </c>
      <c r="W54" s="3335">
        <f t="shared" si="10"/>
        <v>0</v>
      </c>
      <c r="X54" s="3356">
        <f t="shared" si="10"/>
        <v>0</v>
      </c>
      <c r="Y54" s="3335">
        <f t="shared" si="10"/>
        <v>0</v>
      </c>
      <c r="Z54" s="3356">
        <f t="shared" si="10"/>
        <v>0</v>
      </c>
      <c r="AA54" s="2790">
        <f t="shared" si="10"/>
        <v>0</v>
      </c>
      <c r="AB54" s="2220">
        <f t="shared" si="10"/>
        <v>0</v>
      </c>
      <c r="AC54" s="2790">
        <f t="shared" si="10"/>
        <v>0</v>
      </c>
      <c r="AD54" s="2220">
        <f t="shared" si="10"/>
        <v>0</v>
      </c>
      <c r="AE54" s="2790">
        <f t="shared" si="10"/>
        <v>0</v>
      </c>
      <c r="AF54" s="2220">
        <f t="shared" si="10"/>
        <v>0</v>
      </c>
      <c r="AG54" s="2790">
        <f t="shared" si="10"/>
        <v>0</v>
      </c>
      <c r="AH54" s="2220">
        <f t="shared" si="10"/>
        <v>0</v>
      </c>
      <c r="AI54" s="2790">
        <f t="shared" si="10"/>
        <v>0</v>
      </c>
      <c r="AJ54" s="2220">
        <f t="shared" si="10"/>
        <v>0</v>
      </c>
      <c r="AK54" s="2790">
        <f t="shared" si="10"/>
        <v>0</v>
      </c>
      <c r="AL54" s="2220">
        <f t="shared" si="10"/>
        <v>0</v>
      </c>
      <c r="AM54" s="2790">
        <f t="shared" si="10"/>
        <v>0</v>
      </c>
      <c r="AN54" s="2220">
        <f t="shared" si="10"/>
        <v>0</v>
      </c>
      <c r="AO54" s="2790">
        <f t="shared" si="10"/>
        <v>0</v>
      </c>
      <c r="AP54" s="683">
        <f t="shared" si="10"/>
        <v>0</v>
      </c>
      <c r="AQ54" s="683">
        <f t="shared" si="10"/>
        <v>0</v>
      </c>
      <c r="AR54" s="683">
        <f t="shared" si="10"/>
        <v>0</v>
      </c>
      <c r="AS54" s="683">
        <f t="shared" si="10"/>
        <v>0</v>
      </c>
      <c r="AT54" s="683">
        <f t="shared" si="10"/>
        <v>0</v>
      </c>
      <c r="AU54" s="683">
        <f t="shared" si="10"/>
        <v>0</v>
      </c>
      <c r="AV54" s="683">
        <f t="shared" si="10"/>
        <v>0</v>
      </c>
      <c r="AW54" s="683">
        <f t="shared" si="10"/>
        <v>0</v>
      </c>
      <c r="BT54" s="3328"/>
      <c r="BU54" s="3328"/>
      <c r="BV54" s="3328"/>
      <c r="BW54" s="3328"/>
      <c r="BX54" s="3328"/>
      <c r="BY54" s="3328"/>
      <c r="BZ54" s="3328"/>
      <c r="CA54" s="3328"/>
      <c r="CB54" s="3328"/>
      <c r="CC54" s="3328"/>
      <c r="CD54" s="3328"/>
      <c r="CE54" s="3328"/>
      <c r="CF54" s="3328"/>
      <c r="CG54" s="3328"/>
      <c r="CH54" s="3328"/>
      <c r="CI54" s="3328"/>
      <c r="CJ54" s="3328"/>
      <c r="CK54" s="3328"/>
      <c r="CL54" s="3328"/>
    </row>
    <row r="55" spans="1:98" s="84" customFormat="1" ht="16.350000000000001" customHeight="1" x14ac:dyDescent="0.2">
      <c r="A55" s="7989" t="s">
        <v>2088</v>
      </c>
      <c r="B55" s="7989"/>
      <c r="C55" s="3155">
        <v>0</v>
      </c>
      <c r="D55" s="3357"/>
      <c r="E55" s="661"/>
      <c r="F55" s="684"/>
      <c r="G55" s="665"/>
      <c r="H55" s="663"/>
      <c r="I55" s="665"/>
      <c r="J55" s="663"/>
      <c r="K55" s="665"/>
      <c r="L55" s="663"/>
      <c r="M55" s="665"/>
      <c r="N55" s="663"/>
      <c r="O55" s="665"/>
      <c r="P55" s="663"/>
      <c r="Q55" s="665"/>
      <c r="R55" s="663"/>
      <c r="S55" s="665"/>
      <c r="T55" s="663"/>
      <c r="U55" s="665"/>
      <c r="V55" s="663"/>
      <c r="W55" s="665"/>
      <c r="X55" s="663"/>
      <c r="Y55" s="665"/>
      <c r="Z55" s="663"/>
      <c r="AA55" s="665"/>
      <c r="AB55" s="663"/>
      <c r="AC55" s="665"/>
      <c r="AD55" s="663"/>
      <c r="AE55" s="665"/>
      <c r="AF55" s="663"/>
      <c r="AG55" s="665"/>
      <c r="AH55" s="663"/>
      <c r="AI55" s="665"/>
      <c r="AJ55" s="663"/>
      <c r="AK55" s="665"/>
      <c r="AL55" s="663"/>
      <c r="AM55" s="665"/>
      <c r="AN55" s="663"/>
      <c r="AO55" s="665"/>
      <c r="AP55" s="666"/>
      <c r="AQ55" s="3358"/>
      <c r="AR55" s="3358"/>
      <c r="AS55" s="1974"/>
      <c r="AT55" s="1974"/>
      <c r="AU55" s="1974"/>
      <c r="AV55" s="1974"/>
      <c r="AW55" s="1974"/>
      <c r="AX55" s="3191" t="str">
        <f t="shared" ref="AX55:AX59" si="11">$CA55&amp;$CB55&amp;$CC55&amp;$CD55&amp;$CE55&amp;$CF55&amp;$CG55</f>
        <v/>
      </c>
      <c r="BJ55" s="331"/>
      <c r="BK55" s="331"/>
      <c r="BL55" s="331"/>
      <c r="BM55" s="1015"/>
      <c r="BN55" s="1015"/>
      <c r="BO55" s="1015"/>
      <c r="BX55" s="1015"/>
      <c r="BY55" s="1015"/>
      <c r="BZ55" s="1015"/>
      <c r="CA55" s="1929" t="str">
        <f t="shared" ref="CA55:CA59" si="12">IF(CH55=1,"* Las consultas de 60 años NO DEBEN ser mayor que el total de Consultas entre 60-64 Años. ","")</f>
        <v/>
      </c>
      <c r="CB55" s="1929" t="str">
        <f t="shared" ref="CB55:CB59" si="13">IF(CI55=1,"* Las actividades de usuarios en situación de discapacidad NO DEBEN superar el total. ","")</f>
        <v/>
      </c>
      <c r="CC55" s="1929" t="str">
        <f t="shared" ref="CC55:CC59" si="14">IF(CJ55=1,"* Las consultas de 12 años NO DEBEN ser mayor que el total de Consultas entre 10-14 Años. ","")</f>
        <v/>
      </c>
      <c r="CD55" s="1929" t="str">
        <f t="shared" ref="CD55:CD59" si="15">IF(CK55=1,"* Las consultas de Pacientes en control PSCV NO DEBEN ser mayor que el total de Consultas. ","")</f>
        <v/>
      </c>
      <c r="CE55" s="1929" t="str">
        <f t="shared" ref="CE55:CE59" si="16">IF(AND(AR55="",D55&lt;&gt;0),"* Recuerde que las Embarazadas deben ser incluídas en el ingreso por rango Etario (Digite CEROS si no tiene). ",IF(F55&lt;AR55,"* Las Embarazadas NO DEBEN ser mayor al total de mujeres. ",""))</f>
        <v/>
      </c>
      <c r="CF55" s="1929" t="str">
        <f t="shared" ref="CF55:CF59" si="17">IF(AND(AU55="",D55&lt;&gt;0),"* No olvide digitar la población SENAME (Digite CEROS si no tiene). ",IF(D55&lt;AU55,"* La Población SENAME NO DEBE ser mayor al Total. ",""))</f>
        <v/>
      </c>
      <c r="CG55" s="1929" t="str">
        <f t="shared" ref="CG55:CG59" si="18">IF(AND(AV55="",D55&lt;&gt;0),"* No olvide digitar la población Migrante (Digite CEROS si no tiene). ",IF(D55&lt;AV55,"* La Población Migrante NO DEBE ser mayor al Total. ",""))</f>
        <v/>
      </c>
      <c r="CH55" s="1930">
        <f t="shared" ref="CH55:CH59" si="19">IF(AS55&gt;(AK55+AL55),1,0)</f>
        <v>0</v>
      </c>
      <c r="CI55" s="1930">
        <f t="shared" ref="CI55:CI59" si="20">IF(D55&lt;AT55,1,0)</f>
        <v>0</v>
      </c>
      <c r="CJ55" s="1930">
        <f t="shared" ref="CJ55:CJ59" si="21">IF((Y55+Z55)&lt;AQ55,1,0)</f>
        <v>0</v>
      </c>
      <c r="CK55" s="1930">
        <f t="shared" ref="CK55:CK59" si="22">IF(D55&lt;AW55,1,0)</f>
        <v>0</v>
      </c>
      <c r="CL55" s="1930">
        <f t="shared" ref="CL55:CL59" si="23">IF(AND(AR55="",D55&lt;&gt;0),1,IF(F55&lt;AR55,1,0))</f>
        <v>0</v>
      </c>
      <c r="CM55" s="1930">
        <f t="shared" ref="CM55:CM59" si="24">IF(AND(AU55="",D55&lt;&gt;0),1,IF(D55&lt;AU55,1,0))</f>
        <v>0</v>
      </c>
      <c r="CN55" s="1930">
        <f t="shared" ref="CN55:CN59" si="25">IF(AND(AV55="",D55&lt;&gt;0),1,IF(D55&lt;AV55,1,0))</f>
        <v>0</v>
      </c>
      <c r="CO55" s="1899"/>
      <c r="CP55" s="1899"/>
      <c r="CQ55" s="1899"/>
      <c r="CR55" s="1899"/>
      <c r="CS55" s="1899"/>
      <c r="CT55" s="1899"/>
    </row>
    <row r="56" spans="1:98" s="84" customFormat="1" ht="16.350000000000001" customHeight="1" x14ac:dyDescent="0.2">
      <c r="A56" s="7989"/>
      <c r="B56" s="7989"/>
      <c r="C56" s="1975" t="s">
        <v>2089</v>
      </c>
      <c r="D56" s="3359"/>
      <c r="E56" s="3330"/>
      <c r="F56" s="1976"/>
      <c r="G56" s="1947"/>
      <c r="H56" s="1948"/>
      <c r="I56" s="1947"/>
      <c r="J56" s="1948"/>
      <c r="K56" s="1947"/>
      <c r="L56" s="1948"/>
      <c r="M56" s="1947"/>
      <c r="N56" s="1948"/>
      <c r="O56" s="1947"/>
      <c r="P56" s="1948"/>
      <c r="Q56" s="1947"/>
      <c r="R56" s="1948"/>
      <c r="S56" s="1947"/>
      <c r="T56" s="1948"/>
      <c r="U56" s="1947"/>
      <c r="V56" s="1948"/>
      <c r="W56" s="1947"/>
      <c r="X56" s="1948"/>
      <c r="Y56" s="1947"/>
      <c r="Z56" s="1948"/>
      <c r="AA56" s="1947"/>
      <c r="AB56" s="1948"/>
      <c r="AC56" s="1947"/>
      <c r="AD56" s="1948"/>
      <c r="AE56" s="1947"/>
      <c r="AF56" s="1948"/>
      <c r="AG56" s="1947"/>
      <c r="AH56" s="1948"/>
      <c r="AI56" s="1947"/>
      <c r="AJ56" s="1948"/>
      <c r="AK56" s="1947"/>
      <c r="AL56" s="1948"/>
      <c r="AM56" s="1947"/>
      <c r="AN56" s="1948"/>
      <c r="AO56" s="1947"/>
      <c r="AP56" s="1949"/>
      <c r="AQ56" s="1977"/>
      <c r="AR56" s="1977"/>
      <c r="AS56" s="1978"/>
      <c r="AT56" s="1978"/>
      <c r="AU56" s="1978"/>
      <c r="AV56" s="1978"/>
      <c r="AW56" s="1978"/>
      <c r="AX56" s="3191" t="str">
        <f t="shared" si="11"/>
        <v/>
      </c>
      <c r="BJ56" s="331"/>
      <c r="BK56" s="331"/>
      <c r="BL56" s="331"/>
      <c r="BM56" s="1015"/>
      <c r="BN56" s="1015"/>
      <c r="BO56" s="1015"/>
      <c r="BX56" s="1015"/>
      <c r="BY56" s="1015"/>
      <c r="BZ56" s="1015"/>
      <c r="CA56" s="1929" t="str">
        <f t="shared" si="12"/>
        <v/>
      </c>
      <c r="CB56" s="1929" t="str">
        <f t="shared" si="13"/>
        <v/>
      </c>
      <c r="CC56" s="1929" t="str">
        <f t="shared" si="14"/>
        <v/>
      </c>
      <c r="CD56" s="1929" t="str">
        <f t="shared" si="15"/>
        <v/>
      </c>
      <c r="CE56" s="1929" t="str">
        <f t="shared" si="16"/>
        <v/>
      </c>
      <c r="CF56" s="1929" t="str">
        <f t="shared" si="17"/>
        <v/>
      </c>
      <c r="CG56" s="1929" t="str">
        <f t="shared" si="18"/>
        <v/>
      </c>
      <c r="CH56" s="1930">
        <f t="shared" si="19"/>
        <v>0</v>
      </c>
      <c r="CI56" s="1930">
        <f t="shared" si="20"/>
        <v>0</v>
      </c>
      <c r="CJ56" s="1930">
        <f t="shared" si="21"/>
        <v>0</v>
      </c>
      <c r="CK56" s="1930">
        <f t="shared" si="22"/>
        <v>0</v>
      </c>
      <c r="CL56" s="1930">
        <f t="shared" si="23"/>
        <v>0</v>
      </c>
      <c r="CM56" s="1930">
        <f t="shared" si="24"/>
        <v>0</v>
      </c>
      <c r="CN56" s="1930">
        <f t="shared" si="25"/>
        <v>0</v>
      </c>
      <c r="CO56" s="1899"/>
      <c r="CP56" s="1899"/>
      <c r="CQ56" s="1899"/>
      <c r="CR56" s="1899"/>
      <c r="CS56" s="1899"/>
      <c r="CT56" s="1899"/>
    </row>
    <row r="57" spans="1:98" s="84" customFormat="1" ht="16.350000000000001" customHeight="1" x14ac:dyDescent="0.2">
      <c r="A57" s="7989"/>
      <c r="B57" s="7989"/>
      <c r="C57" s="1975" t="s">
        <v>2090</v>
      </c>
      <c r="D57" s="3359"/>
      <c r="E57" s="661"/>
      <c r="F57" s="1976"/>
      <c r="G57" s="1947"/>
      <c r="H57" s="1948"/>
      <c r="I57" s="1947"/>
      <c r="J57" s="1948"/>
      <c r="K57" s="1947"/>
      <c r="L57" s="1948"/>
      <c r="M57" s="1947"/>
      <c r="N57" s="1948"/>
      <c r="O57" s="1947"/>
      <c r="P57" s="1948"/>
      <c r="Q57" s="1947"/>
      <c r="R57" s="1948"/>
      <c r="S57" s="1947"/>
      <c r="T57" s="1948"/>
      <c r="U57" s="1947"/>
      <c r="V57" s="1948"/>
      <c r="W57" s="1947"/>
      <c r="X57" s="1948"/>
      <c r="Y57" s="1947"/>
      <c r="Z57" s="1948"/>
      <c r="AA57" s="1947"/>
      <c r="AB57" s="1948"/>
      <c r="AC57" s="1947"/>
      <c r="AD57" s="1948"/>
      <c r="AE57" s="1947"/>
      <c r="AF57" s="1948"/>
      <c r="AG57" s="1947"/>
      <c r="AH57" s="1948"/>
      <c r="AI57" s="1947"/>
      <c r="AJ57" s="1948"/>
      <c r="AK57" s="1947"/>
      <c r="AL57" s="1948"/>
      <c r="AM57" s="1947"/>
      <c r="AN57" s="1948"/>
      <c r="AO57" s="1947"/>
      <c r="AP57" s="1949"/>
      <c r="AQ57" s="1977"/>
      <c r="AR57" s="1977"/>
      <c r="AS57" s="1978"/>
      <c r="AT57" s="1978"/>
      <c r="AU57" s="1978"/>
      <c r="AV57" s="1978"/>
      <c r="AW57" s="1978"/>
      <c r="AX57" s="3191" t="str">
        <f t="shared" si="11"/>
        <v/>
      </c>
      <c r="BJ57" s="331"/>
      <c r="BK57" s="331"/>
      <c r="BL57" s="331"/>
      <c r="BM57" s="1015"/>
      <c r="BN57" s="1015"/>
      <c r="BO57" s="1015"/>
      <c r="BX57" s="1015"/>
      <c r="BY57" s="1015"/>
      <c r="BZ57" s="1015"/>
      <c r="CA57" s="1929" t="str">
        <f t="shared" si="12"/>
        <v/>
      </c>
      <c r="CB57" s="1929" t="str">
        <f t="shared" si="13"/>
        <v/>
      </c>
      <c r="CC57" s="1929" t="str">
        <f t="shared" si="14"/>
        <v/>
      </c>
      <c r="CD57" s="1929" t="str">
        <f t="shared" si="15"/>
        <v/>
      </c>
      <c r="CE57" s="1929" t="str">
        <f t="shared" si="16"/>
        <v/>
      </c>
      <c r="CF57" s="1929" t="str">
        <f t="shared" si="17"/>
        <v/>
      </c>
      <c r="CG57" s="1929" t="str">
        <f t="shared" si="18"/>
        <v/>
      </c>
      <c r="CH57" s="1930">
        <f t="shared" si="19"/>
        <v>0</v>
      </c>
      <c r="CI57" s="1930">
        <f t="shared" si="20"/>
        <v>0</v>
      </c>
      <c r="CJ57" s="1930">
        <f t="shared" si="21"/>
        <v>0</v>
      </c>
      <c r="CK57" s="1930">
        <f t="shared" si="22"/>
        <v>0</v>
      </c>
      <c r="CL57" s="1930">
        <f t="shared" si="23"/>
        <v>0</v>
      </c>
      <c r="CM57" s="1930">
        <f t="shared" si="24"/>
        <v>0</v>
      </c>
      <c r="CN57" s="1930">
        <f t="shared" si="25"/>
        <v>0</v>
      </c>
      <c r="CO57" s="1899"/>
      <c r="CP57" s="1899"/>
      <c r="CQ57" s="1899"/>
      <c r="CR57" s="1899"/>
      <c r="CS57" s="1899"/>
      <c r="CT57" s="1899"/>
    </row>
    <row r="58" spans="1:98" s="84" customFormat="1" ht="16.350000000000001" customHeight="1" x14ac:dyDescent="0.2">
      <c r="A58" s="7989"/>
      <c r="B58" s="7989"/>
      <c r="C58" s="1975" t="s">
        <v>2091</v>
      </c>
      <c r="D58" s="3359"/>
      <c r="E58" s="3330"/>
      <c r="F58" s="1976"/>
      <c r="G58" s="1947"/>
      <c r="H58" s="1948"/>
      <c r="I58" s="1947"/>
      <c r="J58" s="1948"/>
      <c r="K58" s="1947"/>
      <c r="L58" s="1948"/>
      <c r="M58" s="1947"/>
      <c r="N58" s="1948"/>
      <c r="O58" s="1947"/>
      <c r="P58" s="1948"/>
      <c r="Q58" s="1947"/>
      <c r="R58" s="1948"/>
      <c r="S58" s="1947"/>
      <c r="T58" s="1948"/>
      <c r="U58" s="1947"/>
      <c r="V58" s="1948"/>
      <c r="W58" s="1947"/>
      <c r="X58" s="1948"/>
      <c r="Y58" s="1947"/>
      <c r="Z58" s="1948"/>
      <c r="AA58" s="1947"/>
      <c r="AB58" s="1948"/>
      <c r="AC58" s="1947"/>
      <c r="AD58" s="1948"/>
      <c r="AE58" s="1947"/>
      <c r="AF58" s="1948"/>
      <c r="AG58" s="1947"/>
      <c r="AH58" s="1948"/>
      <c r="AI58" s="1947"/>
      <c r="AJ58" s="1948"/>
      <c r="AK58" s="1947"/>
      <c r="AL58" s="1948"/>
      <c r="AM58" s="1947"/>
      <c r="AN58" s="1948"/>
      <c r="AO58" s="1947"/>
      <c r="AP58" s="1949"/>
      <c r="AQ58" s="1977"/>
      <c r="AR58" s="1977"/>
      <c r="AS58" s="1978"/>
      <c r="AT58" s="1978"/>
      <c r="AU58" s="1978"/>
      <c r="AV58" s="1978"/>
      <c r="AW58" s="1978"/>
      <c r="AX58" s="3191" t="str">
        <f t="shared" si="11"/>
        <v/>
      </c>
      <c r="BJ58" s="331"/>
      <c r="BK58" s="331"/>
      <c r="BL58" s="331"/>
      <c r="BM58" s="1015"/>
      <c r="BN58" s="1015"/>
      <c r="BO58" s="1015"/>
      <c r="BX58" s="1015"/>
      <c r="BY58" s="1015"/>
      <c r="BZ58" s="1015"/>
      <c r="CA58" s="1929" t="str">
        <f t="shared" si="12"/>
        <v/>
      </c>
      <c r="CB58" s="1929" t="str">
        <f t="shared" si="13"/>
        <v/>
      </c>
      <c r="CC58" s="1929" t="str">
        <f t="shared" si="14"/>
        <v/>
      </c>
      <c r="CD58" s="1929" t="str">
        <f t="shared" si="15"/>
        <v/>
      </c>
      <c r="CE58" s="1929" t="str">
        <f t="shared" si="16"/>
        <v/>
      </c>
      <c r="CF58" s="1929" t="str">
        <f t="shared" si="17"/>
        <v/>
      </c>
      <c r="CG58" s="1929" t="str">
        <f t="shared" si="18"/>
        <v/>
      </c>
      <c r="CH58" s="1930">
        <f t="shared" si="19"/>
        <v>0</v>
      </c>
      <c r="CI58" s="1930">
        <f t="shared" si="20"/>
        <v>0</v>
      </c>
      <c r="CJ58" s="1930">
        <f t="shared" si="21"/>
        <v>0</v>
      </c>
      <c r="CK58" s="1930">
        <f t="shared" si="22"/>
        <v>0</v>
      </c>
      <c r="CL58" s="1930">
        <f t="shared" si="23"/>
        <v>0</v>
      </c>
      <c r="CM58" s="1930">
        <f t="shared" si="24"/>
        <v>0</v>
      </c>
      <c r="CN58" s="1930">
        <f t="shared" si="25"/>
        <v>0</v>
      </c>
      <c r="CO58" s="1899"/>
      <c r="CP58" s="1899"/>
      <c r="CQ58" s="1899"/>
      <c r="CR58" s="1899"/>
      <c r="CS58" s="1899"/>
      <c r="CT58" s="1899"/>
    </row>
    <row r="59" spans="1:98" s="84" customFormat="1" ht="16.350000000000001" customHeight="1" x14ac:dyDescent="0.2">
      <c r="A59" s="7989"/>
      <c r="B59" s="7989"/>
      <c r="C59" s="1979" t="s">
        <v>2092</v>
      </c>
      <c r="D59" s="3360"/>
      <c r="E59" s="661"/>
      <c r="F59" s="1980"/>
      <c r="G59" s="1955"/>
      <c r="H59" s="1956"/>
      <c r="I59" s="1955"/>
      <c r="J59" s="1956"/>
      <c r="K59" s="1955"/>
      <c r="L59" s="1956"/>
      <c r="M59" s="1955"/>
      <c r="N59" s="1956"/>
      <c r="O59" s="1955"/>
      <c r="P59" s="1956"/>
      <c r="Q59" s="1955"/>
      <c r="R59" s="1956"/>
      <c r="S59" s="1955"/>
      <c r="T59" s="1956"/>
      <c r="U59" s="1955"/>
      <c r="V59" s="1956"/>
      <c r="W59" s="1955"/>
      <c r="X59" s="1956"/>
      <c r="Y59" s="1955"/>
      <c r="Z59" s="1956"/>
      <c r="AA59" s="1955"/>
      <c r="AB59" s="1956"/>
      <c r="AC59" s="1955"/>
      <c r="AD59" s="1956"/>
      <c r="AE59" s="1955"/>
      <c r="AF59" s="1956"/>
      <c r="AG59" s="1955"/>
      <c r="AH59" s="1956"/>
      <c r="AI59" s="1955"/>
      <c r="AJ59" s="1956"/>
      <c r="AK59" s="1955"/>
      <c r="AL59" s="1956"/>
      <c r="AM59" s="1955"/>
      <c r="AN59" s="1956"/>
      <c r="AO59" s="1955"/>
      <c r="AP59" s="1958"/>
      <c r="AQ59" s="1981"/>
      <c r="AR59" s="1981"/>
      <c r="AS59" s="1982"/>
      <c r="AT59" s="1982"/>
      <c r="AU59" s="1982"/>
      <c r="AV59" s="1982"/>
      <c r="AW59" s="1982"/>
      <c r="AX59" s="3191" t="str">
        <f t="shared" si="11"/>
        <v/>
      </c>
      <c r="BJ59" s="331"/>
      <c r="BK59" s="331"/>
      <c r="BL59" s="331"/>
      <c r="BM59" s="1015"/>
      <c r="BN59" s="1015"/>
      <c r="BO59" s="1015"/>
      <c r="BX59" s="1015"/>
      <c r="BY59" s="1015"/>
      <c r="BZ59" s="1015"/>
      <c r="CA59" s="1929" t="str">
        <f t="shared" si="12"/>
        <v/>
      </c>
      <c r="CB59" s="1929" t="str">
        <f t="shared" si="13"/>
        <v/>
      </c>
      <c r="CC59" s="1929" t="str">
        <f t="shared" si="14"/>
        <v/>
      </c>
      <c r="CD59" s="1929" t="str">
        <f t="shared" si="15"/>
        <v/>
      </c>
      <c r="CE59" s="1929" t="str">
        <f t="shared" si="16"/>
        <v/>
      </c>
      <c r="CF59" s="1929" t="str">
        <f t="shared" si="17"/>
        <v/>
      </c>
      <c r="CG59" s="1929" t="str">
        <f t="shared" si="18"/>
        <v/>
      </c>
      <c r="CH59" s="1930">
        <f t="shared" si="19"/>
        <v>0</v>
      </c>
      <c r="CI59" s="1930">
        <f t="shared" si="20"/>
        <v>0</v>
      </c>
      <c r="CJ59" s="1930">
        <f t="shared" si="21"/>
        <v>0</v>
      </c>
      <c r="CK59" s="1930">
        <f t="shared" si="22"/>
        <v>0</v>
      </c>
      <c r="CL59" s="1930">
        <f t="shared" si="23"/>
        <v>0</v>
      </c>
      <c r="CM59" s="1930">
        <f t="shared" si="24"/>
        <v>0</v>
      </c>
      <c r="CN59" s="1930">
        <f t="shared" si="25"/>
        <v>0</v>
      </c>
      <c r="CO59" s="1899"/>
      <c r="CP59" s="1899"/>
      <c r="CQ59" s="1899"/>
      <c r="CR59" s="1899"/>
      <c r="CS59" s="1899"/>
      <c r="CT59" s="1899"/>
    </row>
    <row r="60" spans="1:98" s="84" customFormat="1" ht="16.350000000000001" customHeight="1" x14ac:dyDescent="0.2">
      <c r="A60" s="7990" t="s">
        <v>50</v>
      </c>
      <c r="B60" s="7991"/>
      <c r="C60" s="7711"/>
      <c r="D60" s="3361"/>
      <c r="E60" s="3330"/>
      <c r="F60" s="3362"/>
      <c r="G60" s="3363">
        <f t="shared" ref="G60:AW60" si="26">SUM(G55:G59)</f>
        <v>0</v>
      </c>
      <c r="H60" s="3364">
        <f t="shared" si="26"/>
        <v>0</v>
      </c>
      <c r="I60" s="3363">
        <f t="shared" si="26"/>
        <v>0</v>
      </c>
      <c r="J60" s="3364">
        <f t="shared" si="26"/>
        <v>0</v>
      </c>
      <c r="K60" s="3363">
        <f t="shared" si="26"/>
        <v>0</v>
      </c>
      <c r="L60" s="3364">
        <f t="shared" si="26"/>
        <v>0</v>
      </c>
      <c r="M60" s="3363">
        <f t="shared" si="26"/>
        <v>0</v>
      </c>
      <c r="N60" s="3364">
        <f t="shared" si="26"/>
        <v>0</v>
      </c>
      <c r="O60" s="3363">
        <f t="shared" si="26"/>
        <v>0</v>
      </c>
      <c r="P60" s="3364">
        <f t="shared" si="26"/>
        <v>0</v>
      </c>
      <c r="Q60" s="3363">
        <f t="shared" si="26"/>
        <v>0</v>
      </c>
      <c r="R60" s="3364">
        <f t="shared" si="26"/>
        <v>0</v>
      </c>
      <c r="S60" s="3363">
        <f t="shared" si="26"/>
        <v>0</v>
      </c>
      <c r="T60" s="3362">
        <f t="shared" si="26"/>
        <v>0</v>
      </c>
      <c r="U60" s="3363">
        <f t="shared" si="26"/>
        <v>0</v>
      </c>
      <c r="V60" s="3364">
        <f t="shared" si="26"/>
        <v>0</v>
      </c>
      <c r="W60" s="3363">
        <f t="shared" si="26"/>
        <v>0</v>
      </c>
      <c r="X60" s="3364">
        <f t="shared" si="26"/>
        <v>0</v>
      </c>
      <c r="Y60" s="3363">
        <f t="shared" si="26"/>
        <v>0</v>
      </c>
      <c r="Z60" s="3364">
        <f t="shared" si="26"/>
        <v>0</v>
      </c>
      <c r="AA60" s="3363">
        <f t="shared" si="26"/>
        <v>0</v>
      </c>
      <c r="AB60" s="3364">
        <f t="shared" si="26"/>
        <v>0</v>
      </c>
      <c r="AC60" s="3363">
        <f t="shared" si="26"/>
        <v>0</v>
      </c>
      <c r="AD60" s="3364">
        <f t="shared" si="26"/>
        <v>0</v>
      </c>
      <c r="AE60" s="3363">
        <f t="shared" si="26"/>
        <v>0</v>
      </c>
      <c r="AF60" s="3364">
        <f t="shared" si="26"/>
        <v>0</v>
      </c>
      <c r="AG60" s="3363">
        <f t="shared" si="26"/>
        <v>0</v>
      </c>
      <c r="AH60" s="3364">
        <f t="shared" si="26"/>
        <v>0</v>
      </c>
      <c r="AI60" s="3363">
        <f t="shared" si="26"/>
        <v>0</v>
      </c>
      <c r="AJ60" s="3364">
        <f t="shared" si="26"/>
        <v>0</v>
      </c>
      <c r="AK60" s="3363">
        <f t="shared" si="26"/>
        <v>0</v>
      </c>
      <c r="AL60" s="3364">
        <f t="shared" si="26"/>
        <v>0</v>
      </c>
      <c r="AM60" s="3363">
        <f t="shared" si="26"/>
        <v>0</v>
      </c>
      <c r="AN60" s="3364">
        <f t="shared" si="26"/>
        <v>0</v>
      </c>
      <c r="AO60" s="3363">
        <f t="shared" si="26"/>
        <v>0</v>
      </c>
      <c r="AP60" s="3365">
        <f t="shared" si="26"/>
        <v>0</v>
      </c>
      <c r="AQ60" s="3364">
        <f t="shared" si="26"/>
        <v>0</v>
      </c>
      <c r="AR60" s="3363">
        <f t="shared" si="26"/>
        <v>0</v>
      </c>
      <c r="AS60" s="3363">
        <f t="shared" si="26"/>
        <v>0</v>
      </c>
      <c r="AT60" s="3363">
        <f t="shared" si="26"/>
        <v>0</v>
      </c>
      <c r="AU60" s="3363">
        <f t="shared" si="26"/>
        <v>0</v>
      </c>
      <c r="AV60" s="3363">
        <f t="shared" si="26"/>
        <v>0</v>
      </c>
      <c r="AW60" s="3366">
        <f t="shared" si="26"/>
        <v>0</v>
      </c>
      <c r="BJ60" s="331"/>
      <c r="BK60" s="331"/>
      <c r="BL60" s="331"/>
      <c r="BM60" s="1015"/>
      <c r="BN60" s="1015"/>
      <c r="BO60" s="1015"/>
      <c r="BX60" s="1015"/>
      <c r="BY60" s="1015"/>
      <c r="BZ60" s="1015"/>
      <c r="CA60" s="1929"/>
      <c r="CB60" s="1929"/>
      <c r="CC60" s="1929"/>
      <c r="CD60" s="1929"/>
      <c r="CE60" s="1929"/>
      <c r="CF60" s="1929"/>
      <c r="CG60" s="1929"/>
      <c r="CH60" s="1930"/>
      <c r="CI60" s="1930"/>
      <c r="CJ60" s="1930"/>
      <c r="CK60" s="1930"/>
      <c r="CL60" s="1930"/>
      <c r="CM60" s="1930"/>
      <c r="CN60" s="1930"/>
      <c r="CO60" s="1899"/>
      <c r="CP60" s="1899"/>
      <c r="CQ60" s="1899"/>
      <c r="CR60" s="1899"/>
      <c r="CS60" s="1899"/>
      <c r="CT60" s="1899"/>
    </row>
    <row r="61" spans="1:98" s="3327" customFormat="1" ht="15" customHeight="1" x14ac:dyDescent="0.25">
      <c r="A61" s="7787" t="s">
        <v>2093</v>
      </c>
      <c r="B61" s="7788"/>
      <c r="C61" s="685">
        <v>0</v>
      </c>
      <c r="D61" s="3367"/>
      <c r="E61" s="661"/>
      <c r="F61" s="3367"/>
      <c r="G61" s="3368"/>
      <c r="H61" s="3369"/>
      <c r="I61" s="3370"/>
      <c r="J61" s="3369"/>
      <c r="K61" s="3370"/>
      <c r="L61" s="3369"/>
      <c r="M61" s="3370"/>
      <c r="N61" s="3369"/>
      <c r="O61" s="3370"/>
      <c r="P61" s="3369"/>
      <c r="Q61" s="3370"/>
      <c r="R61" s="3369"/>
      <c r="S61" s="1983"/>
      <c r="T61" s="1984"/>
      <c r="U61" s="1983"/>
      <c r="V61" s="1984"/>
      <c r="W61" s="1983"/>
      <c r="X61" s="1984"/>
      <c r="Y61" s="1985"/>
      <c r="Z61" s="1986"/>
      <c r="AA61" s="1965"/>
      <c r="AB61" s="1966"/>
      <c r="AC61" s="3371"/>
      <c r="AD61" s="3372"/>
      <c r="AE61" s="686"/>
      <c r="AF61" s="687"/>
      <c r="AG61" s="686"/>
      <c r="AH61" s="687"/>
      <c r="AI61" s="1953"/>
      <c r="AJ61" s="1966"/>
      <c r="AK61" s="1965"/>
      <c r="AL61" s="1966"/>
      <c r="AM61" s="3371"/>
      <c r="AN61" s="3372"/>
      <c r="AO61" s="1953"/>
      <c r="AP61" s="666"/>
      <c r="AQ61" s="1987"/>
      <c r="AR61" s="1987"/>
      <c r="AS61" s="1987"/>
      <c r="AT61" s="3373"/>
      <c r="AU61" s="1959"/>
      <c r="AV61" s="1959"/>
      <c r="AW61" s="1959"/>
      <c r="BT61" s="3328"/>
      <c r="BU61" s="3328"/>
      <c r="BV61" s="3328"/>
      <c r="BW61" s="3328"/>
      <c r="BX61" s="3328"/>
      <c r="BY61" s="3328"/>
      <c r="BZ61" s="3328"/>
      <c r="CA61" s="3328"/>
      <c r="CB61" s="3328"/>
      <c r="CC61" s="3328"/>
      <c r="CD61" s="3328"/>
      <c r="CE61" s="3328"/>
      <c r="CF61" s="3328"/>
      <c r="CG61" s="3328"/>
      <c r="CH61" s="3328"/>
      <c r="CI61" s="3328"/>
      <c r="CJ61" s="3328"/>
      <c r="CK61" s="3328"/>
      <c r="CL61" s="3328"/>
    </row>
    <row r="62" spans="1:98" s="3327" customFormat="1" x14ac:dyDescent="0.25">
      <c r="A62" s="7907"/>
      <c r="B62" s="7790"/>
      <c r="C62" s="1988" t="s">
        <v>2094</v>
      </c>
      <c r="D62" s="3367"/>
      <c r="E62" s="3330"/>
      <c r="F62" s="3367"/>
      <c r="G62" s="3374"/>
      <c r="H62" s="3375"/>
      <c r="I62" s="3374"/>
      <c r="J62" s="3375"/>
      <c r="K62" s="3374"/>
      <c r="L62" s="3375"/>
      <c r="M62" s="3374"/>
      <c r="N62" s="3375"/>
      <c r="O62" s="3374"/>
      <c r="P62" s="3375"/>
      <c r="Q62" s="3374"/>
      <c r="R62" s="3375"/>
      <c r="S62" s="1983"/>
      <c r="T62" s="1984"/>
      <c r="U62" s="1983"/>
      <c r="V62" s="1984"/>
      <c r="W62" s="1983"/>
      <c r="X62" s="1984"/>
      <c r="Y62" s="1985"/>
      <c r="Z62" s="1986"/>
      <c r="AA62" s="1965"/>
      <c r="AB62" s="1966"/>
      <c r="AC62" s="1965"/>
      <c r="AD62" s="1966"/>
      <c r="AE62" s="1953"/>
      <c r="AF62" s="1966"/>
      <c r="AG62" s="1953"/>
      <c r="AH62" s="1966"/>
      <c r="AI62" s="1953"/>
      <c r="AJ62" s="1966"/>
      <c r="AK62" s="1965"/>
      <c r="AL62" s="1966"/>
      <c r="AM62" s="1965"/>
      <c r="AN62" s="1966"/>
      <c r="AO62" s="1953"/>
      <c r="AP62" s="1968"/>
      <c r="AQ62" s="1987"/>
      <c r="AR62" s="1987"/>
      <c r="AS62" s="1987"/>
      <c r="AT62" s="1959"/>
      <c r="AU62" s="1959"/>
      <c r="AV62" s="1959"/>
      <c r="AW62" s="1959"/>
      <c r="BT62" s="3328"/>
      <c r="BU62" s="3328"/>
      <c r="BV62" s="3328"/>
      <c r="BW62" s="3328"/>
      <c r="BX62" s="3328"/>
      <c r="BY62" s="3328"/>
      <c r="BZ62" s="3328"/>
      <c r="CA62" s="3328"/>
      <c r="CB62" s="3328"/>
      <c r="CC62" s="3328"/>
      <c r="CD62" s="3328"/>
      <c r="CE62" s="3328"/>
      <c r="CF62" s="3328"/>
      <c r="CG62" s="3328"/>
      <c r="CH62" s="3328"/>
      <c r="CI62" s="3328"/>
      <c r="CJ62" s="3328"/>
      <c r="CK62" s="3328"/>
      <c r="CL62" s="3328"/>
    </row>
    <row r="63" spans="1:98" s="3327" customFormat="1" x14ac:dyDescent="0.25">
      <c r="A63" s="7907"/>
      <c r="B63" s="7790"/>
      <c r="C63" s="1988" t="s">
        <v>2095</v>
      </c>
      <c r="D63" s="3367"/>
      <c r="E63" s="661"/>
      <c r="F63" s="3367"/>
      <c r="G63" s="3374"/>
      <c r="H63" s="3375"/>
      <c r="I63" s="3374"/>
      <c r="J63" s="3375"/>
      <c r="K63" s="3374"/>
      <c r="L63" s="3375"/>
      <c r="M63" s="3374"/>
      <c r="N63" s="3375"/>
      <c r="O63" s="3374"/>
      <c r="P63" s="3375"/>
      <c r="Q63" s="3374"/>
      <c r="R63" s="3375"/>
      <c r="S63" s="1983"/>
      <c r="T63" s="1984"/>
      <c r="U63" s="1983"/>
      <c r="V63" s="1984"/>
      <c r="W63" s="1983"/>
      <c r="X63" s="1984"/>
      <c r="Y63" s="1985"/>
      <c r="Z63" s="1986"/>
      <c r="AA63" s="1965"/>
      <c r="AB63" s="1966"/>
      <c r="AC63" s="1965"/>
      <c r="AD63" s="1966"/>
      <c r="AE63" s="1953"/>
      <c r="AF63" s="1966"/>
      <c r="AG63" s="1953"/>
      <c r="AH63" s="1966"/>
      <c r="AI63" s="1953"/>
      <c r="AJ63" s="1966"/>
      <c r="AK63" s="1965"/>
      <c r="AL63" s="1966"/>
      <c r="AM63" s="1955"/>
      <c r="AN63" s="1956"/>
      <c r="AO63" s="1953"/>
      <c r="AP63" s="1968"/>
      <c r="AQ63" s="1987"/>
      <c r="AR63" s="1987"/>
      <c r="AS63" s="1987"/>
      <c r="AT63" s="1959"/>
      <c r="AU63" s="1959"/>
      <c r="AV63" s="1959"/>
      <c r="AW63" s="1959"/>
      <c r="BT63" s="3328"/>
      <c r="BU63" s="3328"/>
      <c r="BV63" s="3328"/>
      <c r="BW63" s="3328"/>
      <c r="BX63" s="3328"/>
      <c r="BY63" s="3328"/>
      <c r="BZ63" s="3328"/>
      <c r="CA63" s="3328"/>
      <c r="CB63" s="3328"/>
      <c r="CC63" s="3328"/>
      <c r="CD63" s="3328"/>
      <c r="CE63" s="3328"/>
      <c r="CF63" s="3328"/>
      <c r="CG63" s="3328"/>
      <c r="CH63" s="3328"/>
      <c r="CI63" s="3328"/>
      <c r="CJ63" s="3328"/>
      <c r="CK63" s="3328"/>
      <c r="CL63" s="3328"/>
    </row>
    <row r="64" spans="1:98" s="3327" customFormat="1" ht="14.25" x14ac:dyDescent="0.2">
      <c r="A64" s="7908"/>
      <c r="B64" s="6622"/>
      <c r="C64" s="1989" t="s">
        <v>50</v>
      </c>
      <c r="D64" s="3367"/>
      <c r="E64" s="3330"/>
      <c r="F64" s="3367"/>
      <c r="G64" s="3376"/>
      <c r="H64" s="3377"/>
      <c r="I64" s="3376"/>
      <c r="J64" s="3377"/>
      <c r="K64" s="3376"/>
      <c r="L64" s="3377"/>
      <c r="M64" s="3376"/>
      <c r="N64" s="3377"/>
      <c r="O64" s="3376"/>
      <c r="P64" s="3377"/>
      <c r="Q64" s="3376"/>
      <c r="R64" s="3377"/>
      <c r="S64" s="3376"/>
      <c r="T64" s="3377"/>
      <c r="U64" s="3376"/>
      <c r="V64" s="3377"/>
      <c r="W64" s="3376"/>
      <c r="X64" s="3377"/>
      <c r="Y64" s="3378">
        <f>SUM(Y61:Y63)</f>
        <v>0</v>
      </c>
      <c r="Z64" s="3379">
        <f t="shared" ref="Z64:AW64" si="27">SUM(Z61:Z63)</f>
        <v>0</v>
      </c>
      <c r="AA64" s="2790">
        <f t="shared" si="27"/>
        <v>0</v>
      </c>
      <c r="AB64" s="3030">
        <f t="shared" si="27"/>
        <v>0</v>
      </c>
      <c r="AC64" s="2790">
        <f t="shared" si="27"/>
        <v>0</v>
      </c>
      <c r="AD64" s="3241">
        <f t="shared" si="27"/>
        <v>0</v>
      </c>
      <c r="AE64" s="3046">
        <f t="shared" si="27"/>
        <v>0</v>
      </c>
      <c r="AF64" s="3241">
        <f t="shared" si="27"/>
        <v>0</v>
      </c>
      <c r="AG64" s="3046">
        <f t="shared" si="27"/>
        <v>0</v>
      </c>
      <c r="AH64" s="3241">
        <f t="shared" si="27"/>
        <v>0</v>
      </c>
      <c r="AI64" s="3046">
        <f t="shared" si="27"/>
        <v>0</v>
      </c>
      <c r="AJ64" s="3030">
        <f t="shared" si="27"/>
        <v>0</v>
      </c>
      <c r="AK64" s="2790">
        <f t="shared" si="27"/>
        <v>0</v>
      </c>
      <c r="AL64" s="3030">
        <f t="shared" si="27"/>
        <v>0</v>
      </c>
      <c r="AM64" s="2790">
        <f t="shared" si="27"/>
        <v>0</v>
      </c>
      <c r="AN64" s="3241">
        <f t="shared" si="27"/>
        <v>0</v>
      </c>
      <c r="AO64" s="3046">
        <f t="shared" si="27"/>
        <v>0</v>
      </c>
      <c r="AP64" s="3336">
        <f t="shared" si="27"/>
        <v>0</v>
      </c>
      <c r="AQ64" s="3336">
        <f t="shared" si="27"/>
        <v>0</v>
      </c>
      <c r="AR64" s="3336">
        <f t="shared" si="27"/>
        <v>0</v>
      </c>
      <c r="AS64" s="3336">
        <f t="shared" si="27"/>
        <v>0</v>
      </c>
      <c r="AT64" s="3336">
        <f t="shared" si="27"/>
        <v>0</v>
      </c>
      <c r="AU64" s="3336">
        <f t="shared" si="27"/>
        <v>0</v>
      </c>
      <c r="AV64" s="3336">
        <f t="shared" si="27"/>
        <v>0</v>
      </c>
      <c r="AW64" s="3336">
        <f t="shared" si="27"/>
        <v>0</v>
      </c>
      <c r="BT64" s="3328"/>
      <c r="BU64" s="3328"/>
      <c r="BV64" s="3328"/>
      <c r="BW64" s="3328"/>
      <c r="BX64" s="3328"/>
      <c r="BY64" s="3328"/>
      <c r="BZ64" s="3328"/>
      <c r="CA64" s="3328"/>
      <c r="CB64" s="3328"/>
      <c r="CC64" s="3328"/>
      <c r="CD64" s="3328"/>
      <c r="CE64" s="3328"/>
      <c r="CF64" s="3328"/>
      <c r="CG64" s="3328"/>
      <c r="CH64" s="3328"/>
      <c r="CI64" s="3328"/>
      <c r="CJ64" s="3328"/>
      <c r="CK64" s="3328"/>
      <c r="CL64" s="3328"/>
    </row>
    <row r="65" spans="1:98" s="236" customFormat="1" ht="14.25" x14ac:dyDescent="0.2">
      <c r="A65" s="621" t="s">
        <v>2096</v>
      </c>
      <c r="B65" s="690"/>
      <c r="C65" s="690"/>
      <c r="D65" s="691"/>
      <c r="E65" s="691"/>
      <c r="F65" s="692"/>
      <c r="G65" s="692"/>
      <c r="H65" s="692"/>
      <c r="I65" s="692"/>
      <c r="J65" s="692"/>
      <c r="K65" s="692"/>
      <c r="L65" s="692"/>
      <c r="M65" s="692"/>
      <c r="N65" s="692"/>
      <c r="O65" s="692"/>
      <c r="P65" s="692"/>
      <c r="Q65" s="692"/>
      <c r="R65" s="692"/>
      <c r="S65" s="692"/>
      <c r="T65" s="692"/>
      <c r="U65" s="692"/>
      <c r="V65" s="692"/>
      <c r="W65" s="692"/>
      <c r="X65" s="692"/>
      <c r="Y65" s="692"/>
      <c r="Z65" s="692"/>
      <c r="AA65" s="692"/>
      <c r="AB65" s="692"/>
      <c r="AC65" s="692"/>
      <c r="AD65" s="692"/>
      <c r="AE65" s="692"/>
      <c r="AF65" s="692"/>
      <c r="AI65" s="3380"/>
      <c r="AJ65" s="3380"/>
      <c r="AK65" s="3380"/>
      <c r="AL65" s="3380"/>
      <c r="AM65" s="3380"/>
      <c r="AN65" s="3380"/>
      <c r="AO65" s="3380"/>
      <c r="AP65" s="3380"/>
      <c r="AQ65" s="3380"/>
      <c r="AR65" s="3380"/>
      <c r="BT65" s="270"/>
      <c r="BU65" s="270"/>
      <c r="BV65" s="270"/>
      <c r="BW65" s="270"/>
      <c r="BX65" s="270"/>
      <c r="BY65" s="270"/>
      <c r="BZ65" s="270"/>
      <c r="CA65" s="270"/>
      <c r="CB65" s="270"/>
      <c r="CC65" s="270"/>
      <c r="CD65" s="270"/>
      <c r="CE65" s="270"/>
      <c r="CF65" s="270"/>
      <c r="CG65" s="270"/>
      <c r="CH65" s="270"/>
      <c r="CI65" s="270"/>
      <c r="CJ65" s="270"/>
      <c r="CK65" s="270"/>
      <c r="CL65" s="270"/>
    </row>
    <row r="66" spans="1:98" s="236" customFormat="1" ht="50.25" customHeight="1" x14ac:dyDescent="0.2">
      <c r="A66" s="3381" t="s">
        <v>2097</v>
      </c>
      <c r="B66" s="3382"/>
      <c r="C66" s="3383"/>
      <c r="D66" s="3384" t="s">
        <v>50</v>
      </c>
      <c r="E66" s="3384" t="s">
        <v>429</v>
      </c>
      <c r="F66" s="3385" t="s">
        <v>3846</v>
      </c>
      <c r="G66" s="3386" t="s">
        <v>3844</v>
      </c>
      <c r="H66" s="3387" t="s">
        <v>54</v>
      </c>
      <c r="I66" s="2189" t="s">
        <v>111</v>
      </c>
      <c r="BR66" s="270"/>
      <c r="BS66" s="270"/>
      <c r="BT66" s="270"/>
      <c r="BU66" s="270"/>
      <c r="BV66" s="270"/>
      <c r="BW66" s="270"/>
      <c r="BX66" s="270"/>
      <c r="BY66" s="270"/>
      <c r="BZ66" s="270"/>
      <c r="CA66" s="270"/>
      <c r="CB66" s="270"/>
      <c r="CC66" s="270"/>
      <c r="CD66" s="270"/>
      <c r="CE66" s="270"/>
      <c r="CF66" s="270"/>
      <c r="CG66" s="270"/>
      <c r="CH66" s="270"/>
      <c r="CI66" s="270"/>
      <c r="CJ66" s="270"/>
    </row>
    <row r="67" spans="1:98" s="236" customFormat="1" ht="28.5" customHeight="1" x14ac:dyDescent="0.2">
      <c r="A67" s="7992" t="s">
        <v>2099</v>
      </c>
      <c r="B67" s="7993"/>
      <c r="C67" s="7994"/>
      <c r="D67" s="693"/>
      <c r="E67" s="693"/>
      <c r="F67" s="3388"/>
      <c r="G67" s="3389"/>
      <c r="H67" s="3389"/>
      <c r="I67" s="3389"/>
      <c r="BR67" s="270"/>
      <c r="BS67" s="270"/>
      <c r="BT67" s="270"/>
      <c r="BU67" s="270"/>
      <c r="BV67" s="270"/>
      <c r="BW67" s="270"/>
      <c r="BX67" s="270"/>
      <c r="BY67" s="270"/>
      <c r="BZ67" s="270"/>
      <c r="CA67" s="270"/>
      <c r="CB67" s="270"/>
      <c r="CC67" s="270"/>
      <c r="CD67" s="270"/>
      <c r="CE67" s="270"/>
      <c r="CF67" s="270"/>
      <c r="CG67" s="270"/>
      <c r="CH67" s="270"/>
      <c r="CI67" s="270"/>
      <c r="CJ67" s="270"/>
    </row>
    <row r="68" spans="1:98" s="236" customFormat="1" ht="15" customHeight="1" x14ac:dyDescent="0.2">
      <c r="A68" s="7779" t="s">
        <v>2100</v>
      </c>
      <c r="B68" s="7987" t="s">
        <v>2101</v>
      </c>
      <c r="C68" s="7988"/>
      <c r="D68" s="3388"/>
      <c r="E68" s="3388"/>
      <c r="F68" s="3388"/>
      <c r="G68" s="3388"/>
      <c r="H68" s="3388"/>
      <c r="I68" s="3388"/>
      <c r="BT68" s="270"/>
      <c r="BU68" s="270"/>
      <c r="BV68" s="270"/>
      <c r="BW68" s="270"/>
      <c r="BX68" s="270"/>
      <c r="BY68" s="270"/>
      <c r="BZ68" s="270"/>
      <c r="CA68" s="270"/>
      <c r="CB68" s="270"/>
      <c r="CC68" s="270">
        <v>0</v>
      </c>
      <c r="CD68" s="270"/>
      <c r="CE68" s="270"/>
      <c r="CF68" s="270"/>
      <c r="CG68" s="270"/>
      <c r="CH68" s="270"/>
      <c r="CI68" s="270"/>
      <c r="CJ68" s="270"/>
      <c r="CK68" s="270"/>
      <c r="CL68" s="270"/>
    </row>
    <row r="69" spans="1:98" s="236" customFormat="1" ht="15" customHeight="1" x14ac:dyDescent="0.2">
      <c r="A69" s="7984"/>
      <c r="B69" s="7996" t="s">
        <v>2102</v>
      </c>
      <c r="C69" s="7997"/>
      <c r="D69" s="3388"/>
      <c r="E69" s="3388"/>
      <c r="F69" s="3388"/>
      <c r="G69" s="3388"/>
      <c r="H69" s="3388"/>
      <c r="I69" s="3388"/>
      <c r="BT69" s="270"/>
      <c r="BU69" s="270"/>
      <c r="BV69" s="270"/>
      <c r="BW69" s="270"/>
      <c r="BX69" s="270"/>
      <c r="BY69" s="270"/>
      <c r="BZ69" s="270"/>
      <c r="CA69" s="270"/>
      <c r="CB69" s="270"/>
      <c r="CC69" s="270">
        <v>0</v>
      </c>
      <c r="CD69" s="270"/>
      <c r="CE69" s="270"/>
      <c r="CF69" s="270"/>
      <c r="CG69" s="270"/>
      <c r="CH69" s="270"/>
      <c r="CI69" s="270"/>
      <c r="CJ69" s="270"/>
      <c r="CK69" s="270"/>
      <c r="CL69" s="270"/>
    </row>
    <row r="70" spans="1:98" s="236" customFormat="1" ht="15" customHeight="1" x14ac:dyDescent="0.25">
      <c r="A70" s="7995"/>
      <c r="B70" s="7987" t="s">
        <v>2103</v>
      </c>
      <c r="C70" s="7988"/>
      <c r="D70" s="3368"/>
      <c r="E70" s="3368"/>
      <c r="F70" s="3368"/>
      <c r="G70" s="3368"/>
      <c r="H70" s="3368"/>
      <c r="I70" s="3368"/>
      <c r="BT70" s="270"/>
      <c r="BU70" s="270"/>
      <c r="BV70" s="270"/>
      <c r="BW70" s="270"/>
      <c r="BX70" s="270"/>
      <c r="BY70" s="270"/>
      <c r="BZ70" s="270"/>
      <c r="CA70" s="270"/>
      <c r="CB70" s="270"/>
      <c r="CC70" s="270"/>
      <c r="CD70" s="270"/>
      <c r="CE70" s="270"/>
      <c r="CF70" s="270"/>
      <c r="CG70" s="270"/>
      <c r="CH70" s="270"/>
      <c r="CI70" s="270"/>
      <c r="CJ70" s="270"/>
      <c r="CK70" s="270"/>
      <c r="CL70" s="270"/>
    </row>
    <row r="71" spans="1:98" s="236" customFormat="1" ht="15" customHeight="1" x14ac:dyDescent="0.2">
      <c r="A71" s="7776" t="s">
        <v>2104</v>
      </c>
      <c r="B71" s="6664"/>
      <c r="C71" s="6665"/>
      <c r="D71" s="3388"/>
      <c r="E71" s="3388"/>
      <c r="F71" s="3388"/>
      <c r="G71" s="3388"/>
      <c r="H71" s="3388"/>
      <c r="I71" s="3388"/>
      <c r="BT71" s="270"/>
      <c r="BU71" s="270"/>
      <c r="BV71" s="270"/>
      <c r="BW71" s="270"/>
      <c r="BX71" s="270"/>
      <c r="BY71" s="270"/>
      <c r="BZ71" s="270"/>
      <c r="CA71" s="270"/>
      <c r="CB71" s="270"/>
      <c r="CC71" s="270">
        <v>0</v>
      </c>
      <c r="CD71" s="270"/>
      <c r="CE71" s="270"/>
      <c r="CF71" s="270"/>
      <c r="CG71" s="270"/>
      <c r="CH71" s="270"/>
      <c r="CI71" s="270"/>
      <c r="CJ71" s="270"/>
      <c r="CK71" s="270"/>
      <c r="CL71" s="270"/>
    </row>
    <row r="72" spans="1:98" s="236" customFormat="1" ht="15" customHeight="1" x14ac:dyDescent="0.2">
      <c r="A72" s="7776" t="s">
        <v>2105</v>
      </c>
      <c r="B72" s="6664"/>
      <c r="C72" s="6665"/>
      <c r="D72" s="3388"/>
      <c r="E72" s="3388"/>
      <c r="F72" s="3388"/>
      <c r="G72" s="3388"/>
      <c r="H72" s="3388"/>
      <c r="I72" s="3388"/>
      <c r="BT72" s="270"/>
      <c r="BU72" s="270"/>
      <c r="BV72" s="270"/>
      <c r="BW72" s="270"/>
      <c r="BX72" s="270"/>
      <c r="BY72" s="270"/>
      <c r="BZ72" s="270"/>
      <c r="CA72" s="270"/>
      <c r="CB72" s="270"/>
      <c r="CC72" s="270"/>
      <c r="CD72" s="270"/>
      <c r="CE72" s="270"/>
      <c r="CF72" s="270"/>
      <c r="CG72" s="270"/>
      <c r="CH72" s="270"/>
      <c r="CI72" s="270"/>
      <c r="CJ72" s="270"/>
      <c r="CK72" s="270"/>
      <c r="CL72" s="270"/>
    </row>
    <row r="73" spans="1:98" s="236" customFormat="1" ht="14.25" customHeight="1" x14ac:dyDescent="0.2">
      <c r="A73" s="7776" t="s">
        <v>2106</v>
      </c>
      <c r="B73" s="6664"/>
      <c r="C73" s="6665"/>
      <c r="D73" s="3388"/>
      <c r="E73" s="3388"/>
      <c r="F73" s="3388"/>
      <c r="G73" s="3388"/>
      <c r="H73" s="3388"/>
      <c r="I73" s="3388"/>
      <c r="BT73" s="270"/>
      <c r="BU73" s="270"/>
      <c r="BV73" s="270"/>
      <c r="BW73" s="270"/>
      <c r="BX73" s="270"/>
      <c r="BY73" s="270"/>
      <c r="BZ73" s="270"/>
      <c r="CA73" s="270"/>
      <c r="CB73" s="270"/>
      <c r="CC73" s="270">
        <v>0</v>
      </c>
      <c r="CD73" s="270"/>
      <c r="CE73" s="270"/>
      <c r="CF73" s="270"/>
      <c r="CG73" s="270"/>
      <c r="CH73" s="270"/>
      <c r="CI73" s="270"/>
      <c r="CJ73" s="270"/>
      <c r="CK73" s="270"/>
      <c r="CL73" s="270"/>
    </row>
    <row r="74" spans="1:98" s="84" customFormat="1" ht="16.350000000000001" customHeight="1" x14ac:dyDescent="0.2">
      <c r="A74" s="7779" t="s">
        <v>2107</v>
      </c>
      <c r="B74" s="7985" t="s">
        <v>2107</v>
      </c>
      <c r="C74" s="7986"/>
      <c r="D74" s="694"/>
      <c r="E74" s="694"/>
      <c r="F74" s="695"/>
      <c r="G74" s="696"/>
      <c r="H74" s="696"/>
      <c r="I74" s="696"/>
      <c r="J74" s="697" t="str">
        <f t="shared" ref="J74:J75" si="28">CA74&amp;CB74&amp;CC74&amp;CD74&amp;CE74</f>
        <v/>
      </c>
      <c r="K74" s="30"/>
      <c r="L74" s="30"/>
      <c r="M74" s="30"/>
      <c r="N74" s="30"/>
      <c r="O74" s="30"/>
      <c r="P74" s="30"/>
      <c r="Q74" s="30"/>
      <c r="R74" s="73"/>
      <c r="BV74" s="331"/>
      <c r="BW74" s="331"/>
      <c r="BX74" s="1015"/>
      <c r="BY74" s="1015"/>
      <c r="BZ74" s="1015"/>
      <c r="CA74" s="1929" t="str">
        <f t="shared" ref="CA74:CA75" si="29">IF(CH74=1,"* Las Interconsultas de Gestantes NO DEBEN ser mayor al Total de Interconsultas. ","")</f>
        <v/>
      </c>
      <c r="CB74" s="1929" t="str">
        <f t="shared" ref="CB74:CB75" si="30">IF(CI74=1,"* Las Interconsultas de Pacientes de 60 años NO DEBEN ser mayor al Total de Interconsultas. ","")</f>
        <v/>
      </c>
      <c r="CC74" s="1929" t="str">
        <f t="shared" ref="CC74:CC75" si="31">IF(CJ74=1,"* Las Interconsultas de Usuarios en situación de Discapacidad NO DEBEN ser mayor al Total de Interconsultas. ","")</f>
        <v/>
      </c>
      <c r="CD74" s="1929" t="str">
        <f t="shared" ref="CD74:CD75" si="32">IF(CK74=1,"* Las Interconsultas de Niños, Niñas, Adolescentes y Jóvenes Red SENAME NO DEBEN ser mayor al Total de Interconsultas. ","")</f>
        <v/>
      </c>
      <c r="CE74" s="1929" t="str">
        <f t="shared" ref="CE74:CE75" si="33">IF(CL74=1,"* Las Interconsultas de Migrantes NO DEBEN ser mayor al Total de Interconsultas. ","")</f>
        <v/>
      </c>
      <c r="CF74" s="1929"/>
      <c r="CG74" s="1929"/>
      <c r="CH74" s="1930">
        <f t="shared" ref="CH74:CL75" si="34">IF($D74&lt;E74,1,0)</f>
        <v>0</v>
      </c>
      <c r="CI74" s="1930">
        <f t="shared" si="34"/>
        <v>0</v>
      </c>
      <c r="CJ74" s="1930">
        <f t="shared" si="34"/>
        <v>0</v>
      </c>
      <c r="CK74" s="1930">
        <f t="shared" si="34"/>
        <v>0</v>
      </c>
      <c r="CL74" s="1930">
        <f t="shared" si="34"/>
        <v>0</v>
      </c>
      <c r="CM74" s="1914"/>
      <c r="CN74" s="1914"/>
      <c r="CO74" s="1899"/>
      <c r="CP74" s="1899"/>
      <c r="CQ74" s="1899"/>
      <c r="CR74" s="1899"/>
      <c r="CS74" s="1899"/>
      <c r="CT74" s="1899"/>
    </row>
    <row r="75" spans="1:98" s="84" customFormat="1" ht="16.350000000000001" customHeight="1" x14ac:dyDescent="0.25">
      <c r="A75" s="7984"/>
      <c r="B75" s="7987" t="s">
        <v>2108</v>
      </c>
      <c r="C75" s="7988"/>
      <c r="D75" s="3368"/>
      <c r="E75" s="3368"/>
      <c r="F75" s="3368"/>
      <c r="G75" s="3368"/>
      <c r="H75" s="3368"/>
      <c r="I75" s="3368"/>
      <c r="J75" s="697" t="str">
        <f t="shared" si="28"/>
        <v/>
      </c>
      <c r="K75" s="30"/>
      <c r="L75" s="30"/>
      <c r="M75" s="30"/>
      <c r="N75" s="30"/>
      <c r="O75" s="30"/>
      <c r="P75" s="30"/>
      <c r="Q75" s="30"/>
      <c r="R75" s="73"/>
      <c r="BV75" s="331"/>
      <c r="BW75" s="331"/>
      <c r="BX75" s="1015"/>
      <c r="BY75" s="1015"/>
      <c r="BZ75" s="1015"/>
      <c r="CA75" s="1929" t="str">
        <f t="shared" si="29"/>
        <v/>
      </c>
      <c r="CB75" s="1929" t="str">
        <f t="shared" si="30"/>
        <v/>
      </c>
      <c r="CC75" s="1929" t="str">
        <f t="shared" si="31"/>
        <v/>
      </c>
      <c r="CD75" s="1929" t="str">
        <f t="shared" si="32"/>
        <v/>
      </c>
      <c r="CE75" s="1929" t="str">
        <f t="shared" si="33"/>
        <v/>
      </c>
      <c r="CF75" s="1929"/>
      <c r="CG75" s="1929"/>
      <c r="CH75" s="1930">
        <f t="shared" si="34"/>
        <v>0</v>
      </c>
      <c r="CI75" s="1930">
        <f t="shared" si="34"/>
        <v>0</v>
      </c>
      <c r="CJ75" s="1930">
        <f t="shared" si="34"/>
        <v>0</v>
      </c>
      <c r="CK75" s="1930">
        <f t="shared" si="34"/>
        <v>0</v>
      </c>
      <c r="CL75" s="1930">
        <f t="shared" si="34"/>
        <v>0</v>
      </c>
      <c r="CM75" s="1914"/>
      <c r="CN75" s="1914"/>
      <c r="CO75" s="1899"/>
      <c r="CP75" s="1899"/>
      <c r="CQ75" s="1899"/>
      <c r="CR75" s="1899"/>
      <c r="CS75" s="1899"/>
      <c r="CT75" s="1899"/>
    </row>
    <row r="76" spans="1:98" s="236" customFormat="1" ht="15" customHeight="1" x14ac:dyDescent="0.2">
      <c r="A76" s="7776" t="s">
        <v>2109</v>
      </c>
      <c r="B76" s="6664"/>
      <c r="C76" s="6665"/>
      <c r="D76" s="3388"/>
      <c r="E76" s="3388"/>
      <c r="F76" s="3388"/>
      <c r="G76" s="3388"/>
      <c r="H76" s="3388"/>
      <c r="I76" s="3388"/>
      <c r="BT76" s="270"/>
      <c r="BU76" s="270"/>
      <c r="BV76" s="270"/>
      <c r="BW76" s="270"/>
      <c r="BX76" s="270"/>
      <c r="BY76" s="270"/>
      <c r="BZ76" s="270"/>
      <c r="CA76" s="270"/>
      <c r="CB76" s="270"/>
      <c r="CC76" s="270">
        <v>0</v>
      </c>
      <c r="CD76" s="270"/>
      <c r="CE76" s="270"/>
      <c r="CF76" s="270"/>
      <c r="CG76" s="270"/>
      <c r="CH76" s="270"/>
      <c r="CI76" s="270"/>
      <c r="CJ76" s="270"/>
      <c r="CK76" s="270"/>
      <c r="CL76" s="270"/>
    </row>
    <row r="77" spans="1:98" s="236" customFormat="1" ht="15" customHeight="1" x14ac:dyDescent="0.2">
      <c r="A77" s="7776" t="s">
        <v>2110</v>
      </c>
      <c r="B77" s="6664"/>
      <c r="C77" s="6665"/>
      <c r="D77" s="3388"/>
      <c r="E77" s="3388"/>
      <c r="F77" s="3388"/>
      <c r="G77" s="3388"/>
      <c r="H77" s="3388"/>
      <c r="I77" s="3388"/>
      <c r="BT77" s="270"/>
      <c r="BU77" s="270"/>
      <c r="BV77" s="270"/>
      <c r="BW77" s="270"/>
      <c r="BX77" s="270"/>
      <c r="BY77" s="270"/>
      <c r="BZ77" s="270"/>
      <c r="CA77" s="270"/>
      <c r="CB77" s="270"/>
      <c r="CC77" s="270">
        <v>0</v>
      </c>
      <c r="CD77" s="270"/>
      <c r="CE77" s="270"/>
      <c r="CF77" s="270"/>
      <c r="CG77" s="270"/>
      <c r="CH77" s="270"/>
      <c r="CI77" s="270"/>
      <c r="CJ77" s="270"/>
      <c r="CK77" s="270"/>
      <c r="CL77" s="270"/>
    </row>
    <row r="78" spans="1:98" s="236" customFormat="1" ht="14.25" customHeight="1" x14ac:dyDescent="0.2">
      <c r="A78" s="7776" t="s">
        <v>2111</v>
      </c>
      <c r="B78" s="6664"/>
      <c r="C78" s="6665"/>
      <c r="D78" s="3388"/>
      <c r="E78" s="3388"/>
      <c r="F78" s="3388"/>
      <c r="G78" s="3388"/>
      <c r="H78" s="3388"/>
      <c r="I78" s="3388"/>
      <c r="BT78" s="270"/>
      <c r="BU78" s="270"/>
      <c r="BV78" s="270"/>
      <c r="BW78" s="270"/>
      <c r="BX78" s="270"/>
      <c r="BY78" s="270"/>
      <c r="BZ78" s="270"/>
      <c r="CA78" s="270"/>
      <c r="CB78" s="270"/>
      <c r="CC78" s="270">
        <v>0</v>
      </c>
      <c r="CD78" s="270"/>
      <c r="CE78" s="270"/>
      <c r="CF78" s="270"/>
      <c r="CG78" s="270"/>
      <c r="CH78" s="270"/>
      <c r="CI78" s="270"/>
      <c r="CJ78" s="270"/>
      <c r="CK78" s="270"/>
      <c r="CL78" s="270"/>
    </row>
    <row r="79" spans="1:98" s="236" customFormat="1" ht="15" customHeight="1" x14ac:dyDescent="0.2">
      <c r="A79" s="7776" t="s">
        <v>2112</v>
      </c>
      <c r="B79" s="6664"/>
      <c r="C79" s="6665"/>
      <c r="D79" s="3388"/>
      <c r="E79" s="3388"/>
      <c r="F79" s="3388"/>
      <c r="G79" s="3388"/>
      <c r="H79" s="3388"/>
      <c r="I79" s="3388"/>
      <c r="BT79" s="270"/>
      <c r="BU79" s="270"/>
      <c r="BV79" s="270"/>
      <c r="BW79" s="270"/>
      <c r="BX79" s="270"/>
      <c r="BY79" s="270"/>
      <c r="BZ79" s="270"/>
      <c r="CA79" s="270"/>
      <c r="CB79" s="270"/>
      <c r="CC79" s="270">
        <v>0</v>
      </c>
      <c r="CD79" s="270"/>
      <c r="CE79" s="270"/>
      <c r="CF79" s="270"/>
      <c r="CG79" s="270"/>
      <c r="CH79" s="270"/>
      <c r="CI79" s="270"/>
      <c r="CJ79" s="270"/>
      <c r="CK79" s="270"/>
      <c r="CL79" s="270"/>
    </row>
    <row r="80" spans="1:98" s="236" customFormat="1" ht="14.25" customHeight="1" x14ac:dyDescent="0.2">
      <c r="A80" s="7777" t="s">
        <v>2113</v>
      </c>
      <c r="B80" s="7946"/>
      <c r="C80" s="7778"/>
      <c r="D80" s="3390"/>
      <c r="E80" s="3390"/>
      <c r="F80" s="3390"/>
      <c r="G80" s="3390"/>
      <c r="H80" s="3390"/>
      <c r="I80" s="3390"/>
      <c r="BT80" s="270"/>
      <c r="BU80" s="270"/>
      <c r="BV80" s="270"/>
      <c r="BW80" s="270"/>
      <c r="BX80" s="270"/>
      <c r="BY80" s="270"/>
      <c r="BZ80" s="270"/>
      <c r="CA80" s="270"/>
      <c r="CB80" s="270"/>
      <c r="CC80" s="270">
        <v>0</v>
      </c>
      <c r="CD80" s="270"/>
      <c r="CE80" s="270"/>
      <c r="CF80" s="270"/>
      <c r="CG80" s="270"/>
      <c r="CH80" s="270"/>
      <c r="CI80" s="270"/>
      <c r="CJ80" s="270"/>
      <c r="CK80" s="270"/>
      <c r="CL80" s="270"/>
    </row>
    <row r="81" spans="1:115" s="236" customFormat="1" ht="14.25" customHeight="1" x14ac:dyDescent="0.2">
      <c r="A81" s="7776" t="s">
        <v>2114</v>
      </c>
      <c r="B81" s="6664"/>
      <c r="C81" s="6665"/>
      <c r="D81" s="3389"/>
      <c r="E81" s="3389"/>
      <c r="F81" s="3389"/>
      <c r="G81" s="3389"/>
      <c r="H81" s="3389"/>
      <c r="I81" s="3389"/>
      <c r="BT81" s="270"/>
      <c r="BU81" s="270"/>
      <c r="BV81" s="270"/>
      <c r="BW81" s="270"/>
      <c r="BX81" s="270"/>
      <c r="BY81" s="270"/>
      <c r="BZ81" s="270"/>
      <c r="CA81" s="270"/>
      <c r="CB81" s="270"/>
      <c r="CC81" s="270"/>
      <c r="CD81" s="270"/>
      <c r="CE81" s="270"/>
      <c r="CF81" s="270"/>
      <c r="CG81" s="270"/>
      <c r="CH81" s="270"/>
      <c r="CI81" s="270"/>
      <c r="CJ81" s="270"/>
      <c r="CK81" s="270"/>
      <c r="CL81" s="270"/>
    </row>
    <row r="82" spans="1:115" s="236" customFormat="1" ht="14.25" customHeight="1" x14ac:dyDescent="0.2">
      <c r="A82" s="698" t="s">
        <v>2115</v>
      </c>
      <c r="B82" s="3391"/>
      <c r="C82" s="3392"/>
      <c r="D82" s="3391"/>
      <c r="E82" s="3393"/>
      <c r="F82" s="3393"/>
      <c r="BT82" s="270"/>
      <c r="BU82" s="270"/>
      <c r="BV82" s="270"/>
      <c r="BW82" s="270"/>
      <c r="BX82" s="270"/>
      <c r="BY82" s="270"/>
      <c r="BZ82" s="270"/>
      <c r="CA82" s="270"/>
      <c r="CB82" s="270"/>
      <c r="CC82" s="270">
        <v>0</v>
      </c>
      <c r="CD82" s="270"/>
      <c r="CE82" s="270"/>
      <c r="CF82" s="270"/>
      <c r="CG82" s="270"/>
      <c r="CH82" s="270"/>
      <c r="CI82" s="270"/>
      <c r="CJ82" s="270"/>
      <c r="CK82" s="270"/>
      <c r="CL82" s="270"/>
    </row>
    <row r="83" spans="1:115" s="236" customFormat="1" ht="14.25" x14ac:dyDescent="0.2">
      <c r="A83" s="7973" t="s">
        <v>2116</v>
      </c>
      <c r="B83" s="6875"/>
      <c r="C83" s="7974"/>
      <c r="D83" s="3394" t="s">
        <v>2117</v>
      </c>
      <c r="E83" s="3395"/>
      <c r="F83" s="3396"/>
      <c r="BT83" s="270"/>
      <c r="BU83" s="270"/>
      <c r="BV83" s="270"/>
      <c r="BW83" s="270"/>
      <c r="BX83" s="270"/>
      <c r="BY83" s="270"/>
      <c r="BZ83" s="270"/>
      <c r="CA83" s="270"/>
      <c r="CB83" s="270"/>
      <c r="CC83" s="270"/>
      <c r="CD83" s="270"/>
      <c r="CE83" s="270"/>
      <c r="CF83" s="270"/>
      <c r="CG83" s="270"/>
      <c r="CH83" s="270"/>
      <c r="CI83" s="270"/>
      <c r="CJ83" s="270"/>
      <c r="CK83" s="270"/>
      <c r="CL83" s="270"/>
    </row>
    <row r="84" spans="1:115" s="236" customFormat="1" ht="14.25" x14ac:dyDescent="0.2">
      <c r="A84" s="7975"/>
      <c r="B84" s="7976"/>
      <c r="C84" s="7977"/>
      <c r="D84" s="3397" t="s">
        <v>50</v>
      </c>
      <c r="E84" s="3398" t="s">
        <v>81</v>
      </c>
      <c r="F84" s="3399" t="s">
        <v>56</v>
      </c>
      <c r="BT84" s="270"/>
      <c r="BU84" s="270"/>
      <c r="BV84" s="270"/>
      <c r="BW84" s="270"/>
      <c r="BX84" s="270"/>
      <c r="BY84" s="270"/>
      <c r="BZ84" s="270"/>
      <c r="CA84" s="270"/>
      <c r="CB84" s="270"/>
      <c r="CC84" s="270"/>
      <c r="CD84" s="270"/>
      <c r="CE84" s="270"/>
      <c r="CF84" s="270"/>
      <c r="CG84" s="270"/>
      <c r="CH84" s="270"/>
      <c r="CI84" s="270"/>
      <c r="CJ84" s="270"/>
      <c r="CK84" s="270"/>
      <c r="CL84" s="270"/>
    </row>
    <row r="85" spans="1:115" s="236" customFormat="1" ht="22.5" customHeight="1" x14ac:dyDescent="0.2">
      <c r="A85" s="7978" t="s">
        <v>2118</v>
      </c>
      <c r="B85" s="7980" t="s">
        <v>2119</v>
      </c>
      <c r="C85" s="7981"/>
      <c r="D85" s="1990">
        <f>SUM(E85+F85)</f>
        <v>0</v>
      </c>
      <c r="E85" s="37"/>
      <c r="F85" s="35"/>
      <c r="G85" s="270"/>
      <c r="BT85" s="270"/>
      <c r="BU85" s="270"/>
      <c r="BV85" s="270"/>
      <c r="BW85" s="270"/>
      <c r="BX85" s="270"/>
      <c r="BY85" s="270"/>
      <c r="BZ85" s="270"/>
      <c r="CA85" s="270"/>
      <c r="CB85" s="270"/>
      <c r="CC85" s="270"/>
      <c r="CD85" s="270"/>
      <c r="CE85" s="270"/>
      <c r="CF85" s="270"/>
      <c r="CG85" s="270"/>
      <c r="CH85" s="270"/>
      <c r="CI85" s="270"/>
      <c r="CJ85" s="270"/>
      <c r="CK85" s="270"/>
      <c r="CL85" s="270"/>
    </row>
    <row r="86" spans="1:115" s="236" customFormat="1" ht="15" customHeight="1" x14ac:dyDescent="0.2">
      <c r="A86" s="7979"/>
      <c r="B86" s="7982" t="s">
        <v>408</v>
      </c>
      <c r="C86" s="7983"/>
      <c r="D86" s="1991">
        <f>SUM(E86+F86)</f>
        <v>0</v>
      </c>
      <c r="E86" s="1907"/>
      <c r="F86" s="1911"/>
      <c r="G86" s="270"/>
      <c r="BT86" s="270"/>
      <c r="BU86" s="270"/>
      <c r="BV86" s="270"/>
      <c r="BW86" s="270"/>
      <c r="BX86" s="270"/>
      <c r="BY86" s="270"/>
      <c r="BZ86" s="270"/>
      <c r="CA86" s="270"/>
      <c r="CB86" s="270"/>
      <c r="CC86" s="270"/>
      <c r="CD86" s="270"/>
      <c r="CE86" s="270"/>
      <c r="CF86" s="270"/>
      <c r="CG86" s="270"/>
      <c r="CH86" s="270"/>
      <c r="CI86" s="270"/>
      <c r="CJ86" s="270"/>
      <c r="CK86" s="270"/>
      <c r="CL86" s="270"/>
    </row>
    <row r="87" spans="1:115" s="580" customFormat="1" ht="27.75" customHeight="1" x14ac:dyDescent="0.2">
      <c r="A87" s="181" t="s">
        <v>2120</v>
      </c>
      <c r="B87" s="699"/>
      <c r="C87" s="699"/>
      <c r="D87" s="699"/>
      <c r="E87" s="700"/>
      <c r="F87" s="700"/>
      <c r="BT87" s="821"/>
      <c r="BU87" s="821"/>
      <c r="BV87" s="821"/>
      <c r="BW87" s="821"/>
      <c r="BX87" s="821"/>
      <c r="BY87" s="821"/>
      <c r="BZ87" s="821"/>
      <c r="CA87" s="821"/>
      <c r="CB87" s="821"/>
      <c r="CC87" s="821"/>
      <c r="CD87" s="821"/>
      <c r="CE87" s="821"/>
      <c r="CF87" s="821"/>
      <c r="CG87" s="821"/>
      <c r="CH87" s="821"/>
      <c r="CI87" s="821"/>
      <c r="CJ87" s="821"/>
      <c r="CK87" s="821"/>
      <c r="CL87" s="821"/>
    </row>
    <row r="88" spans="1:115" s="236" customFormat="1" ht="21.75" customHeight="1" x14ac:dyDescent="0.2">
      <c r="A88" s="7963" t="s">
        <v>2121</v>
      </c>
      <c r="B88" s="7964"/>
      <c r="C88" s="7965"/>
      <c r="D88" s="7734" t="s">
        <v>50</v>
      </c>
      <c r="E88" s="7758"/>
      <c r="F88" s="7713"/>
      <c r="G88" s="7948" t="s">
        <v>2038</v>
      </c>
      <c r="H88" s="7903"/>
      <c r="I88" s="7903"/>
      <c r="J88" s="7903"/>
      <c r="K88" s="7903"/>
      <c r="L88" s="7903"/>
      <c r="M88" s="7903"/>
      <c r="N88" s="7903"/>
      <c r="O88" s="7903"/>
      <c r="P88" s="7903"/>
      <c r="Q88" s="7903"/>
      <c r="R88" s="7903"/>
      <c r="S88" s="7903"/>
      <c r="T88" s="7903"/>
      <c r="U88" s="7903"/>
      <c r="V88" s="7903"/>
      <c r="W88" s="7903"/>
      <c r="X88" s="7903"/>
      <c r="Y88" s="7903"/>
      <c r="Z88" s="7903"/>
      <c r="AA88" s="7903"/>
      <c r="AB88" s="7903"/>
      <c r="AC88" s="7903"/>
      <c r="AD88" s="7903"/>
      <c r="AE88" s="7903"/>
      <c r="AF88" s="7903"/>
      <c r="AG88" s="7903"/>
      <c r="AH88" s="7903"/>
      <c r="AI88" s="7903"/>
      <c r="AJ88" s="7903"/>
      <c r="AK88" s="7903"/>
      <c r="AL88" s="7903"/>
      <c r="AM88" s="7903"/>
      <c r="AN88" s="7960"/>
      <c r="AO88" s="7969" t="s">
        <v>2122</v>
      </c>
      <c r="AP88" s="7939" t="s">
        <v>412</v>
      </c>
      <c r="AQ88" s="8074" t="s">
        <v>52</v>
      </c>
      <c r="AR88" s="8068" t="s">
        <v>3539</v>
      </c>
      <c r="AS88" s="7923" t="s">
        <v>3540</v>
      </c>
      <c r="AT88" s="8068" t="s">
        <v>2098</v>
      </c>
      <c r="AU88" s="8071" t="s">
        <v>54</v>
      </c>
      <c r="AV88" s="8068" t="s">
        <v>172</v>
      </c>
      <c r="CL88" s="270"/>
    </row>
    <row r="89" spans="1:115" s="236" customFormat="1" ht="31.5" customHeight="1" x14ac:dyDescent="0.2">
      <c r="A89" s="7789"/>
      <c r="B89" s="6648"/>
      <c r="C89" s="7790"/>
      <c r="D89" s="2790" t="s">
        <v>55</v>
      </c>
      <c r="E89" s="3046" t="s">
        <v>81</v>
      </c>
      <c r="F89" s="3030" t="s">
        <v>56</v>
      </c>
      <c r="G89" s="7948" t="s">
        <v>2123</v>
      </c>
      <c r="H89" s="7902"/>
      <c r="I89" s="7901" t="s">
        <v>322</v>
      </c>
      <c r="J89" s="7922"/>
      <c r="K89" s="7901" t="s">
        <v>2040</v>
      </c>
      <c r="L89" s="7922"/>
      <c r="M89" s="7901" t="s">
        <v>324</v>
      </c>
      <c r="N89" s="7922"/>
      <c r="O89" s="7901" t="s">
        <v>325</v>
      </c>
      <c r="P89" s="7922"/>
      <c r="Q89" s="7901" t="s">
        <v>326</v>
      </c>
      <c r="R89" s="7922"/>
      <c r="S89" s="7901" t="s">
        <v>327</v>
      </c>
      <c r="T89" s="7922"/>
      <c r="U89" s="7901" t="s">
        <v>2041</v>
      </c>
      <c r="V89" s="7922"/>
      <c r="W89" s="7901" t="s">
        <v>236</v>
      </c>
      <c r="X89" s="7922"/>
      <c r="Y89" s="7901" t="s">
        <v>237</v>
      </c>
      <c r="Z89" s="7922"/>
      <c r="AA89" s="7901" t="s">
        <v>2042</v>
      </c>
      <c r="AB89" s="7922"/>
      <c r="AC89" s="7901" t="s">
        <v>2043</v>
      </c>
      <c r="AD89" s="7922"/>
      <c r="AE89" s="7901" t="s">
        <v>2044</v>
      </c>
      <c r="AF89" s="7922"/>
      <c r="AG89" s="7901" t="s">
        <v>2045</v>
      </c>
      <c r="AH89" s="7922"/>
      <c r="AI89" s="7901" t="s">
        <v>2046</v>
      </c>
      <c r="AJ89" s="7922"/>
      <c r="AK89" s="7901" t="s">
        <v>2047</v>
      </c>
      <c r="AL89" s="7922"/>
      <c r="AM89" s="7901" t="s">
        <v>2048</v>
      </c>
      <c r="AN89" s="7959"/>
      <c r="AO89" s="7970"/>
      <c r="AP89" s="7940"/>
      <c r="AQ89" s="8075"/>
      <c r="AR89" s="8069"/>
      <c r="AS89" s="8077"/>
      <c r="AT89" s="8069"/>
      <c r="AU89" s="8072"/>
      <c r="AV89" s="8069"/>
      <c r="CL89" s="270"/>
    </row>
    <row r="90" spans="1:115" s="236" customFormat="1" ht="20.25" customHeight="1" x14ac:dyDescent="0.2">
      <c r="A90" s="7966"/>
      <c r="B90" s="7967"/>
      <c r="C90" s="7968"/>
      <c r="D90" s="2788"/>
      <c r="E90" s="3013"/>
      <c r="F90" s="2193"/>
      <c r="G90" s="3400" t="s">
        <v>81</v>
      </c>
      <c r="H90" s="3401" t="s">
        <v>56</v>
      </c>
      <c r="I90" s="3400" t="s">
        <v>81</v>
      </c>
      <c r="J90" s="3402" t="s">
        <v>56</v>
      </c>
      <c r="K90" s="3400" t="s">
        <v>81</v>
      </c>
      <c r="L90" s="3401" t="s">
        <v>56</v>
      </c>
      <c r="M90" s="3400" t="s">
        <v>81</v>
      </c>
      <c r="N90" s="3401" t="s">
        <v>56</v>
      </c>
      <c r="O90" s="3403" t="s">
        <v>81</v>
      </c>
      <c r="P90" s="3401" t="s">
        <v>56</v>
      </c>
      <c r="Q90" s="3403" t="s">
        <v>81</v>
      </c>
      <c r="R90" s="3401" t="s">
        <v>56</v>
      </c>
      <c r="S90" s="3403" t="s">
        <v>81</v>
      </c>
      <c r="T90" s="3401" t="s">
        <v>56</v>
      </c>
      <c r="U90" s="3403" t="s">
        <v>81</v>
      </c>
      <c r="V90" s="3401" t="s">
        <v>56</v>
      </c>
      <c r="W90" s="3403" t="s">
        <v>81</v>
      </c>
      <c r="X90" s="3401" t="s">
        <v>56</v>
      </c>
      <c r="Y90" s="3403" t="s">
        <v>81</v>
      </c>
      <c r="Z90" s="3401" t="s">
        <v>56</v>
      </c>
      <c r="AA90" s="3403" t="s">
        <v>81</v>
      </c>
      <c r="AB90" s="3401" t="s">
        <v>56</v>
      </c>
      <c r="AC90" s="3403" t="s">
        <v>81</v>
      </c>
      <c r="AD90" s="3401" t="s">
        <v>56</v>
      </c>
      <c r="AE90" s="3403" t="s">
        <v>81</v>
      </c>
      <c r="AF90" s="3401" t="s">
        <v>56</v>
      </c>
      <c r="AG90" s="3403" t="s">
        <v>81</v>
      </c>
      <c r="AH90" s="3401" t="s">
        <v>56</v>
      </c>
      <c r="AI90" s="3403" t="s">
        <v>81</v>
      </c>
      <c r="AJ90" s="3401" t="s">
        <v>56</v>
      </c>
      <c r="AK90" s="3403" t="s">
        <v>81</v>
      </c>
      <c r="AL90" s="3401" t="s">
        <v>56</v>
      </c>
      <c r="AM90" s="3403" t="s">
        <v>81</v>
      </c>
      <c r="AN90" s="3404" t="s">
        <v>56</v>
      </c>
      <c r="AO90" s="7971"/>
      <c r="AP90" s="7972"/>
      <c r="AQ90" s="8076"/>
      <c r="AR90" s="8070"/>
      <c r="AS90" s="7924"/>
      <c r="AT90" s="8070"/>
      <c r="AU90" s="8073"/>
      <c r="AV90" s="8070"/>
      <c r="CL90" s="270"/>
    </row>
    <row r="91" spans="1:115" s="712" customFormat="1" ht="16.350000000000001" customHeight="1" x14ac:dyDescent="0.2">
      <c r="A91" s="7878" t="s">
        <v>2124</v>
      </c>
      <c r="B91" s="7949"/>
      <c r="C91" s="7879"/>
      <c r="D91" s="3405"/>
      <c r="E91" s="3406"/>
      <c r="F91" s="3407"/>
      <c r="G91" s="704"/>
      <c r="H91" s="705"/>
      <c r="I91" s="704"/>
      <c r="J91" s="706"/>
      <c r="K91" s="704"/>
      <c r="L91" s="705"/>
      <c r="M91" s="704"/>
      <c r="N91" s="705"/>
      <c r="O91" s="707"/>
      <c r="P91" s="705"/>
      <c r="Q91" s="707"/>
      <c r="R91" s="705"/>
      <c r="S91" s="707"/>
      <c r="T91" s="705"/>
      <c r="U91" s="707"/>
      <c r="V91" s="705"/>
      <c r="W91" s="707"/>
      <c r="X91" s="705"/>
      <c r="Y91" s="707"/>
      <c r="Z91" s="705"/>
      <c r="AA91" s="707"/>
      <c r="AB91" s="705"/>
      <c r="AC91" s="707"/>
      <c r="AD91" s="705"/>
      <c r="AE91" s="707"/>
      <c r="AF91" s="705"/>
      <c r="AG91" s="707"/>
      <c r="AH91" s="705"/>
      <c r="AI91" s="707"/>
      <c r="AJ91" s="705"/>
      <c r="AK91" s="707"/>
      <c r="AL91" s="705"/>
      <c r="AM91" s="707"/>
      <c r="AN91" s="708"/>
      <c r="AO91" s="2609"/>
      <c r="AP91" s="710"/>
      <c r="AQ91" s="710"/>
      <c r="AR91" s="710"/>
      <c r="AS91" s="710"/>
      <c r="AT91" s="710"/>
      <c r="AU91" s="710"/>
      <c r="AV91" s="710"/>
      <c r="CL91" s="2157"/>
      <c r="CM91" s="2157"/>
      <c r="CN91" s="2157"/>
      <c r="CO91" s="2157"/>
      <c r="CP91" s="2157"/>
      <c r="CQ91" s="2157"/>
      <c r="CR91" s="2157"/>
      <c r="CS91" s="2157"/>
      <c r="CT91" s="2157"/>
      <c r="CU91" s="2157"/>
      <c r="CV91" s="2157"/>
      <c r="CW91" s="2157"/>
      <c r="CX91" s="985"/>
      <c r="CY91" s="985"/>
      <c r="CZ91" s="985"/>
      <c r="DA91" s="985"/>
      <c r="DB91" s="985"/>
      <c r="DC91" s="985"/>
      <c r="DD91" s="985"/>
      <c r="DE91" s="985"/>
      <c r="DF91" s="985"/>
      <c r="DG91" s="985"/>
      <c r="DH91" s="985"/>
      <c r="DI91" s="985"/>
      <c r="DJ91" s="985"/>
      <c r="DK91" s="985"/>
    </row>
    <row r="92" spans="1:115" s="712" customFormat="1" ht="16.350000000000001" customHeight="1" x14ac:dyDescent="0.2">
      <c r="A92" s="7865" t="s">
        <v>2125</v>
      </c>
      <c r="B92" s="7961"/>
      <c r="C92" s="7866"/>
      <c r="D92" s="3408"/>
      <c r="E92" s="3409"/>
      <c r="F92" s="3410"/>
      <c r="G92" s="1923"/>
      <c r="H92" s="1924"/>
      <c r="I92" s="1923"/>
      <c r="J92" s="1927"/>
      <c r="K92" s="1923"/>
      <c r="L92" s="1924"/>
      <c r="M92" s="1923"/>
      <c r="N92" s="1924"/>
      <c r="O92" s="1926"/>
      <c r="P92" s="1924"/>
      <c r="Q92" s="1926"/>
      <c r="R92" s="1924"/>
      <c r="S92" s="1926"/>
      <c r="T92" s="1924"/>
      <c r="U92" s="1926"/>
      <c r="V92" s="1924"/>
      <c r="W92" s="1926"/>
      <c r="X92" s="1924"/>
      <c r="Y92" s="1926"/>
      <c r="Z92" s="1924"/>
      <c r="AA92" s="1926"/>
      <c r="AB92" s="1924"/>
      <c r="AC92" s="1926"/>
      <c r="AD92" s="1924"/>
      <c r="AE92" s="1926"/>
      <c r="AF92" s="1924"/>
      <c r="AG92" s="1926"/>
      <c r="AH92" s="1924"/>
      <c r="AI92" s="1926"/>
      <c r="AJ92" s="1924"/>
      <c r="AK92" s="1926"/>
      <c r="AL92" s="1924"/>
      <c r="AM92" s="1926"/>
      <c r="AN92" s="1994"/>
      <c r="AO92" s="1925"/>
      <c r="AP92" s="1925"/>
      <c r="AQ92" s="1906"/>
      <c r="AR92" s="1906"/>
      <c r="AS92" s="1906"/>
      <c r="AT92" s="1925"/>
      <c r="AU92" s="1925"/>
      <c r="AV92" s="1925"/>
      <c r="CL92" s="2157"/>
      <c r="CM92" s="2157"/>
      <c r="CN92" s="2157"/>
      <c r="CO92" s="2157"/>
      <c r="CP92" s="2157"/>
      <c r="CQ92" s="2157"/>
      <c r="CR92" s="2157"/>
      <c r="CS92" s="2157"/>
      <c r="CT92" s="2157"/>
      <c r="CU92" s="2157"/>
      <c r="CV92" s="2157"/>
      <c r="CW92" s="2157"/>
      <c r="CX92" s="985"/>
      <c r="CY92" s="985"/>
      <c r="CZ92" s="985"/>
      <c r="DA92" s="985"/>
      <c r="DB92" s="985"/>
      <c r="DC92" s="985"/>
      <c r="DD92" s="985"/>
      <c r="DE92" s="985"/>
      <c r="DF92" s="985"/>
      <c r="DG92" s="985"/>
      <c r="DH92" s="985"/>
      <c r="DI92" s="985"/>
      <c r="DJ92" s="985"/>
      <c r="DK92" s="985"/>
    </row>
    <row r="93" spans="1:115" s="712" customFormat="1" ht="16.350000000000001" customHeight="1" x14ac:dyDescent="0.2">
      <c r="A93" s="7865" t="s">
        <v>2126</v>
      </c>
      <c r="B93" s="7961"/>
      <c r="C93" s="7866"/>
      <c r="D93" s="3408"/>
      <c r="E93" s="3406"/>
      <c r="F93" s="3410"/>
      <c r="G93" s="1923"/>
      <c r="H93" s="593"/>
      <c r="I93" s="332"/>
      <c r="J93" s="711"/>
      <c r="K93" s="332"/>
      <c r="L93" s="1924"/>
      <c r="M93" s="1923"/>
      <c r="N93" s="1924"/>
      <c r="O93" s="1926"/>
      <c r="P93" s="1924"/>
      <c r="Q93" s="1926"/>
      <c r="R93" s="1924"/>
      <c r="S93" s="1926"/>
      <c r="T93" s="1924"/>
      <c r="U93" s="1926"/>
      <c r="V93" s="1924"/>
      <c r="W93" s="1926"/>
      <c r="X93" s="1924"/>
      <c r="Y93" s="1926"/>
      <c r="Z93" s="1924"/>
      <c r="AA93" s="1926"/>
      <c r="AB93" s="1924"/>
      <c r="AC93" s="1926"/>
      <c r="AD93" s="1924"/>
      <c r="AE93" s="1926"/>
      <c r="AF93" s="1924"/>
      <c r="AG93" s="1926"/>
      <c r="AH93" s="1924"/>
      <c r="AI93" s="1926"/>
      <c r="AJ93" s="1924"/>
      <c r="AK93" s="1926"/>
      <c r="AL93" s="1924"/>
      <c r="AM93" s="1926"/>
      <c r="AN93" s="1994"/>
      <c r="AO93" s="1925"/>
      <c r="AP93" s="299"/>
      <c r="AQ93" s="2613"/>
      <c r="AR93" s="2613"/>
      <c r="AS93" s="2613"/>
      <c r="AT93" s="299"/>
      <c r="AU93" s="299"/>
      <c r="AV93" s="299"/>
      <c r="CL93" s="2157"/>
      <c r="CM93" s="2157"/>
      <c r="CN93" s="2157"/>
      <c r="CO93" s="2157"/>
      <c r="CP93" s="2157"/>
      <c r="CQ93" s="2157"/>
      <c r="CR93" s="2157"/>
      <c r="CS93" s="2157"/>
      <c r="CT93" s="2157"/>
      <c r="CU93" s="2157"/>
      <c r="CV93" s="2157"/>
      <c r="CW93" s="2157"/>
      <c r="CX93" s="985"/>
      <c r="CY93" s="985"/>
      <c r="CZ93" s="985"/>
      <c r="DA93" s="985"/>
      <c r="DB93" s="985"/>
      <c r="DC93" s="985"/>
      <c r="DD93" s="985"/>
      <c r="DE93" s="985"/>
      <c r="DF93" s="985"/>
      <c r="DG93" s="985"/>
      <c r="DH93" s="985"/>
      <c r="DI93" s="985"/>
      <c r="DJ93" s="985"/>
      <c r="DK93" s="985"/>
    </row>
    <row r="94" spans="1:115" s="712" customFormat="1" ht="16.350000000000001" customHeight="1" x14ac:dyDescent="0.2">
      <c r="A94" s="7865" t="s">
        <v>2127</v>
      </c>
      <c r="B94" s="7961"/>
      <c r="C94" s="7866"/>
      <c r="D94" s="3408"/>
      <c r="E94" s="3409"/>
      <c r="F94" s="3410"/>
      <c r="G94" s="1923"/>
      <c r="H94" s="593"/>
      <c r="I94" s="332"/>
      <c r="J94" s="711"/>
      <c r="K94" s="332"/>
      <c r="L94" s="1924"/>
      <c r="M94" s="1923"/>
      <c r="N94" s="1924"/>
      <c r="O94" s="1926"/>
      <c r="P94" s="1924"/>
      <c r="Q94" s="1926"/>
      <c r="R94" s="1924"/>
      <c r="S94" s="1926"/>
      <c r="T94" s="1924"/>
      <c r="U94" s="1926"/>
      <c r="V94" s="1924"/>
      <c r="W94" s="1926"/>
      <c r="X94" s="1924"/>
      <c r="Y94" s="1926"/>
      <c r="Z94" s="1924"/>
      <c r="AA94" s="1926"/>
      <c r="AB94" s="1924"/>
      <c r="AC94" s="1926"/>
      <c r="AD94" s="1924"/>
      <c r="AE94" s="1926"/>
      <c r="AF94" s="1924"/>
      <c r="AG94" s="1926"/>
      <c r="AH94" s="1924"/>
      <c r="AI94" s="1926"/>
      <c r="AJ94" s="1924"/>
      <c r="AK94" s="1926"/>
      <c r="AL94" s="1924"/>
      <c r="AM94" s="1926"/>
      <c r="AN94" s="1994"/>
      <c r="AO94" s="1925"/>
      <c r="AP94" s="299"/>
      <c r="AQ94" s="2613"/>
      <c r="AR94" s="2613"/>
      <c r="AS94" s="2613"/>
      <c r="AT94" s="299"/>
      <c r="AU94" s="299"/>
      <c r="AV94" s="299"/>
      <c r="CL94" s="2157"/>
      <c r="CM94" s="2157"/>
      <c r="CN94" s="2157"/>
      <c r="CO94" s="2157"/>
      <c r="CP94" s="2157"/>
      <c r="CQ94" s="2157"/>
      <c r="CR94" s="2157"/>
      <c r="CS94" s="2157"/>
      <c r="CT94" s="2157"/>
      <c r="CU94" s="2157"/>
      <c r="CV94" s="2157"/>
      <c r="CW94" s="2157"/>
      <c r="CX94" s="985"/>
      <c r="CY94" s="985"/>
      <c r="CZ94" s="985"/>
      <c r="DA94" s="985"/>
      <c r="DB94" s="985"/>
      <c r="DC94" s="985"/>
      <c r="DD94" s="985"/>
      <c r="DE94" s="985"/>
      <c r="DF94" s="985"/>
      <c r="DG94" s="985"/>
      <c r="DH94" s="985"/>
      <c r="DI94" s="985"/>
      <c r="DJ94" s="985"/>
      <c r="DK94" s="985"/>
    </row>
    <row r="95" spans="1:115" s="712" customFormat="1" ht="16.350000000000001" customHeight="1" x14ac:dyDescent="0.2">
      <c r="A95" s="7865" t="s">
        <v>2128</v>
      </c>
      <c r="B95" s="7961"/>
      <c r="C95" s="7866"/>
      <c r="D95" s="3408"/>
      <c r="E95" s="3406"/>
      <c r="F95" s="3410"/>
      <c r="G95" s="1995"/>
      <c r="H95" s="1996"/>
      <c r="I95" s="1995"/>
      <c r="J95" s="1997"/>
      <c r="K95" s="1995"/>
      <c r="L95" s="1996"/>
      <c r="M95" s="1995"/>
      <c r="N95" s="1996"/>
      <c r="O95" s="1998"/>
      <c r="P95" s="1996"/>
      <c r="Q95" s="1998"/>
      <c r="R95" s="1996"/>
      <c r="S95" s="1998"/>
      <c r="T95" s="1996"/>
      <c r="U95" s="1998"/>
      <c r="V95" s="1996"/>
      <c r="W95" s="1998"/>
      <c r="X95" s="1996"/>
      <c r="Y95" s="1926"/>
      <c r="Z95" s="1924"/>
      <c r="AA95" s="1926"/>
      <c r="AB95" s="1924"/>
      <c r="AC95" s="1926"/>
      <c r="AD95" s="1924"/>
      <c r="AE95" s="1926"/>
      <c r="AF95" s="1924"/>
      <c r="AG95" s="1926"/>
      <c r="AH95" s="1924"/>
      <c r="AI95" s="1926"/>
      <c r="AJ95" s="1924"/>
      <c r="AK95" s="1926"/>
      <c r="AL95" s="1924"/>
      <c r="AM95" s="1926"/>
      <c r="AN95" s="1994"/>
      <c r="AO95" s="1999"/>
      <c r="AP95" s="299"/>
      <c r="AQ95" s="2613"/>
      <c r="AR95" s="2613"/>
      <c r="AS95" s="2613"/>
      <c r="AT95" s="299"/>
      <c r="AU95" s="299"/>
      <c r="AV95" s="299"/>
      <c r="CL95" s="2157"/>
      <c r="CM95" s="2157"/>
      <c r="CN95" s="2157"/>
      <c r="CO95" s="2157"/>
      <c r="CP95" s="2157"/>
      <c r="CQ95" s="2157"/>
      <c r="CR95" s="2157"/>
      <c r="CS95" s="2157"/>
      <c r="CT95" s="2157"/>
      <c r="CU95" s="2157"/>
      <c r="CV95" s="2157"/>
      <c r="CW95" s="2157"/>
      <c r="CX95" s="985"/>
      <c r="CY95" s="985"/>
      <c r="CZ95" s="985"/>
      <c r="DA95" s="985"/>
      <c r="DB95" s="985"/>
      <c r="DC95" s="985"/>
      <c r="DD95" s="985"/>
      <c r="DE95" s="985"/>
      <c r="DF95" s="985"/>
      <c r="DG95" s="985"/>
      <c r="DH95" s="985"/>
      <c r="DI95" s="985"/>
      <c r="DJ95" s="985"/>
      <c r="DK95" s="985"/>
    </row>
    <row r="96" spans="1:115" s="712" customFormat="1" ht="16.350000000000001" customHeight="1" x14ac:dyDescent="0.2">
      <c r="A96" s="7865" t="s">
        <v>2129</v>
      </c>
      <c r="B96" s="7961"/>
      <c r="C96" s="7866"/>
      <c r="D96" s="3408"/>
      <c r="E96" s="3409"/>
      <c r="F96" s="3410"/>
      <c r="G96" s="1923"/>
      <c r="H96" s="1923"/>
      <c r="I96" s="1923"/>
      <c r="J96" s="1923"/>
      <c r="K96" s="1923"/>
      <c r="L96" s="1923"/>
      <c r="M96" s="1923"/>
      <c r="N96" s="1923"/>
      <c r="O96" s="1923"/>
      <c r="P96" s="1923"/>
      <c r="Q96" s="1923"/>
      <c r="R96" s="1923"/>
      <c r="S96" s="1923"/>
      <c r="T96" s="1923"/>
      <c r="U96" s="1923"/>
      <c r="V96" s="1923"/>
      <c r="W96" s="1923"/>
      <c r="X96" s="1923"/>
      <c r="Y96" s="1926"/>
      <c r="Z96" s="1924"/>
      <c r="AA96" s="1926"/>
      <c r="AB96" s="1924"/>
      <c r="AC96" s="1926"/>
      <c r="AD96" s="1924"/>
      <c r="AE96" s="1926"/>
      <c r="AF96" s="1924"/>
      <c r="AG96" s="1926"/>
      <c r="AH96" s="1924"/>
      <c r="AI96" s="1926"/>
      <c r="AJ96" s="1924"/>
      <c r="AK96" s="1926"/>
      <c r="AL96" s="1924"/>
      <c r="AM96" s="1926"/>
      <c r="AN96" s="1994"/>
      <c r="AP96" s="299"/>
      <c r="AQ96" s="2613"/>
      <c r="AR96" s="2613"/>
      <c r="AS96" s="2613"/>
      <c r="AT96" s="299"/>
      <c r="AU96" s="299"/>
      <c r="AV96" s="299"/>
      <c r="CL96" s="2157"/>
      <c r="CM96" s="2157"/>
      <c r="CN96" s="2157"/>
      <c r="CO96" s="2157"/>
      <c r="CP96" s="2157"/>
      <c r="CQ96" s="2157"/>
      <c r="CR96" s="2157"/>
      <c r="CS96" s="2157"/>
      <c r="CT96" s="2157"/>
      <c r="CU96" s="2157"/>
      <c r="CV96" s="2157"/>
      <c r="CW96" s="2157"/>
      <c r="CX96" s="985"/>
      <c r="CY96" s="985"/>
      <c r="CZ96" s="985"/>
      <c r="DA96" s="985"/>
      <c r="DB96" s="985"/>
      <c r="DC96" s="985"/>
      <c r="DD96" s="985"/>
      <c r="DE96" s="985"/>
      <c r="DF96" s="985"/>
      <c r="DG96" s="985"/>
      <c r="DH96" s="985"/>
      <c r="DI96" s="985"/>
      <c r="DJ96" s="985"/>
      <c r="DK96" s="985"/>
    </row>
    <row r="97" spans="1:115" s="712" customFormat="1" ht="16.350000000000001" customHeight="1" x14ac:dyDescent="0.2">
      <c r="A97" s="7865" t="s">
        <v>2130</v>
      </c>
      <c r="B97" s="7961"/>
      <c r="C97" s="7866"/>
      <c r="D97" s="3408"/>
      <c r="E97" s="3406"/>
      <c r="F97" s="3410"/>
      <c r="G97" s="1923"/>
      <c r="H97" s="1923"/>
      <c r="I97" s="1923"/>
      <c r="J97" s="1923"/>
      <c r="K97" s="1923"/>
      <c r="L97" s="1923"/>
      <c r="M97" s="1923"/>
      <c r="N97" s="1923"/>
      <c r="O97" s="1923"/>
      <c r="P97" s="1923"/>
      <c r="Q97" s="1923"/>
      <c r="R97" s="1923"/>
      <c r="S97" s="1923"/>
      <c r="T97" s="1923"/>
      <c r="U97" s="1923"/>
      <c r="V97" s="1923"/>
      <c r="W97" s="1923"/>
      <c r="X97" s="1923"/>
      <c r="Y97" s="1926"/>
      <c r="Z97" s="1924"/>
      <c r="AA97" s="1926"/>
      <c r="AB97" s="1924"/>
      <c r="AC97" s="1926"/>
      <c r="AD97" s="1924"/>
      <c r="AE97" s="1926"/>
      <c r="AF97" s="1924"/>
      <c r="AG97" s="1926"/>
      <c r="AH97" s="1924"/>
      <c r="AI97" s="1926"/>
      <c r="AJ97" s="1924"/>
      <c r="AK97" s="1926"/>
      <c r="AL97" s="1924"/>
      <c r="AM97" s="1926"/>
      <c r="AN97" s="1994"/>
      <c r="AO97" s="1925"/>
      <c r="AP97" s="1925"/>
      <c r="AQ97" s="1906"/>
      <c r="AR97" s="1906"/>
      <c r="AS97" s="1906"/>
      <c r="AT97" s="1925"/>
      <c r="AU97" s="1925"/>
      <c r="AV97" s="1925"/>
      <c r="AW97" s="745"/>
      <c r="AX97" s="745"/>
      <c r="AY97" s="745"/>
      <c r="AZ97" s="745"/>
      <c r="BA97" s="745"/>
      <c r="BB97" s="745"/>
      <c r="BC97" s="745"/>
      <c r="BD97" s="745"/>
      <c r="BE97" s="745"/>
      <c r="BF97" s="745"/>
      <c r="BG97" s="745"/>
      <c r="BH97" s="745"/>
      <c r="BI97" s="745"/>
      <c r="BJ97" s="745"/>
      <c r="BK97" s="745"/>
      <c r="BL97" s="745"/>
      <c r="BM97" s="745"/>
      <c r="BN97" s="745"/>
      <c r="BO97" s="745"/>
      <c r="BP97" s="745"/>
      <c r="BQ97" s="745"/>
      <c r="BR97" s="745"/>
      <c r="BS97" s="745"/>
      <c r="BT97" s="745"/>
      <c r="BU97" s="745"/>
      <c r="BV97" s="745"/>
      <c r="BW97" s="745"/>
      <c r="BX97" s="745"/>
      <c r="BY97" s="745"/>
      <c r="BZ97" s="745"/>
      <c r="CL97" s="2157"/>
      <c r="CM97" s="2157"/>
      <c r="CN97" s="2157"/>
      <c r="CO97" s="2157"/>
      <c r="CP97" s="2157"/>
      <c r="CQ97" s="2157"/>
      <c r="CR97" s="2157"/>
      <c r="CS97" s="2157"/>
      <c r="CT97" s="2157"/>
      <c r="CU97" s="2157"/>
      <c r="CV97" s="2157"/>
      <c r="CW97" s="2157"/>
      <c r="CX97" s="985"/>
      <c r="CY97" s="985"/>
      <c r="CZ97" s="985"/>
      <c r="DA97" s="985"/>
      <c r="DB97" s="985"/>
      <c r="DC97" s="985"/>
      <c r="DD97" s="985"/>
      <c r="DE97" s="985"/>
      <c r="DF97" s="985"/>
      <c r="DG97" s="985"/>
      <c r="DH97" s="985"/>
      <c r="DI97" s="985"/>
      <c r="DJ97" s="985"/>
      <c r="DK97" s="985"/>
    </row>
    <row r="98" spans="1:115" s="236" customFormat="1" ht="16.350000000000001" customHeight="1" x14ac:dyDescent="0.2">
      <c r="A98" s="7865" t="s">
        <v>2131</v>
      </c>
      <c r="B98" s="7961"/>
      <c r="C98" s="7866"/>
      <c r="D98" s="3408"/>
      <c r="E98" s="3409"/>
      <c r="F98" s="3410"/>
      <c r="G98" s="1923"/>
      <c r="H98" s="1924"/>
      <c r="I98" s="1923"/>
      <c r="J98" s="1927"/>
      <c r="K98" s="1923"/>
      <c r="L98" s="1924"/>
      <c r="M98" s="1923"/>
      <c r="N98" s="1924"/>
      <c r="O98" s="1926"/>
      <c r="P98" s="1924"/>
      <c r="Q98" s="1926"/>
      <c r="R98" s="1924"/>
      <c r="S98" s="1926"/>
      <c r="T98" s="1924"/>
      <c r="U98" s="1926"/>
      <c r="V98" s="1924"/>
      <c r="W98" s="1926"/>
      <c r="X98" s="1924"/>
      <c r="Y98" s="1926"/>
      <c r="Z98" s="1924"/>
      <c r="AA98" s="1926"/>
      <c r="AB98" s="1924"/>
      <c r="AC98" s="1926"/>
      <c r="AD98" s="1924"/>
      <c r="AE98" s="1926"/>
      <c r="AF98" s="1924"/>
      <c r="AG98" s="1926"/>
      <c r="AH98" s="1924"/>
      <c r="AI98" s="1926"/>
      <c r="AJ98" s="1924"/>
      <c r="AK98" s="1926"/>
      <c r="AL98" s="1924"/>
      <c r="AM98" s="1926"/>
      <c r="AN98" s="1994"/>
      <c r="AO98" s="1925"/>
      <c r="AP98" s="1925"/>
      <c r="AQ98" s="1906"/>
      <c r="AR98" s="1906"/>
      <c r="AS98" s="1906"/>
      <c r="AT98" s="1925"/>
      <c r="AU98" s="1925"/>
      <c r="AV98" s="1925"/>
      <c r="AW98" s="582"/>
      <c r="AX98" s="582"/>
      <c r="AY98" s="582"/>
      <c r="AZ98" s="582"/>
      <c r="BA98" s="582"/>
      <c r="BB98" s="582"/>
      <c r="BC98" s="582"/>
      <c r="BD98" s="582"/>
      <c r="BE98" s="582"/>
      <c r="BF98" s="582"/>
      <c r="BG98" s="582"/>
      <c r="BH98" s="582"/>
      <c r="BI98" s="582"/>
      <c r="BJ98" s="582"/>
      <c r="BK98" s="582"/>
      <c r="BL98" s="582"/>
      <c r="BM98" s="582"/>
      <c r="BN98" s="582"/>
      <c r="BO98" s="582"/>
      <c r="BP98" s="582"/>
      <c r="BQ98" s="582"/>
      <c r="BR98" s="582"/>
      <c r="BS98" s="582"/>
      <c r="BT98" s="582"/>
      <c r="BU98" s="582"/>
      <c r="BV98" s="582"/>
      <c r="BW98" s="582"/>
      <c r="BX98" s="582"/>
      <c r="BY98" s="582"/>
      <c r="BZ98" s="582"/>
      <c r="CL98" s="270"/>
    </row>
    <row r="99" spans="1:115" s="3411" customFormat="1" ht="14.25" customHeight="1" x14ac:dyDescent="0.2">
      <c r="A99" s="7865" t="s">
        <v>2132</v>
      </c>
      <c r="B99" s="7961"/>
      <c r="C99" s="7866"/>
      <c r="D99" s="3408"/>
      <c r="E99" s="3406"/>
      <c r="F99" s="3410"/>
      <c r="G99" s="1923"/>
      <c r="H99" s="1924"/>
      <c r="I99" s="1923"/>
      <c r="J99" s="1927"/>
      <c r="K99" s="1923"/>
      <c r="L99" s="1924"/>
      <c r="M99" s="1923"/>
      <c r="N99" s="1924"/>
      <c r="O99" s="1926"/>
      <c r="P99" s="1924"/>
      <c r="Q99" s="1926"/>
      <c r="R99" s="1924"/>
      <c r="S99" s="1926"/>
      <c r="T99" s="1924"/>
      <c r="U99" s="1926"/>
      <c r="V99" s="1924"/>
      <c r="W99" s="1926"/>
      <c r="X99" s="1924"/>
      <c r="Y99" s="1926"/>
      <c r="Z99" s="1924"/>
      <c r="AA99" s="1926"/>
      <c r="AB99" s="1924"/>
      <c r="AC99" s="1926"/>
      <c r="AD99" s="1924"/>
      <c r="AE99" s="1926"/>
      <c r="AF99" s="1924"/>
      <c r="AG99" s="1926"/>
      <c r="AH99" s="1924"/>
      <c r="AI99" s="1926"/>
      <c r="AJ99" s="1924"/>
      <c r="AK99" s="1926"/>
      <c r="AL99" s="1924"/>
      <c r="AM99" s="1926"/>
      <c r="AN99" s="1994"/>
      <c r="AO99" s="1925"/>
      <c r="AP99" s="1925"/>
      <c r="AQ99" s="1906"/>
      <c r="AR99" s="1906"/>
      <c r="AS99" s="1906"/>
      <c r="AT99" s="1925"/>
      <c r="AU99" s="1925"/>
      <c r="AV99" s="1925"/>
      <c r="AW99" s="582"/>
      <c r="AX99" s="582"/>
      <c r="AY99" s="582"/>
      <c r="AZ99" s="582"/>
      <c r="BA99" s="582"/>
      <c r="BB99" s="582"/>
      <c r="BC99" s="582"/>
      <c r="BD99" s="582"/>
      <c r="BE99" s="582"/>
      <c r="BF99" s="582"/>
      <c r="BG99" s="582"/>
      <c r="BH99" s="582"/>
      <c r="BI99" s="582"/>
      <c r="BJ99" s="582"/>
      <c r="BK99" s="582"/>
      <c r="BL99" s="582"/>
      <c r="BM99" s="582"/>
      <c r="BN99" s="582"/>
      <c r="BO99" s="582"/>
      <c r="BP99" s="582"/>
      <c r="BQ99" s="582"/>
      <c r="BR99" s="582"/>
      <c r="BS99" s="582"/>
      <c r="BT99" s="582"/>
      <c r="BU99" s="582"/>
      <c r="BV99" s="582"/>
      <c r="BW99" s="582"/>
      <c r="BX99" s="582"/>
      <c r="BY99" s="582"/>
      <c r="BZ99" s="582"/>
      <c r="CK99" s="582"/>
      <c r="CL99" s="3412"/>
    </row>
    <row r="100" spans="1:115" s="3413" customFormat="1" ht="14.25" customHeight="1" x14ac:dyDescent="0.2">
      <c r="A100" s="7865" t="s">
        <v>2133</v>
      </c>
      <c r="B100" s="7961"/>
      <c r="C100" s="7866"/>
      <c r="D100" s="3408"/>
      <c r="E100" s="3409"/>
      <c r="F100" s="3410"/>
      <c r="G100" s="1995"/>
      <c r="H100" s="1996"/>
      <c r="I100" s="1995"/>
      <c r="J100" s="1997"/>
      <c r="K100" s="1995"/>
      <c r="L100" s="1996"/>
      <c r="M100" s="1995"/>
      <c r="N100" s="1996"/>
      <c r="O100" s="1998"/>
      <c r="P100" s="1996"/>
      <c r="Q100" s="1998"/>
      <c r="R100" s="1996"/>
      <c r="S100" s="1998"/>
      <c r="T100" s="1996"/>
      <c r="U100" s="1998"/>
      <c r="V100" s="1996"/>
      <c r="W100" s="1998"/>
      <c r="X100" s="1996"/>
      <c r="Y100" s="1926"/>
      <c r="Z100" s="1924"/>
      <c r="AA100" s="1998"/>
      <c r="AB100" s="1996"/>
      <c r="AC100" s="1998"/>
      <c r="AD100" s="1996"/>
      <c r="AE100" s="1998"/>
      <c r="AF100" s="1996"/>
      <c r="AG100" s="1998"/>
      <c r="AH100" s="1996"/>
      <c r="AI100" s="1998"/>
      <c r="AJ100" s="1996"/>
      <c r="AK100" s="1998"/>
      <c r="AL100" s="1996"/>
      <c r="AM100" s="1998"/>
      <c r="AN100" s="2000"/>
      <c r="AO100" s="1999"/>
      <c r="AP100" s="299"/>
      <c r="AQ100" s="2613"/>
      <c r="AR100" s="2001"/>
      <c r="AS100" s="2613"/>
      <c r="AT100" s="299"/>
      <c r="AU100" s="299"/>
      <c r="AV100" s="299"/>
      <c r="AW100" s="582"/>
      <c r="AX100" s="582"/>
      <c r="AY100" s="582"/>
      <c r="AZ100" s="582"/>
      <c r="BA100" s="582"/>
      <c r="BB100" s="582"/>
      <c r="BC100" s="582"/>
      <c r="BD100" s="582"/>
      <c r="BE100" s="582"/>
      <c r="BF100" s="582"/>
      <c r="BG100" s="582"/>
      <c r="BH100" s="582"/>
      <c r="BI100" s="582"/>
      <c r="BJ100" s="582"/>
      <c r="BK100" s="582"/>
      <c r="BL100" s="582"/>
      <c r="BM100" s="582"/>
      <c r="BN100" s="582"/>
      <c r="BO100" s="582"/>
      <c r="BP100" s="582"/>
      <c r="BQ100" s="582"/>
      <c r="BR100" s="582"/>
      <c r="BS100" s="582"/>
      <c r="BT100" s="582"/>
      <c r="BU100" s="582"/>
      <c r="BV100" s="582"/>
      <c r="BW100" s="582"/>
      <c r="BX100" s="582"/>
      <c r="BY100" s="582"/>
      <c r="BZ100" s="582"/>
      <c r="CK100" s="582"/>
      <c r="CL100" s="3414"/>
    </row>
    <row r="101" spans="1:115" s="236" customFormat="1" ht="14.25" customHeight="1" x14ac:dyDescent="0.2">
      <c r="A101" s="7865" t="s">
        <v>2134</v>
      </c>
      <c r="B101" s="7961"/>
      <c r="C101" s="7866"/>
      <c r="D101" s="3408"/>
      <c r="E101" s="3406"/>
      <c r="F101" s="3410"/>
      <c r="G101" s="1923"/>
      <c r="H101" s="1923"/>
      <c r="I101" s="1923"/>
      <c r="J101" s="1923"/>
      <c r="K101" s="1923"/>
      <c r="L101" s="1923"/>
      <c r="M101" s="1923"/>
      <c r="N101" s="1923"/>
      <c r="O101" s="1923"/>
      <c r="P101" s="1923"/>
      <c r="Q101" s="1923"/>
      <c r="R101" s="1923"/>
      <c r="S101" s="1923"/>
      <c r="T101" s="1923"/>
      <c r="U101" s="1923"/>
      <c r="V101" s="1923"/>
      <c r="W101" s="1923"/>
      <c r="X101" s="1923"/>
      <c r="Y101" s="1926"/>
      <c r="Z101" s="1924"/>
      <c r="AA101" s="1926"/>
      <c r="AB101" s="1926"/>
      <c r="AC101" s="1926"/>
      <c r="AD101" s="1926"/>
      <c r="AE101" s="1926"/>
      <c r="AF101" s="1926"/>
      <c r="AG101" s="1926"/>
      <c r="AH101" s="1926"/>
      <c r="AI101" s="1926"/>
      <c r="AJ101" s="1926"/>
      <c r="AK101" s="1926"/>
      <c r="AL101" s="1926"/>
      <c r="AM101" s="1926"/>
      <c r="AN101" s="1926"/>
      <c r="AP101" s="299"/>
      <c r="AQ101" s="2613"/>
      <c r="AR101" s="2613"/>
      <c r="AS101" s="2613"/>
      <c r="AT101" s="299"/>
      <c r="AU101" s="299"/>
      <c r="AV101" s="299"/>
      <c r="AW101" s="582"/>
      <c r="AX101" s="582"/>
      <c r="AY101" s="582"/>
      <c r="AZ101" s="582"/>
      <c r="BA101" s="582"/>
      <c r="BB101" s="582"/>
      <c r="BC101" s="582"/>
      <c r="BD101" s="582"/>
      <c r="BE101" s="582"/>
      <c r="BF101" s="582"/>
      <c r="BG101" s="582"/>
      <c r="BH101" s="582"/>
      <c r="BI101" s="582"/>
      <c r="BJ101" s="582"/>
      <c r="BK101" s="582"/>
      <c r="BL101" s="582"/>
      <c r="BM101" s="582"/>
      <c r="BN101" s="582"/>
      <c r="BO101" s="582"/>
      <c r="BP101" s="582"/>
      <c r="BQ101" s="582"/>
      <c r="BR101" s="582"/>
      <c r="BS101" s="582"/>
      <c r="BT101" s="582"/>
      <c r="BU101" s="582"/>
      <c r="BV101" s="582"/>
      <c r="BW101" s="582"/>
      <c r="BX101" s="582"/>
      <c r="BY101" s="582"/>
      <c r="BZ101" s="582"/>
      <c r="CL101" s="270"/>
    </row>
    <row r="102" spans="1:115" s="236" customFormat="1" ht="14.25" customHeight="1" x14ac:dyDescent="0.2">
      <c r="A102" s="7865" t="s">
        <v>2135</v>
      </c>
      <c r="B102" s="7961"/>
      <c r="C102" s="7866"/>
      <c r="D102" s="3408"/>
      <c r="E102" s="3409"/>
      <c r="F102" s="3410"/>
      <c r="G102" s="1923"/>
      <c r="H102" s="1924"/>
      <c r="I102" s="1923"/>
      <c r="J102" s="1927"/>
      <c r="K102" s="332"/>
      <c r="L102" s="1924"/>
      <c r="M102" s="1923"/>
      <c r="N102" s="1924"/>
      <c r="O102" s="1926"/>
      <c r="P102" s="1924"/>
      <c r="Q102" s="1926"/>
      <c r="R102" s="1924"/>
      <c r="S102" s="1926"/>
      <c r="T102" s="1924"/>
      <c r="U102" s="1926"/>
      <c r="V102" s="1924"/>
      <c r="W102" s="1926"/>
      <c r="X102" s="1924"/>
      <c r="Y102" s="1926"/>
      <c r="Z102" s="1924"/>
      <c r="AA102" s="1926"/>
      <c r="AB102" s="1926"/>
      <c r="AC102" s="1926"/>
      <c r="AD102" s="1926"/>
      <c r="AE102" s="1926"/>
      <c r="AF102" s="1926"/>
      <c r="AG102" s="1926"/>
      <c r="AH102" s="1926"/>
      <c r="AI102" s="1926"/>
      <c r="AJ102" s="1926"/>
      <c r="AK102" s="1926"/>
      <c r="AL102" s="1926"/>
      <c r="AM102" s="1926"/>
      <c r="AN102" s="1926"/>
      <c r="AO102" s="1925"/>
      <c r="AP102" s="1925"/>
      <c r="AQ102" s="1906"/>
      <c r="AS102" s="1906"/>
      <c r="AT102" s="1925"/>
      <c r="AU102" s="1925"/>
      <c r="AV102" s="1925"/>
      <c r="AW102" s="582"/>
      <c r="AX102" s="582"/>
      <c r="AY102" s="582"/>
      <c r="AZ102" s="582"/>
      <c r="BA102" s="582"/>
      <c r="BB102" s="582"/>
      <c r="BC102" s="582"/>
      <c r="BD102" s="582"/>
      <c r="BE102" s="582"/>
      <c r="BF102" s="582"/>
      <c r="BG102" s="582"/>
      <c r="BH102" s="582"/>
      <c r="BI102" s="582"/>
      <c r="BJ102" s="582"/>
      <c r="BK102" s="582"/>
      <c r="BL102" s="582"/>
      <c r="BM102" s="582"/>
      <c r="BN102" s="582"/>
      <c r="BO102" s="582"/>
      <c r="BP102" s="582"/>
      <c r="BQ102" s="582"/>
      <c r="BR102" s="582"/>
      <c r="BS102" s="582"/>
      <c r="BT102" s="582"/>
      <c r="BU102" s="582"/>
      <c r="BV102" s="582"/>
      <c r="BW102" s="582"/>
      <c r="BX102" s="582"/>
      <c r="BY102" s="582"/>
      <c r="BZ102" s="582"/>
      <c r="CL102" s="270"/>
    </row>
    <row r="103" spans="1:115" s="236" customFormat="1" ht="15" customHeight="1" x14ac:dyDescent="0.2">
      <c r="A103" s="7865" t="s">
        <v>2136</v>
      </c>
      <c r="B103" s="7961"/>
      <c r="C103" s="7866"/>
      <c r="D103" s="3408"/>
      <c r="E103" s="3406"/>
      <c r="F103" s="3410"/>
      <c r="G103" s="1923"/>
      <c r="H103" s="1924"/>
      <c r="I103" s="1923"/>
      <c r="J103" s="1927"/>
      <c r="K103" s="332"/>
      <c r="L103" s="1924"/>
      <c r="M103" s="1923"/>
      <c r="N103" s="1924"/>
      <c r="O103" s="1926"/>
      <c r="P103" s="1924"/>
      <c r="Q103" s="1926"/>
      <c r="R103" s="1924"/>
      <c r="S103" s="1926"/>
      <c r="T103" s="1924"/>
      <c r="U103" s="1926"/>
      <c r="V103" s="1924"/>
      <c r="W103" s="1926"/>
      <c r="X103" s="1924"/>
      <c r="Y103" s="1926"/>
      <c r="Z103" s="1924"/>
      <c r="AA103" s="1926"/>
      <c r="AB103" s="1926"/>
      <c r="AC103" s="1926"/>
      <c r="AD103" s="1926"/>
      <c r="AE103" s="1926"/>
      <c r="AF103" s="1926"/>
      <c r="AG103" s="1926"/>
      <c r="AH103" s="1926"/>
      <c r="AI103" s="1926"/>
      <c r="AJ103" s="1926"/>
      <c r="AK103" s="1926"/>
      <c r="AL103" s="1926"/>
      <c r="AM103" s="1926"/>
      <c r="AN103" s="1926"/>
      <c r="AO103" s="1925"/>
      <c r="AP103" s="1925"/>
      <c r="AQ103" s="1906"/>
      <c r="AR103" s="2613"/>
      <c r="AS103" s="1906"/>
      <c r="AT103" s="1925"/>
      <c r="AU103" s="1925"/>
      <c r="AV103" s="1925"/>
      <c r="CL103" s="270"/>
    </row>
    <row r="104" spans="1:115" s="236" customFormat="1" ht="15" customHeight="1" x14ac:dyDescent="0.2">
      <c r="A104" s="7865" t="s">
        <v>2137</v>
      </c>
      <c r="B104" s="7961"/>
      <c r="C104" s="7866"/>
      <c r="D104" s="3408"/>
      <c r="E104" s="3409"/>
      <c r="F104" s="3410"/>
      <c r="G104" s="1923"/>
      <c r="H104" s="1924"/>
      <c r="I104" s="1923"/>
      <c r="J104" s="1927"/>
      <c r="K104" s="332"/>
      <c r="L104" s="1924"/>
      <c r="M104" s="1923"/>
      <c r="N104" s="1924"/>
      <c r="O104" s="1926"/>
      <c r="P104" s="1924"/>
      <c r="Q104" s="1926"/>
      <c r="R104" s="1924"/>
      <c r="S104" s="1926"/>
      <c r="T104" s="1924"/>
      <c r="U104" s="1926"/>
      <c r="V104" s="1924"/>
      <c r="W104" s="1926"/>
      <c r="X104" s="1924"/>
      <c r="Y104" s="1926"/>
      <c r="Z104" s="1924"/>
      <c r="AA104" s="1926"/>
      <c r="AB104" s="1924"/>
      <c r="AC104" s="1926"/>
      <c r="AD104" s="1924"/>
      <c r="AE104" s="1926"/>
      <c r="AF104" s="1924"/>
      <c r="AG104" s="1926"/>
      <c r="AH104" s="1924"/>
      <c r="AI104" s="1926"/>
      <c r="AJ104" s="1924"/>
      <c r="AK104" s="1926"/>
      <c r="AL104" s="1924"/>
      <c r="AM104" s="1926"/>
      <c r="AN104" s="1994"/>
      <c r="AO104" s="1925"/>
      <c r="AP104" s="1925"/>
      <c r="AQ104" s="1906"/>
      <c r="AR104" s="2613"/>
      <c r="AS104" s="1906"/>
      <c r="AT104" s="1925"/>
      <c r="AU104" s="1925"/>
      <c r="AV104" s="1925"/>
      <c r="CL104" s="270"/>
    </row>
    <row r="105" spans="1:115" s="236" customFormat="1" ht="14.25" customHeight="1" x14ac:dyDescent="0.2">
      <c r="A105" s="7865" t="s">
        <v>2138</v>
      </c>
      <c r="B105" s="7961"/>
      <c r="C105" s="7866"/>
      <c r="D105" s="3408"/>
      <c r="E105" s="3406"/>
      <c r="F105" s="3410"/>
      <c r="G105" s="1923"/>
      <c r="H105" s="1924"/>
      <c r="I105" s="1923"/>
      <c r="J105" s="1927"/>
      <c r="K105" s="1923"/>
      <c r="L105" s="1924"/>
      <c r="M105" s="1923"/>
      <c r="N105" s="1924"/>
      <c r="O105" s="1926"/>
      <c r="P105" s="1924"/>
      <c r="Q105" s="1926"/>
      <c r="R105" s="1924"/>
      <c r="S105" s="1926"/>
      <c r="T105" s="1924"/>
      <c r="U105" s="1926"/>
      <c r="V105" s="1924"/>
      <c r="W105" s="1926"/>
      <c r="X105" s="1924"/>
      <c r="Y105" s="1926"/>
      <c r="Z105" s="1924"/>
      <c r="AA105" s="1926"/>
      <c r="AB105" s="1924"/>
      <c r="AC105" s="1926"/>
      <c r="AD105" s="1924"/>
      <c r="AE105" s="1926"/>
      <c r="AF105" s="1924"/>
      <c r="AG105" s="1926"/>
      <c r="AH105" s="1924"/>
      <c r="AI105" s="1926"/>
      <c r="AJ105" s="1924"/>
      <c r="AK105" s="1926"/>
      <c r="AL105" s="1924"/>
      <c r="AM105" s="1926"/>
      <c r="AN105" s="1994"/>
      <c r="AO105" s="1925"/>
      <c r="AP105" s="1925"/>
      <c r="AQ105" s="1906"/>
      <c r="AR105" s="2613"/>
      <c r="AS105" s="1906"/>
      <c r="AT105" s="1925"/>
      <c r="AU105" s="1925"/>
      <c r="AV105" s="1925"/>
      <c r="CL105" s="270"/>
    </row>
    <row r="106" spans="1:115" s="236" customFormat="1" ht="14.25" customHeight="1" x14ac:dyDescent="0.2">
      <c r="A106" s="7865" t="s">
        <v>2139</v>
      </c>
      <c r="B106" s="7961"/>
      <c r="C106" s="7866"/>
      <c r="D106" s="3408"/>
      <c r="E106" s="3409"/>
      <c r="F106" s="3410"/>
      <c r="G106" s="1923"/>
      <c r="H106" s="1924"/>
      <c r="I106" s="1923"/>
      <c r="J106" s="1927"/>
      <c r="K106" s="1923"/>
      <c r="L106" s="1924"/>
      <c r="M106" s="1923"/>
      <c r="N106" s="1924"/>
      <c r="O106" s="1926"/>
      <c r="P106" s="1924"/>
      <c r="Q106" s="1926"/>
      <c r="R106" s="1924"/>
      <c r="S106" s="1926"/>
      <c r="T106" s="1924"/>
      <c r="U106" s="1926"/>
      <c r="V106" s="1924"/>
      <c r="W106" s="1926"/>
      <c r="X106" s="1924"/>
      <c r="Y106" s="1926"/>
      <c r="Z106" s="1924"/>
      <c r="AA106" s="1926"/>
      <c r="AB106" s="1924"/>
      <c r="AC106" s="1926"/>
      <c r="AD106" s="1924"/>
      <c r="AE106" s="1926"/>
      <c r="AF106" s="1924"/>
      <c r="AG106" s="1926"/>
      <c r="AH106" s="1924"/>
      <c r="AI106" s="1926"/>
      <c r="AJ106" s="1924"/>
      <c r="AK106" s="1926"/>
      <c r="AL106" s="1924"/>
      <c r="AM106" s="1926"/>
      <c r="AN106" s="1994"/>
      <c r="AO106" s="1925"/>
      <c r="AP106" s="1925"/>
      <c r="AQ106" s="1906"/>
      <c r="AR106" s="2613"/>
      <c r="AS106" s="1906"/>
      <c r="AT106" s="1925"/>
      <c r="AU106" s="1925"/>
      <c r="AV106" s="1925"/>
      <c r="CL106" s="270"/>
    </row>
    <row r="107" spans="1:115" s="236" customFormat="1" ht="14.25" customHeight="1" x14ac:dyDescent="0.2">
      <c r="A107" s="7865" t="s">
        <v>2140</v>
      </c>
      <c r="B107" s="7961"/>
      <c r="C107" s="7866"/>
      <c r="D107" s="3408"/>
      <c r="E107" s="3406"/>
      <c r="F107" s="3410"/>
      <c r="G107" s="2002"/>
      <c r="H107" s="2003"/>
      <c r="I107" s="2002"/>
      <c r="J107" s="2004"/>
      <c r="K107" s="2002"/>
      <c r="L107" s="2003"/>
      <c r="M107" s="2002"/>
      <c r="N107" s="2003"/>
      <c r="O107" s="2005"/>
      <c r="P107" s="2003"/>
      <c r="Q107" s="1926"/>
      <c r="R107" s="1924"/>
      <c r="S107" s="1926"/>
      <c r="T107" s="1924"/>
      <c r="U107" s="1926"/>
      <c r="V107" s="1924"/>
      <c r="W107" s="1926"/>
      <c r="X107" s="1924"/>
      <c r="Y107" s="1998"/>
      <c r="Z107" s="1996"/>
      <c r="AA107" s="1998"/>
      <c r="AB107" s="1996"/>
      <c r="AC107" s="1998"/>
      <c r="AD107" s="1996"/>
      <c r="AE107" s="1998"/>
      <c r="AF107" s="1996"/>
      <c r="AG107" s="1998"/>
      <c r="AH107" s="1996"/>
      <c r="AI107" s="1998"/>
      <c r="AJ107" s="1996"/>
      <c r="AK107" s="1998"/>
      <c r="AL107" s="1996"/>
      <c r="AM107" s="1998"/>
      <c r="AN107" s="2000"/>
      <c r="AO107" s="1925"/>
      <c r="AP107" s="1925"/>
      <c r="AQ107" s="1906"/>
      <c r="AR107" s="2001"/>
      <c r="AS107" s="1906"/>
      <c r="AT107" s="1925"/>
      <c r="AU107" s="1925"/>
      <c r="AV107" s="1925"/>
      <c r="CL107" s="270"/>
    </row>
    <row r="108" spans="1:115" s="236" customFormat="1" ht="14.25" customHeight="1" x14ac:dyDescent="0.2">
      <c r="A108" s="7865" t="s">
        <v>2141</v>
      </c>
      <c r="B108" s="7961"/>
      <c r="C108" s="7866"/>
      <c r="D108" s="3408"/>
      <c r="E108" s="3409"/>
      <c r="F108" s="3410"/>
      <c r="G108" s="2002"/>
      <c r="H108" s="2003"/>
      <c r="I108" s="2002"/>
      <c r="J108" s="2004"/>
      <c r="K108" s="2002"/>
      <c r="L108" s="2003"/>
      <c r="M108" s="2002"/>
      <c r="N108" s="2003"/>
      <c r="O108" s="2005"/>
      <c r="P108" s="2003"/>
      <c r="Q108" s="1926"/>
      <c r="R108" s="1924"/>
      <c r="S108" s="1926"/>
      <c r="T108" s="1924"/>
      <c r="U108" s="1926"/>
      <c r="V108" s="1924"/>
      <c r="W108" s="1926"/>
      <c r="X108" s="1924"/>
      <c r="Y108" s="1926"/>
      <c r="Z108" s="1924"/>
      <c r="AA108" s="1926"/>
      <c r="AB108" s="1924"/>
      <c r="AC108" s="1926"/>
      <c r="AD108" s="1924"/>
      <c r="AE108" s="1926"/>
      <c r="AF108" s="1924"/>
      <c r="AG108" s="1926"/>
      <c r="AH108" s="1924"/>
      <c r="AI108" s="1926"/>
      <c r="AJ108" s="1924"/>
      <c r="AK108" s="1926"/>
      <c r="AL108" s="1924"/>
      <c r="AM108" s="1926"/>
      <c r="AN108" s="1994"/>
      <c r="AO108" s="1925"/>
      <c r="AP108" s="1925"/>
      <c r="AQ108" s="1906"/>
      <c r="AR108" s="1906"/>
      <c r="AS108" s="1906"/>
      <c r="AT108" s="1925"/>
      <c r="AU108" s="1925"/>
      <c r="AV108" s="1925"/>
      <c r="CL108" s="270"/>
    </row>
    <row r="109" spans="1:115" s="236" customFormat="1" ht="14.25" customHeight="1" x14ac:dyDescent="0.2">
      <c r="A109" s="7865" t="s">
        <v>2142</v>
      </c>
      <c r="B109" s="7961"/>
      <c r="C109" s="7866"/>
      <c r="D109" s="3408"/>
      <c r="E109" s="3406"/>
      <c r="F109" s="3410"/>
      <c r="G109" s="2002"/>
      <c r="H109" s="2003"/>
      <c r="I109" s="2002"/>
      <c r="J109" s="2004"/>
      <c r="K109" s="2002"/>
      <c r="L109" s="2003"/>
      <c r="M109" s="2002"/>
      <c r="N109" s="2003"/>
      <c r="O109" s="2005"/>
      <c r="P109" s="2003"/>
      <c r="Q109" s="1926"/>
      <c r="R109" s="1924"/>
      <c r="S109" s="1926"/>
      <c r="T109" s="1924"/>
      <c r="U109" s="1926"/>
      <c r="V109" s="1924"/>
      <c r="W109" s="1926"/>
      <c r="X109" s="1924"/>
      <c r="Y109" s="1926"/>
      <c r="Z109" s="1924"/>
      <c r="AA109" s="1926"/>
      <c r="AB109" s="1924"/>
      <c r="AC109" s="1926"/>
      <c r="AD109" s="1924"/>
      <c r="AE109" s="1926"/>
      <c r="AF109" s="1924"/>
      <c r="AG109" s="1926"/>
      <c r="AH109" s="1924"/>
      <c r="AI109" s="1926"/>
      <c r="AJ109" s="1924"/>
      <c r="AK109" s="1926"/>
      <c r="AL109" s="1924"/>
      <c r="AM109" s="1926"/>
      <c r="AN109" s="1994"/>
      <c r="AO109" s="1925"/>
      <c r="AP109" s="1925"/>
      <c r="AQ109" s="1906"/>
      <c r="AR109" s="1906"/>
      <c r="AS109" s="1906"/>
      <c r="AT109" s="1925"/>
      <c r="AU109" s="1925"/>
      <c r="AV109" s="1925"/>
      <c r="CL109" s="270"/>
    </row>
    <row r="110" spans="1:115" s="236" customFormat="1" ht="14.25" customHeight="1" x14ac:dyDescent="0.2">
      <c r="A110" s="7865" t="s">
        <v>2143</v>
      </c>
      <c r="B110" s="7961"/>
      <c r="C110" s="7866"/>
      <c r="D110" s="3408"/>
      <c r="E110" s="3409"/>
      <c r="F110" s="3410"/>
      <c r="G110" s="1995"/>
      <c r="H110" s="1996"/>
      <c r="I110" s="1995"/>
      <c r="J110" s="1997"/>
      <c r="K110" s="1995"/>
      <c r="L110" s="1996"/>
      <c r="M110" s="1995"/>
      <c r="N110" s="1996"/>
      <c r="O110" s="1998"/>
      <c r="P110" s="1996"/>
      <c r="Q110" s="1926"/>
      <c r="R110" s="1924"/>
      <c r="S110" s="1926"/>
      <c r="T110" s="1924"/>
      <c r="U110" s="1926"/>
      <c r="V110" s="1924"/>
      <c r="W110" s="1926"/>
      <c r="X110" s="1924"/>
      <c r="Y110" s="1926"/>
      <c r="Z110" s="1924"/>
      <c r="AA110" s="1926"/>
      <c r="AB110" s="1924"/>
      <c r="AC110" s="1926"/>
      <c r="AD110" s="1924"/>
      <c r="AE110" s="1926"/>
      <c r="AF110" s="1924"/>
      <c r="AG110" s="1926"/>
      <c r="AH110" s="1924"/>
      <c r="AI110" s="1926"/>
      <c r="AJ110" s="1924"/>
      <c r="AK110" s="1926"/>
      <c r="AL110" s="1924"/>
      <c r="AM110" s="1926"/>
      <c r="AN110" s="1994"/>
      <c r="AO110" s="1925"/>
      <c r="AP110" s="1925"/>
      <c r="AQ110" s="1906"/>
      <c r="AR110" s="1906"/>
      <c r="AS110" s="1906"/>
      <c r="AT110" s="1925"/>
      <c r="AU110" s="1925"/>
      <c r="AV110" s="1925"/>
      <c r="CL110" s="270"/>
    </row>
    <row r="111" spans="1:115" s="236" customFormat="1" ht="14.25" customHeight="1" x14ac:dyDescent="0.2">
      <c r="A111" s="7865" t="s">
        <v>2144</v>
      </c>
      <c r="B111" s="7961"/>
      <c r="C111" s="7866"/>
      <c r="D111" s="3408"/>
      <c r="E111" s="3406"/>
      <c r="F111" s="3410"/>
      <c r="G111" s="1995"/>
      <c r="H111" s="1996"/>
      <c r="I111" s="1995"/>
      <c r="J111" s="1997"/>
      <c r="K111" s="1995"/>
      <c r="L111" s="1996"/>
      <c r="M111" s="1995"/>
      <c r="N111" s="1996"/>
      <c r="O111" s="1998"/>
      <c r="P111" s="1996"/>
      <c r="Q111" s="1926"/>
      <c r="R111" s="1924"/>
      <c r="S111" s="1926"/>
      <c r="T111" s="1924"/>
      <c r="U111" s="1926"/>
      <c r="V111" s="1924"/>
      <c r="W111" s="1926"/>
      <c r="X111" s="1924"/>
      <c r="Y111" s="1926"/>
      <c r="Z111" s="1924"/>
      <c r="AA111" s="1998"/>
      <c r="AB111" s="1996"/>
      <c r="AC111" s="1998"/>
      <c r="AD111" s="1996"/>
      <c r="AE111" s="1998"/>
      <c r="AF111" s="1996"/>
      <c r="AG111" s="1998"/>
      <c r="AH111" s="1996"/>
      <c r="AI111" s="1998"/>
      <c r="AJ111" s="1996"/>
      <c r="AK111" s="1998"/>
      <c r="AL111" s="1996"/>
      <c r="AM111" s="1998"/>
      <c r="AN111" s="2000"/>
      <c r="AO111" s="1925"/>
      <c r="AP111" s="2006"/>
      <c r="AQ111" s="1906"/>
      <c r="AR111" s="2001"/>
      <c r="AS111" s="1906"/>
      <c r="AT111" s="1925"/>
      <c r="AU111" s="1925"/>
      <c r="AV111" s="1925"/>
      <c r="CL111" s="270"/>
    </row>
    <row r="112" spans="1:115" s="236" customFormat="1" ht="14.25" customHeight="1" x14ac:dyDescent="0.2">
      <c r="A112" s="7865" t="s">
        <v>2145</v>
      </c>
      <c r="B112" s="7961"/>
      <c r="C112" s="7866"/>
      <c r="D112" s="3408"/>
      <c r="E112" s="3409"/>
      <c r="F112" s="3410"/>
      <c r="G112" s="1995"/>
      <c r="H112" s="1996"/>
      <c r="I112" s="1995"/>
      <c r="J112" s="1997"/>
      <c r="K112" s="1995"/>
      <c r="L112" s="1996"/>
      <c r="M112" s="1995"/>
      <c r="N112" s="1996"/>
      <c r="O112" s="1998"/>
      <c r="P112" s="1996"/>
      <c r="Q112" s="1926"/>
      <c r="R112" s="1924"/>
      <c r="S112" s="1926"/>
      <c r="T112" s="1924"/>
      <c r="U112" s="1926"/>
      <c r="V112" s="1924"/>
      <c r="W112" s="1926"/>
      <c r="X112" s="1924"/>
      <c r="Y112" s="1926"/>
      <c r="Z112" s="1924"/>
      <c r="AA112" s="1926"/>
      <c r="AB112" s="1924"/>
      <c r="AC112" s="1926"/>
      <c r="AD112" s="1924"/>
      <c r="AE112" s="1926"/>
      <c r="AF112" s="1924"/>
      <c r="AG112" s="1926"/>
      <c r="AH112" s="1924"/>
      <c r="AI112" s="1926"/>
      <c r="AJ112" s="1924"/>
      <c r="AK112" s="1926"/>
      <c r="AL112" s="1924"/>
      <c r="AM112" s="1926"/>
      <c r="AN112" s="1994"/>
      <c r="AO112" s="1925"/>
      <c r="AP112" s="1925"/>
      <c r="AQ112" s="1906"/>
      <c r="AR112" s="1906"/>
      <c r="AS112" s="1906"/>
      <c r="AT112" s="1925"/>
      <c r="AU112" s="1925"/>
      <c r="AV112" s="1925"/>
      <c r="CL112" s="270"/>
    </row>
    <row r="113" spans="1:115" s="236" customFormat="1" ht="14.25" customHeight="1" x14ac:dyDescent="0.2">
      <c r="A113" s="7865" t="s">
        <v>2146</v>
      </c>
      <c r="B113" s="7961"/>
      <c r="C113" s="7866"/>
      <c r="D113" s="3408"/>
      <c r="E113" s="3406"/>
      <c r="F113" s="3410"/>
      <c r="Q113" s="1926"/>
      <c r="R113" s="1924"/>
      <c r="S113" s="1926"/>
      <c r="T113" s="1924"/>
      <c r="U113" s="1926"/>
      <c r="V113" s="1924"/>
      <c r="W113" s="1926"/>
      <c r="X113" s="1924"/>
      <c r="Y113" s="1926"/>
      <c r="Z113" s="1924"/>
      <c r="AA113" s="1926"/>
      <c r="AB113" s="1924"/>
      <c r="AC113" s="1926"/>
      <c r="AD113" s="1924"/>
      <c r="AE113" s="1926"/>
      <c r="AF113" s="1924"/>
      <c r="AG113" s="1926"/>
      <c r="AH113" s="1924"/>
      <c r="AI113" s="1926"/>
      <c r="AJ113" s="1924"/>
      <c r="AK113" s="1926"/>
      <c r="AL113" s="1924"/>
      <c r="AM113" s="1926"/>
      <c r="AN113" s="1994"/>
      <c r="AO113" s="1925"/>
      <c r="AP113" s="1925"/>
      <c r="AQ113" s="1906"/>
      <c r="AR113" s="1906"/>
      <c r="AS113" s="1906"/>
      <c r="AT113" s="1925"/>
      <c r="AU113" s="1925"/>
      <c r="AV113" s="1925"/>
      <c r="CL113" s="270"/>
    </row>
    <row r="114" spans="1:115" s="236" customFormat="1" ht="13.9" customHeight="1" x14ac:dyDescent="0.2">
      <c r="A114" s="7865" t="s">
        <v>2147</v>
      </c>
      <c r="B114" s="7961"/>
      <c r="C114" s="7866"/>
      <c r="D114" s="3408"/>
      <c r="E114" s="3409"/>
      <c r="F114" s="3410"/>
      <c r="G114" s="2007"/>
      <c r="H114" s="2008"/>
      <c r="I114" s="1923"/>
      <c r="J114" s="1927"/>
      <c r="K114" s="1923"/>
      <c r="L114" s="1924"/>
      <c r="M114" s="1923"/>
      <c r="N114" s="1924"/>
      <c r="O114" s="1926"/>
      <c r="P114" s="1924"/>
      <c r="Q114" s="1926"/>
      <c r="R114" s="1924"/>
      <c r="S114" s="1926"/>
      <c r="T114" s="1924"/>
      <c r="U114" s="1926"/>
      <c r="V114" s="1924"/>
      <c r="W114" s="1926"/>
      <c r="X114" s="1924"/>
      <c r="Y114" s="1926"/>
      <c r="Z114" s="1924"/>
      <c r="AA114" s="1926"/>
      <c r="AB114" s="1924"/>
      <c r="AC114" s="1926"/>
      <c r="AD114" s="1924"/>
      <c r="AE114" s="1926"/>
      <c r="AF114" s="1924"/>
      <c r="AG114" s="1926"/>
      <c r="AH114" s="1924"/>
      <c r="AI114" s="1926"/>
      <c r="AJ114" s="1924"/>
      <c r="AK114" s="1926"/>
      <c r="AL114" s="1924"/>
      <c r="AM114" s="1926"/>
      <c r="AN114" s="1994"/>
      <c r="AO114" s="1925"/>
      <c r="AP114" s="1925"/>
      <c r="AQ114" s="1906"/>
      <c r="AR114" s="1906"/>
      <c r="AS114" s="1906"/>
      <c r="AT114" s="1925"/>
      <c r="AU114" s="1925"/>
      <c r="AV114" s="1925"/>
      <c r="CL114" s="270"/>
    </row>
    <row r="115" spans="1:115" s="236" customFormat="1" ht="13.9" customHeight="1" x14ac:dyDescent="0.2">
      <c r="A115" s="7865" t="s">
        <v>2148</v>
      </c>
      <c r="B115" s="7961"/>
      <c r="C115" s="7866"/>
      <c r="D115" s="3415"/>
      <c r="E115" s="3406"/>
      <c r="F115" s="3410"/>
      <c r="G115" s="2007"/>
      <c r="H115" s="2008"/>
      <c r="I115" s="1923"/>
      <c r="J115" s="1927"/>
      <c r="K115" s="1923"/>
      <c r="L115" s="1924"/>
      <c r="M115" s="1923"/>
      <c r="N115" s="1924"/>
      <c r="O115" s="1926"/>
      <c r="P115" s="1924"/>
      <c r="Q115" s="1926"/>
      <c r="R115" s="1924"/>
      <c r="S115" s="1926"/>
      <c r="T115" s="1924"/>
      <c r="U115" s="1926"/>
      <c r="V115" s="1924"/>
      <c r="W115" s="1926"/>
      <c r="X115" s="1924"/>
      <c r="Y115" s="1926"/>
      <c r="Z115" s="1924"/>
      <c r="AA115" s="1926"/>
      <c r="AB115" s="1924"/>
      <c r="AC115" s="1926"/>
      <c r="AD115" s="1924"/>
      <c r="AE115" s="1926"/>
      <c r="AF115" s="1924"/>
      <c r="AG115" s="1926"/>
      <c r="AH115" s="1924"/>
      <c r="AI115" s="1926"/>
      <c r="AJ115" s="1924"/>
      <c r="AK115" s="1926"/>
      <c r="AL115" s="1924"/>
      <c r="AM115" s="1926"/>
      <c r="AN115" s="1994"/>
      <c r="AO115" s="1925"/>
      <c r="AP115" s="1925"/>
      <c r="AQ115" s="1906"/>
      <c r="AR115" s="1906"/>
      <c r="AS115" s="1906"/>
      <c r="AT115" s="1925"/>
      <c r="AU115" s="1925"/>
      <c r="AV115" s="1925"/>
      <c r="CL115" s="270"/>
    </row>
    <row r="116" spans="1:115" s="236" customFormat="1" ht="14.25" customHeight="1" x14ac:dyDescent="0.2">
      <c r="A116" s="7865" t="s">
        <v>2149</v>
      </c>
      <c r="B116" s="7961"/>
      <c r="C116" s="7866"/>
      <c r="D116" s="3408"/>
      <c r="E116" s="3409"/>
      <c r="F116" s="3410"/>
      <c r="G116" s="2007"/>
      <c r="H116" s="2008"/>
      <c r="I116" s="1923"/>
      <c r="J116" s="1927"/>
      <c r="K116" s="1923"/>
      <c r="L116" s="1924"/>
      <c r="M116" s="1923"/>
      <c r="N116" s="1924"/>
      <c r="O116" s="1926"/>
      <c r="P116" s="1924"/>
      <c r="Q116" s="1926"/>
      <c r="R116" s="1924"/>
      <c r="S116" s="1926"/>
      <c r="T116" s="1924"/>
      <c r="U116" s="1926"/>
      <c r="V116" s="1924"/>
      <c r="W116" s="1926"/>
      <c r="X116" s="1924"/>
      <c r="Y116" s="1926"/>
      <c r="Z116" s="1924"/>
      <c r="AA116" s="1926"/>
      <c r="AB116" s="1924"/>
      <c r="AC116" s="1926"/>
      <c r="AD116" s="1924"/>
      <c r="AE116" s="1926"/>
      <c r="AF116" s="1924"/>
      <c r="AG116" s="1926"/>
      <c r="AH116" s="1924"/>
      <c r="AI116" s="1926"/>
      <c r="AJ116" s="1924"/>
      <c r="AK116" s="1926"/>
      <c r="AL116" s="1924"/>
      <c r="AM116" s="1926"/>
      <c r="AN116" s="1994"/>
      <c r="AO116" s="1925"/>
      <c r="AP116" s="1925"/>
      <c r="AQ116" s="1906"/>
      <c r="AR116" s="1906"/>
      <c r="AS116" s="1906"/>
      <c r="AT116" s="1925"/>
      <c r="AU116" s="1925"/>
      <c r="AV116" s="1925"/>
      <c r="CL116" s="270"/>
    </row>
    <row r="117" spans="1:115" s="236" customFormat="1" ht="14.25" customHeight="1" x14ac:dyDescent="0.2">
      <c r="A117" s="7865" t="s">
        <v>2150</v>
      </c>
      <c r="B117" s="7961"/>
      <c r="C117" s="7866"/>
      <c r="D117" s="3408"/>
      <c r="E117" s="3406"/>
      <c r="F117" s="3410"/>
      <c r="G117" s="2002"/>
      <c r="H117" s="2003"/>
      <c r="I117" s="2002"/>
      <c r="J117" s="2004"/>
      <c r="K117" s="2002"/>
      <c r="L117" s="2003"/>
      <c r="M117" s="2002"/>
      <c r="N117" s="2003"/>
      <c r="O117" s="2005"/>
      <c r="P117" s="2003"/>
      <c r="Q117" s="2005"/>
      <c r="R117" s="2003"/>
      <c r="S117" s="1926"/>
      <c r="T117" s="1924"/>
      <c r="U117" s="1926"/>
      <c r="V117" s="1924"/>
      <c r="W117" s="1926"/>
      <c r="X117" s="1924"/>
      <c r="Y117" s="1926"/>
      <c r="Z117" s="1924"/>
      <c r="AA117" s="1926"/>
      <c r="AB117" s="1924"/>
      <c r="AC117" s="1926"/>
      <c r="AD117" s="1924"/>
      <c r="AE117" s="1926"/>
      <c r="AF117" s="1924"/>
      <c r="AG117" s="1926"/>
      <c r="AH117" s="1924"/>
      <c r="AI117" s="1926"/>
      <c r="AJ117" s="1924"/>
      <c r="AK117" s="1926"/>
      <c r="AL117" s="1924"/>
      <c r="AM117" s="1926"/>
      <c r="AN117" s="1994"/>
      <c r="AO117" s="1925"/>
      <c r="AP117" s="1925"/>
      <c r="AQ117" s="1906"/>
      <c r="AR117" s="1906"/>
      <c r="AS117" s="1906"/>
      <c r="AT117" s="1925"/>
      <c r="AU117" s="1925"/>
      <c r="AV117" s="1925"/>
      <c r="CL117" s="270"/>
    </row>
    <row r="118" spans="1:115" s="712" customFormat="1" ht="16.350000000000001" customHeight="1" x14ac:dyDescent="0.2">
      <c r="A118" s="7865" t="s">
        <v>2151</v>
      </c>
      <c r="B118" s="7961"/>
      <c r="C118" s="7866"/>
      <c r="D118" s="3408"/>
      <c r="E118" s="3409"/>
      <c r="F118" s="3410"/>
      <c r="G118" s="1995"/>
      <c r="H118" s="1996"/>
      <c r="I118" s="1995"/>
      <c r="J118" s="1997"/>
      <c r="K118" s="1995"/>
      <c r="L118" s="1996"/>
      <c r="M118" s="1995"/>
      <c r="N118" s="1996"/>
      <c r="O118" s="1998"/>
      <c r="P118" s="1996"/>
      <c r="Q118" s="1998"/>
      <c r="R118" s="1996"/>
      <c r="S118" s="1926"/>
      <c r="T118" s="1924"/>
      <c r="U118" s="1926"/>
      <c r="V118" s="1924"/>
      <c r="W118" s="1926"/>
      <c r="X118" s="1924"/>
      <c r="Y118" s="1926"/>
      <c r="Z118" s="1924"/>
      <c r="AA118" s="1926"/>
      <c r="AB118" s="1924"/>
      <c r="AC118" s="1926"/>
      <c r="AD118" s="1924"/>
      <c r="AE118" s="1926"/>
      <c r="AF118" s="1924"/>
      <c r="AG118" s="1926"/>
      <c r="AH118" s="1924"/>
      <c r="AI118" s="1926"/>
      <c r="AJ118" s="1924"/>
      <c r="AK118" s="1926"/>
      <c r="AL118" s="1924"/>
      <c r="AM118" s="1926"/>
      <c r="AN118" s="1994"/>
      <c r="AO118" s="1925"/>
      <c r="AP118" s="1925"/>
      <c r="AQ118" s="1906"/>
      <c r="AR118" s="1906"/>
      <c r="AS118" s="1906"/>
      <c r="AT118" s="1925"/>
      <c r="AU118" s="1925"/>
      <c r="AV118" s="1925"/>
      <c r="CL118" s="2157"/>
      <c r="CM118" s="2157"/>
      <c r="CN118" s="2157"/>
      <c r="CO118" s="2157"/>
      <c r="CP118" s="2157"/>
      <c r="CQ118" s="2157"/>
      <c r="CR118" s="2157"/>
      <c r="CS118" s="2157"/>
      <c r="CT118" s="2157"/>
      <c r="CU118" s="2157"/>
      <c r="CV118" s="2157"/>
      <c r="CW118" s="2157"/>
      <c r="CX118" s="985"/>
      <c r="CY118" s="985"/>
      <c r="CZ118" s="985"/>
      <c r="DA118" s="985"/>
      <c r="DB118" s="985"/>
      <c r="DC118" s="985"/>
      <c r="DD118" s="985"/>
      <c r="DE118" s="985"/>
      <c r="DF118" s="985"/>
      <c r="DG118" s="985"/>
      <c r="DH118" s="985"/>
      <c r="DI118" s="985"/>
      <c r="DJ118" s="985"/>
      <c r="DK118" s="985"/>
    </row>
    <row r="119" spans="1:115" s="712" customFormat="1" ht="16.350000000000001" customHeight="1" x14ac:dyDescent="0.2">
      <c r="A119" s="7865" t="s">
        <v>2152</v>
      </c>
      <c r="B119" s="7961"/>
      <c r="C119" s="7866"/>
      <c r="D119" s="3408"/>
      <c r="E119" s="3406"/>
      <c r="F119" s="3410"/>
      <c r="G119" s="1995"/>
      <c r="H119" s="1996"/>
      <c r="I119" s="1995"/>
      <c r="J119" s="1997"/>
      <c r="K119" s="1995"/>
      <c r="L119" s="1996"/>
      <c r="M119" s="1995"/>
      <c r="N119" s="1996"/>
      <c r="O119" s="1998"/>
      <c r="P119" s="1996"/>
      <c r="Q119" s="1998"/>
      <c r="R119" s="1996"/>
      <c r="S119" s="1998"/>
      <c r="T119" s="1996"/>
      <c r="U119" s="1926"/>
      <c r="V119" s="1924"/>
      <c r="W119" s="1926"/>
      <c r="X119" s="1924"/>
      <c r="Y119" s="1926"/>
      <c r="Z119" s="1924"/>
      <c r="AA119" s="1926"/>
      <c r="AB119" s="1924"/>
      <c r="AC119" s="1926"/>
      <c r="AD119" s="1924"/>
      <c r="AE119" s="1926"/>
      <c r="AF119" s="1924"/>
      <c r="AG119" s="1926"/>
      <c r="AH119" s="1924"/>
      <c r="AI119" s="1926"/>
      <c r="AJ119" s="1924"/>
      <c r="AK119" s="1926"/>
      <c r="AL119" s="1924"/>
      <c r="AM119" s="1926"/>
      <c r="AN119" s="1994"/>
      <c r="AO119" s="1925"/>
      <c r="AP119" s="1925"/>
      <c r="AQ119" s="1906"/>
      <c r="AR119" s="1906"/>
      <c r="AS119" s="1906"/>
      <c r="AT119" s="1925"/>
      <c r="AU119" s="1925"/>
      <c r="AV119" s="1925"/>
      <c r="CL119" s="2157"/>
      <c r="CM119" s="2157"/>
      <c r="CN119" s="2157"/>
      <c r="CO119" s="2157"/>
      <c r="CP119" s="2157"/>
      <c r="CQ119" s="2157"/>
      <c r="CR119" s="2157"/>
      <c r="CS119" s="2157"/>
      <c r="CT119" s="2157"/>
      <c r="CU119" s="2157"/>
      <c r="CV119" s="2157"/>
      <c r="CW119" s="2157"/>
      <c r="CX119" s="985"/>
      <c r="CY119" s="985"/>
      <c r="CZ119" s="985"/>
      <c r="DA119" s="985"/>
      <c r="DB119" s="985"/>
      <c r="DC119" s="985"/>
      <c r="DD119" s="985"/>
      <c r="DE119" s="985"/>
      <c r="DF119" s="985"/>
      <c r="DG119" s="985"/>
      <c r="DH119" s="985"/>
      <c r="DI119" s="985"/>
      <c r="DJ119" s="985"/>
      <c r="DK119" s="985"/>
    </row>
    <row r="120" spans="1:115" s="712" customFormat="1" ht="16.350000000000001" customHeight="1" x14ac:dyDescent="0.2">
      <c r="A120" s="7865" t="s">
        <v>2153</v>
      </c>
      <c r="B120" s="7961"/>
      <c r="C120" s="7866"/>
      <c r="D120" s="3408"/>
      <c r="E120" s="3409"/>
      <c r="F120" s="3410"/>
      <c r="G120" s="1995"/>
      <c r="H120" s="1996"/>
      <c r="I120" s="1995"/>
      <c r="J120" s="1997"/>
      <c r="K120" s="1995"/>
      <c r="L120" s="1996"/>
      <c r="M120" s="1995"/>
      <c r="N120" s="1996"/>
      <c r="O120" s="1998"/>
      <c r="P120" s="1996"/>
      <c r="Q120" s="1998"/>
      <c r="R120" s="1996"/>
      <c r="S120" s="1998"/>
      <c r="T120" s="1996"/>
      <c r="U120" s="1998"/>
      <c r="V120" s="1996"/>
      <c r="W120" s="1998"/>
      <c r="X120" s="1996"/>
      <c r="Y120" s="1926"/>
      <c r="Z120" s="1924"/>
      <c r="AA120" s="1926"/>
      <c r="AB120" s="1924"/>
      <c r="AC120" s="1926"/>
      <c r="AD120" s="1924"/>
      <c r="AE120" s="1926"/>
      <c r="AF120" s="1924"/>
      <c r="AG120" s="1926"/>
      <c r="AH120" s="1924"/>
      <c r="AI120" s="1926"/>
      <c r="AJ120" s="1924"/>
      <c r="AK120" s="1926"/>
      <c r="AL120" s="1924"/>
      <c r="AM120" s="1926"/>
      <c r="AN120" s="1994"/>
      <c r="AO120" s="1999"/>
      <c r="AP120" s="1925"/>
      <c r="AQ120" s="1906"/>
      <c r="AR120" s="1906"/>
      <c r="AS120" s="1906"/>
      <c r="AT120" s="1925"/>
      <c r="AU120" s="1925"/>
      <c r="AV120" s="1925"/>
      <c r="CL120" s="2157"/>
      <c r="CM120" s="2157"/>
      <c r="CN120" s="2157"/>
      <c r="CO120" s="2157"/>
      <c r="CP120" s="2157"/>
      <c r="CQ120" s="2157"/>
      <c r="CR120" s="2157"/>
      <c r="CS120" s="2157"/>
      <c r="CT120" s="2157"/>
      <c r="CU120" s="2157"/>
      <c r="CV120" s="2157"/>
      <c r="CW120" s="2157"/>
      <c r="CX120" s="985"/>
      <c r="CY120" s="985"/>
      <c r="CZ120" s="985"/>
      <c r="DA120" s="985"/>
      <c r="DB120" s="985"/>
      <c r="DC120" s="985"/>
      <c r="DD120" s="985"/>
      <c r="DE120" s="985"/>
      <c r="DF120" s="985"/>
      <c r="DG120" s="985"/>
      <c r="DH120" s="985"/>
      <c r="DI120" s="985"/>
      <c r="DJ120" s="985"/>
      <c r="DK120" s="985"/>
    </row>
    <row r="121" spans="1:115" s="236" customFormat="1" ht="15" customHeight="1" x14ac:dyDescent="0.2">
      <c r="A121" s="7865" t="s">
        <v>2154</v>
      </c>
      <c r="B121" s="7961"/>
      <c r="C121" s="7866"/>
      <c r="D121" s="3408"/>
      <c r="E121" s="3406"/>
      <c r="F121" s="3410"/>
      <c r="Y121" s="1926"/>
      <c r="Z121" s="1924"/>
      <c r="AA121" s="1926"/>
      <c r="AB121" s="1924"/>
      <c r="AC121" s="1926"/>
      <c r="AD121" s="1924"/>
      <c r="AE121" s="1926"/>
      <c r="AF121" s="1924"/>
      <c r="AG121" s="1926"/>
      <c r="AH121" s="1924"/>
      <c r="AI121" s="1926"/>
      <c r="AJ121" s="1924"/>
      <c r="AK121" s="1926"/>
      <c r="AL121" s="1924"/>
      <c r="AM121" s="1926"/>
      <c r="AN121" s="1994"/>
      <c r="AP121" s="1925"/>
      <c r="AQ121" s="1906"/>
      <c r="AR121" s="1906"/>
      <c r="AS121" s="1906"/>
      <c r="AT121" s="1925"/>
      <c r="AU121" s="1925"/>
      <c r="AV121" s="1925"/>
      <c r="CL121" s="270"/>
    </row>
    <row r="122" spans="1:115" s="236" customFormat="1" ht="15" customHeight="1" x14ac:dyDescent="0.2">
      <c r="A122" s="7865" t="s">
        <v>2155</v>
      </c>
      <c r="B122" s="7961"/>
      <c r="C122" s="7866"/>
      <c r="D122" s="3408"/>
      <c r="E122" s="3409"/>
      <c r="F122" s="3410"/>
      <c r="G122" s="1995"/>
      <c r="H122" s="1996"/>
      <c r="I122" s="1995"/>
      <c r="J122" s="1997"/>
      <c r="K122" s="1995"/>
      <c r="L122" s="1996"/>
      <c r="M122" s="1995"/>
      <c r="N122" s="1996"/>
      <c r="O122" s="1998"/>
      <c r="P122" s="1996"/>
      <c r="Q122" s="1998"/>
      <c r="R122" s="1996"/>
      <c r="S122" s="1998"/>
      <c r="T122" s="1996"/>
      <c r="U122" s="1998"/>
      <c r="V122" s="1996"/>
      <c r="W122" s="1998"/>
      <c r="X122" s="1996"/>
      <c r="Y122" s="1926"/>
      <c r="Z122" s="1924"/>
      <c r="AA122" s="1926"/>
      <c r="AB122" s="1924"/>
      <c r="AC122" s="1926"/>
      <c r="AD122" s="1924"/>
      <c r="AE122" s="1926"/>
      <c r="AF122" s="1924"/>
      <c r="AG122" s="1926"/>
      <c r="AH122" s="1924"/>
      <c r="AI122" s="1926"/>
      <c r="AJ122" s="1924"/>
      <c r="AK122" s="1926"/>
      <c r="AL122" s="1924"/>
      <c r="AM122" s="1926"/>
      <c r="AN122" s="1994"/>
      <c r="AO122" s="1999"/>
      <c r="AP122" s="1925"/>
      <c r="AQ122" s="1906"/>
      <c r="AR122" s="1906"/>
      <c r="AS122" s="1906"/>
      <c r="AT122" s="1925"/>
      <c r="AU122" s="1925"/>
      <c r="AV122" s="1925"/>
      <c r="CL122" s="270"/>
    </row>
    <row r="123" spans="1:115" s="236" customFormat="1" ht="13.9" customHeight="1" x14ac:dyDescent="0.2">
      <c r="A123" s="7865" t="s">
        <v>2156</v>
      </c>
      <c r="B123" s="7961"/>
      <c r="C123" s="7866"/>
      <c r="D123" s="3408"/>
      <c r="E123" s="3406"/>
      <c r="F123" s="3410"/>
      <c r="G123" s="1995"/>
      <c r="H123" s="1996"/>
      <c r="I123" s="1995"/>
      <c r="J123" s="1997"/>
      <c r="K123" s="1995"/>
      <c r="L123" s="1996"/>
      <c r="M123" s="1995"/>
      <c r="N123" s="1996"/>
      <c r="O123" s="1998"/>
      <c r="P123" s="1996"/>
      <c r="Q123" s="1998"/>
      <c r="R123" s="1996"/>
      <c r="S123" s="1998"/>
      <c r="T123" s="1996"/>
      <c r="U123" s="1998"/>
      <c r="V123" s="1996"/>
      <c r="W123" s="1998"/>
      <c r="X123" s="1996"/>
      <c r="Y123" s="1926"/>
      <c r="Z123" s="1924"/>
      <c r="AA123" s="1926"/>
      <c r="AB123" s="1924"/>
      <c r="AC123" s="1926"/>
      <c r="AD123" s="1924"/>
      <c r="AE123" s="1926"/>
      <c r="AF123" s="1924"/>
      <c r="AG123" s="1926"/>
      <c r="AH123" s="1924"/>
      <c r="AI123" s="1926"/>
      <c r="AJ123" s="1924"/>
      <c r="AK123" s="1926"/>
      <c r="AL123" s="1924"/>
      <c r="AM123" s="1926"/>
      <c r="AN123" s="1994"/>
      <c r="AO123" s="1999"/>
      <c r="AP123" s="1925"/>
      <c r="AQ123" s="1906"/>
      <c r="AR123" s="2009"/>
      <c r="AS123" s="1906"/>
      <c r="AT123" s="1925"/>
      <c r="AU123" s="1925"/>
      <c r="AV123" s="1925"/>
      <c r="CL123" s="270"/>
    </row>
    <row r="124" spans="1:115" s="236" customFormat="1" ht="13.9" customHeight="1" x14ac:dyDescent="0.2">
      <c r="A124" s="7865" t="s">
        <v>2157</v>
      </c>
      <c r="B124" s="7961"/>
      <c r="C124" s="7866"/>
      <c r="D124" s="3408"/>
      <c r="E124" s="3409"/>
      <c r="F124" s="3410"/>
      <c r="G124" s="1995"/>
      <c r="H124" s="1996"/>
      <c r="I124" s="1995"/>
      <c r="J124" s="1997"/>
      <c r="K124" s="1995"/>
      <c r="L124" s="1996"/>
      <c r="M124" s="1995"/>
      <c r="N124" s="1996"/>
      <c r="O124" s="1998"/>
      <c r="P124" s="1996"/>
      <c r="Q124" s="1998"/>
      <c r="R124" s="1996"/>
      <c r="S124" s="1998"/>
      <c r="T124" s="1996"/>
      <c r="U124" s="1998"/>
      <c r="V124" s="1996"/>
      <c r="W124" s="1998"/>
      <c r="X124" s="1996"/>
      <c r="Y124" s="1926"/>
      <c r="Z124" s="1924"/>
      <c r="AA124" s="1926"/>
      <c r="AB124" s="1924"/>
      <c r="AC124" s="1926"/>
      <c r="AD124" s="1924"/>
      <c r="AE124" s="1926"/>
      <c r="AF124" s="1924"/>
      <c r="AG124" s="1926"/>
      <c r="AH124" s="1924"/>
      <c r="AI124" s="1926"/>
      <c r="AJ124" s="1924"/>
      <c r="AK124" s="1926"/>
      <c r="AL124" s="1924"/>
      <c r="AM124" s="1926"/>
      <c r="AN124" s="1994"/>
      <c r="AO124" s="1999"/>
      <c r="AP124" s="1925"/>
      <c r="AQ124" s="1906"/>
      <c r="AR124" s="2009"/>
      <c r="AS124" s="1906"/>
      <c r="AT124" s="1925"/>
      <c r="AU124" s="1925"/>
      <c r="AV124" s="1925"/>
      <c r="CL124" s="270"/>
    </row>
    <row r="125" spans="1:115" s="712" customFormat="1" ht="16.350000000000001" customHeight="1" x14ac:dyDescent="0.2">
      <c r="A125" s="7865" t="s">
        <v>2158</v>
      </c>
      <c r="B125" s="7961"/>
      <c r="C125" s="7866"/>
      <c r="D125" s="3408"/>
      <c r="E125" s="3406"/>
      <c r="F125" s="3410"/>
      <c r="G125" s="1995"/>
      <c r="H125" s="1996"/>
      <c r="I125" s="1995"/>
      <c r="J125" s="1997"/>
      <c r="K125" s="1995"/>
      <c r="L125" s="1996"/>
      <c r="M125" s="1995"/>
      <c r="N125" s="1996"/>
      <c r="O125" s="1998"/>
      <c r="P125" s="1996"/>
      <c r="Q125" s="1998"/>
      <c r="R125" s="1996"/>
      <c r="S125" s="1998"/>
      <c r="T125" s="1996"/>
      <c r="U125" s="1998"/>
      <c r="V125" s="1996"/>
      <c r="W125" s="1998"/>
      <c r="X125" s="1996"/>
      <c r="Y125" s="1926"/>
      <c r="Z125" s="1924"/>
      <c r="AA125" s="1926"/>
      <c r="AB125" s="1924"/>
      <c r="AC125" s="1926"/>
      <c r="AD125" s="1924"/>
      <c r="AE125" s="1926"/>
      <c r="AF125" s="1924"/>
      <c r="AG125" s="1926"/>
      <c r="AH125" s="1924"/>
      <c r="AI125" s="1926"/>
      <c r="AJ125" s="1924"/>
      <c r="AK125" s="1926"/>
      <c r="AL125" s="1924"/>
      <c r="AM125" s="1926"/>
      <c r="AN125" s="1994"/>
      <c r="AO125" s="1999"/>
      <c r="AP125" s="1925"/>
      <c r="AQ125" s="1906"/>
      <c r="AR125" s="1906"/>
      <c r="AS125" s="1906"/>
      <c r="AT125" s="1925"/>
      <c r="AU125" s="1925"/>
      <c r="AV125" s="1925"/>
      <c r="CL125" s="2157"/>
      <c r="CM125" s="2157"/>
      <c r="CN125" s="2157"/>
      <c r="CO125" s="2157"/>
      <c r="CP125" s="2157"/>
      <c r="CQ125" s="2157"/>
      <c r="CR125" s="2157"/>
      <c r="CS125" s="2157"/>
      <c r="CT125" s="2157"/>
      <c r="CU125" s="2157"/>
      <c r="CV125" s="2157"/>
      <c r="CW125" s="2157"/>
      <c r="CX125" s="985"/>
      <c r="CY125" s="985"/>
      <c r="CZ125" s="985"/>
      <c r="DA125" s="985"/>
      <c r="DB125" s="985"/>
      <c r="DC125" s="985"/>
      <c r="DD125" s="985"/>
      <c r="DE125" s="985"/>
      <c r="DF125" s="985"/>
      <c r="DG125" s="985"/>
      <c r="DH125" s="985"/>
      <c r="DI125" s="985"/>
      <c r="DJ125" s="985"/>
      <c r="DK125" s="985"/>
    </row>
    <row r="126" spans="1:115" s="712" customFormat="1" ht="16.350000000000001" customHeight="1" x14ac:dyDescent="0.2">
      <c r="A126" s="7865" t="s">
        <v>2159</v>
      </c>
      <c r="B126" s="7961"/>
      <c r="C126" s="7866"/>
      <c r="D126" s="3408"/>
      <c r="E126" s="3409"/>
      <c r="F126" s="3410"/>
      <c r="G126" s="1995"/>
      <c r="H126" s="1996"/>
      <c r="I126" s="1995"/>
      <c r="J126" s="1997"/>
      <c r="K126" s="1995"/>
      <c r="L126" s="1996"/>
      <c r="M126" s="1995"/>
      <c r="N126" s="1996"/>
      <c r="O126" s="1998"/>
      <c r="P126" s="1996"/>
      <c r="Q126" s="1998"/>
      <c r="R126" s="1996"/>
      <c r="S126" s="1998"/>
      <c r="T126" s="1996"/>
      <c r="U126" s="1998"/>
      <c r="V126" s="1996"/>
      <c r="W126" s="1998"/>
      <c r="X126" s="1996"/>
      <c r="Y126" s="1926"/>
      <c r="Z126" s="1924"/>
      <c r="AA126" s="1926"/>
      <c r="AB126" s="1924"/>
      <c r="AC126" s="1926"/>
      <c r="AD126" s="1924"/>
      <c r="AE126" s="1926"/>
      <c r="AF126" s="1924"/>
      <c r="AG126" s="1926"/>
      <c r="AH126" s="1924"/>
      <c r="AI126" s="1926"/>
      <c r="AJ126" s="1924"/>
      <c r="AK126" s="1926"/>
      <c r="AL126" s="1924"/>
      <c r="AM126" s="1926"/>
      <c r="AN126" s="1994"/>
      <c r="AO126" s="1999"/>
      <c r="AP126" s="1925"/>
      <c r="AQ126" s="1906"/>
      <c r="AR126" s="1906"/>
      <c r="AS126" s="1906"/>
      <c r="AT126" s="1925"/>
      <c r="AU126" s="1925"/>
      <c r="AV126" s="1925"/>
      <c r="CL126" s="2157"/>
      <c r="CM126" s="2157"/>
      <c r="CN126" s="2157"/>
      <c r="CO126" s="2157"/>
      <c r="CP126" s="2157"/>
      <c r="CQ126" s="2157"/>
      <c r="CR126" s="2157"/>
      <c r="CS126" s="2157"/>
      <c r="CT126" s="2157"/>
      <c r="CU126" s="2157"/>
      <c r="CV126" s="2157"/>
      <c r="CW126" s="2157"/>
      <c r="CX126" s="985"/>
      <c r="CY126" s="985"/>
      <c r="CZ126" s="985"/>
      <c r="DA126" s="985"/>
      <c r="DB126" s="985"/>
      <c r="DC126" s="985"/>
      <c r="DD126" s="985"/>
      <c r="DE126" s="985"/>
      <c r="DF126" s="985"/>
      <c r="DG126" s="985"/>
      <c r="DH126" s="985"/>
      <c r="DI126" s="985"/>
      <c r="DJ126" s="985"/>
      <c r="DK126" s="985"/>
    </row>
    <row r="127" spans="1:115" s="236" customFormat="1" ht="13.9" customHeight="1" x14ac:dyDescent="0.2">
      <c r="A127" s="7865" t="s">
        <v>2160</v>
      </c>
      <c r="B127" s="7961"/>
      <c r="C127" s="7866"/>
      <c r="D127" s="3408"/>
      <c r="E127" s="3406"/>
      <c r="F127" s="3410"/>
      <c r="G127" s="1995"/>
      <c r="H127" s="1996"/>
      <c r="I127" s="1995"/>
      <c r="J127" s="1997"/>
      <c r="K127" s="1995"/>
      <c r="L127" s="1996"/>
      <c r="M127" s="1995"/>
      <c r="N127" s="1996"/>
      <c r="O127" s="1998"/>
      <c r="P127" s="1996"/>
      <c r="Q127" s="1998"/>
      <c r="R127" s="1996"/>
      <c r="S127" s="1998"/>
      <c r="T127" s="1996"/>
      <c r="U127" s="1998"/>
      <c r="V127" s="1996"/>
      <c r="W127" s="1998"/>
      <c r="X127" s="1996"/>
      <c r="Y127" s="1926"/>
      <c r="Z127" s="1924"/>
      <c r="AA127" s="1926"/>
      <c r="AB127" s="1924"/>
      <c r="AC127" s="1926"/>
      <c r="AD127" s="1924"/>
      <c r="AE127" s="1926"/>
      <c r="AF127" s="1924"/>
      <c r="AG127" s="1926"/>
      <c r="AH127" s="1924"/>
      <c r="AI127" s="1926"/>
      <c r="AJ127" s="1924"/>
      <c r="AK127" s="1926"/>
      <c r="AL127" s="1924"/>
      <c r="AM127" s="1926"/>
      <c r="AN127" s="1994"/>
      <c r="AO127" s="1999"/>
      <c r="AP127" s="1925"/>
      <c r="AQ127" s="1906"/>
      <c r="AR127" s="1906"/>
      <c r="AS127" s="1906"/>
      <c r="AT127" s="1925"/>
      <c r="AU127" s="1925"/>
      <c r="AV127" s="1925"/>
      <c r="CL127" s="270"/>
    </row>
    <row r="128" spans="1:115" s="236" customFormat="1" ht="14.25" customHeight="1" x14ac:dyDescent="0.2">
      <c r="A128" s="7865" t="s">
        <v>2161</v>
      </c>
      <c r="B128" s="7961"/>
      <c r="C128" s="7866"/>
      <c r="D128" s="3408"/>
      <c r="E128" s="3409"/>
      <c r="F128" s="3410"/>
      <c r="G128" s="1995"/>
      <c r="H128" s="1996"/>
      <c r="I128" s="1995"/>
      <c r="J128" s="1997"/>
      <c r="K128" s="1995"/>
      <c r="L128" s="1996"/>
      <c r="M128" s="1995"/>
      <c r="N128" s="1996"/>
      <c r="O128" s="1998"/>
      <c r="P128" s="1996"/>
      <c r="Q128" s="1998"/>
      <c r="R128" s="1996"/>
      <c r="S128" s="1998"/>
      <c r="T128" s="1996"/>
      <c r="U128" s="1998"/>
      <c r="V128" s="1996"/>
      <c r="W128" s="1998"/>
      <c r="X128" s="1996"/>
      <c r="Y128" s="1926"/>
      <c r="Z128" s="1924"/>
      <c r="AA128" s="1926"/>
      <c r="AB128" s="1924"/>
      <c r="AC128" s="1926"/>
      <c r="AD128" s="1924"/>
      <c r="AE128" s="1926"/>
      <c r="AF128" s="1924"/>
      <c r="AG128" s="1926"/>
      <c r="AH128" s="1924"/>
      <c r="AI128" s="1926"/>
      <c r="AJ128" s="1924"/>
      <c r="AK128" s="1926"/>
      <c r="AL128" s="1924"/>
      <c r="AM128" s="1926"/>
      <c r="AN128" s="1994"/>
      <c r="AO128" s="1999"/>
      <c r="AP128" s="1925"/>
      <c r="AQ128" s="1906"/>
      <c r="AR128" s="2009"/>
      <c r="AS128" s="1906"/>
      <c r="AT128" s="1925"/>
      <c r="AU128" s="1925"/>
      <c r="AV128" s="1925"/>
      <c r="CL128" s="270"/>
    </row>
    <row r="129" spans="1:115" s="712" customFormat="1" ht="16.350000000000001" customHeight="1" x14ac:dyDescent="0.2">
      <c r="A129" s="7865" t="s">
        <v>2162</v>
      </c>
      <c r="B129" s="7961"/>
      <c r="C129" s="7866"/>
      <c r="D129" s="3408"/>
      <c r="E129" s="3406"/>
      <c r="F129" s="3410"/>
      <c r="G129" s="2007"/>
      <c r="H129" s="2008"/>
      <c r="I129" s="2007"/>
      <c r="J129" s="2010"/>
      <c r="K129" s="2007"/>
      <c r="L129" s="2008"/>
      <c r="M129" s="2007"/>
      <c r="N129" s="2008"/>
      <c r="O129" s="2011"/>
      <c r="P129" s="1924"/>
      <c r="Q129" s="1926"/>
      <c r="R129" s="1924"/>
      <c r="S129" s="1926"/>
      <c r="T129" s="2008"/>
      <c r="U129" s="2011"/>
      <c r="V129" s="1924"/>
      <c r="W129" s="1926"/>
      <c r="X129" s="1924"/>
      <c r="Y129" s="1926"/>
      <c r="Z129" s="1924"/>
      <c r="AA129" s="1926"/>
      <c r="AB129" s="1924"/>
      <c r="AC129" s="1926"/>
      <c r="AD129" s="1924"/>
      <c r="AE129" s="1926"/>
      <c r="AF129" s="1924"/>
      <c r="AG129" s="1926"/>
      <c r="AH129" s="1924"/>
      <c r="AI129" s="1926"/>
      <c r="AJ129" s="1924"/>
      <c r="AK129" s="1926"/>
      <c r="AL129" s="1924"/>
      <c r="AM129" s="1926"/>
      <c r="AN129" s="1994"/>
      <c r="AO129" s="1925"/>
      <c r="AP129" s="2012"/>
      <c r="AQ129" s="2009"/>
      <c r="AR129" s="2009"/>
      <c r="AS129" s="1906"/>
      <c r="AT129" s="1925"/>
      <c r="AU129" s="1925"/>
      <c r="AV129" s="1925"/>
      <c r="CL129" s="2157"/>
      <c r="CM129" s="2157"/>
      <c r="CN129" s="2157"/>
      <c r="CO129" s="2157"/>
      <c r="CP129" s="2157"/>
      <c r="CQ129" s="2157"/>
      <c r="CR129" s="2157"/>
      <c r="CS129" s="2157"/>
      <c r="CT129" s="2157"/>
      <c r="CU129" s="2157"/>
      <c r="CV129" s="2157"/>
      <c r="CW129" s="2157"/>
      <c r="CX129" s="985"/>
      <c r="CY129" s="985"/>
      <c r="CZ129" s="985"/>
      <c r="DA129" s="985"/>
      <c r="DB129" s="985"/>
      <c r="DC129" s="985"/>
      <c r="DD129" s="985"/>
      <c r="DE129" s="985"/>
      <c r="DF129" s="985"/>
      <c r="DG129" s="985"/>
      <c r="DH129" s="985"/>
      <c r="DI129" s="985"/>
      <c r="DJ129" s="985"/>
      <c r="DK129" s="985"/>
    </row>
    <row r="130" spans="1:115" s="712" customFormat="1" ht="16.350000000000001" customHeight="1" x14ac:dyDescent="0.2">
      <c r="A130" s="7865" t="s">
        <v>2163</v>
      </c>
      <c r="B130" s="7961"/>
      <c r="C130" s="7866"/>
      <c r="D130" s="3408"/>
      <c r="E130" s="3409"/>
      <c r="F130" s="3410"/>
      <c r="G130" s="2007"/>
      <c r="H130" s="2008"/>
      <c r="I130" s="2007"/>
      <c r="J130" s="2010"/>
      <c r="K130" s="2007"/>
      <c r="L130" s="2008"/>
      <c r="M130" s="2007"/>
      <c r="N130" s="2008"/>
      <c r="O130" s="2011"/>
      <c r="P130" s="1924"/>
      <c r="Q130" s="1926"/>
      <c r="R130" s="1924"/>
      <c r="S130" s="1926"/>
      <c r="T130" s="2008"/>
      <c r="U130" s="2011"/>
      <c r="V130" s="1924"/>
      <c r="W130" s="1926"/>
      <c r="X130" s="1924"/>
      <c r="Y130" s="1926"/>
      <c r="Z130" s="1924"/>
      <c r="AA130" s="1926"/>
      <c r="AB130" s="1924"/>
      <c r="AC130" s="1926"/>
      <c r="AD130" s="1924"/>
      <c r="AE130" s="1926"/>
      <c r="AF130" s="1924"/>
      <c r="AG130" s="1926"/>
      <c r="AH130" s="1924"/>
      <c r="AI130" s="1926"/>
      <c r="AJ130" s="1924"/>
      <c r="AK130" s="1926"/>
      <c r="AL130" s="1924"/>
      <c r="AM130" s="1926"/>
      <c r="AN130" s="1994"/>
      <c r="AO130" s="1925"/>
      <c r="AP130" s="2012"/>
      <c r="AQ130" s="2009"/>
      <c r="AR130" s="2009"/>
      <c r="AS130" s="1906"/>
      <c r="AT130" s="1925"/>
      <c r="AU130" s="1925"/>
      <c r="AV130" s="1925"/>
      <c r="CL130" s="2157"/>
      <c r="CM130" s="2157"/>
      <c r="CN130" s="2157"/>
      <c r="CO130" s="2157"/>
      <c r="CP130" s="2157"/>
      <c r="CQ130" s="2157"/>
      <c r="CR130" s="2157"/>
      <c r="CS130" s="2157"/>
      <c r="CT130" s="2157"/>
      <c r="CU130" s="2157"/>
      <c r="CV130" s="2157"/>
      <c r="CW130" s="2157"/>
      <c r="CX130" s="985"/>
      <c r="CY130" s="985"/>
      <c r="CZ130" s="985"/>
      <c r="DA130" s="985"/>
      <c r="DB130" s="985"/>
      <c r="DC130" s="985"/>
      <c r="DD130" s="985"/>
      <c r="DE130" s="985"/>
      <c r="DF130" s="985"/>
      <c r="DG130" s="985"/>
      <c r="DH130" s="985"/>
      <c r="DI130" s="985"/>
      <c r="DJ130" s="985"/>
      <c r="DK130" s="985"/>
    </row>
    <row r="131" spans="1:115" s="712" customFormat="1" ht="16.350000000000001" customHeight="1" x14ac:dyDescent="0.2">
      <c r="A131" s="7865" t="s">
        <v>2164</v>
      </c>
      <c r="B131" s="7961"/>
      <c r="C131" s="7866"/>
      <c r="D131" s="3408"/>
      <c r="E131" s="3406"/>
      <c r="F131" s="3410"/>
      <c r="G131" s="2007"/>
      <c r="H131" s="2008"/>
      <c r="I131" s="2007"/>
      <c r="J131" s="2010"/>
      <c r="K131" s="2007"/>
      <c r="L131" s="2008"/>
      <c r="M131" s="2007"/>
      <c r="N131" s="2008"/>
      <c r="O131" s="2011"/>
      <c r="P131" s="1924"/>
      <c r="Q131" s="1926"/>
      <c r="R131" s="1924"/>
      <c r="S131" s="1926"/>
      <c r="T131" s="2008"/>
      <c r="U131" s="2011"/>
      <c r="V131" s="1924"/>
      <c r="W131" s="1926"/>
      <c r="X131" s="1924"/>
      <c r="Y131" s="1926"/>
      <c r="Z131" s="1924"/>
      <c r="AA131" s="1926"/>
      <c r="AB131" s="1924"/>
      <c r="AC131" s="1926"/>
      <c r="AD131" s="1924"/>
      <c r="AE131" s="1926"/>
      <c r="AF131" s="1924"/>
      <c r="AG131" s="1926"/>
      <c r="AH131" s="1924"/>
      <c r="AI131" s="1926"/>
      <c r="AJ131" s="1924"/>
      <c r="AK131" s="1926"/>
      <c r="AL131" s="1924"/>
      <c r="AM131" s="1926"/>
      <c r="AN131" s="1994"/>
      <c r="AO131" s="1925"/>
      <c r="AP131" s="2012"/>
      <c r="AQ131" s="2009"/>
      <c r="AR131" s="2009"/>
      <c r="AS131" s="1906"/>
      <c r="AT131" s="1925"/>
      <c r="AU131" s="1925"/>
      <c r="AV131" s="1925"/>
      <c r="CL131" s="2157"/>
      <c r="CM131" s="2157"/>
      <c r="CN131" s="2157"/>
      <c r="CO131" s="2157"/>
      <c r="CP131" s="2157"/>
      <c r="CQ131" s="2157"/>
      <c r="CR131" s="2157"/>
      <c r="CS131" s="2157"/>
      <c r="CT131" s="2157"/>
      <c r="CU131" s="2157"/>
      <c r="CV131" s="2157"/>
      <c r="CW131" s="2157"/>
      <c r="CX131" s="985"/>
      <c r="CY131" s="985"/>
      <c r="CZ131" s="985"/>
      <c r="DA131" s="985"/>
      <c r="DB131" s="985"/>
      <c r="DC131" s="985"/>
      <c r="DD131" s="985"/>
      <c r="DE131" s="985"/>
      <c r="DF131" s="985"/>
      <c r="DG131" s="985"/>
      <c r="DH131" s="985"/>
      <c r="DI131" s="985"/>
      <c r="DJ131" s="985"/>
      <c r="DK131" s="985"/>
    </row>
    <row r="132" spans="1:115" s="712" customFormat="1" ht="16.350000000000001" customHeight="1" x14ac:dyDescent="0.2">
      <c r="A132" s="7865" t="s">
        <v>2165</v>
      </c>
      <c r="B132" s="7961"/>
      <c r="C132" s="7866"/>
      <c r="D132" s="3408"/>
      <c r="E132" s="3409"/>
      <c r="F132" s="3410"/>
      <c r="G132" s="2007"/>
      <c r="H132" s="2008"/>
      <c r="I132" s="2007"/>
      <c r="J132" s="2010"/>
      <c r="K132" s="2007"/>
      <c r="L132" s="2008"/>
      <c r="M132" s="2007"/>
      <c r="N132" s="2008"/>
      <c r="O132" s="2011"/>
      <c r="P132" s="1924"/>
      <c r="Q132" s="1926"/>
      <c r="R132" s="1924"/>
      <c r="S132" s="1926"/>
      <c r="T132" s="2008"/>
      <c r="U132" s="2011"/>
      <c r="V132" s="1924"/>
      <c r="W132" s="1926"/>
      <c r="X132" s="1924"/>
      <c r="Y132" s="1926"/>
      <c r="Z132" s="1924"/>
      <c r="AA132" s="1926"/>
      <c r="AB132" s="1924"/>
      <c r="AC132" s="1926"/>
      <c r="AD132" s="1924"/>
      <c r="AE132" s="1926"/>
      <c r="AF132" s="1924"/>
      <c r="AG132" s="1926"/>
      <c r="AH132" s="1924"/>
      <c r="AI132" s="1926"/>
      <c r="AJ132" s="1924"/>
      <c r="AK132" s="1926"/>
      <c r="AL132" s="1924"/>
      <c r="AM132" s="1926"/>
      <c r="AN132" s="1994"/>
      <c r="AO132" s="1925"/>
      <c r="AP132" s="2012"/>
      <c r="AQ132" s="2009"/>
      <c r="AR132" s="2009"/>
      <c r="AS132" s="1906"/>
      <c r="AT132" s="1925"/>
      <c r="AU132" s="1925"/>
      <c r="AV132" s="1925"/>
      <c r="CL132" s="2157"/>
      <c r="CM132" s="2157"/>
      <c r="CN132" s="2157"/>
      <c r="CO132" s="2157"/>
      <c r="CP132" s="2157"/>
      <c r="CQ132" s="2157"/>
      <c r="CR132" s="2157"/>
      <c r="CS132" s="2157"/>
      <c r="CT132" s="2157"/>
      <c r="CU132" s="2157"/>
      <c r="CV132" s="2157"/>
      <c r="CW132" s="2157"/>
      <c r="CX132" s="985"/>
      <c r="CY132" s="985"/>
      <c r="CZ132" s="985"/>
      <c r="DA132" s="985"/>
      <c r="DB132" s="985"/>
      <c r="DC132" s="985"/>
      <c r="DD132" s="985"/>
      <c r="DE132" s="985"/>
      <c r="DF132" s="985"/>
      <c r="DG132" s="985"/>
      <c r="DH132" s="985"/>
      <c r="DI132" s="985"/>
      <c r="DJ132" s="985"/>
      <c r="DK132" s="985"/>
    </row>
    <row r="133" spans="1:115" s="84" customFormat="1" ht="16.350000000000001" customHeight="1" x14ac:dyDescent="0.2">
      <c r="A133" s="7865" t="s">
        <v>2166</v>
      </c>
      <c r="B133" s="7961"/>
      <c r="C133" s="7866"/>
      <c r="D133" s="3408"/>
      <c r="E133" s="3406"/>
      <c r="F133" s="3410"/>
      <c r="G133" s="2007"/>
      <c r="H133" s="2008"/>
      <c r="I133" s="2007"/>
      <c r="J133" s="2010"/>
      <c r="K133" s="2007"/>
      <c r="L133" s="2008"/>
      <c r="M133" s="2007"/>
      <c r="N133" s="2008"/>
      <c r="O133" s="2011"/>
      <c r="P133" s="1924"/>
      <c r="Q133" s="1926"/>
      <c r="R133" s="1924"/>
      <c r="S133" s="1926"/>
      <c r="T133" s="2008"/>
      <c r="U133" s="2011"/>
      <c r="V133" s="1924"/>
      <c r="W133" s="1926"/>
      <c r="X133" s="1924"/>
      <c r="Y133" s="1926"/>
      <c r="Z133" s="1924"/>
      <c r="AA133" s="1926"/>
      <c r="AB133" s="1924"/>
      <c r="AC133" s="1926"/>
      <c r="AD133" s="1924"/>
      <c r="AE133" s="1926"/>
      <c r="AF133" s="1924"/>
      <c r="AG133" s="1926"/>
      <c r="AH133" s="1924"/>
      <c r="AI133" s="1926"/>
      <c r="AJ133" s="1924"/>
      <c r="AK133" s="1926"/>
      <c r="AL133" s="1924"/>
      <c r="AM133" s="1926"/>
      <c r="AN133" s="1994"/>
      <c r="AO133" s="1925"/>
      <c r="AP133" s="2012"/>
      <c r="AQ133" s="2009"/>
      <c r="AR133" s="2009"/>
      <c r="AS133" s="1906"/>
      <c r="AT133" s="1925"/>
      <c r="AU133" s="1925"/>
      <c r="AV133" s="1925"/>
      <c r="CK133" s="1925"/>
      <c r="CL133" s="1930">
        <f>IF(AND(AT133="",G133&lt;&gt;0),1,IF(G133&lt;AT133,1,0))</f>
        <v>0</v>
      </c>
      <c r="CM133" s="1930" t="e">
        <f>IF(AND(#REF!="",G133&lt;&gt;0),1,IF(G133&lt;#REF!,1,0))</f>
        <v>#REF!</v>
      </c>
      <c r="CN133" s="1930" t="e">
        <f>IF(AND(#REF!="",G133&lt;&gt;0),1,IF(G133&lt;#REF!,1,0))</f>
        <v>#REF!</v>
      </c>
      <c r="CO133" s="1899"/>
      <c r="CP133" s="1899"/>
      <c r="CQ133" s="1899"/>
      <c r="CR133" s="1899"/>
      <c r="CS133" s="1899"/>
      <c r="CT133" s="1899"/>
    </row>
    <row r="134" spans="1:115" s="84" customFormat="1" ht="16.350000000000001" customHeight="1" x14ac:dyDescent="0.2">
      <c r="A134" s="7865" t="s">
        <v>2167</v>
      </c>
      <c r="B134" s="7961"/>
      <c r="C134" s="7866"/>
      <c r="D134" s="3408"/>
      <c r="E134" s="3409"/>
      <c r="F134" s="3410"/>
      <c r="G134" s="2007"/>
      <c r="H134" s="2008"/>
      <c r="I134" s="2007"/>
      <c r="J134" s="2010"/>
      <c r="K134" s="2007"/>
      <c r="L134" s="2008"/>
      <c r="M134" s="2007"/>
      <c r="N134" s="2008"/>
      <c r="O134" s="2011"/>
      <c r="P134" s="1924"/>
      <c r="Q134" s="1926"/>
      <c r="R134" s="1924"/>
      <c r="S134" s="1926"/>
      <c r="T134" s="2008"/>
      <c r="U134" s="2011"/>
      <c r="V134" s="1924"/>
      <c r="W134" s="1926"/>
      <c r="X134" s="1924"/>
      <c r="Y134" s="1926"/>
      <c r="Z134" s="1924"/>
      <c r="AA134" s="1926"/>
      <c r="AB134" s="1924"/>
      <c r="AC134" s="1926"/>
      <c r="AD134" s="1924"/>
      <c r="AE134" s="1926"/>
      <c r="AF134" s="1924"/>
      <c r="AG134" s="1926"/>
      <c r="AH134" s="1924"/>
      <c r="AI134" s="1926"/>
      <c r="AJ134" s="1924"/>
      <c r="AK134" s="1926"/>
      <c r="AL134" s="1924"/>
      <c r="AM134" s="1926"/>
      <c r="AN134" s="1994"/>
      <c r="AO134" s="1925"/>
      <c r="AP134" s="2012"/>
      <c r="AQ134" s="2009"/>
      <c r="AR134" s="2009"/>
      <c r="AS134" s="1906"/>
      <c r="AT134" s="1925"/>
      <c r="AU134" s="1925"/>
      <c r="AV134" s="1925"/>
      <c r="CK134" s="1925"/>
      <c r="CL134" s="1930">
        <f>IF(AND(AT134="",G134&lt;&gt;0),1,IF(G134&lt;AT134,1,0))</f>
        <v>0</v>
      </c>
      <c r="CM134" s="1930" t="e">
        <f>IF(AND(#REF!="",G134&lt;&gt;0),1,IF(G134&lt;#REF!,1,0))</f>
        <v>#REF!</v>
      </c>
      <c r="CN134" s="1930" t="e">
        <f>IF(AND(#REF!="",G134&lt;&gt;0),1,IF(G134&lt;#REF!,1,0))</f>
        <v>#REF!</v>
      </c>
      <c r="CO134" s="1899"/>
      <c r="CP134" s="1899"/>
      <c r="CQ134" s="1899"/>
      <c r="CR134" s="1899"/>
      <c r="CS134" s="1899"/>
      <c r="CT134" s="1899"/>
    </row>
    <row r="135" spans="1:115" s="712" customFormat="1" ht="16.350000000000001" customHeight="1" x14ac:dyDescent="0.2">
      <c r="A135" s="7865" t="s">
        <v>2168</v>
      </c>
      <c r="B135" s="7961"/>
      <c r="C135" s="7866"/>
      <c r="D135" s="3408"/>
      <c r="E135" s="3406"/>
      <c r="F135" s="3410"/>
      <c r="G135" s="1923"/>
      <c r="H135" s="1924"/>
      <c r="I135" s="1923"/>
      <c r="J135" s="1927"/>
      <c r="K135" s="1923"/>
      <c r="L135" s="1924"/>
      <c r="M135" s="1923"/>
      <c r="N135" s="1924"/>
      <c r="O135" s="1926"/>
      <c r="P135" s="1924"/>
      <c r="Q135" s="1926"/>
      <c r="R135" s="1924"/>
      <c r="S135" s="1926"/>
      <c r="T135" s="1924"/>
      <c r="U135" s="1926"/>
      <c r="V135" s="1924"/>
      <c r="W135" s="1926"/>
      <c r="X135" s="1924"/>
      <c r="Y135" s="1926"/>
      <c r="Z135" s="1924"/>
      <c r="AA135" s="1926"/>
      <c r="AB135" s="1924"/>
      <c r="AC135" s="1926"/>
      <c r="AD135" s="1924"/>
      <c r="AE135" s="1926"/>
      <c r="AF135" s="1924"/>
      <c r="AG135" s="1926"/>
      <c r="AH135" s="1924"/>
      <c r="AI135" s="1926"/>
      <c r="AJ135" s="1924"/>
      <c r="AK135" s="1926"/>
      <c r="AL135" s="1924"/>
      <c r="AM135" s="1926"/>
      <c r="AN135" s="1994"/>
      <c r="AO135" s="1925"/>
      <c r="AP135" s="1925"/>
      <c r="AQ135" s="1906"/>
      <c r="AR135" s="1906"/>
      <c r="AS135" s="1906"/>
      <c r="AT135" s="1925"/>
      <c r="AU135" s="1925"/>
      <c r="AV135" s="1925"/>
      <c r="CL135" s="2157"/>
      <c r="CM135" s="2157"/>
      <c r="CN135" s="2157"/>
      <c r="CO135" s="2157"/>
      <c r="CP135" s="2157"/>
      <c r="CQ135" s="2157"/>
      <c r="CR135" s="2157"/>
      <c r="CS135" s="2157"/>
      <c r="CT135" s="2157"/>
      <c r="CU135" s="2157"/>
      <c r="CV135" s="2157"/>
      <c r="CW135" s="2157"/>
      <c r="CX135" s="985"/>
      <c r="CY135" s="985"/>
      <c r="CZ135" s="985"/>
      <c r="DA135" s="985"/>
      <c r="DB135" s="985"/>
      <c r="DC135" s="985"/>
      <c r="DD135" s="985"/>
      <c r="DE135" s="985"/>
      <c r="DF135" s="985"/>
      <c r="DG135" s="985"/>
      <c r="DH135" s="985"/>
      <c r="DI135" s="985"/>
      <c r="DJ135" s="985"/>
      <c r="DK135" s="985"/>
    </row>
    <row r="136" spans="1:115" s="712" customFormat="1" ht="16.350000000000001" customHeight="1" x14ac:dyDescent="0.2">
      <c r="A136" s="7865" t="s">
        <v>2169</v>
      </c>
      <c r="B136" s="7961"/>
      <c r="C136" s="7866"/>
      <c r="D136" s="3408"/>
      <c r="E136" s="3409"/>
      <c r="F136" s="3410"/>
      <c r="G136" s="1923"/>
      <c r="H136" s="1924"/>
      <c r="I136" s="1923"/>
      <c r="J136" s="1927"/>
      <c r="K136" s="1923"/>
      <c r="L136" s="1924"/>
      <c r="M136" s="1923"/>
      <c r="N136" s="1924"/>
      <c r="O136" s="1926"/>
      <c r="P136" s="1924"/>
      <c r="Q136" s="1926"/>
      <c r="R136" s="1924"/>
      <c r="S136" s="1926"/>
      <c r="T136" s="1924"/>
      <c r="U136" s="1926"/>
      <c r="V136" s="1924"/>
      <c r="W136" s="1926"/>
      <c r="X136" s="1924"/>
      <c r="Y136" s="1926"/>
      <c r="Z136" s="1924"/>
      <c r="AA136" s="1926"/>
      <c r="AB136" s="1924"/>
      <c r="AC136" s="1926"/>
      <c r="AD136" s="1924"/>
      <c r="AE136" s="1926"/>
      <c r="AF136" s="1924"/>
      <c r="AG136" s="1926"/>
      <c r="AH136" s="1924"/>
      <c r="AI136" s="1926"/>
      <c r="AJ136" s="1924"/>
      <c r="AK136" s="1926"/>
      <c r="AL136" s="1924"/>
      <c r="AM136" s="1926"/>
      <c r="AN136" s="1994"/>
      <c r="AO136" s="1925"/>
      <c r="AP136" s="1925"/>
      <c r="AQ136" s="1906"/>
      <c r="AR136" s="1906"/>
      <c r="AS136" s="1906"/>
      <c r="AT136" s="1925"/>
      <c r="AU136" s="1925"/>
      <c r="AV136" s="1925"/>
      <c r="CL136" s="2157"/>
      <c r="CM136" s="2157"/>
      <c r="CN136" s="2157"/>
      <c r="CO136" s="2157"/>
      <c r="CP136" s="2157"/>
      <c r="CQ136" s="2157"/>
      <c r="CR136" s="2157"/>
      <c r="CS136" s="2157"/>
      <c r="CT136" s="2157"/>
      <c r="CU136" s="2157"/>
      <c r="CV136" s="2157"/>
      <c r="CW136" s="2157"/>
      <c r="CX136" s="985"/>
      <c r="CY136" s="985"/>
      <c r="CZ136" s="985"/>
      <c r="DA136" s="985"/>
      <c r="DB136" s="985"/>
      <c r="DC136" s="985"/>
      <c r="DD136" s="985"/>
      <c r="DE136" s="985"/>
      <c r="DF136" s="985"/>
      <c r="DG136" s="985"/>
      <c r="DH136" s="985"/>
      <c r="DI136" s="985"/>
      <c r="DJ136" s="985"/>
      <c r="DK136" s="985"/>
    </row>
    <row r="137" spans="1:115" s="712" customFormat="1" ht="16.350000000000001" customHeight="1" x14ac:dyDescent="0.2">
      <c r="A137" s="7865" t="s">
        <v>2170</v>
      </c>
      <c r="B137" s="7961"/>
      <c r="C137" s="7866"/>
      <c r="D137" s="3408"/>
      <c r="E137" s="3406"/>
      <c r="F137" s="3410"/>
      <c r="G137" s="2013"/>
      <c r="H137" s="2014"/>
      <c r="I137" s="2013"/>
      <c r="J137" s="2015"/>
      <c r="K137" s="2013"/>
      <c r="L137" s="1924"/>
      <c r="M137" s="1923"/>
      <c r="N137" s="1924"/>
      <c r="O137" s="1926"/>
      <c r="P137" s="1924"/>
      <c r="Q137" s="1926"/>
      <c r="R137" s="1924"/>
      <c r="S137" s="1926"/>
      <c r="T137" s="1924"/>
      <c r="U137" s="1926"/>
      <c r="V137" s="1924"/>
      <c r="W137" s="1926"/>
      <c r="X137" s="1924"/>
      <c r="Y137" s="1926"/>
      <c r="Z137" s="1924"/>
      <c r="AA137" s="1926"/>
      <c r="AB137" s="1924"/>
      <c r="AC137" s="1926"/>
      <c r="AD137" s="1924"/>
      <c r="AE137" s="1926"/>
      <c r="AF137" s="1924"/>
      <c r="AG137" s="1926"/>
      <c r="AH137" s="1924"/>
      <c r="AI137" s="1926"/>
      <c r="AJ137" s="1924"/>
      <c r="AK137" s="1926"/>
      <c r="AL137" s="1924"/>
      <c r="AM137" s="1926"/>
      <c r="AN137" s="1994"/>
      <c r="AO137" s="1925"/>
      <c r="AP137" s="173"/>
      <c r="AQ137" s="1906"/>
      <c r="AR137" s="1906"/>
      <c r="AS137" s="2016"/>
      <c r="AT137" s="1925"/>
      <c r="AU137" s="1925"/>
      <c r="AV137" s="1925"/>
      <c r="CL137" s="2157"/>
      <c r="CM137" s="2157"/>
      <c r="CN137" s="2157"/>
      <c r="CO137" s="2157"/>
      <c r="CP137" s="2157"/>
      <c r="CQ137" s="2157"/>
      <c r="CR137" s="2157"/>
      <c r="CS137" s="2157"/>
      <c r="CT137" s="2157"/>
      <c r="CU137" s="2157"/>
      <c r="CV137" s="2157"/>
      <c r="CW137" s="2157"/>
      <c r="CX137" s="985"/>
      <c r="CY137" s="985"/>
      <c r="CZ137" s="985"/>
      <c r="DA137" s="985"/>
      <c r="DB137" s="985"/>
      <c r="DC137" s="985"/>
      <c r="DD137" s="985"/>
      <c r="DE137" s="985"/>
      <c r="DF137" s="985"/>
      <c r="DG137" s="985"/>
      <c r="DH137" s="985"/>
      <c r="DI137" s="985"/>
      <c r="DJ137" s="985"/>
      <c r="DK137" s="985"/>
    </row>
    <row r="138" spans="1:115" s="712" customFormat="1" ht="16.350000000000001" customHeight="1" x14ac:dyDescent="0.2">
      <c r="A138" s="7865" t="s">
        <v>2171</v>
      </c>
      <c r="B138" s="7961"/>
      <c r="C138" s="7866"/>
      <c r="D138" s="3408"/>
      <c r="E138" s="3409"/>
      <c r="F138" s="3410"/>
      <c r="G138" s="2013"/>
      <c r="H138" s="2014"/>
      <c r="I138" s="2013"/>
      <c r="J138" s="2015"/>
      <c r="K138" s="2013"/>
      <c r="L138" s="1924"/>
      <c r="M138" s="1923"/>
      <c r="N138" s="1924"/>
      <c r="O138" s="1926"/>
      <c r="P138" s="1924"/>
      <c r="Q138" s="1926"/>
      <c r="R138" s="1924"/>
      <c r="S138" s="1926"/>
      <c r="T138" s="1924"/>
      <c r="U138" s="1926"/>
      <c r="V138" s="1924"/>
      <c r="W138" s="1926"/>
      <c r="X138" s="1924"/>
      <c r="Y138" s="1926"/>
      <c r="Z138" s="1924"/>
      <c r="AA138" s="1926"/>
      <c r="AB138" s="1924"/>
      <c r="AC138" s="1926"/>
      <c r="AD138" s="1924"/>
      <c r="AE138" s="1926"/>
      <c r="AF138" s="1924"/>
      <c r="AG138" s="1926"/>
      <c r="AH138" s="1924"/>
      <c r="AI138" s="1926"/>
      <c r="AJ138" s="1924"/>
      <c r="AK138" s="1926"/>
      <c r="AL138" s="1924"/>
      <c r="AM138" s="1926"/>
      <c r="AN138" s="1994"/>
      <c r="AO138" s="1925"/>
      <c r="AP138" s="173"/>
      <c r="AQ138" s="1906"/>
      <c r="AR138" s="1906"/>
      <c r="AS138" s="2016"/>
      <c r="AT138" s="1925"/>
      <c r="AU138" s="1925"/>
      <c r="AV138" s="1925"/>
      <c r="CL138" s="2157"/>
      <c r="CM138" s="2157"/>
      <c r="CN138" s="2157"/>
      <c r="CO138" s="2157"/>
      <c r="CP138" s="2157"/>
      <c r="CQ138" s="2157"/>
      <c r="CR138" s="2157"/>
      <c r="CS138" s="2157"/>
      <c r="CT138" s="2157"/>
      <c r="CU138" s="2157"/>
      <c r="CV138" s="2157"/>
      <c r="CW138" s="2157"/>
      <c r="CX138" s="985"/>
      <c r="CY138" s="985"/>
      <c r="CZ138" s="985"/>
      <c r="DA138" s="985"/>
      <c r="DB138" s="985"/>
      <c r="DC138" s="985"/>
      <c r="DD138" s="985"/>
      <c r="DE138" s="985"/>
      <c r="DF138" s="985"/>
      <c r="DG138" s="985"/>
      <c r="DH138" s="985"/>
      <c r="DI138" s="985"/>
      <c r="DJ138" s="985"/>
      <c r="DK138" s="985"/>
    </row>
    <row r="139" spans="1:115" s="712" customFormat="1" ht="16.350000000000001" customHeight="1" x14ac:dyDescent="0.2">
      <c r="A139" s="7865" t="s">
        <v>2172</v>
      </c>
      <c r="B139" s="7961"/>
      <c r="C139" s="7866"/>
      <c r="D139" s="3408"/>
      <c r="E139" s="3406"/>
      <c r="F139" s="3410"/>
      <c r="G139" s="2013"/>
      <c r="H139" s="2014"/>
      <c r="I139" s="2013"/>
      <c r="J139" s="2015"/>
      <c r="K139" s="2013"/>
      <c r="L139" s="1924"/>
      <c r="M139" s="1923"/>
      <c r="N139" s="1924"/>
      <c r="O139" s="1926"/>
      <c r="P139" s="1924"/>
      <c r="Q139" s="1926"/>
      <c r="R139" s="1924"/>
      <c r="S139" s="1926"/>
      <c r="T139" s="1924"/>
      <c r="U139" s="1926"/>
      <c r="V139" s="1924"/>
      <c r="W139" s="1926"/>
      <c r="X139" s="1924"/>
      <c r="Y139" s="1926"/>
      <c r="Z139" s="1924"/>
      <c r="AA139" s="1926"/>
      <c r="AB139" s="1924"/>
      <c r="AC139" s="1926"/>
      <c r="AD139" s="1924"/>
      <c r="AE139" s="1926"/>
      <c r="AF139" s="1924"/>
      <c r="AG139" s="1926"/>
      <c r="AH139" s="1924"/>
      <c r="AI139" s="1926"/>
      <c r="AJ139" s="1924"/>
      <c r="AK139" s="1926"/>
      <c r="AL139" s="1924"/>
      <c r="AM139" s="1926"/>
      <c r="AN139" s="1994"/>
      <c r="AO139" s="1925"/>
      <c r="AP139" s="173"/>
      <c r="AQ139" s="1906"/>
      <c r="AR139" s="1906"/>
      <c r="AS139" s="2016"/>
      <c r="AT139" s="1925"/>
      <c r="AU139" s="1925"/>
      <c r="AV139" s="1925"/>
      <c r="CL139" s="2157"/>
      <c r="CM139" s="2157"/>
      <c r="CN139" s="2157"/>
      <c r="CO139" s="2157"/>
      <c r="CP139" s="2157"/>
      <c r="CQ139" s="2157"/>
      <c r="CR139" s="2157"/>
      <c r="CS139" s="2157"/>
      <c r="CT139" s="2157"/>
      <c r="CU139" s="2157"/>
      <c r="CV139" s="2157"/>
      <c r="CW139" s="2157"/>
      <c r="CX139" s="985"/>
      <c r="CY139" s="985"/>
      <c r="CZ139" s="985"/>
      <c r="DA139" s="985"/>
      <c r="DB139" s="985"/>
      <c r="DC139" s="985"/>
      <c r="DD139" s="985"/>
      <c r="DE139" s="985"/>
      <c r="DF139" s="985"/>
      <c r="DG139" s="985"/>
      <c r="DH139" s="985"/>
      <c r="DI139" s="985"/>
      <c r="DJ139" s="985"/>
      <c r="DK139" s="985"/>
    </row>
    <row r="140" spans="1:115" s="712" customFormat="1" ht="16.350000000000001" customHeight="1" x14ac:dyDescent="0.2">
      <c r="A140" s="7865" t="s">
        <v>2173</v>
      </c>
      <c r="B140" s="7961"/>
      <c r="C140" s="7866"/>
      <c r="D140" s="3408"/>
      <c r="E140" s="3409"/>
      <c r="F140" s="3410"/>
      <c r="G140" s="2013"/>
      <c r="H140" s="2014"/>
      <c r="I140" s="2013"/>
      <c r="J140" s="2015"/>
      <c r="K140" s="2013"/>
      <c r="L140" s="1924"/>
      <c r="M140" s="1923"/>
      <c r="N140" s="1924"/>
      <c r="O140" s="1926"/>
      <c r="P140" s="1924"/>
      <c r="Q140" s="1926"/>
      <c r="R140" s="1924"/>
      <c r="S140" s="1926"/>
      <c r="T140" s="1924"/>
      <c r="U140" s="1926"/>
      <c r="V140" s="1924"/>
      <c r="W140" s="1926"/>
      <c r="X140" s="1924"/>
      <c r="Y140" s="1926"/>
      <c r="Z140" s="1924"/>
      <c r="AA140" s="1926"/>
      <c r="AB140" s="1924"/>
      <c r="AC140" s="1926"/>
      <c r="AD140" s="1924"/>
      <c r="AE140" s="1926"/>
      <c r="AF140" s="1924"/>
      <c r="AG140" s="1926"/>
      <c r="AH140" s="1924"/>
      <c r="AI140" s="1926"/>
      <c r="AJ140" s="1924"/>
      <c r="AK140" s="1926"/>
      <c r="AL140" s="1924"/>
      <c r="AM140" s="1926"/>
      <c r="AN140" s="1994"/>
      <c r="AO140" s="1925"/>
      <c r="AP140" s="173"/>
      <c r="AQ140" s="1906"/>
      <c r="AR140" s="1906"/>
      <c r="AS140" s="2016"/>
      <c r="AT140" s="1925"/>
      <c r="AU140" s="1925"/>
      <c r="AV140" s="1925"/>
      <c r="CL140" s="2157"/>
      <c r="CM140" s="2157"/>
      <c r="CN140" s="2157"/>
      <c r="CO140" s="2157"/>
      <c r="CP140" s="2157"/>
      <c r="CQ140" s="2157"/>
      <c r="CR140" s="2157"/>
      <c r="CS140" s="2157"/>
      <c r="CT140" s="2157"/>
      <c r="CU140" s="2157"/>
      <c r="CV140" s="2157"/>
      <c r="CW140" s="2157"/>
      <c r="CX140" s="985"/>
      <c r="CY140" s="985"/>
      <c r="CZ140" s="985"/>
      <c r="DA140" s="985"/>
      <c r="DB140" s="985"/>
      <c r="DC140" s="985"/>
      <c r="DD140" s="985"/>
      <c r="DE140" s="985"/>
      <c r="DF140" s="985"/>
      <c r="DG140" s="985"/>
      <c r="DH140" s="985"/>
      <c r="DI140" s="985"/>
      <c r="DJ140" s="985"/>
      <c r="DK140" s="985"/>
    </row>
    <row r="141" spans="1:115" s="236" customFormat="1" ht="14.25" customHeight="1" x14ac:dyDescent="0.2">
      <c r="A141" s="7865" t="s">
        <v>2174</v>
      </c>
      <c r="B141" s="7961"/>
      <c r="C141" s="7866"/>
      <c r="D141" s="3408"/>
      <c r="E141" s="3406"/>
      <c r="F141" s="3410"/>
      <c r="G141" s="2013"/>
      <c r="H141" s="2014"/>
      <c r="I141" s="2013"/>
      <c r="J141" s="2015"/>
      <c r="K141" s="2013"/>
      <c r="L141" s="1924"/>
      <c r="M141" s="1923"/>
      <c r="N141" s="1924"/>
      <c r="O141" s="1926"/>
      <c r="P141" s="1924"/>
      <c r="Q141" s="1926"/>
      <c r="R141" s="1924"/>
      <c r="S141" s="1926"/>
      <c r="T141" s="1924"/>
      <c r="U141" s="1926"/>
      <c r="V141" s="1924"/>
      <c r="W141" s="1926"/>
      <c r="X141" s="1924"/>
      <c r="Y141" s="1926"/>
      <c r="Z141" s="1924"/>
      <c r="AA141" s="1926"/>
      <c r="AB141" s="1924"/>
      <c r="AC141" s="1926"/>
      <c r="AD141" s="1924"/>
      <c r="AE141" s="1926"/>
      <c r="AF141" s="1924"/>
      <c r="AG141" s="1926"/>
      <c r="AH141" s="1924"/>
      <c r="AI141" s="1926"/>
      <c r="AJ141" s="1924"/>
      <c r="AK141" s="1926"/>
      <c r="AL141" s="1924"/>
      <c r="AM141" s="1926"/>
      <c r="AN141" s="1994"/>
      <c r="AO141" s="1925"/>
      <c r="AP141" s="173"/>
      <c r="AQ141" s="1906"/>
      <c r="AR141" s="1906"/>
      <c r="AS141" s="2016"/>
      <c r="AT141" s="1925"/>
      <c r="AU141" s="1925"/>
      <c r="AV141" s="1925"/>
      <c r="CL141" s="270"/>
    </row>
    <row r="142" spans="1:115" s="712" customFormat="1" ht="16.350000000000001" customHeight="1" x14ac:dyDescent="0.2">
      <c r="A142" s="7865" t="s">
        <v>2175</v>
      </c>
      <c r="B142" s="7961"/>
      <c r="C142" s="7866"/>
      <c r="D142" s="3408"/>
      <c r="E142" s="3409"/>
      <c r="F142" s="3410"/>
      <c r="G142" s="2007"/>
      <c r="H142" s="2008"/>
      <c r="I142" s="2007"/>
      <c r="J142" s="1927"/>
      <c r="K142" s="1923"/>
      <c r="L142" s="1924"/>
      <c r="M142" s="1923"/>
      <c r="N142" s="1924"/>
      <c r="O142" s="1926"/>
      <c r="P142" s="1924"/>
      <c r="Q142" s="1926"/>
      <c r="R142" s="1924"/>
      <c r="S142" s="1926"/>
      <c r="T142" s="1924"/>
      <c r="U142" s="1926"/>
      <c r="V142" s="1924"/>
      <c r="W142" s="1926"/>
      <c r="X142" s="1924"/>
      <c r="Y142" s="1926"/>
      <c r="Z142" s="1924"/>
      <c r="AA142" s="1926"/>
      <c r="AB142" s="1924"/>
      <c r="AC142" s="1926"/>
      <c r="AD142" s="1924"/>
      <c r="AE142" s="1926"/>
      <c r="AF142" s="1924"/>
      <c r="AG142" s="1926"/>
      <c r="AH142" s="1924"/>
      <c r="AI142" s="1926"/>
      <c r="AJ142" s="1924"/>
      <c r="AK142" s="1926"/>
      <c r="AL142" s="1924"/>
      <c r="AM142" s="1926"/>
      <c r="AN142" s="1994"/>
      <c r="AO142" s="1925"/>
      <c r="AP142" s="1925"/>
      <c r="AQ142" s="1906"/>
      <c r="AR142" s="1906"/>
      <c r="AS142" s="1906"/>
      <c r="AT142" s="1925"/>
      <c r="AU142" s="1925"/>
      <c r="AV142" s="1925"/>
      <c r="CL142" s="2157"/>
      <c r="CM142" s="2157"/>
      <c r="CN142" s="2157"/>
      <c r="CO142" s="2157"/>
      <c r="CP142" s="2157"/>
      <c r="CQ142" s="2157"/>
      <c r="CR142" s="2157"/>
      <c r="CS142" s="2157"/>
      <c r="CT142" s="2157"/>
      <c r="CU142" s="2157"/>
      <c r="CV142" s="2157"/>
      <c r="CW142" s="2157"/>
      <c r="CX142" s="985"/>
      <c r="CY142" s="985"/>
      <c r="CZ142" s="985"/>
      <c r="DA142" s="985"/>
      <c r="DB142" s="985"/>
      <c r="DC142" s="985"/>
      <c r="DD142" s="985"/>
      <c r="DE142" s="985"/>
      <c r="DF142" s="985"/>
      <c r="DG142" s="985"/>
      <c r="DH142" s="985"/>
      <c r="DI142" s="985"/>
      <c r="DJ142" s="985"/>
      <c r="DK142" s="985"/>
    </row>
    <row r="143" spans="1:115" s="84" customFormat="1" ht="16.350000000000001" customHeight="1" x14ac:dyDescent="0.2">
      <c r="A143" s="7882" t="s">
        <v>2176</v>
      </c>
      <c r="B143" s="7962"/>
      <c r="C143" s="7883"/>
      <c r="D143" s="3416"/>
      <c r="E143" s="3406"/>
      <c r="F143" s="3417"/>
      <c r="G143" s="3418"/>
      <c r="H143" s="715"/>
      <c r="I143" s="3418"/>
      <c r="J143" s="716"/>
      <c r="K143" s="3206"/>
      <c r="L143" s="2014"/>
      <c r="M143" s="2013"/>
      <c r="N143" s="2014"/>
      <c r="O143" s="2732"/>
      <c r="P143" s="2014"/>
      <c r="Q143" s="2732"/>
      <c r="R143" s="2014"/>
      <c r="S143" s="2732"/>
      <c r="T143" s="2014"/>
      <c r="U143" s="2732"/>
      <c r="V143" s="2014"/>
      <c r="W143" s="2732"/>
      <c r="X143" s="2014"/>
      <c r="Y143" s="2732"/>
      <c r="Z143" s="2014"/>
      <c r="AA143" s="2732"/>
      <c r="AB143" s="2014"/>
      <c r="AC143" s="2732"/>
      <c r="AD143" s="2014"/>
      <c r="AE143" s="2732"/>
      <c r="AF143" s="2014"/>
      <c r="AG143" s="2732"/>
      <c r="AH143" s="2014"/>
      <c r="AI143" s="2732"/>
      <c r="AJ143" s="2014"/>
      <c r="AK143" s="2732"/>
      <c r="AL143" s="2014"/>
      <c r="AM143" s="2732"/>
      <c r="AN143" s="2169"/>
      <c r="AO143" s="173"/>
      <c r="AP143" s="1925"/>
      <c r="AQ143" s="1906"/>
      <c r="AR143" s="1906"/>
      <c r="AS143" s="1906"/>
      <c r="AT143" s="1925"/>
      <c r="AU143" s="599"/>
      <c r="AV143" s="599"/>
      <c r="CK143" s="1925"/>
      <c r="CL143" s="1930">
        <f>IF(AND(AT144="",G144&lt;&gt;0),1,IF(G144&lt;AT144,1,0))</f>
        <v>0</v>
      </c>
      <c r="CM143" s="1930" t="e">
        <f>IF(AND(#REF!="",G144&lt;&gt;0),1,IF(G144&lt;#REF!,1,0))</f>
        <v>#REF!</v>
      </c>
      <c r="CN143" s="1930" t="e">
        <f>IF(AND(#REF!="",G144&lt;&gt;0),1,IF(G144&lt;#REF!,1,0))</f>
        <v>#REF!</v>
      </c>
      <c r="CO143" s="1899"/>
      <c r="CP143" s="1899"/>
      <c r="CQ143" s="1899"/>
      <c r="CR143" s="1899"/>
      <c r="CS143" s="1899"/>
      <c r="CT143" s="1899"/>
    </row>
    <row r="144" spans="1:115" s="236" customFormat="1" ht="13.9" customHeight="1" x14ac:dyDescent="0.2">
      <c r="A144" s="7776" t="s">
        <v>2177</v>
      </c>
      <c r="B144" s="6664"/>
      <c r="C144" s="6665"/>
      <c r="D144" s="3419"/>
      <c r="E144" s="3409"/>
      <c r="F144" s="3420"/>
      <c r="G144" s="3418"/>
      <c r="H144" s="715"/>
      <c r="I144" s="3418"/>
      <c r="J144" s="716"/>
      <c r="K144" s="3206"/>
      <c r="L144" s="2021"/>
      <c r="M144" s="2022"/>
      <c r="N144" s="2021"/>
      <c r="O144" s="2023"/>
      <c r="P144" s="2021"/>
      <c r="Q144" s="2023"/>
      <c r="R144" s="2021"/>
      <c r="S144" s="2023"/>
      <c r="T144" s="2021"/>
      <c r="U144" s="2023"/>
      <c r="V144" s="2021"/>
      <c r="W144" s="2023"/>
      <c r="X144" s="2021"/>
      <c r="Y144" s="2023"/>
      <c r="Z144" s="2021"/>
      <c r="AA144" s="2023"/>
      <c r="AB144" s="2021"/>
      <c r="AC144" s="2023"/>
      <c r="AD144" s="2021"/>
      <c r="AE144" s="2023"/>
      <c r="AF144" s="2021"/>
      <c r="AG144" s="2023"/>
      <c r="AH144" s="2021"/>
      <c r="AI144" s="2023"/>
      <c r="AJ144" s="2021"/>
      <c r="AK144" s="2023"/>
      <c r="AL144" s="2021"/>
      <c r="AM144" s="2023"/>
      <c r="AN144" s="2024"/>
      <c r="AO144" s="2025"/>
      <c r="AP144" s="1925"/>
      <c r="AQ144" s="1906"/>
      <c r="AR144" s="1906"/>
      <c r="AS144" s="1906"/>
      <c r="AT144" s="1925"/>
      <c r="AU144" s="599"/>
      <c r="AV144" s="599"/>
      <c r="CL144" s="270"/>
    </row>
    <row r="145" spans="1:98" s="84" customFormat="1" ht="24" customHeight="1" x14ac:dyDescent="0.2">
      <c r="A145" s="3291" t="s">
        <v>50</v>
      </c>
      <c r="B145" s="3421"/>
      <c r="C145" s="3292"/>
      <c r="D145" s="3419"/>
      <c r="E145" s="3406"/>
      <c r="F145" s="3420">
        <f>SUM(H146+J146+L146+N146+P146+R146+T146+V146+X146+Z146+AB146+AD146+AF146+AH146+AJ146+AL146+AN146)</f>
        <v>0</v>
      </c>
      <c r="G145" s="2802">
        <f t="shared" ref="G145:AO145" si="35">SUM(G91:G144)</f>
        <v>0</v>
      </c>
      <c r="H145" s="3422">
        <f t="shared" si="35"/>
        <v>0</v>
      </c>
      <c r="I145" s="2802">
        <f t="shared" si="35"/>
        <v>0</v>
      </c>
      <c r="J145" s="3423">
        <f t="shared" si="35"/>
        <v>0</v>
      </c>
      <c r="K145" s="2802">
        <f t="shared" si="35"/>
        <v>0</v>
      </c>
      <c r="L145" s="3422">
        <f t="shared" si="35"/>
        <v>0</v>
      </c>
      <c r="M145" s="3424">
        <f t="shared" si="35"/>
        <v>0</v>
      </c>
      <c r="N145" s="3056">
        <f t="shared" si="35"/>
        <v>0</v>
      </c>
      <c r="O145" s="3425">
        <f t="shared" si="35"/>
        <v>0</v>
      </c>
      <c r="P145" s="3056">
        <f t="shared" si="35"/>
        <v>0</v>
      </c>
      <c r="Q145" s="3425">
        <f t="shared" si="35"/>
        <v>0</v>
      </c>
      <c r="R145" s="3056">
        <f t="shared" si="35"/>
        <v>0</v>
      </c>
      <c r="S145" s="3425">
        <f t="shared" si="35"/>
        <v>0</v>
      </c>
      <c r="T145" s="3056">
        <f t="shared" si="35"/>
        <v>0</v>
      </c>
      <c r="U145" s="3425">
        <f t="shared" si="35"/>
        <v>0</v>
      </c>
      <c r="V145" s="3056">
        <f t="shared" si="35"/>
        <v>0</v>
      </c>
      <c r="W145" s="3425">
        <f t="shared" si="35"/>
        <v>0</v>
      </c>
      <c r="X145" s="3056">
        <f t="shared" si="35"/>
        <v>0</v>
      </c>
      <c r="Y145" s="3425">
        <f t="shared" si="35"/>
        <v>0</v>
      </c>
      <c r="Z145" s="3056">
        <f t="shared" si="35"/>
        <v>0</v>
      </c>
      <c r="AA145" s="3425">
        <f t="shared" si="35"/>
        <v>0</v>
      </c>
      <c r="AB145" s="3056">
        <f t="shared" si="35"/>
        <v>0</v>
      </c>
      <c r="AC145" s="3425">
        <f t="shared" si="35"/>
        <v>0</v>
      </c>
      <c r="AD145" s="3056">
        <f t="shared" si="35"/>
        <v>0</v>
      </c>
      <c r="AE145" s="3425">
        <f t="shared" si="35"/>
        <v>0</v>
      </c>
      <c r="AF145" s="3056">
        <f t="shared" si="35"/>
        <v>0</v>
      </c>
      <c r="AG145" s="3425">
        <f t="shared" si="35"/>
        <v>0</v>
      </c>
      <c r="AH145" s="3056">
        <f t="shared" si="35"/>
        <v>0</v>
      </c>
      <c r="AI145" s="3425">
        <f t="shared" si="35"/>
        <v>0</v>
      </c>
      <c r="AJ145" s="3056">
        <f t="shared" si="35"/>
        <v>0</v>
      </c>
      <c r="AK145" s="3425">
        <f t="shared" si="35"/>
        <v>0</v>
      </c>
      <c r="AL145" s="3056">
        <f t="shared" si="35"/>
        <v>0</v>
      </c>
      <c r="AM145" s="3425">
        <f t="shared" si="35"/>
        <v>0</v>
      </c>
      <c r="AN145" s="3268">
        <f t="shared" si="35"/>
        <v>0</v>
      </c>
      <c r="AO145" s="3426">
        <f t="shared" si="35"/>
        <v>0</v>
      </c>
      <c r="AP145" s="3427">
        <f t="shared" ref="AP145:AV145" si="36">SUM(AP90:AP144)</f>
        <v>0</v>
      </c>
      <c r="AQ145" s="3427">
        <f t="shared" si="36"/>
        <v>0</v>
      </c>
      <c r="AR145" s="3427">
        <f t="shared" si="36"/>
        <v>0</v>
      </c>
      <c r="AS145" s="3427">
        <f t="shared" si="36"/>
        <v>0</v>
      </c>
      <c r="AT145" s="3427">
        <f t="shared" si="36"/>
        <v>0</v>
      </c>
      <c r="AU145" s="3427">
        <f t="shared" si="36"/>
        <v>0</v>
      </c>
      <c r="AV145" s="3427">
        <f t="shared" si="36"/>
        <v>0</v>
      </c>
      <c r="BW145" s="331"/>
      <c r="BX145" s="331"/>
      <c r="BY145" s="1015"/>
      <c r="BZ145" s="1015"/>
      <c r="CA145" s="1899"/>
      <c r="CB145" s="1899"/>
      <c r="CC145" s="1899"/>
      <c r="CD145" s="1899"/>
      <c r="CE145" s="1899"/>
      <c r="CF145" s="1899"/>
      <c r="CG145" s="1899"/>
      <c r="CH145" s="1914"/>
      <c r="CI145" s="1914"/>
      <c r="CJ145" s="1914"/>
      <c r="CK145" s="1914"/>
      <c r="CL145" s="1914"/>
      <c r="CM145" s="1914"/>
      <c r="CN145" s="1914"/>
      <c r="CO145" s="1899"/>
      <c r="CP145" s="1899"/>
      <c r="CQ145" s="1899"/>
      <c r="CR145" s="1899"/>
      <c r="CS145" s="1899"/>
      <c r="CT145" s="1899"/>
    </row>
    <row r="146" spans="1:98" s="236" customFormat="1" ht="14.25" customHeight="1" x14ac:dyDescent="0.2">
      <c r="A146" s="181" t="s">
        <v>2178</v>
      </c>
      <c r="B146" s="3428"/>
      <c r="C146" s="3428"/>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BT146" s="270"/>
      <c r="BU146" s="270"/>
      <c r="BV146" s="270"/>
      <c r="BW146" s="270"/>
      <c r="BX146" s="270"/>
      <c r="BY146" s="270"/>
      <c r="BZ146" s="270"/>
      <c r="CA146" s="270"/>
      <c r="CB146" s="270"/>
      <c r="CC146" s="270"/>
      <c r="CD146" s="270"/>
      <c r="CE146" s="270"/>
      <c r="CF146" s="270"/>
      <c r="CG146" s="270"/>
      <c r="CH146" s="270"/>
      <c r="CI146" s="270"/>
      <c r="CJ146" s="270"/>
      <c r="CK146" s="270"/>
      <c r="CL146" s="270"/>
    </row>
    <row r="147" spans="1:98" s="236" customFormat="1" ht="14.25" x14ac:dyDescent="0.2">
      <c r="A147" s="7950" t="s">
        <v>2179</v>
      </c>
      <c r="B147" s="7951"/>
      <c r="C147" s="7952"/>
      <c r="D147" s="7701" t="s">
        <v>50</v>
      </c>
      <c r="E147" s="7654"/>
      <c r="F147" s="7655"/>
      <c r="G147" s="7901" t="s">
        <v>2038</v>
      </c>
      <c r="H147" s="7947"/>
      <c r="I147" s="7947"/>
      <c r="J147" s="7947"/>
      <c r="K147" s="7947"/>
      <c r="L147" s="7947"/>
      <c r="M147" s="7947"/>
      <c r="N147" s="7947"/>
      <c r="O147" s="7947"/>
      <c r="P147" s="7947"/>
      <c r="Q147" s="7947"/>
      <c r="R147" s="7947"/>
      <c r="S147" s="7947"/>
      <c r="T147" s="7947"/>
      <c r="U147" s="7947"/>
      <c r="V147" s="7947"/>
      <c r="W147" s="7947"/>
      <c r="X147" s="7947"/>
      <c r="Y147" s="7947"/>
      <c r="Z147" s="7947"/>
      <c r="AA147" s="7947"/>
      <c r="AB147" s="7947"/>
      <c r="AC147" s="7947"/>
      <c r="AD147" s="7947"/>
      <c r="AE147" s="7947"/>
      <c r="AF147" s="7947"/>
      <c r="AG147" s="7947"/>
      <c r="AH147" s="7947"/>
      <c r="AI147" s="7947"/>
      <c r="AJ147" s="7947"/>
      <c r="AK147" s="7947"/>
      <c r="AL147" s="7947"/>
      <c r="AM147" s="7947"/>
      <c r="AN147" s="7947"/>
      <c r="AO147" s="7947"/>
      <c r="AP147" s="7959"/>
      <c r="AQ147" s="7969" t="s">
        <v>2122</v>
      </c>
      <c r="AR147" s="7939" t="s">
        <v>412</v>
      </c>
      <c r="AS147" s="8074" t="s">
        <v>52</v>
      </c>
      <c r="AT147" s="8068" t="s">
        <v>3539</v>
      </c>
      <c r="AU147" s="7923" t="s">
        <v>3540</v>
      </c>
      <c r="AV147" s="8068" t="s">
        <v>2098</v>
      </c>
      <c r="AW147" s="8071" t="s">
        <v>54</v>
      </c>
      <c r="AX147" s="8068" t="s">
        <v>172</v>
      </c>
      <c r="BR147" s="270"/>
      <c r="BS147" s="270"/>
      <c r="BT147" s="270"/>
      <c r="BU147" s="270"/>
      <c r="BV147" s="270"/>
      <c r="BW147" s="270"/>
      <c r="BX147" s="270"/>
      <c r="BY147" s="270"/>
      <c r="BZ147" s="270"/>
      <c r="CA147" s="270"/>
      <c r="CB147" s="270"/>
      <c r="CC147" s="270"/>
      <c r="CD147" s="270"/>
      <c r="CE147" s="270"/>
      <c r="CF147" s="270"/>
      <c r="CG147" s="270"/>
      <c r="CH147" s="270"/>
      <c r="CI147" s="270"/>
      <c r="CJ147" s="270"/>
    </row>
    <row r="148" spans="1:98" s="236" customFormat="1" ht="14.25" x14ac:dyDescent="0.2">
      <c r="A148" s="7953"/>
      <c r="B148" s="7954"/>
      <c r="C148" s="7955"/>
      <c r="D148" s="7631"/>
      <c r="E148" s="7564"/>
      <c r="F148" s="7565"/>
      <c r="G148" s="7948" t="s">
        <v>2039</v>
      </c>
      <c r="H148" s="7902"/>
      <c r="I148" s="7901" t="s">
        <v>321</v>
      </c>
      <c r="J148" s="7922"/>
      <c r="K148" s="7947" t="s">
        <v>322</v>
      </c>
      <c r="L148" s="7922"/>
      <c r="M148" s="7901" t="s">
        <v>2040</v>
      </c>
      <c r="N148" s="7922"/>
      <c r="O148" s="7901" t="s">
        <v>324</v>
      </c>
      <c r="P148" s="7922"/>
      <c r="Q148" s="7901" t="s">
        <v>325</v>
      </c>
      <c r="R148" s="7922"/>
      <c r="S148" s="7901" t="s">
        <v>326</v>
      </c>
      <c r="T148" s="7922"/>
      <c r="U148" s="7901" t="s">
        <v>327</v>
      </c>
      <c r="V148" s="7922"/>
      <c r="W148" s="7901" t="s">
        <v>2041</v>
      </c>
      <c r="X148" s="7922"/>
      <c r="Y148" s="7901" t="s">
        <v>236</v>
      </c>
      <c r="Z148" s="7902"/>
      <c r="AA148" s="7901" t="s">
        <v>237</v>
      </c>
      <c r="AB148" s="7902"/>
      <c r="AC148" s="7901" t="s">
        <v>2042</v>
      </c>
      <c r="AD148" s="7902"/>
      <c r="AE148" s="7901" t="s">
        <v>2043</v>
      </c>
      <c r="AF148" s="7902"/>
      <c r="AG148" s="7901" t="s">
        <v>2044</v>
      </c>
      <c r="AH148" s="7902"/>
      <c r="AI148" s="7901" t="s">
        <v>2045</v>
      </c>
      <c r="AJ148" s="7902"/>
      <c r="AK148" s="7901" t="s">
        <v>2046</v>
      </c>
      <c r="AL148" s="7902"/>
      <c r="AM148" s="7901" t="s">
        <v>2047</v>
      </c>
      <c r="AN148" s="7902"/>
      <c r="AO148" s="7901" t="s">
        <v>2048</v>
      </c>
      <c r="AP148" s="7960"/>
      <c r="AQ148" s="7970"/>
      <c r="AR148" s="7940"/>
      <c r="AS148" s="8075"/>
      <c r="AT148" s="8069"/>
      <c r="AU148" s="8077"/>
      <c r="AV148" s="8069"/>
      <c r="AW148" s="8072"/>
      <c r="AX148" s="8069"/>
      <c r="BR148" s="270"/>
      <c r="BS148" s="270"/>
      <c r="BT148" s="270"/>
      <c r="BU148" s="270"/>
      <c r="BV148" s="270"/>
      <c r="BW148" s="270"/>
      <c r="BX148" s="270"/>
      <c r="BY148" s="270"/>
      <c r="BZ148" s="270"/>
      <c r="CA148" s="270"/>
      <c r="CB148" s="270"/>
      <c r="CC148" s="270"/>
      <c r="CD148" s="270"/>
      <c r="CE148" s="270"/>
      <c r="CF148" s="270"/>
      <c r="CG148" s="270"/>
      <c r="CH148" s="270"/>
      <c r="CI148" s="270"/>
      <c r="CJ148" s="270"/>
    </row>
    <row r="149" spans="1:98" s="236" customFormat="1" ht="14.25" customHeight="1" x14ac:dyDescent="0.2">
      <c r="A149" s="7956"/>
      <c r="B149" s="7957"/>
      <c r="C149" s="7958"/>
      <c r="D149" s="3030" t="s">
        <v>2180</v>
      </c>
      <c r="E149" s="2790" t="s">
        <v>81</v>
      </c>
      <c r="F149" s="3030" t="s">
        <v>56</v>
      </c>
      <c r="G149" s="3400" t="s">
        <v>81</v>
      </c>
      <c r="H149" s="3401" t="s">
        <v>56</v>
      </c>
      <c r="I149" s="3400" t="s">
        <v>81</v>
      </c>
      <c r="J149" s="3401" t="s">
        <v>56</v>
      </c>
      <c r="K149" s="3400" t="s">
        <v>81</v>
      </c>
      <c r="L149" s="3401" t="s">
        <v>56</v>
      </c>
      <c r="M149" s="3400" t="s">
        <v>81</v>
      </c>
      <c r="N149" s="3401" t="s">
        <v>56</v>
      </c>
      <c r="O149" s="3400" t="s">
        <v>81</v>
      </c>
      <c r="P149" s="3401" t="s">
        <v>56</v>
      </c>
      <c r="Q149" s="3400" t="s">
        <v>81</v>
      </c>
      <c r="R149" s="3401" t="s">
        <v>56</v>
      </c>
      <c r="S149" s="3400" t="s">
        <v>81</v>
      </c>
      <c r="T149" s="3401" t="s">
        <v>56</v>
      </c>
      <c r="U149" s="3400" t="s">
        <v>81</v>
      </c>
      <c r="V149" s="3401" t="s">
        <v>56</v>
      </c>
      <c r="W149" s="3400" t="s">
        <v>81</v>
      </c>
      <c r="X149" s="3401" t="s">
        <v>56</v>
      </c>
      <c r="Y149" s="3400" t="s">
        <v>81</v>
      </c>
      <c r="Z149" s="3401" t="s">
        <v>56</v>
      </c>
      <c r="AA149" s="3400" t="s">
        <v>81</v>
      </c>
      <c r="AB149" s="3401" t="s">
        <v>56</v>
      </c>
      <c r="AC149" s="3400" t="s">
        <v>81</v>
      </c>
      <c r="AD149" s="3401" t="s">
        <v>56</v>
      </c>
      <c r="AE149" s="3400" t="s">
        <v>81</v>
      </c>
      <c r="AF149" s="3401" t="s">
        <v>56</v>
      </c>
      <c r="AG149" s="3400" t="s">
        <v>81</v>
      </c>
      <c r="AH149" s="3401" t="s">
        <v>56</v>
      </c>
      <c r="AI149" s="3400" t="s">
        <v>81</v>
      </c>
      <c r="AJ149" s="3401" t="s">
        <v>56</v>
      </c>
      <c r="AK149" s="3400" t="s">
        <v>81</v>
      </c>
      <c r="AL149" s="3401" t="s">
        <v>56</v>
      </c>
      <c r="AM149" s="3400" t="s">
        <v>81</v>
      </c>
      <c r="AN149" s="3401" t="s">
        <v>56</v>
      </c>
      <c r="AO149" s="3400" t="s">
        <v>81</v>
      </c>
      <c r="AP149" s="3404" t="s">
        <v>56</v>
      </c>
      <c r="AQ149" s="7971"/>
      <c r="AR149" s="7972"/>
      <c r="AS149" s="8076"/>
      <c r="AT149" s="8070"/>
      <c r="AU149" s="7924"/>
      <c r="AV149" s="8070"/>
      <c r="AW149" s="8073"/>
      <c r="AX149" s="8070"/>
      <c r="BR149" s="270"/>
      <c r="BS149" s="270"/>
      <c r="BT149" s="270"/>
      <c r="BU149" s="270"/>
      <c r="BV149" s="270"/>
      <c r="BW149" s="270"/>
      <c r="BX149" s="270"/>
      <c r="BY149" s="270"/>
      <c r="BZ149" s="270"/>
      <c r="CA149" s="270">
        <v>0</v>
      </c>
      <c r="CB149" s="270">
        <v>0</v>
      </c>
      <c r="CC149" s="270">
        <v>0</v>
      </c>
      <c r="CD149" s="270">
        <v>0</v>
      </c>
      <c r="CE149" s="270"/>
      <c r="CF149" s="270"/>
      <c r="CG149" s="270"/>
      <c r="CH149" s="270"/>
      <c r="CI149" s="270"/>
      <c r="CJ149" s="270"/>
    </row>
    <row r="150" spans="1:98" s="236" customFormat="1" ht="14.25" customHeight="1" x14ac:dyDescent="0.2">
      <c r="A150" s="7776" t="s">
        <v>2181</v>
      </c>
      <c r="B150" s="6664"/>
      <c r="C150" s="6665"/>
      <c r="D150" s="622"/>
      <c r="E150" s="702"/>
      <c r="F150" s="703"/>
      <c r="G150" s="704"/>
      <c r="H150" s="705"/>
      <c r="I150" s="707"/>
      <c r="J150" s="705"/>
      <c r="K150" s="707"/>
      <c r="L150" s="705"/>
      <c r="M150" s="707"/>
      <c r="N150" s="705"/>
      <c r="O150" s="373"/>
      <c r="P150" s="705"/>
      <c r="Q150" s="373"/>
      <c r="R150" s="705"/>
      <c r="S150" s="373"/>
      <c r="T150" s="705"/>
      <c r="U150" s="707"/>
      <c r="V150" s="705"/>
      <c r="W150" s="707"/>
      <c r="X150" s="705"/>
      <c r="Y150" s="707"/>
      <c r="Z150" s="705"/>
      <c r="AA150" s="707"/>
      <c r="AB150" s="705"/>
      <c r="AC150" s="707"/>
      <c r="AD150" s="705"/>
      <c r="AE150" s="707"/>
      <c r="AF150" s="705"/>
      <c r="AG150" s="707"/>
      <c r="AH150" s="705"/>
      <c r="AI150" s="707"/>
      <c r="AJ150" s="705"/>
      <c r="AK150" s="707"/>
      <c r="AL150" s="705"/>
      <c r="AM150" s="707"/>
      <c r="AN150" s="705"/>
      <c r="AO150" s="707"/>
      <c r="AP150" s="708"/>
      <c r="AQ150" s="2609"/>
      <c r="AR150" s="299"/>
      <c r="AS150" s="299"/>
      <c r="AT150" s="2613"/>
      <c r="AU150" s="2613"/>
      <c r="AV150" s="2613"/>
      <c r="AW150" s="2613"/>
      <c r="AX150" s="2613"/>
      <c r="BR150" s="270"/>
      <c r="BS150" s="270"/>
      <c r="BT150" s="270"/>
      <c r="BU150" s="270"/>
      <c r="BV150" s="270"/>
      <c r="BW150" s="270"/>
      <c r="BX150" s="270"/>
      <c r="BY150" s="270"/>
      <c r="BZ150" s="270"/>
      <c r="CA150" s="270"/>
      <c r="CB150" s="270"/>
      <c r="CC150" s="270"/>
      <c r="CD150" s="270"/>
      <c r="CE150" s="270"/>
      <c r="CF150" s="270"/>
      <c r="CG150" s="270"/>
      <c r="CH150" s="270"/>
      <c r="CI150" s="270"/>
      <c r="CJ150" s="270"/>
    </row>
    <row r="151" spans="1:98" s="236" customFormat="1" ht="14.25" customHeight="1" x14ac:dyDescent="0.2">
      <c r="A151" s="7776" t="s">
        <v>2182</v>
      </c>
      <c r="B151" s="6664"/>
      <c r="C151" s="6665"/>
      <c r="D151" s="718"/>
      <c r="E151" s="1993"/>
      <c r="F151" s="1922"/>
      <c r="G151" s="1923"/>
      <c r="H151" s="1924"/>
      <c r="I151" s="1926"/>
      <c r="J151" s="1924"/>
      <c r="K151" s="1926"/>
      <c r="L151" s="1924"/>
      <c r="M151" s="1926"/>
      <c r="N151" s="1924"/>
      <c r="O151" s="2026"/>
      <c r="P151" s="1924"/>
      <c r="Q151" s="2026"/>
      <c r="R151" s="1924"/>
      <c r="S151" s="2026"/>
      <c r="T151" s="1924"/>
      <c r="U151" s="1926"/>
      <c r="V151" s="1924"/>
      <c r="W151" s="1926"/>
      <c r="X151" s="1924"/>
      <c r="Y151" s="1926"/>
      <c r="Z151" s="1924"/>
      <c r="AA151" s="1926"/>
      <c r="AB151" s="1924"/>
      <c r="AC151" s="1926"/>
      <c r="AD151" s="1924"/>
      <c r="AE151" s="1926"/>
      <c r="AF151" s="1924"/>
      <c r="AG151" s="1926"/>
      <c r="AH151" s="1924"/>
      <c r="AI151" s="1926"/>
      <c r="AJ151" s="1924"/>
      <c r="AK151" s="1926"/>
      <c r="AL151" s="1924"/>
      <c r="AM151" s="1926"/>
      <c r="AN151" s="1924"/>
      <c r="AO151" s="1926"/>
      <c r="AP151" s="1994"/>
      <c r="AQ151" s="1925"/>
      <c r="AR151" s="299"/>
      <c r="AS151" s="299"/>
      <c r="AT151" s="2613"/>
      <c r="AU151" s="2613"/>
      <c r="AV151" s="2613"/>
      <c r="AW151" s="2613"/>
      <c r="AX151" s="2613"/>
      <c r="BR151" s="270"/>
      <c r="BS151" s="270"/>
      <c r="BT151" s="270"/>
      <c r="BU151" s="270"/>
      <c r="BV151" s="270"/>
      <c r="BW151" s="270"/>
      <c r="BX151" s="270"/>
      <c r="BY151" s="270"/>
      <c r="BZ151" s="270"/>
      <c r="CA151" s="270">
        <v>0</v>
      </c>
      <c r="CB151" s="270">
        <v>0</v>
      </c>
      <c r="CC151" s="270">
        <v>0</v>
      </c>
      <c r="CD151" s="270">
        <v>0</v>
      </c>
      <c r="CE151" s="270"/>
      <c r="CF151" s="270"/>
      <c r="CG151" s="270"/>
      <c r="CH151" s="270"/>
      <c r="CI151" s="270"/>
      <c r="CJ151" s="270"/>
    </row>
    <row r="152" spans="1:98" s="236" customFormat="1" ht="14.25" customHeight="1" x14ac:dyDescent="0.2">
      <c r="A152" s="7878" t="s">
        <v>2183</v>
      </c>
      <c r="B152" s="7949"/>
      <c r="C152" s="7879"/>
      <c r="D152" s="718"/>
      <c r="E152" s="1993"/>
      <c r="F152" s="1922"/>
      <c r="G152" s="1923"/>
      <c r="H152" s="1924"/>
      <c r="I152" s="1926"/>
      <c r="J152" s="1924"/>
      <c r="K152" s="1926"/>
      <c r="L152" s="1924"/>
      <c r="M152" s="1926"/>
      <c r="N152" s="1924"/>
      <c r="O152" s="2026"/>
      <c r="P152" s="1924"/>
      <c r="Q152" s="2026"/>
      <c r="R152" s="1924"/>
      <c r="S152" s="2026"/>
      <c r="T152" s="1924"/>
      <c r="U152" s="1926"/>
      <c r="V152" s="1924"/>
      <c r="W152" s="1926"/>
      <c r="X152" s="1924"/>
      <c r="Y152" s="1926"/>
      <c r="Z152" s="1924"/>
      <c r="AA152" s="1926"/>
      <c r="AB152" s="1924"/>
      <c r="AC152" s="1926"/>
      <c r="AD152" s="1924"/>
      <c r="AE152" s="1926"/>
      <c r="AF152" s="1924"/>
      <c r="AG152" s="1926"/>
      <c r="AH152" s="1924"/>
      <c r="AI152" s="1926"/>
      <c r="AJ152" s="1924"/>
      <c r="AK152" s="1926"/>
      <c r="AL152" s="1924"/>
      <c r="AM152" s="1926"/>
      <c r="AN152" s="1924"/>
      <c r="AO152" s="1926"/>
      <c r="AP152" s="1994"/>
      <c r="AQ152" s="1925"/>
      <c r="AR152" s="299"/>
      <c r="AS152" s="299"/>
      <c r="AT152" s="2613"/>
      <c r="AU152" s="2613"/>
      <c r="AV152" s="2613"/>
      <c r="AW152" s="2613"/>
      <c r="AX152" s="2613"/>
      <c r="BR152" s="270"/>
      <c r="BS152" s="270"/>
      <c r="BT152" s="270"/>
      <c r="BU152" s="270"/>
      <c r="BV152" s="270"/>
      <c r="BW152" s="270"/>
      <c r="BX152" s="270"/>
      <c r="BY152" s="270"/>
      <c r="BZ152" s="270"/>
      <c r="CA152" s="270">
        <v>0</v>
      </c>
      <c r="CB152" s="270">
        <v>0</v>
      </c>
      <c r="CC152" s="270">
        <v>0</v>
      </c>
      <c r="CD152" s="270">
        <v>0</v>
      </c>
      <c r="CE152" s="270"/>
      <c r="CF152" s="270"/>
      <c r="CG152" s="270"/>
      <c r="CH152" s="270"/>
      <c r="CI152" s="270"/>
      <c r="CJ152" s="270"/>
    </row>
    <row r="153" spans="1:98" s="236" customFormat="1" ht="15" customHeight="1" x14ac:dyDescent="0.2">
      <c r="A153" s="7776" t="s">
        <v>2184</v>
      </c>
      <c r="B153" s="6664"/>
      <c r="C153" s="6665"/>
      <c r="D153" s="718"/>
      <c r="E153" s="1993"/>
      <c r="F153" s="1922"/>
      <c r="G153" s="1923"/>
      <c r="H153" s="1924"/>
      <c r="I153" s="1926"/>
      <c r="J153" s="1924"/>
      <c r="K153" s="1926"/>
      <c r="L153" s="1924"/>
      <c r="M153" s="1926"/>
      <c r="N153" s="1924"/>
      <c r="O153" s="2026"/>
      <c r="P153" s="1924"/>
      <c r="Q153" s="2026"/>
      <c r="R153" s="1924"/>
      <c r="S153" s="2026"/>
      <c r="T153" s="1924"/>
      <c r="U153" s="1926"/>
      <c r="V153" s="1924"/>
      <c r="W153" s="1926"/>
      <c r="X153" s="1924"/>
      <c r="Y153" s="1926"/>
      <c r="Z153" s="1924"/>
      <c r="AA153" s="1926"/>
      <c r="AB153" s="1924"/>
      <c r="AC153" s="1926"/>
      <c r="AD153" s="1924"/>
      <c r="AE153" s="1926"/>
      <c r="AF153" s="1924"/>
      <c r="AG153" s="1926"/>
      <c r="AH153" s="1924"/>
      <c r="AI153" s="1926"/>
      <c r="AJ153" s="1924"/>
      <c r="AK153" s="1926"/>
      <c r="AL153" s="1924"/>
      <c r="AM153" s="1926"/>
      <c r="AN153" s="1924"/>
      <c r="AO153" s="1926"/>
      <c r="AP153" s="1994"/>
      <c r="AQ153" s="1925"/>
      <c r="AR153" s="299"/>
      <c r="AS153" s="299"/>
      <c r="AT153" s="2613"/>
      <c r="AU153" s="2613"/>
      <c r="AV153" s="2613"/>
      <c r="AW153" s="2613"/>
      <c r="AX153" s="2613"/>
      <c r="BR153" s="270"/>
      <c r="BS153" s="270"/>
      <c r="BT153" s="270"/>
      <c r="BU153" s="270"/>
      <c r="BV153" s="270"/>
      <c r="BW153" s="270"/>
      <c r="BX153" s="270"/>
      <c r="BY153" s="270"/>
      <c r="BZ153" s="270"/>
      <c r="CA153" s="270">
        <v>0</v>
      </c>
      <c r="CB153" s="270">
        <v>0</v>
      </c>
      <c r="CC153" s="270">
        <v>0</v>
      </c>
      <c r="CD153" s="270">
        <v>0</v>
      </c>
      <c r="CE153" s="270"/>
      <c r="CF153" s="270"/>
      <c r="CG153" s="270"/>
      <c r="CH153" s="270"/>
      <c r="CI153" s="270"/>
      <c r="CJ153" s="270"/>
    </row>
    <row r="154" spans="1:98" s="236" customFormat="1" ht="14.25" customHeight="1" x14ac:dyDescent="0.2">
      <c r="A154" s="7776" t="s">
        <v>2185</v>
      </c>
      <c r="B154" s="6664"/>
      <c r="C154" s="6665"/>
      <c r="D154" s="718"/>
      <c r="E154" s="1993"/>
      <c r="F154" s="1922"/>
      <c r="G154" s="1923"/>
      <c r="H154" s="1924"/>
      <c r="I154" s="1926"/>
      <c r="J154" s="1924"/>
      <c r="K154" s="1926"/>
      <c r="L154" s="1924"/>
      <c r="M154" s="1926"/>
      <c r="N154" s="1924"/>
      <c r="O154" s="2026"/>
      <c r="P154" s="1924"/>
      <c r="Q154" s="2026"/>
      <c r="R154" s="1924"/>
      <c r="S154" s="2026"/>
      <c r="T154" s="1924"/>
      <c r="U154" s="1926"/>
      <c r="V154" s="1924"/>
      <c r="W154" s="1926"/>
      <c r="X154" s="1924"/>
      <c r="Y154" s="1926"/>
      <c r="Z154" s="1924"/>
      <c r="AA154" s="1926"/>
      <c r="AB154" s="1924"/>
      <c r="AC154" s="1926"/>
      <c r="AD154" s="1924"/>
      <c r="AE154" s="1926"/>
      <c r="AF154" s="1924"/>
      <c r="AG154" s="1926"/>
      <c r="AH154" s="1924"/>
      <c r="AI154" s="1926"/>
      <c r="AJ154" s="1924"/>
      <c r="AK154" s="1926"/>
      <c r="AL154" s="1924"/>
      <c r="AM154" s="1926"/>
      <c r="AN154" s="1924"/>
      <c r="AO154" s="1926"/>
      <c r="AP154" s="1994"/>
      <c r="AQ154" s="1925"/>
      <c r="AR154" s="299"/>
      <c r="AS154" s="299"/>
      <c r="AT154" s="2613"/>
      <c r="AU154" s="2613"/>
      <c r="AV154" s="2613"/>
      <c r="AW154" s="2613"/>
      <c r="AX154" s="2613"/>
      <c r="BR154" s="270"/>
      <c r="BS154" s="270"/>
      <c r="BT154" s="270"/>
      <c r="BU154" s="270"/>
      <c r="BV154" s="270"/>
      <c r="BW154" s="270"/>
      <c r="BX154" s="270"/>
      <c r="BY154" s="270"/>
      <c r="BZ154" s="270"/>
      <c r="CA154" s="270">
        <v>0</v>
      </c>
      <c r="CB154" s="270">
        <v>0</v>
      </c>
      <c r="CC154" s="270">
        <v>0</v>
      </c>
      <c r="CD154" s="270">
        <v>0</v>
      </c>
      <c r="CE154" s="270"/>
      <c r="CF154" s="270"/>
      <c r="CG154" s="270"/>
      <c r="CH154" s="270"/>
      <c r="CI154" s="270"/>
      <c r="CJ154" s="270"/>
    </row>
    <row r="155" spans="1:98" s="236" customFormat="1" ht="14.25" customHeight="1" x14ac:dyDescent="0.2">
      <c r="A155" s="7776" t="s">
        <v>2186</v>
      </c>
      <c r="B155" s="6664"/>
      <c r="C155" s="6665"/>
      <c r="D155" s="718"/>
      <c r="E155" s="1993"/>
      <c r="F155" s="1922"/>
      <c r="G155" s="1923"/>
      <c r="H155" s="1924"/>
      <c r="I155" s="1926"/>
      <c r="J155" s="1924"/>
      <c r="K155" s="1926"/>
      <c r="L155" s="1924"/>
      <c r="M155" s="1926"/>
      <c r="N155" s="1924"/>
      <c r="O155" s="2026"/>
      <c r="P155" s="1924"/>
      <c r="Q155" s="2026"/>
      <c r="R155" s="1924"/>
      <c r="S155" s="2026"/>
      <c r="T155" s="1924"/>
      <c r="U155" s="1926"/>
      <c r="V155" s="1924"/>
      <c r="W155" s="1926"/>
      <c r="X155" s="1924"/>
      <c r="Y155" s="1926"/>
      <c r="Z155" s="1924"/>
      <c r="AA155" s="1926"/>
      <c r="AB155" s="1924"/>
      <c r="AC155" s="1926"/>
      <c r="AD155" s="1924"/>
      <c r="AE155" s="1926"/>
      <c r="AF155" s="1924"/>
      <c r="AG155" s="1926"/>
      <c r="AH155" s="1924"/>
      <c r="AI155" s="1926"/>
      <c r="AJ155" s="1924"/>
      <c r="AK155" s="1926"/>
      <c r="AL155" s="1924"/>
      <c r="AM155" s="1926"/>
      <c r="AN155" s="1924"/>
      <c r="AO155" s="1926"/>
      <c r="AP155" s="1994"/>
      <c r="AQ155" s="1925"/>
      <c r="AR155" s="299"/>
      <c r="AS155" s="299"/>
      <c r="AT155" s="2613"/>
      <c r="AU155" s="2613"/>
      <c r="AV155" s="2613"/>
      <c r="AW155" s="2613"/>
      <c r="AX155" s="2613"/>
      <c r="BR155" s="270"/>
      <c r="BS155" s="270"/>
      <c r="BT155" s="270"/>
      <c r="BU155" s="270"/>
      <c r="BV155" s="270"/>
      <c r="BW155" s="270"/>
      <c r="BX155" s="270"/>
      <c r="BY155" s="270"/>
      <c r="BZ155" s="270"/>
      <c r="CA155" s="270">
        <v>0</v>
      </c>
      <c r="CB155" s="270">
        <v>0</v>
      </c>
      <c r="CC155" s="270">
        <v>0</v>
      </c>
      <c r="CD155" s="270">
        <v>0</v>
      </c>
      <c r="CE155" s="270"/>
      <c r="CF155" s="270"/>
      <c r="CG155" s="270"/>
      <c r="CH155" s="270"/>
      <c r="CI155" s="270"/>
      <c r="CJ155" s="270"/>
    </row>
    <row r="156" spans="1:98" s="236" customFormat="1" ht="14.25" customHeight="1" x14ac:dyDescent="0.2">
      <c r="A156" s="7776" t="s">
        <v>2187</v>
      </c>
      <c r="B156" s="6664"/>
      <c r="C156" s="6665"/>
      <c r="D156" s="718"/>
      <c r="E156" s="1993"/>
      <c r="F156" s="1922"/>
      <c r="G156" s="1923"/>
      <c r="H156" s="1924"/>
      <c r="I156" s="1926"/>
      <c r="J156" s="1924"/>
      <c r="K156" s="1926"/>
      <c r="L156" s="1924"/>
      <c r="M156" s="1926"/>
      <c r="N156" s="1924"/>
      <c r="O156" s="2026"/>
      <c r="P156" s="1924"/>
      <c r="Q156" s="2026"/>
      <c r="R156" s="1924"/>
      <c r="S156" s="2026"/>
      <c r="T156" s="1924"/>
      <c r="U156" s="1926"/>
      <c r="V156" s="1924"/>
      <c r="W156" s="1926"/>
      <c r="X156" s="1924"/>
      <c r="Y156" s="1926"/>
      <c r="Z156" s="1924"/>
      <c r="AA156" s="1926"/>
      <c r="AB156" s="1924"/>
      <c r="AC156" s="1926"/>
      <c r="AD156" s="1924"/>
      <c r="AE156" s="1926"/>
      <c r="AF156" s="1924"/>
      <c r="AG156" s="1926"/>
      <c r="AH156" s="1924"/>
      <c r="AI156" s="1926"/>
      <c r="AJ156" s="1924"/>
      <c r="AK156" s="1926"/>
      <c r="AL156" s="1924"/>
      <c r="AM156" s="1926"/>
      <c r="AN156" s="1924"/>
      <c r="AO156" s="1926"/>
      <c r="AP156" s="1994"/>
      <c r="AQ156" s="1925"/>
      <c r="AR156" s="299"/>
      <c r="AS156" s="299"/>
      <c r="AT156" s="2613"/>
      <c r="AU156" s="2613"/>
      <c r="AV156" s="2613"/>
      <c r="AW156" s="2613"/>
      <c r="AX156" s="2613"/>
      <c r="BR156" s="270"/>
      <c r="BS156" s="270"/>
      <c r="BT156" s="270"/>
      <c r="BU156" s="270"/>
      <c r="BV156" s="270"/>
      <c r="BW156" s="270"/>
      <c r="BX156" s="270"/>
      <c r="BY156" s="270"/>
      <c r="BZ156" s="270"/>
      <c r="CA156" s="270">
        <v>0</v>
      </c>
      <c r="CB156" s="270">
        <v>0</v>
      </c>
      <c r="CC156" s="270">
        <v>0</v>
      </c>
      <c r="CD156" s="270">
        <v>0</v>
      </c>
      <c r="CE156" s="270"/>
      <c r="CF156" s="270"/>
      <c r="CG156" s="270"/>
      <c r="CH156" s="270"/>
      <c r="CI156" s="270"/>
      <c r="CJ156" s="270"/>
    </row>
    <row r="157" spans="1:98" s="236" customFormat="1" ht="14.25" customHeight="1" x14ac:dyDescent="0.2">
      <c r="A157" s="7776" t="s">
        <v>2188</v>
      </c>
      <c r="B157" s="6664"/>
      <c r="C157" s="6665"/>
      <c r="D157" s="718"/>
      <c r="E157" s="1993"/>
      <c r="F157" s="1922"/>
      <c r="G157" s="1923"/>
      <c r="H157" s="1924"/>
      <c r="I157" s="1926"/>
      <c r="J157" s="1924"/>
      <c r="K157" s="1926"/>
      <c r="L157" s="1924"/>
      <c r="M157" s="1926"/>
      <c r="N157" s="1924"/>
      <c r="O157" s="2026"/>
      <c r="P157" s="1924"/>
      <c r="Q157" s="2026"/>
      <c r="R157" s="1924"/>
      <c r="S157" s="2026"/>
      <c r="T157" s="1924"/>
      <c r="U157" s="1926"/>
      <c r="V157" s="1924"/>
      <c r="W157" s="1926"/>
      <c r="X157" s="1924"/>
      <c r="Y157" s="1926"/>
      <c r="Z157" s="1924"/>
      <c r="AA157" s="1926"/>
      <c r="AB157" s="1924"/>
      <c r="AC157" s="1926"/>
      <c r="AD157" s="1924"/>
      <c r="AE157" s="1926"/>
      <c r="AF157" s="1924"/>
      <c r="AG157" s="1926"/>
      <c r="AH157" s="1924"/>
      <c r="AI157" s="1926"/>
      <c r="AJ157" s="1924"/>
      <c r="AK157" s="1926"/>
      <c r="AL157" s="1924"/>
      <c r="AM157" s="1926"/>
      <c r="AN157" s="1924"/>
      <c r="AO157" s="1926"/>
      <c r="AP157" s="1994"/>
      <c r="AQ157" s="1925"/>
      <c r="AR157" s="299"/>
      <c r="AS157" s="299"/>
      <c r="AT157" s="2613"/>
      <c r="AU157" s="2613"/>
      <c r="AV157" s="2613"/>
      <c r="AW157" s="2613"/>
      <c r="AX157" s="2613"/>
      <c r="BR157" s="270"/>
      <c r="BS157" s="270"/>
      <c r="BT157" s="270"/>
      <c r="BU157" s="270"/>
      <c r="BV157" s="270"/>
      <c r="BW157" s="270"/>
      <c r="BX157" s="270"/>
      <c r="BY157" s="270"/>
      <c r="BZ157" s="270"/>
      <c r="CA157" s="270">
        <v>0</v>
      </c>
      <c r="CB157" s="270">
        <v>0</v>
      </c>
      <c r="CC157" s="270">
        <v>0</v>
      </c>
      <c r="CD157" s="270">
        <v>0</v>
      </c>
      <c r="CE157" s="270"/>
      <c r="CF157" s="270"/>
      <c r="CG157" s="270"/>
      <c r="CH157" s="270"/>
      <c r="CI157" s="270"/>
      <c r="CJ157" s="270"/>
    </row>
    <row r="158" spans="1:98" s="236" customFormat="1" ht="14.25" x14ac:dyDescent="0.2">
      <c r="A158" s="7777" t="s">
        <v>2189</v>
      </c>
      <c r="B158" s="7946"/>
      <c r="C158" s="7778"/>
      <c r="D158" s="2027"/>
      <c r="E158" s="1993"/>
      <c r="F158" s="1922"/>
      <c r="G158" s="2022"/>
      <c r="H158" s="2021"/>
      <c r="I158" s="2023"/>
      <c r="J158" s="2021"/>
      <c r="K158" s="2023"/>
      <c r="L158" s="2021"/>
      <c r="M158" s="2023"/>
      <c r="N158" s="2021"/>
      <c r="O158" s="2028"/>
      <c r="P158" s="2021"/>
      <c r="Q158" s="2028"/>
      <c r="R158" s="2021"/>
      <c r="S158" s="2028"/>
      <c r="T158" s="2021"/>
      <c r="U158" s="2023"/>
      <c r="V158" s="2021"/>
      <c r="W158" s="2023"/>
      <c r="X158" s="2021"/>
      <c r="Y158" s="2023"/>
      <c r="Z158" s="2021"/>
      <c r="AA158" s="2023"/>
      <c r="AB158" s="2021"/>
      <c r="AC158" s="2023"/>
      <c r="AD158" s="2021"/>
      <c r="AE158" s="2023"/>
      <c r="AF158" s="2021"/>
      <c r="AG158" s="2023"/>
      <c r="AH158" s="2021"/>
      <c r="AI158" s="2023"/>
      <c r="AJ158" s="2021"/>
      <c r="AK158" s="2023"/>
      <c r="AL158" s="2021"/>
      <c r="AM158" s="2023"/>
      <c r="AN158" s="2021"/>
      <c r="AO158" s="2023"/>
      <c r="AP158" s="2024"/>
      <c r="AQ158" s="173"/>
      <c r="AR158" s="1925"/>
      <c r="AS158" s="1925"/>
      <c r="AT158" s="1906"/>
      <c r="AU158" s="2016"/>
      <c r="AV158" s="2016"/>
      <c r="AW158" s="2016"/>
      <c r="AX158" s="2016"/>
      <c r="BR158" s="270"/>
      <c r="BS158" s="270"/>
      <c r="BT158" s="270"/>
      <c r="BU158" s="270"/>
      <c r="BV158" s="270"/>
      <c r="BW158" s="270"/>
      <c r="BX158" s="270"/>
      <c r="BY158" s="270"/>
      <c r="BZ158" s="270"/>
      <c r="CA158" s="270"/>
      <c r="CB158" s="270"/>
      <c r="CC158" s="270"/>
      <c r="CD158" s="270"/>
      <c r="CE158" s="270"/>
      <c r="CF158" s="270"/>
      <c r="CG158" s="270"/>
      <c r="CH158" s="270"/>
      <c r="CI158" s="270"/>
      <c r="CJ158" s="270"/>
    </row>
    <row r="159" spans="1:98" s="3431" customFormat="1" ht="14.25" x14ac:dyDescent="0.2">
      <c r="A159" s="3291" t="s">
        <v>50</v>
      </c>
      <c r="B159" s="3421"/>
      <c r="C159" s="3292"/>
      <c r="D159" s="3422"/>
      <c r="E159" s="2802"/>
      <c r="F159" s="3056"/>
      <c r="G159" s="2797"/>
      <c r="H159" s="3056">
        <f t="shared" ref="H159:AU159" si="37">SUM(H150:H158)</f>
        <v>0</v>
      </c>
      <c r="I159" s="2797">
        <f t="shared" si="37"/>
        <v>0</v>
      </c>
      <c r="J159" s="3429">
        <f t="shared" si="37"/>
        <v>0</v>
      </c>
      <c r="K159" s="2797">
        <f t="shared" si="37"/>
        <v>0</v>
      </c>
      <c r="L159" s="3429">
        <f t="shared" si="37"/>
        <v>0</v>
      </c>
      <c r="M159" s="2797">
        <f t="shared" si="37"/>
        <v>0</v>
      </c>
      <c r="N159" s="3056">
        <f t="shared" si="37"/>
        <v>0</v>
      </c>
      <c r="O159" s="2797">
        <f t="shared" si="37"/>
        <v>0</v>
      </c>
      <c r="P159" s="3056">
        <f t="shared" si="37"/>
        <v>0</v>
      </c>
      <c r="Q159" s="2797">
        <f t="shared" si="37"/>
        <v>0</v>
      </c>
      <c r="R159" s="3056">
        <f t="shared" si="37"/>
        <v>0</v>
      </c>
      <c r="S159" s="2797">
        <f t="shared" si="37"/>
        <v>0</v>
      </c>
      <c r="T159" s="3056">
        <f t="shared" si="37"/>
        <v>0</v>
      </c>
      <c r="U159" s="2797">
        <f t="shared" si="37"/>
        <v>0</v>
      </c>
      <c r="V159" s="3056">
        <f t="shared" si="37"/>
        <v>0</v>
      </c>
      <c r="W159" s="2797">
        <f t="shared" si="37"/>
        <v>0</v>
      </c>
      <c r="X159" s="3056">
        <f t="shared" si="37"/>
        <v>0</v>
      </c>
      <c r="Y159" s="2797">
        <f t="shared" si="37"/>
        <v>0</v>
      </c>
      <c r="Z159" s="3056">
        <f t="shared" si="37"/>
        <v>0</v>
      </c>
      <c r="AA159" s="2797">
        <f t="shared" si="37"/>
        <v>0</v>
      </c>
      <c r="AB159" s="3056">
        <f t="shared" si="37"/>
        <v>0</v>
      </c>
      <c r="AC159" s="2797">
        <f t="shared" si="37"/>
        <v>0</v>
      </c>
      <c r="AD159" s="3056">
        <f t="shared" si="37"/>
        <v>0</v>
      </c>
      <c r="AE159" s="2797">
        <f t="shared" si="37"/>
        <v>0</v>
      </c>
      <c r="AF159" s="3056">
        <f t="shared" si="37"/>
        <v>0</v>
      </c>
      <c r="AG159" s="2797">
        <f t="shared" si="37"/>
        <v>0</v>
      </c>
      <c r="AH159" s="3056">
        <f t="shared" si="37"/>
        <v>0</v>
      </c>
      <c r="AI159" s="2797">
        <f t="shared" si="37"/>
        <v>0</v>
      </c>
      <c r="AJ159" s="3056">
        <f t="shared" si="37"/>
        <v>0</v>
      </c>
      <c r="AK159" s="2797">
        <f t="shared" si="37"/>
        <v>0</v>
      </c>
      <c r="AL159" s="3056">
        <f t="shared" si="37"/>
        <v>0</v>
      </c>
      <c r="AM159" s="2797">
        <f t="shared" si="37"/>
        <v>0</v>
      </c>
      <c r="AN159" s="3056">
        <f t="shared" si="37"/>
        <v>0</v>
      </c>
      <c r="AO159" s="2797">
        <f t="shared" si="37"/>
        <v>0</v>
      </c>
      <c r="AP159" s="3268">
        <f t="shared" si="37"/>
        <v>0</v>
      </c>
      <c r="AQ159" s="3056">
        <f t="shared" si="37"/>
        <v>0</v>
      </c>
      <c r="AR159" s="3425">
        <f t="shared" si="37"/>
        <v>0</v>
      </c>
      <c r="AS159" s="3427">
        <f t="shared" si="37"/>
        <v>0</v>
      </c>
      <c r="AT159" s="3056">
        <f t="shared" si="37"/>
        <v>0</v>
      </c>
      <c r="AU159" s="3430">
        <f t="shared" si="37"/>
        <v>0</v>
      </c>
      <c r="AV159" s="3430">
        <f>SUM(AV150:AV158)</f>
        <v>0</v>
      </c>
      <c r="AW159" s="3430">
        <f>SUM(AW150:AW158)</f>
        <v>0</v>
      </c>
      <c r="AX159" s="3430">
        <f>SUM(AX150:AX158)</f>
        <v>0</v>
      </c>
      <c r="BR159" s="3432"/>
      <c r="BS159" s="3432"/>
      <c r="BT159" s="3432"/>
      <c r="BU159" s="3432"/>
      <c r="BV159" s="3432"/>
      <c r="BW159" s="3432"/>
      <c r="BX159" s="3432"/>
      <c r="BY159" s="3432"/>
      <c r="BZ159" s="3432"/>
      <c r="CA159" s="3432"/>
      <c r="CB159" s="3432"/>
      <c r="CC159" s="3432"/>
      <c r="CD159" s="3432"/>
      <c r="CE159" s="3432"/>
      <c r="CF159" s="3432"/>
      <c r="CG159" s="3432"/>
      <c r="CH159" s="3432"/>
      <c r="CI159" s="3432"/>
      <c r="CJ159" s="3432"/>
    </row>
    <row r="160" spans="1:98" s="236" customFormat="1" ht="25.5" customHeight="1" x14ac:dyDescent="0.2">
      <c r="A160" s="181" t="s">
        <v>2190</v>
      </c>
      <c r="B160" s="699"/>
      <c r="C160" s="699"/>
      <c r="D160" s="3433"/>
      <c r="E160" s="3434"/>
      <c r="F160" s="3434"/>
      <c r="G160" s="3434"/>
      <c r="H160" s="3434"/>
      <c r="I160" s="3434"/>
      <c r="J160" s="3434"/>
      <c r="K160" s="3434"/>
      <c r="L160" s="3434"/>
      <c r="M160" s="3434"/>
      <c r="N160" s="3434"/>
      <c r="O160" s="3434"/>
      <c r="P160" s="3435"/>
      <c r="Q160" s="3436"/>
      <c r="R160" s="3436"/>
      <c r="S160" s="3431"/>
      <c r="T160" s="3431"/>
      <c r="U160" s="3431"/>
      <c r="V160" s="3431"/>
      <c r="W160" s="3431"/>
      <c r="X160" s="3436"/>
      <c r="Y160" s="3431"/>
      <c r="Z160" s="3431"/>
      <c r="AA160" s="3431"/>
      <c r="AB160" s="3431"/>
      <c r="AC160" s="3431"/>
      <c r="AD160" s="3431"/>
      <c r="AE160" s="3431"/>
      <c r="AF160" s="3431"/>
      <c r="AG160" s="3431"/>
      <c r="AH160" s="3431"/>
      <c r="AI160" s="3431"/>
      <c r="AJ160" s="3431"/>
      <c r="AK160" s="3431"/>
      <c r="AL160" s="3431"/>
      <c r="AM160" s="3431"/>
      <c r="AN160" s="3431"/>
      <c r="AO160" s="3431"/>
      <c r="AP160" s="3431"/>
      <c r="AQ160" s="3431"/>
      <c r="AR160" s="3431"/>
      <c r="AS160" s="3431"/>
      <c r="AT160" s="3431"/>
      <c r="AU160" s="3431"/>
      <c r="AV160" s="3431"/>
      <c r="BV160" s="270"/>
      <c r="BW160" s="270"/>
      <c r="BX160" s="270"/>
      <c r="BY160" s="270"/>
      <c r="BZ160" s="270"/>
      <c r="CA160" s="270"/>
      <c r="CB160" s="270"/>
      <c r="CC160" s="270"/>
      <c r="CD160" s="270"/>
      <c r="CE160" s="270"/>
      <c r="CF160" s="270"/>
      <c r="CG160" s="270"/>
      <c r="CH160" s="270"/>
      <c r="CI160" s="270"/>
      <c r="CJ160" s="270"/>
      <c r="CK160" s="270"/>
      <c r="CL160" s="270"/>
      <c r="CM160" s="270"/>
      <c r="CN160" s="270"/>
    </row>
    <row r="161" spans="1:92" s="236" customFormat="1" ht="15" customHeight="1" x14ac:dyDescent="0.2">
      <c r="A161" s="7787" t="s">
        <v>2191</v>
      </c>
      <c r="B161" s="7906"/>
      <c r="C161" s="7788"/>
      <c r="D161" s="7909" t="s">
        <v>50</v>
      </c>
      <c r="E161" s="7910"/>
      <c r="F161" s="7911"/>
      <c r="G161" s="7901" t="s">
        <v>2038</v>
      </c>
      <c r="H161" s="7947"/>
      <c r="I161" s="7947"/>
      <c r="J161" s="7947"/>
      <c r="K161" s="7947"/>
      <c r="L161" s="7947"/>
      <c r="M161" s="7947"/>
      <c r="N161" s="7947"/>
      <c r="O161" s="7947"/>
      <c r="P161" s="7947"/>
      <c r="Q161" s="7947"/>
      <c r="R161" s="7947"/>
      <c r="S161" s="7947"/>
      <c r="T161" s="7947"/>
      <c r="U161" s="7947"/>
      <c r="V161" s="7947"/>
      <c r="W161" s="7947"/>
      <c r="X161" s="7947"/>
      <c r="Y161" s="7947"/>
      <c r="Z161" s="7947"/>
      <c r="AA161" s="7947"/>
      <c r="AB161" s="7947"/>
      <c r="AC161" s="7947"/>
      <c r="AD161" s="7947"/>
      <c r="AE161" s="7947"/>
      <c r="AF161" s="7947"/>
      <c r="AG161" s="7947"/>
      <c r="AH161" s="7947"/>
      <c r="AI161" s="7947"/>
      <c r="AJ161" s="7947"/>
      <c r="AK161" s="7947"/>
      <c r="AL161" s="7947"/>
      <c r="AM161" s="7947"/>
      <c r="AN161" s="7947"/>
      <c r="AO161" s="7947"/>
      <c r="AP161" s="7922"/>
      <c r="AQ161" s="8079" t="s">
        <v>3086</v>
      </c>
      <c r="AR161" s="7969" t="s">
        <v>3541</v>
      </c>
      <c r="AS161" s="8060" t="s">
        <v>3542</v>
      </c>
      <c r="AT161" s="8060" t="s">
        <v>111</v>
      </c>
      <c r="AU161" s="7923" t="s">
        <v>3543</v>
      </c>
      <c r="AV161" s="7969" t="s">
        <v>3544</v>
      </c>
      <c r="BV161" s="270"/>
      <c r="BW161" s="270"/>
      <c r="BX161" s="270"/>
      <c r="BY161" s="270"/>
      <c r="BZ161" s="270"/>
      <c r="CA161" s="270"/>
      <c r="CB161" s="270"/>
      <c r="CC161" s="270"/>
      <c r="CD161" s="270"/>
      <c r="CE161" s="270"/>
      <c r="CF161" s="270"/>
      <c r="CG161" s="270"/>
      <c r="CH161" s="270"/>
      <c r="CI161" s="270"/>
      <c r="CJ161" s="270"/>
      <c r="CK161" s="270"/>
      <c r="CL161" s="270"/>
      <c r="CM161" s="270"/>
      <c r="CN161" s="270"/>
    </row>
    <row r="162" spans="1:92" s="236" customFormat="1" ht="18.75" customHeight="1" x14ac:dyDescent="0.2">
      <c r="A162" s="7907"/>
      <c r="B162" s="6648"/>
      <c r="C162" s="7790"/>
      <c r="D162" s="7912"/>
      <c r="E162" s="6594"/>
      <c r="F162" s="6588"/>
      <c r="G162" s="7948" t="s">
        <v>2039</v>
      </c>
      <c r="H162" s="7902"/>
      <c r="I162" s="7901" t="s">
        <v>321</v>
      </c>
      <c r="J162" s="7922"/>
      <c r="K162" s="7947" t="s">
        <v>322</v>
      </c>
      <c r="L162" s="7922"/>
      <c r="M162" s="7901" t="s">
        <v>2040</v>
      </c>
      <c r="N162" s="7922"/>
      <c r="O162" s="7901" t="s">
        <v>324</v>
      </c>
      <c r="P162" s="7922"/>
      <c r="Q162" s="7901" t="s">
        <v>325</v>
      </c>
      <c r="R162" s="7922"/>
      <c r="S162" s="7901" t="s">
        <v>326</v>
      </c>
      <c r="T162" s="7922"/>
      <c r="U162" s="7901" t="s">
        <v>327</v>
      </c>
      <c r="V162" s="7922"/>
      <c r="W162" s="7901" t="s">
        <v>2041</v>
      </c>
      <c r="X162" s="7922"/>
      <c r="Y162" s="7901" t="s">
        <v>236</v>
      </c>
      <c r="Z162" s="7902"/>
      <c r="AA162" s="7901" t="s">
        <v>237</v>
      </c>
      <c r="AB162" s="7902"/>
      <c r="AC162" s="7901" t="s">
        <v>2042</v>
      </c>
      <c r="AD162" s="7902"/>
      <c r="AE162" s="7901" t="s">
        <v>2043</v>
      </c>
      <c r="AF162" s="7902"/>
      <c r="AG162" s="7901" t="s">
        <v>2044</v>
      </c>
      <c r="AH162" s="7902"/>
      <c r="AI162" s="7901" t="s">
        <v>2045</v>
      </c>
      <c r="AJ162" s="7902"/>
      <c r="AK162" s="7901" t="s">
        <v>2046</v>
      </c>
      <c r="AL162" s="7902"/>
      <c r="AM162" s="7901" t="s">
        <v>2047</v>
      </c>
      <c r="AN162" s="7902"/>
      <c r="AO162" s="7901" t="s">
        <v>2048</v>
      </c>
      <c r="AP162" s="7902"/>
      <c r="AQ162" s="8080"/>
      <c r="AR162" s="7970"/>
      <c r="AS162" s="8060"/>
      <c r="AT162" s="8060"/>
      <c r="AU162" s="8077"/>
      <c r="AV162" s="7970"/>
      <c r="BV162" s="270"/>
      <c r="BW162" s="270"/>
      <c r="BX162" s="270"/>
      <c r="BY162" s="270"/>
      <c r="BZ162" s="270"/>
      <c r="CA162" s="270"/>
      <c r="CB162" s="270"/>
      <c r="CC162" s="270"/>
      <c r="CD162" s="270"/>
      <c r="CE162" s="270"/>
      <c r="CF162" s="270"/>
      <c r="CG162" s="270"/>
      <c r="CH162" s="270"/>
      <c r="CI162" s="270"/>
      <c r="CJ162" s="270"/>
      <c r="CK162" s="270"/>
      <c r="CL162" s="270"/>
      <c r="CM162" s="270"/>
      <c r="CN162" s="270"/>
    </row>
    <row r="163" spans="1:92" s="236" customFormat="1" ht="14.25" customHeight="1" x14ac:dyDescent="0.2">
      <c r="A163" s="7908"/>
      <c r="B163" s="6649"/>
      <c r="C163" s="6622"/>
      <c r="D163" s="3289" t="s">
        <v>55</v>
      </c>
      <c r="E163" s="3396" t="s">
        <v>81</v>
      </c>
      <c r="F163" s="3437" t="s">
        <v>56</v>
      </c>
      <c r="G163" s="3400" t="s">
        <v>81</v>
      </c>
      <c r="H163" s="3401" t="s">
        <v>56</v>
      </c>
      <c r="I163" s="3400" t="s">
        <v>81</v>
      </c>
      <c r="J163" s="3401" t="s">
        <v>56</v>
      </c>
      <c r="K163" s="3400" t="s">
        <v>81</v>
      </c>
      <c r="L163" s="3401" t="s">
        <v>56</v>
      </c>
      <c r="M163" s="3400" t="s">
        <v>81</v>
      </c>
      <c r="N163" s="3401" t="s">
        <v>56</v>
      </c>
      <c r="O163" s="3400" t="s">
        <v>81</v>
      </c>
      <c r="P163" s="3401" t="s">
        <v>56</v>
      </c>
      <c r="Q163" s="3400" t="s">
        <v>81</v>
      </c>
      <c r="R163" s="3401" t="s">
        <v>56</v>
      </c>
      <c r="S163" s="3400" t="s">
        <v>81</v>
      </c>
      <c r="T163" s="3401" t="s">
        <v>56</v>
      </c>
      <c r="U163" s="3400" t="s">
        <v>81</v>
      </c>
      <c r="V163" s="3401" t="s">
        <v>56</v>
      </c>
      <c r="W163" s="3400" t="s">
        <v>81</v>
      </c>
      <c r="X163" s="3401" t="s">
        <v>56</v>
      </c>
      <c r="Y163" s="3400" t="s">
        <v>81</v>
      </c>
      <c r="Z163" s="3401" t="s">
        <v>56</v>
      </c>
      <c r="AA163" s="3400" t="s">
        <v>81</v>
      </c>
      <c r="AB163" s="3401" t="s">
        <v>56</v>
      </c>
      <c r="AC163" s="3400" t="s">
        <v>81</v>
      </c>
      <c r="AD163" s="3401" t="s">
        <v>56</v>
      </c>
      <c r="AE163" s="3400" t="s">
        <v>81</v>
      </c>
      <c r="AF163" s="3401" t="s">
        <v>56</v>
      </c>
      <c r="AG163" s="3400" t="s">
        <v>81</v>
      </c>
      <c r="AH163" s="3401" t="s">
        <v>56</v>
      </c>
      <c r="AI163" s="3400" t="s">
        <v>81</v>
      </c>
      <c r="AJ163" s="3401" t="s">
        <v>56</v>
      </c>
      <c r="AK163" s="3400" t="s">
        <v>81</v>
      </c>
      <c r="AL163" s="3401" t="s">
        <v>56</v>
      </c>
      <c r="AM163" s="3400" t="s">
        <v>81</v>
      </c>
      <c r="AN163" s="3401" t="s">
        <v>56</v>
      </c>
      <c r="AO163" s="3400" t="s">
        <v>81</v>
      </c>
      <c r="AP163" s="3401" t="s">
        <v>56</v>
      </c>
      <c r="AQ163" s="8081"/>
      <c r="AR163" s="7971"/>
      <c r="AS163" s="8060"/>
      <c r="AT163" s="8060"/>
      <c r="AU163" s="7924"/>
      <c r="AV163" s="7971"/>
      <c r="BR163" s="270"/>
      <c r="BS163" s="270"/>
      <c r="BT163" s="270"/>
      <c r="BU163" s="270"/>
      <c r="BV163" s="270"/>
      <c r="BW163" s="270"/>
      <c r="BX163" s="270"/>
      <c r="BY163" s="270"/>
      <c r="BZ163" s="270"/>
      <c r="CA163" s="270">
        <v>0</v>
      </c>
      <c r="CB163" s="270"/>
      <c r="CC163" s="270"/>
      <c r="CD163" s="270"/>
      <c r="CE163" s="270"/>
      <c r="CF163" s="270"/>
      <c r="CG163" s="270"/>
      <c r="CH163" s="270"/>
      <c r="CI163" s="270"/>
      <c r="CJ163" s="270"/>
    </row>
    <row r="164" spans="1:92" s="236" customFormat="1" ht="15" customHeight="1" x14ac:dyDescent="0.2">
      <c r="A164" s="7939" t="s">
        <v>2192</v>
      </c>
      <c r="B164" s="7937" t="s">
        <v>2193</v>
      </c>
      <c r="C164" s="7938"/>
      <c r="D164" s="3438"/>
      <c r="E164" s="3439"/>
      <c r="F164" s="720"/>
      <c r="G164" s="721"/>
      <c r="H164" s="722"/>
      <c r="I164" s="721"/>
      <c r="J164" s="722"/>
      <c r="K164" s="721"/>
      <c r="L164" s="722"/>
      <c r="M164" s="721"/>
      <c r="N164" s="722"/>
      <c r="O164" s="721"/>
      <c r="P164" s="722"/>
      <c r="Q164" s="721"/>
      <c r="R164" s="722"/>
      <c r="S164" s="721"/>
      <c r="T164" s="722"/>
      <c r="U164" s="721"/>
      <c r="V164" s="722"/>
      <c r="W164" s="721"/>
      <c r="X164" s="722"/>
      <c r="Y164" s="721"/>
      <c r="Z164" s="722"/>
      <c r="AA164" s="721"/>
      <c r="AB164" s="722"/>
      <c r="AC164" s="723"/>
      <c r="AD164" s="705"/>
      <c r="AE164" s="723"/>
      <c r="AF164" s="705"/>
      <c r="AG164" s="723"/>
      <c r="AH164" s="705"/>
      <c r="AI164" s="723"/>
      <c r="AJ164" s="705"/>
      <c r="AK164" s="723"/>
      <c r="AL164" s="705"/>
      <c r="AM164" s="723"/>
      <c r="AN164" s="705"/>
      <c r="AO164" s="723"/>
      <c r="AP164" s="705"/>
      <c r="AQ164" s="2029"/>
      <c r="AR164" s="705"/>
      <c r="AS164" s="2609"/>
      <c r="AT164" s="705"/>
      <c r="AU164" s="1089"/>
      <c r="AV164" s="2030"/>
      <c r="BR164" s="270"/>
      <c r="BS164" s="270"/>
      <c r="BT164" s="270"/>
      <c r="BU164" s="270"/>
      <c r="BV164" s="270"/>
      <c r="BW164" s="270"/>
      <c r="BX164" s="270"/>
      <c r="BY164" s="270"/>
      <c r="BZ164" s="270"/>
      <c r="CA164" s="270">
        <v>0</v>
      </c>
      <c r="CB164" s="270"/>
      <c r="CC164" s="270"/>
      <c r="CD164" s="270"/>
      <c r="CE164" s="270"/>
      <c r="CF164" s="270"/>
      <c r="CG164" s="270"/>
      <c r="CH164" s="270"/>
      <c r="CI164" s="270"/>
      <c r="CJ164" s="270"/>
    </row>
    <row r="165" spans="1:92" s="236" customFormat="1" ht="14.25" customHeight="1" x14ac:dyDescent="0.2">
      <c r="A165" s="7940"/>
      <c r="B165" s="7856" t="s">
        <v>2101</v>
      </c>
      <c r="C165" s="7858"/>
      <c r="D165" s="3440"/>
      <c r="E165" s="3439"/>
      <c r="F165" s="2031"/>
      <c r="G165" s="3441"/>
      <c r="H165" s="724"/>
      <c r="I165" s="3441"/>
      <c r="J165" s="724"/>
      <c r="K165" s="3441"/>
      <c r="L165" s="724"/>
      <c r="M165" s="3441"/>
      <c r="N165" s="724"/>
      <c r="O165" s="3441"/>
      <c r="P165" s="724"/>
      <c r="Q165" s="3441"/>
      <c r="R165" s="724"/>
      <c r="S165" s="3441"/>
      <c r="T165" s="724"/>
      <c r="U165" s="3441"/>
      <c r="V165" s="724"/>
      <c r="W165" s="3441"/>
      <c r="X165" s="724"/>
      <c r="Y165" s="3441"/>
      <c r="Z165" s="724"/>
      <c r="AA165" s="3441"/>
      <c r="AB165" s="724"/>
      <c r="AC165" s="725"/>
      <c r="AD165" s="593"/>
      <c r="AE165" s="725"/>
      <c r="AF165" s="593"/>
      <c r="AG165" s="725"/>
      <c r="AH165" s="593"/>
      <c r="AI165" s="725"/>
      <c r="AJ165" s="593"/>
      <c r="AK165" s="725"/>
      <c r="AL165" s="593"/>
      <c r="AM165" s="725"/>
      <c r="AN165" s="593"/>
      <c r="AO165" s="725"/>
      <c r="AP165" s="593"/>
      <c r="AQ165" s="2032"/>
      <c r="AR165" s="593"/>
      <c r="AS165" s="299"/>
      <c r="AT165" s="593"/>
      <c r="AU165" s="2164"/>
      <c r="AV165" s="732"/>
      <c r="BR165" s="270"/>
      <c r="BS165" s="270"/>
      <c r="BT165" s="270"/>
      <c r="BU165" s="270"/>
      <c r="BV165" s="270"/>
      <c r="BW165" s="270"/>
      <c r="BX165" s="270"/>
      <c r="BY165" s="270"/>
      <c r="BZ165" s="270"/>
      <c r="CA165" s="270">
        <v>0</v>
      </c>
      <c r="CB165" s="270"/>
      <c r="CC165" s="270"/>
      <c r="CD165" s="270"/>
      <c r="CE165" s="270"/>
      <c r="CF165" s="270"/>
      <c r="CG165" s="270"/>
      <c r="CH165" s="270"/>
      <c r="CI165" s="270"/>
      <c r="CJ165" s="270"/>
    </row>
    <row r="166" spans="1:92" s="236" customFormat="1" ht="15.75" customHeight="1" x14ac:dyDescent="0.2">
      <c r="A166" s="7940"/>
      <c r="B166" s="7941" t="s">
        <v>2161</v>
      </c>
      <c r="C166" s="7942"/>
      <c r="D166" s="3442"/>
      <c r="E166" s="3439"/>
      <c r="F166" s="2033"/>
      <c r="G166" s="2034"/>
      <c r="H166" s="2035"/>
      <c r="I166" s="2034"/>
      <c r="J166" s="2035"/>
      <c r="K166" s="2034"/>
      <c r="L166" s="2035"/>
      <c r="M166" s="2034"/>
      <c r="N166" s="2035"/>
      <c r="O166" s="2034"/>
      <c r="P166" s="2035"/>
      <c r="Q166" s="2034"/>
      <c r="R166" s="2035"/>
      <c r="S166" s="2034"/>
      <c r="T166" s="2035"/>
      <c r="U166" s="2034"/>
      <c r="V166" s="2035"/>
      <c r="W166" s="2034"/>
      <c r="X166" s="2035"/>
      <c r="Y166" s="2034"/>
      <c r="Z166" s="2035"/>
      <c r="AA166" s="2034"/>
      <c r="AB166" s="2035"/>
      <c r="AC166" s="3443"/>
      <c r="AD166" s="385"/>
      <c r="AE166" s="3443"/>
      <c r="AF166" s="385"/>
      <c r="AG166" s="3443"/>
      <c r="AH166" s="385"/>
      <c r="AI166" s="3443"/>
      <c r="AJ166" s="385"/>
      <c r="AK166" s="3443"/>
      <c r="AL166" s="385"/>
      <c r="AM166" s="3443"/>
      <c r="AN166" s="385"/>
      <c r="AO166" s="3443"/>
      <c r="AP166" s="385"/>
      <c r="AQ166" s="3444"/>
      <c r="AR166" s="385"/>
      <c r="AS166" s="2251"/>
      <c r="AT166" s="385"/>
      <c r="AU166" s="3445"/>
      <c r="AV166" s="3446"/>
      <c r="BR166" s="270"/>
      <c r="BS166" s="270"/>
      <c r="BT166" s="270"/>
      <c r="BU166" s="270"/>
      <c r="BV166" s="270"/>
      <c r="BW166" s="270"/>
      <c r="BX166" s="270"/>
      <c r="BY166" s="270"/>
      <c r="BZ166" s="270"/>
      <c r="CA166" s="270"/>
      <c r="CB166" s="270"/>
      <c r="CC166" s="270"/>
      <c r="CD166" s="270"/>
      <c r="CE166" s="270"/>
      <c r="CF166" s="270"/>
      <c r="CG166" s="270"/>
      <c r="CH166" s="270"/>
      <c r="CI166" s="270"/>
      <c r="CJ166" s="270"/>
    </row>
    <row r="167" spans="1:92" s="236" customFormat="1" ht="14.25" x14ac:dyDescent="0.2">
      <c r="A167" s="7940"/>
      <c r="B167" s="7943" t="s">
        <v>2194</v>
      </c>
      <c r="C167" s="3447" t="s">
        <v>50</v>
      </c>
      <c r="D167" s="3448"/>
      <c r="E167" s="3439"/>
      <c r="F167" s="3449"/>
      <c r="G167" s="3450"/>
      <c r="H167" s="3451"/>
      <c r="I167" s="3450"/>
      <c r="J167" s="3451"/>
      <c r="K167" s="3450"/>
      <c r="L167" s="3451"/>
      <c r="M167" s="3450"/>
      <c r="N167" s="3451"/>
      <c r="O167" s="3450"/>
      <c r="P167" s="3451"/>
      <c r="Q167" s="3450"/>
      <c r="R167" s="3451"/>
      <c r="S167" s="3450"/>
      <c r="T167" s="3451"/>
      <c r="U167" s="3450"/>
      <c r="V167" s="3451"/>
      <c r="W167" s="3450"/>
      <c r="X167" s="3451"/>
      <c r="Y167" s="3450"/>
      <c r="Z167" s="3451"/>
      <c r="AA167" s="3450"/>
      <c r="AB167" s="3451"/>
      <c r="AC167" s="3452"/>
      <c r="AD167" s="2799">
        <f t="shared" ref="AD167:AV167" si="38">SUM(AD168:AD173)</f>
        <v>0</v>
      </c>
      <c r="AE167" s="3452"/>
      <c r="AF167" s="2799">
        <f t="shared" si="38"/>
        <v>0</v>
      </c>
      <c r="AG167" s="3452"/>
      <c r="AH167" s="2799">
        <f t="shared" si="38"/>
        <v>0</v>
      </c>
      <c r="AI167" s="3452"/>
      <c r="AJ167" s="2799">
        <f t="shared" si="38"/>
        <v>0</v>
      </c>
      <c r="AK167" s="3452"/>
      <c r="AL167" s="2799">
        <f t="shared" si="38"/>
        <v>0</v>
      </c>
      <c r="AM167" s="3452"/>
      <c r="AN167" s="2799">
        <f t="shared" si="38"/>
        <v>0</v>
      </c>
      <c r="AO167" s="3452"/>
      <c r="AP167" s="2799">
        <f t="shared" si="38"/>
        <v>0</v>
      </c>
      <c r="AQ167" s="3453">
        <f>SUM(AQ168:AQ173)</f>
        <v>0</v>
      </c>
      <c r="AR167" s="2799">
        <f t="shared" si="38"/>
        <v>0</v>
      </c>
      <c r="AS167" s="3058">
        <f t="shared" si="38"/>
        <v>0</v>
      </c>
      <c r="AT167" s="2799">
        <f t="shared" si="38"/>
        <v>0</v>
      </c>
      <c r="AU167" s="3454">
        <f t="shared" si="38"/>
        <v>0</v>
      </c>
      <c r="AV167" s="3058">
        <f t="shared" si="38"/>
        <v>0</v>
      </c>
      <c r="BR167" s="270"/>
      <c r="BS167" s="270"/>
      <c r="BT167" s="270"/>
      <c r="BU167" s="270"/>
      <c r="BV167" s="270"/>
      <c r="BW167" s="270"/>
      <c r="BX167" s="270"/>
      <c r="BY167" s="270"/>
      <c r="BZ167" s="270"/>
      <c r="CA167" s="270"/>
      <c r="CB167" s="270"/>
      <c r="CC167" s="270"/>
      <c r="CD167" s="270"/>
      <c r="CE167" s="270"/>
      <c r="CF167" s="270"/>
      <c r="CG167" s="270"/>
      <c r="CH167" s="270"/>
      <c r="CI167" s="270"/>
      <c r="CJ167" s="270"/>
    </row>
    <row r="168" spans="1:92" s="236" customFormat="1" ht="14.25" x14ac:dyDescent="0.2">
      <c r="A168" s="7940"/>
      <c r="B168" s="7944"/>
      <c r="C168" s="3455" t="s">
        <v>2195</v>
      </c>
      <c r="D168" s="3448"/>
      <c r="E168" s="3439"/>
      <c r="F168" s="3449"/>
      <c r="G168" s="3441"/>
      <c r="H168" s="724"/>
      <c r="I168" s="3441"/>
      <c r="J168" s="724"/>
      <c r="K168" s="3441"/>
      <c r="L168" s="724"/>
      <c r="M168" s="3441"/>
      <c r="N168" s="724"/>
      <c r="O168" s="3441"/>
      <c r="P168" s="724"/>
      <c r="Q168" s="3441"/>
      <c r="R168" s="724"/>
      <c r="S168" s="3441"/>
      <c r="T168" s="724"/>
      <c r="U168" s="3441"/>
      <c r="V168" s="724"/>
      <c r="W168" s="3441"/>
      <c r="X168" s="724"/>
      <c r="Y168" s="3441"/>
      <c r="Z168" s="724"/>
      <c r="AA168" s="3441"/>
      <c r="AB168" s="724"/>
      <c r="AC168" s="725"/>
      <c r="AD168" s="593"/>
      <c r="AE168" s="725"/>
      <c r="AF168" s="593"/>
      <c r="AG168" s="725"/>
      <c r="AH168" s="593"/>
      <c r="AI168" s="725"/>
      <c r="AJ168" s="593"/>
      <c r="AK168" s="725"/>
      <c r="AL168" s="593"/>
      <c r="AM168" s="725"/>
      <c r="AN168" s="593"/>
      <c r="AO168" s="725"/>
      <c r="AP168" s="593"/>
      <c r="AQ168" s="2032"/>
      <c r="AR168" s="593"/>
      <c r="AS168" s="299"/>
      <c r="AT168" s="593"/>
      <c r="AU168" s="2613"/>
      <c r="AV168" s="299"/>
      <c r="BR168" s="270"/>
      <c r="BS168" s="270"/>
      <c r="BT168" s="270"/>
      <c r="BU168" s="270"/>
      <c r="BV168" s="270"/>
      <c r="BW168" s="270"/>
      <c r="BX168" s="270"/>
      <c r="BY168" s="270"/>
      <c r="BZ168" s="270"/>
      <c r="CA168" s="270"/>
      <c r="CB168" s="270"/>
      <c r="CC168" s="270"/>
      <c r="CD168" s="270"/>
      <c r="CE168" s="270"/>
      <c r="CF168" s="270"/>
      <c r="CG168" s="270"/>
      <c r="CH168" s="270"/>
      <c r="CI168" s="270"/>
      <c r="CJ168" s="270"/>
    </row>
    <row r="169" spans="1:92" s="236" customFormat="1" ht="14.25" x14ac:dyDescent="0.2">
      <c r="A169" s="7940"/>
      <c r="B169" s="7944"/>
      <c r="C169" s="2036" t="s">
        <v>2196</v>
      </c>
      <c r="D169" s="3448"/>
      <c r="E169" s="3439"/>
      <c r="F169" s="3456"/>
      <c r="G169" s="2002"/>
      <c r="H169" s="2003"/>
      <c r="I169" s="2002"/>
      <c r="J169" s="2003"/>
      <c r="K169" s="2002"/>
      <c r="L169" s="2003"/>
      <c r="M169" s="2002"/>
      <c r="N169" s="2003"/>
      <c r="O169" s="2002"/>
      <c r="P169" s="2003"/>
      <c r="Q169" s="2002"/>
      <c r="R169" s="2003"/>
      <c r="S169" s="2002"/>
      <c r="T169" s="2003"/>
      <c r="U169" s="2002"/>
      <c r="V169" s="2003"/>
      <c r="W169" s="2002"/>
      <c r="X169" s="2003"/>
      <c r="Y169" s="2002"/>
      <c r="Z169" s="2003"/>
      <c r="AA169" s="2002"/>
      <c r="AB169" s="2003"/>
      <c r="AC169" s="725"/>
      <c r="AD169" s="593"/>
      <c r="AE169" s="725"/>
      <c r="AF169" s="593"/>
      <c r="AG169" s="725"/>
      <c r="AH169" s="593"/>
      <c r="AI169" s="725"/>
      <c r="AJ169" s="593"/>
      <c r="AK169" s="725"/>
      <c r="AL169" s="593"/>
      <c r="AM169" s="725"/>
      <c r="AN169" s="593"/>
      <c r="AO169" s="725"/>
      <c r="AP169" s="593"/>
      <c r="AQ169" s="2032"/>
      <c r="AR169" s="593"/>
      <c r="AS169" s="299"/>
      <c r="AT169" s="593"/>
      <c r="AU169" s="2613"/>
      <c r="AV169" s="299"/>
      <c r="BR169" s="270"/>
      <c r="BS169" s="270"/>
      <c r="BT169" s="270"/>
      <c r="BU169" s="270"/>
      <c r="BV169" s="270"/>
      <c r="BW169" s="270"/>
      <c r="BX169" s="270"/>
      <c r="BY169" s="270"/>
      <c r="BZ169" s="270"/>
      <c r="CA169" s="270">
        <v>0</v>
      </c>
      <c r="CB169" s="270"/>
      <c r="CC169" s="270"/>
      <c r="CD169" s="270"/>
      <c r="CE169" s="270"/>
      <c r="CF169" s="270"/>
      <c r="CG169" s="270"/>
      <c r="CH169" s="270"/>
      <c r="CI169" s="270"/>
      <c r="CJ169" s="270"/>
    </row>
    <row r="170" spans="1:92" s="236" customFormat="1" ht="14.25" x14ac:dyDescent="0.2">
      <c r="A170" s="7940"/>
      <c r="B170" s="7944"/>
      <c r="C170" s="2037" t="s">
        <v>2197</v>
      </c>
      <c r="D170" s="3448"/>
      <c r="E170" s="3439"/>
      <c r="F170" s="720"/>
      <c r="G170" s="3441"/>
      <c r="H170" s="724"/>
      <c r="I170" s="3441"/>
      <c r="J170" s="724"/>
      <c r="K170" s="3441"/>
      <c r="L170" s="724"/>
      <c r="M170" s="3441"/>
      <c r="N170" s="724"/>
      <c r="O170" s="3441"/>
      <c r="P170" s="724"/>
      <c r="Q170" s="3441"/>
      <c r="R170" s="724"/>
      <c r="S170" s="3441"/>
      <c r="T170" s="724"/>
      <c r="U170" s="3441"/>
      <c r="V170" s="724"/>
      <c r="W170" s="3441"/>
      <c r="X170" s="724"/>
      <c r="Y170" s="3441"/>
      <c r="Z170" s="724"/>
      <c r="AA170" s="3441"/>
      <c r="AB170" s="724"/>
      <c r="AC170" s="725"/>
      <c r="AD170" s="593"/>
      <c r="AE170" s="725"/>
      <c r="AF170" s="593"/>
      <c r="AG170" s="725"/>
      <c r="AH170" s="593"/>
      <c r="AI170" s="725"/>
      <c r="AJ170" s="593"/>
      <c r="AK170" s="725"/>
      <c r="AL170" s="593"/>
      <c r="AM170" s="725"/>
      <c r="AN170" s="593"/>
      <c r="AO170" s="725"/>
      <c r="AP170" s="593"/>
      <c r="AQ170" s="2032"/>
      <c r="AR170" s="593"/>
      <c r="AS170" s="299"/>
      <c r="AT170" s="593"/>
      <c r="AU170" s="2613"/>
      <c r="AV170" s="299"/>
      <c r="BR170" s="270"/>
      <c r="BS170" s="270"/>
      <c r="BT170" s="270"/>
      <c r="BU170" s="270"/>
      <c r="BV170" s="270"/>
      <c r="BW170" s="270"/>
      <c r="BX170" s="270"/>
      <c r="BY170" s="270"/>
      <c r="BZ170" s="270"/>
      <c r="CA170" s="270">
        <v>0</v>
      </c>
      <c r="CB170" s="270"/>
      <c r="CC170" s="270"/>
      <c r="CD170" s="270"/>
      <c r="CE170" s="270"/>
      <c r="CF170" s="270"/>
      <c r="CG170" s="270"/>
      <c r="CH170" s="270"/>
      <c r="CI170" s="270"/>
      <c r="CJ170" s="270"/>
    </row>
    <row r="171" spans="1:92" s="236" customFormat="1" ht="14.25" x14ac:dyDescent="0.2">
      <c r="A171" s="7940"/>
      <c r="B171" s="7944"/>
      <c r="C171" s="3455" t="s">
        <v>2198</v>
      </c>
      <c r="D171" s="3448"/>
      <c r="E171" s="3439"/>
      <c r="F171" s="2038"/>
      <c r="G171" s="3441"/>
      <c r="H171" s="724"/>
      <c r="I171" s="3441"/>
      <c r="J171" s="724"/>
      <c r="K171" s="3441"/>
      <c r="L171" s="724"/>
      <c r="M171" s="3441"/>
      <c r="N171" s="724"/>
      <c r="O171" s="3441"/>
      <c r="P171" s="724"/>
      <c r="Q171" s="3441"/>
      <c r="R171" s="724"/>
      <c r="S171" s="3441"/>
      <c r="T171" s="724"/>
      <c r="U171" s="3441"/>
      <c r="V171" s="724"/>
      <c r="W171" s="3441"/>
      <c r="X171" s="724"/>
      <c r="Y171" s="3441"/>
      <c r="Z171" s="724"/>
      <c r="AA171" s="3441"/>
      <c r="AB171" s="724"/>
      <c r="AC171" s="725"/>
      <c r="AD171" s="593"/>
      <c r="AE171" s="725"/>
      <c r="AF171" s="593"/>
      <c r="AG171" s="725"/>
      <c r="AH171" s="593"/>
      <c r="AI171" s="725"/>
      <c r="AJ171" s="593"/>
      <c r="AK171" s="725"/>
      <c r="AL171" s="593"/>
      <c r="AM171" s="725"/>
      <c r="AN171" s="593"/>
      <c r="AO171" s="725"/>
      <c r="AP171" s="593"/>
      <c r="AQ171" s="2032"/>
      <c r="AR171" s="1906"/>
      <c r="AS171" s="299"/>
      <c r="AT171" s="593"/>
      <c r="AU171" s="2613"/>
      <c r="AV171" s="299"/>
      <c r="BR171" s="270"/>
      <c r="BS171" s="270"/>
      <c r="BT171" s="270"/>
      <c r="BU171" s="270"/>
      <c r="BV171" s="270"/>
      <c r="BW171" s="270"/>
      <c r="BX171" s="270"/>
      <c r="BY171" s="270"/>
      <c r="BZ171" s="270"/>
      <c r="CA171" s="270">
        <v>0</v>
      </c>
      <c r="CB171" s="270"/>
      <c r="CC171" s="270"/>
      <c r="CD171" s="270"/>
      <c r="CE171" s="270"/>
      <c r="CF171" s="270"/>
      <c r="CG171" s="270"/>
      <c r="CH171" s="270"/>
      <c r="CI171" s="270"/>
      <c r="CJ171" s="270"/>
    </row>
    <row r="172" spans="1:92" s="236" customFormat="1" ht="14.25" x14ac:dyDescent="0.2">
      <c r="A172" s="7940"/>
      <c r="B172" s="7944"/>
      <c r="C172" s="2037" t="s">
        <v>2199</v>
      </c>
      <c r="D172" s="3448"/>
      <c r="E172" s="3439"/>
      <c r="F172" s="2038"/>
      <c r="G172" s="2002"/>
      <c r="H172" s="2003"/>
      <c r="I172" s="2002"/>
      <c r="J172" s="2003"/>
      <c r="K172" s="2002"/>
      <c r="L172" s="2003"/>
      <c r="M172" s="2002"/>
      <c r="N172" s="2003"/>
      <c r="O172" s="2002"/>
      <c r="P172" s="2003"/>
      <c r="Q172" s="2002"/>
      <c r="R172" s="2003"/>
      <c r="S172" s="2002"/>
      <c r="T172" s="2003"/>
      <c r="U172" s="2002"/>
      <c r="V172" s="2003"/>
      <c r="W172" s="2002"/>
      <c r="X172" s="2003"/>
      <c r="Y172" s="2002"/>
      <c r="Z172" s="2003"/>
      <c r="AA172" s="2002"/>
      <c r="AB172" s="2003"/>
      <c r="AC172" s="725"/>
      <c r="AD172" s="593"/>
      <c r="AE172" s="725"/>
      <c r="AF172" s="593"/>
      <c r="AG172" s="725"/>
      <c r="AH172" s="593"/>
      <c r="AI172" s="725"/>
      <c r="AJ172" s="593"/>
      <c r="AK172" s="725"/>
      <c r="AL172" s="593"/>
      <c r="AM172" s="725"/>
      <c r="AN172" s="593"/>
      <c r="AO172" s="725"/>
      <c r="AP172" s="593"/>
      <c r="AQ172" s="2039"/>
      <c r="AR172" s="2613"/>
      <c r="AS172" s="1925"/>
      <c r="AT172" s="593"/>
      <c r="AU172" s="2613"/>
      <c r="AV172" s="299"/>
      <c r="BR172" s="270"/>
      <c r="BS172" s="270"/>
      <c r="BT172" s="270"/>
      <c r="BU172" s="270"/>
      <c r="BV172" s="270"/>
      <c r="BW172" s="270"/>
      <c r="BX172" s="270"/>
      <c r="BY172" s="270"/>
      <c r="BZ172" s="270"/>
      <c r="CA172" s="270">
        <v>0</v>
      </c>
      <c r="CB172" s="270"/>
      <c r="CC172" s="270"/>
      <c r="CD172" s="270"/>
      <c r="CE172" s="270"/>
      <c r="CF172" s="270"/>
      <c r="CG172" s="270"/>
      <c r="CH172" s="270"/>
      <c r="CI172" s="270"/>
      <c r="CJ172" s="270"/>
    </row>
    <row r="173" spans="1:92" s="236" customFormat="1" ht="14.25" x14ac:dyDescent="0.2">
      <c r="A173" s="7940"/>
      <c r="B173" s="7945"/>
      <c r="C173" s="3455" t="s">
        <v>2200</v>
      </c>
      <c r="D173" s="3448"/>
      <c r="E173" s="3439"/>
      <c r="F173" s="2038"/>
      <c r="G173" s="3441"/>
      <c r="H173" s="2040"/>
      <c r="I173" s="3441"/>
      <c r="J173" s="2040"/>
      <c r="K173" s="3441"/>
      <c r="L173" s="2040"/>
      <c r="M173" s="3441"/>
      <c r="N173" s="2040"/>
      <c r="O173" s="3441"/>
      <c r="P173" s="2040"/>
      <c r="Q173" s="3441"/>
      <c r="R173" s="2040"/>
      <c r="S173" s="3441"/>
      <c r="T173" s="2040"/>
      <c r="U173" s="3441"/>
      <c r="V173" s="2040"/>
      <c r="W173" s="3441"/>
      <c r="X173" s="2040"/>
      <c r="Y173" s="3441"/>
      <c r="Z173" s="2040"/>
      <c r="AA173" s="3441"/>
      <c r="AB173" s="2040"/>
      <c r="AC173" s="3443"/>
      <c r="AD173" s="598"/>
      <c r="AE173" s="3443"/>
      <c r="AF173" s="598"/>
      <c r="AG173" s="3443"/>
      <c r="AH173" s="598"/>
      <c r="AI173" s="3443"/>
      <c r="AJ173" s="598"/>
      <c r="AK173" s="3443"/>
      <c r="AL173" s="598"/>
      <c r="AM173" s="3443"/>
      <c r="AN173" s="598"/>
      <c r="AO173" s="3443"/>
      <c r="AP173" s="598"/>
      <c r="AQ173" s="2041"/>
      <c r="AR173" s="598"/>
      <c r="AS173" s="599"/>
      <c r="AT173" s="598"/>
      <c r="AU173" s="3198"/>
      <c r="AV173" s="1913"/>
      <c r="BT173" s="270"/>
      <c r="BU173" s="270"/>
      <c r="BV173" s="270"/>
      <c r="BW173" s="270"/>
      <c r="BX173" s="270"/>
      <c r="BY173" s="270"/>
      <c r="BZ173" s="270"/>
      <c r="CA173" s="270"/>
      <c r="CB173" s="270"/>
      <c r="CC173" s="270">
        <v>0</v>
      </c>
      <c r="CD173" s="270"/>
      <c r="CE173" s="270"/>
      <c r="CF173" s="270"/>
      <c r="CG173" s="270"/>
      <c r="CH173" s="270"/>
      <c r="CI173" s="270"/>
      <c r="CJ173" s="270"/>
      <c r="CK173" s="270"/>
      <c r="CL173" s="270"/>
    </row>
    <row r="174" spans="1:92" s="236" customFormat="1" ht="14.25" x14ac:dyDescent="0.2">
      <c r="A174" s="7837" t="s">
        <v>2201</v>
      </c>
      <c r="B174" s="7051" t="s">
        <v>2202</v>
      </c>
      <c r="C174" s="3457" t="s">
        <v>2101</v>
      </c>
      <c r="D174" s="3458"/>
      <c r="E174" s="3459"/>
      <c r="F174" s="3439"/>
      <c r="G174" s="721"/>
      <c r="H174" s="722"/>
      <c r="I174" s="721"/>
      <c r="J174" s="727"/>
      <c r="K174" s="721"/>
      <c r="L174" s="722"/>
      <c r="M174" s="721"/>
      <c r="N174" s="727"/>
      <c r="O174" s="721"/>
      <c r="P174" s="722"/>
      <c r="Q174" s="721"/>
      <c r="R174" s="727"/>
      <c r="S174" s="721"/>
      <c r="T174" s="722"/>
      <c r="U174" s="721"/>
      <c r="V174" s="727"/>
      <c r="W174" s="721"/>
      <c r="X174" s="722"/>
      <c r="Y174" s="721"/>
      <c r="Z174" s="727"/>
      <c r="AA174" s="721"/>
      <c r="AB174" s="727"/>
      <c r="AC174" s="704"/>
      <c r="AD174" s="3460"/>
      <c r="AE174" s="704"/>
      <c r="AF174" s="3460"/>
      <c r="AG174" s="704"/>
      <c r="AH174" s="3460"/>
      <c r="AI174" s="704"/>
      <c r="AJ174" s="3460"/>
      <c r="AK174" s="704"/>
      <c r="AL174" s="3460"/>
      <c r="AM174" s="704"/>
      <c r="AN174" s="3460"/>
      <c r="AO174" s="704"/>
      <c r="AP174" s="3460"/>
      <c r="AQ174" s="2029"/>
      <c r="AR174" s="2609"/>
      <c r="AS174" s="2609"/>
      <c r="AT174" s="2609"/>
      <c r="AU174" s="1089"/>
      <c r="AV174" s="299"/>
      <c r="BT174" s="270"/>
      <c r="BU174" s="270"/>
      <c r="BV174" s="270"/>
      <c r="BW174" s="270"/>
      <c r="BX174" s="270"/>
      <c r="BY174" s="270"/>
      <c r="BZ174" s="270"/>
      <c r="CA174" s="270"/>
      <c r="CB174" s="270"/>
      <c r="CC174" s="270"/>
      <c r="CD174" s="270"/>
      <c r="CE174" s="270"/>
      <c r="CF174" s="270"/>
      <c r="CG174" s="270"/>
      <c r="CH174" s="270"/>
      <c r="CI174" s="270"/>
      <c r="CJ174" s="270"/>
      <c r="CK174" s="270"/>
      <c r="CL174" s="270"/>
    </row>
    <row r="175" spans="1:92" s="236" customFormat="1" ht="14.25" x14ac:dyDescent="0.2">
      <c r="A175" s="7838"/>
      <c r="B175" s="7887"/>
      <c r="C175" s="2042" t="s">
        <v>2203</v>
      </c>
      <c r="D175" s="3458"/>
      <c r="E175" s="3461"/>
      <c r="F175" s="3439"/>
      <c r="G175" s="2002"/>
      <c r="H175" s="2003"/>
      <c r="I175" s="2002"/>
      <c r="J175" s="728"/>
      <c r="K175" s="2002"/>
      <c r="L175" s="2003"/>
      <c r="M175" s="2002"/>
      <c r="N175" s="728"/>
      <c r="O175" s="2002"/>
      <c r="P175" s="2003"/>
      <c r="Q175" s="2002"/>
      <c r="R175" s="728"/>
      <c r="S175" s="2002"/>
      <c r="T175" s="2003"/>
      <c r="U175" s="2002"/>
      <c r="V175" s="728"/>
      <c r="W175" s="2002"/>
      <c r="X175" s="2003"/>
      <c r="Y175" s="2002"/>
      <c r="Z175" s="728"/>
      <c r="AA175" s="2002"/>
      <c r="AB175" s="728"/>
      <c r="AC175" s="1923"/>
      <c r="AD175" s="729"/>
      <c r="AE175" s="1923"/>
      <c r="AF175" s="729"/>
      <c r="AG175" s="1923"/>
      <c r="AH175" s="729"/>
      <c r="AI175" s="1923"/>
      <c r="AJ175" s="729"/>
      <c r="AK175" s="1923"/>
      <c r="AL175" s="729"/>
      <c r="AM175" s="1923"/>
      <c r="AN175" s="729"/>
      <c r="AO175" s="1923"/>
      <c r="AP175" s="729"/>
      <c r="AQ175" s="2039"/>
      <c r="AR175" s="299"/>
      <c r="AS175" s="1925"/>
      <c r="AT175" s="299"/>
      <c r="AU175" s="2613"/>
      <c r="AV175" s="299"/>
      <c r="BT175" s="270"/>
      <c r="BU175" s="270"/>
      <c r="BV175" s="270"/>
      <c r="BW175" s="270"/>
      <c r="BX175" s="270"/>
      <c r="BY175" s="270"/>
      <c r="BZ175" s="270"/>
      <c r="CA175" s="270"/>
      <c r="CB175" s="270"/>
      <c r="CC175" s="270">
        <v>0</v>
      </c>
      <c r="CD175" s="270"/>
      <c r="CE175" s="270"/>
      <c r="CF175" s="270"/>
      <c r="CG175" s="270"/>
      <c r="CH175" s="270"/>
      <c r="CI175" s="270"/>
      <c r="CJ175" s="270"/>
      <c r="CK175" s="270"/>
      <c r="CL175" s="270"/>
    </row>
    <row r="176" spans="1:92" s="236" customFormat="1" ht="21" x14ac:dyDescent="0.2">
      <c r="A176" s="7838"/>
      <c r="B176" s="7887"/>
      <c r="C176" s="2210" t="s">
        <v>2204</v>
      </c>
      <c r="D176" s="3458"/>
      <c r="E176" s="3462"/>
      <c r="F176" s="3439"/>
      <c r="G176" s="2002"/>
      <c r="H176" s="2003"/>
      <c r="I176" s="2002"/>
      <c r="J176" s="728"/>
      <c r="K176" s="2002"/>
      <c r="L176" s="2003"/>
      <c r="M176" s="2002"/>
      <c r="N176" s="728"/>
      <c r="O176" s="2002"/>
      <c r="P176" s="2003"/>
      <c r="Q176" s="2002"/>
      <c r="R176" s="728"/>
      <c r="S176" s="2002"/>
      <c r="T176" s="2003"/>
      <c r="U176" s="2002"/>
      <c r="V176" s="728"/>
      <c r="W176" s="2002"/>
      <c r="X176" s="2003"/>
      <c r="Y176" s="2002"/>
      <c r="Z176" s="728"/>
      <c r="AA176" s="2002"/>
      <c r="AB176" s="728"/>
      <c r="AC176" s="1923"/>
      <c r="AD176" s="729"/>
      <c r="AE176" s="1923"/>
      <c r="AF176" s="729"/>
      <c r="AG176" s="1923"/>
      <c r="AH176" s="729"/>
      <c r="AI176" s="1923"/>
      <c r="AJ176" s="729"/>
      <c r="AK176" s="1923"/>
      <c r="AL176" s="729"/>
      <c r="AM176" s="1923"/>
      <c r="AN176" s="729"/>
      <c r="AO176" s="1923"/>
      <c r="AP176" s="729"/>
      <c r="AQ176" s="2039"/>
      <c r="AR176" s="299"/>
      <c r="AS176" s="1925"/>
      <c r="AT176" s="299"/>
      <c r="AU176" s="2164"/>
      <c r="AV176" s="299"/>
      <c r="BT176" s="270"/>
      <c r="BU176" s="270"/>
      <c r="BV176" s="270"/>
      <c r="BW176" s="270"/>
      <c r="BX176" s="270"/>
      <c r="BY176" s="270"/>
      <c r="BZ176" s="270"/>
      <c r="CA176" s="270"/>
      <c r="CB176" s="270"/>
      <c r="CC176" s="270">
        <v>0</v>
      </c>
      <c r="CD176" s="270"/>
      <c r="CE176" s="270"/>
      <c r="CF176" s="270"/>
      <c r="CG176" s="270"/>
      <c r="CH176" s="270"/>
      <c r="CI176" s="270"/>
      <c r="CJ176" s="270"/>
      <c r="CK176" s="270"/>
      <c r="CL176" s="270"/>
    </row>
    <row r="177" spans="1:114" s="2449" customFormat="1" ht="19.5" customHeight="1" x14ac:dyDescent="0.2">
      <c r="A177" s="7839"/>
      <c r="B177" s="7888"/>
      <c r="C177" s="2043" t="s">
        <v>2205</v>
      </c>
      <c r="D177" s="3458"/>
      <c r="E177" s="3459"/>
      <c r="F177" s="3439"/>
      <c r="G177" s="2034"/>
      <c r="H177" s="2035"/>
      <c r="I177" s="2034"/>
      <c r="J177" s="3463"/>
      <c r="K177" s="2034"/>
      <c r="L177" s="2035"/>
      <c r="M177" s="2034"/>
      <c r="N177" s="3463"/>
      <c r="O177" s="2034"/>
      <c r="P177" s="2035"/>
      <c r="Q177" s="2034"/>
      <c r="R177" s="3463"/>
      <c r="S177" s="2034"/>
      <c r="T177" s="2035"/>
      <c r="U177" s="2034"/>
      <c r="V177" s="3463"/>
      <c r="W177" s="2034"/>
      <c r="X177" s="2035"/>
      <c r="Y177" s="2034"/>
      <c r="Z177" s="3463"/>
      <c r="AA177" s="2034"/>
      <c r="AB177" s="3463"/>
      <c r="AC177" s="2022"/>
      <c r="AD177" s="3464"/>
      <c r="AE177" s="2022"/>
      <c r="AF177" s="3464"/>
      <c r="AG177" s="2022"/>
      <c r="AH177" s="3464"/>
      <c r="AI177" s="2022"/>
      <c r="AJ177" s="3464"/>
      <c r="AK177" s="2022"/>
      <c r="AL177" s="3464"/>
      <c r="AM177" s="2022"/>
      <c r="AN177" s="3464"/>
      <c r="AO177" s="2022"/>
      <c r="AP177" s="3464"/>
      <c r="AQ177" s="2044"/>
      <c r="AR177" s="2251"/>
      <c r="AS177" s="2025"/>
      <c r="AT177" s="2251"/>
      <c r="AU177" s="2045"/>
      <c r="AV177" s="2025"/>
      <c r="BR177" s="3465"/>
      <c r="BS177" s="3465"/>
      <c r="BT177" s="3465"/>
      <c r="BU177" s="3465"/>
      <c r="BV177" s="3465"/>
      <c r="BW177" s="3465"/>
      <c r="BX177" s="3465"/>
      <c r="BY177" s="3465"/>
      <c r="BZ177" s="3465"/>
      <c r="CA177" s="3465"/>
      <c r="CB177" s="3465"/>
      <c r="CC177" s="3465">
        <v>0</v>
      </c>
      <c r="CD177" s="3465"/>
      <c r="CE177" s="3465"/>
      <c r="CF177" s="3465"/>
      <c r="CG177" s="3465"/>
      <c r="CH177" s="3465"/>
      <c r="CI177" s="3465"/>
      <c r="CJ177" s="3465"/>
      <c r="CK177" s="3465"/>
      <c r="CL177" s="3465"/>
      <c r="CM177" s="3465"/>
      <c r="CN177" s="3465"/>
      <c r="CO177" s="3465"/>
      <c r="CP177" s="3465"/>
      <c r="CQ177" s="3465"/>
      <c r="CR177" s="3465"/>
      <c r="CS177" s="3465"/>
      <c r="CT177" s="3465"/>
      <c r="CU177" s="3465"/>
      <c r="CV177" s="3465"/>
      <c r="CW177" s="3465"/>
      <c r="CX177" s="3465"/>
      <c r="CY177" s="3465"/>
      <c r="CZ177" s="3465"/>
      <c r="DA177" s="3465"/>
      <c r="DB177" s="3465"/>
      <c r="DC177" s="3465"/>
      <c r="DD177" s="3465"/>
      <c r="DE177" s="3465"/>
      <c r="DF177" s="3465"/>
      <c r="DG177" s="3465"/>
      <c r="DH177" s="3465"/>
      <c r="DI177" s="3465"/>
      <c r="DJ177" s="3465"/>
    </row>
    <row r="178" spans="1:114" s="236" customFormat="1" ht="14.25" customHeight="1" x14ac:dyDescent="0.2">
      <c r="A178" s="8082" t="s">
        <v>2206</v>
      </c>
      <c r="B178" s="8084" t="s">
        <v>2207</v>
      </c>
      <c r="C178" s="2046" t="s">
        <v>2208</v>
      </c>
      <c r="D178" s="3466"/>
      <c r="E178" s="730"/>
      <c r="F178" s="730"/>
      <c r="G178" s="3467">
        <f>SUM(G179:G180)</f>
        <v>0</v>
      </c>
      <c r="H178" s="2943">
        <f t="shared" ref="H178:AT178" si="39">SUM(H179:H180)</f>
        <v>0</v>
      </c>
      <c r="I178" s="3467">
        <f t="shared" si="39"/>
        <v>0</v>
      </c>
      <c r="J178" s="2943">
        <f t="shared" si="39"/>
        <v>0</v>
      </c>
      <c r="K178" s="3467">
        <f>SUM(K179:K180)</f>
        <v>0</v>
      </c>
      <c r="L178" s="3468">
        <f t="shared" si="39"/>
        <v>0</v>
      </c>
      <c r="M178" s="3467">
        <f t="shared" si="39"/>
        <v>0</v>
      </c>
      <c r="N178" s="2941">
        <f t="shared" si="39"/>
        <v>0</v>
      </c>
      <c r="O178" s="2781">
        <f t="shared" si="39"/>
        <v>0</v>
      </c>
      <c r="P178" s="2943">
        <f t="shared" si="39"/>
        <v>0</v>
      </c>
      <c r="Q178" s="2781">
        <f t="shared" si="39"/>
        <v>0</v>
      </c>
      <c r="R178" s="2943">
        <f t="shared" si="39"/>
        <v>0</v>
      </c>
      <c r="S178" s="2781">
        <f t="shared" si="39"/>
        <v>0</v>
      </c>
      <c r="T178" s="2943">
        <f t="shared" si="39"/>
        <v>0</v>
      </c>
      <c r="U178" s="2781">
        <f t="shared" si="39"/>
        <v>0</v>
      </c>
      <c r="V178" s="2943">
        <f t="shared" si="39"/>
        <v>0</v>
      </c>
      <c r="W178" s="2781">
        <f t="shared" si="39"/>
        <v>0</v>
      </c>
      <c r="X178" s="2943">
        <f t="shared" si="39"/>
        <v>0</v>
      </c>
      <c r="Y178" s="2781">
        <f t="shared" si="39"/>
        <v>0</v>
      </c>
      <c r="Z178" s="2943">
        <f t="shared" si="39"/>
        <v>0</v>
      </c>
      <c r="AA178" s="2781">
        <f t="shared" si="39"/>
        <v>0</v>
      </c>
      <c r="AB178" s="2943">
        <f t="shared" si="39"/>
        <v>0</v>
      </c>
      <c r="AC178" s="3467">
        <f t="shared" si="39"/>
        <v>0</v>
      </c>
      <c r="AD178" s="2943">
        <f t="shared" si="39"/>
        <v>0</v>
      </c>
      <c r="AE178" s="3467">
        <f t="shared" si="39"/>
        <v>0</v>
      </c>
      <c r="AF178" s="2943">
        <f t="shared" si="39"/>
        <v>0</v>
      </c>
      <c r="AG178" s="3467">
        <f t="shared" si="39"/>
        <v>0</v>
      </c>
      <c r="AH178" s="2943">
        <f t="shared" si="39"/>
        <v>0</v>
      </c>
      <c r="AI178" s="3467">
        <f t="shared" si="39"/>
        <v>0</v>
      </c>
      <c r="AJ178" s="2943">
        <f t="shared" si="39"/>
        <v>0</v>
      </c>
      <c r="AK178" s="3467">
        <f t="shared" si="39"/>
        <v>0</v>
      </c>
      <c r="AL178" s="2943">
        <f t="shared" si="39"/>
        <v>0</v>
      </c>
      <c r="AM178" s="3467">
        <f t="shared" si="39"/>
        <v>0</v>
      </c>
      <c r="AN178" s="2943">
        <f t="shared" si="39"/>
        <v>0</v>
      </c>
      <c r="AO178" s="3467">
        <f t="shared" si="39"/>
        <v>0</v>
      </c>
      <c r="AP178" s="2943">
        <f t="shared" si="39"/>
        <v>0</v>
      </c>
      <c r="AQ178" s="3469">
        <f t="shared" si="39"/>
        <v>0</v>
      </c>
      <c r="AR178" s="2943">
        <f t="shared" si="39"/>
        <v>0</v>
      </c>
      <c r="AS178" s="2943">
        <f t="shared" si="39"/>
        <v>0</v>
      </c>
      <c r="AT178" s="2943">
        <f t="shared" si="39"/>
        <v>0</v>
      </c>
      <c r="AU178" s="3470">
        <f>SUM(AU179:AU180)</f>
        <v>0</v>
      </c>
      <c r="AV178" s="2943">
        <f>SUM(AV179:AV180)</f>
        <v>0</v>
      </c>
      <c r="BT178" s="270"/>
      <c r="BU178" s="270"/>
      <c r="BV178" s="270"/>
      <c r="BW178" s="270"/>
      <c r="BX178" s="270"/>
      <c r="BY178" s="270"/>
      <c r="BZ178" s="270"/>
      <c r="CA178" s="270"/>
      <c r="CB178" s="270"/>
      <c r="CC178" s="270">
        <v>0</v>
      </c>
      <c r="CD178" s="270"/>
      <c r="CE178" s="270"/>
      <c r="CF178" s="270"/>
      <c r="CG178" s="270"/>
      <c r="CH178" s="270"/>
      <c r="CI178" s="270"/>
      <c r="CJ178" s="270"/>
      <c r="CK178" s="270"/>
      <c r="CL178" s="270"/>
    </row>
    <row r="179" spans="1:114" s="236" customFormat="1" ht="40.5" customHeight="1" x14ac:dyDescent="0.2">
      <c r="A179" s="6886"/>
      <c r="B179" s="8085"/>
      <c r="C179" s="632" t="s">
        <v>2209</v>
      </c>
      <c r="D179" s="3466"/>
      <c r="E179" s="730"/>
      <c r="F179" s="607"/>
      <c r="G179" s="707"/>
      <c r="H179" s="705"/>
      <c r="I179" s="704"/>
      <c r="J179" s="2609"/>
      <c r="K179" s="704"/>
      <c r="L179" s="3471"/>
      <c r="M179" s="704"/>
      <c r="N179" s="705"/>
      <c r="O179" s="704"/>
      <c r="P179" s="299"/>
      <c r="Q179" s="704"/>
      <c r="R179" s="299"/>
      <c r="S179" s="704"/>
      <c r="T179" s="299"/>
      <c r="U179" s="704"/>
      <c r="V179" s="299"/>
      <c r="W179" s="704"/>
      <c r="X179" s="299"/>
      <c r="Y179" s="704"/>
      <c r="Z179" s="299"/>
      <c r="AA179" s="332"/>
      <c r="AB179" s="299"/>
      <c r="AC179" s="332"/>
      <c r="AD179" s="299"/>
      <c r="AE179" s="332"/>
      <c r="AF179" s="299"/>
      <c r="AG179" s="332"/>
      <c r="AH179" s="299"/>
      <c r="AI179" s="332"/>
      <c r="AJ179" s="299"/>
      <c r="AK179" s="332"/>
      <c r="AL179" s="299"/>
      <c r="AM179" s="332"/>
      <c r="AN179" s="299"/>
      <c r="AO179" s="332"/>
      <c r="AP179" s="299"/>
      <c r="AQ179" s="2032"/>
      <c r="AR179" s="299"/>
      <c r="AS179" s="299"/>
      <c r="AT179" s="299"/>
      <c r="AU179" s="2613"/>
      <c r="AV179" s="299"/>
      <c r="BT179" s="270"/>
      <c r="BU179" s="270"/>
      <c r="BV179" s="270"/>
      <c r="BW179" s="270"/>
      <c r="BX179" s="270"/>
      <c r="BY179" s="270"/>
      <c r="BZ179" s="270"/>
      <c r="CA179" s="270"/>
      <c r="CB179" s="270"/>
      <c r="CC179" s="270">
        <v>0</v>
      </c>
      <c r="CD179" s="270"/>
      <c r="CE179" s="270"/>
      <c r="CF179" s="270"/>
      <c r="CG179" s="270"/>
      <c r="CH179" s="270"/>
      <c r="CI179" s="270"/>
      <c r="CJ179" s="270"/>
      <c r="CK179" s="270"/>
      <c r="CL179" s="270"/>
    </row>
    <row r="180" spans="1:114" s="236" customFormat="1" ht="21" x14ac:dyDescent="0.2">
      <c r="A180" s="8083"/>
      <c r="B180" s="8086"/>
      <c r="C180" s="632" t="s">
        <v>2210</v>
      </c>
      <c r="D180" s="3472"/>
      <c r="E180" s="2047"/>
      <c r="F180" s="2048"/>
      <c r="G180" s="2023"/>
      <c r="H180" s="2021"/>
      <c r="I180" s="2022"/>
      <c r="J180" s="2025"/>
      <c r="K180" s="2022"/>
      <c r="L180" s="2049"/>
      <c r="M180" s="2022"/>
      <c r="N180" s="2021"/>
      <c r="O180" s="2022"/>
      <c r="P180" s="2025"/>
      <c r="Q180" s="2022"/>
      <c r="R180" s="2025"/>
      <c r="S180" s="2022"/>
      <c r="T180" s="2025"/>
      <c r="U180" s="2022"/>
      <c r="V180" s="2025"/>
      <c r="W180" s="2022"/>
      <c r="X180" s="2025"/>
      <c r="Y180" s="2022"/>
      <c r="Z180" s="2025"/>
      <c r="AA180" s="2022"/>
      <c r="AB180" s="2025"/>
      <c r="AC180" s="2022"/>
      <c r="AD180" s="2025"/>
      <c r="AE180" s="2022"/>
      <c r="AF180" s="2025"/>
      <c r="AG180" s="2022"/>
      <c r="AH180" s="2025"/>
      <c r="AI180" s="2022"/>
      <c r="AJ180" s="2025"/>
      <c r="AK180" s="2022"/>
      <c r="AL180" s="2025"/>
      <c r="AM180" s="2022"/>
      <c r="AN180" s="2025"/>
      <c r="AO180" s="2022"/>
      <c r="AP180" s="2025"/>
      <c r="AQ180" s="2044"/>
      <c r="AR180" s="2025"/>
      <c r="AS180" s="2025"/>
      <c r="AT180" s="2025"/>
      <c r="AU180" s="1913"/>
      <c r="AV180" s="2025"/>
      <c r="BT180" s="270"/>
      <c r="BU180" s="270"/>
      <c r="BV180" s="270"/>
      <c r="BW180" s="270"/>
      <c r="BX180" s="270"/>
      <c r="BY180" s="270"/>
      <c r="BZ180" s="270"/>
      <c r="CA180" s="270"/>
      <c r="CB180" s="270"/>
      <c r="CC180" s="270">
        <v>0</v>
      </c>
      <c r="CD180" s="270"/>
      <c r="CE180" s="270"/>
      <c r="CF180" s="270"/>
      <c r="CG180" s="270"/>
      <c r="CH180" s="270"/>
      <c r="CI180" s="270"/>
      <c r="CJ180" s="270"/>
      <c r="CK180" s="270"/>
      <c r="CL180" s="270"/>
    </row>
    <row r="181" spans="1:114" s="236" customFormat="1" ht="14.25" x14ac:dyDescent="0.2">
      <c r="A181" s="8082" t="s">
        <v>2211</v>
      </c>
      <c r="B181" s="7837" t="s">
        <v>2212</v>
      </c>
      <c r="C181" s="731" t="s">
        <v>2213</v>
      </c>
      <c r="D181" s="3466"/>
      <c r="E181" s="730"/>
      <c r="F181" s="607"/>
      <c r="G181" s="732"/>
      <c r="H181" s="729"/>
      <c r="I181" s="732"/>
      <c r="J181" s="729"/>
      <c r="K181" s="732"/>
      <c r="L181" s="729"/>
      <c r="M181" s="732"/>
      <c r="N181" s="729"/>
      <c r="O181" s="732"/>
      <c r="P181" s="729"/>
      <c r="Q181" s="732"/>
      <c r="R181" s="729"/>
      <c r="S181" s="732"/>
      <c r="T181" s="729"/>
      <c r="U181" s="732"/>
      <c r="V181" s="729"/>
      <c r="W181" s="732"/>
      <c r="X181" s="729"/>
      <c r="Y181" s="732"/>
      <c r="Z181" s="728"/>
      <c r="AA181" s="332"/>
      <c r="AB181" s="299"/>
      <c r="AC181" s="332"/>
      <c r="AD181" s="299"/>
      <c r="AE181" s="332"/>
      <c r="AF181" s="299"/>
      <c r="AG181" s="332"/>
      <c r="AH181" s="299"/>
      <c r="AI181" s="332"/>
      <c r="AJ181" s="299"/>
      <c r="AK181" s="332"/>
      <c r="AL181" s="299"/>
      <c r="AM181" s="332"/>
      <c r="AN181" s="299"/>
      <c r="AO181" s="332"/>
      <c r="AP181" s="299"/>
      <c r="AQ181" s="2032"/>
      <c r="AR181" s="593"/>
      <c r="AS181" s="299"/>
      <c r="AT181" s="593"/>
      <c r="AU181" s="2613"/>
      <c r="AV181" s="299"/>
      <c r="BT181" s="270"/>
      <c r="BU181" s="270"/>
      <c r="BV181" s="270"/>
      <c r="BW181" s="270"/>
      <c r="BX181" s="270"/>
      <c r="BY181" s="270"/>
      <c r="BZ181" s="270"/>
      <c r="CA181" s="270"/>
      <c r="CB181" s="270"/>
      <c r="CC181" s="270">
        <v>0</v>
      </c>
      <c r="CD181" s="270"/>
      <c r="CE181" s="270"/>
      <c r="CF181" s="270"/>
      <c r="CG181" s="270"/>
      <c r="CH181" s="270"/>
      <c r="CI181" s="270"/>
      <c r="CJ181" s="270"/>
      <c r="CK181" s="270"/>
      <c r="CL181" s="270"/>
    </row>
    <row r="182" spans="1:114" s="236" customFormat="1" ht="31.5" customHeight="1" x14ac:dyDescent="0.2">
      <c r="A182" s="6886"/>
      <c r="B182" s="7838"/>
      <c r="C182" s="731" t="s">
        <v>2214</v>
      </c>
      <c r="D182" s="3472"/>
      <c r="E182" s="2047"/>
      <c r="F182" s="2048"/>
      <c r="G182" s="2050"/>
      <c r="H182" s="733"/>
      <c r="I182" s="2050"/>
      <c r="J182" s="733"/>
      <c r="K182" s="2050"/>
      <c r="L182" s="733"/>
      <c r="M182" s="2050"/>
      <c r="N182" s="733"/>
      <c r="O182" s="2050"/>
      <c r="P182" s="733"/>
      <c r="Q182" s="2050"/>
      <c r="R182" s="733"/>
      <c r="S182" s="2050"/>
      <c r="T182" s="733"/>
      <c r="U182" s="2050"/>
      <c r="V182" s="733"/>
      <c r="W182" s="2050"/>
      <c r="X182" s="733"/>
      <c r="Y182" s="2050"/>
      <c r="Z182" s="2051"/>
      <c r="AA182" s="3206"/>
      <c r="AB182" s="599"/>
      <c r="AC182" s="3206"/>
      <c r="AD182" s="599"/>
      <c r="AE182" s="3206"/>
      <c r="AF182" s="599"/>
      <c r="AG182" s="3206"/>
      <c r="AH182" s="599"/>
      <c r="AI182" s="3206"/>
      <c r="AJ182" s="599"/>
      <c r="AK182" s="3206"/>
      <c r="AL182" s="599"/>
      <c r="AM182" s="3206"/>
      <c r="AN182" s="599"/>
      <c r="AO182" s="3206"/>
      <c r="AP182" s="599"/>
      <c r="AQ182" s="2041"/>
      <c r="AR182" s="598"/>
      <c r="AS182" s="599"/>
      <c r="AT182" s="598"/>
      <c r="AU182" s="2052"/>
      <c r="AV182" s="599"/>
      <c r="BT182" s="270"/>
      <c r="BU182" s="270"/>
      <c r="BV182" s="270"/>
      <c r="BW182" s="270"/>
      <c r="BX182" s="270"/>
      <c r="BY182" s="270"/>
      <c r="BZ182" s="270"/>
      <c r="CA182" s="270"/>
      <c r="CB182" s="270"/>
      <c r="CC182" s="270"/>
      <c r="CD182" s="270"/>
      <c r="CE182" s="270"/>
      <c r="CF182" s="270"/>
      <c r="CG182" s="270"/>
      <c r="CH182" s="270"/>
      <c r="CI182" s="270"/>
      <c r="CJ182" s="270"/>
      <c r="CK182" s="270"/>
      <c r="CL182" s="270"/>
    </row>
    <row r="183" spans="1:114" s="236" customFormat="1" ht="27" customHeight="1" x14ac:dyDescent="0.2">
      <c r="A183" s="6886"/>
      <c r="B183" s="7839"/>
      <c r="C183" s="731" t="s">
        <v>2215</v>
      </c>
      <c r="D183" s="3473"/>
      <c r="E183" s="734"/>
      <c r="F183" s="604"/>
      <c r="G183" s="2053"/>
      <c r="H183" s="2054"/>
      <c r="I183" s="2053"/>
      <c r="J183" s="2054"/>
      <c r="K183" s="2053"/>
      <c r="L183" s="2054"/>
      <c r="M183" s="2053"/>
      <c r="N183" s="2054"/>
      <c r="O183" s="2053"/>
      <c r="P183" s="2054"/>
      <c r="Q183" s="2053"/>
      <c r="R183" s="2054"/>
      <c r="S183" s="2053"/>
      <c r="T183" s="2054"/>
      <c r="U183" s="2053"/>
      <c r="V183" s="2054"/>
      <c r="W183" s="2053"/>
      <c r="X183" s="2054"/>
      <c r="Y183" s="2053"/>
      <c r="Z183" s="2055"/>
      <c r="AA183" s="2022"/>
      <c r="AB183" s="2025"/>
      <c r="AC183" s="2022"/>
      <c r="AD183" s="2025"/>
      <c r="AE183" s="2022"/>
      <c r="AF183" s="2025"/>
      <c r="AG183" s="2022"/>
      <c r="AH183" s="2025"/>
      <c r="AI183" s="2022"/>
      <c r="AJ183" s="2025"/>
      <c r="AK183" s="2022"/>
      <c r="AL183" s="2025"/>
      <c r="AM183" s="2022"/>
      <c r="AN183" s="2025"/>
      <c r="AO183" s="2022"/>
      <c r="AP183" s="2025"/>
      <c r="AQ183" s="2044"/>
      <c r="AR183" s="2021"/>
      <c r="AS183" s="2025"/>
      <c r="AT183" s="2021"/>
      <c r="AU183" s="2045"/>
      <c r="AV183" s="2025"/>
      <c r="BT183" s="270"/>
      <c r="BU183" s="270"/>
      <c r="BV183" s="270"/>
      <c r="BW183" s="270"/>
      <c r="BX183" s="270"/>
      <c r="BY183" s="270"/>
      <c r="BZ183" s="270"/>
      <c r="CA183" s="270"/>
      <c r="CB183" s="270"/>
      <c r="CC183" s="270"/>
      <c r="CD183" s="270"/>
      <c r="CE183" s="270"/>
      <c r="CF183" s="270"/>
      <c r="CG183" s="270"/>
      <c r="CH183" s="270"/>
      <c r="CI183" s="270"/>
      <c r="CJ183" s="270"/>
      <c r="CK183" s="270"/>
      <c r="CL183" s="270"/>
    </row>
    <row r="184" spans="1:114" s="236" customFormat="1" ht="14.25" x14ac:dyDescent="0.2">
      <c r="A184" s="6886"/>
      <c r="B184" s="7051" t="s">
        <v>2216</v>
      </c>
      <c r="C184" s="731" t="s">
        <v>2213</v>
      </c>
      <c r="D184" s="3466"/>
      <c r="E184" s="730"/>
      <c r="F184" s="607"/>
      <c r="G184" s="735"/>
      <c r="H184" s="727"/>
      <c r="I184" s="732"/>
      <c r="J184" s="727"/>
      <c r="K184" s="732"/>
      <c r="L184" s="727"/>
      <c r="M184" s="732"/>
      <c r="N184" s="727"/>
      <c r="O184" s="732"/>
      <c r="P184" s="727"/>
      <c r="Q184" s="732"/>
      <c r="R184" s="727"/>
      <c r="S184" s="732"/>
      <c r="T184" s="727"/>
      <c r="U184" s="732"/>
      <c r="V184" s="727"/>
      <c r="W184" s="732"/>
      <c r="X184" s="727"/>
      <c r="Y184" s="732"/>
      <c r="Z184" s="728"/>
      <c r="AA184" s="3206"/>
      <c r="AB184" s="599"/>
      <c r="AC184" s="3206"/>
      <c r="AD184" s="599"/>
      <c r="AE184" s="3206"/>
      <c r="AF184" s="599"/>
      <c r="AG184" s="3206"/>
      <c r="AH184" s="599"/>
      <c r="AI184" s="3206"/>
      <c r="AJ184" s="599"/>
      <c r="AK184" s="3206"/>
      <c r="AL184" s="599"/>
      <c r="AM184" s="3206"/>
      <c r="AN184" s="599"/>
      <c r="AO184" s="3206"/>
      <c r="AP184" s="599"/>
      <c r="AQ184" s="2041"/>
      <c r="AR184" s="598"/>
      <c r="AS184" s="599"/>
      <c r="AT184" s="598"/>
      <c r="AU184" s="3198"/>
      <c r="AV184" s="599"/>
      <c r="BT184" s="270"/>
      <c r="BU184" s="270"/>
      <c r="BV184" s="270"/>
      <c r="BW184" s="270"/>
      <c r="BX184" s="270"/>
      <c r="BY184" s="270"/>
      <c r="BZ184" s="270"/>
      <c r="CA184" s="270"/>
      <c r="CB184" s="270"/>
      <c r="CC184" s="270"/>
      <c r="CD184" s="270"/>
      <c r="CE184" s="270"/>
      <c r="CF184" s="270"/>
      <c r="CG184" s="270"/>
      <c r="CH184" s="270"/>
      <c r="CI184" s="270"/>
      <c r="CJ184" s="270"/>
      <c r="CK184" s="270"/>
      <c r="CL184" s="270"/>
    </row>
    <row r="185" spans="1:114" s="236" customFormat="1" ht="21" x14ac:dyDescent="0.2">
      <c r="A185" s="6886"/>
      <c r="B185" s="7888"/>
      <c r="C185" s="731" t="s">
        <v>2217</v>
      </c>
      <c r="D185" s="3472"/>
      <c r="E185" s="2047"/>
      <c r="F185" s="2048"/>
      <c r="G185" s="2053"/>
      <c r="H185" s="2056"/>
      <c r="I185" s="2053"/>
      <c r="J185" s="2056"/>
      <c r="K185" s="2053"/>
      <c r="L185" s="2056"/>
      <c r="M185" s="2053"/>
      <c r="N185" s="2056"/>
      <c r="O185" s="2053"/>
      <c r="P185" s="2056"/>
      <c r="Q185" s="2053"/>
      <c r="R185" s="2056"/>
      <c r="S185" s="2053"/>
      <c r="T185" s="2056"/>
      <c r="U185" s="2053"/>
      <c r="V185" s="2056"/>
      <c r="W185" s="2053"/>
      <c r="X185" s="2056"/>
      <c r="Y185" s="2053"/>
      <c r="Z185" s="2055"/>
      <c r="AA185" s="3206"/>
      <c r="AB185" s="599"/>
      <c r="AC185" s="3206"/>
      <c r="AD185" s="599"/>
      <c r="AE185" s="3206"/>
      <c r="AF185" s="599"/>
      <c r="AG185" s="3206"/>
      <c r="AH185" s="599"/>
      <c r="AI185" s="3206"/>
      <c r="AJ185" s="599"/>
      <c r="AK185" s="3206"/>
      <c r="AL185" s="599"/>
      <c r="AM185" s="3206"/>
      <c r="AN185" s="599"/>
      <c r="AO185" s="3206"/>
      <c r="AP185" s="599"/>
      <c r="AQ185" s="2041"/>
      <c r="AR185" s="598"/>
      <c r="AS185" s="599"/>
      <c r="AT185" s="598"/>
      <c r="AU185" s="2164"/>
      <c r="AV185" s="599"/>
      <c r="BT185" s="270"/>
      <c r="BU185" s="270"/>
      <c r="BV185" s="270"/>
      <c r="BW185" s="270"/>
      <c r="BX185" s="270"/>
      <c r="BY185" s="270"/>
      <c r="BZ185" s="270"/>
      <c r="CA185" s="270"/>
      <c r="CB185" s="270"/>
      <c r="CC185" s="270">
        <v>0</v>
      </c>
      <c r="CD185" s="270"/>
      <c r="CE185" s="270"/>
      <c r="CF185" s="270"/>
      <c r="CG185" s="270"/>
      <c r="CH185" s="270"/>
      <c r="CI185" s="270"/>
      <c r="CJ185" s="270"/>
      <c r="CK185" s="270"/>
      <c r="CL185" s="270"/>
    </row>
    <row r="186" spans="1:114" s="236" customFormat="1" ht="14.25" x14ac:dyDescent="0.2">
      <c r="A186" s="6886"/>
      <c r="B186" s="7779" t="s">
        <v>2101</v>
      </c>
      <c r="C186" s="731" t="s">
        <v>2213</v>
      </c>
      <c r="D186" s="3466"/>
      <c r="E186" s="730"/>
      <c r="F186" s="607"/>
      <c r="G186" s="725"/>
      <c r="H186" s="729"/>
      <c r="I186" s="725"/>
      <c r="J186" s="729"/>
      <c r="K186" s="725"/>
      <c r="L186" s="729"/>
      <c r="M186" s="725"/>
      <c r="N186" s="729"/>
      <c r="O186" s="725"/>
      <c r="P186" s="729"/>
      <c r="Q186" s="725"/>
      <c r="R186" s="729"/>
      <c r="S186" s="725"/>
      <c r="T186" s="729"/>
      <c r="U186" s="725"/>
      <c r="V186" s="729"/>
      <c r="W186" s="725"/>
      <c r="X186" s="729"/>
      <c r="Y186" s="725"/>
      <c r="Z186" s="729"/>
      <c r="AA186" s="723"/>
      <c r="AB186" s="3460"/>
      <c r="AC186" s="704"/>
      <c r="AD186" s="2609"/>
      <c r="AE186" s="704"/>
      <c r="AF186" s="2609"/>
      <c r="AG186" s="704"/>
      <c r="AH186" s="2609"/>
      <c r="AI186" s="704"/>
      <c r="AJ186" s="2609"/>
      <c r="AK186" s="704"/>
      <c r="AL186" s="2609"/>
      <c r="AM186" s="704"/>
      <c r="AN186" s="2609"/>
      <c r="AO186" s="704"/>
      <c r="AP186" s="2609"/>
      <c r="AQ186" s="2029"/>
      <c r="AR186" s="705"/>
      <c r="AS186" s="2609"/>
      <c r="AT186" s="705"/>
      <c r="AU186" s="710"/>
      <c r="AV186" s="2609"/>
      <c r="BT186" s="270"/>
      <c r="BU186" s="270"/>
      <c r="BV186" s="270"/>
      <c r="BW186" s="270"/>
      <c r="BX186" s="270"/>
      <c r="BY186" s="270"/>
      <c r="BZ186" s="270"/>
      <c r="CA186" s="270"/>
      <c r="CB186" s="270"/>
      <c r="CC186" s="270">
        <v>0</v>
      </c>
      <c r="CD186" s="270"/>
      <c r="CE186" s="270"/>
      <c r="CF186" s="270"/>
      <c r="CG186" s="270"/>
      <c r="CH186" s="270"/>
      <c r="CI186" s="270"/>
      <c r="CJ186" s="270"/>
      <c r="CK186" s="270"/>
      <c r="CL186" s="270"/>
    </row>
    <row r="187" spans="1:114" s="236" customFormat="1" ht="21" x14ac:dyDescent="0.2">
      <c r="A187" s="6886"/>
      <c r="B187" s="7984"/>
      <c r="C187" s="731" t="s">
        <v>2218</v>
      </c>
      <c r="D187" s="3474"/>
      <c r="E187" s="2057"/>
      <c r="F187" s="2058"/>
      <c r="G187" s="2050"/>
      <c r="H187" s="170"/>
      <c r="I187" s="2050"/>
      <c r="J187" s="170"/>
      <c r="K187" s="2050"/>
      <c r="L187" s="170"/>
      <c r="M187" s="2050"/>
      <c r="N187" s="170"/>
      <c r="O187" s="2050"/>
      <c r="P187" s="170"/>
      <c r="Q187" s="2050"/>
      <c r="R187" s="170"/>
      <c r="S187" s="2050"/>
      <c r="T187" s="170"/>
      <c r="U187" s="2050"/>
      <c r="V187" s="170"/>
      <c r="W187" s="2050"/>
      <c r="X187" s="170"/>
      <c r="Y187" s="2050"/>
      <c r="Z187" s="170"/>
      <c r="AA187" s="2050"/>
      <c r="AB187" s="170"/>
      <c r="AC187" s="3206"/>
      <c r="AD187" s="599"/>
      <c r="AE187" s="3206"/>
      <c r="AF187" s="599"/>
      <c r="AG187" s="3206"/>
      <c r="AH187" s="599"/>
      <c r="AI187" s="3206"/>
      <c r="AJ187" s="599"/>
      <c r="AK187" s="3206"/>
      <c r="AL187" s="599"/>
      <c r="AM187" s="3206"/>
      <c r="AN187" s="599"/>
      <c r="AO187" s="3206"/>
      <c r="AP187" s="599"/>
      <c r="AQ187" s="2041"/>
      <c r="AR187" s="598"/>
      <c r="AS187" s="599"/>
      <c r="AT187" s="598"/>
      <c r="AU187" s="3475"/>
      <c r="AV187" s="599"/>
      <c r="BT187" s="270"/>
      <c r="BU187" s="270"/>
      <c r="BV187" s="270"/>
      <c r="BW187" s="270"/>
      <c r="BX187" s="270"/>
      <c r="BY187" s="270"/>
      <c r="BZ187" s="270"/>
      <c r="CA187" s="270"/>
      <c r="CB187" s="270"/>
      <c r="CC187" s="270"/>
      <c r="CD187" s="270"/>
      <c r="CE187" s="270"/>
      <c r="CF187" s="270"/>
      <c r="CG187" s="270"/>
      <c r="CH187" s="270"/>
      <c r="CI187" s="270"/>
      <c r="CJ187" s="270"/>
      <c r="CK187" s="270"/>
      <c r="CL187" s="270"/>
    </row>
    <row r="188" spans="1:114" s="236" customFormat="1" ht="22.5" customHeight="1" x14ac:dyDescent="0.2">
      <c r="A188" s="8083"/>
      <c r="B188" s="7995"/>
      <c r="C188" s="731" t="s">
        <v>2219</v>
      </c>
      <c r="D188" s="3476"/>
      <c r="E188" s="3477"/>
      <c r="F188" s="3478"/>
      <c r="G188" s="2053"/>
      <c r="H188" s="2059"/>
      <c r="I188" s="2053"/>
      <c r="J188" s="2059"/>
      <c r="K188" s="2053"/>
      <c r="L188" s="2059"/>
      <c r="M188" s="2053"/>
      <c r="N188" s="2059"/>
      <c r="O188" s="2053"/>
      <c r="P188" s="2059"/>
      <c r="Q188" s="2053"/>
      <c r="R188" s="2059"/>
      <c r="S188" s="2053"/>
      <c r="T188" s="2059"/>
      <c r="U188" s="2053"/>
      <c r="V188" s="2059"/>
      <c r="W188" s="2053"/>
      <c r="X188" s="2059"/>
      <c r="Y188" s="2053"/>
      <c r="Z188" s="2059"/>
      <c r="AA188" s="2053"/>
      <c r="AB188" s="2059"/>
      <c r="AC188" s="2022"/>
      <c r="AD188" s="2025"/>
      <c r="AE188" s="2022"/>
      <c r="AF188" s="2025"/>
      <c r="AG188" s="2022"/>
      <c r="AH188" s="2025"/>
      <c r="AI188" s="2022"/>
      <c r="AJ188" s="2025"/>
      <c r="AK188" s="2022"/>
      <c r="AL188" s="2025"/>
      <c r="AM188" s="2022"/>
      <c r="AN188" s="2025"/>
      <c r="AO188" s="2022"/>
      <c r="AP188" s="2025"/>
      <c r="AQ188" s="2044"/>
      <c r="AR188" s="2021"/>
      <c r="AS188" s="2025"/>
      <c r="AT188" s="2021"/>
      <c r="AU188" s="2045"/>
      <c r="AV188" s="2025"/>
      <c r="BT188" s="270"/>
      <c r="BU188" s="270"/>
      <c r="BV188" s="270"/>
      <c r="BW188" s="270"/>
      <c r="BX188" s="270"/>
      <c r="BY188" s="270"/>
      <c r="BZ188" s="270"/>
      <c r="CA188" s="270"/>
      <c r="CB188" s="270"/>
      <c r="CC188" s="270">
        <v>0</v>
      </c>
      <c r="CD188" s="270"/>
      <c r="CE188" s="270"/>
      <c r="CF188" s="270"/>
      <c r="CG188" s="270"/>
      <c r="CH188" s="270"/>
      <c r="CI188" s="270"/>
      <c r="CJ188" s="270"/>
      <c r="CK188" s="270"/>
      <c r="CL188" s="270"/>
    </row>
    <row r="189" spans="1:114" s="236" customFormat="1" ht="14.25" customHeight="1" x14ac:dyDescent="0.2">
      <c r="A189" s="8062" t="s">
        <v>2220</v>
      </c>
      <c r="B189" s="8089" t="s">
        <v>2194</v>
      </c>
      <c r="C189" s="8090"/>
      <c r="D189" s="3479"/>
      <c r="E189" s="3480"/>
      <c r="F189" s="3456"/>
      <c r="G189" s="3450"/>
      <c r="H189" s="3205"/>
      <c r="I189" s="3450"/>
      <c r="J189" s="3205"/>
      <c r="K189" s="3450"/>
      <c r="L189" s="3205"/>
      <c r="M189" s="3450"/>
      <c r="N189" s="3205"/>
      <c r="O189" s="3450"/>
      <c r="P189" s="3205"/>
      <c r="Q189" s="3450"/>
      <c r="R189" s="3205"/>
      <c r="S189" s="3450"/>
      <c r="T189" s="3205"/>
      <c r="U189" s="3450"/>
      <c r="V189" s="3205"/>
      <c r="W189" s="3450"/>
      <c r="X189" s="3205"/>
      <c r="Y189" s="3450"/>
      <c r="Z189" s="3205"/>
      <c r="AA189" s="3450"/>
      <c r="AB189" s="3205"/>
      <c r="AC189" s="2803"/>
      <c r="AD189" s="3481"/>
      <c r="AE189" s="2803"/>
      <c r="AF189" s="3481"/>
      <c r="AG189" s="2803"/>
      <c r="AH189" s="3481"/>
      <c r="AI189" s="2803"/>
      <c r="AJ189" s="3481"/>
      <c r="AK189" s="2803"/>
      <c r="AL189" s="3481"/>
      <c r="AM189" s="3450"/>
      <c r="AN189" s="3205"/>
      <c r="AO189" s="3450"/>
      <c r="AP189" s="3205"/>
      <c r="AQ189" s="3482"/>
      <c r="AR189" s="2804"/>
      <c r="AS189" s="3481"/>
      <c r="AT189" s="2804"/>
      <c r="AU189" s="3483"/>
      <c r="AV189" s="3483"/>
      <c r="BT189" s="270"/>
      <c r="BU189" s="270"/>
      <c r="BV189" s="270"/>
      <c r="BW189" s="270"/>
      <c r="BX189" s="270"/>
      <c r="BY189" s="270"/>
      <c r="BZ189" s="270"/>
      <c r="CA189" s="270"/>
      <c r="CB189" s="270"/>
      <c r="CC189" s="270">
        <v>0</v>
      </c>
      <c r="CD189" s="270"/>
      <c r="CE189" s="270"/>
      <c r="CF189" s="270"/>
      <c r="CG189" s="270"/>
      <c r="CH189" s="270"/>
      <c r="CI189" s="270"/>
      <c r="CJ189" s="270"/>
      <c r="CK189" s="270"/>
      <c r="CL189" s="270"/>
    </row>
    <row r="190" spans="1:114" s="236" customFormat="1" ht="14.25" x14ac:dyDescent="0.2">
      <c r="A190" s="8087"/>
      <c r="B190" s="7939" t="s">
        <v>2212</v>
      </c>
      <c r="C190" s="3484" t="s">
        <v>2213</v>
      </c>
      <c r="D190" s="3485"/>
      <c r="E190" s="3462"/>
      <c r="F190" s="2325"/>
      <c r="G190" s="737"/>
      <c r="H190" s="738"/>
      <c r="I190" s="737"/>
      <c r="J190" s="738"/>
      <c r="K190" s="737"/>
      <c r="L190" s="738"/>
      <c r="M190" s="737"/>
      <c r="N190" s="738"/>
      <c r="O190" s="737"/>
      <c r="P190" s="738"/>
      <c r="Q190" s="737"/>
      <c r="R190" s="738"/>
      <c r="S190" s="737"/>
      <c r="T190" s="738"/>
      <c r="U190" s="737"/>
      <c r="V190" s="738"/>
      <c r="W190" s="737"/>
      <c r="X190" s="738"/>
      <c r="Y190" s="737"/>
      <c r="Z190" s="738"/>
      <c r="AA190" s="737"/>
      <c r="AB190" s="738"/>
      <c r="AC190" s="332"/>
      <c r="AD190" s="299"/>
      <c r="AE190" s="332"/>
      <c r="AF190" s="299"/>
      <c r="AG190" s="332"/>
      <c r="AH190" s="299"/>
      <c r="AI190" s="332"/>
      <c r="AJ190" s="299"/>
      <c r="AK190" s="332"/>
      <c r="AL190" s="299"/>
      <c r="AM190" s="737"/>
      <c r="AN190" s="738"/>
      <c r="AO190" s="737"/>
      <c r="AP190" s="738"/>
      <c r="AQ190" s="2032"/>
      <c r="AR190" s="593"/>
      <c r="AS190" s="299"/>
      <c r="AT190" s="593"/>
      <c r="AU190" s="2613"/>
      <c r="AV190" s="299"/>
      <c r="BT190" s="270"/>
      <c r="BU190" s="270"/>
      <c r="BV190" s="270"/>
      <c r="BW190" s="270"/>
      <c r="BX190" s="270"/>
      <c r="BY190" s="270"/>
      <c r="BZ190" s="270"/>
      <c r="CA190" s="270"/>
      <c r="CB190" s="270"/>
      <c r="CC190" s="270">
        <v>0</v>
      </c>
      <c r="CD190" s="270"/>
      <c r="CE190" s="270"/>
      <c r="CF190" s="270"/>
      <c r="CG190" s="270"/>
      <c r="CH190" s="270"/>
      <c r="CI190" s="270"/>
      <c r="CJ190" s="270"/>
      <c r="CK190" s="270"/>
      <c r="CL190" s="270"/>
    </row>
    <row r="191" spans="1:114" s="236" customFormat="1" ht="14.25" x14ac:dyDescent="0.2">
      <c r="A191" s="8087"/>
      <c r="B191" s="7972"/>
      <c r="C191" s="2060" t="s">
        <v>2221</v>
      </c>
      <c r="D191" s="3472"/>
      <c r="E191" s="2047"/>
      <c r="F191" s="2048"/>
      <c r="G191" s="2061"/>
      <c r="H191" s="739"/>
      <c r="I191" s="2061"/>
      <c r="J191" s="739"/>
      <c r="K191" s="2061"/>
      <c r="L191" s="739"/>
      <c r="M191" s="2061"/>
      <c r="N191" s="739"/>
      <c r="O191" s="2061"/>
      <c r="P191" s="739"/>
      <c r="Q191" s="2061"/>
      <c r="R191" s="739"/>
      <c r="S191" s="2061"/>
      <c r="T191" s="739"/>
      <c r="U191" s="2061"/>
      <c r="V191" s="739"/>
      <c r="W191" s="2061"/>
      <c r="X191" s="739"/>
      <c r="Y191" s="2061"/>
      <c r="Z191" s="739"/>
      <c r="AA191" s="2061"/>
      <c r="AB191" s="739"/>
      <c r="AC191" s="3206"/>
      <c r="AD191" s="599"/>
      <c r="AE191" s="3206"/>
      <c r="AF191" s="599"/>
      <c r="AG191" s="3206"/>
      <c r="AH191" s="599"/>
      <c r="AI191" s="3206"/>
      <c r="AJ191" s="599"/>
      <c r="AK191" s="3206"/>
      <c r="AL191" s="599"/>
      <c r="AM191" s="3441"/>
      <c r="AN191" s="739"/>
      <c r="AO191" s="3441"/>
      <c r="AP191" s="739"/>
      <c r="AQ191" s="2041"/>
      <c r="AR191" s="598"/>
      <c r="AS191" s="599"/>
      <c r="AT191" s="598"/>
      <c r="AU191" s="2045"/>
      <c r="AV191" s="1913"/>
      <c r="BT191" s="270"/>
      <c r="BU191" s="270"/>
      <c r="BV191" s="270"/>
      <c r="BW191" s="270"/>
      <c r="BX191" s="270"/>
      <c r="BY191" s="270"/>
      <c r="BZ191" s="270"/>
      <c r="CA191" s="270"/>
      <c r="CB191" s="270"/>
      <c r="CC191" s="270">
        <v>0</v>
      </c>
      <c r="CD191" s="270"/>
      <c r="CE191" s="270"/>
      <c r="CF191" s="270"/>
      <c r="CG191" s="270"/>
      <c r="CH191" s="270"/>
      <c r="CI191" s="270"/>
      <c r="CJ191" s="270"/>
      <c r="CK191" s="270"/>
      <c r="CL191" s="270"/>
    </row>
    <row r="192" spans="1:114" s="236" customFormat="1" ht="14.25" x14ac:dyDescent="0.2">
      <c r="A192" s="8087"/>
      <c r="B192" s="7939" t="s">
        <v>2101</v>
      </c>
      <c r="C192" s="740" t="s">
        <v>2213</v>
      </c>
      <c r="D192" s="3466"/>
      <c r="E192" s="730"/>
      <c r="F192" s="607"/>
      <c r="G192" s="721"/>
      <c r="H192" s="3486"/>
      <c r="I192" s="721"/>
      <c r="J192" s="3486"/>
      <c r="K192" s="721"/>
      <c r="L192" s="3486"/>
      <c r="M192" s="721"/>
      <c r="N192" s="3486"/>
      <c r="O192" s="721"/>
      <c r="P192" s="3486"/>
      <c r="Q192" s="721"/>
      <c r="R192" s="3486"/>
      <c r="S192" s="721"/>
      <c r="T192" s="3486"/>
      <c r="U192" s="721"/>
      <c r="V192" s="3486"/>
      <c r="W192" s="721"/>
      <c r="X192" s="3486"/>
      <c r="Y192" s="721"/>
      <c r="Z192" s="3486"/>
      <c r="AA192" s="721"/>
      <c r="AB192" s="3486"/>
      <c r="AC192" s="704"/>
      <c r="AD192" s="2609"/>
      <c r="AE192" s="704"/>
      <c r="AF192" s="2609"/>
      <c r="AG192" s="704"/>
      <c r="AH192" s="2609"/>
      <c r="AI192" s="704"/>
      <c r="AJ192" s="2609"/>
      <c r="AK192" s="704"/>
      <c r="AL192" s="2609"/>
      <c r="AM192" s="721"/>
      <c r="AN192" s="3486"/>
      <c r="AO192" s="721"/>
      <c r="AP192" s="3486"/>
      <c r="AQ192" s="2029"/>
      <c r="AR192" s="705"/>
      <c r="AS192" s="2609"/>
      <c r="AT192" s="705"/>
      <c r="AU192" s="2613"/>
      <c r="AV192" s="2613"/>
      <c r="BT192" s="270"/>
      <c r="BU192" s="270"/>
      <c r="BV192" s="270"/>
      <c r="BW192" s="270"/>
      <c r="BX192" s="270"/>
      <c r="BY192" s="270"/>
      <c r="BZ192" s="270"/>
      <c r="CA192" s="270"/>
      <c r="CB192" s="270"/>
      <c r="CC192" s="270">
        <v>0</v>
      </c>
      <c r="CD192" s="270"/>
      <c r="CE192" s="270"/>
      <c r="CF192" s="270"/>
      <c r="CG192" s="270"/>
      <c r="CH192" s="270"/>
      <c r="CI192" s="270"/>
      <c r="CJ192" s="270"/>
      <c r="CK192" s="270"/>
      <c r="CL192" s="270"/>
    </row>
    <row r="193" spans="1:115" s="236" customFormat="1" ht="18" customHeight="1" x14ac:dyDescent="0.2">
      <c r="A193" s="8088"/>
      <c r="B193" s="7972"/>
      <c r="C193" s="2062" t="s">
        <v>2222</v>
      </c>
      <c r="D193" s="3474"/>
      <c r="E193" s="2057"/>
      <c r="F193" s="2058"/>
      <c r="G193" s="2034"/>
      <c r="H193" s="3487"/>
      <c r="I193" s="2034"/>
      <c r="J193" s="3487"/>
      <c r="K193" s="2034"/>
      <c r="L193" s="3487"/>
      <c r="M193" s="2034"/>
      <c r="N193" s="3487"/>
      <c r="O193" s="2034"/>
      <c r="P193" s="3487"/>
      <c r="Q193" s="2034"/>
      <c r="R193" s="3487"/>
      <c r="S193" s="2034"/>
      <c r="T193" s="3487"/>
      <c r="U193" s="2034"/>
      <c r="V193" s="3487"/>
      <c r="W193" s="2034"/>
      <c r="X193" s="3487"/>
      <c r="Y193" s="2034"/>
      <c r="Z193" s="3487"/>
      <c r="AA193" s="2034"/>
      <c r="AB193" s="3487"/>
      <c r="AC193" s="3488"/>
      <c r="AD193" s="2251"/>
      <c r="AE193" s="3488"/>
      <c r="AF193" s="2251"/>
      <c r="AG193" s="3488"/>
      <c r="AH193" s="2251"/>
      <c r="AI193" s="3488"/>
      <c r="AJ193" s="2251"/>
      <c r="AK193" s="3488"/>
      <c r="AL193" s="2251"/>
      <c r="AM193" s="3489"/>
      <c r="AN193" s="3487"/>
      <c r="AO193" s="3489"/>
      <c r="AP193" s="3487"/>
      <c r="AQ193" s="3444"/>
      <c r="AR193" s="385"/>
      <c r="AS193" s="2251"/>
      <c r="AT193" s="385"/>
      <c r="AU193" s="2045"/>
      <c r="AV193" s="2025"/>
      <c r="BT193" s="270"/>
      <c r="BU193" s="270"/>
      <c r="BV193" s="270"/>
      <c r="BW193" s="270"/>
      <c r="BX193" s="270"/>
      <c r="BY193" s="270"/>
      <c r="BZ193" s="270"/>
      <c r="CA193" s="270"/>
      <c r="CB193" s="270"/>
      <c r="CC193" s="270">
        <v>0</v>
      </c>
      <c r="CD193" s="270"/>
      <c r="CE193" s="270"/>
      <c r="CF193" s="270"/>
      <c r="CG193" s="270"/>
      <c r="CH193" s="270"/>
      <c r="CI193" s="270"/>
      <c r="CJ193" s="270"/>
      <c r="CK193" s="270"/>
      <c r="CL193" s="270"/>
    </row>
    <row r="194" spans="1:115" s="236" customFormat="1" ht="14.25" customHeight="1" x14ac:dyDescent="0.2">
      <c r="A194" s="8091" t="s">
        <v>3826</v>
      </c>
      <c r="B194" s="8094" t="s">
        <v>3827</v>
      </c>
      <c r="C194" s="2063" t="s">
        <v>2223</v>
      </c>
      <c r="D194" s="3490"/>
      <c r="E194" s="742"/>
      <c r="F194" s="743"/>
      <c r="G194" s="725"/>
      <c r="H194" s="729"/>
      <c r="I194" s="725"/>
      <c r="J194" s="729"/>
      <c r="K194" s="725"/>
      <c r="L194" s="729"/>
      <c r="M194" s="725"/>
      <c r="N194" s="729"/>
      <c r="O194" s="725"/>
      <c r="P194" s="729"/>
      <c r="Q194" s="725"/>
      <c r="R194" s="729"/>
      <c r="S194" s="725"/>
      <c r="T194" s="729"/>
      <c r="U194" s="725"/>
      <c r="V194" s="729"/>
      <c r="W194" s="725"/>
      <c r="X194" s="729"/>
      <c r="Y194" s="332"/>
      <c r="Z194" s="332"/>
      <c r="AA194" s="332"/>
      <c r="AB194" s="299"/>
      <c r="AC194" s="332"/>
      <c r="AD194" s="299"/>
      <c r="AE194" s="332"/>
      <c r="AF194" s="299"/>
      <c r="AG194" s="332"/>
      <c r="AH194" s="299"/>
      <c r="AI194" s="332"/>
      <c r="AJ194" s="299"/>
      <c r="AK194" s="332"/>
      <c r="AL194" s="299"/>
      <c r="AM194" s="332"/>
      <c r="AN194" s="299"/>
      <c r="AO194" s="332"/>
      <c r="AP194" s="299"/>
      <c r="AQ194" s="2032"/>
      <c r="AR194" s="593"/>
      <c r="AS194" s="299"/>
      <c r="AT194" s="593"/>
      <c r="AU194" s="2613"/>
      <c r="AV194" s="299"/>
      <c r="BT194" s="270"/>
      <c r="BU194" s="270"/>
      <c r="BV194" s="270"/>
      <c r="BW194" s="270"/>
      <c r="BX194" s="270"/>
      <c r="BY194" s="270"/>
      <c r="BZ194" s="270"/>
      <c r="CA194" s="270"/>
      <c r="CB194" s="270"/>
      <c r="CC194" s="270">
        <v>0</v>
      </c>
      <c r="CD194" s="270"/>
      <c r="CE194" s="270"/>
      <c r="CF194" s="270"/>
      <c r="CG194" s="270"/>
      <c r="CH194" s="270"/>
      <c r="CI194" s="270"/>
      <c r="CJ194" s="270"/>
      <c r="CK194" s="270"/>
      <c r="CL194" s="270"/>
    </row>
    <row r="195" spans="1:115" s="236" customFormat="1" ht="21.75" x14ac:dyDescent="0.2">
      <c r="A195" s="8092"/>
      <c r="B195" s="8095"/>
      <c r="C195" s="2064" t="s">
        <v>2224</v>
      </c>
      <c r="D195" s="3491"/>
      <c r="E195" s="2065"/>
      <c r="F195" s="2066"/>
      <c r="G195" s="3492"/>
      <c r="H195" s="170"/>
      <c r="I195" s="3492"/>
      <c r="J195" s="170"/>
      <c r="K195" s="3492"/>
      <c r="L195" s="170"/>
      <c r="M195" s="3492"/>
      <c r="N195" s="170"/>
      <c r="O195" s="3492"/>
      <c r="P195" s="170"/>
      <c r="Q195" s="3492"/>
      <c r="R195" s="170"/>
      <c r="S195" s="3492"/>
      <c r="T195" s="170"/>
      <c r="U195" s="3492"/>
      <c r="V195" s="170"/>
      <c r="W195" s="3492"/>
      <c r="X195" s="170"/>
      <c r="Y195" s="332"/>
      <c r="Z195" s="332"/>
      <c r="AA195" s="3206"/>
      <c r="AB195" s="599"/>
      <c r="AC195" s="3206"/>
      <c r="AD195" s="599"/>
      <c r="AE195" s="3206"/>
      <c r="AF195" s="599"/>
      <c r="AG195" s="3206"/>
      <c r="AH195" s="599"/>
      <c r="AI195" s="3206"/>
      <c r="AJ195" s="599"/>
      <c r="AK195" s="3206"/>
      <c r="AL195" s="599"/>
      <c r="AM195" s="3206"/>
      <c r="AN195" s="599"/>
      <c r="AO195" s="3206"/>
      <c r="AP195" s="599"/>
      <c r="AQ195" s="2041"/>
      <c r="AR195" s="598"/>
      <c r="AS195" s="599"/>
      <c r="AT195" s="598"/>
      <c r="AU195" s="3198"/>
      <c r="AV195" s="599"/>
      <c r="BT195" s="270"/>
      <c r="BU195" s="270"/>
      <c r="BV195" s="270"/>
      <c r="BW195" s="270"/>
      <c r="BX195" s="270"/>
      <c r="BY195" s="270"/>
      <c r="BZ195" s="270"/>
      <c r="CA195" s="270"/>
      <c r="CB195" s="270"/>
      <c r="CC195" s="270">
        <v>0</v>
      </c>
      <c r="CD195" s="270"/>
      <c r="CE195" s="270"/>
      <c r="CF195" s="270"/>
      <c r="CG195" s="270"/>
      <c r="CH195" s="270"/>
      <c r="CI195" s="270"/>
      <c r="CJ195" s="270"/>
      <c r="CK195" s="270"/>
      <c r="CL195" s="270"/>
    </row>
    <row r="196" spans="1:115" s="236" customFormat="1" ht="21" customHeight="1" x14ac:dyDescent="0.2">
      <c r="A196" s="8093"/>
      <c r="B196" s="8096"/>
      <c r="C196" s="2067" t="s">
        <v>2225</v>
      </c>
      <c r="D196" s="3493"/>
      <c r="E196" s="2068"/>
      <c r="F196" s="2069"/>
      <c r="G196" s="2053"/>
      <c r="H196" s="2059"/>
      <c r="I196" s="2053"/>
      <c r="J196" s="2059"/>
      <c r="K196" s="2053"/>
      <c r="L196" s="2059"/>
      <c r="M196" s="2053"/>
      <c r="N196" s="2059"/>
      <c r="O196" s="2053"/>
      <c r="P196" s="2059"/>
      <c r="Q196" s="2053"/>
      <c r="R196" s="2059"/>
      <c r="S196" s="2053"/>
      <c r="T196" s="2059"/>
      <c r="U196" s="2053"/>
      <c r="V196" s="2059"/>
      <c r="W196" s="2053"/>
      <c r="X196" s="2059"/>
      <c r="Y196" s="332"/>
      <c r="Z196" s="332"/>
      <c r="AA196" s="2022"/>
      <c r="AB196" s="2025"/>
      <c r="AC196" s="2022"/>
      <c r="AD196" s="2025"/>
      <c r="AE196" s="2022"/>
      <c r="AF196" s="2025"/>
      <c r="AG196" s="2022"/>
      <c r="AH196" s="2025"/>
      <c r="AI196" s="2022"/>
      <c r="AJ196" s="2025"/>
      <c r="AK196" s="2022"/>
      <c r="AL196" s="2025"/>
      <c r="AM196" s="2022"/>
      <c r="AN196" s="2025"/>
      <c r="AO196" s="2022"/>
      <c r="AP196" s="2025"/>
      <c r="AQ196" s="2044"/>
      <c r="AR196" s="2025"/>
      <c r="AS196" s="2025"/>
      <c r="AT196" s="2025"/>
      <c r="AU196" s="1913"/>
      <c r="AV196" s="2025"/>
      <c r="BT196" s="270"/>
      <c r="BU196" s="270"/>
      <c r="BV196" s="270"/>
      <c r="BW196" s="270"/>
      <c r="BX196" s="270"/>
      <c r="BY196" s="270"/>
      <c r="BZ196" s="270"/>
      <c r="CA196" s="270"/>
      <c r="CB196" s="270"/>
      <c r="CC196" s="270"/>
      <c r="CD196" s="270"/>
      <c r="CE196" s="270"/>
      <c r="CF196" s="270"/>
      <c r="CG196" s="270"/>
      <c r="CH196" s="270"/>
      <c r="CI196" s="270"/>
      <c r="CJ196" s="270"/>
      <c r="CK196" s="270"/>
      <c r="CL196" s="270"/>
    </row>
    <row r="197" spans="1:115" s="236" customFormat="1" ht="54.75" customHeight="1" x14ac:dyDescent="0.2">
      <c r="A197" s="8097" t="s">
        <v>2226</v>
      </c>
      <c r="B197" s="7923" t="s">
        <v>2227</v>
      </c>
      <c r="C197" s="3494" t="s">
        <v>2228</v>
      </c>
      <c r="D197" s="3495"/>
      <c r="E197" s="3496"/>
      <c r="F197" s="3497"/>
      <c r="G197" s="721"/>
      <c r="H197" s="3486"/>
      <c r="I197" s="721"/>
      <c r="J197" s="3486"/>
      <c r="K197" s="721"/>
      <c r="L197" s="3486"/>
      <c r="M197" s="721"/>
      <c r="N197" s="3486"/>
      <c r="O197" s="721"/>
      <c r="P197" s="3486"/>
      <c r="Q197" s="721"/>
      <c r="R197" s="3486"/>
      <c r="S197" s="721"/>
      <c r="T197" s="3486"/>
      <c r="U197" s="721"/>
      <c r="V197" s="3486"/>
      <c r="W197" s="721"/>
      <c r="X197" s="3486"/>
      <c r="Y197" s="721"/>
      <c r="Z197" s="3486"/>
      <c r="AA197" s="721"/>
      <c r="AB197" s="3486"/>
      <c r="AC197" s="704"/>
      <c r="AD197" s="2609"/>
      <c r="AE197" s="704"/>
      <c r="AF197" s="2609"/>
      <c r="AG197" s="704"/>
      <c r="AH197" s="2609"/>
      <c r="AI197" s="704"/>
      <c r="AJ197" s="2609"/>
      <c r="AK197" s="704"/>
      <c r="AL197" s="2609"/>
      <c r="AM197" s="704"/>
      <c r="AN197" s="2609"/>
      <c r="AO197" s="704"/>
      <c r="AP197" s="2609"/>
      <c r="AQ197" s="2070"/>
      <c r="AR197" s="2609"/>
      <c r="AS197" s="2609"/>
      <c r="AT197" s="2609"/>
      <c r="AU197" s="2071"/>
      <c r="AV197" s="2609"/>
      <c r="BT197" s="270"/>
      <c r="BU197" s="270"/>
      <c r="BV197" s="270"/>
      <c r="BW197" s="270"/>
      <c r="BX197" s="270"/>
      <c r="BY197" s="270"/>
      <c r="BZ197" s="270"/>
      <c r="CA197" s="270"/>
      <c r="CB197" s="270"/>
      <c r="CC197" s="270"/>
      <c r="CD197" s="270"/>
      <c r="CE197" s="270"/>
      <c r="CF197" s="270"/>
      <c r="CG197" s="270"/>
      <c r="CH197" s="270"/>
      <c r="CI197" s="270"/>
      <c r="CJ197" s="270"/>
      <c r="CK197" s="270"/>
      <c r="CL197" s="270"/>
    </row>
    <row r="198" spans="1:115" s="236" customFormat="1" ht="33.75" customHeight="1" x14ac:dyDescent="0.2">
      <c r="A198" s="8098"/>
      <c r="B198" s="7924"/>
      <c r="C198" s="2072" t="s">
        <v>2229</v>
      </c>
      <c r="D198" s="3493"/>
      <c r="E198" s="2068"/>
      <c r="F198" s="2069"/>
      <c r="G198" s="2034"/>
      <c r="H198" s="2073"/>
      <c r="I198" s="2034"/>
      <c r="J198" s="2073"/>
      <c r="K198" s="2034"/>
      <c r="L198" s="2073"/>
      <c r="M198" s="2034"/>
      <c r="N198" s="2073"/>
      <c r="O198" s="2034"/>
      <c r="P198" s="2073"/>
      <c r="Q198" s="2034"/>
      <c r="R198" s="2073"/>
      <c r="S198" s="2034"/>
      <c r="T198" s="2073"/>
      <c r="U198" s="2034"/>
      <c r="V198" s="2073"/>
      <c r="W198" s="2034"/>
      <c r="X198" s="2073"/>
      <c r="Y198" s="2034"/>
      <c r="Z198" s="2073"/>
      <c r="AA198" s="2034"/>
      <c r="AB198" s="2073"/>
      <c r="AC198" s="2022"/>
      <c r="AD198" s="2025"/>
      <c r="AE198" s="2022"/>
      <c r="AF198" s="2025"/>
      <c r="AG198" s="2022"/>
      <c r="AH198" s="2025"/>
      <c r="AI198" s="2022"/>
      <c r="AJ198" s="2025"/>
      <c r="AK198" s="2022"/>
      <c r="AL198" s="2025"/>
      <c r="AM198" s="2022"/>
      <c r="AN198" s="2025"/>
      <c r="AO198" s="2022"/>
      <c r="AP198" s="2025"/>
      <c r="AQ198" s="2074"/>
      <c r="AR198" s="2025"/>
      <c r="AS198" s="2025"/>
      <c r="AT198" s="2025"/>
      <c r="AU198" s="2075"/>
      <c r="AV198" s="2025"/>
      <c r="BT198" s="270"/>
      <c r="BU198" s="270"/>
      <c r="BV198" s="270"/>
      <c r="BW198" s="270"/>
      <c r="BX198" s="270"/>
      <c r="BY198" s="270"/>
      <c r="BZ198" s="270"/>
      <c r="CA198" s="270"/>
      <c r="CB198" s="270"/>
      <c r="CC198" s="270"/>
      <c r="CD198" s="270"/>
      <c r="CE198" s="270"/>
      <c r="CF198" s="270"/>
      <c r="CG198" s="270"/>
      <c r="CH198" s="270"/>
      <c r="CI198" s="270"/>
      <c r="CJ198" s="270"/>
      <c r="CK198" s="270"/>
      <c r="CL198" s="270"/>
    </row>
    <row r="199" spans="1:115" s="3413" customFormat="1" ht="15" customHeight="1" x14ac:dyDescent="0.2">
      <c r="A199" s="7925" t="s">
        <v>2230</v>
      </c>
      <c r="B199" s="7925"/>
      <c r="C199" s="7925"/>
      <c r="D199" s="7925"/>
      <c r="E199" s="6379"/>
      <c r="F199" s="6379"/>
      <c r="G199" s="6379"/>
      <c r="H199" s="6379"/>
      <c r="I199" s="6379"/>
      <c r="J199" s="6379"/>
      <c r="K199" s="6379"/>
      <c r="L199" s="6379"/>
      <c r="M199" s="6379"/>
      <c r="N199" s="6379"/>
      <c r="O199" s="6379"/>
      <c r="P199" s="6379"/>
      <c r="Q199" s="6379"/>
      <c r="R199" s="6379"/>
      <c r="S199" s="6379"/>
      <c r="T199" s="6379"/>
      <c r="U199" s="6379"/>
      <c r="V199" s="6379"/>
      <c r="W199" s="6379"/>
      <c r="X199" s="6379"/>
      <c r="Y199" s="2449"/>
      <c r="Z199" s="2449"/>
      <c r="AA199" s="2449"/>
      <c r="AB199" s="2449"/>
      <c r="AC199" s="2449"/>
      <c r="BW199" s="3414"/>
      <c r="BX199" s="3414"/>
      <c r="BY199" s="3414"/>
      <c r="BZ199" s="3414"/>
      <c r="CA199" s="3414"/>
      <c r="CB199" s="3414"/>
      <c r="CC199" s="3414"/>
      <c r="CD199" s="3414"/>
      <c r="CE199" s="3414"/>
      <c r="CF199" s="3414"/>
      <c r="CG199" s="3414"/>
      <c r="CH199" s="3414"/>
      <c r="CI199" s="3414"/>
      <c r="CJ199" s="3414"/>
      <c r="CK199" s="3414"/>
      <c r="CL199" s="3414"/>
      <c r="CM199" s="3414"/>
      <c r="CN199" s="3414"/>
      <c r="CO199" s="3414"/>
    </row>
    <row r="200" spans="1:115" s="236" customFormat="1" ht="15" customHeight="1" x14ac:dyDescent="0.2">
      <c r="A200" s="7926" t="s">
        <v>168</v>
      </c>
      <c r="B200" s="7927"/>
      <c r="C200" s="7928"/>
      <c r="D200" s="7926" t="s">
        <v>50</v>
      </c>
      <c r="E200" s="7927"/>
      <c r="F200" s="7928"/>
      <c r="G200" s="7932" t="s">
        <v>2038</v>
      </c>
      <c r="H200" s="7933"/>
      <c r="I200" s="7933"/>
      <c r="J200" s="7933"/>
      <c r="K200" s="7933"/>
      <c r="L200" s="7933"/>
      <c r="M200" s="7933"/>
      <c r="N200" s="7933"/>
      <c r="O200" s="7933"/>
      <c r="P200" s="7933"/>
      <c r="Q200" s="7933"/>
      <c r="R200" s="7933"/>
      <c r="S200" s="7933"/>
      <c r="T200" s="7933"/>
      <c r="U200" s="7933"/>
      <c r="V200" s="7933"/>
      <c r="W200" s="7933"/>
      <c r="X200" s="7933"/>
      <c r="Y200" s="7933"/>
      <c r="Z200" s="7933"/>
      <c r="AA200" s="7933"/>
      <c r="AB200" s="7933"/>
      <c r="AC200" s="7933"/>
      <c r="AD200" s="7933"/>
      <c r="AE200" s="7933"/>
      <c r="AF200" s="7933"/>
      <c r="AG200" s="7933"/>
      <c r="AH200" s="7933"/>
      <c r="AI200" s="7933"/>
      <c r="AJ200" s="7933"/>
      <c r="AK200" s="7933"/>
      <c r="AL200" s="7933"/>
      <c r="AM200" s="7933"/>
      <c r="AN200" s="7933"/>
      <c r="AO200" s="7933"/>
      <c r="AP200" s="7934"/>
      <c r="AQ200" s="7939" t="s">
        <v>2098</v>
      </c>
      <c r="AR200" s="8071" t="s">
        <v>493</v>
      </c>
      <c r="AS200" s="8071" t="s">
        <v>3545</v>
      </c>
      <c r="AT200" s="8071" t="s">
        <v>3546</v>
      </c>
      <c r="AU200" s="8071" t="s">
        <v>3547</v>
      </c>
      <c r="BW200" s="270"/>
      <c r="BX200" s="270"/>
      <c r="BY200" s="270"/>
      <c r="BZ200" s="270"/>
      <c r="CA200" s="270"/>
      <c r="CB200" s="270"/>
      <c r="CC200" s="270"/>
      <c r="CD200" s="270"/>
      <c r="CE200" s="270"/>
      <c r="CF200" s="270"/>
      <c r="CG200" s="270"/>
      <c r="CH200" s="270"/>
      <c r="CI200" s="270"/>
      <c r="CJ200" s="270"/>
      <c r="CK200" s="270"/>
      <c r="CL200" s="270"/>
      <c r="CM200" s="270"/>
      <c r="CN200" s="270"/>
      <c r="CO200" s="270"/>
    </row>
    <row r="201" spans="1:115" s="236" customFormat="1" ht="24" customHeight="1" x14ac:dyDescent="0.2">
      <c r="A201" s="7929"/>
      <c r="B201" s="7930"/>
      <c r="C201" s="7931"/>
      <c r="D201" s="7932"/>
      <c r="E201" s="7933"/>
      <c r="F201" s="7934"/>
      <c r="G201" s="7935" t="s">
        <v>2039</v>
      </c>
      <c r="H201" s="7936"/>
      <c r="I201" s="7935" t="s">
        <v>321</v>
      </c>
      <c r="J201" s="7936"/>
      <c r="K201" s="7919" t="s">
        <v>322</v>
      </c>
      <c r="L201" s="7920"/>
      <c r="M201" s="7919" t="s">
        <v>2040</v>
      </c>
      <c r="N201" s="7920"/>
      <c r="O201" s="7919" t="s">
        <v>324</v>
      </c>
      <c r="P201" s="7920"/>
      <c r="Q201" s="7919" t="s">
        <v>325</v>
      </c>
      <c r="R201" s="7920"/>
      <c r="S201" s="7921" t="s">
        <v>326</v>
      </c>
      <c r="T201" s="7921"/>
      <c r="U201" s="7901" t="s">
        <v>327</v>
      </c>
      <c r="V201" s="7922"/>
      <c r="W201" s="7901" t="s">
        <v>2041</v>
      </c>
      <c r="X201" s="7922"/>
      <c r="Y201" s="7901" t="s">
        <v>236</v>
      </c>
      <c r="Z201" s="7902"/>
      <c r="AA201" s="7901" t="s">
        <v>237</v>
      </c>
      <c r="AB201" s="7902"/>
      <c r="AC201" s="7901" t="s">
        <v>2042</v>
      </c>
      <c r="AD201" s="7902"/>
      <c r="AE201" s="7901" t="s">
        <v>2043</v>
      </c>
      <c r="AF201" s="7902"/>
      <c r="AG201" s="7901" t="s">
        <v>2044</v>
      </c>
      <c r="AH201" s="7902"/>
      <c r="AI201" s="7901" t="s">
        <v>2045</v>
      </c>
      <c r="AJ201" s="7902"/>
      <c r="AK201" s="7901" t="s">
        <v>2046</v>
      </c>
      <c r="AL201" s="7902"/>
      <c r="AM201" s="7901" t="s">
        <v>2047</v>
      </c>
      <c r="AN201" s="7902"/>
      <c r="AO201" s="7901" t="s">
        <v>2048</v>
      </c>
      <c r="AP201" s="7902"/>
      <c r="AQ201" s="7940"/>
      <c r="AR201" s="8072"/>
      <c r="AS201" s="8072"/>
      <c r="AT201" s="8072"/>
      <c r="AU201" s="8072"/>
      <c r="BW201" s="270"/>
      <c r="BX201" s="270"/>
      <c r="BY201" s="270"/>
      <c r="BZ201" s="270"/>
      <c r="CA201" s="270"/>
      <c r="CB201" s="270"/>
      <c r="CC201" s="270"/>
      <c r="CD201" s="270"/>
      <c r="CE201" s="270"/>
      <c r="CF201" s="270"/>
      <c r="CG201" s="270"/>
      <c r="CH201" s="270"/>
      <c r="CI201" s="270"/>
      <c r="CJ201" s="270"/>
      <c r="CK201" s="270"/>
      <c r="CL201" s="270"/>
      <c r="CM201" s="270"/>
      <c r="CN201" s="270"/>
      <c r="CO201" s="270"/>
    </row>
    <row r="202" spans="1:115" s="236" customFormat="1" ht="18" customHeight="1" x14ac:dyDescent="0.2">
      <c r="A202" s="7932"/>
      <c r="B202" s="7933"/>
      <c r="C202" s="7934"/>
      <c r="D202" s="3378" t="s">
        <v>55</v>
      </c>
      <c r="E202" s="3498" t="s">
        <v>81</v>
      </c>
      <c r="F202" s="3499" t="s">
        <v>56</v>
      </c>
      <c r="G202" s="3500" t="s">
        <v>81</v>
      </c>
      <c r="H202" s="3499" t="s">
        <v>56</v>
      </c>
      <c r="I202" s="3501" t="s">
        <v>81</v>
      </c>
      <c r="J202" s="3501" t="s">
        <v>56</v>
      </c>
      <c r="K202" s="3500" t="s">
        <v>81</v>
      </c>
      <c r="L202" s="3499" t="s">
        <v>56</v>
      </c>
      <c r="M202" s="3500" t="s">
        <v>81</v>
      </c>
      <c r="N202" s="3499" t="s">
        <v>56</v>
      </c>
      <c r="O202" s="3500" t="s">
        <v>81</v>
      </c>
      <c r="P202" s="3499" t="s">
        <v>56</v>
      </c>
      <c r="Q202" s="3500" t="s">
        <v>81</v>
      </c>
      <c r="R202" s="3499" t="s">
        <v>56</v>
      </c>
      <c r="S202" s="3502" t="s">
        <v>81</v>
      </c>
      <c r="T202" s="3502" t="s">
        <v>56</v>
      </c>
      <c r="U202" s="3400" t="s">
        <v>81</v>
      </c>
      <c r="V202" s="3401" t="s">
        <v>56</v>
      </c>
      <c r="W202" s="3400" t="s">
        <v>81</v>
      </c>
      <c r="X202" s="3401" t="s">
        <v>56</v>
      </c>
      <c r="Y202" s="3400" t="s">
        <v>81</v>
      </c>
      <c r="Z202" s="3401" t="s">
        <v>56</v>
      </c>
      <c r="AA202" s="3400" t="s">
        <v>81</v>
      </c>
      <c r="AB202" s="3401" t="s">
        <v>56</v>
      </c>
      <c r="AC202" s="3400" t="s">
        <v>81</v>
      </c>
      <c r="AD202" s="3401" t="s">
        <v>56</v>
      </c>
      <c r="AE202" s="3400" t="s">
        <v>81</v>
      </c>
      <c r="AF202" s="3401" t="s">
        <v>56</v>
      </c>
      <c r="AG202" s="3400" t="s">
        <v>81</v>
      </c>
      <c r="AH202" s="3401" t="s">
        <v>56</v>
      </c>
      <c r="AI202" s="3400" t="s">
        <v>81</v>
      </c>
      <c r="AJ202" s="3401" t="s">
        <v>56</v>
      </c>
      <c r="AK202" s="3400" t="s">
        <v>81</v>
      </c>
      <c r="AL202" s="3401" t="s">
        <v>56</v>
      </c>
      <c r="AM202" s="3400" t="s">
        <v>81</v>
      </c>
      <c r="AN202" s="3401" t="s">
        <v>56</v>
      </c>
      <c r="AO202" s="3400" t="s">
        <v>81</v>
      </c>
      <c r="AP202" s="3401" t="s">
        <v>56</v>
      </c>
      <c r="AQ202" s="7972"/>
      <c r="AR202" s="8073"/>
      <c r="AS202" s="8073"/>
      <c r="AT202" s="8073"/>
      <c r="AU202" s="8073"/>
      <c r="AW202" s="582"/>
      <c r="AX202" s="582"/>
      <c r="AY202" s="582"/>
      <c r="AZ202" s="582"/>
      <c r="BA202" s="582"/>
      <c r="BB202" s="582"/>
      <c r="BC202" s="582"/>
      <c r="BD202" s="582"/>
      <c r="BE202" s="582"/>
      <c r="BF202" s="582"/>
      <c r="BG202" s="582"/>
      <c r="BH202" s="582"/>
      <c r="BI202" s="582"/>
      <c r="BJ202" s="582"/>
      <c r="BK202" s="582"/>
      <c r="BL202" s="582"/>
      <c r="BM202" s="582"/>
      <c r="BN202" s="582"/>
      <c r="BO202" s="582"/>
      <c r="BP202" s="582"/>
      <c r="BQ202" s="582"/>
      <c r="BR202" s="582"/>
      <c r="BS202" s="582"/>
      <c r="BT202" s="582"/>
      <c r="BU202" s="582"/>
      <c r="BV202" s="582"/>
      <c r="BW202" s="3503"/>
      <c r="BX202" s="3503"/>
      <c r="BY202" s="3503"/>
      <c r="BZ202" s="3503"/>
      <c r="CA202" s="3503"/>
      <c r="CB202" s="3503"/>
      <c r="CC202" s="3503"/>
      <c r="CD202" s="3503"/>
      <c r="CE202" s="3503"/>
      <c r="CF202" s="3503"/>
      <c r="CG202" s="3503"/>
      <c r="CH202" s="3503"/>
      <c r="CI202" s="3503"/>
      <c r="CJ202" s="3503"/>
      <c r="CK202" s="3503"/>
      <c r="CL202" s="3503"/>
      <c r="CM202" s="3503"/>
      <c r="CN202" s="3503"/>
      <c r="CO202" s="3503"/>
      <c r="CP202" s="582"/>
      <c r="CQ202" s="582"/>
      <c r="CR202" s="582"/>
      <c r="CS202" s="582"/>
      <c r="CT202" s="582"/>
      <c r="CU202" s="582"/>
      <c r="CV202" s="582"/>
      <c r="CW202" s="582"/>
      <c r="CX202" s="582"/>
      <c r="CY202" s="582"/>
      <c r="CZ202" s="582"/>
      <c r="DA202" s="582"/>
      <c r="DB202" s="582"/>
      <c r="DC202" s="582"/>
      <c r="DD202" s="582"/>
      <c r="DE202" s="582"/>
      <c r="DF202" s="582"/>
      <c r="DG202" s="582"/>
      <c r="DH202" s="582"/>
      <c r="DI202" s="582"/>
      <c r="DJ202" s="582"/>
      <c r="DK202" s="582"/>
    </row>
    <row r="203" spans="1:115" s="236" customFormat="1" ht="15" customHeight="1" x14ac:dyDescent="0.2">
      <c r="A203" s="7916" t="s">
        <v>2231</v>
      </c>
      <c r="B203" s="7917"/>
      <c r="C203" s="7918"/>
      <c r="D203" s="3504"/>
      <c r="E203" s="3505"/>
      <c r="F203" s="3505"/>
      <c r="G203" s="3506"/>
      <c r="H203" s="3506"/>
      <c r="I203" s="3506"/>
      <c r="J203" s="3506"/>
      <c r="K203" s="3507"/>
      <c r="L203" s="3507"/>
      <c r="M203" s="3507"/>
      <c r="N203" s="3507"/>
      <c r="O203" s="3508"/>
      <c r="P203" s="3507"/>
      <c r="Q203" s="3507"/>
      <c r="R203" s="3507"/>
      <c r="S203" s="3507"/>
      <c r="T203" s="3507"/>
      <c r="U203" s="3509"/>
      <c r="V203" s="3509"/>
      <c r="W203" s="3509"/>
      <c r="X203" s="3509"/>
      <c r="Y203" s="3509"/>
      <c r="Z203" s="3509"/>
      <c r="AA203" s="3509"/>
      <c r="AB203" s="3509"/>
      <c r="AC203" s="3509"/>
      <c r="AD203" s="3509"/>
      <c r="AE203" s="3509"/>
      <c r="AF203" s="3509"/>
      <c r="AG203" s="3509"/>
      <c r="AH203" s="3509"/>
      <c r="AI203" s="3509"/>
      <c r="AJ203" s="3509"/>
      <c r="AK203" s="3509"/>
      <c r="AL203" s="3509"/>
      <c r="AM203" s="3509"/>
      <c r="AN203" s="3509"/>
      <c r="AO203" s="3509"/>
      <c r="AP203" s="3509"/>
      <c r="AQ203" s="3507"/>
      <c r="AR203" s="2076">
        <f>SUM(AS203:AU203)</f>
        <v>0</v>
      </c>
      <c r="AS203" s="3510"/>
      <c r="AT203" s="3510"/>
      <c r="AU203" s="3510"/>
      <c r="AV203" s="582"/>
      <c r="AW203" s="582"/>
      <c r="AX203" s="582"/>
      <c r="AY203" s="582"/>
      <c r="AZ203" s="582"/>
      <c r="BA203" s="582"/>
      <c r="BB203" s="582"/>
      <c r="BC203" s="582"/>
      <c r="BD203" s="582"/>
      <c r="BE203" s="582"/>
      <c r="BF203" s="582"/>
      <c r="BG203" s="582"/>
      <c r="BH203" s="582"/>
      <c r="BI203" s="582"/>
      <c r="BJ203" s="582"/>
      <c r="BK203" s="582"/>
      <c r="BL203" s="582"/>
      <c r="BM203" s="582"/>
      <c r="BN203" s="582"/>
      <c r="BO203" s="582"/>
      <c r="BP203" s="582"/>
      <c r="BQ203" s="582"/>
      <c r="BR203" s="582"/>
      <c r="BS203" s="582"/>
      <c r="BT203" s="582"/>
      <c r="BU203" s="582"/>
      <c r="BV203" s="582"/>
      <c r="BW203" s="3503"/>
      <c r="BX203" s="3503"/>
      <c r="BY203" s="3503"/>
      <c r="BZ203" s="3503"/>
      <c r="CA203" s="3503"/>
      <c r="CB203" s="3503"/>
      <c r="CC203" s="3503"/>
      <c r="CD203" s="3503"/>
      <c r="CE203" s="3503"/>
      <c r="CF203" s="3503"/>
      <c r="CG203" s="3503"/>
      <c r="CH203" s="3503"/>
      <c r="CI203" s="3503"/>
      <c r="CJ203" s="3503"/>
      <c r="CK203" s="3503"/>
      <c r="CL203" s="3503"/>
      <c r="CM203" s="3503"/>
      <c r="CN203" s="3503"/>
      <c r="CO203" s="3503"/>
      <c r="CP203" s="582"/>
      <c r="CQ203" s="582"/>
      <c r="CR203" s="582"/>
      <c r="CS203" s="582"/>
      <c r="CT203" s="582"/>
      <c r="CU203" s="582"/>
      <c r="CV203" s="582"/>
      <c r="CW203" s="582"/>
      <c r="CX203" s="582"/>
      <c r="CY203" s="582"/>
      <c r="CZ203" s="582"/>
      <c r="DA203" s="582"/>
      <c r="DB203" s="582"/>
      <c r="DC203" s="582"/>
      <c r="DD203" s="582"/>
      <c r="DE203" s="582"/>
      <c r="DF203" s="582"/>
      <c r="DG203" s="582"/>
      <c r="DH203" s="582"/>
      <c r="DI203" s="582"/>
      <c r="DJ203" s="582"/>
      <c r="DK203" s="582"/>
    </row>
    <row r="204" spans="1:115" s="3413" customFormat="1" ht="15" customHeight="1" x14ac:dyDescent="0.2">
      <c r="A204" s="7893" t="s">
        <v>2232</v>
      </c>
      <c r="B204" s="7894"/>
      <c r="C204" s="7895"/>
      <c r="D204" s="3504"/>
      <c r="E204" s="3505"/>
      <c r="F204" s="3505"/>
      <c r="G204" s="3506"/>
      <c r="H204" s="3506"/>
      <c r="I204" s="3506"/>
      <c r="J204" s="3506"/>
      <c r="K204" s="3507"/>
      <c r="L204" s="3507"/>
      <c r="M204" s="3507"/>
      <c r="N204" s="3507"/>
      <c r="O204" s="3508"/>
      <c r="P204" s="3507"/>
      <c r="Q204" s="3507"/>
      <c r="R204" s="3507"/>
      <c r="S204" s="3507"/>
      <c r="T204" s="3507"/>
      <c r="U204" s="3509"/>
      <c r="V204" s="3509"/>
      <c r="W204" s="3509"/>
      <c r="X204" s="3509"/>
      <c r="Y204" s="3509"/>
      <c r="Z204" s="3509"/>
      <c r="AA204" s="3509"/>
      <c r="AB204" s="3509"/>
      <c r="AC204" s="3509"/>
      <c r="AD204" s="3509"/>
      <c r="AE204" s="3509"/>
      <c r="AF204" s="3509"/>
      <c r="AG204" s="3509"/>
      <c r="AH204" s="3509"/>
      <c r="AI204" s="3509"/>
      <c r="AJ204" s="3509"/>
      <c r="AK204" s="3509"/>
      <c r="AL204" s="3509"/>
      <c r="AM204" s="3509"/>
      <c r="AN204" s="3509"/>
      <c r="AO204" s="3509"/>
      <c r="AP204" s="3509"/>
      <c r="AQ204" s="3507"/>
      <c r="AR204" s="2078">
        <f>SUM(AS204:AU204)</f>
        <v>0</v>
      </c>
      <c r="AS204" s="3510"/>
      <c r="AT204" s="3510"/>
      <c r="AU204" s="3510"/>
      <c r="AV204" s="582"/>
      <c r="AW204" s="582"/>
      <c r="AX204" s="582"/>
      <c r="AY204" s="582"/>
      <c r="AZ204" s="582"/>
      <c r="BA204" s="582"/>
      <c r="BB204" s="582"/>
      <c r="BC204" s="582"/>
      <c r="BD204" s="582"/>
      <c r="BE204" s="582"/>
      <c r="BF204" s="582"/>
      <c r="BG204" s="582"/>
      <c r="BH204" s="582"/>
      <c r="BI204" s="582"/>
      <c r="BJ204" s="582"/>
      <c r="BK204" s="582"/>
      <c r="BL204" s="582"/>
      <c r="BM204" s="582"/>
      <c r="BN204" s="582"/>
      <c r="BO204" s="582"/>
      <c r="BP204" s="582"/>
      <c r="BQ204" s="582"/>
      <c r="BR204" s="582"/>
      <c r="BS204" s="582"/>
      <c r="BT204" s="582"/>
      <c r="BU204" s="582"/>
      <c r="BV204" s="582"/>
      <c r="BW204" s="3503"/>
      <c r="BX204" s="3503"/>
      <c r="BY204" s="3503"/>
      <c r="BZ204" s="3503"/>
      <c r="CA204" s="3503"/>
      <c r="CB204" s="3503"/>
      <c r="CC204" s="3503"/>
      <c r="CD204" s="3503"/>
      <c r="CE204" s="3503"/>
      <c r="CF204" s="3503"/>
      <c r="CG204" s="3503"/>
      <c r="CH204" s="3503"/>
      <c r="CI204" s="3503"/>
      <c r="CJ204" s="3503"/>
      <c r="CK204" s="3503"/>
      <c r="CL204" s="3503"/>
      <c r="CM204" s="3503"/>
      <c r="CN204" s="3503"/>
      <c r="CO204" s="3503"/>
      <c r="CP204" s="582"/>
      <c r="CQ204" s="582"/>
      <c r="CR204" s="582"/>
      <c r="CS204" s="582"/>
      <c r="CT204" s="582"/>
      <c r="CU204" s="582"/>
      <c r="CV204" s="582"/>
      <c r="CW204" s="582"/>
      <c r="CX204" s="582"/>
      <c r="CY204" s="582"/>
      <c r="CZ204" s="582"/>
      <c r="DA204" s="582"/>
      <c r="DB204" s="582"/>
      <c r="DC204" s="582"/>
      <c r="DD204" s="582"/>
      <c r="DE204" s="582"/>
      <c r="DF204" s="582"/>
      <c r="DG204" s="582"/>
      <c r="DH204" s="582"/>
      <c r="DI204" s="582"/>
      <c r="DJ204" s="582"/>
      <c r="DK204" s="582"/>
    </row>
    <row r="205" spans="1:115" s="236" customFormat="1" ht="15" customHeight="1" x14ac:dyDescent="0.2">
      <c r="A205" s="7893" t="s">
        <v>2233</v>
      </c>
      <c r="B205" s="7894"/>
      <c r="C205" s="7895"/>
      <c r="D205" s="3504"/>
      <c r="E205" s="3504"/>
      <c r="F205" s="3504"/>
      <c r="G205" s="3506"/>
      <c r="H205" s="3506"/>
      <c r="I205" s="3506"/>
      <c r="J205" s="3506"/>
      <c r="K205" s="3507"/>
      <c r="L205" s="3507"/>
      <c r="M205" s="3507"/>
      <c r="N205" s="3507"/>
      <c r="O205" s="3508"/>
      <c r="P205" s="3507"/>
      <c r="Q205" s="3507"/>
      <c r="R205" s="3507"/>
      <c r="S205" s="3507"/>
      <c r="T205" s="3507"/>
      <c r="U205" s="3509"/>
      <c r="V205" s="3509"/>
      <c r="W205" s="3509"/>
      <c r="X205" s="3509"/>
      <c r="Y205" s="3509"/>
      <c r="Z205" s="3509"/>
      <c r="AA205" s="3509"/>
      <c r="AB205" s="3509"/>
      <c r="AC205" s="3509"/>
      <c r="AD205" s="3509"/>
      <c r="AE205" s="3509"/>
      <c r="AF205" s="3509"/>
      <c r="AG205" s="3509"/>
      <c r="AH205" s="3509"/>
      <c r="AI205" s="3509"/>
      <c r="AJ205" s="3509"/>
      <c r="AK205" s="3509"/>
      <c r="AL205" s="3509"/>
      <c r="AM205" s="3509"/>
      <c r="AN205" s="3509"/>
      <c r="AO205" s="3509"/>
      <c r="AP205" s="3509"/>
      <c r="AQ205" s="3507"/>
      <c r="AR205" s="2078">
        <f>SUM(AS205:AU205)</f>
        <v>0</v>
      </c>
      <c r="AS205" s="3510"/>
      <c r="AT205" s="3510"/>
      <c r="AU205" s="3510"/>
      <c r="AV205" s="582"/>
      <c r="AW205" s="582"/>
      <c r="AX205" s="582"/>
      <c r="AY205" s="582"/>
      <c r="AZ205" s="582"/>
      <c r="BA205" s="582"/>
      <c r="BB205" s="582"/>
      <c r="BC205" s="582"/>
      <c r="BD205" s="582"/>
      <c r="BE205" s="582"/>
      <c r="BF205" s="582"/>
      <c r="BG205" s="582"/>
      <c r="BH205" s="582"/>
      <c r="BI205" s="582"/>
      <c r="BJ205" s="582"/>
      <c r="BK205" s="582"/>
      <c r="BL205" s="582"/>
      <c r="BM205" s="582"/>
      <c r="BN205" s="582"/>
      <c r="BO205" s="582"/>
      <c r="BP205" s="582"/>
      <c r="BQ205" s="582"/>
      <c r="BR205" s="582"/>
      <c r="BS205" s="582"/>
      <c r="BT205" s="582"/>
      <c r="BU205" s="582"/>
      <c r="BV205" s="582"/>
      <c r="BW205" s="3503"/>
      <c r="BX205" s="3503"/>
      <c r="BY205" s="3503"/>
      <c r="BZ205" s="3503"/>
      <c r="CA205" s="3503"/>
      <c r="CB205" s="3503"/>
      <c r="CC205" s="3503"/>
      <c r="CD205" s="3503"/>
      <c r="CE205" s="3503"/>
      <c r="CF205" s="3503"/>
      <c r="CG205" s="3503"/>
      <c r="CH205" s="3503"/>
      <c r="CI205" s="3503"/>
      <c r="CJ205" s="3503"/>
      <c r="CK205" s="3503"/>
      <c r="CL205" s="3503"/>
      <c r="CM205" s="3503"/>
      <c r="CN205" s="3503"/>
      <c r="CO205" s="3503"/>
      <c r="CP205" s="582"/>
      <c r="CQ205" s="582"/>
      <c r="CR205" s="582"/>
      <c r="CS205" s="582"/>
      <c r="CT205" s="582"/>
      <c r="CU205" s="582"/>
      <c r="CV205" s="582"/>
      <c r="CW205" s="582"/>
      <c r="CX205" s="582"/>
      <c r="CY205" s="582"/>
      <c r="CZ205" s="582"/>
      <c r="DA205" s="582"/>
      <c r="DB205" s="582"/>
      <c r="DC205" s="582"/>
      <c r="DD205" s="582"/>
      <c r="DE205" s="582"/>
      <c r="DF205" s="582"/>
      <c r="DG205" s="582"/>
      <c r="DH205" s="582"/>
      <c r="DI205" s="582"/>
      <c r="DJ205" s="582"/>
      <c r="DK205" s="582"/>
    </row>
    <row r="206" spans="1:115" s="3413" customFormat="1" ht="15" customHeight="1" x14ac:dyDescent="0.2">
      <c r="A206" s="7893" t="s">
        <v>2234</v>
      </c>
      <c r="B206" s="7894"/>
      <c r="C206" s="7895"/>
      <c r="D206" s="3504"/>
      <c r="E206" s="3505"/>
      <c r="F206" s="3505"/>
      <c r="G206" s="3506"/>
      <c r="H206" s="3506"/>
      <c r="I206" s="3506"/>
      <c r="J206" s="3506"/>
      <c r="K206" s="3507"/>
      <c r="L206" s="3507"/>
      <c r="M206" s="3507"/>
      <c r="N206" s="3507"/>
      <c r="O206" s="3508"/>
      <c r="P206" s="3507"/>
      <c r="Q206" s="3507"/>
      <c r="R206" s="3507"/>
      <c r="S206" s="3507"/>
      <c r="T206" s="3507"/>
      <c r="U206" s="3509"/>
      <c r="V206" s="3509"/>
      <c r="W206" s="3509"/>
      <c r="X206" s="3509"/>
      <c r="Y206" s="3509"/>
      <c r="Z206" s="3509"/>
      <c r="AA206" s="3509"/>
      <c r="AB206" s="3509"/>
      <c r="AC206" s="3509"/>
      <c r="AD206" s="3509"/>
      <c r="AE206" s="3509"/>
      <c r="AF206" s="3509"/>
      <c r="AG206" s="3509"/>
      <c r="AH206" s="3509"/>
      <c r="AI206" s="3509"/>
      <c r="AJ206" s="3509"/>
      <c r="AK206" s="3509"/>
      <c r="AL206" s="3509"/>
      <c r="AM206" s="3509"/>
      <c r="AN206" s="3509"/>
      <c r="AO206" s="3509"/>
      <c r="AP206" s="3509"/>
      <c r="AQ206" s="3507"/>
      <c r="AR206" s="2078">
        <f>SUM(AS206:AU206)</f>
        <v>0</v>
      </c>
      <c r="AS206" s="3510"/>
      <c r="AT206" s="3510"/>
      <c r="AU206" s="3510"/>
      <c r="AV206" s="582"/>
      <c r="AW206" s="582"/>
      <c r="AX206" s="582"/>
      <c r="AY206" s="582"/>
      <c r="AZ206" s="582"/>
      <c r="BA206" s="582"/>
      <c r="BB206" s="582"/>
      <c r="BC206" s="582"/>
      <c r="BD206" s="582"/>
      <c r="BE206" s="582"/>
      <c r="BF206" s="582"/>
      <c r="BG206" s="582"/>
      <c r="BH206" s="582"/>
      <c r="BI206" s="582"/>
      <c r="BJ206" s="582"/>
      <c r="BK206" s="582"/>
      <c r="BL206" s="582"/>
      <c r="BM206" s="582"/>
      <c r="BN206" s="582"/>
      <c r="BO206" s="582"/>
      <c r="BP206" s="582"/>
      <c r="BQ206" s="582"/>
      <c r="BR206" s="582"/>
      <c r="BS206" s="582"/>
      <c r="BT206" s="582"/>
      <c r="BU206" s="582"/>
      <c r="BV206" s="582"/>
      <c r="BW206" s="3503"/>
      <c r="BX206" s="3503"/>
      <c r="BY206" s="3503"/>
      <c r="BZ206" s="3503"/>
      <c r="CA206" s="3503"/>
      <c r="CB206" s="3503"/>
      <c r="CC206" s="3503"/>
      <c r="CD206" s="3503"/>
      <c r="CE206" s="3503"/>
      <c r="CF206" s="3503"/>
      <c r="CG206" s="3503"/>
      <c r="CH206" s="3503"/>
      <c r="CI206" s="3503"/>
      <c r="CJ206" s="3503"/>
      <c r="CK206" s="3503"/>
      <c r="CL206" s="3503"/>
      <c r="CM206" s="3503"/>
      <c r="CN206" s="3503"/>
      <c r="CO206" s="3503"/>
      <c r="CP206" s="582"/>
      <c r="CQ206" s="582"/>
      <c r="CR206" s="582"/>
      <c r="CS206" s="582"/>
      <c r="CT206" s="582"/>
      <c r="CU206" s="582"/>
      <c r="CV206" s="582"/>
      <c r="CW206" s="582"/>
      <c r="CX206" s="582"/>
      <c r="CY206" s="582"/>
      <c r="CZ206" s="582"/>
      <c r="DA206" s="582"/>
      <c r="DB206" s="582"/>
      <c r="DC206" s="582"/>
      <c r="DD206" s="582"/>
      <c r="DE206" s="582"/>
      <c r="DF206" s="582"/>
      <c r="DG206" s="582"/>
      <c r="DH206" s="582"/>
      <c r="DI206" s="582"/>
      <c r="DJ206" s="582"/>
      <c r="DK206" s="582"/>
    </row>
    <row r="207" spans="1:115" s="84" customFormat="1" ht="16.350000000000001" customHeight="1" x14ac:dyDescent="0.2">
      <c r="A207" s="7893" t="s">
        <v>2235</v>
      </c>
      <c r="B207" s="7894"/>
      <c r="C207" s="7895"/>
      <c r="D207" s="3506"/>
      <c r="E207" s="3506"/>
      <c r="F207" s="3506"/>
      <c r="G207" s="3506"/>
      <c r="H207" s="3506"/>
      <c r="I207" s="3506"/>
      <c r="J207" s="3506"/>
      <c r="K207" s="3506"/>
      <c r="L207" s="3506"/>
      <c r="M207" s="3506"/>
      <c r="N207" s="3506"/>
      <c r="O207" s="3511"/>
      <c r="P207" s="3506"/>
      <c r="Q207" s="3506"/>
      <c r="R207" s="3506"/>
      <c r="S207" s="3506"/>
      <c r="T207" s="3506"/>
      <c r="U207" s="3512"/>
      <c r="V207" s="3512"/>
      <c r="W207" s="3512"/>
      <c r="X207" s="3512"/>
      <c r="Y207" s="3512"/>
      <c r="Z207" s="3512"/>
      <c r="AA207" s="3512"/>
      <c r="AB207" s="3512"/>
      <c r="AC207" s="3512"/>
      <c r="AD207" s="3512"/>
      <c r="AE207" s="3512"/>
      <c r="AF207" s="3512"/>
      <c r="AG207" s="3512"/>
      <c r="AH207" s="3512"/>
      <c r="AI207" s="3512"/>
      <c r="AJ207" s="3512"/>
      <c r="AK207" s="3512"/>
      <c r="AL207" s="3512"/>
      <c r="AM207" s="3512"/>
      <c r="AN207" s="3512"/>
      <c r="AO207" s="3512"/>
      <c r="AP207" s="3512"/>
      <c r="AQ207" s="3506"/>
      <c r="AR207" s="2079">
        <f>SUM(AS207:AU207)</f>
        <v>0</v>
      </c>
      <c r="AS207" s="3510"/>
      <c r="AT207" s="3510"/>
      <c r="AU207" s="3510"/>
      <c r="AV207" s="582"/>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1015"/>
      <c r="CA207" s="73" t="str">
        <f t="shared" ref="CA207" si="40">IF(CH207=1,"* El número de actividades en usuarios en situacion de discapacidad NO DEBE ser mayor al total. ","")</f>
        <v/>
      </c>
      <c r="CB207" s="73" t="str">
        <f t="shared" ref="CB207" si="41">IF(CI207=1,"* El número de actividades en usuarios JUNJI NO DEBE ser mayor al total. ","")</f>
        <v/>
      </c>
      <c r="CC207" s="73" t="str">
        <f t="shared" ref="CC207" si="42">IF(CJ207=1,"* El número de actividades en usuarios INTEGRA NO DEBE ser mayor al total. ","")</f>
        <v/>
      </c>
      <c r="CD207" s="73" t="str">
        <f t="shared" ref="CD207" si="43">IF(CK207=1,"* El número de actividades en usuarios MINEDUC NO DEBE ser mayor al total. ","")</f>
        <v/>
      </c>
      <c r="CE207" s="73" t="str">
        <f t="shared" ref="CE207" si="44">IF(CL207=1,"* El total de actividades de JUNJI, Integra y MINEDUC no puede superar el Total.","")</f>
        <v/>
      </c>
      <c r="CF207" s="1015"/>
      <c r="CG207" s="1015"/>
      <c r="CH207" s="73"/>
      <c r="CI207" s="73"/>
      <c r="CJ207" s="73"/>
      <c r="CK207" s="73"/>
      <c r="CL207" s="73"/>
      <c r="CM207" s="1015"/>
      <c r="CN207" s="1015"/>
      <c r="CO207" s="1015"/>
      <c r="CP207" s="1015"/>
      <c r="CQ207" s="1015"/>
      <c r="CR207" s="1015"/>
      <c r="CS207" s="1015"/>
      <c r="CT207" s="1015"/>
      <c r="CU207" s="73"/>
      <c r="CV207" s="73"/>
      <c r="CW207" s="73"/>
      <c r="CX207" s="73"/>
      <c r="CY207" s="73"/>
      <c r="CZ207" s="73"/>
      <c r="DA207" s="73"/>
      <c r="DB207" s="73"/>
      <c r="DC207" s="73"/>
      <c r="DD207" s="73"/>
      <c r="DE207" s="73"/>
      <c r="DF207" s="73"/>
      <c r="DG207" s="73"/>
      <c r="DH207" s="73"/>
      <c r="DI207" s="73"/>
      <c r="DJ207" s="73"/>
      <c r="DK207" s="73"/>
    </row>
    <row r="208" spans="1:115" s="3327" customFormat="1" ht="13.9" customHeight="1" x14ac:dyDescent="0.2">
      <c r="A208" s="7865" t="s">
        <v>2236</v>
      </c>
      <c r="B208" s="7961"/>
      <c r="C208" s="7866"/>
      <c r="D208" s="2080"/>
      <c r="E208" s="2081"/>
      <c r="F208" s="2082"/>
      <c r="G208" s="2034"/>
      <c r="H208" s="2073"/>
      <c r="I208" s="2034"/>
      <c r="J208" s="2073"/>
      <c r="K208" s="2034"/>
      <c r="L208" s="2073"/>
      <c r="M208" s="2034"/>
      <c r="N208" s="2073"/>
      <c r="O208" s="2083"/>
      <c r="P208" s="3512"/>
      <c r="Q208" s="3512"/>
      <c r="R208" s="3512"/>
      <c r="S208" s="3512"/>
      <c r="T208" s="3512"/>
      <c r="U208" s="3512"/>
      <c r="V208" s="3512"/>
      <c r="W208" s="3512"/>
      <c r="X208" s="3512"/>
      <c r="Y208" s="3512"/>
      <c r="Z208" s="3512"/>
      <c r="AA208" s="3512"/>
      <c r="AB208" s="3512"/>
      <c r="AC208" s="3512"/>
      <c r="AD208" s="3512"/>
      <c r="AE208" s="3512"/>
      <c r="AF208" s="3512"/>
      <c r="AG208" s="3512"/>
      <c r="AH208" s="3512"/>
      <c r="AI208" s="3512"/>
      <c r="AJ208" s="3512"/>
      <c r="AK208" s="3512"/>
      <c r="AL208" s="3512"/>
      <c r="AM208" s="3512"/>
      <c r="AN208" s="3512"/>
      <c r="AO208" s="3512"/>
      <c r="AP208" s="3512"/>
      <c r="AQ208" s="2034"/>
      <c r="AR208" s="2079"/>
      <c r="AS208" s="3510"/>
      <c r="AT208" s="3510"/>
      <c r="AU208" s="3510"/>
      <c r="AV208" s="73"/>
      <c r="AW208" s="3513"/>
      <c r="AX208" s="3513"/>
      <c r="AY208" s="3513"/>
      <c r="AZ208" s="3513"/>
      <c r="BA208" s="3513"/>
      <c r="BB208" s="3513"/>
      <c r="BC208" s="3513"/>
      <c r="BD208" s="3513"/>
      <c r="BE208" s="3513"/>
      <c r="BF208" s="3513"/>
      <c r="BG208" s="3513"/>
      <c r="BH208" s="3513"/>
      <c r="BI208" s="3513"/>
      <c r="BJ208" s="3513"/>
      <c r="BK208" s="3513"/>
      <c r="BL208" s="3513"/>
      <c r="BM208" s="3513"/>
      <c r="BN208" s="3513"/>
      <c r="BO208" s="3513"/>
      <c r="BP208" s="3513"/>
      <c r="BQ208" s="3513"/>
      <c r="BR208" s="3513"/>
      <c r="BS208" s="3513"/>
      <c r="BT208" s="3514"/>
      <c r="BU208" s="3514"/>
      <c r="BV208" s="3514"/>
      <c r="BW208" s="3514"/>
      <c r="BX208" s="3514"/>
      <c r="BY208" s="3514"/>
      <c r="BZ208" s="3514"/>
      <c r="CA208" s="3514"/>
      <c r="CB208" s="3514"/>
      <c r="CC208" s="3514"/>
      <c r="CD208" s="3514"/>
      <c r="CE208" s="3514"/>
      <c r="CF208" s="3514"/>
      <c r="CG208" s="3514"/>
      <c r="CH208" s="3514"/>
      <c r="CI208" s="3514"/>
      <c r="CJ208" s="3514"/>
      <c r="CK208" s="3514"/>
      <c r="CL208" s="3514"/>
      <c r="CM208" s="3513"/>
      <c r="CN208" s="3513"/>
      <c r="CO208" s="3513"/>
      <c r="CP208" s="3513"/>
      <c r="CQ208" s="3513"/>
      <c r="CR208" s="3513"/>
      <c r="CS208" s="3513"/>
      <c r="CT208" s="3513"/>
      <c r="CU208" s="3513"/>
      <c r="CV208" s="3513"/>
      <c r="CW208" s="3513"/>
      <c r="CX208" s="3513"/>
      <c r="CY208" s="3513"/>
      <c r="CZ208" s="3513"/>
      <c r="DA208" s="3513"/>
      <c r="DB208" s="3513"/>
      <c r="DC208" s="3513"/>
      <c r="DD208" s="3513"/>
      <c r="DE208" s="3513"/>
      <c r="DF208" s="3513"/>
      <c r="DG208" s="3513"/>
      <c r="DH208" s="3513"/>
      <c r="DI208" s="3513"/>
      <c r="DJ208" s="3513"/>
      <c r="DK208" s="3513"/>
    </row>
    <row r="209" spans="1:115" s="3516" customFormat="1" ht="14.25" customHeight="1" x14ac:dyDescent="0.2">
      <c r="A209" s="55" t="s">
        <v>2237</v>
      </c>
      <c r="B209" s="3515"/>
      <c r="C209" s="746"/>
      <c r="D209" s="747"/>
      <c r="E209" s="747"/>
      <c r="F209" s="748"/>
      <c r="G209" s="748"/>
      <c r="H209" s="748"/>
      <c r="I209" s="749"/>
      <c r="J209" s="2084"/>
      <c r="K209" s="750"/>
      <c r="L209" s="749"/>
      <c r="M209" s="751"/>
      <c r="N209" s="751"/>
      <c r="O209" s="3327"/>
      <c r="P209" s="3327"/>
      <c r="Q209" s="3327"/>
      <c r="R209" s="3327"/>
      <c r="S209" s="3327"/>
      <c r="T209" s="3327"/>
      <c r="U209" s="3327"/>
      <c r="V209" s="3327"/>
      <c r="W209" s="3327"/>
      <c r="X209" s="3327"/>
      <c r="Y209" s="3327"/>
      <c r="Z209" s="3327"/>
      <c r="AA209" s="3327"/>
      <c r="AB209" s="3327"/>
      <c r="AC209" s="3327"/>
      <c r="AD209" s="3327"/>
      <c r="AE209" s="3327"/>
      <c r="AF209" s="3327"/>
      <c r="AG209" s="3327"/>
      <c r="AH209" s="3327"/>
      <c r="AI209" s="3327"/>
      <c r="AJ209" s="3327"/>
      <c r="AK209" s="3327"/>
      <c r="AL209" s="3327"/>
      <c r="AM209" s="3327"/>
      <c r="AN209" s="3327"/>
      <c r="AO209" s="3327"/>
      <c r="AP209" s="3327"/>
      <c r="AQ209" s="3327"/>
      <c r="AR209" s="3327"/>
      <c r="AS209" s="3327"/>
      <c r="AT209" s="3327"/>
      <c r="AU209" s="3327"/>
      <c r="AV209" s="3513"/>
      <c r="AW209" s="582"/>
      <c r="AX209" s="582"/>
      <c r="AY209" s="582"/>
      <c r="AZ209" s="582"/>
      <c r="BA209" s="582"/>
      <c r="BB209" s="582"/>
      <c r="BC209" s="582"/>
      <c r="BD209" s="582"/>
      <c r="BE209" s="582"/>
      <c r="BF209" s="582"/>
      <c r="BG209" s="582"/>
      <c r="BH209" s="582"/>
      <c r="BI209" s="582"/>
      <c r="BJ209" s="582"/>
      <c r="BK209" s="582"/>
      <c r="BL209" s="582"/>
      <c r="BM209" s="582"/>
      <c r="BN209" s="582"/>
      <c r="BO209" s="582"/>
      <c r="BP209" s="582"/>
      <c r="BQ209" s="582"/>
      <c r="BR209" s="582"/>
      <c r="BS209" s="582"/>
      <c r="BT209" s="3503"/>
      <c r="BU209" s="3503"/>
      <c r="BV209" s="3503"/>
      <c r="BW209" s="3503"/>
      <c r="BX209" s="3503"/>
      <c r="BY209" s="3503"/>
      <c r="BZ209" s="3503"/>
      <c r="CA209" s="3503"/>
      <c r="CB209" s="3503"/>
      <c r="CC209" s="3503"/>
      <c r="CD209" s="3503"/>
      <c r="CE209" s="3503"/>
      <c r="CF209" s="3503"/>
      <c r="CG209" s="3503"/>
      <c r="CH209" s="3503"/>
      <c r="CI209" s="3503"/>
      <c r="CJ209" s="3503"/>
      <c r="CK209" s="3503"/>
      <c r="CL209" s="3503"/>
      <c r="CM209" s="582"/>
      <c r="CN209" s="582"/>
      <c r="CO209" s="582"/>
      <c r="CP209" s="582"/>
      <c r="CQ209" s="582"/>
      <c r="CR209" s="582"/>
      <c r="CS209" s="582"/>
      <c r="CT209" s="582"/>
      <c r="CU209" s="582"/>
      <c r="CV209" s="582"/>
      <c r="CW209" s="582"/>
      <c r="CX209" s="582"/>
      <c r="CY209" s="582"/>
      <c r="CZ209" s="582"/>
      <c r="DA209" s="582"/>
      <c r="DB209" s="582"/>
      <c r="DC209" s="582"/>
      <c r="DD209" s="582"/>
      <c r="DE209" s="582"/>
      <c r="DF209" s="582"/>
      <c r="DG209" s="582"/>
      <c r="DH209" s="582"/>
      <c r="DI209" s="582"/>
      <c r="DJ209" s="582"/>
      <c r="DK209" s="582"/>
    </row>
    <row r="210" spans="1:115" s="236" customFormat="1" ht="14.25" customHeight="1" x14ac:dyDescent="0.2">
      <c r="A210" s="7787" t="s">
        <v>168</v>
      </c>
      <c r="B210" s="7906"/>
      <c r="C210" s="7788"/>
      <c r="D210" s="7909" t="s">
        <v>50</v>
      </c>
      <c r="E210" s="7910"/>
      <c r="F210" s="7911"/>
      <c r="G210" s="7896" t="s">
        <v>2038</v>
      </c>
      <c r="H210" s="7913"/>
      <c r="I210" s="7913"/>
      <c r="J210" s="7913"/>
      <c r="K210" s="7913"/>
      <c r="L210" s="7913"/>
      <c r="M210" s="7913"/>
      <c r="N210" s="7913"/>
      <c r="O210" s="7913"/>
      <c r="P210" s="7913"/>
      <c r="Q210" s="7913"/>
      <c r="R210" s="7913"/>
      <c r="S210" s="7913"/>
      <c r="T210" s="7913"/>
      <c r="U210" s="7913"/>
      <c r="V210" s="7913"/>
      <c r="W210" s="7913"/>
      <c r="X210" s="7913"/>
      <c r="Y210" s="7913"/>
      <c r="Z210" s="7913"/>
      <c r="AA210" s="7913"/>
      <c r="AB210" s="7913"/>
      <c r="AC210" s="7913"/>
      <c r="AD210" s="7913"/>
      <c r="AE210" s="7913"/>
      <c r="AF210" s="7913"/>
      <c r="AG210" s="7913"/>
      <c r="AH210" s="7913"/>
      <c r="AI210" s="7913"/>
      <c r="AJ210" s="7913"/>
      <c r="AK210" s="7913"/>
      <c r="AL210" s="7913"/>
      <c r="AM210" s="7913"/>
      <c r="AN210" s="7913"/>
      <c r="AO210" s="7913"/>
      <c r="AP210" s="7914"/>
      <c r="AQ210" s="3516"/>
      <c r="AR210" s="3516"/>
      <c r="AS210" s="3516"/>
      <c r="AT210" s="3516"/>
      <c r="AU210" s="3516"/>
      <c r="AV210" s="582"/>
      <c r="AW210" s="582"/>
      <c r="AX210" s="582"/>
      <c r="AY210" s="582"/>
      <c r="AZ210" s="582"/>
      <c r="BA210" s="582"/>
      <c r="BB210" s="582"/>
      <c r="BC210" s="582"/>
      <c r="BD210" s="582"/>
      <c r="BE210" s="582"/>
      <c r="BF210" s="582"/>
      <c r="BG210" s="582"/>
      <c r="BH210" s="582"/>
      <c r="BI210" s="582"/>
      <c r="BJ210" s="582"/>
      <c r="BK210" s="582"/>
      <c r="BL210" s="582"/>
      <c r="BM210" s="582"/>
      <c r="BN210" s="582"/>
      <c r="BO210" s="582"/>
      <c r="BP210" s="582"/>
      <c r="BQ210" s="582"/>
      <c r="BR210" s="582"/>
      <c r="BS210" s="582"/>
      <c r="BT210" s="3503"/>
      <c r="BU210" s="3503"/>
      <c r="BV210" s="3503"/>
      <c r="BW210" s="3503"/>
      <c r="BX210" s="3503"/>
      <c r="BY210" s="3503"/>
      <c r="BZ210" s="3503"/>
      <c r="CA210" s="3503"/>
      <c r="CB210" s="3503"/>
      <c r="CC210" s="3503"/>
      <c r="CD210" s="3503"/>
      <c r="CE210" s="3503"/>
      <c r="CF210" s="3503"/>
      <c r="CG210" s="3503"/>
      <c r="CH210" s="3503"/>
      <c r="CI210" s="3503"/>
      <c r="CJ210" s="3503"/>
      <c r="CK210" s="3503"/>
      <c r="CL210" s="3503"/>
      <c r="CM210" s="582"/>
      <c r="CN210" s="582"/>
      <c r="CO210" s="582"/>
      <c r="CP210" s="582"/>
      <c r="CQ210" s="582"/>
      <c r="CR210" s="582"/>
      <c r="CS210" s="582"/>
      <c r="CT210" s="582"/>
      <c r="CU210" s="582"/>
      <c r="CV210" s="582"/>
      <c r="CW210" s="582"/>
      <c r="CX210" s="582"/>
      <c r="CY210" s="582"/>
      <c r="CZ210" s="582"/>
      <c r="DA210" s="582"/>
      <c r="DB210" s="582"/>
      <c r="DC210" s="582"/>
      <c r="DD210" s="582"/>
      <c r="DE210" s="582"/>
      <c r="DF210" s="582"/>
      <c r="DG210" s="582"/>
      <c r="DH210" s="582"/>
      <c r="DI210" s="582"/>
      <c r="DJ210" s="582"/>
      <c r="DK210" s="582"/>
    </row>
    <row r="211" spans="1:115" s="3516" customFormat="1" ht="14.25" customHeight="1" x14ac:dyDescent="0.2">
      <c r="A211" s="7907"/>
      <c r="B211" s="6648"/>
      <c r="C211" s="7790"/>
      <c r="D211" s="7912"/>
      <c r="E211" s="6594"/>
      <c r="F211" s="6588"/>
      <c r="G211" s="7915" t="s">
        <v>2039</v>
      </c>
      <c r="H211" s="7897"/>
      <c r="I211" s="7896" t="s">
        <v>321</v>
      </c>
      <c r="J211" s="7914"/>
      <c r="K211" s="7913" t="s">
        <v>322</v>
      </c>
      <c r="L211" s="7914"/>
      <c r="M211" s="7896" t="s">
        <v>2040</v>
      </c>
      <c r="N211" s="7914"/>
      <c r="O211" s="7896" t="s">
        <v>324</v>
      </c>
      <c r="P211" s="7914"/>
      <c r="Q211" s="7896" t="s">
        <v>325</v>
      </c>
      <c r="R211" s="7914"/>
      <c r="S211" s="7896" t="s">
        <v>326</v>
      </c>
      <c r="T211" s="7914"/>
      <c r="U211" s="7896" t="s">
        <v>327</v>
      </c>
      <c r="V211" s="7914"/>
      <c r="W211" s="7896" t="s">
        <v>2041</v>
      </c>
      <c r="X211" s="7914"/>
      <c r="Y211" s="7896" t="s">
        <v>236</v>
      </c>
      <c r="Z211" s="7897"/>
      <c r="AA211" s="7896" t="s">
        <v>237</v>
      </c>
      <c r="AB211" s="7897"/>
      <c r="AC211" s="7896" t="s">
        <v>2042</v>
      </c>
      <c r="AD211" s="7897"/>
      <c r="AE211" s="7896" t="s">
        <v>2043</v>
      </c>
      <c r="AF211" s="7897"/>
      <c r="AG211" s="7896" t="s">
        <v>2044</v>
      </c>
      <c r="AH211" s="7897"/>
      <c r="AI211" s="7896" t="s">
        <v>2045</v>
      </c>
      <c r="AJ211" s="7897"/>
      <c r="AK211" s="7896" t="s">
        <v>2046</v>
      </c>
      <c r="AL211" s="7897"/>
      <c r="AM211" s="7896" t="s">
        <v>2047</v>
      </c>
      <c r="AN211" s="7897"/>
      <c r="AO211" s="7896" t="s">
        <v>2048</v>
      </c>
      <c r="AP211" s="7897"/>
      <c r="AQ211" s="236"/>
      <c r="AR211" s="236"/>
      <c r="AS211" s="236"/>
      <c r="AT211" s="236"/>
      <c r="AU211" s="236"/>
      <c r="AV211" s="582"/>
      <c r="AW211" s="3517"/>
      <c r="AX211" s="3518"/>
      <c r="AZ211" s="3517"/>
      <c r="BA211" s="3517"/>
      <c r="BB211" s="3517"/>
      <c r="BC211" s="3518"/>
      <c r="BE211" s="3518"/>
      <c r="BG211" s="3517"/>
      <c r="BH211" s="3517"/>
      <c r="BI211" s="3517"/>
      <c r="BJ211" s="3517"/>
      <c r="BK211" s="3518"/>
      <c r="BM211" s="3517"/>
      <c r="BN211" s="3517"/>
      <c r="BO211" s="3517"/>
      <c r="BP211" s="3517"/>
      <c r="BQ211" s="3518"/>
      <c r="BS211" s="3518"/>
      <c r="BT211" s="3519"/>
      <c r="BU211" s="3520"/>
      <c r="BV211" s="3519"/>
      <c r="BW211" s="3519"/>
      <c r="BX211" s="3519"/>
      <c r="BY211" s="3519"/>
      <c r="BZ211" s="3519"/>
      <c r="CA211" s="3519"/>
      <c r="CB211" s="3519"/>
      <c r="CC211" s="3519"/>
      <c r="CD211" s="3519"/>
      <c r="CE211" s="3519"/>
      <c r="CF211" s="3519"/>
      <c r="CG211" s="3519"/>
      <c r="CH211" s="3519"/>
      <c r="CI211" s="3519"/>
      <c r="CJ211" s="3519"/>
      <c r="CK211" s="3519"/>
      <c r="CL211" s="3519"/>
    </row>
    <row r="212" spans="1:115" s="3516" customFormat="1" ht="14.25" customHeight="1" x14ac:dyDescent="0.2">
      <c r="A212" s="7908"/>
      <c r="B212" s="6649"/>
      <c r="C212" s="6622"/>
      <c r="D212" s="3395" t="s">
        <v>55</v>
      </c>
      <c r="E212" s="3289" t="s">
        <v>81</v>
      </c>
      <c r="F212" s="2207" t="s">
        <v>56</v>
      </c>
      <c r="G212" s="2754" t="s">
        <v>81</v>
      </c>
      <c r="H212" s="3521" t="s">
        <v>56</v>
      </c>
      <c r="I212" s="2754" t="s">
        <v>81</v>
      </c>
      <c r="J212" s="3521" t="s">
        <v>56</v>
      </c>
      <c r="K212" s="2754" t="s">
        <v>81</v>
      </c>
      <c r="L212" s="3521" t="s">
        <v>56</v>
      </c>
      <c r="M212" s="2754" t="s">
        <v>81</v>
      </c>
      <c r="N212" s="3521" t="s">
        <v>56</v>
      </c>
      <c r="O212" s="2754" t="s">
        <v>81</v>
      </c>
      <c r="P212" s="3521" t="s">
        <v>56</v>
      </c>
      <c r="Q212" s="2754" t="s">
        <v>81</v>
      </c>
      <c r="R212" s="3521" t="s">
        <v>56</v>
      </c>
      <c r="S212" s="2754" t="s">
        <v>81</v>
      </c>
      <c r="T212" s="3521" t="s">
        <v>56</v>
      </c>
      <c r="U212" s="2754" t="s">
        <v>81</v>
      </c>
      <c r="V212" s="3521" t="s">
        <v>56</v>
      </c>
      <c r="W212" s="2754" t="s">
        <v>81</v>
      </c>
      <c r="X212" s="3521" t="s">
        <v>56</v>
      </c>
      <c r="Y212" s="2754" t="s">
        <v>81</v>
      </c>
      <c r="Z212" s="3521" t="s">
        <v>56</v>
      </c>
      <c r="AA212" s="2754" t="s">
        <v>81</v>
      </c>
      <c r="AB212" s="3521" t="s">
        <v>56</v>
      </c>
      <c r="AC212" s="2754" t="s">
        <v>81</v>
      </c>
      <c r="AD212" s="3521" t="s">
        <v>56</v>
      </c>
      <c r="AE212" s="2754" t="s">
        <v>81</v>
      </c>
      <c r="AF212" s="3521" t="s">
        <v>56</v>
      </c>
      <c r="AG212" s="2754" t="s">
        <v>81</v>
      </c>
      <c r="AH212" s="3521" t="s">
        <v>56</v>
      </c>
      <c r="AI212" s="2754" t="s">
        <v>81</v>
      </c>
      <c r="AJ212" s="3521" t="s">
        <v>56</v>
      </c>
      <c r="AK212" s="2754" t="s">
        <v>81</v>
      </c>
      <c r="AL212" s="3521" t="s">
        <v>56</v>
      </c>
      <c r="AM212" s="2754" t="s">
        <v>81</v>
      </c>
      <c r="AN212" s="3521" t="s">
        <v>56</v>
      </c>
      <c r="AO212" s="2754" t="s">
        <v>81</v>
      </c>
      <c r="AP212" s="3521" t="s">
        <v>56</v>
      </c>
      <c r="AQ212" s="3518"/>
      <c r="AR212" s="3518"/>
      <c r="AS212" s="3518"/>
      <c r="AU212" s="3518"/>
      <c r="BT212" s="3519"/>
      <c r="BU212" s="3519"/>
      <c r="BV212" s="3519"/>
      <c r="BW212" s="3519"/>
      <c r="BX212" s="3519"/>
      <c r="BY212" s="3519"/>
      <c r="BZ212" s="3519"/>
      <c r="CA212" s="3519"/>
      <c r="CB212" s="3519"/>
      <c r="CC212" s="3519"/>
      <c r="CD212" s="3519"/>
      <c r="CE212" s="3519"/>
      <c r="CF212" s="3519"/>
      <c r="CG212" s="3519"/>
      <c r="CH212" s="3519"/>
      <c r="CI212" s="3519"/>
      <c r="CJ212" s="3519"/>
      <c r="CK212" s="3519"/>
      <c r="CL212" s="3519"/>
    </row>
    <row r="213" spans="1:115" s="236" customFormat="1" ht="24.75" customHeight="1" x14ac:dyDescent="0.2">
      <c r="A213" s="7898" t="s">
        <v>2238</v>
      </c>
      <c r="B213" s="7899"/>
      <c r="C213" s="7900"/>
      <c r="D213" s="752"/>
      <c r="E213" s="710"/>
      <c r="F213" s="710"/>
      <c r="G213" s="753"/>
      <c r="H213" s="76"/>
      <c r="I213" s="754"/>
      <c r="J213" s="76"/>
      <c r="K213" s="754"/>
      <c r="L213" s="76"/>
      <c r="M213" s="754"/>
      <c r="N213" s="76"/>
      <c r="O213" s="754"/>
      <c r="P213" s="76"/>
      <c r="Q213" s="754"/>
      <c r="R213" s="76"/>
      <c r="S213" s="754"/>
      <c r="T213" s="76"/>
      <c r="U213" s="754"/>
      <c r="V213" s="76"/>
      <c r="W213" s="755"/>
      <c r="X213" s="76"/>
      <c r="Y213" s="754"/>
      <c r="Z213" s="76"/>
      <c r="AA213" s="754"/>
      <c r="AB213" s="76"/>
      <c r="AC213" s="754"/>
      <c r="AD213" s="76"/>
      <c r="AE213" s="754"/>
      <c r="AF213" s="76"/>
      <c r="AG213" s="754"/>
      <c r="AH213" s="76"/>
      <c r="AI213" s="754"/>
      <c r="AJ213" s="76"/>
      <c r="AK213" s="755"/>
      <c r="AL213" s="76"/>
      <c r="AM213" s="754"/>
      <c r="AN213" s="76"/>
      <c r="AO213" s="754"/>
      <c r="AP213" s="76"/>
      <c r="AQ213" s="3516"/>
      <c r="AR213" s="3516"/>
      <c r="AS213" s="3516"/>
      <c r="AT213" s="3516"/>
      <c r="AU213" s="3516"/>
      <c r="AV213" s="3516"/>
      <c r="BT213" s="270"/>
      <c r="BU213" s="270"/>
      <c r="BV213" s="270"/>
      <c r="BW213" s="270"/>
      <c r="BX213" s="270"/>
      <c r="BY213" s="270"/>
      <c r="BZ213" s="270"/>
      <c r="CA213" s="270"/>
      <c r="CB213" s="270"/>
      <c r="CC213" s="270"/>
      <c r="CD213" s="270"/>
      <c r="CE213" s="270"/>
      <c r="CF213" s="270"/>
      <c r="CG213" s="270"/>
      <c r="CH213" s="270"/>
      <c r="CI213" s="270"/>
      <c r="CJ213" s="270"/>
      <c r="CK213" s="270"/>
      <c r="CL213" s="270"/>
    </row>
    <row r="214" spans="1:115" s="236" customFormat="1" ht="14.25" x14ac:dyDescent="0.2">
      <c r="A214" s="7776" t="s">
        <v>2239</v>
      </c>
      <c r="B214" s="6664"/>
      <c r="C214" s="6665"/>
      <c r="D214" s="756"/>
      <c r="E214" s="3522"/>
      <c r="F214" s="2613"/>
      <c r="G214" s="2086"/>
      <c r="H214" s="2087"/>
      <c r="I214" s="2088"/>
      <c r="J214" s="2087"/>
      <c r="K214" s="2088"/>
      <c r="L214" s="2087"/>
      <c r="M214" s="2088"/>
      <c r="N214" s="2087"/>
      <c r="O214" s="2088"/>
      <c r="P214" s="2087"/>
      <c r="Q214" s="2088"/>
      <c r="R214" s="2087"/>
      <c r="S214" s="2088"/>
      <c r="T214" s="2087"/>
      <c r="U214" s="2088"/>
      <c r="V214" s="2087"/>
      <c r="W214" s="2089"/>
      <c r="X214" s="2087"/>
      <c r="Y214" s="2088"/>
      <c r="Z214" s="2087"/>
      <c r="AA214" s="2088"/>
      <c r="AB214" s="2087"/>
      <c r="AC214" s="2088"/>
      <c r="AD214" s="2087"/>
      <c r="AE214" s="2088"/>
      <c r="AF214" s="2087"/>
      <c r="AG214" s="2088"/>
      <c r="AH214" s="2087"/>
      <c r="AI214" s="2088"/>
      <c r="AJ214" s="2087"/>
      <c r="AK214" s="2089"/>
      <c r="AL214" s="2087"/>
      <c r="AM214" s="2088"/>
      <c r="AN214" s="2087"/>
      <c r="AO214" s="2088"/>
      <c r="AP214" s="2087"/>
      <c r="BT214" s="270"/>
      <c r="BU214" s="270"/>
      <c r="BV214" s="270"/>
      <c r="BW214" s="270"/>
      <c r="BX214" s="270"/>
      <c r="BY214" s="270"/>
      <c r="BZ214" s="270"/>
      <c r="CA214" s="270"/>
      <c r="CB214" s="270"/>
      <c r="CC214" s="270"/>
      <c r="CD214" s="270"/>
      <c r="CE214" s="270"/>
      <c r="CF214" s="270"/>
      <c r="CG214" s="270"/>
      <c r="CH214" s="270"/>
      <c r="CI214" s="270"/>
      <c r="CJ214" s="270"/>
      <c r="CK214" s="270"/>
      <c r="CL214" s="270"/>
    </row>
    <row r="215" spans="1:115" s="236" customFormat="1" ht="14.25" customHeight="1" x14ac:dyDescent="0.2">
      <c r="A215" s="7776" t="s">
        <v>2240</v>
      </c>
      <c r="B215" s="6664"/>
      <c r="C215" s="6665"/>
      <c r="D215" s="757"/>
      <c r="E215" s="2016"/>
      <c r="F215" s="2613"/>
      <c r="G215" s="2086"/>
      <c r="H215" s="2087"/>
      <c r="I215" s="2088"/>
      <c r="J215" s="2087"/>
      <c r="K215" s="2088"/>
      <c r="L215" s="2087"/>
      <c r="M215" s="2088"/>
      <c r="N215" s="2087"/>
      <c r="O215" s="2088"/>
      <c r="P215" s="2087"/>
      <c r="Q215" s="2088"/>
      <c r="R215" s="2087"/>
      <c r="S215" s="2088"/>
      <c r="T215" s="2087"/>
      <c r="U215" s="2088"/>
      <c r="V215" s="2087"/>
      <c r="W215" s="2089"/>
      <c r="X215" s="2087"/>
      <c r="Y215" s="2088"/>
      <c r="Z215" s="2087"/>
      <c r="AA215" s="2088"/>
      <c r="AB215" s="2087"/>
      <c r="AC215" s="2088"/>
      <c r="AD215" s="2087"/>
      <c r="AE215" s="2088"/>
      <c r="AF215" s="2087"/>
      <c r="AG215" s="2088"/>
      <c r="AH215" s="2087"/>
      <c r="AI215" s="2088"/>
      <c r="AJ215" s="2087"/>
      <c r="AK215" s="2089"/>
      <c r="AL215" s="2087"/>
      <c r="AM215" s="2088"/>
      <c r="AN215" s="2087"/>
      <c r="AO215" s="2088"/>
      <c r="AP215" s="2087"/>
      <c r="BT215" s="270"/>
      <c r="BU215" s="270"/>
      <c r="BV215" s="270"/>
      <c r="BW215" s="270"/>
      <c r="BX215" s="270"/>
      <c r="BY215" s="270"/>
      <c r="BZ215" s="270"/>
      <c r="CA215" s="270"/>
      <c r="CB215" s="270"/>
      <c r="CC215" s="270"/>
      <c r="CD215" s="270"/>
      <c r="CE215" s="270"/>
      <c r="CF215" s="270"/>
      <c r="CG215" s="270"/>
      <c r="CH215" s="270"/>
      <c r="CI215" s="270"/>
      <c r="CJ215" s="270"/>
      <c r="CK215" s="270"/>
      <c r="CL215" s="270"/>
    </row>
    <row r="216" spans="1:115" s="3431" customFormat="1" ht="14.25" customHeight="1" x14ac:dyDescent="0.2">
      <c r="A216" s="8099" t="s">
        <v>2241</v>
      </c>
      <c r="B216" s="8099"/>
      <c r="C216" s="8100"/>
      <c r="D216" s="3523"/>
      <c r="E216" s="1913"/>
      <c r="F216" s="1913"/>
      <c r="G216" s="2090"/>
      <c r="H216" s="2091"/>
      <c r="I216" s="2092"/>
      <c r="J216" s="2091"/>
      <c r="K216" s="2092"/>
      <c r="L216" s="2091"/>
      <c r="M216" s="2092"/>
      <c r="N216" s="2091"/>
      <c r="O216" s="2092"/>
      <c r="P216" s="2091"/>
      <c r="Q216" s="2092"/>
      <c r="R216" s="2091"/>
      <c r="S216" s="2092"/>
      <c r="T216" s="2091"/>
      <c r="U216" s="2092"/>
      <c r="V216" s="2091"/>
      <c r="W216" s="2093"/>
      <c r="X216" s="2091"/>
      <c r="Y216" s="2092"/>
      <c r="Z216" s="2091"/>
      <c r="AA216" s="2092"/>
      <c r="AB216" s="2091"/>
      <c r="AC216" s="2092"/>
      <c r="AD216" s="2091"/>
      <c r="AE216" s="2092"/>
      <c r="AF216" s="2091"/>
      <c r="AG216" s="2092"/>
      <c r="AH216" s="2091"/>
      <c r="AI216" s="2092"/>
      <c r="AJ216" s="2091"/>
      <c r="AK216" s="2093"/>
      <c r="AL216" s="2091"/>
      <c r="AM216" s="2092"/>
      <c r="AN216" s="2091"/>
      <c r="AO216" s="2092"/>
      <c r="AP216" s="2091"/>
      <c r="AQ216" s="236"/>
      <c r="AR216" s="236"/>
      <c r="AS216" s="236"/>
      <c r="AT216" s="236"/>
      <c r="AU216" s="236"/>
      <c r="AV216" s="236"/>
      <c r="BU216" s="3432"/>
      <c r="BV216" s="3432"/>
      <c r="BW216" s="3432"/>
      <c r="BX216" s="3432"/>
      <c r="BY216" s="3432"/>
      <c r="BZ216" s="3432"/>
      <c r="CA216" s="3432"/>
      <c r="CB216" s="3432"/>
      <c r="CC216" s="3432"/>
      <c r="CD216" s="3432"/>
      <c r="CE216" s="3432"/>
      <c r="CF216" s="3432"/>
      <c r="CG216" s="3432"/>
      <c r="CH216" s="3432"/>
      <c r="CI216" s="3432"/>
      <c r="CJ216" s="3432"/>
      <c r="CK216" s="3432"/>
      <c r="CL216" s="3432"/>
      <c r="CM216" s="3432"/>
    </row>
    <row r="217" spans="1:115" s="3431" customFormat="1" ht="14.25" customHeight="1" x14ac:dyDescent="0.2">
      <c r="A217" s="758" t="s">
        <v>2242</v>
      </c>
      <c r="B217" s="759"/>
      <c r="C217" s="759"/>
      <c r="D217" s="3524"/>
      <c r="E217" s="3524"/>
      <c r="F217" s="3524"/>
      <c r="BU217" s="3432"/>
      <c r="BV217" s="3432"/>
      <c r="BW217" s="3432"/>
      <c r="BX217" s="3432"/>
      <c r="BY217" s="3432"/>
      <c r="BZ217" s="3432"/>
      <c r="CA217" s="3432"/>
      <c r="CB217" s="3432"/>
      <c r="CC217" s="3432"/>
      <c r="CD217" s="3432"/>
      <c r="CE217" s="3432"/>
      <c r="CF217" s="3432"/>
      <c r="CG217" s="3432"/>
      <c r="CH217" s="3432"/>
      <c r="CI217" s="3432"/>
      <c r="CJ217" s="3432"/>
      <c r="CK217" s="3432"/>
      <c r="CL217" s="3432"/>
      <c r="CM217" s="3432"/>
    </row>
    <row r="218" spans="1:115" s="236" customFormat="1" ht="26.25" customHeight="1" x14ac:dyDescent="0.2">
      <c r="A218" s="7779" t="s">
        <v>2243</v>
      </c>
      <c r="B218" s="8101"/>
      <c r="C218" s="7780"/>
      <c r="D218" s="7909" t="s">
        <v>2244</v>
      </c>
      <c r="E218" s="7910"/>
      <c r="F218" s="7911"/>
      <c r="G218" s="7901" t="s">
        <v>2038</v>
      </c>
      <c r="H218" s="7947"/>
      <c r="I218" s="7947"/>
      <c r="J218" s="7947"/>
      <c r="K218" s="7947"/>
      <c r="L218" s="7947"/>
      <c r="M218" s="7947"/>
      <c r="N218" s="7947"/>
      <c r="O218" s="7947"/>
      <c r="P218" s="7947"/>
      <c r="Q218" s="7947"/>
      <c r="R218" s="7947"/>
      <c r="S218" s="7947"/>
      <c r="T218" s="7947"/>
      <c r="U218" s="7947"/>
      <c r="V218" s="7947"/>
      <c r="W218" s="7947"/>
      <c r="X218" s="7947"/>
      <c r="Y218" s="7947"/>
      <c r="Z218" s="7947"/>
      <c r="AA218" s="7947"/>
      <c r="AB218" s="7947"/>
      <c r="AC218" s="7947"/>
      <c r="AD218" s="7947"/>
      <c r="AE218" s="7947"/>
      <c r="AF218" s="7947"/>
      <c r="AG218" s="7947"/>
      <c r="AH218" s="7947"/>
      <c r="AI218" s="7947"/>
      <c r="AJ218" s="7947"/>
      <c r="AK218" s="7947"/>
      <c r="AL218" s="7947"/>
      <c r="AM218" s="7947"/>
      <c r="AN218" s="7947"/>
      <c r="AO218" s="8067" t="s">
        <v>412</v>
      </c>
      <c r="AP218" s="8067" t="s">
        <v>2245</v>
      </c>
      <c r="AQ218" s="8060" t="s">
        <v>3533</v>
      </c>
      <c r="AR218" s="8060"/>
      <c r="AS218" s="7989" t="s">
        <v>680</v>
      </c>
      <c r="AT218" s="8060" t="s">
        <v>3534</v>
      </c>
      <c r="AU218" s="8067" t="s">
        <v>2098</v>
      </c>
      <c r="AV218" s="7921" t="s">
        <v>54</v>
      </c>
      <c r="AW218" s="8078" t="s">
        <v>172</v>
      </c>
      <c r="BU218" s="270"/>
      <c r="BV218" s="270"/>
      <c r="BW218" s="270"/>
      <c r="BX218" s="270"/>
      <c r="BY218" s="270"/>
      <c r="BZ218" s="270"/>
      <c r="CA218" s="270"/>
      <c r="CB218" s="270"/>
      <c r="CC218" s="270"/>
      <c r="CD218" s="270"/>
      <c r="CE218" s="270"/>
      <c r="CF218" s="270"/>
      <c r="CG218" s="270"/>
      <c r="CH218" s="270"/>
      <c r="CI218" s="270"/>
      <c r="CJ218" s="270"/>
      <c r="CK218" s="270"/>
      <c r="CL218" s="270"/>
      <c r="CM218" s="270"/>
    </row>
    <row r="219" spans="1:115" s="236" customFormat="1" ht="14.25" customHeight="1" x14ac:dyDescent="0.2">
      <c r="A219" s="7984"/>
      <c r="B219" s="6731"/>
      <c r="C219" s="7782"/>
      <c r="D219" s="7912"/>
      <c r="E219" s="6594"/>
      <c r="F219" s="6588"/>
      <c r="G219" s="7948" t="s">
        <v>2123</v>
      </c>
      <c r="H219" s="7902"/>
      <c r="I219" s="7947" t="s">
        <v>322</v>
      </c>
      <c r="J219" s="7922"/>
      <c r="K219" s="7901" t="s">
        <v>2040</v>
      </c>
      <c r="L219" s="7922"/>
      <c r="M219" s="7901" t="s">
        <v>324</v>
      </c>
      <c r="N219" s="7922"/>
      <c r="O219" s="7901" t="s">
        <v>325</v>
      </c>
      <c r="P219" s="7922"/>
      <c r="Q219" s="7901" t="s">
        <v>326</v>
      </c>
      <c r="R219" s="7922"/>
      <c r="S219" s="7901" t="s">
        <v>327</v>
      </c>
      <c r="T219" s="7922"/>
      <c r="U219" s="7901" t="s">
        <v>2041</v>
      </c>
      <c r="V219" s="7922"/>
      <c r="W219" s="7901" t="s">
        <v>236</v>
      </c>
      <c r="X219" s="7902"/>
      <c r="Y219" s="7901" t="s">
        <v>237</v>
      </c>
      <c r="Z219" s="7902"/>
      <c r="AA219" s="7901" t="s">
        <v>2042</v>
      </c>
      <c r="AB219" s="7902"/>
      <c r="AC219" s="7901" t="s">
        <v>2043</v>
      </c>
      <c r="AD219" s="7902"/>
      <c r="AE219" s="7901" t="s">
        <v>2044</v>
      </c>
      <c r="AF219" s="7902"/>
      <c r="AG219" s="7901" t="s">
        <v>2045</v>
      </c>
      <c r="AH219" s="7902"/>
      <c r="AI219" s="7901" t="s">
        <v>2046</v>
      </c>
      <c r="AJ219" s="7902"/>
      <c r="AK219" s="7901" t="s">
        <v>2047</v>
      </c>
      <c r="AL219" s="7902"/>
      <c r="AM219" s="7901" t="s">
        <v>2048</v>
      </c>
      <c r="AN219" s="7903"/>
      <c r="AO219" s="8067"/>
      <c r="AP219" s="8067"/>
      <c r="AQ219" s="8060" t="s">
        <v>3535</v>
      </c>
      <c r="AR219" s="8060" t="s">
        <v>3536</v>
      </c>
      <c r="AS219" s="7989"/>
      <c r="AT219" s="8060"/>
      <c r="AU219" s="8067"/>
      <c r="AV219" s="7921"/>
      <c r="AW219" s="8078"/>
      <c r="BU219" s="270"/>
      <c r="BV219" s="270"/>
      <c r="BW219" s="270"/>
      <c r="BX219" s="270"/>
      <c r="BY219" s="270"/>
      <c r="BZ219" s="270"/>
      <c r="CA219" s="270"/>
      <c r="CB219" s="270"/>
      <c r="CC219" s="270"/>
      <c r="CD219" s="270">
        <v>0</v>
      </c>
      <c r="CE219" s="270">
        <v>0</v>
      </c>
      <c r="CF219" s="270"/>
      <c r="CG219" s="270"/>
      <c r="CH219" s="270"/>
      <c r="CI219" s="270"/>
      <c r="CJ219" s="270"/>
      <c r="CK219" s="270"/>
      <c r="CL219" s="270"/>
      <c r="CM219" s="270"/>
    </row>
    <row r="220" spans="1:115" s="236" customFormat="1" ht="21" customHeight="1" x14ac:dyDescent="0.2">
      <c r="A220" s="7995"/>
      <c r="B220" s="8102"/>
      <c r="C220" s="7784"/>
      <c r="D220" s="2197" t="s">
        <v>55</v>
      </c>
      <c r="E220" s="2197" t="s">
        <v>81</v>
      </c>
      <c r="F220" s="2215" t="s">
        <v>56</v>
      </c>
      <c r="G220" s="3400" t="s">
        <v>81</v>
      </c>
      <c r="H220" s="3401" t="s">
        <v>56</v>
      </c>
      <c r="I220" s="3400" t="s">
        <v>81</v>
      </c>
      <c r="J220" s="3401" t="s">
        <v>56</v>
      </c>
      <c r="K220" s="3400" t="s">
        <v>81</v>
      </c>
      <c r="L220" s="3401" t="s">
        <v>56</v>
      </c>
      <c r="M220" s="3400" t="s">
        <v>81</v>
      </c>
      <c r="N220" s="3401" t="s">
        <v>56</v>
      </c>
      <c r="O220" s="3400" t="s">
        <v>81</v>
      </c>
      <c r="P220" s="3401" t="s">
        <v>56</v>
      </c>
      <c r="Q220" s="3400" t="s">
        <v>81</v>
      </c>
      <c r="R220" s="3401" t="s">
        <v>56</v>
      </c>
      <c r="S220" s="3400" t="s">
        <v>81</v>
      </c>
      <c r="T220" s="3401" t="s">
        <v>56</v>
      </c>
      <c r="U220" s="3400" t="s">
        <v>81</v>
      </c>
      <c r="V220" s="3401" t="s">
        <v>56</v>
      </c>
      <c r="W220" s="3400" t="s">
        <v>81</v>
      </c>
      <c r="X220" s="3401" t="s">
        <v>56</v>
      </c>
      <c r="Y220" s="3400" t="s">
        <v>81</v>
      </c>
      <c r="Z220" s="3401" t="s">
        <v>56</v>
      </c>
      <c r="AA220" s="3400" t="s">
        <v>81</v>
      </c>
      <c r="AB220" s="3401" t="s">
        <v>56</v>
      </c>
      <c r="AC220" s="3400" t="s">
        <v>81</v>
      </c>
      <c r="AD220" s="3401" t="s">
        <v>56</v>
      </c>
      <c r="AE220" s="3400" t="s">
        <v>81</v>
      </c>
      <c r="AF220" s="3401" t="s">
        <v>56</v>
      </c>
      <c r="AG220" s="3400" t="s">
        <v>81</v>
      </c>
      <c r="AH220" s="3401" t="s">
        <v>56</v>
      </c>
      <c r="AI220" s="3400" t="s">
        <v>81</v>
      </c>
      <c r="AJ220" s="3401" t="s">
        <v>56</v>
      </c>
      <c r="AK220" s="3400" t="s">
        <v>81</v>
      </c>
      <c r="AL220" s="3401" t="s">
        <v>56</v>
      </c>
      <c r="AM220" s="3400" t="s">
        <v>81</v>
      </c>
      <c r="AN220" s="3402" t="s">
        <v>56</v>
      </c>
      <c r="AO220" s="8067"/>
      <c r="AP220" s="8067"/>
      <c r="AQ220" s="8060"/>
      <c r="AR220" s="8060"/>
      <c r="AS220" s="7989"/>
      <c r="AT220" s="8060"/>
      <c r="AU220" s="8067"/>
      <c r="AV220" s="7921"/>
      <c r="AW220" s="8078"/>
      <c r="BU220" s="270"/>
      <c r="BV220" s="270"/>
      <c r="BW220" s="270"/>
      <c r="BX220" s="270"/>
      <c r="BY220" s="270"/>
      <c r="BZ220" s="270"/>
      <c r="CA220" s="270"/>
      <c r="CB220" s="270"/>
      <c r="CC220" s="270"/>
      <c r="CD220" s="270">
        <v>0</v>
      </c>
      <c r="CE220" s="270">
        <v>0</v>
      </c>
      <c r="CF220" s="270"/>
      <c r="CG220" s="270"/>
      <c r="CH220" s="270"/>
      <c r="CI220" s="270"/>
      <c r="CJ220" s="270"/>
      <c r="CK220" s="270"/>
      <c r="CL220" s="270"/>
      <c r="CM220" s="270"/>
    </row>
    <row r="221" spans="1:115" s="236" customFormat="1" ht="14.25" customHeight="1" x14ac:dyDescent="0.2">
      <c r="A221" s="3525" t="s">
        <v>2246</v>
      </c>
      <c r="B221" s="7904" t="s">
        <v>2247</v>
      </c>
      <c r="C221" s="7905"/>
      <c r="D221" s="3526"/>
      <c r="E221" s="760"/>
      <c r="F221" s="760"/>
      <c r="G221" s="761"/>
      <c r="H221" s="762"/>
      <c r="I221" s="763"/>
      <c r="J221" s="762"/>
      <c r="K221" s="763"/>
      <c r="L221" s="762"/>
      <c r="M221" s="763"/>
      <c r="N221" s="762"/>
      <c r="O221" s="763"/>
      <c r="P221" s="762"/>
      <c r="Q221" s="763"/>
      <c r="R221" s="762"/>
      <c r="S221" s="763"/>
      <c r="T221" s="762"/>
      <c r="U221" s="763"/>
      <c r="V221" s="3527"/>
      <c r="W221" s="763"/>
      <c r="X221" s="3527"/>
      <c r="Y221" s="763"/>
      <c r="Z221" s="3527"/>
      <c r="AA221" s="763"/>
      <c r="AB221" s="3527"/>
      <c r="AC221" s="763"/>
      <c r="AD221" s="3527"/>
      <c r="AE221" s="763"/>
      <c r="AF221" s="3527"/>
      <c r="AG221" s="763"/>
      <c r="AH221" s="3527"/>
      <c r="AI221" s="763"/>
      <c r="AJ221" s="3527"/>
      <c r="AK221" s="763"/>
      <c r="AL221" s="3527"/>
      <c r="AM221" s="763"/>
      <c r="AN221" s="3527"/>
      <c r="AO221" s="765"/>
      <c r="AP221" s="765"/>
      <c r="AQ221" s="1841"/>
      <c r="AR221" s="1841"/>
      <c r="AS221" s="1841"/>
      <c r="AT221" s="771"/>
      <c r="AU221" s="771"/>
      <c r="AV221" s="771"/>
      <c r="AW221" s="771"/>
      <c r="BU221" s="270"/>
      <c r="BV221" s="270"/>
      <c r="BW221" s="270"/>
      <c r="BX221" s="270"/>
      <c r="BY221" s="270"/>
      <c r="BZ221" s="270"/>
      <c r="CA221" s="270"/>
      <c r="CB221" s="270"/>
      <c r="CC221" s="270"/>
      <c r="CD221" s="270">
        <v>0</v>
      </c>
      <c r="CE221" s="270">
        <v>0</v>
      </c>
      <c r="CF221" s="270"/>
      <c r="CG221" s="270"/>
      <c r="CH221" s="270"/>
      <c r="CI221" s="270"/>
      <c r="CJ221" s="270"/>
      <c r="CK221" s="270"/>
      <c r="CL221" s="270"/>
      <c r="CM221" s="270"/>
    </row>
    <row r="222" spans="1:115" s="236" customFormat="1" ht="14.25" customHeight="1" x14ac:dyDescent="0.2">
      <c r="A222" s="3528"/>
      <c r="B222" s="7889" t="s">
        <v>2248</v>
      </c>
      <c r="C222" s="7890"/>
      <c r="D222" s="3526"/>
      <c r="E222" s="760"/>
      <c r="F222" s="760"/>
      <c r="G222" s="1828"/>
      <c r="H222" s="1829"/>
      <c r="I222" s="1830"/>
      <c r="J222" s="1829"/>
      <c r="K222" s="1830"/>
      <c r="L222" s="1829"/>
      <c r="M222" s="1830"/>
      <c r="N222" s="1829"/>
      <c r="O222" s="1830"/>
      <c r="P222" s="1829"/>
      <c r="Q222" s="1830"/>
      <c r="R222" s="1829"/>
      <c r="S222" s="1830"/>
      <c r="T222" s="1829"/>
      <c r="U222" s="1830"/>
      <c r="V222" s="1831"/>
      <c r="W222" s="1830"/>
      <c r="X222" s="1831"/>
      <c r="Y222" s="1830"/>
      <c r="Z222" s="1831"/>
      <c r="AA222" s="1830"/>
      <c r="AB222" s="1831"/>
      <c r="AC222" s="1830"/>
      <c r="AD222" s="1831"/>
      <c r="AE222" s="1830"/>
      <c r="AF222" s="1831"/>
      <c r="AG222" s="1830"/>
      <c r="AH222" s="1831"/>
      <c r="AI222" s="1830"/>
      <c r="AJ222" s="1831"/>
      <c r="AK222" s="1830"/>
      <c r="AL222" s="1831"/>
      <c r="AM222" s="1830"/>
      <c r="AN222" s="1831"/>
      <c r="AO222" s="766"/>
      <c r="AP222" s="766"/>
      <c r="AQ222" s="1841"/>
      <c r="AR222" s="1841"/>
      <c r="AS222" s="1841"/>
      <c r="AT222" s="1829"/>
      <c r="AU222" s="1829"/>
      <c r="AV222" s="1829"/>
      <c r="AW222" s="1829"/>
      <c r="BU222" s="270"/>
      <c r="BV222" s="270"/>
      <c r="BW222" s="270"/>
      <c r="BX222" s="270"/>
      <c r="BY222" s="270"/>
      <c r="BZ222" s="270"/>
      <c r="CA222" s="270"/>
      <c r="CB222" s="270"/>
      <c r="CC222" s="270"/>
      <c r="CD222" s="270">
        <v>0</v>
      </c>
      <c r="CE222" s="270">
        <v>0</v>
      </c>
      <c r="CF222" s="270"/>
      <c r="CG222" s="270"/>
      <c r="CH222" s="270"/>
      <c r="CI222" s="270"/>
      <c r="CJ222" s="270"/>
      <c r="CK222" s="270"/>
      <c r="CL222" s="270"/>
      <c r="CM222" s="270"/>
    </row>
    <row r="223" spans="1:115" s="236" customFormat="1" ht="14.25" customHeight="1" x14ac:dyDescent="0.2">
      <c r="A223" s="7837" t="s">
        <v>2249</v>
      </c>
      <c r="B223" s="7891" t="s">
        <v>2250</v>
      </c>
      <c r="C223" s="7892"/>
      <c r="D223" s="3529"/>
      <c r="E223" s="768"/>
      <c r="F223" s="769"/>
      <c r="G223" s="770"/>
      <c r="H223" s="771"/>
      <c r="I223" s="772"/>
      <c r="J223" s="771"/>
      <c r="K223" s="772"/>
      <c r="L223" s="771"/>
      <c r="M223" s="772"/>
      <c r="N223" s="771"/>
      <c r="O223" s="772"/>
      <c r="P223" s="771"/>
      <c r="Q223" s="772"/>
      <c r="R223" s="771"/>
      <c r="S223" s="772"/>
      <c r="T223" s="771"/>
      <c r="U223" s="772"/>
      <c r="V223" s="259"/>
      <c r="W223" s="772"/>
      <c r="X223" s="259"/>
      <c r="Y223" s="772"/>
      <c r="Z223" s="259"/>
      <c r="AA223" s="772"/>
      <c r="AB223" s="259"/>
      <c r="AC223" s="772"/>
      <c r="AD223" s="259"/>
      <c r="AE223" s="772"/>
      <c r="AF223" s="259"/>
      <c r="AG223" s="772"/>
      <c r="AH223" s="259"/>
      <c r="AI223" s="772"/>
      <c r="AJ223" s="259"/>
      <c r="AK223" s="772"/>
      <c r="AL223" s="259"/>
      <c r="AM223" s="772"/>
      <c r="AN223" s="259"/>
      <c r="AO223" s="773"/>
      <c r="AP223" s="774"/>
      <c r="AQ223" s="774"/>
      <c r="AR223" s="774"/>
      <c r="AS223" s="774"/>
      <c r="AT223" s="774"/>
      <c r="AU223" s="774"/>
      <c r="AV223" s="774"/>
      <c r="AW223" s="774"/>
      <c r="BU223" s="270"/>
      <c r="BV223" s="270"/>
      <c r="BW223" s="270"/>
      <c r="BX223" s="270"/>
      <c r="BY223" s="270"/>
      <c r="BZ223" s="270"/>
      <c r="CA223" s="270"/>
      <c r="CB223" s="270"/>
      <c r="CC223" s="270"/>
      <c r="CD223" s="270">
        <v>0</v>
      </c>
      <c r="CE223" s="270">
        <v>0</v>
      </c>
      <c r="CF223" s="270"/>
      <c r="CG223" s="270"/>
      <c r="CH223" s="270"/>
      <c r="CI223" s="270"/>
      <c r="CJ223" s="270"/>
      <c r="CK223" s="270"/>
      <c r="CL223" s="270"/>
      <c r="CM223" s="270"/>
    </row>
    <row r="224" spans="1:115" s="236" customFormat="1" ht="15" customHeight="1" x14ac:dyDescent="0.2">
      <c r="A224" s="7838"/>
      <c r="B224" s="7865" t="s">
        <v>2251</v>
      </c>
      <c r="C224" s="7866"/>
      <c r="D224" s="3530"/>
      <c r="E224" s="1833"/>
      <c r="F224" s="1834"/>
      <c r="G224" s="1835"/>
      <c r="H224" s="1836"/>
      <c r="I224" s="1837"/>
      <c r="J224" s="1836"/>
      <c r="K224" s="1837"/>
      <c r="L224" s="1836"/>
      <c r="M224" s="1837"/>
      <c r="N224" s="1836"/>
      <c r="O224" s="1837"/>
      <c r="P224" s="1836"/>
      <c r="Q224" s="1837"/>
      <c r="R224" s="1836"/>
      <c r="S224" s="1837"/>
      <c r="T224" s="1836"/>
      <c r="U224" s="1837"/>
      <c r="V224" s="1838"/>
      <c r="W224" s="1837"/>
      <c r="X224" s="1838"/>
      <c r="Y224" s="1837"/>
      <c r="Z224" s="1838"/>
      <c r="AA224" s="1837"/>
      <c r="AB224" s="1838"/>
      <c r="AC224" s="1837"/>
      <c r="AD224" s="1838"/>
      <c r="AE224" s="1837"/>
      <c r="AF224" s="1838"/>
      <c r="AG224" s="1837"/>
      <c r="AH224" s="1838"/>
      <c r="AI224" s="1837"/>
      <c r="AJ224" s="1838"/>
      <c r="AK224" s="1837"/>
      <c r="AL224" s="1838"/>
      <c r="AM224" s="1837"/>
      <c r="AN224" s="1838"/>
      <c r="AO224" s="1839"/>
      <c r="AP224" s="1840"/>
      <c r="AQ224" s="1841"/>
      <c r="AR224" s="1841"/>
      <c r="AS224" s="1840"/>
      <c r="AT224" s="1840"/>
      <c r="AU224" s="1840"/>
      <c r="AV224" s="1840"/>
      <c r="AW224" s="1840"/>
      <c r="BU224" s="270"/>
      <c r="BV224" s="270"/>
      <c r="BW224" s="270"/>
      <c r="BX224" s="270"/>
      <c r="BY224" s="270"/>
      <c r="BZ224" s="270"/>
      <c r="CA224" s="270"/>
      <c r="CB224" s="270"/>
      <c r="CC224" s="270"/>
      <c r="CD224" s="270">
        <v>0</v>
      </c>
      <c r="CE224" s="270">
        <v>0</v>
      </c>
      <c r="CF224" s="270"/>
      <c r="CG224" s="270"/>
      <c r="CH224" s="270"/>
      <c r="CI224" s="270"/>
      <c r="CJ224" s="270"/>
      <c r="CK224" s="270"/>
      <c r="CL224" s="270"/>
      <c r="CM224" s="270"/>
    </row>
    <row r="225" spans="1:91" s="236" customFormat="1" ht="14.25" customHeight="1" x14ac:dyDescent="0.2">
      <c r="A225" s="7838"/>
      <c r="B225" s="7865" t="s">
        <v>2252</v>
      </c>
      <c r="C225" s="7866"/>
      <c r="D225" s="3530"/>
      <c r="E225" s="1833"/>
      <c r="F225" s="1834"/>
      <c r="G225" s="1835"/>
      <c r="H225" s="1836"/>
      <c r="I225" s="1837"/>
      <c r="J225" s="1836"/>
      <c r="K225" s="1837"/>
      <c r="L225" s="1836"/>
      <c r="M225" s="1837"/>
      <c r="N225" s="1836"/>
      <c r="O225" s="1837"/>
      <c r="P225" s="1836"/>
      <c r="Q225" s="1837"/>
      <c r="R225" s="1836"/>
      <c r="S225" s="1837"/>
      <c r="T225" s="1836"/>
      <c r="U225" s="1837"/>
      <c r="V225" s="1838"/>
      <c r="W225" s="1837"/>
      <c r="X225" s="1838"/>
      <c r="Y225" s="1837"/>
      <c r="Z225" s="1838"/>
      <c r="AA225" s="1837"/>
      <c r="AB225" s="1838"/>
      <c r="AC225" s="1837"/>
      <c r="AD225" s="1838"/>
      <c r="AE225" s="1837"/>
      <c r="AF225" s="1838"/>
      <c r="AG225" s="1837"/>
      <c r="AH225" s="1838"/>
      <c r="AI225" s="1837"/>
      <c r="AJ225" s="1838"/>
      <c r="AK225" s="1837"/>
      <c r="AL225" s="1838"/>
      <c r="AM225" s="1837"/>
      <c r="AN225" s="1838"/>
      <c r="AO225" s="1839"/>
      <c r="AP225" s="1840"/>
      <c r="AQ225" s="1841"/>
      <c r="AR225" s="1841"/>
      <c r="AS225" s="1841"/>
      <c r="AT225" s="1840"/>
      <c r="AU225" s="1840"/>
      <c r="AV225" s="1840"/>
      <c r="AW225" s="1840"/>
      <c r="BU225" s="270"/>
      <c r="BV225" s="270"/>
      <c r="BW225" s="270"/>
      <c r="BX225" s="270"/>
      <c r="BY225" s="270"/>
      <c r="BZ225" s="270"/>
      <c r="CA225" s="270"/>
      <c r="CB225" s="270"/>
      <c r="CC225" s="270"/>
      <c r="CD225" s="270">
        <v>0</v>
      </c>
      <c r="CE225" s="270">
        <v>0</v>
      </c>
      <c r="CF225" s="270"/>
      <c r="CG225" s="270"/>
      <c r="CH225" s="270"/>
      <c r="CI225" s="270"/>
      <c r="CJ225" s="270"/>
      <c r="CK225" s="270"/>
      <c r="CL225" s="270"/>
      <c r="CM225" s="270"/>
    </row>
    <row r="226" spans="1:91" s="236" customFormat="1" ht="14.25" customHeight="1" x14ac:dyDescent="0.2">
      <c r="A226" s="7838"/>
      <c r="B226" s="7865" t="s">
        <v>2253</v>
      </c>
      <c r="C226" s="7866"/>
      <c r="D226" s="3530"/>
      <c r="E226" s="1833"/>
      <c r="F226" s="1834"/>
      <c r="G226" s="1842"/>
      <c r="H226" s="1843"/>
      <c r="I226" s="1844"/>
      <c r="J226" s="1843"/>
      <c r="K226" s="1844"/>
      <c r="L226" s="1843"/>
      <c r="M226" s="1844"/>
      <c r="N226" s="1843"/>
      <c r="O226" s="1844"/>
      <c r="P226" s="1843"/>
      <c r="Q226" s="1844"/>
      <c r="R226" s="1843"/>
      <c r="S226" s="1844"/>
      <c r="T226" s="1843"/>
      <c r="U226" s="1844"/>
      <c r="V226" s="251"/>
      <c r="W226" s="1844"/>
      <c r="X226" s="251"/>
      <c r="Y226" s="1844"/>
      <c r="Z226" s="251"/>
      <c r="AA226" s="1844"/>
      <c r="AB226" s="251"/>
      <c r="AC226" s="1844"/>
      <c r="AD226" s="251"/>
      <c r="AE226" s="1844"/>
      <c r="AF226" s="251"/>
      <c r="AG226" s="1844"/>
      <c r="AH226" s="251"/>
      <c r="AI226" s="1844"/>
      <c r="AJ226" s="251"/>
      <c r="AK226" s="1844"/>
      <c r="AL226" s="251"/>
      <c r="AM226" s="1844"/>
      <c r="AN226" s="251"/>
      <c r="AO226" s="1845"/>
      <c r="AP226" s="1846"/>
      <c r="AQ226" s="1847"/>
      <c r="AR226" s="1847"/>
      <c r="AS226" s="1841"/>
      <c r="AT226" s="1846"/>
      <c r="AU226" s="1846"/>
      <c r="AV226" s="1846"/>
      <c r="AW226" s="1846"/>
      <c r="BU226" s="270"/>
      <c r="BV226" s="270"/>
      <c r="BW226" s="270"/>
      <c r="BX226" s="270"/>
      <c r="BY226" s="270"/>
      <c r="BZ226" s="270"/>
      <c r="CA226" s="270"/>
      <c r="CB226" s="270"/>
      <c r="CC226" s="270"/>
      <c r="CD226" s="270"/>
      <c r="CE226" s="270"/>
      <c r="CF226" s="270"/>
      <c r="CG226" s="270"/>
      <c r="CH226" s="270"/>
      <c r="CI226" s="270"/>
      <c r="CJ226" s="270"/>
      <c r="CK226" s="270"/>
      <c r="CL226" s="270"/>
      <c r="CM226" s="270"/>
    </row>
    <row r="227" spans="1:91" s="236" customFormat="1" ht="14.25" customHeight="1" x14ac:dyDescent="0.2">
      <c r="A227" s="7838"/>
      <c r="B227" s="7865" t="s">
        <v>2254</v>
      </c>
      <c r="C227" s="7866"/>
      <c r="D227" s="3531"/>
      <c r="E227" s="1849"/>
      <c r="F227" s="1850"/>
      <c r="G227" s="1842"/>
      <c r="H227" s="1843"/>
      <c r="I227" s="1844"/>
      <c r="J227" s="1843"/>
      <c r="K227" s="1844"/>
      <c r="L227" s="1843"/>
      <c r="M227" s="1844"/>
      <c r="N227" s="1843"/>
      <c r="O227" s="1844"/>
      <c r="P227" s="1843"/>
      <c r="Q227" s="1844"/>
      <c r="R227" s="1843"/>
      <c r="S227" s="1844"/>
      <c r="T227" s="1843"/>
      <c r="U227" s="1844"/>
      <c r="V227" s="251"/>
      <c r="W227" s="1844"/>
      <c r="X227" s="251"/>
      <c r="Y227" s="1844"/>
      <c r="Z227" s="251"/>
      <c r="AA227" s="1844"/>
      <c r="AB227" s="251"/>
      <c r="AC227" s="1844"/>
      <c r="AD227" s="251"/>
      <c r="AE227" s="1844"/>
      <c r="AF227" s="251"/>
      <c r="AG227" s="1844"/>
      <c r="AH227" s="251"/>
      <c r="AI227" s="1844"/>
      <c r="AJ227" s="251"/>
      <c r="AK227" s="1844"/>
      <c r="AL227" s="251"/>
      <c r="AM227" s="1844"/>
      <c r="AN227" s="251"/>
      <c r="AO227" s="1845"/>
      <c r="AP227" s="1846"/>
      <c r="AQ227" s="1847"/>
      <c r="AR227" s="1847"/>
      <c r="AS227" s="1841"/>
      <c r="AT227" s="1846"/>
      <c r="AU227" s="1846"/>
      <c r="AV227" s="1846"/>
      <c r="AW227" s="1846"/>
      <c r="BU227" s="270"/>
      <c r="BV227" s="270"/>
      <c r="BW227" s="270"/>
      <c r="BX227" s="270"/>
      <c r="BY227" s="270"/>
      <c r="BZ227" s="270"/>
      <c r="CA227" s="270"/>
      <c r="CB227" s="270"/>
      <c r="CC227" s="270"/>
      <c r="CD227" s="270"/>
      <c r="CE227" s="270"/>
      <c r="CF227" s="270"/>
      <c r="CG227" s="270"/>
      <c r="CH227" s="270"/>
      <c r="CI227" s="270"/>
      <c r="CJ227" s="270"/>
      <c r="CK227" s="270"/>
      <c r="CL227" s="270"/>
      <c r="CM227" s="270"/>
    </row>
    <row r="228" spans="1:91" s="236" customFormat="1" ht="14.25" customHeight="1" x14ac:dyDescent="0.2">
      <c r="A228" s="7839"/>
      <c r="B228" s="7882" t="s">
        <v>2255</v>
      </c>
      <c r="C228" s="7883"/>
      <c r="D228" s="3532"/>
      <c r="E228" s="1852"/>
      <c r="F228" s="1853"/>
      <c r="G228" s="1828"/>
      <c r="H228" s="1829"/>
      <c r="I228" s="1830"/>
      <c r="J228" s="1829"/>
      <c r="K228" s="1830"/>
      <c r="L228" s="1829"/>
      <c r="M228" s="1830"/>
      <c r="N228" s="1829"/>
      <c r="O228" s="1830"/>
      <c r="P228" s="1829"/>
      <c r="Q228" s="1830"/>
      <c r="R228" s="1829"/>
      <c r="S228" s="1830"/>
      <c r="T228" s="1829"/>
      <c r="U228" s="1830"/>
      <c r="V228" s="1831"/>
      <c r="W228" s="1830"/>
      <c r="X228" s="1831"/>
      <c r="Y228" s="1830"/>
      <c r="Z228" s="1831"/>
      <c r="AA228" s="1830"/>
      <c r="AB228" s="1831"/>
      <c r="AC228" s="1830"/>
      <c r="AD228" s="1831"/>
      <c r="AE228" s="1830"/>
      <c r="AF228" s="1831"/>
      <c r="AG228" s="1830"/>
      <c r="AH228" s="1831"/>
      <c r="AI228" s="1830"/>
      <c r="AJ228" s="1831"/>
      <c r="AK228" s="1830"/>
      <c r="AL228" s="1831"/>
      <c r="AM228" s="1830"/>
      <c r="AN228" s="1831"/>
      <c r="AO228" s="1854"/>
      <c r="AP228" s="1855"/>
      <c r="AQ228" s="1856"/>
      <c r="AR228" s="1856"/>
      <c r="AS228" s="1841"/>
      <c r="AT228" s="1855"/>
      <c r="AU228" s="1855"/>
      <c r="AV228" s="1855"/>
      <c r="AW228" s="1855"/>
      <c r="BU228" s="270"/>
      <c r="BV228" s="270"/>
      <c r="BW228" s="270"/>
      <c r="BX228" s="270"/>
      <c r="BY228" s="270"/>
      <c r="BZ228" s="270"/>
      <c r="CA228" s="270"/>
      <c r="CB228" s="270"/>
      <c r="CC228" s="270"/>
      <c r="CD228" s="270">
        <v>0</v>
      </c>
      <c r="CE228" s="270">
        <v>0</v>
      </c>
      <c r="CF228" s="270"/>
      <c r="CG228" s="270"/>
      <c r="CH228" s="270"/>
      <c r="CI228" s="270"/>
      <c r="CJ228" s="270"/>
      <c r="CK228" s="270"/>
      <c r="CL228" s="270"/>
      <c r="CM228" s="270"/>
    </row>
    <row r="229" spans="1:91" s="236" customFormat="1" ht="14.25" customHeight="1" x14ac:dyDescent="0.2">
      <c r="A229" s="7837" t="s">
        <v>2105</v>
      </c>
      <c r="B229" s="7880" t="s">
        <v>2250</v>
      </c>
      <c r="C229" s="7881"/>
      <c r="D229" s="3526"/>
      <c r="E229" s="760"/>
      <c r="F229" s="760"/>
      <c r="G229" s="761"/>
      <c r="H229" s="762"/>
      <c r="I229" s="763"/>
      <c r="J229" s="762"/>
      <c r="K229" s="763"/>
      <c r="L229" s="762"/>
      <c r="M229" s="763"/>
      <c r="N229" s="762"/>
      <c r="O229" s="763"/>
      <c r="P229" s="762"/>
      <c r="Q229" s="763"/>
      <c r="R229" s="762"/>
      <c r="S229" s="763"/>
      <c r="T229" s="762"/>
      <c r="U229" s="763"/>
      <c r="V229" s="3527"/>
      <c r="W229" s="763"/>
      <c r="X229" s="3527"/>
      <c r="Y229" s="763"/>
      <c r="Z229" s="3527"/>
      <c r="AA229" s="763"/>
      <c r="AB229" s="3527"/>
      <c r="AC229" s="763"/>
      <c r="AD229" s="3527"/>
      <c r="AE229" s="763"/>
      <c r="AF229" s="3527"/>
      <c r="AG229" s="763"/>
      <c r="AH229" s="3527"/>
      <c r="AI229" s="763"/>
      <c r="AJ229" s="3527"/>
      <c r="AK229" s="763"/>
      <c r="AL229" s="3527"/>
      <c r="AM229" s="763"/>
      <c r="AN229" s="3527"/>
      <c r="AO229" s="778"/>
      <c r="AP229" s="3533"/>
      <c r="AQ229" s="1857"/>
      <c r="AR229" s="774"/>
      <c r="AS229" s="1858"/>
      <c r="AT229" s="1855"/>
      <c r="AU229" s="1855"/>
      <c r="AV229" s="1855"/>
      <c r="AW229" s="1855"/>
      <c r="BU229" s="270"/>
      <c r="BV229" s="270"/>
      <c r="BW229" s="270"/>
      <c r="BX229" s="270"/>
      <c r="BY229" s="270"/>
      <c r="BZ229" s="270"/>
      <c r="CA229" s="270"/>
      <c r="CB229" s="270"/>
      <c r="CC229" s="270"/>
      <c r="CD229" s="270">
        <v>0</v>
      </c>
      <c r="CE229" s="270">
        <v>0</v>
      </c>
      <c r="CF229" s="270"/>
      <c r="CG229" s="270"/>
      <c r="CH229" s="270"/>
      <c r="CI229" s="270"/>
      <c r="CJ229" s="270"/>
      <c r="CK229" s="270"/>
      <c r="CL229" s="270"/>
      <c r="CM229" s="270"/>
    </row>
    <row r="230" spans="1:91" s="236" customFormat="1" ht="15" customHeight="1" x14ac:dyDescent="0.2">
      <c r="A230" s="7838"/>
      <c r="B230" s="7865" t="s">
        <v>2251</v>
      </c>
      <c r="C230" s="7866"/>
      <c r="D230" s="3440"/>
      <c r="E230" s="1860"/>
      <c r="F230" s="1860"/>
      <c r="G230" s="1835"/>
      <c r="H230" s="1836"/>
      <c r="I230" s="1837"/>
      <c r="J230" s="1836"/>
      <c r="K230" s="1837"/>
      <c r="L230" s="1836"/>
      <c r="M230" s="1837"/>
      <c r="N230" s="1836"/>
      <c r="O230" s="1837"/>
      <c r="P230" s="1836"/>
      <c r="Q230" s="1837"/>
      <c r="R230" s="1836"/>
      <c r="S230" s="1837"/>
      <c r="T230" s="1836"/>
      <c r="U230" s="1837"/>
      <c r="V230" s="1838"/>
      <c r="W230" s="1837"/>
      <c r="X230" s="1838"/>
      <c r="Y230" s="1837"/>
      <c r="Z230" s="1838"/>
      <c r="AA230" s="1837"/>
      <c r="AB230" s="1838"/>
      <c r="AC230" s="1837"/>
      <c r="AD230" s="1838"/>
      <c r="AE230" s="1837"/>
      <c r="AF230" s="1838"/>
      <c r="AG230" s="1837"/>
      <c r="AH230" s="1838"/>
      <c r="AI230" s="1837"/>
      <c r="AJ230" s="1838"/>
      <c r="AK230" s="1837"/>
      <c r="AL230" s="1838"/>
      <c r="AM230" s="1837"/>
      <c r="AN230" s="1838"/>
      <c r="AO230" s="1861"/>
      <c r="AP230" s="1862"/>
      <c r="AQ230" s="1841"/>
      <c r="AR230" s="1841"/>
      <c r="AS230" s="1858"/>
      <c r="AT230" s="774"/>
      <c r="AU230" s="774"/>
      <c r="AV230" s="774"/>
      <c r="AW230" s="774"/>
      <c r="BU230" s="270"/>
      <c r="BV230" s="270"/>
      <c r="BW230" s="270"/>
      <c r="BX230" s="270"/>
      <c r="BY230" s="270"/>
      <c r="BZ230" s="270"/>
      <c r="CA230" s="270"/>
      <c r="CB230" s="270"/>
      <c r="CC230" s="270"/>
      <c r="CD230" s="270">
        <v>0</v>
      </c>
      <c r="CE230" s="270">
        <v>0</v>
      </c>
      <c r="CF230" s="270"/>
      <c r="CG230" s="270"/>
      <c r="CH230" s="270"/>
      <c r="CI230" s="270"/>
      <c r="CJ230" s="270"/>
      <c r="CK230" s="270"/>
      <c r="CL230" s="270"/>
      <c r="CM230" s="270"/>
    </row>
    <row r="231" spans="1:91" s="236" customFormat="1" ht="14.25" customHeight="1" x14ac:dyDescent="0.2">
      <c r="A231" s="7838"/>
      <c r="B231" s="7776" t="s">
        <v>2252</v>
      </c>
      <c r="C231" s="6665"/>
      <c r="D231" s="3440"/>
      <c r="E231" s="1860"/>
      <c r="F231" s="1860"/>
      <c r="G231" s="1835"/>
      <c r="H231" s="1836"/>
      <c r="I231" s="1837"/>
      <c r="J231" s="1836"/>
      <c r="K231" s="1837"/>
      <c r="L231" s="1836"/>
      <c r="M231" s="1837"/>
      <c r="N231" s="1836"/>
      <c r="O231" s="1837"/>
      <c r="P231" s="1836"/>
      <c r="Q231" s="1837"/>
      <c r="R231" s="1836"/>
      <c r="S231" s="1837"/>
      <c r="T231" s="1836"/>
      <c r="U231" s="1837"/>
      <c r="V231" s="1838"/>
      <c r="W231" s="1837"/>
      <c r="X231" s="1838"/>
      <c r="Y231" s="1837"/>
      <c r="Z231" s="1838"/>
      <c r="AA231" s="1837"/>
      <c r="AB231" s="1838"/>
      <c r="AC231" s="1837"/>
      <c r="AD231" s="1838"/>
      <c r="AE231" s="1837"/>
      <c r="AF231" s="1838"/>
      <c r="AG231" s="1837"/>
      <c r="AH231" s="1838"/>
      <c r="AI231" s="1837"/>
      <c r="AJ231" s="1838"/>
      <c r="AK231" s="1837"/>
      <c r="AL231" s="1838"/>
      <c r="AM231" s="1837"/>
      <c r="AN231" s="1838"/>
      <c r="AO231" s="1861"/>
      <c r="AP231" s="1862"/>
      <c r="AQ231" s="1841"/>
      <c r="AR231" s="1841"/>
      <c r="AS231" s="1841"/>
      <c r="AT231" s="1840"/>
      <c r="AU231" s="1840"/>
      <c r="AV231" s="1840"/>
      <c r="AW231" s="1840"/>
      <c r="BU231" s="270"/>
      <c r="BV231" s="270"/>
      <c r="BW231" s="270"/>
      <c r="BX231" s="270"/>
      <c r="BY231" s="270"/>
      <c r="BZ231" s="270"/>
      <c r="CA231" s="270"/>
      <c r="CB231" s="270"/>
      <c r="CC231" s="270"/>
      <c r="CD231" s="270">
        <v>0</v>
      </c>
      <c r="CE231" s="270">
        <v>0</v>
      </c>
      <c r="CF231" s="270"/>
      <c r="CG231" s="270"/>
      <c r="CH231" s="270"/>
      <c r="CI231" s="270"/>
      <c r="CJ231" s="270"/>
      <c r="CK231" s="270"/>
      <c r="CL231" s="270"/>
      <c r="CM231" s="270"/>
    </row>
    <row r="232" spans="1:91" s="236" customFormat="1" ht="14.25" customHeight="1" x14ac:dyDescent="0.2">
      <c r="A232" s="7838"/>
      <c r="B232" s="7777" t="s">
        <v>2253</v>
      </c>
      <c r="C232" s="7778"/>
      <c r="D232" s="3534"/>
      <c r="E232" s="1864"/>
      <c r="F232" s="1864"/>
      <c r="G232" s="1842"/>
      <c r="H232" s="1843"/>
      <c r="I232" s="1844"/>
      <c r="J232" s="1843"/>
      <c r="K232" s="1844"/>
      <c r="L232" s="1843"/>
      <c r="M232" s="1844"/>
      <c r="N232" s="1843"/>
      <c r="O232" s="1844"/>
      <c r="P232" s="1843"/>
      <c r="Q232" s="1844"/>
      <c r="R232" s="1843"/>
      <c r="S232" s="1844"/>
      <c r="T232" s="1843"/>
      <c r="U232" s="1844"/>
      <c r="V232" s="251"/>
      <c r="W232" s="1844"/>
      <c r="X232" s="251"/>
      <c r="Y232" s="1844"/>
      <c r="Z232" s="251"/>
      <c r="AA232" s="1844"/>
      <c r="AB232" s="251"/>
      <c r="AC232" s="1844"/>
      <c r="AD232" s="251"/>
      <c r="AE232" s="1844"/>
      <c r="AF232" s="251"/>
      <c r="AG232" s="1844"/>
      <c r="AH232" s="251"/>
      <c r="AI232" s="1844"/>
      <c r="AJ232" s="251"/>
      <c r="AK232" s="1844"/>
      <c r="AL232" s="251"/>
      <c r="AM232" s="1844"/>
      <c r="AN232" s="251"/>
      <c r="AO232" s="1865"/>
      <c r="AP232" s="779"/>
      <c r="AQ232" s="1841"/>
      <c r="AR232" s="1841"/>
      <c r="AS232" s="1841"/>
      <c r="AT232" s="1840"/>
      <c r="AU232" s="1840"/>
      <c r="AV232" s="1840"/>
      <c r="AW232" s="1840"/>
      <c r="BU232" s="270"/>
      <c r="BV232" s="270"/>
      <c r="BW232" s="270"/>
      <c r="BX232" s="270"/>
      <c r="BY232" s="270"/>
      <c r="BZ232" s="270"/>
      <c r="CA232" s="270"/>
      <c r="CB232" s="270"/>
      <c r="CC232" s="270"/>
      <c r="CD232" s="270"/>
      <c r="CE232" s="270"/>
      <c r="CF232" s="270"/>
      <c r="CG232" s="270"/>
      <c r="CH232" s="270"/>
      <c r="CI232" s="270"/>
      <c r="CJ232" s="270"/>
      <c r="CK232" s="270"/>
      <c r="CL232" s="270"/>
      <c r="CM232" s="270"/>
    </row>
    <row r="233" spans="1:91" s="236" customFormat="1" ht="14.25" customHeight="1" x14ac:dyDescent="0.2">
      <c r="A233" s="7838"/>
      <c r="B233" s="7865" t="s">
        <v>2254</v>
      </c>
      <c r="C233" s="7866"/>
      <c r="D233" s="3534"/>
      <c r="E233" s="1864"/>
      <c r="F233" s="1864"/>
      <c r="G233" s="1842"/>
      <c r="H233" s="1843"/>
      <c r="I233" s="1844"/>
      <c r="J233" s="1843"/>
      <c r="K233" s="1844"/>
      <c r="L233" s="1843"/>
      <c r="M233" s="1844"/>
      <c r="N233" s="1843"/>
      <c r="O233" s="1844"/>
      <c r="P233" s="1843"/>
      <c r="Q233" s="1844"/>
      <c r="R233" s="1843"/>
      <c r="S233" s="1844"/>
      <c r="T233" s="1843"/>
      <c r="U233" s="1844"/>
      <c r="V233" s="251"/>
      <c r="W233" s="1844"/>
      <c r="X233" s="251"/>
      <c r="Y233" s="1844"/>
      <c r="Z233" s="251"/>
      <c r="AA233" s="1844"/>
      <c r="AB233" s="251"/>
      <c r="AC233" s="1844"/>
      <c r="AD233" s="251"/>
      <c r="AE233" s="1844"/>
      <c r="AF233" s="251"/>
      <c r="AG233" s="1844"/>
      <c r="AH233" s="251"/>
      <c r="AI233" s="1844"/>
      <c r="AJ233" s="251"/>
      <c r="AK233" s="1844"/>
      <c r="AL233" s="251"/>
      <c r="AM233" s="1844"/>
      <c r="AN233" s="251"/>
      <c r="AO233" s="1865"/>
      <c r="AP233" s="779"/>
      <c r="AQ233" s="1847"/>
      <c r="AR233" s="1847"/>
      <c r="AS233" s="1841"/>
      <c r="AT233" s="1840"/>
      <c r="AU233" s="1840"/>
      <c r="AV233" s="1840"/>
      <c r="AW233" s="1840"/>
      <c r="BU233" s="270"/>
      <c r="BV233" s="270"/>
      <c r="BW233" s="270"/>
      <c r="BX233" s="270"/>
      <c r="BY233" s="270"/>
      <c r="BZ233" s="270"/>
      <c r="CA233" s="270"/>
      <c r="CB233" s="270"/>
      <c r="CC233" s="270"/>
      <c r="CD233" s="270"/>
      <c r="CE233" s="270"/>
      <c r="CF233" s="270"/>
      <c r="CG233" s="270"/>
      <c r="CH233" s="270"/>
      <c r="CI233" s="270"/>
      <c r="CJ233" s="270"/>
      <c r="CK233" s="270"/>
      <c r="CL233" s="270"/>
      <c r="CM233" s="270"/>
    </row>
    <row r="234" spans="1:91" s="236" customFormat="1" ht="14.25" customHeight="1" x14ac:dyDescent="0.2">
      <c r="A234" s="7839"/>
      <c r="B234" s="7876" t="s">
        <v>2255</v>
      </c>
      <c r="C234" s="7877"/>
      <c r="D234" s="3442"/>
      <c r="E234" s="1867"/>
      <c r="F234" s="1867"/>
      <c r="G234" s="1828"/>
      <c r="H234" s="1829"/>
      <c r="I234" s="1830"/>
      <c r="J234" s="1829"/>
      <c r="K234" s="1830"/>
      <c r="L234" s="1829"/>
      <c r="M234" s="1830"/>
      <c r="N234" s="1829"/>
      <c r="O234" s="1830"/>
      <c r="P234" s="1829"/>
      <c r="Q234" s="1830"/>
      <c r="R234" s="1829"/>
      <c r="S234" s="1830"/>
      <c r="T234" s="1829"/>
      <c r="U234" s="1830"/>
      <c r="V234" s="1831"/>
      <c r="W234" s="1830"/>
      <c r="X234" s="1831"/>
      <c r="Y234" s="1830"/>
      <c r="Z234" s="1831"/>
      <c r="AA234" s="1830"/>
      <c r="AB234" s="1831"/>
      <c r="AC234" s="1830"/>
      <c r="AD234" s="1831"/>
      <c r="AE234" s="1830"/>
      <c r="AF234" s="1831"/>
      <c r="AG234" s="1830"/>
      <c r="AH234" s="1831"/>
      <c r="AI234" s="1830"/>
      <c r="AJ234" s="1831"/>
      <c r="AK234" s="1830"/>
      <c r="AL234" s="1831"/>
      <c r="AM234" s="1830"/>
      <c r="AN234" s="1831"/>
      <c r="AO234" s="1868"/>
      <c r="AP234" s="1858"/>
      <c r="AQ234" s="1856"/>
      <c r="AR234" s="1856"/>
      <c r="AS234" s="1841"/>
      <c r="AT234" s="1840"/>
      <c r="AU234" s="1840"/>
      <c r="AV234" s="1840"/>
      <c r="AW234" s="1840"/>
      <c r="BU234" s="270"/>
      <c r="BV234" s="270"/>
      <c r="BW234" s="270"/>
      <c r="BX234" s="270"/>
      <c r="BY234" s="270"/>
      <c r="BZ234" s="270"/>
      <c r="CA234" s="270"/>
      <c r="CB234" s="270"/>
      <c r="CC234" s="270"/>
      <c r="CD234" s="270">
        <v>0</v>
      </c>
      <c r="CE234" s="270">
        <v>0</v>
      </c>
      <c r="CF234" s="270"/>
      <c r="CG234" s="270"/>
      <c r="CH234" s="270"/>
      <c r="CI234" s="270"/>
      <c r="CJ234" s="270"/>
      <c r="CK234" s="270"/>
      <c r="CL234" s="270"/>
      <c r="CM234" s="270"/>
    </row>
    <row r="235" spans="1:91" s="236" customFormat="1" ht="15" customHeight="1" x14ac:dyDescent="0.2">
      <c r="A235" s="7837" t="s">
        <v>2099</v>
      </c>
      <c r="B235" s="7880" t="s">
        <v>2250</v>
      </c>
      <c r="C235" s="7881"/>
      <c r="D235" s="3526"/>
      <c r="E235" s="760"/>
      <c r="F235" s="760"/>
      <c r="G235" s="761"/>
      <c r="H235" s="762"/>
      <c r="I235" s="763"/>
      <c r="J235" s="762"/>
      <c r="K235" s="763"/>
      <c r="L235" s="762"/>
      <c r="M235" s="763"/>
      <c r="N235" s="762"/>
      <c r="O235" s="763"/>
      <c r="P235" s="762"/>
      <c r="Q235" s="763"/>
      <c r="R235" s="762"/>
      <c r="S235" s="763"/>
      <c r="T235" s="762"/>
      <c r="U235" s="763"/>
      <c r="V235" s="3527"/>
      <c r="W235" s="763"/>
      <c r="X235" s="3527"/>
      <c r="Y235" s="763"/>
      <c r="Z235" s="3527"/>
      <c r="AA235" s="763"/>
      <c r="AB235" s="3527"/>
      <c r="AC235" s="763"/>
      <c r="AD235" s="3527"/>
      <c r="AE235" s="763"/>
      <c r="AF235" s="3527"/>
      <c r="AG235" s="763"/>
      <c r="AH235" s="3527"/>
      <c r="AI235" s="763"/>
      <c r="AJ235" s="3527"/>
      <c r="AK235" s="763"/>
      <c r="AL235" s="3527"/>
      <c r="AM235" s="763"/>
      <c r="AN235" s="3527"/>
      <c r="AO235" s="778"/>
      <c r="AP235" s="3533"/>
      <c r="AQ235" s="774"/>
      <c r="AR235" s="774"/>
      <c r="AS235" s="1858"/>
      <c r="AT235" s="1855"/>
      <c r="AU235" s="1855"/>
      <c r="AV235" s="1855"/>
      <c r="AW235" s="1855"/>
      <c r="BU235" s="270"/>
      <c r="BV235" s="270"/>
      <c r="BW235" s="270"/>
      <c r="BX235" s="270"/>
      <c r="BY235" s="270"/>
      <c r="BZ235" s="270"/>
      <c r="CA235" s="270"/>
      <c r="CB235" s="270"/>
      <c r="CC235" s="270"/>
      <c r="CD235" s="270">
        <v>0</v>
      </c>
      <c r="CE235" s="270">
        <v>0</v>
      </c>
      <c r="CF235" s="270"/>
      <c r="CG235" s="270"/>
      <c r="CH235" s="270"/>
      <c r="CI235" s="270"/>
      <c r="CJ235" s="270"/>
      <c r="CK235" s="270"/>
      <c r="CL235" s="270"/>
      <c r="CM235" s="270"/>
    </row>
    <row r="236" spans="1:91" s="236" customFormat="1" ht="14.25" customHeight="1" x14ac:dyDescent="0.2">
      <c r="A236" s="7838"/>
      <c r="B236" s="7865" t="s">
        <v>2251</v>
      </c>
      <c r="C236" s="7866"/>
      <c r="D236" s="3440"/>
      <c r="E236" s="1860"/>
      <c r="F236" s="1860"/>
      <c r="G236" s="1835"/>
      <c r="H236" s="1836"/>
      <c r="I236" s="1837"/>
      <c r="J236" s="1836"/>
      <c r="K236" s="1837"/>
      <c r="L236" s="1836"/>
      <c r="M236" s="1837"/>
      <c r="N236" s="1836"/>
      <c r="O236" s="1837"/>
      <c r="P236" s="1836"/>
      <c r="Q236" s="1837"/>
      <c r="R236" s="1836"/>
      <c r="S236" s="1837"/>
      <c r="T236" s="1836"/>
      <c r="U236" s="1837"/>
      <c r="V236" s="1838"/>
      <c r="W236" s="1837"/>
      <c r="X236" s="1838"/>
      <c r="Y236" s="1837"/>
      <c r="Z236" s="1838"/>
      <c r="AA236" s="1837"/>
      <c r="AB236" s="1838"/>
      <c r="AC236" s="1837"/>
      <c r="AD236" s="1838"/>
      <c r="AE236" s="1837"/>
      <c r="AF236" s="1838"/>
      <c r="AG236" s="1837"/>
      <c r="AH236" s="1838"/>
      <c r="AI236" s="1837"/>
      <c r="AJ236" s="1838"/>
      <c r="AK236" s="1837"/>
      <c r="AL236" s="1838"/>
      <c r="AM236" s="1837"/>
      <c r="AN236" s="1838"/>
      <c r="AO236" s="1861"/>
      <c r="AP236" s="1862"/>
      <c r="AQ236" s="1841"/>
      <c r="AR236" s="1841"/>
      <c r="AS236" s="1858"/>
      <c r="AT236" s="1855"/>
      <c r="AU236" s="1855"/>
      <c r="AV236" s="1855"/>
      <c r="AW236" s="1855"/>
      <c r="BU236" s="270"/>
      <c r="BV236" s="270"/>
      <c r="BW236" s="270"/>
      <c r="BX236" s="270"/>
      <c r="BY236" s="270"/>
      <c r="BZ236" s="270"/>
      <c r="CA236" s="270"/>
      <c r="CB236" s="270"/>
      <c r="CC236" s="270"/>
      <c r="CD236" s="270">
        <v>0</v>
      </c>
      <c r="CE236" s="270">
        <v>0</v>
      </c>
      <c r="CF236" s="270"/>
      <c r="CG236" s="270"/>
      <c r="CH236" s="270"/>
      <c r="CI236" s="270"/>
      <c r="CJ236" s="270"/>
      <c r="CK236" s="270"/>
      <c r="CL236" s="270"/>
      <c r="CM236" s="270"/>
    </row>
    <row r="237" spans="1:91" s="236" customFormat="1" ht="14.25" customHeight="1" x14ac:dyDescent="0.2">
      <c r="A237" s="7838"/>
      <c r="B237" s="7776" t="s">
        <v>2252</v>
      </c>
      <c r="C237" s="6665"/>
      <c r="D237" s="3440"/>
      <c r="E237" s="1860"/>
      <c r="F237" s="1860"/>
      <c r="G237" s="1835"/>
      <c r="H237" s="1836"/>
      <c r="I237" s="1837"/>
      <c r="J237" s="1836"/>
      <c r="K237" s="1837"/>
      <c r="L237" s="1836"/>
      <c r="M237" s="1837"/>
      <c r="N237" s="1836"/>
      <c r="O237" s="1837"/>
      <c r="P237" s="1836"/>
      <c r="Q237" s="1837"/>
      <c r="R237" s="1836"/>
      <c r="S237" s="1837"/>
      <c r="T237" s="1836"/>
      <c r="U237" s="1837"/>
      <c r="V237" s="1838"/>
      <c r="W237" s="1837"/>
      <c r="X237" s="1838"/>
      <c r="Y237" s="1837"/>
      <c r="Z237" s="1838"/>
      <c r="AA237" s="1837"/>
      <c r="AB237" s="1838"/>
      <c r="AC237" s="1837"/>
      <c r="AD237" s="1838"/>
      <c r="AE237" s="1837"/>
      <c r="AF237" s="1838"/>
      <c r="AG237" s="1837"/>
      <c r="AH237" s="1838"/>
      <c r="AI237" s="1837"/>
      <c r="AJ237" s="1838"/>
      <c r="AK237" s="1837"/>
      <c r="AL237" s="1838"/>
      <c r="AM237" s="1837"/>
      <c r="AN237" s="1838"/>
      <c r="AO237" s="1861"/>
      <c r="AP237" s="1862"/>
      <c r="AQ237" s="1841"/>
      <c r="AR237" s="1841"/>
      <c r="AS237" s="1841"/>
      <c r="AT237" s="774"/>
      <c r="AU237" s="774"/>
      <c r="AV237" s="774"/>
      <c r="AW237" s="774"/>
      <c r="BU237" s="270"/>
      <c r="BV237" s="270"/>
      <c r="BW237" s="270"/>
      <c r="BX237" s="270"/>
      <c r="BY237" s="270"/>
      <c r="BZ237" s="270"/>
      <c r="CA237" s="270"/>
      <c r="CB237" s="270"/>
      <c r="CC237" s="270"/>
      <c r="CD237" s="270">
        <v>0</v>
      </c>
      <c r="CE237" s="270">
        <v>0</v>
      </c>
      <c r="CF237" s="270"/>
      <c r="CG237" s="270"/>
      <c r="CH237" s="270"/>
      <c r="CI237" s="270"/>
      <c r="CJ237" s="270"/>
      <c r="CK237" s="270"/>
      <c r="CL237" s="270"/>
      <c r="CM237" s="270"/>
    </row>
    <row r="238" spans="1:91" s="236" customFormat="1" ht="15" customHeight="1" x14ac:dyDescent="0.2">
      <c r="A238" s="7838"/>
      <c r="B238" s="7777" t="s">
        <v>2253</v>
      </c>
      <c r="C238" s="7778"/>
      <c r="D238" s="3534"/>
      <c r="E238" s="1864"/>
      <c r="F238" s="1864"/>
      <c r="G238" s="1842"/>
      <c r="H238" s="1843"/>
      <c r="I238" s="1844"/>
      <c r="J238" s="1843"/>
      <c r="K238" s="1844"/>
      <c r="L238" s="1843"/>
      <c r="M238" s="1844"/>
      <c r="N238" s="1843"/>
      <c r="O238" s="1844"/>
      <c r="P238" s="1843"/>
      <c r="Q238" s="1844"/>
      <c r="R238" s="1843"/>
      <c r="S238" s="1844"/>
      <c r="T238" s="1843"/>
      <c r="U238" s="1844"/>
      <c r="V238" s="251"/>
      <c r="W238" s="1844"/>
      <c r="X238" s="251"/>
      <c r="Y238" s="1844"/>
      <c r="Z238" s="251"/>
      <c r="AA238" s="1844"/>
      <c r="AB238" s="251"/>
      <c r="AC238" s="1844"/>
      <c r="AD238" s="251"/>
      <c r="AE238" s="1844"/>
      <c r="AF238" s="251"/>
      <c r="AG238" s="1844"/>
      <c r="AH238" s="251"/>
      <c r="AI238" s="1844"/>
      <c r="AJ238" s="251"/>
      <c r="AK238" s="1844"/>
      <c r="AL238" s="251"/>
      <c r="AM238" s="1844"/>
      <c r="AN238" s="251"/>
      <c r="AO238" s="1865"/>
      <c r="AP238" s="779"/>
      <c r="AQ238" s="1841"/>
      <c r="AR238" s="1841"/>
      <c r="AS238" s="1841"/>
      <c r="AT238" s="774"/>
      <c r="AU238" s="774"/>
      <c r="AV238" s="774"/>
      <c r="AW238" s="774"/>
      <c r="BU238" s="270"/>
      <c r="BV238" s="270"/>
      <c r="BW238" s="270"/>
      <c r="BX238" s="270"/>
      <c r="BY238" s="270"/>
      <c r="BZ238" s="270"/>
      <c r="CA238" s="270"/>
      <c r="CB238" s="270"/>
      <c r="CC238" s="270"/>
      <c r="CD238" s="270"/>
      <c r="CE238" s="270"/>
      <c r="CF238" s="270"/>
      <c r="CG238" s="270"/>
      <c r="CH238" s="270"/>
      <c r="CI238" s="270"/>
      <c r="CJ238" s="270"/>
      <c r="CK238" s="270"/>
      <c r="CL238" s="270"/>
      <c r="CM238" s="270"/>
    </row>
    <row r="239" spans="1:91" s="236" customFormat="1" ht="15" customHeight="1" x14ac:dyDescent="0.2">
      <c r="A239" s="7838"/>
      <c r="B239" s="7865" t="s">
        <v>2254</v>
      </c>
      <c r="C239" s="7866"/>
      <c r="D239" s="3534"/>
      <c r="E239" s="1864"/>
      <c r="F239" s="1864"/>
      <c r="G239" s="1842"/>
      <c r="H239" s="1843"/>
      <c r="I239" s="1844"/>
      <c r="J239" s="1843"/>
      <c r="K239" s="1844"/>
      <c r="L239" s="1843"/>
      <c r="M239" s="1844"/>
      <c r="N239" s="1843"/>
      <c r="O239" s="1844"/>
      <c r="P239" s="1843"/>
      <c r="Q239" s="1844"/>
      <c r="R239" s="1843"/>
      <c r="S239" s="1844"/>
      <c r="T239" s="1843"/>
      <c r="U239" s="1844"/>
      <c r="V239" s="251"/>
      <c r="W239" s="1844"/>
      <c r="X239" s="251"/>
      <c r="Y239" s="1844"/>
      <c r="Z239" s="251"/>
      <c r="AA239" s="1844"/>
      <c r="AB239" s="251"/>
      <c r="AC239" s="1844"/>
      <c r="AD239" s="251"/>
      <c r="AE239" s="1844"/>
      <c r="AF239" s="251"/>
      <c r="AG239" s="1844"/>
      <c r="AH239" s="251"/>
      <c r="AI239" s="1844"/>
      <c r="AJ239" s="251"/>
      <c r="AK239" s="1844"/>
      <c r="AL239" s="251"/>
      <c r="AM239" s="1844"/>
      <c r="AN239" s="251"/>
      <c r="AO239" s="1865"/>
      <c r="AP239" s="779"/>
      <c r="AQ239" s="1841"/>
      <c r="AR239" s="1841"/>
      <c r="AS239" s="1841"/>
      <c r="AT239" s="774"/>
      <c r="AU239" s="774"/>
      <c r="AV239" s="774"/>
      <c r="AW239" s="774"/>
      <c r="BU239" s="270"/>
      <c r="BV239" s="270"/>
      <c r="BW239" s="270"/>
      <c r="BX239" s="270"/>
      <c r="BY239" s="270"/>
      <c r="BZ239" s="270"/>
      <c r="CA239" s="270"/>
      <c r="CB239" s="270"/>
      <c r="CC239" s="270"/>
      <c r="CD239" s="270"/>
      <c r="CE239" s="270"/>
      <c r="CF239" s="270"/>
      <c r="CG239" s="270"/>
      <c r="CH239" s="270"/>
      <c r="CI239" s="270"/>
      <c r="CJ239" s="270"/>
      <c r="CK239" s="270"/>
      <c r="CL239" s="270"/>
      <c r="CM239" s="270"/>
    </row>
    <row r="240" spans="1:91" s="236" customFormat="1" ht="14.25" customHeight="1" x14ac:dyDescent="0.2">
      <c r="A240" s="7839"/>
      <c r="B240" s="7876" t="s">
        <v>2255</v>
      </c>
      <c r="C240" s="7877"/>
      <c r="D240" s="3442"/>
      <c r="E240" s="1867"/>
      <c r="F240" s="1867"/>
      <c r="G240" s="1828"/>
      <c r="H240" s="1829"/>
      <c r="I240" s="1830"/>
      <c r="J240" s="1829"/>
      <c r="K240" s="1830"/>
      <c r="L240" s="1829"/>
      <c r="M240" s="1830"/>
      <c r="N240" s="1829"/>
      <c r="O240" s="1830"/>
      <c r="P240" s="1829"/>
      <c r="Q240" s="1830"/>
      <c r="R240" s="1829"/>
      <c r="S240" s="1830"/>
      <c r="T240" s="1829"/>
      <c r="U240" s="1830"/>
      <c r="V240" s="1831"/>
      <c r="W240" s="1830"/>
      <c r="X240" s="1831"/>
      <c r="Y240" s="1830"/>
      <c r="Z240" s="1831"/>
      <c r="AA240" s="1830"/>
      <c r="AB240" s="1831"/>
      <c r="AC240" s="1830"/>
      <c r="AD240" s="1831"/>
      <c r="AE240" s="1830"/>
      <c r="AF240" s="1831"/>
      <c r="AG240" s="1830"/>
      <c r="AH240" s="1831"/>
      <c r="AI240" s="1830"/>
      <c r="AJ240" s="1831"/>
      <c r="AK240" s="1830"/>
      <c r="AL240" s="1831"/>
      <c r="AM240" s="1830"/>
      <c r="AN240" s="1831"/>
      <c r="AO240" s="1868"/>
      <c r="AP240" s="1858"/>
      <c r="AQ240" s="1841"/>
      <c r="AR240" s="1841"/>
      <c r="AS240" s="1841"/>
      <c r="AT240" s="1840"/>
      <c r="AU240" s="1840"/>
      <c r="AV240" s="1840"/>
      <c r="AW240" s="1840"/>
      <c r="BU240" s="270"/>
      <c r="BV240" s="270"/>
      <c r="BW240" s="270"/>
      <c r="BX240" s="270"/>
      <c r="BY240" s="270"/>
      <c r="BZ240" s="270"/>
      <c r="CA240" s="270"/>
      <c r="CB240" s="270"/>
      <c r="CC240" s="270"/>
      <c r="CD240" s="270">
        <v>0</v>
      </c>
      <c r="CE240" s="270">
        <v>0</v>
      </c>
      <c r="CF240" s="270"/>
      <c r="CG240" s="270"/>
      <c r="CH240" s="270"/>
      <c r="CI240" s="270"/>
      <c r="CJ240" s="270"/>
      <c r="CK240" s="270"/>
      <c r="CL240" s="270"/>
      <c r="CM240" s="270"/>
    </row>
    <row r="241" spans="1:91" s="236" customFormat="1" ht="15" customHeight="1" x14ac:dyDescent="0.2">
      <c r="A241" s="7837" t="s">
        <v>2256</v>
      </c>
      <c r="B241" s="7880" t="s">
        <v>2250</v>
      </c>
      <c r="C241" s="7881"/>
      <c r="D241" s="3526"/>
      <c r="E241" s="760"/>
      <c r="F241" s="760"/>
      <c r="G241" s="761"/>
      <c r="H241" s="762"/>
      <c r="I241" s="763"/>
      <c r="J241" s="762"/>
      <c r="K241" s="763"/>
      <c r="L241" s="762"/>
      <c r="M241" s="763"/>
      <c r="N241" s="762"/>
      <c r="O241" s="763"/>
      <c r="P241" s="762"/>
      <c r="Q241" s="763"/>
      <c r="R241" s="762"/>
      <c r="S241" s="763"/>
      <c r="T241" s="762"/>
      <c r="U241" s="763"/>
      <c r="V241" s="762"/>
      <c r="W241" s="763"/>
      <c r="X241" s="762"/>
      <c r="Y241" s="763"/>
      <c r="Z241" s="762"/>
      <c r="AA241" s="763"/>
      <c r="AB241" s="762"/>
      <c r="AC241" s="763"/>
      <c r="AD241" s="762"/>
      <c r="AE241" s="763"/>
      <c r="AF241" s="762"/>
      <c r="AG241" s="763"/>
      <c r="AH241" s="762"/>
      <c r="AI241" s="763"/>
      <c r="AJ241" s="762"/>
      <c r="AK241" s="763"/>
      <c r="AL241" s="762"/>
      <c r="AM241" s="763"/>
      <c r="AN241" s="762"/>
      <c r="AO241" s="763"/>
      <c r="AP241" s="3535"/>
      <c r="AQ241" s="774"/>
      <c r="AR241" s="774"/>
      <c r="AS241" s="1858"/>
      <c r="AT241" s="1840"/>
      <c r="AU241" s="1840"/>
      <c r="AV241" s="1840"/>
      <c r="AW241" s="1840"/>
      <c r="BU241" s="270"/>
      <c r="BV241" s="270"/>
      <c r="BW241" s="270"/>
      <c r="BX241" s="270"/>
      <c r="BY241" s="270"/>
      <c r="BZ241" s="270"/>
      <c r="CA241" s="270"/>
      <c r="CB241" s="270"/>
      <c r="CC241" s="270"/>
      <c r="CD241" s="270">
        <v>0</v>
      </c>
      <c r="CE241" s="270">
        <v>0</v>
      </c>
      <c r="CF241" s="270"/>
      <c r="CG241" s="270"/>
      <c r="CH241" s="270"/>
      <c r="CI241" s="270"/>
      <c r="CJ241" s="270"/>
      <c r="CK241" s="270"/>
      <c r="CL241" s="270"/>
      <c r="CM241" s="270"/>
    </row>
    <row r="242" spans="1:91" s="236" customFormat="1" ht="15" customHeight="1" x14ac:dyDescent="0.2">
      <c r="A242" s="7838"/>
      <c r="B242" s="7865" t="s">
        <v>2251</v>
      </c>
      <c r="C242" s="7866"/>
      <c r="D242" s="3440"/>
      <c r="E242" s="1860"/>
      <c r="F242" s="1860"/>
      <c r="G242" s="1835"/>
      <c r="H242" s="1836"/>
      <c r="I242" s="1837"/>
      <c r="J242" s="1836"/>
      <c r="K242" s="1837"/>
      <c r="L242" s="1836"/>
      <c r="M242" s="1837"/>
      <c r="N242" s="1836"/>
      <c r="O242" s="1837"/>
      <c r="P242" s="1836"/>
      <c r="Q242" s="1837"/>
      <c r="R242" s="1836"/>
      <c r="S242" s="1837"/>
      <c r="T242" s="1836"/>
      <c r="U242" s="1837"/>
      <c r="V242" s="1836"/>
      <c r="W242" s="1837"/>
      <c r="X242" s="1836"/>
      <c r="Y242" s="1837"/>
      <c r="Z242" s="1836"/>
      <c r="AA242" s="1837"/>
      <c r="AB242" s="1836"/>
      <c r="AC242" s="1837"/>
      <c r="AD242" s="1836"/>
      <c r="AE242" s="1837"/>
      <c r="AF242" s="1836"/>
      <c r="AG242" s="1837"/>
      <c r="AH242" s="1836"/>
      <c r="AI242" s="1837"/>
      <c r="AJ242" s="1836"/>
      <c r="AK242" s="1837"/>
      <c r="AL242" s="1836"/>
      <c r="AM242" s="1837"/>
      <c r="AN242" s="1836"/>
      <c r="AO242" s="1837"/>
      <c r="AP242" s="1870"/>
      <c r="AQ242" s="1841"/>
      <c r="AR242" s="1841"/>
      <c r="AS242" s="1858"/>
      <c r="AT242" s="1855"/>
      <c r="AU242" s="1855"/>
      <c r="AV242" s="1855"/>
      <c r="AW242" s="1855"/>
      <c r="BU242" s="270"/>
      <c r="BV242" s="270"/>
      <c r="BW242" s="270"/>
      <c r="BX242" s="270"/>
      <c r="BY242" s="270"/>
      <c r="BZ242" s="270"/>
      <c r="CA242" s="270"/>
      <c r="CB242" s="270"/>
      <c r="CC242" s="270"/>
      <c r="CD242" s="270">
        <v>0</v>
      </c>
      <c r="CE242" s="270">
        <v>0</v>
      </c>
      <c r="CF242" s="270"/>
      <c r="CG242" s="270"/>
      <c r="CH242" s="270"/>
      <c r="CI242" s="270"/>
      <c r="CJ242" s="270"/>
      <c r="CK242" s="270"/>
      <c r="CL242" s="270"/>
      <c r="CM242" s="270"/>
    </row>
    <row r="243" spans="1:91" s="236" customFormat="1" ht="14.25" customHeight="1" x14ac:dyDescent="0.2">
      <c r="A243" s="7838"/>
      <c r="B243" s="7776" t="s">
        <v>2252</v>
      </c>
      <c r="C243" s="6665"/>
      <c r="D243" s="3440"/>
      <c r="E243" s="1860"/>
      <c r="F243" s="1860"/>
      <c r="G243" s="1835"/>
      <c r="H243" s="1836"/>
      <c r="I243" s="1837"/>
      <c r="J243" s="1836"/>
      <c r="K243" s="1837"/>
      <c r="L243" s="1836"/>
      <c r="M243" s="1837"/>
      <c r="N243" s="1836"/>
      <c r="O243" s="1837"/>
      <c r="P243" s="1836"/>
      <c r="Q243" s="1837"/>
      <c r="R243" s="1836"/>
      <c r="S243" s="1837"/>
      <c r="T243" s="1836"/>
      <c r="U243" s="1837"/>
      <c r="V243" s="1836"/>
      <c r="W243" s="1837"/>
      <c r="X243" s="1836"/>
      <c r="Y243" s="1837"/>
      <c r="Z243" s="1836"/>
      <c r="AA243" s="1837"/>
      <c r="AB243" s="1836"/>
      <c r="AC243" s="1837"/>
      <c r="AD243" s="1836"/>
      <c r="AE243" s="1837"/>
      <c r="AF243" s="1836"/>
      <c r="AG243" s="1837"/>
      <c r="AH243" s="1836"/>
      <c r="AI243" s="1837"/>
      <c r="AJ243" s="1836"/>
      <c r="AK243" s="1837"/>
      <c r="AL243" s="1836"/>
      <c r="AM243" s="1837"/>
      <c r="AN243" s="1836"/>
      <c r="AO243" s="1837"/>
      <c r="AP243" s="1870"/>
      <c r="AQ243" s="1841"/>
      <c r="AR243" s="1841"/>
      <c r="AS243" s="1841"/>
      <c r="AT243" s="1855"/>
      <c r="AU243" s="1855"/>
      <c r="AV243" s="1855"/>
      <c r="AW243" s="1855"/>
      <c r="BU243" s="270"/>
      <c r="BV243" s="270"/>
      <c r="BW243" s="270"/>
      <c r="BX243" s="270"/>
      <c r="BY243" s="270"/>
      <c r="BZ243" s="270"/>
      <c r="CA243" s="270"/>
      <c r="CB243" s="270"/>
      <c r="CC243" s="270"/>
      <c r="CD243" s="270">
        <v>0</v>
      </c>
      <c r="CE243" s="270">
        <v>0</v>
      </c>
      <c r="CF243" s="270"/>
      <c r="CG243" s="270"/>
      <c r="CH243" s="270"/>
      <c r="CI243" s="270"/>
      <c r="CJ243" s="270"/>
      <c r="CK243" s="270"/>
      <c r="CL243" s="270"/>
      <c r="CM243" s="270"/>
    </row>
    <row r="244" spans="1:91" s="236" customFormat="1" ht="15" customHeight="1" x14ac:dyDescent="0.2">
      <c r="A244" s="7838"/>
      <c r="B244" s="7777" t="s">
        <v>2253</v>
      </c>
      <c r="C244" s="7778"/>
      <c r="D244" s="3534"/>
      <c r="E244" s="1864"/>
      <c r="F244" s="1864"/>
      <c r="G244" s="1842"/>
      <c r="H244" s="1843"/>
      <c r="I244" s="1844"/>
      <c r="J244" s="1843"/>
      <c r="K244" s="1844"/>
      <c r="L244" s="1843"/>
      <c r="M244" s="1844"/>
      <c r="N244" s="1843"/>
      <c r="O244" s="1844"/>
      <c r="P244" s="1843"/>
      <c r="Q244" s="1844"/>
      <c r="R244" s="1843"/>
      <c r="S244" s="1844"/>
      <c r="T244" s="1843"/>
      <c r="U244" s="1844"/>
      <c r="V244" s="1843"/>
      <c r="W244" s="1844"/>
      <c r="X244" s="1843"/>
      <c r="Y244" s="1844"/>
      <c r="Z244" s="1843"/>
      <c r="AA244" s="1844"/>
      <c r="AB244" s="1843"/>
      <c r="AC244" s="1844"/>
      <c r="AD244" s="1843"/>
      <c r="AE244" s="1844"/>
      <c r="AF244" s="1843"/>
      <c r="AG244" s="1844"/>
      <c r="AH244" s="1843"/>
      <c r="AI244" s="1844"/>
      <c r="AJ244" s="1843"/>
      <c r="AK244" s="1844"/>
      <c r="AL244" s="1843"/>
      <c r="AM244" s="1844"/>
      <c r="AN244" s="1843"/>
      <c r="AO244" s="1844"/>
      <c r="AP244" s="781"/>
      <c r="AQ244" s="1841"/>
      <c r="AR244" s="1841"/>
      <c r="AS244" s="1841"/>
      <c r="AT244" s="1872"/>
      <c r="AU244" s="1872"/>
      <c r="AV244" s="1872"/>
      <c r="AW244" s="1872"/>
      <c r="BU244" s="270"/>
      <c r="BV244" s="270"/>
      <c r="BW244" s="270"/>
      <c r="BX244" s="270"/>
      <c r="BY244" s="270"/>
      <c r="BZ244" s="270"/>
      <c r="CA244" s="270"/>
      <c r="CB244" s="270"/>
      <c r="CC244" s="270"/>
      <c r="CD244" s="270"/>
      <c r="CE244" s="270"/>
      <c r="CF244" s="270"/>
      <c r="CG244" s="270"/>
      <c r="CH244" s="270"/>
      <c r="CI244" s="270"/>
      <c r="CJ244" s="270"/>
      <c r="CK244" s="270"/>
      <c r="CL244" s="270"/>
      <c r="CM244" s="270"/>
    </row>
    <row r="245" spans="1:91" s="236" customFormat="1" ht="15" customHeight="1" x14ac:dyDescent="0.2">
      <c r="A245" s="7838"/>
      <c r="B245" s="7865" t="s">
        <v>2254</v>
      </c>
      <c r="C245" s="7866"/>
      <c r="D245" s="3534"/>
      <c r="E245" s="1864"/>
      <c r="F245" s="1864"/>
      <c r="G245" s="1842"/>
      <c r="H245" s="1843"/>
      <c r="I245" s="1844"/>
      <c r="J245" s="1843"/>
      <c r="K245" s="1844"/>
      <c r="L245" s="1843"/>
      <c r="M245" s="1844"/>
      <c r="N245" s="1843"/>
      <c r="O245" s="1844"/>
      <c r="P245" s="1843"/>
      <c r="Q245" s="1844"/>
      <c r="R245" s="1843"/>
      <c r="S245" s="1844"/>
      <c r="T245" s="1843"/>
      <c r="U245" s="1844"/>
      <c r="V245" s="1843"/>
      <c r="W245" s="1844"/>
      <c r="X245" s="1843"/>
      <c r="Y245" s="1844"/>
      <c r="Z245" s="1843"/>
      <c r="AA245" s="1844"/>
      <c r="AB245" s="1843"/>
      <c r="AC245" s="1844"/>
      <c r="AD245" s="1843"/>
      <c r="AE245" s="1844"/>
      <c r="AF245" s="1843"/>
      <c r="AG245" s="1844"/>
      <c r="AH245" s="1843"/>
      <c r="AI245" s="1844"/>
      <c r="AJ245" s="1843"/>
      <c r="AK245" s="1844"/>
      <c r="AL245" s="1843"/>
      <c r="AM245" s="1844"/>
      <c r="AN245" s="1843"/>
      <c r="AO245" s="1844"/>
      <c r="AP245" s="781"/>
      <c r="AQ245" s="1841"/>
      <c r="AR245" s="1841"/>
      <c r="AS245" s="1841"/>
      <c r="AT245" s="1872"/>
      <c r="AU245" s="1872"/>
      <c r="AV245" s="1872"/>
      <c r="AW245" s="1872"/>
      <c r="BU245" s="270"/>
      <c r="BV245" s="270"/>
      <c r="BW245" s="270"/>
      <c r="BX245" s="270"/>
      <c r="BY245" s="270"/>
      <c r="BZ245" s="270"/>
      <c r="CA245" s="270"/>
      <c r="CB245" s="270"/>
      <c r="CC245" s="270"/>
      <c r="CD245" s="270"/>
      <c r="CE245" s="270"/>
      <c r="CF245" s="270"/>
      <c r="CG245" s="270"/>
      <c r="CH245" s="270"/>
      <c r="CI245" s="270"/>
      <c r="CJ245" s="270"/>
      <c r="CK245" s="270"/>
      <c r="CL245" s="270"/>
      <c r="CM245" s="270"/>
    </row>
    <row r="246" spans="1:91" s="236" customFormat="1" ht="14.25" customHeight="1" x14ac:dyDescent="0.2">
      <c r="A246" s="7839"/>
      <c r="B246" s="7876" t="s">
        <v>2255</v>
      </c>
      <c r="C246" s="7877"/>
      <c r="D246" s="3442"/>
      <c r="E246" s="1867"/>
      <c r="F246" s="1867"/>
      <c r="G246" s="1828"/>
      <c r="H246" s="1829"/>
      <c r="I246" s="1830"/>
      <c r="J246" s="1829"/>
      <c r="K246" s="1830"/>
      <c r="L246" s="1829"/>
      <c r="M246" s="1830"/>
      <c r="N246" s="1829"/>
      <c r="O246" s="1830"/>
      <c r="P246" s="1829"/>
      <c r="Q246" s="1830"/>
      <c r="R246" s="1829"/>
      <c r="S246" s="1830"/>
      <c r="T246" s="1829"/>
      <c r="U246" s="1830"/>
      <c r="V246" s="1829"/>
      <c r="W246" s="1830"/>
      <c r="X246" s="1829"/>
      <c r="Y246" s="1830"/>
      <c r="Z246" s="1829"/>
      <c r="AA246" s="1830"/>
      <c r="AB246" s="1829"/>
      <c r="AC246" s="1830"/>
      <c r="AD246" s="1829"/>
      <c r="AE246" s="1830"/>
      <c r="AF246" s="1829"/>
      <c r="AG246" s="1830"/>
      <c r="AH246" s="1829"/>
      <c r="AI246" s="1830"/>
      <c r="AJ246" s="1829"/>
      <c r="AK246" s="1830"/>
      <c r="AL246" s="1829"/>
      <c r="AM246" s="1830"/>
      <c r="AN246" s="1829"/>
      <c r="AO246" s="1830"/>
      <c r="AP246" s="1874"/>
      <c r="AQ246" s="1841"/>
      <c r="AR246" s="1841"/>
      <c r="AS246" s="1841"/>
      <c r="AT246" s="774"/>
      <c r="AU246" s="774"/>
      <c r="AV246" s="774"/>
      <c r="AW246" s="774"/>
      <c r="BU246" s="270"/>
      <c r="BV246" s="270"/>
      <c r="BW246" s="270"/>
      <c r="BX246" s="270"/>
      <c r="BY246" s="270"/>
      <c r="BZ246" s="270"/>
      <c r="CA246" s="270"/>
      <c r="CB246" s="270"/>
      <c r="CC246" s="270"/>
      <c r="CD246" s="270">
        <v>0</v>
      </c>
      <c r="CE246" s="270">
        <v>0</v>
      </c>
      <c r="CF246" s="270"/>
      <c r="CG246" s="270"/>
      <c r="CH246" s="270"/>
      <c r="CI246" s="270"/>
      <c r="CJ246" s="270"/>
      <c r="CK246" s="270"/>
      <c r="CL246" s="270"/>
      <c r="CM246" s="270"/>
    </row>
    <row r="247" spans="1:91" s="236" customFormat="1" ht="14.25" customHeight="1" x14ac:dyDescent="0.2">
      <c r="A247" s="7837" t="s">
        <v>2257</v>
      </c>
      <c r="B247" s="7880" t="s">
        <v>2250</v>
      </c>
      <c r="C247" s="7881"/>
      <c r="D247" s="3536"/>
      <c r="E247" s="782"/>
      <c r="F247" s="782"/>
      <c r="G247" s="770"/>
      <c r="H247" s="771"/>
      <c r="I247" s="772"/>
      <c r="J247" s="771"/>
      <c r="K247" s="772"/>
      <c r="L247" s="771"/>
      <c r="M247" s="772"/>
      <c r="N247" s="771"/>
      <c r="O247" s="772"/>
      <c r="P247" s="771"/>
      <c r="Q247" s="772"/>
      <c r="R247" s="771"/>
      <c r="S247" s="772"/>
      <c r="T247" s="771"/>
      <c r="U247" s="772"/>
      <c r="V247" s="259"/>
      <c r="W247" s="772"/>
      <c r="X247" s="259"/>
      <c r="Y247" s="772"/>
      <c r="Z247" s="259"/>
      <c r="AA247" s="772"/>
      <c r="AB247" s="259"/>
      <c r="AC247" s="772"/>
      <c r="AD247" s="259"/>
      <c r="AE247" s="772"/>
      <c r="AF247" s="259"/>
      <c r="AG247" s="772"/>
      <c r="AH247" s="259"/>
      <c r="AI247" s="772"/>
      <c r="AJ247" s="259"/>
      <c r="AK247" s="772"/>
      <c r="AL247" s="259"/>
      <c r="AM247" s="772"/>
      <c r="AN247" s="259"/>
      <c r="AO247" s="3537"/>
      <c r="AP247" s="783"/>
      <c r="AQ247" s="774"/>
      <c r="AR247" s="774"/>
      <c r="AS247" s="1858"/>
      <c r="AT247" s="1840"/>
      <c r="AU247" s="1840"/>
      <c r="AV247" s="1840"/>
      <c r="AW247" s="1840"/>
      <c r="BU247" s="270"/>
      <c r="BV247" s="270"/>
      <c r="BW247" s="270"/>
      <c r="BX247" s="270"/>
      <c r="BY247" s="270"/>
      <c r="BZ247" s="270"/>
      <c r="CA247" s="270"/>
      <c r="CB247" s="270"/>
      <c r="CC247" s="270"/>
      <c r="CD247" s="270">
        <v>0</v>
      </c>
      <c r="CE247" s="270">
        <v>0</v>
      </c>
      <c r="CF247" s="270"/>
      <c r="CG247" s="270"/>
      <c r="CH247" s="270"/>
      <c r="CI247" s="270"/>
      <c r="CJ247" s="270"/>
      <c r="CK247" s="270"/>
      <c r="CL247" s="270"/>
      <c r="CM247" s="270"/>
    </row>
    <row r="248" spans="1:91" s="236" customFormat="1" ht="15" customHeight="1" x14ac:dyDescent="0.2">
      <c r="A248" s="7838"/>
      <c r="B248" s="7865" t="s">
        <v>2251</v>
      </c>
      <c r="C248" s="7866"/>
      <c r="D248" s="3440"/>
      <c r="E248" s="1860"/>
      <c r="F248" s="1860"/>
      <c r="G248" s="1835"/>
      <c r="H248" s="1836"/>
      <c r="I248" s="1837"/>
      <c r="J248" s="1836"/>
      <c r="K248" s="1837"/>
      <c r="L248" s="1836"/>
      <c r="M248" s="1837"/>
      <c r="N248" s="1836"/>
      <c r="O248" s="1837"/>
      <c r="P248" s="1836"/>
      <c r="Q248" s="1837"/>
      <c r="R248" s="1836"/>
      <c r="S248" s="1837"/>
      <c r="T248" s="1836"/>
      <c r="U248" s="1837"/>
      <c r="V248" s="1838"/>
      <c r="W248" s="1837"/>
      <c r="X248" s="1838"/>
      <c r="Y248" s="1837"/>
      <c r="Z248" s="1838"/>
      <c r="AA248" s="1837"/>
      <c r="AB248" s="1838"/>
      <c r="AC248" s="1837"/>
      <c r="AD248" s="1838"/>
      <c r="AE248" s="1837"/>
      <c r="AF248" s="1838"/>
      <c r="AG248" s="1837"/>
      <c r="AH248" s="1838"/>
      <c r="AI248" s="1837"/>
      <c r="AJ248" s="1838"/>
      <c r="AK248" s="1837"/>
      <c r="AL248" s="1838"/>
      <c r="AM248" s="1837"/>
      <c r="AN248" s="1838"/>
      <c r="AO248" s="1861"/>
      <c r="AP248" s="1862"/>
      <c r="AQ248" s="1841"/>
      <c r="AR248" s="1841"/>
      <c r="AS248" s="1858"/>
      <c r="AT248" s="1840"/>
      <c r="AU248" s="1840"/>
      <c r="AV248" s="1840"/>
      <c r="AW248" s="1840"/>
      <c r="BU248" s="270"/>
      <c r="BV248" s="270"/>
      <c r="BW248" s="270"/>
      <c r="BX248" s="270"/>
      <c r="BY248" s="270"/>
      <c r="BZ248" s="270"/>
      <c r="CA248" s="270"/>
      <c r="CB248" s="270"/>
      <c r="CC248" s="270"/>
      <c r="CD248" s="270">
        <v>0</v>
      </c>
      <c r="CE248" s="270">
        <v>0</v>
      </c>
      <c r="CF248" s="270"/>
      <c r="CG248" s="270"/>
      <c r="CH248" s="270"/>
      <c r="CI248" s="270"/>
      <c r="CJ248" s="270"/>
      <c r="CK248" s="270"/>
      <c r="CL248" s="270"/>
      <c r="CM248" s="270"/>
    </row>
    <row r="249" spans="1:91" s="236" customFormat="1" ht="14.25" customHeight="1" x14ac:dyDescent="0.2">
      <c r="A249" s="7838"/>
      <c r="B249" s="7776" t="s">
        <v>2252</v>
      </c>
      <c r="C249" s="6665"/>
      <c r="D249" s="3440"/>
      <c r="E249" s="1860"/>
      <c r="F249" s="1860"/>
      <c r="G249" s="1835"/>
      <c r="H249" s="1836"/>
      <c r="I249" s="1837"/>
      <c r="J249" s="1836"/>
      <c r="K249" s="1837"/>
      <c r="L249" s="1836"/>
      <c r="M249" s="1837"/>
      <c r="N249" s="1836"/>
      <c r="O249" s="1837"/>
      <c r="P249" s="1836"/>
      <c r="Q249" s="1837"/>
      <c r="R249" s="1836"/>
      <c r="S249" s="1837"/>
      <c r="T249" s="1836"/>
      <c r="U249" s="1837"/>
      <c r="V249" s="1838"/>
      <c r="W249" s="1837"/>
      <c r="X249" s="1838"/>
      <c r="Y249" s="1837"/>
      <c r="Z249" s="1838"/>
      <c r="AA249" s="1837"/>
      <c r="AB249" s="1838"/>
      <c r="AC249" s="1837"/>
      <c r="AD249" s="1838"/>
      <c r="AE249" s="1837"/>
      <c r="AF249" s="1838"/>
      <c r="AG249" s="1837"/>
      <c r="AH249" s="1838"/>
      <c r="AI249" s="1837"/>
      <c r="AJ249" s="1838"/>
      <c r="AK249" s="1837"/>
      <c r="AL249" s="1838"/>
      <c r="AM249" s="1837"/>
      <c r="AN249" s="1838"/>
      <c r="AO249" s="1861"/>
      <c r="AP249" s="1862"/>
      <c r="AQ249" s="1841"/>
      <c r="AR249" s="1841"/>
      <c r="AS249" s="1841"/>
      <c r="AT249" s="1855"/>
      <c r="AU249" s="1855"/>
      <c r="AV249" s="1855"/>
      <c r="AW249" s="1855"/>
      <c r="BU249" s="270"/>
      <c r="BV249" s="270"/>
      <c r="BW249" s="270"/>
      <c r="BX249" s="270"/>
      <c r="BY249" s="270"/>
      <c r="BZ249" s="270"/>
      <c r="CA249" s="270"/>
      <c r="CB249" s="270"/>
      <c r="CC249" s="270"/>
      <c r="CD249" s="270">
        <v>0</v>
      </c>
      <c r="CE249" s="270">
        <v>0</v>
      </c>
      <c r="CF249" s="270"/>
      <c r="CG249" s="270"/>
      <c r="CH249" s="270"/>
      <c r="CI249" s="270"/>
      <c r="CJ249" s="270"/>
      <c r="CK249" s="270"/>
      <c r="CL249" s="270"/>
      <c r="CM249" s="270"/>
    </row>
    <row r="250" spans="1:91" s="236" customFormat="1" ht="15" customHeight="1" x14ac:dyDescent="0.2">
      <c r="A250" s="7838"/>
      <c r="B250" s="7777" t="s">
        <v>2253</v>
      </c>
      <c r="C250" s="7778"/>
      <c r="D250" s="3534"/>
      <c r="E250" s="1864"/>
      <c r="F250" s="1864"/>
      <c r="G250" s="1842"/>
      <c r="H250" s="1843"/>
      <c r="I250" s="1844"/>
      <c r="J250" s="1843"/>
      <c r="K250" s="1844"/>
      <c r="L250" s="1843"/>
      <c r="M250" s="1844"/>
      <c r="N250" s="1843"/>
      <c r="O250" s="1844"/>
      <c r="P250" s="1843"/>
      <c r="Q250" s="1844"/>
      <c r="R250" s="1843"/>
      <c r="S250" s="1844"/>
      <c r="T250" s="1843"/>
      <c r="U250" s="1844"/>
      <c r="V250" s="251"/>
      <c r="W250" s="1844"/>
      <c r="X250" s="251"/>
      <c r="Y250" s="1844"/>
      <c r="Z250" s="251"/>
      <c r="AA250" s="1844"/>
      <c r="AB250" s="251"/>
      <c r="AC250" s="1844"/>
      <c r="AD250" s="251"/>
      <c r="AE250" s="1844"/>
      <c r="AF250" s="251"/>
      <c r="AG250" s="1844"/>
      <c r="AH250" s="251"/>
      <c r="AI250" s="1844"/>
      <c r="AJ250" s="251"/>
      <c r="AK250" s="1844"/>
      <c r="AL250" s="251"/>
      <c r="AM250" s="1844"/>
      <c r="AN250" s="251"/>
      <c r="AO250" s="1865"/>
      <c r="AP250" s="779"/>
      <c r="AQ250" s="1841"/>
      <c r="AR250" s="1841"/>
      <c r="AS250" s="1841"/>
      <c r="AT250" s="1855"/>
      <c r="AU250" s="1855"/>
      <c r="AV250" s="1855"/>
      <c r="AW250" s="1855"/>
      <c r="BU250" s="270"/>
      <c r="BV250" s="270"/>
      <c r="BW250" s="270"/>
      <c r="BX250" s="270"/>
      <c r="BY250" s="270"/>
      <c r="BZ250" s="270"/>
      <c r="CA250" s="270"/>
      <c r="CB250" s="270"/>
      <c r="CC250" s="270"/>
      <c r="CD250" s="270"/>
      <c r="CE250" s="270"/>
      <c r="CF250" s="270"/>
      <c r="CG250" s="270"/>
      <c r="CH250" s="270"/>
      <c r="CI250" s="270"/>
      <c r="CJ250" s="270"/>
      <c r="CK250" s="270"/>
      <c r="CL250" s="270"/>
      <c r="CM250" s="270"/>
    </row>
    <row r="251" spans="1:91" s="236" customFormat="1" ht="15" customHeight="1" x14ac:dyDescent="0.2">
      <c r="A251" s="7838"/>
      <c r="B251" s="7865" t="s">
        <v>2254</v>
      </c>
      <c r="C251" s="7866"/>
      <c r="D251" s="3534"/>
      <c r="E251" s="1864"/>
      <c r="F251" s="1864"/>
      <c r="G251" s="1842"/>
      <c r="H251" s="1843"/>
      <c r="I251" s="1844"/>
      <c r="J251" s="1843"/>
      <c r="K251" s="1844"/>
      <c r="L251" s="1843"/>
      <c r="M251" s="1844"/>
      <c r="N251" s="1843"/>
      <c r="O251" s="1844"/>
      <c r="P251" s="1843"/>
      <c r="Q251" s="1844"/>
      <c r="R251" s="1843"/>
      <c r="S251" s="1844"/>
      <c r="T251" s="1843"/>
      <c r="U251" s="1844"/>
      <c r="V251" s="251"/>
      <c r="W251" s="1844"/>
      <c r="X251" s="251"/>
      <c r="Y251" s="1844"/>
      <c r="Z251" s="251"/>
      <c r="AA251" s="1844"/>
      <c r="AB251" s="251"/>
      <c r="AC251" s="1844"/>
      <c r="AD251" s="251"/>
      <c r="AE251" s="1844"/>
      <c r="AF251" s="251"/>
      <c r="AG251" s="1844"/>
      <c r="AH251" s="251"/>
      <c r="AI251" s="1844"/>
      <c r="AJ251" s="251"/>
      <c r="AK251" s="1844"/>
      <c r="AL251" s="251"/>
      <c r="AM251" s="1844"/>
      <c r="AN251" s="251"/>
      <c r="AO251" s="1865"/>
      <c r="AP251" s="779"/>
      <c r="AQ251" s="1841"/>
      <c r="AR251" s="1841"/>
      <c r="AS251" s="1841"/>
      <c r="AT251" s="1855"/>
      <c r="AU251" s="1855"/>
      <c r="AV251" s="1855"/>
      <c r="AW251" s="1855"/>
      <c r="BU251" s="270"/>
      <c r="BV251" s="270"/>
      <c r="BW251" s="270"/>
      <c r="BX251" s="270"/>
      <c r="BY251" s="270"/>
      <c r="BZ251" s="270"/>
      <c r="CA251" s="270"/>
      <c r="CB251" s="270"/>
      <c r="CC251" s="270"/>
      <c r="CD251" s="270"/>
      <c r="CE251" s="270"/>
      <c r="CF251" s="270"/>
      <c r="CG251" s="270"/>
      <c r="CH251" s="270"/>
      <c r="CI251" s="270"/>
      <c r="CJ251" s="270"/>
      <c r="CK251" s="270"/>
      <c r="CL251" s="270"/>
      <c r="CM251" s="270"/>
    </row>
    <row r="252" spans="1:91" s="236" customFormat="1" ht="14.25" customHeight="1" x14ac:dyDescent="0.2">
      <c r="A252" s="7839"/>
      <c r="B252" s="7876" t="s">
        <v>2255</v>
      </c>
      <c r="C252" s="7877"/>
      <c r="D252" s="3534"/>
      <c r="E252" s="1864"/>
      <c r="F252" s="1864"/>
      <c r="G252" s="1828"/>
      <c r="H252" s="1829"/>
      <c r="I252" s="1830"/>
      <c r="J252" s="1829"/>
      <c r="K252" s="1830"/>
      <c r="L252" s="1829"/>
      <c r="M252" s="1830"/>
      <c r="N252" s="1829"/>
      <c r="O252" s="1830"/>
      <c r="P252" s="1829"/>
      <c r="Q252" s="1830"/>
      <c r="R252" s="1829"/>
      <c r="S252" s="1830"/>
      <c r="T252" s="1829"/>
      <c r="U252" s="1830"/>
      <c r="V252" s="1831"/>
      <c r="W252" s="1830"/>
      <c r="X252" s="1831"/>
      <c r="Y252" s="1844"/>
      <c r="Z252" s="251"/>
      <c r="AA252" s="1844"/>
      <c r="AB252" s="251"/>
      <c r="AC252" s="1844"/>
      <c r="AD252" s="251"/>
      <c r="AE252" s="1844"/>
      <c r="AF252" s="251"/>
      <c r="AG252" s="1844"/>
      <c r="AH252" s="251"/>
      <c r="AI252" s="1844"/>
      <c r="AJ252" s="251"/>
      <c r="AK252" s="1844"/>
      <c r="AL252" s="251"/>
      <c r="AM252" s="1844"/>
      <c r="AN252" s="251"/>
      <c r="AO252" s="1865"/>
      <c r="AP252" s="779"/>
      <c r="AQ252" s="1841"/>
      <c r="AR252" s="1847"/>
      <c r="AS252" s="1841"/>
      <c r="AT252" s="1855"/>
      <c r="AU252" s="1855"/>
      <c r="AV252" s="1855"/>
      <c r="AW252" s="1855"/>
      <c r="BU252" s="270"/>
      <c r="BV252" s="270"/>
      <c r="BW252" s="270"/>
      <c r="BX252" s="270"/>
      <c r="BY252" s="270"/>
      <c r="BZ252" s="270"/>
      <c r="CA252" s="270"/>
      <c r="CB252" s="270"/>
      <c r="CC252" s="270"/>
      <c r="CD252" s="270">
        <v>0</v>
      </c>
      <c r="CE252" s="270">
        <v>0</v>
      </c>
      <c r="CF252" s="270"/>
      <c r="CG252" s="270"/>
      <c r="CH252" s="270"/>
      <c r="CI252" s="270"/>
      <c r="CJ252" s="270"/>
      <c r="CK252" s="270"/>
      <c r="CL252" s="270"/>
      <c r="CM252" s="270"/>
    </row>
    <row r="253" spans="1:91" s="236" customFormat="1" ht="14.25" customHeight="1" x14ac:dyDescent="0.2">
      <c r="A253" s="7837" t="s">
        <v>2258</v>
      </c>
      <c r="B253" s="7878" t="s">
        <v>2250</v>
      </c>
      <c r="C253" s="7879"/>
      <c r="D253" s="3526"/>
      <c r="E253" s="760"/>
      <c r="F253" s="760"/>
      <c r="G253" s="770"/>
      <c r="H253" s="771"/>
      <c r="I253" s="772"/>
      <c r="J253" s="771"/>
      <c r="K253" s="772"/>
      <c r="L253" s="771"/>
      <c r="M253" s="772"/>
      <c r="N253" s="771"/>
      <c r="O253" s="772"/>
      <c r="P253" s="771"/>
      <c r="Q253" s="772"/>
      <c r="R253" s="771"/>
      <c r="S253" s="772"/>
      <c r="T253" s="771"/>
      <c r="U253" s="772"/>
      <c r="V253" s="259"/>
      <c r="W253" s="772"/>
      <c r="X253" s="259"/>
      <c r="Y253" s="763"/>
      <c r="Z253" s="3527"/>
      <c r="AA253" s="763"/>
      <c r="AB253" s="3527"/>
      <c r="AC253" s="763"/>
      <c r="AD253" s="3527"/>
      <c r="AE253" s="763"/>
      <c r="AF253" s="3527"/>
      <c r="AG253" s="763"/>
      <c r="AH253" s="3527"/>
      <c r="AI253" s="763"/>
      <c r="AJ253" s="3527"/>
      <c r="AK253" s="763"/>
      <c r="AL253" s="3527"/>
      <c r="AM253" s="763"/>
      <c r="AN253" s="3527"/>
      <c r="AO253" s="780"/>
      <c r="AP253" s="3535"/>
      <c r="AQ253" s="3538"/>
      <c r="AR253" s="3538"/>
      <c r="AS253" s="783"/>
      <c r="AT253" s="774"/>
      <c r="AU253" s="774"/>
      <c r="AV253" s="774"/>
      <c r="AW253" s="774"/>
      <c r="BU253" s="270"/>
      <c r="BV253" s="270"/>
      <c r="BW253" s="270"/>
      <c r="BX253" s="270"/>
      <c r="BY253" s="270"/>
      <c r="BZ253" s="270"/>
      <c r="CA253" s="270"/>
      <c r="CB253" s="270"/>
      <c r="CC253" s="270"/>
      <c r="CD253" s="270">
        <v>0</v>
      </c>
      <c r="CE253" s="270">
        <v>0</v>
      </c>
      <c r="CF253" s="270"/>
      <c r="CG253" s="270"/>
      <c r="CH253" s="270"/>
      <c r="CI253" s="270"/>
      <c r="CJ253" s="270"/>
      <c r="CK253" s="270"/>
      <c r="CL253" s="270"/>
      <c r="CM253" s="270"/>
    </row>
    <row r="254" spans="1:91" s="236" customFormat="1" ht="15" customHeight="1" x14ac:dyDescent="0.2">
      <c r="A254" s="7838"/>
      <c r="B254" s="7776" t="s">
        <v>2251</v>
      </c>
      <c r="C254" s="6665"/>
      <c r="D254" s="3440"/>
      <c r="E254" s="1860"/>
      <c r="F254" s="1860"/>
      <c r="G254" s="1835"/>
      <c r="H254" s="1836"/>
      <c r="I254" s="1837"/>
      <c r="J254" s="1836"/>
      <c r="K254" s="1837"/>
      <c r="L254" s="1836"/>
      <c r="M254" s="1837"/>
      <c r="N254" s="1836"/>
      <c r="O254" s="1837"/>
      <c r="P254" s="1836"/>
      <c r="Q254" s="1837"/>
      <c r="R254" s="1836"/>
      <c r="S254" s="1837"/>
      <c r="T254" s="1836"/>
      <c r="U254" s="1837"/>
      <c r="V254" s="1838"/>
      <c r="W254" s="1837"/>
      <c r="X254" s="1838"/>
      <c r="Y254" s="1837"/>
      <c r="Z254" s="1838"/>
      <c r="AA254" s="1837"/>
      <c r="AB254" s="1838"/>
      <c r="AC254" s="1837"/>
      <c r="AD254" s="1838"/>
      <c r="AE254" s="1837"/>
      <c r="AF254" s="1838"/>
      <c r="AG254" s="1837"/>
      <c r="AH254" s="1838"/>
      <c r="AI254" s="1837"/>
      <c r="AJ254" s="1838"/>
      <c r="AK254" s="1837"/>
      <c r="AL254" s="1838"/>
      <c r="AM254" s="1837"/>
      <c r="AN254" s="1838"/>
      <c r="AO254" s="1869"/>
      <c r="AP254" s="1870"/>
      <c r="AQ254" s="3539"/>
      <c r="AR254" s="3539"/>
      <c r="AS254" s="1862"/>
      <c r="AT254" s="1840"/>
      <c r="AU254" s="1840"/>
      <c r="AV254" s="1840"/>
      <c r="AW254" s="1840"/>
      <c r="BU254" s="270"/>
      <c r="BV254" s="270"/>
      <c r="BW254" s="270"/>
      <c r="BX254" s="270"/>
      <c r="BY254" s="270"/>
      <c r="BZ254" s="270"/>
      <c r="CA254" s="270"/>
      <c r="CB254" s="270"/>
      <c r="CC254" s="270"/>
      <c r="CD254" s="270">
        <v>0</v>
      </c>
      <c r="CE254" s="270">
        <v>0</v>
      </c>
      <c r="CF254" s="270"/>
      <c r="CG254" s="270"/>
      <c r="CH254" s="270"/>
      <c r="CI254" s="270"/>
      <c r="CJ254" s="270"/>
      <c r="CK254" s="270"/>
      <c r="CL254" s="270"/>
      <c r="CM254" s="270"/>
    </row>
    <row r="255" spans="1:91" s="236" customFormat="1" ht="14.25" customHeight="1" x14ac:dyDescent="0.2">
      <c r="A255" s="7838"/>
      <c r="B255" s="7776" t="s">
        <v>2252</v>
      </c>
      <c r="C255" s="6665"/>
      <c r="D255" s="3440"/>
      <c r="E255" s="1860"/>
      <c r="F255" s="1860"/>
      <c r="G255" s="1835"/>
      <c r="H255" s="1836"/>
      <c r="I255" s="1837"/>
      <c r="J255" s="1836"/>
      <c r="K255" s="1837"/>
      <c r="L255" s="1836"/>
      <c r="M255" s="1837"/>
      <c r="N255" s="1836"/>
      <c r="O255" s="1837"/>
      <c r="P255" s="1836"/>
      <c r="Q255" s="1837"/>
      <c r="R255" s="1836"/>
      <c r="S255" s="1837"/>
      <c r="T255" s="1836"/>
      <c r="U255" s="1837"/>
      <c r="V255" s="1838"/>
      <c r="W255" s="1837"/>
      <c r="X255" s="1838"/>
      <c r="Y255" s="1837"/>
      <c r="Z255" s="1838"/>
      <c r="AA255" s="1837"/>
      <c r="AB255" s="1838"/>
      <c r="AC255" s="1837"/>
      <c r="AD255" s="1838"/>
      <c r="AE255" s="1837"/>
      <c r="AF255" s="1838"/>
      <c r="AG255" s="1837"/>
      <c r="AH255" s="1838"/>
      <c r="AI255" s="1837"/>
      <c r="AJ255" s="1838"/>
      <c r="AK255" s="1837"/>
      <c r="AL255" s="1838"/>
      <c r="AM255" s="1837"/>
      <c r="AN255" s="1838"/>
      <c r="AO255" s="1869"/>
      <c r="AP255" s="1870"/>
      <c r="AQ255" s="3539"/>
      <c r="AR255" s="3539"/>
      <c r="AS255" s="3540"/>
      <c r="AT255" s="1840"/>
      <c r="AU255" s="1840"/>
      <c r="AV255" s="1840"/>
      <c r="AW255" s="1840"/>
      <c r="BU255" s="270"/>
      <c r="BV255" s="270"/>
      <c r="BW255" s="270"/>
      <c r="BX255" s="270"/>
      <c r="BY255" s="270"/>
      <c r="BZ255" s="270"/>
      <c r="CA255" s="270"/>
      <c r="CB255" s="270"/>
      <c r="CC255" s="270"/>
      <c r="CD255" s="270">
        <v>0</v>
      </c>
      <c r="CE255" s="270">
        <v>0</v>
      </c>
      <c r="CF255" s="270"/>
      <c r="CG255" s="270"/>
      <c r="CH255" s="270"/>
      <c r="CI255" s="270"/>
      <c r="CJ255" s="270"/>
      <c r="CK255" s="270"/>
      <c r="CL255" s="270"/>
      <c r="CM255" s="270"/>
    </row>
    <row r="256" spans="1:91" s="236" customFormat="1" ht="15" customHeight="1" x14ac:dyDescent="0.2">
      <c r="A256" s="7838"/>
      <c r="B256" s="7777" t="s">
        <v>2253</v>
      </c>
      <c r="C256" s="7778"/>
      <c r="D256" s="3534"/>
      <c r="E256" s="1864"/>
      <c r="F256" s="1864"/>
      <c r="G256" s="1842"/>
      <c r="H256" s="1843"/>
      <c r="I256" s="1844"/>
      <c r="J256" s="1843"/>
      <c r="K256" s="1844"/>
      <c r="L256" s="1843"/>
      <c r="M256" s="1844"/>
      <c r="N256" s="1843"/>
      <c r="O256" s="1844"/>
      <c r="P256" s="1843"/>
      <c r="Q256" s="1844"/>
      <c r="R256" s="1843"/>
      <c r="S256" s="1844"/>
      <c r="T256" s="1843"/>
      <c r="U256" s="1844"/>
      <c r="V256" s="251"/>
      <c r="W256" s="1844"/>
      <c r="X256" s="251"/>
      <c r="Y256" s="1844"/>
      <c r="Z256" s="251"/>
      <c r="AA256" s="1844"/>
      <c r="AB256" s="251"/>
      <c r="AC256" s="1844"/>
      <c r="AD256" s="251"/>
      <c r="AE256" s="1844"/>
      <c r="AF256" s="251"/>
      <c r="AG256" s="1844"/>
      <c r="AH256" s="251"/>
      <c r="AI256" s="1844"/>
      <c r="AJ256" s="251"/>
      <c r="AK256" s="1844"/>
      <c r="AL256" s="251"/>
      <c r="AM256" s="1844"/>
      <c r="AN256" s="251"/>
      <c r="AO256" s="1871"/>
      <c r="AP256" s="781"/>
      <c r="AQ256" s="3541"/>
      <c r="AR256" s="3541"/>
      <c r="AS256" s="3540"/>
      <c r="AT256" s="1846"/>
      <c r="AU256" s="1846"/>
      <c r="AV256" s="1846"/>
      <c r="AW256" s="1846"/>
      <c r="BU256" s="270"/>
      <c r="BV256" s="270"/>
      <c r="BW256" s="270"/>
      <c r="BX256" s="270"/>
      <c r="BY256" s="270"/>
      <c r="BZ256" s="270"/>
      <c r="CA256" s="270"/>
      <c r="CB256" s="270"/>
      <c r="CC256" s="270"/>
      <c r="CD256" s="270"/>
      <c r="CE256" s="270"/>
      <c r="CF256" s="270"/>
      <c r="CG256" s="270"/>
      <c r="CH256" s="270"/>
      <c r="CI256" s="270"/>
      <c r="CJ256" s="270"/>
      <c r="CK256" s="270"/>
      <c r="CL256" s="270"/>
      <c r="CM256" s="270"/>
    </row>
    <row r="257" spans="1:115" s="236" customFormat="1" ht="15" customHeight="1" x14ac:dyDescent="0.2">
      <c r="A257" s="7838"/>
      <c r="B257" s="7865" t="s">
        <v>2254</v>
      </c>
      <c r="C257" s="7866"/>
      <c r="D257" s="3534"/>
      <c r="E257" s="1864"/>
      <c r="F257" s="1864"/>
      <c r="G257" s="1842"/>
      <c r="H257" s="1843"/>
      <c r="I257" s="1844"/>
      <c r="J257" s="1843"/>
      <c r="K257" s="1844"/>
      <c r="L257" s="1843"/>
      <c r="M257" s="1844"/>
      <c r="N257" s="1843"/>
      <c r="O257" s="1844"/>
      <c r="P257" s="1843"/>
      <c r="Q257" s="1844"/>
      <c r="R257" s="1843"/>
      <c r="S257" s="1844"/>
      <c r="T257" s="1843"/>
      <c r="U257" s="1844"/>
      <c r="V257" s="251"/>
      <c r="W257" s="1844"/>
      <c r="X257" s="251"/>
      <c r="Y257" s="1844"/>
      <c r="Z257" s="251"/>
      <c r="AA257" s="1844"/>
      <c r="AB257" s="251"/>
      <c r="AC257" s="1844"/>
      <c r="AD257" s="251"/>
      <c r="AE257" s="1844"/>
      <c r="AF257" s="251"/>
      <c r="AG257" s="1844"/>
      <c r="AH257" s="251"/>
      <c r="AI257" s="1844"/>
      <c r="AJ257" s="251"/>
      <c r="AK257" s="1844"/>
      <c r="AL257" s="251"/>
      <c r="AM257" s="1844"/>
      <c r="AN257" s="251"/>
      <c r="AO257" s="1871"/>
      <c r="AP257" s="781"/>
      <c r="AQ257" s="3541"/>
      <c r="AR257" s="3541"/>
      <c r="AS257" s="3540"/>
      <c r="AT257" s="1846"/>
      <c r="AU257" s="1846"/>
      <c r="AV257" s="1846"/>
      <c r="AW257" s="1846"/>
      <c r="BU257" s="270"/>
      <c r="BV257" s="270"/>
      <c r="BW257" s="270"/>
      <c r="BX257" s="270"/>
      <c r="BY257" s="270"/>
      <c r="BZ257" s="270"/>
      <c r="CA257" s="270"/>
      <c r="CB257" s="270"/>
      <c r="CC257" s="270"/>
      <c r="CD257" s="270"/>
      <c r="CE257" s="270"/>
      <c r="CF257" s="270"/>
      <c r="CG257" s="270"/>
      <c r="CH257" s="270"/>
      <c r="CI257" s="270"/>
      <c r="CJ257" s="270"/>
      <c r="CK257" s="270"/>
      <c r="CL257" s="270"/>
      <c r="CM257" s="270"/>
    </row>
    <row r="258" spans="1:115" s="236" customFormat="1" ht="14.25" customHeight="1" x14ac:dyDescent="0.2">
      <c r="A258" s="7839"/>
      <c r="B258" s="7876" t="s">
        <v>2255</v>
      </c>
      <c r="C258" s="7877"/>
      <c r="D258" s="3442"/>
      <c r="E258" s="1867"/>
      <c r="F258" s="1867"/>
      <c r="G258" s="1828"/>
      <c r="H258" s="1829"/>
      <c r="I258" s="1830"/>
      <c r="J258" s="1829"/>
      <c r="K258" s="1830"/>
      <c r="L258" s="1829"/>
      <c r="M258" s="1830"/>
      <c r="N258" s="1829"/>
      <c r="O258" s="1830"/>
      <c r="P258" s="1829"/>
      <c r="Q258" s="1830"/>
      <c r="R258" s="1829"/>
      <c r="S258" s="1830"/>
      <c r="T258" s="1829"/>
      <c r="U258" s="1830"/>
      <c r="V258" s="1831"/>
      <c r="W258" s="1830"/>
      <c r="X258" s="1831"/>
      <c r="Y258" s="1830"/>
      <c r="Z258" s="1831"/>
      <c r="AA258" s="1830"/>
      <c r="AB258" s="1831"/>
      <c r="AC258" s="1830"/>
      <c r="AD258" s="1831"/>
      <c r="AE258" s="1830"/>
      <c r="AF258" s="1831"/>
      <c r="AG258" s="1830"/>
      <c r="AH258" s="1831"/>
      <c r="AI258" s="1830"/>
      <c r="AJ258" s="1831"/>
      <c r="AK258" s="1830"/>
      <c r="AL258" s="1831"/>
      <c r="AM258" s="1830"/>
      <c r="AN258" s="1831"/>
      <c r="AO258" s="1873"/>
      <c r="AP258" s="1874"/>
      <c r="AQ258" s="3542"/>
      <c r="AR258" s="3542"/>
      <c r="AS258" s="3543"/>
      <c r="AT258" s="1855"/>
      <c r="AU258" s="1855"/>
      <c r="AV258" s="1855"/>
      <c r="AW258" s="1855"/>
      <c r="BU258" s="270"/>
      <c r="BV258" s="270"/>
      <c r="BW258" s="270"/>
      <c r="BX258" s="270"/>
      <c r="BY258" s="270"/>
      <c r="BZ258" s="270"/>
      <c r="CA258" s="270"/>
      <c r="CB258" s="270"/>
      <c r="CC258" s="270"/>
      <c r="CD258" s="270">
        <v>0</v>
      </c>
      <c r="CE258" s="270">
        <v>0</v>
      </c>
      <c r="CF258" s="270"/>
      <c r="CG258" s="270"/>
      <c r="CH258" s="270"/>
      <c r="CI258" s="270"/>
      <c r="CJ258" s="270"/>
      <c r="CK258" s="270"/>
      <c r="CL258" s="270"/>
      <c r="CM258" s="270"/>
    </row>
    <row r="259" spans="1:115" s="712" customFormat="1" ht="16.350000000000001" customHeight="1" x14ac:dyDescent="0.2">
      <c r="A259" s="7051" t="s">
        <v>2259</v>
      </c>
      <c r="B259" s="7880" t="s">
        <v>2250</v>
      </c>
      <c r="C259" s="7881"/>
      <c r="D259" s="3544"/>
      <c r="E259" s="784"/>
      <c r="F259" s="785"/>
      <c r="G259" s="770"/>
      <c r="H259" s="771"/>
      <c r="I259" s="772"/>
      <c r="J259" s="771"/>
      <c r="K259" s="772"/>
      <c r="L259" s="771"/>
      <c r="M259" s="772"/>
      <c r="N259" s="771"/>
      <c r="O259" s="772"/>
      <c r="P259" s="771"/>
      <c r="Q259" s="772"/>
      <c r="R259" s="771"/>
      <c r="S259" s="772"/>
      <c r="T259" s="771"/>
      <c r="U259" s="772"/>
      <c r="V259" s="259"/>
      <c r="W259" s="772"/>
      <c r="X259" s="259"/>
      <c r="Y259" s="772"/>
      <c r="Z259" s="259"/>
      <c r="AA259" s="772"/>
      <c r="AB259" s="259"/>
      <c r="AC259" s="772"/>
      <c r="AD259" s="259"/>
      <c r="AE259" s="772"/>
      <c r="AF259" s="259"/>
      <c r="AG259" s="772"/>
      <c r="AH259" s="3527"/>
      <c r="AI259" s="763"/>
      <c r="AJ259" s="3527"/>
      <c r="AK259" s="763"/>
      <c r="AL259" s="3527"/>
      <c r="AM259" s="763"/>
      <c r="AN259" s="3545"/>
      <c r="AO259" s="3546"/>
      <c r="AP259" s="3546"/>
      <c r="AQ259" s="3538"/>
      <c r="AR259" s="3538"/>
      <c r="AS259" s="3538"/>
      <c r="AT259" s="772"/>
      <c r="AU259" s="774"/>
      <c r="AV259" s="774"/>
      <c r="AW259" s="774"/>
      <c r="BS259" s="985"/>
      <c r="BT259" s="985"/>
      <c r="BU259" s="1016"/>
      <c r="BV259" s="1016"/>
      <c r="BW259" s="1016"/>
      <c r="BX259" s="3547"/>
      <c r="BY259" s="3547"/>
      <c r="BZ259" s="3547"/>
      <c r="CA259" s="3547"/>
      <c r="CB259" s="3547"/>
      <c r="CC259" s="3547"/>
      <c r="CD259" s="2156"/>
      <c r="CE259" s="2156"/>
      <c r="CF259" s="2156"/>
      <c r="CG259" s="2156"/>
      <c r="CH259" s="2156"/>
      <c r="CI259" s="2156"/>
      <c r="CJ259" s="2157"/>
      <c r="CK259" s="2157"/>
      <c r="CL259" s="2157"/>
      <c r="CM259" s="2157"/>
      <c r="CN259" s="2157"/>
      <c r="CO259" s="2157"/>
      <c r="CP259" s="2157"/>
      <c r="CQ259" s="2157"/>
      <c r="CR259" s="2157"/>
      <c r="CS259" s="2157"/>
      <c r="CT259" s="2157"/>
      <c r="CU259" s="2157"/>
      <c r="CV259" s="2157"/>
      <c r="CW259" s="2157"/>
      <c r="CX259" s="985"/>
      <c r="CY259" s="985"/>
      <c r="CZ259" s="985"/>
      <c r="DA259" s="985"/>
      <c r="DB259" s="985"/>
      <c r="DC259" s="985"/>
      <c r="DD259" s="985"/>
      <c r="DE259" s="985"/>
      <c r="DF259" s="985"/>
      <c r="DG259" s="985"/>
      <c r="DH259" s="985"/>
      <c r="DI259" s="985"/>
      <c r="DJ259" s="985"/>
      <c r="DK259" s="985"/>
    </row>
    <row r="260" spans="1:115" s="712" customFormat="1" ht="16.350000000000001" customHeight="1" x14ac:dyDescent="0.2">
      <c r="A260" s="7887"/>
      <c r="B260" s="7865" t="s">
        <v>2251</v>
      </c>
      <c r="C260" s="7866"/>
      <c r="D260" s="3530"/>
      <c r="E260" s="1833"/>
      <c r="F260" s="1834"/>
      <c r="G260" s="1835"/>
      <c r="H260" s="1836"/>
      <c r="I260" s="1837"/>
      <c r="J260" s="1836"/>
      <c r="K260" s="1837"/>
      <c r="L260" s="1836"/>
      <c r="M260" s="1837"/>
      <c r="N260" s="1836"/>
      <c r="O260" s="1837"/>
      <c r="P260" s="1836"/>
      <c r="Q260" s="1837"/>
      <c r="R260" s="1836"/>
      <c r="S260" s="1837"/>
      <c r="T260" s="1836"/>
      <c r="U260" s="1837"/>
      <c r="V260" s="1838"/>
      <c r="W260" s="1837"/>
      <c r="X260" s="1838"/>
      <c r="Y260" s="1837"/>
      <c r="Z260" s="1838"/>
      <c r="AA260" s="1837"/>
      <c r="AB260" s="1838"/>
      <c r="AC260" s="1837"/>
      <c r="AD260" s="1838"/>
      <c r="AE260" s="1837"/>
      <c r="AF260" s="1838"/>
      <c r="AG260" s="1837"/>
      <c r="AH260" s="1838"/>
      <c r="AI260" s="1837"/>
      <c r="AJ260" s="1838"/>
      <c r="AK260" s="1837"/>
      <c r="AL260" s="1838"/>
      <c r="AM260" s="1837"/>
      <c r="AN260" s="3548"/>
      <c r="AO260" s="3549"/>
      <c r="AP260" s="3549"/>
      <c r="AQ260" s="3539"/>
      <c r="AR260" s="3539"/>
      <c r="AS260" s="3550"/>
      <c r="AT260" s="1837"/>
      <c r="AU260" s="1840"/>
      <c r="AV260" s="1840"/>
      <c r="AW260" s="1840"/>
      <c r="BS260" s="985"/>
      <c r="BT260" s="985"/>
      <c r="BU260" s="1016"/>
      <c r="BV260" s="1016"/>
      <c r="BW260" s="1016"/>
      <c r="BX260" s="3547"/>
      <c r="BY260" s="3547"/>
      <c r="BZ260" s="3547"/>
      <c r="CA260" s="3547"/>
      <c r="CB260" s="3547"/>
      <c r="CC260" s="3547"/>
      <c r="CD260" s="2156"/>
      <c r="CE260" s="2156"/>
      <c r="CF260" s="2156"/>
      <c r="CG260" s="2156"/>
      <c r="CH260" s="2156"/>
      <c r="CI260" s="2156"/>
      <c r="CJ260" s="2157"/>
      <c r="CK260" s="2157"/>
      <c r="CL260" s="2157"/>
      <c r="CM260" s="2157"/>
      <c r="CN260" s="2157"/>
      <c r="CO260" s="2157"/>
      <c r="CP260" s="2157"/>
      <c r="CQ260" s="2157"/>
      <c r="CR260" s="2157"/>
      <c r="CS260" s="2157"/>
      <c r="CT260" s="2157"/>
      <c r="CU260" s="2157"/>
      <c r="CV260" s="2157"/>
      <c r="CW260" s="2157"/>
      <c r="CX260" s="985"/>
      <c r="CY260" s="985"/>
      <c r="CZ260" s="985"/>
      <c r="DA260" s="985"/>
      <c r="DB260" s="985"/>
      <c r="DC260" s="985"/>
      <c r="DD260" s="985"/>
      <c r="DE260" s="985"/>
      <c r="DF260" s="985"/>
      <c r="DG260" s="985"/>
      <c r="DH260" s="985"/>
      <c r="DI260" s="985"/>
      <c r="DJ260" s="985"/>
      <c r="DK260" s="985"/>
    </row>
    <row r="261" spans="1:115" s="712" customFormat="1" ht="16.350000000000001" customHeight="1" x14ac:dyDescent="0.2">
      <c r="A261" s="7887"/>
      <c r="B261" s="7865" t="s">
        <v>2252</v>
      </c>
      <c r="C261" s="7866"/>
      <c r="D261" s="3530"/>
      <c r="E261" s="1833"/>
      <c r="F261" s="1834"/>
      <c r="G261" s="1835"/>
      <c r="H261" s="1836"/>
      <c r="I261" s="1837"/>
      <c r="J261" s="1836"/>
      <c r="K261" s="1837"/>
      <c r="L261" s="1836"/>
      <c r="M261" s="1837"/>
      <c r="N261" s="1836"/>
      <c r="O261" s="1837"/>
      <c r="P261" s="1836"/>
      <c r="Q261" s="1837"/>
      <c r="R261" s="1836"/>
      <c r="S261" s="1837"/>
      <c r="T261" s="1836"/>
      <c r="U261" s="1837"/>
      <c r="V261" s="1838"/>
      <c r="W261" s="1837"/>
      <c r="X261" s="1838"/>
      <c r="Y261" s="1837"/>
      <c r="Z261" s="1838"/>
      <c r="AA261" s="1837"/>
      <c r="AB261" s="1838"/>
      <c r="AC261" s="1837"/>
      <c r="AD261" s="1838"/>
      <c r="AE261" s="1837"/>
      <c r="AF261" s="1838"/>
      <c r="AG261" s="1837"/>
      <c r="AH261" s="1838"/>
      <c r="AI261" s="1837"/>
      <c r="AJ261" s="1838"/>
      <c r="AK261" s="1837"/>
      <c r="AL261" s="1838"/>
      <c r="AM261" s="1837"/>
      <c r="AN261" s="3548"/>
      <c r="AO261" s="3549"/>
      <c r="AP261" s="3549"/>
      <c r="AQ261" s="3549"/>
      <c r="AR261" s="3549"/>
      <c r="AS261" s="3549"/>
      <c r="AT261" s="1837"/>
      <c r="AU261" s="1840"/>
      <c r="AV261" s="1840"/>
      <c r="AW261" s="1840"/>
      <c r="BS261" s="985"/>
      <c r="BT261" s="985"/>
      <c r="BU261" s="1016"/>
      <c r="BV261" s="1016"/>
      <c r="BW261" s="1016"/>
      <c r="BX261" s="3547"/>
      <c r="BY261" s="3547"/>
      <c r="BZ261" s="3547"/>
      <c r="CA261" s="3547"/>
      <c r="CB261" s="3547"/>
      <c r="CC261" s="3547"/>
      <c r="CD261" s="2156"/>
      <c r="CE261" s="2156"/>
      <c r="CF261" s="2156"/>
      <c r="CG261" s="2156"/>
      <c r="CH261" s="2156"/>
      <c r="CI261" s="2156"/>
      <c r="CJ261" s="2157"/>
      <c r="CK261" s="2157"/>
      <c r="CL261" s="2157"/>
      <c r="CM261" s="2157"/>
      <c r="CN261" s="2157"/>
      <c r="CO261" s="2157"/>
      <c r="CP261" s="2157"/>
      <c r="CQ261" s="2157"/>
      <c r="CR261" s="2157"/>
      <c r="CS261" s="2157"/>
      <c r="CT261" s="2157"/>
      <c r="CU261" s="2157"/>
      <c r="CV261" s="2157"/>
      <c r="CW261" s="2157"/>
      <c r="CX261" s="985"/>
      <c r="CY261" s="985"/>
      <c r="CZ261" s="985"/>
      <c r="DA261" s="985"/>
      <c r="DB261" s="985"/>
      <c r="DC261" s="985"/>
      <c r="DD261" s="985"/>
      <c r="DE261" s="985"/>
      <c r="DF261" s="985"/>
      <c r="DG261" s="985"/>
      <c r="DH261" s="985"/>
      <c r="DI261" s="985"/>
      <c r="DJ261" s="985"/>
      <c r="DK261" s="985"/>
    </row>
    <row r="262" spans="1:115" s="712" customFormat="1" ht="16.350000000000001" customHeight="1" x14ac:dyDescent="0.2">
      <c r="A262" s="7887"/>
      <c r="B262" s="7882" t="s">
        <v>2253</v>
      </c>
      <c r="C262" s="7883"/>
      <c r="D262" s="3532"/>
      <c r="E262" s="1852"/>
      <c r="F262" s="1853"/>
      <c r="G262" s="1842"/>
      <c r="H262" s="1843"/>
      <c r="I262" s="1844"/>
      <c r="J262" s="1843"/>
      <c r="K262" s="1844"/>
      <c r="L262" s="1843"/>
      <c r="M262" s="1844"/>
      <c r="N262" s="1843"/>
      <c r="O262" s="1844"/>
      <c r="P262" s="1843"/>
      <c r="Q262" s="1844"/>
      <c r="R262" s="1843"/>
      <c r="S262" s="1844"/>
      <c r="T262" s="1843"/>
      <c r="U262" s="1844"/>
      <c r="V262" s="251"/>
      <c r="W262" s="1844"/>
      <c r="X262" s="251"/>
      <c r="Y262" s="1837"/>
      <c r="Z262" s="1838"/>
      <c r="AA262" s="1837"/>
      <c r="AB262" s="1838"/>
      <c r="AC262" s="1837"/>
      <c r="AD262" s="1838"/>
      <c r="AE262" s="1837"/>
      <c r="AF262" s="1838"/>
      <c r="AG262" s="1837"/>
      <c r="AH262" s="1838"/>
      <c r="AI262" s="1837"/>
      <c r="AJ262" s="1838"/>
      <c r="AK262" s="1837"/>
      <c r="AL262" s="1838"/>
      <c r="AM262" s="1837"/>
      <c r="AN262" s="3548"/>
      <c r="AO262" s="3549"/>
      <c r="AP262" s="3549"/>
      <c r="AQ262" s="3549"/>
      <c r="AR262" s="3549"/>
      <c r="AS262" s="3549"/>
      <c r="AT262" s="1830"/>
      <c r="AU262" s="1855"/>
      <c r="AV262" s="1855"/>
      <c r="AW262" s="1855"/>
      <c r="BS262" s="985"/>
      <c r="BT262" s="985"/>
      <c r="BU262" s="1016"/>
      <c r="BV262" s="1016"/>
      <c r="BW262" s="1016"/>
      <c r="BX262" s="3547"/>
      <c r="BY262" s="3547"/>
      <c r="BZ262" s="3547"/>
      <c r="CA262" s="3547"/>
      <c r="CB262" s="3547"/>
      <c r="CC262" s="3547"/>
      <c r="CD262" s="2156"/>
      <c r="CE262" s="2156"/>
      <c r="CF262" s="2156"/>
      <c r="CG262" s="2156"/>
      <c r="CH262" s="2156"/>
      <c r="CI262" s="2156"/>
      <c r="CJ262" s="2157"/>
      <c r="CK262" s="2157"/>
      <c r="CL262" s="2157"/>
      <c r="CM262" s="2157"/>
      <c r="CN262" s="2157"/>
      <c r="CO262" s="2157"/>
      <c r="CP262" s="2157"/>
      <c r="CQ262" s="2157"/>
      <c r="CR262" s="2157"/>
      <c r="CS262" s="2157"/>
      <c r="CT262" s="2157"/>
      <c r="CU262" s="2157"/>
      <c r="CV262" s="2157"/>
      <c r="CW262" s="2157"/>
      <c r="CX262" s="985"/>
      <c r="CY262" s="985"/>
      <c r="CZ262" s="985"/>
      <c r="DA262" s="985"/>
      <c r="DB262" s="985"/>
      <c r="DC262" s="985"/>
      <c r="DD262" s="985"/>
      <c r="DE262" s="985"/>
      <c r="DF262" s="985"/>
      <c r="DG262" s="985"/>
      <c r="DH262" s="985"/>
      <c r="DI262" s="985"/>
      <c r="DJ262" s="985"/>
      <c r="DK262" s="985"/>
    </row>
    <row r="263" spans="1:115" s="712" customFormat="1" ht="16.350000000000001" customHeight="1" x14ac:dyDescent="0.2">
      <c r="A263" s="7887"/>
      <c r="B263" s="7865" t="s">
        <v>2254</v>
      </c>
      <c r="C263" s="7866"/>
      <c r="D263" s="3532"/>
      <c r="E263" s="1852"/>
      <c r="F263" s="1853"/>
      <c r="G263" s="1842"/>
      <c r="H263" s="1843"/>
      <c r="I263" s="1844"/>
      <c r="J263" s="1843"/>
      <c r="K263" s="1844"/>
      <c r="L263" s="1843"/>
      <c r="M263" s="1844"/>
      <c r="N263" s="1843"/>
      <c r="O263" s="1844"/>
      <c r="P263" s="1843"/>
      <c r="Q263" s="1844"/>
      <c r="R263" s="1843"/>
      <c r="S263" s="1844"/>
      <c r="T263" s="1843"/>
      <c r="U263" s="1844"/>
      <c r="V263" s="251"/>
      <c r="W263" s="1844"/>
      <c r="X263" s="251"/>
      <c r="Y263" s="1837"/>
      <c r="Z263" s="1838"/>
      <c r="AA263" s="1837"/>
      <c r="AB263" s="1838"/>
      <c r="AC263" s="1837"/>
      <c r="AD263" s="1838"/>
      <c r="AE263" s="1837"/>
      <c r="AF263" s="1838"/>
      <c r="AG263" s="1837"/>
      <c r="AH263" s="1838"/>
      <c r="AI263" s="1837"/>
      <c r="AJ263" s="1838"/>
      <c r="AK263" s="1837"/>
      <c r="AL263" s="1838"/>
      <c r="AM263" s="1837"/>
      <c r="AN263" s="3548"/>
      <c r="AO263" s="3549"/>
      <c r="AP263" s="3549"/>
      <c r="AQ263" s="3549"/>
      <c r="AR263" s="3549"/>
      <c r="AS263" s="3549"/>
      <c r="AT263" s="1830"/>
      <c r="AU263" s="1855"/>
      <c r="AV263" s="1855"/>
      <c r="AW263" s="1855"/>
      <c r="BS263" s="985"/>
      <c r="BT263" s="985"/>
      <c r="BU263" s="1016"/>
      <c r="BV263" s="1016"/>
      <c r="BW263" s="1016"/>
      <c r="BX263" s="3547"/>
      <c r="BY263" s="3547"/>
      <c r="BZ263" s="3547"/>
      <c r="CA263" s="3547"/>
      <c r="CB263" s="3547"/>
      <c r="CC263" s="3547"/>
      <c r="CD263" s="2156"/>
      <c r="CE263" s="2156"/>
      <c r="CF263" s="2156"/>
      <c r="CG263" s="2156"/>
      <c r="CH263" s="2156"/>
      <c r="CI263" s="2156"/>
      <c r="CJ263" s="2157"/>
      <c r="CK263" s="2157"/>
      <c r="CL263" s="2157"/>
      <c r="CM263" s="2157"/>
      <c r="CN263" s="2157"/>
      <c r="CO263" s="2157"/>
      <c r="CP263" s="2157"/>
      <c r="CQ263" s="2157"/>
      <c r="CR263" s="2157"/>
      <c r="CS263" s="2157"/>
      <c r="CT263" s="2157"/>
      <c r="CU263" s="2157"/>
      <c r="CV263" s="2157"/>
      <c r="CW263" s="2157"/>
      <c r="CX263" s="985"/>
      <c r="CY263" s="985"/>
      <c r="CZ263" s="985"/>
      <c r="DA263" s="985"/>
      <c r="DB263" s="985"/>
      <c r="DC263" s="985"/>
      <c r="DD263" s="985"/>
      <c r="DE263" s="985"/>
      <c r="DF263" s="985"/>
      <c r="DG263" s="985"/>
      <c r="DH263" s="985"/>
      <c r="DI263" s="985"/>
      <c r="DJ263" s="985"/>
      <c r="DK263" s="985"/>
    </row>
    <row r="264" spans="1:115" s="712" customFormat="1" ht="16.350000000000001" customHeight="1" x14ac:dyDescent="0.2">
      <c r="A264" s="7888"/>
      <c r="B264" s="7876" t="s">
        <v>2255</v>
      </c>
      <c r="C264" s="7877"/>
      <c r="D264" s="3532"/>
      <c r="E264" s="1852"/>
      <c r="F264" s="1853"/>
      <c r="G264" s="1828"/>
      <c r="H264" s="1829"/>
      <c r="I264" s="1830"/>
      <c r="J264" s="1829"/>
      <c r="K264" s="1830"/>
      <c r="L264" s="1829"/>
      <c r="M264" s="1830"/>
      <c r="N264" s="1829"/>
      <c r="O264" s="1830"/>
      <c r="P264" s="1829"/>
      <c r="Q264" s="1830"/>
      <c r="R264" s="1829"/>
      <c r="S264" s="1830"/>
      <c r="T264" s="1829"/>
      <c r="U264" s="1830"/>
      <c r="V264" s="1831"/>
      <c r="W264" s="1830"/>
      <c r="X264" s="1831"/>
      <c r="Y264" s="1830"/>
      <c r="Z264" s="1831"/>
      <c r="AA264" s="1830"/>
      <c r="AB264" s="1831"/>
      <c r="AC264" s="3551"/>
      <c r="AD264" s="3552"/>
      <c r="AE264" s="3551"/>
      <c r="AF264" s="3552"/>
      <c r="AG264" s="3551"/>
      <c r="AH264" s="3552"/>
      <c r="AI264" s="3551"/>
      <c r="AJ264" s="3552"/>
      <c r="AK264" s="3551"/>
      <c r="AL264" s="3552"/>
      <c r="AM264" s="3551"/>
      <c r="AN264" s="3553"/>
      <c r="AO264" s="3554"/>
      <c r="AP264" s="3554"/>
      <c r="AQ264" s="3554"/>
      <c r="AR264" s="3554"/>
      <c r="AS264" s="3554"/>
      <c r="AT264" s="1830"/>
      <c r="AU264" s="1855"/>
      <c r="AV264" s="1855"/>
      <c r="AW264" s="1855"/>
      <c r="BS264" s="985"/>
      <c r="BT264" s="985"/>
      <c r="BU264" s="1016"/>
      <c r="BV264" s="1016"/>
      <c r="BW264" s="1016"/>
      <c r="BX264" s="3547"/>
      <c r="BY264" s="3547"/>
      <c r="BZ264" s="3547"/>
      <c r="CA264" s="3547"/>
      <c r="CB264" s="3547"/>
      <c r="CC264" s="3547"/>
      <c r="CD264" s="2156"/>
      <c r="CE264" s="2156"/>
      <c r="CF264" s="2156"/>
      <c r="CG264" s="2156"/>
      <c r="CH264" s="2156"/>
      <c r="CI264" s="2156"/>
      <c r="CJ264" s="2157"/>
      <c r="CK264" s="2157"/>
      <c r="CL264" s="2157"/>
      <c r="CM264" s="2157"/>
      <c r="CN264" s="2157"/>
      <c r="CO264" s="2157"/>
      <c r="CP264" s="2157"/>
      <c r="CQ264" s="2157"/>
      <c r="CR264" s="2157"/>
      <c r="CS264" s="2157"/>
      <c r="CT264" s="2157"/>
      <c r="CU264" s="2157"/>
      <c r="CV264" s="2157"/>
      <c r="CW264" s="2157"/>
      <c r="CX264" s="985"/>
      <c r="CY264" s="985"/>
      <c r="CZ264" s="985"/>
      <c r="DA264" s="985"/>
      <c r="DB264" s="985"/>
      <c r="DC264" s="985"/>
      <c r="DD264" s="985"/>
      <c r="DE264" s="985"/>
      <c r="DF264" s="985"/>
      <c r="DG264" s="985"/>
      <c r="DH264" s="985"/>
      <c r="DI264" s="985"/>
      <c r="DJ264" s="985"/>
      <c r="DK264" s="985"/>
    </row>
    <row r="265" spans="1:115" s="236" customFormat="1" ht="15" customHeight="1" x14ac:dyDescent="0.2">
      <c r="A265" s="7837" t="s">
        <v>2109</v>
      </c>
      <c r="B265" s="7880" t="s">
        <v>2250</v>
      </c>
      <c r="C265" s="7881"/>
      <c r="D265" s="3536"/>
      <c r="E265" s="782"/>
      <c r="F265" s="782"/>
      <c r="G265" s="770"/>
      <c r="H265" s="771"/>
      <c r="I265" s="772"/>
      <c r="J265" s="771"/>
      <c r="K265" s="772"/>
      <c r="L265" s="771"/>
      <c r="M265" s="772"/>
      <c r="N265" s="771"/>
      <c r="O265" s="772"/>
      <c r="P265" s="771"/>
      <c r="Q265" s="772"/>
      <c r="R265" s="771"/>
      <c r="S265" s="772"/>
      <c r="T265" s="771"/>
      <c r="U265" s="772"/>
      <c r="V265" s="259"/>
      <c r="W265" s="772"/>
      <c r="X265" s="259"/>
      <c r="Y265" s="772"/>
      <c r="Z265" s="259"/>
      <c r="AA265" s="772"/>
      <c r="AB265" s="259"/>
      <c r="AC265" s="772"/>
      <c r="AD265" s="259"/>
      <c r="AE265" s="772"/>
      <c r="AF265" s="259"/>
      <c r="AG265" s="772"/>
      <c r="AH265" s="259"/>
      <c r="AI265" s="772"/>
      <c r="AJ265" s="259"/>
      <c r="AK265" s="772"/>
      <c r="AL265" s="259"/>
      <c r="AM265" s="772"/>
      <c r="AN265" s="259"/>
      <c r="AO265" s="3537"/>
      <c r="AP265" s="783"/>
      <c r="AQ265" s="778"/>
      <c r="AR265" s="778"/>
      <c r="AS265" s="3538"/>
      <c r="AT265" s="1855"/>
      <c r="AU265" s="1855"/>
      <c r="AV265" s="1855"/>
      <c r="AW265" s="1855"/>
      <c r="BU265" s="270"/>
      <c r="BV265" s="270"/>
      <c r="BW265" s="270"/>
      <c r="BX265" s="270"/>
      <c r="BY265" s="270"/>
      <c r="BZ265" s="270"/>
      <c r="CA265" s="270"/>
      <c r="CB265" s="270"/>
      <c r="CC265" s="270"/>
      <c r="CD265" s="270">
        <v>0</v>
      </c>
      <c r="CE265" s="270">
        <v>0</v>
      </c>
      <c r="CF265" s="270"/>
      <c r="CG265" s="270"/>
      <c r="CH265" s="270"/>
      <c r="CI265" s="270"/>
      <c r="CJ265" s="270"/>
      <c r="CK265" s="270"/>
      <c r="CL265" s="270"/>
      <c r="CM265" s="270"/>
    </row>
    <row r="266" spans="1:115" s="236" customFormat="1" ht="15" customHeight="1" x14ac:dyDescent="0.2">
      <c r="A266" s="7838"/>
      <c r="B266" s="7865" t="s">
        <v>2251</v>
      </c>
      <c r="C266" s="7866"/>
      <c r="D266" s="3440"/>
      <c r="E266" s="1860"/>
      <c r="F266" s="1860"/>
      <c r="G266" s="1835"/>
      <c r="H266" s="1836"/>
      <c r="I266" s="1837"/>
      <c r="J266" s="1836"/>
      <c r="K266" s="1837"/>
      <c r="L266" s="1836"/>
      <c r="M266" s="1837"/>
      <c r="N266" s="1836"/>
      <c r="O266" s="1837"/>
      <c r="P266" s="1836"/>
      <c r="Q266" s="1837"/>
      <c r="R266" s="1836"/>
      <c r="S266" s="1837"/>
      <c r="T266" s="1836"/>
      <c r="U266" s="1837"/>
      <c r="V266" s="1838"/>
      <c r="W266" s="1837"/>
      <c r="X266" s="1838"/>
      <c r="Y266" s="1837"/>
      <c r="Z266" s="1838"/>
      <c r="AA266" s="1837"/>
      <c r="AB266" s="1838"/>
      <c r="AC266" s="1837"/>
      <c r="AD266" s="1838"/>
      <c r="AE266" s="1837"/>
      <c r="AF266" s="1838"/>
      <c r="AG266" s="1837"/>
      <c r="AH266" s="1838"/>
      <c r="AI266" s="1837"/>
      <c r="AJ266" s="1838"/>
      <c r="AK266" s="1837"/>
      <c r="AL266" s="1838"/>
      <c r="AM266" s="1837"/>
      <c r="AN266" s="1838"/>
      <c r="AO266" s="1861"/>
      <c r="AP266" s="1862"/>
      <c r="AQ266" s="3549"/>
      <c r="AR266" s="3549"/>
      <c r="AS266" s="3550"/>
      <c r="AT266" s="774"/>
      <c r="AU266" s="774"/>
      <c r="AV266" s="774"/>
      <c r="AW266" s="774"/>
      <c r="BU266" s="270"/>
      <c r="BV266" s="270"/>
      <c r="BW266" s="270"/>
      <c r="BX266" s="270"/>
      <c r="BY266" s="270"/>
      <c r="BZ266" s="270"/>
      <c r="CA266" s="270"/>
      <c r="CB266" s="270"/>
      <c r="CC266" s="270"/>
      <c r="CD266" s="270">
        <v>0</v>
      </c>
      <c r="CE266" s="270">
        <v>0</v>
      </c>
      <c r="CF266" s="270"/>
      <c r="CG266" s="270"/>
      <c r="CH266" s="270"/>
      <c r="CI266" s="270"/>
      <c r="CJ266" s="270"/>
      <c r="CK266" s="270"/>
      <c r="CL266" s="270"/>
      <c r="CM266" s="270"/>
    </row>
    <row r="267" spans="1:115" s="236" customFormat="1" ht="14.25" customHeight="1" x14ac:dyDescent="0.2">
      <c r="A267" s="7838"/>
      <c r="B267" s="7776" t="s">
        <v>2252</v>
      </c>
      <c r="C267" s="6665"/>
      <c r="D267" s="3440"/>
      <c r="E267" s="1860"/>
      <c r="F267" s="1860"/>
      <c r="G267" s="1835"/>
      <c r="H267" s="1836"/>
      <c r="I267" s="1837"/>
      <c r="J267" s="1836"/>
      <c r="K267" s="1837"/>
      <c r="L267" s="1836"/>
      <c r="M267" s="1837"/>
      <c r="N267" s="1836"/>
      <c r="O267" s="1837"/>
      <c r="P267" s="1836"/>
      <c r="Q267" s="1837"/>
      <c r="R267" s="1836"/>
      <c r="S267" s="1837"/>
      <c r="T267" s="1836"/>
      <c r="U267" s="1837"/>
      <c r="V267" s="1838"/>
      <c r="W267" s="1837"/>
      <c r="X267" s="1838"/>
      <c r="Y267" s="1837"/>
      <c r="Z267" s="1838"/>
      <c r="AA267" s="1837"/>
      <c r="AB267" s="1838"/>
      <c r="AC267" s="1837"/>
      <c r="AD267" s="1838"/>
      <c r="AE267" s="1837"/>
      <c r="AF267" s="1838"/>
      <c r="AG267" s="1837"/>
      <c r="AH267" s="1838"/>
      <c r="AI267" s="1837"/>
      <c r="AJ267" s="1838"/>
      <c r="AK267" s="1837"/>
      <c r="AL267" s="1838"/>
      <c r="AM267" s="1837"/>
      <c r="AN267" s="1838"/>
      <c r="AO267" s="1861"/>
      <c r="AP267" s="1862"/>
      <c r="AQ267" s="3549"/>
      <c r="AR267" s="3549"/>
      <c r="AS267" s="3549"/>
      <c r="AT267" s="1840"/>
      <c r="AU267" s="1840"/>
      <c r="AV267" s="1840"/>
      <c r="AW267" s="1840"/>
      <c r="BU267" s="270"/>
      <c r="BV267" s="270"/>
      <c r="BW267" s="270"/>
      <c r="BX267" s="270"/>
      <c r="BY267" s="270"/>
      <c r="BZ267" s="270"/>
      <c r="CA267" s="270"/>
      <c r="CB267" s="270"/>
      <c r="CC267" s="270"/>
      <c r="CD267" s="270">
        <v>0</v>
      </c>
      <c r="CE267" s="270">
        <v>0</v>
      </c>
      <c r="CF267" s="270"/>
      <c r="CG267" s="270"/>
      <c r="CH267" s="270"/>
      <c r="CI267" s="270"/>
      <c r="CJ267" s="270"/>
      <c r="CK267" s="270"/>
      <c r="CL267" s="270"/>
      <c r="CM267" s="270"/>
    </row>
    <row r="268" spans="1:115" s="236" customFormat="1" ht="15" customHeight="1" x14ac:dyDescent="0.2">
      <c r="A268" s="7838"/>
      <c r="B268" s="7777" t="s">
        <v>2253</v>
      </c>
      <c r="C268" s="7778"/>
      <c r="D268" s="3534"/>
      <c r="E268" s="1864"/>
      <c r="F268" s="1864"/>
      <c r="G268" s="1842"/>
      <c r="H268" s="1843"/>
      <c r="I268" s="1844"/>
      <c r="J268" s="1843"/>
      <c r="K268" s="1844"/>
      <c r="L268" s="1843"/>
      <c r="M268" s="1844"/>
      <c r="N268" s="1843"/>
      <c r="O268" s="1844"/>
      <c r="P268" s="1843"/>
      <c r="Q268" s="1844"/>
      <c r="R268" s="1843"/>
      <c r="S268" s="1844"/>
      <c r="T268" s="1843"/>
      <c r="U268" s="1844"/>
      <c r="V268" s="251"/>
      <c r="W268" s="1844"/>
      <c r="X268" s="251"/>
      <c r="Y268" s="1844"/>
      <c r="Z268" s="251"/>
      <c r="AA268" s="1844"/>
      <c r="AB268" s="251"/>
      <c r="AC268" s="1844"/>
      <c r="AD268" s="251"/>
      <c r="AE268" s="1844"/>
      <c r="AF268" s="251"/>
      <c r="AG268" s="1844"/>
      <c r="AH268" s="251"/>
      <c r="AI268" s="1844"/>
      <c r="AJ268" s="251"/>
      <c r="AK268" s="1844"/>
      <c r="AL268" s="251"/>
      <c r="AM268" s="1844"/>
      <c r="AN268" s="251"/>
      <c r="AO268" s="1865"/>
      <c r="AP268" s="779"/>
      <c r="AQ268" s="3549"/>
      <c r="AR268" s="3549"/>
      <c r="AS268" s="3549"/>
      <c r="AT268" s="1840"/>
      <c r="AU268" s="1840"/>
      <c r="AV268" s="1840"/>
      <c r="AW268" s="1840"/>
      <c r="BU268" s="270"/>
      <c r="BV268" s="270"/>
      <c r="BW268" s="270"/>
      <c r="BX268" s="270"/>
      <c r="BY268" s="270"/>
      <c r="BZ268" s="270"/>
      <c r="CA268" s="270"/>
      <c r="CB268" s="270"/>
      <c r="CC268" s="270"/>
      <c r="CD268" s="270"/>
      <c r="CE268" s="270"/>
      <c r="CF268" s="270"/>
      <c r="CG268" s="270"/>
      <c r="CH268" s="270"/>
      <c r="CI268" s="270"/>
      <c r="CJ268" s="270"/>
      <c r="CK268" s="270"/>
      <c r="CL268" s="270"/>
      <c r="CM268" s="270"/>
    </row>
    <row r="269" spans="1:115" s="236" customFormat="1" ht="15" customHeight="1" x14ac:dyDescent="0.2">
      <c r="A269" s="7838"/>
      <c r="B269" s="7865" t="s">
        <v>2254</v>
      </c>
      <c r="C269" s="7866"/>
      <c r="D269" s="3534"/>
      <c r="E269" s="1864"/>
      <c r="F269" s="1864"/>
      <c r="G269" s="1842"/>
      <c r="H269" s="1843"/>
      <c r="I269" s="1844"/>
      <c r="J269" s="1843"/>
      <c r="K269" s="1844"/>
      <c r="L269" s="1843"/>
      <c r="M269" s="1844"/>
      <c r="N269" s="1843"/>
      <c r="O269" s="1844"/>
      <c r="P269" s="1843"/>
      <c r="Q269" s="1844"/>
      <c r="R269" s="1843"/>
      <c r="S269" s="1844"/>
      <c r="T269" s="1843"/>
      <c r="U269" s="1844"/>
      <c r="V269" s="251"/>
      <c r="W269" s="1844"/>
      <c r="X269" s="251"/>
      <c r="Y269" s="1844"/>
      <c r="Z269" s="251"/>
      <c r="AA269" s="1844"/>
      <c r="AB269" s="251"/>
      <c r="AC269" s="1844"/>
      <c r="AD269" s="251"/>
      <c r="AE269" s="1844"/>
      <c r="AF269" s="251"/>
      <c r="AG269" s="1844"/>
      <c r="AH269" s="251"/>
      <c r="AI269" s="1844"/>
      <c r="AJ269" s="251"/>
      <c r="AK269" s="1844"/>
      <c r="AL269" s="251"/>
      <c r="AM269" s="1844"/>
      <c r="AN269" s="251"/>
      <c r="AO269" s="1865"/>
      <c r="AP269" s="779"/>
      <c r="AQ269" s="3549"/>
      <c r="AR269" s="3549"/>
      <c r="AS269" s="3549"/>
      <c r="AT269" s="1840"/>
      <c r="AU269" s="1840"/>
      <c r="AV269" s="1840"/>
      <c r="AW269" s="1840"/>
      <c r="BU269" s="270"/>
      <c r="BV269" s="270"/>
      <c r="BW269" s="270"/>
      <c r="BX269" s="270"/>
      <c r="BY269" s="270"/>
      <c r="BZ269" s="270"/>
      <c r="CA269" s="270"/>
      <c r="CB269" s="270"/>
      <c r="CC269" s="270"/>
      <c r="CD269" s="270"/>
      <c r="CE269" s="270"/>
      <c r="CF269" s="270"/>
      <c r="CG269" s="270"/>
      <c r="CH269" s="270"/>
      <c r="CI269" s="270"/>
      <c r="CJ269" s="270"/>
      <c r="CK269" s="270"/>
      <c r="CL269" s="270"/>
      <c r="CM269" s="270"/>
    </row>
    <row r="270" spans="1:115" s="236" customFormat="1" ht="14.25" customHeight="1" x14ac:dyDescent="0.2">
      <c r="A270" s="7839"/>
      <c r="B270" s="7876" t="s">
        <v>2255</v>
      </c>
      <c r="C270" s="7877"/>
      <c r="D270" s="3534"/>
      <c r="E270" s="1864"/>
      <c r="F270" s="1864"/>
      <c r="G270" s="1842"/>
      <c r="H270" s="1843"/>
      <c r="I270" s="1844"/>
      <c r="J270" s="1843"/>
      <c r="K270" s="1844"/>
      <c r="L270" s="1843"/>
      <c r="M270" s="1844"/>
      <c r="N270" s="1843"/>
      <c r="O270" s="1844"/>
      <c r="P270" s="1843"/>
      <c r="Q270" s="1844"/>
      <c r="R270" s="1843"/>
      <c r="S270" s="1844"/>
      <c r="T270" s="1843"/>
      <c r="U270" s="1844"/>
      <c r="V270" s="251"/>
      <c r="W270" s="1844"/>
      <c r="X270" s="251"/>
      <c r="Y270" s="1844"/>
      <c r="Z270" s="251"/>
      <c r="AA270" s="1844"/>
      <c r="AB270" s="251"/>
      <c r="AC270" s="1844"/>
      <c r="AD270" s="251"/>
      <c r="AE270" s="1844"/>
      <c r="AF270" s="251"/>
      <c r="AG270" s="1844"/>
      <c r="AH270" s="251"/>
      <c r="AI270" s="1844"/>
      <c r="AJ270" s="251"/>
      <c r="AK270" s="1844"/>
      <c r="AL270" s="251"/>
      <c r="AM270" s="1844"/>
      <c r="AN270" s="251"/>
      <c r="AO270" s="1865"/>
      <c r="AP270" s="779"/>
      <c r="AQ270" s="3554"/>
      <c r="AR270" s="3554"/>
      <c r="AS270" s="3554"/>
      <c r="AT270" s="1840"/>
      <c r="AU270" s="1840"/>
      <c r="AV270" s="1840"/>
      <c r="AW270" s="1840"/>
      <c r="BU270" s="270"/>
      <c r="BV270" s="270"/>
      <c r="BW270" s="270"/>
      <c r="BX270" s="270"/>
      <c r="BY270" s="270"/>
      <c r="BZ270" s="270"/>
      <c r="CA270" s="270"/>
      <c r="CB270" s="270"/>
      <c r="CC270" s="270"/>
      <c r="CD270" s="270">
        <v>0</v>
      </c>
      <c r="CE270" s="270">
        <v>0</v>
      </c>
      <c r="CF270" s="270"/>
      <c r="CG270" s="270"/>
      <c r="CH270" s="270"/>
      <c r="CI270" s="270"/>
      <c r="CJ270" s="270"/>
      <c r="CK270" s="270"/>
      <c r="CL270" s="270"/>
      <c r="CM270" s="270"/>
    </row>
    <row r="271" spans="1:115" s="236" customFormat="1" ht="15" customHeight="1" x14ac:dyDescent="0.2">
      <c r="A271" s="7837" t="s">
        <v>2260</v>
      </c>
      <c r="B271" s="7878" t="s">
        <v>2250</v>
      </c>
      <c r="C271" s="7879"/>
      <c r="D271" s="3526"/>
      <c r="E271" s="615"/>
      <c r="F271" s="786"/>
      <c r="G271" s="787"/>
      <c r="H271" s="788"/>
      <c r="I271" s="789"/>
      <c r="J271" s="788"/>
      <c r="K271" s="789"/>
      <c r="L271" s="788"/>
      <c r="M271" s="790"/>
      <c r="N271" s="791"/>
      <c r="O271" s="792"/>
      <c r="P271" s="791"/>
      <c r="Q271" s="789"/>
      <c r="R271" s="788"/>
      <c r="S271" s="789"/>
      <c r="T271" s="788"/>
      <c r="U271" s="790"/>
      <c r="V271" s="791"/>
      <c r="W271" s="792"/>
      <c r="X271" s="791"/>
      <c r="Y271" s="763"/>
      <c r="Z271" s="3527"/>
      <c r="AA271" s="763"/>
      <c r="AB271" s="3527"/>
      <c r="AC271" s="763"/>
      <c r="AD271" s="3527"/>
      <c r="AE271" s="763"/>
      <c r="AF271" s="3527"/>
      <c r="AG271" s="763"/>
      <c r="AH271" s="3527"/>
      <c r="AI271" s="763"/>
      <c r="AJ271" s="3527"/>
      <c r="AK271" s="763"/>
      <c r="AL271" s="3527"/>
      <c r="AM271" s="763"/>
      <c r="AN271" s="3527"/>
      <c r="AO271" s="778"/>
      <c r="AP271" s="3533"/>
      <c r="AQ271" s="778"/>
      <c r="AR271" s="778"/>
      <c r="AS271" s="3538"/>
      <c r="AT271" s="1855"/>
      <c r="AU271" s="1855"/>
      <c r="AV271" s="1855"/>
      <c r="AW271" s="1855"/>
      <c r="BU271" s="270"/>
      <c r="BV271" s="270"/>
      <c r="BW271" s="270"/>
      <c r="BX271" s="270"/>
      <c r="BY271" s="270"/>
      <c r="BZ271" s="270"/>
      <c r="CA271" s="270"/>
      <c r="CB271" s="270"/>
      <c r="CC271" s="270"/>
      <c r="CD271" s="270">
        <v>0</v>
      </c>
      <c r="CE271" s="270">
        <v>0</v>
      </c>
      <c r="CF271" s="270"/>
      <c r="CG271" s="270"/>
      <c r="CH271" s="270"/>
      <c r="CI271" s="270"/>
      <c r="CJ271" s="270"/>
      <c r="CK271" s="270"/>
      <c r="CL271" s="270"/>
      <c r="CM271" s="270"/>
    </row>
    <row r="272" spans="1:115" s="236" customFormat="1" ht="15" customHeight="1" x14ac:dyDescent="0.2">
      <c r="A272" s="7838"/>
      <c r="B272" s="7776" t="s">
        <v>2251</v>
      </c>
      <c r="C272" s="6665"/>
      <c r="D272" s="3440"/>
      <c r="E272" s="3555"/>
      <c r="F272" s="3556"/>
      <c r="G272" s="1875"/>
      <c r="H272" s="1876"/>
      <c r="I272" s="1877"/>
      <c r="J272" s="1876"/>
      <c r="K272" s="1877"/>
      <c r="L272" s="1876"/>
      <c r="M272" s="1878"/>
      <c r="N272" s="1879"/>
      <c r="O272" s="1878"/>
      <c r="P272" s="1879"/>
      <c r="Q272" s="1877"/>
      <c r="R272" s="1876"/>
      <c r="S272" s="1877"/>
      <c r="T272" s="1876"/>
      <c r="U272" s="1878"/>
      <c r="V272" s="1879"/>
      <c r="W272" s="1878"/>
      <c r="X272" s="1879"/>
      <c r="Y272" s="1837"/>
      <c r="Z272" s="1838"/>
      <c r="AA272" s="1837"/>
      <c r="AB272" s="1838"/>
      <c r="AC272" s="1837"/>
      <c r="AD272" s="1838"/>
      <c r="AE272" s="1837"/>
      <c r="AF272" s="1838"/>
      <c r="AG272" s="1837"/>
      <c r="AH272" s="1838"/>
      <c r="AI272" s="1837"/>
      <c r="AJ272" s="1838"/>
      <c r="AK272" s="1837"/>
      <c r="AL272" s="1838"/>
      <c r="AM272" s="1837"/>
      <c r="AN272" s="1838"/>
      <c r="AO272" s="1861"/>
      <c r="AP272" s="1862"/>
      <c r="AQ272" s="3549"/>
      <c r="AR272" s="3549"/>
      <c r="AS272" s="3550"/>
      <c r="AT272" s="1855"/>
      <c r="AU272" s="1855"/>
      <c r="AV272" s="1855"/>
      <c r="AW272" s="1855"/>
      <c r="BU272" s="270"/>
      <c r="BV272" s="270"/>
      <c r="BW272" s="270"/>
      <c r="BX272" s="270"/>
      <c r="BY272" s="270"/>
      <c r="BZ272" s="270"/>
      <c r="CA272" s="270"/>
      <c r="CB272" s="270"/>
      <c r="CC272" s="270"/>
      <c r="CD272" s="270">
        <v>0</v>
      </c>
      <c r="CE272" s="270">
        <v>0</v>
      </c>
      <c r="CF272" s="270"/>
      <c r="CG272" s="270"/>
      <c r="CH272" s="270"/>
      <c r="CI272" s="270"/>
      <c r="CJ272" s="270"/>
      <c r="CK272" s="270"/>
      <c r="CL272" s="270"/>
      <c r="CM272" s="270"/>
    </row>
    <row r="273" spans="1:115" s="236" customFormat="1" ht="14.25" customHeight="1" x14ac:dyDescent="0.2">
      <c r="A273" s="7838"/>
      <c r="B273" s="7776" t="s">
        <v>2252</v>
      </c>
      <c r="C273" s="6665"/>
      <c r="D273" s="3440"/>
      <c r="E273" s="3555"/>
      <c r="F273" s="3556"/>
      <c r="G273" s="1875"/>
      <c r="H273" s="1876"/>
      <c r="I273" s="1877"/>
      <c r="J273" s="1876"/>
      <c r="K273" s="1877"/>
      <c r="L273" s="1876"/>
      <c r="M273" s="1878"/>
      <c r="N273" s="1879"/>
      <c r="O273" s="1878"/>
      <c r="P273" s="1879"/>
      <c r="Q273" s="1877"/>
      <c r="R273" s="1876"/>
      <c r="S273" s="1877"/>
      <c r="T273" s="1876"/>
      <c r="U273" s="1878"/>
      <c r="V273" s="1879"/>
      <c r="W273" s="1878"/>
      <c r="X273" s="1879"/>
      <c r="Y273" s="1837"/>
      <c r="Z273" s="1838"/>
      <c r="AA273" s="1837"/>
      <c r="AB273" s="1838"/>
      <c r="AC273" s="1837"/>
      <c r="AD273" s="1838"/>
      <c r="AE273" s="1837"/>
      <c r="AF273" s="1838"/>
      <c r="AG273" s="1837"/>
      <c r="AH273" s="1838"/>
      <c r="AI273" s="1837"/>
      <c r="AJ273" s="1838"/>
      <c r="AK273" s="1837"/>
      <c r="AL273" s="1838"/>
      <c r="AM273" s="1837"/>
      <c r="AN273" s="1838"/>
      <c r="AO273" s="1861"/>
      <c r="AP273" s="1862"/>
      <c r="AQ273" s="3549"/>
      <c r="AR273" s="3549"/>
      <c r="AS273" s="3549"/>
      <c r="AT273" s="774"/>
      <c r="AU273" s="774"/>
      <c r="AV273" s="774"/>
      <c r="AW273" s="774"/>
      <c r="BU273" s="270"/>
      <c r="BV273" s="270"/>
      <c r="BW273" s="270"/>
      <c r="BX273" s="270"/>
      <c r="BY273" s="270"/>
      <c r="BZ273" s="270"/>
      <c r="CA273" s="270"/>
      <c r="CB273" s="270"/>
      <c r="CC273" s="270"/>
      <c r="CD273" s="270">
        <v>0</v>
      </c>
      <c r="CE273" s="270">
        <v>0</v>
      </c>
      <c r="CF273" s="270"/>
      <c r="CG273" s="270"/>
      <c r="CH273" s="270"/>
      <c r="CI273" s="270"/>
      <c r="CJ273" s="270"/>
      <c r="CK273" s="270"/>
      <c r="CL273" s="270"/>
      <c r="CM273" s="270"/>
    </row>
    <row r="274" spans="1:115" s="236" customFormat="1" ht="15" customHeight="1" x14ac:dyDescent="0.2">
      <c r="A274" s="7838"/>
      <c r="B274" s="7777" t="s">
        <v>2253</v>
      </c>
      <c r="C274" s="7778"/>
      <c r="D274" s="3534"/>
      <c r="E274" s="3557"/>
      <c r="F274" s="3558"/>
      <c r="G274" s="1880"/>
      <c r="H274" s="1881"/>
      <c r="I274" s="1882"/>
      <c r="J274" s="1881"/>
      <c r="K274" s="1882"/>
      <c r="L274" s="1881"/>
      <c r="M274" s="1883"/>
      <c r="N274" s="1879"/>
      <c r="O274" s="1883"/>
      <c r="P274" s="1879"/>
      <c r="Q274" s="1882"/>
      <c r="R274" s="1881"/>
      <c r="S274" s="1882"/>
      <c r="T274" s="1881"/>
      <c r="U274" s="1883"/>
      <c r="V274" s="1879"/>
      <c r="W274" s="1883"/>
      <c r="X274" s="1879"/>
      <c r="Y274" s="1844"/>
      <c r="Z274" s="251"/>
      <c r="AA274" s="1844"/>
      <c r="AB274" s="251"/>
      <c r="AC274" s="1844"/>
      <c r="AD274" s="251"/>
      <c r="AE274" s="1844"/>
      <c r="AF274" s="251"/>
      <c r="AG274" s="1844"/>
      <c r="AH274" s="251"/>
      <c r="AI274" s="1844"/>
      <c r="AJ274" s="251"/>
      <c r="AK274" s="1844"/>
      <c r="AL274" s="251"/>
      <c r="AM274" s="1844"/>
      <c r="AN274" s="251"/>
      <c r="AO274" s="1865"/>
      <c r="AP274" s="779"/>
      <c r="AQ274" s="3549"/>
      <c r="AR274" s="3549"/>
      <c r="AS274" s="3549"/>
      <c r="AT274" s="774"/>
      <c r="AU274" s="774"/>
      <c r="AV274" s="774"/>
      <c r="AW274" s="774"/>
      <c r="BU274" s="270"/>
      <c r="BV274" s="270"/>
      <c r="BW274" s="270"/>
      <c r="BX274" s="270"/>
      <c r="BY274" s="270"/>
      <c r="BZ274" s="270"/>
      <c r="CA274" s="270"/>
      <c r="CB274" s="270"/>
      <c r="CC274" s="270"/>
      <c r="CD274" s="270"/>
      <c r="CE274" s="270"/>
      <c r="CF274" s="270"/>
      <c r="CG274" s="270"/>
      <c r="CH274" s="270"/>
      <c r="CI274" s="270"/>
      <c r="CJ274" s="270"/>
      <c r="CK274" s="270"/>
      <c r="CL274" s="270"/>
      <c r="CM274" s="270"/>
    </row>
    <row r="275" spans="1:115" s="236" customFormat="1" ht="15" customHeight="1" x14ac:dyDescent="0.2">
      <c r="A275" s="7838"/>
      <c r="B275" s="7865" t="s">
        <v>2254</v>
      </c>
      <c r="C275" s="7866"/>
      <c r="D275" s="3534"/>
      <c r="E275" s="3557"/>
      <c r="F275" s="3558"/>
      <c r="G275" s="1880"/>
      <c r="H275" s="1881"/>
      <c r="I275" s="1882"/>
      <c r="J275" s="1881"/>
      <c r="K275" s="1882"/>
      <c r="L275" s="1881"/>
      <c r="M275" s="1884"/>
      <c r="N275" s="1885"/>
      <c r="O275" s="1884"/>
      <c r="P275" s="1885"/>
      <c r="Q275" s="1882"/>
      <c r="R275" s="1881"/>
      <c r="S275" s="1882"/>
      <c r="T275" s="1881"/>
      <c r="U275" s="1884"/>
      <c r="V275" s="1885"/>
      <c r="W275" s="1884"/>
      <c r="X275" s="1885"/>
      <c r="Y275" s="1844"/>
      <c r="Z275" s="251"/>
      <c r="AA275" s="1844"/>
      <c r="AB275" s="251"/>
      <c r="AC275" s="1844"/>
      <c r="AD275" s="251"/>
      <c r="AE275" s="1844"/>
      <c r="AF275" s="251"/>
      <c r="AG275" s="1844"/>
      <c r="AH275" s="251"/>
      <c r="AI275" s="1844"/>
      <c r="AJ275" s="251"/>
      <c r="AK275" s="1844"/>
      <c r="AL275" s="251"/>
      <c r="AM275" s="1844"/>
      <c r="AN275" s="251"/>
      <c r="AO275" s="1865"/>
      <c r="AP275" s="779"/>
      <c r="AQ275" s="3549"/>
      <c r="AR275" s="3549"/>
      <c r="AS275" s="3549"/>
      <c r="AT275" s="774"/>
      <c r="AU275" s="774"/>
      <c r="AV275" s="774"/>
      <c r="AW275" s="774"/>
      <c r="BU275" s="270"/>
      <c r="BV275" s="270"/>
      <c r="BW275" s="270"/>
      <c r="BX275" s="270"/>
      <c r="BY275" s="270"/>
      <c r="BZ275" s="270"/>
      <c r="CA275" s="270"/>
      <c r="CB275" s="270"/>
      <c r="CC275" s="270"/>
      <c r="CD275" s="270"/>
      <c r="CE275" s="270"/>
      <c r="CF275" s="270"/>
      <c r="CG275" s="270"/>
      <c r="CH275" s="270"/>
      <c r="CI275" s="270"/>
      <c r="CJ275" s="270"/>
      <c r="CK275" s="270"/>
      <c r="CL275" s="270"/>
      <c r="CM275" s="270"/>
    </row>
    <row r="276" spans="1:115" s="236" customFormat="1" ht="14.25" customHeight="1" x14ac:dyDescent="0.2">
      <c r="A276" s="7839"/>
      <c r="B276" s="7863" t="s">
        <v>2255</v>
      </c>
      <c r="C276" s="7867"/>
      <c r="D276" s="3442"/>
      <c r="E276" s="3559"/>
      <c r="F276" s="3560"/>
      <c r="G276" s="1886"/>
      <c r="H276" s="1887"/>
      <c r="I276" s="1888"/>
      <c r="J276" s="1887"/>
      <c r="K276" s="1888"/>
      <c r="L276" s="1887"/>
      <c r="M276" s="1886"/>
      <c r="N276" s="1887"/>
      <c r="O276" s="1886"/>
      <c r="P276" s="1887"/>
      <c r="Q276" s="1888"/>
      <c r="R276" s="1887"/>
      <c r="S276" s="1888"/>
      <c r="T276" s="1887"/>
      <c r="U276" s="1886"/>
      <c r="V276" s="1887"/>
      <c r="W276" s="1886"/>
      <c r="X276" s="1887"/>
      <c r="Y276" s="1830"/>
      <c r="Z276" s="1831"/>
      <c r="AA276" s="1830"/>
      <c r="AB276" s="1831"/>
      <c r="AC276" s="1830"/>
      <c r="AD276" s="1831"/>
      <c r="AE276" s="1830"/>
      <c r="AF276" s="1831"/>
      <c r="AG276" s="1830"/>
      <c r="AH276" s="1831"/>
      <c r="AI276" s="1830"/>
      <c r="AJ276" s="1831"/>
      <c r="AK276" s="1830"/>
      <c r="AL276" s="1831"/>
      <c r="AM276" s="1830"/>
      <c r="AN276" s="1831"/>
      <c r="AO276" s="1868"/>
      <c r="AP276" s="1858"/>
      <c r="AQ276" s="3554"/>
      <c r="AR276" s="3554"/>
      <c r="AS276" s="3554"/>
      <c r="AT276" s="1840"/>
      <c r="AU276" s="1840"/>
      <c r="AV276" s="1840"/>
      <c r="AW276" s="1840"/>
      <c r="BU276" s="270"/>
      <c r="BV276" s="270"/>
      <c r="BW276" s="270"/>
      <c r="BX276" s="270"/>
      <c r="BY276" s="270"/>
      <c r="BZ276" s="270"/>
      <c r="CA276" s="270"/>
      <c r="CB276" s="270"/>
      <c r="CC276" s="270"/>
      <c r="CD276" s="270">
        <v>0</v>
      </c>
      <c r="CE276" s="270">
        <v>0</v>
      </c>
      <c r="CF276" s="270"/>
      <c r="CG276" s="270"/>
      <c r="CH276" s="270"/>
      <c r="CI276" s="270"/>
      <c r="CJ276" s="270"/>
      <c r="CK276" s="270"/>
      <c r="CL276" s="270"/>
      <c r="CM276" s="270"/>
    </row>
    <row r="277" spans="1:115" s="236" customFormat="1" ht="14.25" customHeight="1" x14ac:dyDescent="0.2">
      <c r="A277" s="7862" t="s">
        <v>2261</v>
      </c>
      <c r="B277" s="7878" t="s">
        <v>2250</v>
      </c>
      <c r="C277" s="7879"/>
      <c r="D277" s="3536"/>
      <c r="E277" s="3561"/>
      <c r="F277" s="3562"/>
      <c r="G277" s="793"/>
      <c r="H277" s="794"/>
      <c r="I277" s="795"/>
      <c r="J277" s="794"/>
      <c r="K277" s="795"/>
      <c r="L277" s="794"/>
      <c r="M277" s="796"/>
      <c r="N277" s="797"/>
      <c r="O277" s="796"/>
      <c r="P277" s="797"/>
      <c r="Q277" s="795"/>
      <c r="R277" s="794"/>
      <c r="S277" s="795"/>
      <c r="T277" s="794"/>
      <c r="U277" s="796"/>
      <c r="V277" s="797"/>
      <c r="W277" s="796"/>
      <c r="X277" s="797"/>
      <c r="Y277" s="772"/>
      <c r="Z277" s="259"/>
      <c r="AA277" s="772"/>
      <c r="AB277" s="259"/>
      <c r="AC277" s="772"/>
      <c r="AD277" s="259"/>
      <c r="AE277" s="772"/>
      <c r="AF277" s="259"/>
      <c r="AG277" s="772"/>
      <c r="AH277" s="259"/>
      <c r="AI277" s="772"/>
      <c r="AJ277" s="259"/>
      <c r="AK277" s="772"/>
      <c r="AL277" s="259"/>
      <c r="AM277" s="772"/>
      <c r="AN277" s="259"/>
      <c r="AO277" s="3537"/>
      <c r="AP277" s="783"/>
      <c r="AQ277" s="778"/>
      <c r="AR277" s="778"/>
      <c r="AS277" s="3538"/>
      <c r="AT277" s="1840"/>
      <c r="AU277" s="1840"/>
      <c r="AV277" s="1840"/>
      <c r="AW277" s="1840"/>
      <c r="BU277" s="270"/>
      <c r="BV277" s="270"/>
      <c r="BW277" s="270"/>
      <c r="BX277" s="270"/>
      <c r="BY277" s="270"/>
      <c r="BZ277" s="270"/>
      <c r="CA277" s="270"/>
      <c r="CB277" s="270"/>
      <c r="CC277" s="270"/>
      <c r="CD277" s="270">
        <v>0</v>
      </c>
      <c r="CE277" s="270">
        <v>0</v>
      </c>
      <c r="CF277" s="270"/>
      <c r="CG277" s="270"/>
      <c r="CH277" s="270"/>
      <c r="CI277" s="270"/>
      <c r="CJ277" s="270"/>
      <c r="CK277" s="270"/>
      <c r="CL277" s="270"/>
      <c r="CM277" s="270"/>
    </row>
    <row r="278" spans="1:115" s="236" customFormat="1" ht="15" customHeight="1" x14ac:dyDescent="0.2">
      <c r="A278" s="7838"/>
      <c r="B278" s="7884" t="s">
        <v>2251</v>
      </c>
      <c r="C278" s="7885"/>
      <c r="D278" s="3440"/>
      <c r="E278" s="3555"/>
      <c r="F278" s="3556"/>
      <c r="G278" s="1875"/>
      <c r="H278" s="1876"/>
      <c r="I278" s="1877"/>
      <c r="J278" s="1876"/>
      <c r="K278" s="1877"/>
      <c r="L278" s="1876"/>
      <c r="M278" s="1878"/>
      <c r="N278" s="1879"/>
      <c r="O278" s="1878"/>
      <c r="P278" s="1879"/>
      <c r="Q278" s="1877"/>
      <c r="R278" s="1876"/>
      <c r="S278" s="1877"/>
      <c r="T278" s="1876"/>
      <c r="U278" s="1878"/>
      <c r="V278" s="1879"/>
      <c r="W278" s="1878"/>
      <c r="X278" s="1879"/>
      <c r="Y278" s="1837"/>
      <c r="Z278" s="1838"/>
      <c r="AA278" s="1837"/>
      <c r="AB278" s="1838"/>
      <c r="AC278" s="1837"/>
      <c r="AD278" s="1838"/>
      <c r="AE278" s="1837"/>
      <c r="AF278" s="1838"/>
      <c r="AG278" s="1837"/>
      <c r="AH278" s="1838"/>
      <c r="AI278" s="1837"/>
      <c r="AJ278" s="1838"/>
      <c r="AK278" s="1837"/>
      <c r="AL278" s="1838"/>
      <c r="AM278" s="1837"/>
      <c r="AN278" s="1838"/>
      <c r="AO278" s="1861"/>
      <c r="AP278" s="1862"/>
      <c r="AQ278" s="3549"/>
      <c r="AR278" s="3549"/>
      <c r="AS278" s="3550"/>
      <c r="AT278" s="1855"/>
      <c r="AU278" s="1855"/>
      <c r="AV278" s="1855"/>
      <c r="AW278" s="1855"/>
      <c r="BU278" s="270"/>
      <c r="BV278" s="270"/>
      <c r="BW278" s="270"/>
      <c r="BX278" s="270"/>
      <c r="BY278" s="270"/>
      <c r="BZ278" s="270"/>
      <c r="CA278" s="270"/>
      <c r="CB278" s="270"/>
      <c r="CC278" s="270"/>
      <c r="CD278" s="270">
        <v>0</v>
      </c>
      <c r="CE278" s="270">
        <v>0</v>
      </c>
      <c r="CF278" s="270"/>
      <c r="CG278" s="270"/>
      <c r="CH278" s="270"/>
      <c r="CI278" s="270"/>
      <c r="CJ278" s="270"/>
      <c r="CK278" s="270"/>
      <c r="CL278" s="270"/>
      <c r="CM278" s="270"/>
    </row>
    <row r="279" spans="1:115" s="236" customFormat="1" ht="14.25" customHeight="1" x14ac:dyDescent="0.2">
      <c r="A279" s="7838"/>
      <c r="B279" s="7776" t="s">
        <v>2252</v>
      </c>
      <c r="C279" s="6665"/>
      <c r="D279" s="3440"/>
      <c r="E279" s="3555"/>
      <c r="F279" s="3556"/>
      <c r="G279" s="1875"/>
      <c r="H279" s="1876"/>
      <c r="I279" s="1877"/>
      <c r="J279" s="1876"/>
      <c r="K279" s="1877"/>
      <c r="L279" s="1876"/>
      <c r="M279" s="1878"/>
      <c r="N279" s="1879"/>
      <c r="O279" s="1878"/>
      <c r="P279" s="1879"/>
      <c r="Q279" s="1877"/>
      <c r="R279" s="1876"/>
      <c r="S279" s="1877"/>
      <c r="T279" s="1876"/>
      <c r="U279" s="1878"/>
      <c r="V279" s="1879"/>
      <c r="W279" s="1878"/>
      <c r="X279" s="1879"/>
      <c r="Y279" s="1837"/>
      <c r="Z279" s="1838"/>
      <c r="AA279" s="1837"/>
      <c r="AB279" s="1838"/>
      <c r="AC279" s="1837"/>
      <c r="AD279" s="1838"/>
      <c r="AE279" s="1837"/>
      <c r="AF279" s="1838"/>
      <c r="AG279" s="1837"/>
      <c r="AH279" s="1838"/>
      <c r="AI279" s="1837"/>
      <c r="AJ279" s="1838"/>
      <c r="AK279" s="1837"/>
      <c r="AL279" s="1838"/>
      <c r="AM279" s="1837"/>
      <c r="AN279" s="1838"/>
      <c r="AO279" s="1861"/>
      <c r="AP279" s="1862"/>
      <c r="AQ279" s="3549"/>
      <c r="AR279" s="3549"/>
      <c r="AS279" s="3549"/>
      <c r="AT279" s="1855"/>
      <c r="AU279" s="1855"/>
      <c r="AV279" s="1855"/>
      <c r="AW279" s="1855"/>
      <c r="BU279" s="270"/>
      <c r="BV279" s="270"/>
      <c r="BW279" s="270"/>
      <c r="BX279" s="270"/>
      <c r="BY279" s="270"/>
      <c r="BZ279" s="270"/>
      <c r="CA279" s="270"/>
      <c r="CB279" s="270"/>
      <c r="CC279" s="270"/>
      <c r="CD279" s="270">
        <v>0</v>
      </c>
      <c r="CE279" s="270">
        <v>0</v>
      </c>
      <c r="CF279" s="270"/>
      <c r="CG279" s="270"/>
      <c r="CH279" s="270"/>
      <c r="CI279" s="270"/>
      <c r="CJ279" s="270"/>
      <c r="CK279" s="270"/>
      <c r="CL279" s="270"/>
      <c r="CM279" s="270"/>
    </row>
    <row r="280" spans="1:115" s="236" customFormat="1" ht="15" customHeight="1" x14ac:dyDescent="0.2">
      <c r="A280" s="7838"/>
      <c r="B280" s="7777" t="s">
        <v>2253</v>
      </c>
      <c r="C280" s="7778"/>
      <c r="D280" s="3534"/>
      <c r="E280" s="3557"/>
      <c r="F280" s="3558"/>
      <c r="G280" s="1880"/>
      <c r="H280" s="1881"/>
      <c r="I280" s="1882"/>
      <c r="J280" s="1881"/>
      <c r="K280" s="1882"/>
      <c r="L280" s="1881"/>
      <c r="M280" s="1883"/>
      <c r="N280" s="1879"/>
      <c r="O280" s="1883"/>
      <c r="P280" s="1879"/>
      <c r="Q280" s="1882"/>
      <c r="R280" s="1881"/>
      <c r="S280" s="1882"/>
      <c r="T280" s="1881"/>
      <c r="U280" s="1883"/>
      <c r="V280" s="1879"/>
      <c r="W280" s="1883"/>
      <c r="X280" s="1879"/>
      <c r="Y280" s="1844"/>
      <c r="Z280" s="251"/>
      <c r="AA280" s="1844"/>
      <c r="AB280" s="251"/>
      <c r="AC280" s="1844"/>
      <c r="AD280" s="251"/>
      <c r="AE280" s="1844"/>
      <c r="AF280" s="251"/>
      <c r="AG280" s="1844"/>
      <c r="AH280" s="251"/>
      <c r="AI280" s="1844"/>
      <c r="AJ280" s="251"/>
      <c r="AK280" s="1844"/>
      <c r="AL280" s="251"/>
      <c r="AM280" s="1844"/>
      <c r="AN280" s="251"/>
      <c r="AO280" s="1865"/>
      <c r="AP280" s="779"/>
      <c r="AQ280" s="3549"/>
      <c r="AR280" s="3549"/>
      <c r="AS280" s="3549"/>
      <c r="AT280" s="1872"/>
      <c r="AU280" s="1872"/>
      <c r="AV280" s="1872"/>
      <c r="AW280" s="1872"/>
      <c r="BU280" s="270"/>
      <c r="BV280" s="270"/>
      <c r="BW280" s="270"/>
      <c r="BX280" s="270"/>
      <c r="BY280" s="270"/>
      <c r="BZ280" s="270"/>
      <c r="CA280" s="270"/>
      <c r="CB280" s="270"/>
      <c r="CC280" s="270"/>
      <c r="CD280" s="270"/>
      <c r="CE280" s="270"/>
      <c r="CF280" s="270"/>
      <c r="CG280" s="270"/>
      <c r="CH280" s="270"/>
      <c r="CI280" s="270"/>
      <c r="CJ280" s="270"/>
      <c r="CK280" s="270"/>
      <c r="CL280" s="270"/>
      <c r="CM280" s="270"/>
    </row>
    <row r="281" spans="1:115" s="236" customFormat="1" ht="15" customHeight="1" x14ac:dyDescent="0.2">
      <c r="A281" s="7838"/>
      <c r="B281" s="7865" t="s">
        <v>2254</v>
      </c>
      <c r="C281" s="7866"/>
      <c r="D281" s="3534"/>
      <c r="E281" s="3557"/>
      <c r="F281" s="3558"/>
      <c r="G281" s="1880"/>
      <c r="H281" s="1881"/>
      <c r="I281" s="1882"/>
      <c r="J281" s="1881"/>
      <c r="K281" s="1882"/>
      <c r="L281" s="1881"/>
      <c r="M281" s="1884"/>
      <c r="N281" s="1885"/>
      <c r="O281" s="1884"/>
      <c r="P281" s="1885"/>
      <c r="Q281" s="1882"/>
      <c r="R281" s="1881"/>
      <c r="S281" s="1882"/>
      <c r="T281" s="1881"/>
      <c r="U281" s="1884"/>
      <c r="V281" s="1885"/>
      <c r="W281" s="1884"/>
      <c r="X281" s="1885"/>
      <c r="Y281" s="1844"/>
      <c r="Z281" s="251"/>
      <c r="AA281" s="1844"/>
      <c r="AB281" s="251"/>
      <c r="AC281" s="1844"/>
      <c r="AD281" s="251"/>
      <c r="AE281" s="1844"/>
      <c r="AF281" s="251"/>
      <c r="AG281" s="1844"/>
      <c r="AH281" s="251"/>
      <c r="AI281" s="1844"/>
      <c r="AJ281" s="251"/>
      <c r="AK281" s="1844"/>
      <c r="AL281" s="251"/>
      <c r="AM281" s="1844"/>
      <c r="AN281" s="251"/>
      <c r="AO281" s="1865"/>
      <c r="AP281" s="779"/>
      <c r="AQ281" s="3549"/>
      <c r="AR281" s="3549"/>
      <c r="AS281" s="3549"/>
      <c r="AT281" s="1872"/>
      <c r="AU281" s="1872"/>
      <c r="AV281" s="1872"/>
      <c r="AW281" s="1872"/>
      <c r="BU281" s="270"/>
      <c r="BV281" s="270"/>
      <c r="BW281" s="270"/>
      <c r="BX281" s="270"/>
      <c r="BY281" s="270"/>
      <c r="BZ281" s="270"/>
      <c r="CA281" s="270"/>
      <c r="CB281" s="270"/>
      <c r="CC281" s="270"/>
      <c r="CD281" s="270"/>
      <c r="CE281" s="270"/>
      <c r="CF281" s="270"/>
      <c r="CG281" s="270"/>
      <c r="CH281" s="270"/>
      <c r="CI281" s="270"/>
      <c r="CJ281" s="270"/>
      <c r="CK281" s="270"/>
      <c r="CL281" s="270"/>
      <c r="CM281" s="270"/>
    </row>
    <row r="282" spans="1:115" s="236" customFormat="1" ht="14.25" customHeight="1" x14ac:dyDescent="0.2">
      <c r="A282" s="7839"/>
      <c r="B282" s="7863" t="s">
        <v>2255</v>
      </c>
      <c r="C282" s="7867"/>
      <c r="D282" s="3442"/>
      <c r="E282" s="3559"/>
      <c r="F282" s="3560"/>
      <c r="G282" s="1886"/>
      <c r="H282" s="1887"/>
      <c r="I282" s="1888"/>
      <c r="J282" s="1887"/>
      <c r="K282" s="1888"/>
      <c r="L282" s="1887"/>
      <c r="M282" s="1886"/>
      <c r="N282" s="1887"/>
      <c r="O282" s="1886"/>
      <c r="P282" s="1887"/>
      <c r="Q282" s="1888"/>
      <c r="R282" s="1887"/>
      <c r="S282" s="1888"/>
      <c r="T282" s="1887"/>
      <c r="U282" s="1886"/>
      <c r="V282" s="1887"/>
      <c r="W282" s="1886"/>
      <c r="X282" s="1887"/>
      <c r="Y282" s="1830"/>
      <c r="Z282" s="1831"/>
      <c r="AA282" s="1830"/>
      <c r="AB282" s="1831"/>
      <c r="AC282" s="1830"/>
      <c r="AD282" s="1831"/>
      <c r="AE282" s="1830"/>
      <c r="AF282" s="1831"/>
      <c r="AG282" s="1830"/>
      <c r="AH282" s="1831"/>
      <c r="AI282" s="1830"/>
      <c r="AJ282" s="1831"/>
      <c r="AK282" s="1830"/>
      <c r="AL282" s="1831"/>
      <c r="AM282" s="1830"/>
      <c r="AN282" s="1831"/>
      <c r="AO282" s="1868"/>
      <c r="AP282" s="1858"/>
      <c r="AQ282" s="3554"/>
      <c r="AR282" s="3554"/>
      <c r="AS282" s="3554"/>
      <c r="AT282" s="774"/>
      <c r="AU282" s="774"/>
      <c r="AV282" s="774"/>
      <c r="AW282" s="774"/>
      <c r="BU282" s="270"/>
      <c r="BV282" s="270"/>
      <c r="BW282" s="270"/>
      <c r="BX282" s="270"/>
      <c r="BY282" s="270"/>
      <c r="BZ282" s="270"/>
      <c r="CA282" s="270"/>
      <c r="CB282" s="270"/>
      <c r="CC282" s="270"/>
      <c r="CD282" s="270">
        <v>0</v>
      </c>
      <c r="CE282" s="270">
        <v>0</v>
      </c>
      <c r="CF282" s="270"/>
      <c r="CG282" s="270"/>
      <c r="CH282" s="270"/>
      <c r="CI282" s="270"/>
      <c r="CJ282" s="270"/>
      <c r="CK282" s="270"/>
      <c r="CL282" s="270"/>
      <c r="CM282" s="270"/>
    </row>
    <row r="283" spans="1:115" s="712" customFormat="1" ht="16.350000000000001" customHeight="1" x14ac:dyDescent="0.2">
      <c r="A283" s="7886" t="s">
        <v>2262</v>
      </c>
      <c r="B283" s="7880" t="s">
        <v>2250</v>
      </c>
      <c r="C283" s="7881"/>
      <c r="D283" s="3529"/>
      <c r="E283" s="3563"/>
      <c r="F283" s="3564"/>
      <c r="G283" s="798"/>
      <c r="H283" s="797"/>
      <c r="I283" s="796"/>
      <c r="J283" s="797"/>
      <c r="K283" s="796"/>
      <c r="L283" s="797"/>
      <c r="M283" s="796"/>
      <c r="N283" s="797"/>
      <c r="O283" s="796"/>
      <c r="P283" s="797"/>
      <c r="Q283" s="796"/>
      <c r="R283" s="797"/>
      <c r="S283" s="796"/>
      <c r="T283" s="797"/>
      <c r="U283" s="796"/>
      <c r="V283" s="797"/>
      <c r="W283" s="796"/>
      <c r="X283" s="797"/>
      <c r="Y283" s="772"/>
      <c r="Z283" s="259"/>
      <c r="AA283" s="772"/>
      <c r="AB283" s="259"/>
      <c r="AC283" s="772"/>
      <c r="AD283" s="259"/>
      <c r="AE283" s="772"/>
      <c r="AF283" s="259"/>
      <c r="AG283" s="772"/>
      <c r="AH283" s="259"/>
      <c r="AI283" s="772"/>
      <c r="AJ283" s="259"/>
      <c r="AK283" s="772"/>
      <c r="AL283" s="259"/>
      <c r="AM283" s="772"/>
      <c r="AN283" s="259"/>
      <c r="AO283" s="773"/>
      <c r="AP283" s="774"/>
      <c r="AQ283" s="778"/>
      <c r="AR283" s="778"/>
      <c r="AS283" s="3538"/>
      <c r="AT283" s="774"/>
      <c r="AU283" s="774"/>
      <c r="AV283" s="774"/>
      <c r="AW283" s="774"/>
      <c r="BS283" s="985"/>
      <c r="BT283" s="985"/>
      <c r="BU283" s="1016"/>
      <c r="BV283" s="1016"/>
      <c r="BW283" s="1016"/>
      <c r="BX283" s="3547"/>
      <c r="BY283" s="3547"/>
      <c r="BZ283" s="3547"/>
      <c r="CA283" s="3547"/>
      <c r="CB283" s="3547"/>
      <c r="CC283" s="3547"/>
      <c r="CD283" s="2156"/>
      <c r="CE283" s="2156"/>
      <c r="CF283" s="2156"/>
      <c r="CG283" s="2156"/>
      <c r="CH283" s="2156"/>
      <c r="CI283" s="2156"/>
      <c r="CJ283" s="2157"/>
      <c r="CK283" s="2157"/>
      <c r="CL283" s="2157"/>
      <c r="CM283" s="2157"/>
      <c r="CN283" s="2157"/>
      <c r="CO283" s="2157"/>
      <c r="CP283" s="2157"/>
      <c r="CQ283" s="2157"/>
      <c r="CR283" s="2157"/>
      <c r="CS283" s="2157"/>
      <c r="CT283" s="2157"/>
      <c r="CU283" s="2157"/>
      <c r="CV283" s="2157"/>
      <c r="CW283" s="2157"/>
      <c r="CX283" s="985"/>
      <c r="CY283" s="985"/>
      <c r="CZ283" s="985"/>
      <c r="DA283" s="985"/>
      <c r="DB283" s="985"/>
      <c r="DC283" s="985"/>
      <c r="DD283" s="985"/>
      <c r="DE283" s="985"/>
      <c r="DF283" s="985"/>
      <c r="DG283" s="985"/>
      <c r="DH283" s="985"/>
      <c r="DI283" s="985"/>
      <c r="DJ283" s="985"/>
      <c r="DK283" s="985"/>
    </row>
    <row r="284" spans="1:115" s="712" customFormat="1" ht="16.350000000000001" customHeight="1" x14ac:dyDescent="0.2">
      <c r="A284" s="7887"/>
      <c r="B284" s="7865" t="s">
        <v>2251</v>
      </c>
      <c r="C284" s="7866"/>
      <c r="D284" s="3530"/>
      <c r="E284" s="3565"/>
      <c r="F284" s="3566"/>
      <c r="G284" s="1883"/>
      <c r="H284" s="1879"/>
      <c r="I284" s="1878"/>
      <c r="J284" s="1879"/>
      <c r="K284" s="1878"/>
      <c r="L284" s="1879"/>
      <c r="M284" s="1878"/>
      <c r="N284" s="1879"/>
      <c r="O284" s="1878"/>
      <c r="P284" s="1879"/>
      <c r="Q284" s="1878"/>
      <c r="R284" s="1879"/>
      <c r="S284" s="1878"/>
      <c r="T284" s="1879"/>
      <c r="U284" s="1878"/>
      <c r="V284" s="1879"/>
      <c r="W284" s="1878"/>
      <c r="X284" s="1879"/>
      <c r="Y284" s="1837"/>
      <c r="Z284" s="1838"/>
      <c r="AA284" s="1837"/>
      <c r="AB284" s="1838"/>
      <c r="AC284" s="1837"/>
      <c r="AD284" s="1838"/>
      <c r="AE284" s="1837"/>
      <c r="AF284" s="1838"/>
      <c r="AG284" s="1837"/>
      <c r="AH284" s="1838"/>
      <c r="AI284" s="1837"/>
      <c r="AJ284" s="1838"/>
      <c r="AK284" s="1837"/>
      <c r="AL284" s="1838"/>
      <c r="AM284" s="1837"/>
      <c r="AN284" s="1838"/>
      <c r="AO284" s="1839"/>
      <c r="AP284" s="1840"/>
      <c r="AQ284" s="3549"/>
      <c r="AR284" s="3549"/>
      <c r="AS284" s="3550"/>
      <c r="AT284" s="1840"/>
      <c r="AU284" s="1840"/>
      <c r="AV284" s="1840"/>
      <c r="AW284" s="1840"/>
      <c r="BS284" s="985"/>
      <c r="BT284" s="985"/>
      <c r="BU284" s="1016"/>
      <c r="BV284" s="1016"/>
      <c r="BW284" s="1016"/>
      <c r="BX284" s="3547"/>
      <c r="BY284" s="3547"/>
      <c r="BZ284" s="3547"/>
      <c r="CA284" s="3547"/>
      <c r="CB284" s="3547"/>
      <c r="CC284" s="3547"/>
      <c r="CD284" s="2156"/>
      <c r="CE284" s="2156"/>
      <c r="CF284" s="2156"/>
      <c r="CG284" s="2156"/>
      <c r="CH284" s="2156"/>
      <c r="CI284" s="2156"/>
      <c r="CJ284" s="2157"/>
      <c r="CK284" s="2157"/>
      <c r="CL284" s="2157"/>
      <c r="CM284" s="2157"/>
      <c r="CN284" s="2157"/>
      <c r="CO284" s="2157"/>
      <c r="CP284" s="2157"/>
      <c r="CQ284" s="2157"/>
      <c r="CR284" s="2157"/>
      <c r="CS284" s="2157"/>
      <c r="CT284" s="2157"/>
      <c r="CU284" s="2157"/>
      <c r="CV284" s="2157"/>
      <c r="CW284" s="2157"/>
      <c r="CX284" s="985"/>
      <c r="CY284" s="985"/>
      <c r="CZ284" s="985"/>
      <c r="DA284" s="985"/>
      <c r="DB284" s="985"/>
      <c r="DC284" s="985"/>
      <c r="DD284" s="985"/>
      <c r="DE284" s="985"/>
      <c r="DF284" s="985"/>
      <c r="DG284" s="985"/>
      <c r="DH284" s="985"/>
      <c r="DI284" s="985"/>
      <c r="DJ284" s="985"/>
      <c r="DK284" s="985"/>
    </row>
    <row r="285" spans="1:115" s="712" customFormat="1" ht="16.350000000000001" customHeight="1" x14ac:dyDescent="0.2">
      <c r="A285" s="7887"/>
      <c r="B285" s="7865" t="s">
        <v>2252</v>
      </c>
      <c r="C285" s="7866"/>
      <c r="D285" s="3530"/>
      <c r="E285" s="3565"/>
      <c r="F285" s="3566"/>
      <c r="G285" s="1883"/>
      <c r="H285" s="1879"/>
      <c r="I285" s="1878"/>
      <c r="J285" s="1879"/>
      <c r="K285" s="1878"/>
      <c r="L285" s="1879"/>
      <c r="M285" s="1878"/>
      <c r="N285" s="1879"/>
      <c r="O285" s="1878"/>
      <c r="P285" s="1879"/>
      <c r="Q285" s="1878"/>
      <c r="R285" s="1879"/>
      <c r="S285" s="1878"/>
      <c r="T285" s="1879"/>
      <c r="U285" s="1878"/>
      <c r="V285" s="1879"/>
      <c r="W285" s="1878"/>
      <c r="X285" s="1879"/>
      <c r="Y285" s="1837"/>
      <c r="Z285" s="1838"/>
      <c r="AA285" s="1837"/>
      <c r="AB285" s="1838"/>
      <c r="AC285" s="1837"/>
      <c r="AD285" s="1838"/>
      <c r="AE285" s="1837"/>
      <c r="AF285" s="1838"/>
      <c r="AG285" s="1837"/>
      <c r="AH285" s="1838"/>
      <c r="AI285" s="1837"/>
      <c r="AJ285" s="1838"/>
      <c r="AK285" s="1837"/>
      <c r="AL285" s="1838"/>
      <c r="AM285" s="1837"/>
      <c r="AN285" s="1838"/>
      <c r="AO285" s="1839"/>
      <c r="AP285" s="1840"/>
      <c r="AQ285" s="3549"/>
      <c r="AR285" s="3549"/>
      <c r="AS285" s="3549"/>
      <c r="AT285" s="1840"/>
      <c r="AU285" s="1840"/>
      <c r="AV285" s="1840"/>
      <c r="AW285" s="1840"/>
      <c r="BS285" s="985"/>
      <c r="BT285" s="985"/>
      <c r="BU285" s="1016"/>
      <c r="BV285" s="1016"/>
      <c r="BW285" s="1016"/>
      <c r="BX285" s="3547"/>
      <c r="BY285" s="3547"/>
      <c r="BZ285" s="3547"/>
      <c r="CA285" s="3547"/>
      <c r="CB285" s="3547"/>
      <c r="CC285" s="3547"/>
      <c r="CD285" s="2156"/>
      <c r="CE285" s="2156"/>
      <c r="CF285" s="2156"/>
      <c r="CG285" s="2156"/>
      <c r="CH285" s="2156"/>
      <c r="CI285" s="2156"/>
      <c r="CJ285" s="2157"/>
      <c r="CK285" s="2157"/>
      <c r="CL285" s="2157"/>
      <c r="CM285" s="2157"/>
      <c r="CN285" s="2157"/>
      <c r="CO285" s="2157"/>
      <c r="CP285" s="2157"/>
      <c r="CQ285" s="2157"/>
      <c r="CR285" s="2157"/>
      <c r="CS285" s="2157"/>
      <c r="CT285" s="2157"/>
      <c r="CU285" s="2157"/>
      <c r="CV285" s="2157"/>
      <c r="CW285" s="2157"/>
      <c r="CX285" s="985"/>
      <c r="CY285" s="985"/>
      <c r="CZ285" s="985"/>
      <c r="DA285" s="985"/>
      <c r="DB285" s="985"/>
      <c r="DC285" s="985"/>
      <c r="DD285" s="985"/>
      <c r="DE285" s="985"/>
      <c r="DF285" s="985"/>
      <c r="DG285" s="985"/>
      <c r="DH285" s="985"/>
      <c r="DI285" s="985"/>
      <c r="DJ285" s="985"/>
      <c r="DK285" s="985"/>
    </row>
    <row r="286" spans="1:115" s="712" customFormat="1" ht="16.350000000000001" customHeight="1" x14ac:dyDescent="0.2">
      <c r="A286" s="7887"/>
      <c r="B286" s="7882" t="s">
        <v>2253</v>
      </c>
      <c r="C286" s="7883"/>
      <c r="D286" s="3532"/>
      <c r="E286" s="3567"/>
      <c r="F286" s="3568"/>
      <c r="G286" s="1883"/>
      <c r="H286" s="1879"/>
      <c r="I286" s="1878"/>
      <c r="J286" s="1879"/>
      <c r="K286" s="1878"/>
      <c r="L286" s="1879"/>
      <c r="M286" s="1878"/>
      <c r="N286" s="1879"/>
      <c r="O286" s="1878"/>
      <c r="P286" s="1879"/>
      <c r="Q286" s="1878"/>
      <c r="R286" s="1879"/>
      <c r="S286" s="1878"/>
      <c r="T286" s="1879"/>
      <c r="U286" s="1878"/>
      <c r="V286" s="1879"/>
      <c r="W286" s="1878"/>
      <c r="X286" s="1879"/>
      <c r="Y286" s="1837"/>
      <c r="Z286" s="1838"/>
      <c r="AA286" s="1837"/>
      <c r="AB286" s="1838"/>
      <c r="AC286" s="1837"/>
      <c r="AD286" s="1838"/>
      <c r="AE286" s="1837"/>
      <c r="AF286" s="1838"/>
      <c r="AG286" s="1837"/>
      <c r="AH286" s="1838"/>
      <c r="AI286" s="1837"/>
      <c r="AJ286" s="1838"/>
      <c r="AK286" s="1837"/>
      <c r="AL286" s="1838"/>
      <c r="AM286" s="1837"/>
      <c r="AN286" s="1838"/>
      <c r="AO286" s="1854"/>
      <c r="AP286" s="1855"/>
      <c r="AQ286" s="3549"/>
      <c r="AR286" s="3549"/>
      <c r="AS286" s="3549"/>
      <c r="AT286" s="1855"/>
      <c r="AU286" s="1855"/>
      <c r="AV286" s="1855"/>
      <c r="AW286" s="1855"/>
      <c r="BS286" s="985"/>
      <c r="BT286" s="985"/>
      <c r="BU286" s="1016"/>
      <c r="BV286" s="1016"/>
      <c r="BW286" s="1016"/>
      <c r="BX286" s="3547"/>
      <c r="BY286" s="3547"/>
      <c r="BZ286" s="3547"/>
      <c r="CA286" s="3547"/>
      <c r="CB286" s="3547"/>
      <c r="CC286" s="3547"/>
      <c r="CD286" s="2156"/>
      <c r="CE286" s="2156"/>
      <c r="CF286" s="2156"/>
      <c r="CG286" s="2156"/>
      <c r="CH286" s="2156"/>
      <c r="CI286" s="2156"/>
      <c r="CJ286" s="2157"/>
      <c r="CK286" s="2157"/>
      <c r="CL286" s="2157"/>
      <c r="CM286" s="2157"/>
      <c r="CN286" s="2157"/>
      <c r="CO286" s="2157"/>
      <c r="CP286" s="2157"/>
      <c r="CQ286" s="2157"/>
      <c r="CR286" s="2157"/>
      <c r="CS286" s="2157"/>
      <c r="CT286" s="2157"/>
      <c r="CU286" s="2157"/>
      <c r="CV286" s="2157"/>
      <c r="CW286" s="2157"/>
      <c r="CX286" s="985"/>
      <c r="CY286" s="985"/>
      <c r="CZ286" s="985"/>
      <c r="DA286" s="985"/>
      <c r="DB286" s="985"/>
      <c r="DC286" s="985"/>
      <c r="DD286" s="985"/>
      <c r="DE286" s="985"/>
      <c r="DF286" s="985"/>
      <c r="DG286" s="985"/>
      <c r="DH286" s="985"/>
      <c r="DI286" s="985"/>
      <c r="DJ286" s="985"/>
      <c r="DK286" s="985"/>
    </row>
    <row r="287" spans="1:115" s="712" customFormat="1" ht="16.350000000000001" customHeight="1" x14ac:dyDescent="0.2">
      <c r="A287" s="7887"/>
      <c r="B287" s="7865" t="s">
        <v>2254</v>
      </c>
      <c r="C287" s="7866"/>
      <c r="D287" s="3532"/>
      <c r="E287" s="3569"/>
      <c r="F287" s="3570"/>
      <c r="G287" s="3571"/>
      <c r="H287" s="3572"/>
      <c r="I287" s="799"/>
      <c r="J287" s="3572"/>
      <c r="K287" s="799"/>
      <c r="L287" s="3572"/>
      <c r="M287" s="799"/>
      <c r="N287" s="3572"/>
      <c r="O287" s="799"/>
      <c r="P287" s="3572"/>
      <c r="Q287" s="799"/>
      <c r="R287" s="3572"/>
      <c r="S287" s="799"/>
      <c r="T287" s="3572"/>
      <c r="U287" s="799"/>
      <c r="V287" s="3572"/>
      <c r="W287" s="799"/>
      <c r="X287" s="3572"/>
      <c r="Y287" s="1844"/>
      <c r="Z287" s="251"/>
      <c r="AA287" s="1844"/>
      <c r="AB287" s="251"/>
      <c r="AC287" s="1844"/>
      <c r="AD287" s="251"/>
      <c r="AE287" s="1844"/>
      <c r="AF287" s="251"/>
      <c r="AG287" s="1844"/>
      <c r="AH287" s="251"/>
      <c r="AI287" s="1844"/>
      <c r="AJ287" s="251"/>
      <c r="AK287" s="1844"/>
      <c r="AL287" s="251"/>
      <c r="AM287" s="1844"/>
      <c r="AN287" s="251"/>
      <c r="AO287" s="1854"/>
      <c r="AP287" s="1855"/>
      <c r="AQ287" s="3549"/>
      <c r="AR287" s="3549"/>
      <c r="AS287" s="3549"/>
      <c r="AT287" s="1855"/>
      <c r="AU287" s="1855"/>
      <c r="AV287" s="1855"/>
      <c r="AW287" s="1855"/>
      <c r="BS287" s="985"/>
      <c r="BT287" s="985"/>
      <c r="BU287" s="1016"/>
      <c r="BV287" s="1016"/>
      <c r="BW287" s="1016"/>
      <c r="BX287" s="3547"/>
      <c r="BY287" s="3547"/>
      <c r="BZ287" s="3547"/>
      <c r="CA287" s="3547"/>
      <c r="CB287" s="3547"/>
      <c r="CC287" s="3547"/>
      <c r="CD287" s="2156"/>
      <c r="CE287" s="2156"/>
      <c r="CF287" s="2156"/>
      <c r="CG287" s="2156"/>
      <c r="CH287" s="2156"/>
      <c r="CI287" s="2156"/>
      <c r="CJ287" s="2157"/>
      <c r="CK287" s="2157"/>
      <c r="CL287" s="2157"/>
      <c r="CM287" s="2157"/>
      <c r="CN287" s="2157"/>
      <c r="CO287" s="2157"/>
      <c r="CP287" s="2157"/>
      <c r="CQ287" s="2157"/>
      <c r="CR287" s="2157"/>
      <c r="CS287" s="2157"/>
      <c r="CT287" s="2157"/>
      <c r="CU287" s="2157"/>
      <c r="CV287" s="2157"/>
      <c r="CW287" s="2157"/>
      <c r="CX287" s="985"/>
      <c r="CY287" s="985"/>
      <c r="CZ287" s="985"/>
      <c r="DA287" s="985"/>
      <c r="DB287" s="985"/>
      <c r="DC287" s="985"/>
      <c r="DD287" s="985"/>
      <c r="DE287" s="985"/>
      <c r="DF287" s="985"/>
      <c r="DG287" s="985"/>
      <c r="DH287" s="985"/>
      <c r="DI287" s="985"/>
      <c r="DJ287" s="985"/>
      <c r="DK287" s="985"/>
    </row>
    <row r="288" spans="1:115" s="712" customFormat="1" ht="16.350000000000001" customHeight="1" x14ac:dyDescent="0.2">
      <c r="A288" s="7888"/>
      <c r="B288" s="7863" t="s">
        <v>2255</v>
      </c>
      <c r="C288" s="7867"/>
      <c r="D288" s="3532"/>
      <c r="E288" s="1852"/>
      <c r="F288" s="1853"/>
      <c r="G288" s="3573"/>
      <c r="H288" s="3574"/>
      <c r="I288" s="3575"/>
      <c r="J288" s="3574"/>
      <c r="K288" s="3575"/>
      <c r="L288" s="3574"/>
      <c r="M288" s="3575"/>
      <c r="N288" s="3574"/>
      <c r="O288" s="3575"/>
      <c r="P288" s="3574"/>
      <c r="Q288" s="3575"/>
      <c r="R288" s="3574"/>
      <c r="S288" s="3575"/>
      <c r="T288" s="3574"/>
      <c r="U288" s="3575"/>
      <c r="V288" s="3574"/>
      <c r="W288" s="3575"/>
      <c r="X288" s="3574"/>
      <c r="Y288" s="1830"/>
      <c r="Z288" s="1831"/>
      <c r="AA288" s="1830"/>
      <c r="AB288" s="1831"/>
      <c r="AC288" s="1830"/>
      <c r="AD288" s="1831"/>
      <c r="AE288" s="1830"/>
      <c r="AF288" s="1831"/>
      <c r="AG288" s="1830"/>
      <c r="AH288" s="1831"/>
      <c r="AI288" s="1830"/>
      <c r="AJ288" s="1831"/>
      <c r="AK288" s="1830"/>
      <c r="AL288" s="1831"/>
      <c r="AM288" s="1830"/>
      <c r="AN288" s="1831"/>
      <c r="AO288" s="1854"/>
      <c r="AP288" s="1855"/>
      <c r="AQ288" s="3554"/>
      <c r="AR288" s="3554"/>
      <c r="AS288" s="3554"/>
      <c r="AT288" s="1855"/>
      <c r="AU288" s="1855"/>
      <c r="AV288" s="1855"/>
      <c r="AW288" s="1855"/>
      <c r="BS288" s="985"/>
      <c r="BT288" s="985"/>
      <c r="BU288" s="1016"/>
      <c r="BV288" s="1016"/>
      <c r="BW288" s="1016"/>
      <c r="BX288" s="3547"/>
      <c r="BY288" s="3547"/>
      <c r="BZ288" s="3547"/>
      <c r="CA288" s="3547"/>
      <c r="CB288" s="3547"/>
      <c r="CC288" s="3547"/>
      <c r="CD288" s="2156"/>
      <c r="CE288" s="2156"/>
      <c r="CF288" s="2156"/>
      <c r="CG288" s="2156"/>
      <c r="CH288" s="2156"/>
      <c r="CI288" s="2156"/>
      <c r="CJ288" s="2157"/>
      <c r="CK288" s="2157"/>
      <c r="CL288" s="2157"/>
      <c r="CM288" s="2157"/>
      <c r="CN288" s="2157"/>
      <c r="CO288" s="2157"/>
      <c r="CP288" s="2157"/>
      <c r="CQ288" s="2157"/>
      <c r="CR288" s="2157"/>
      <c r="CS288" s="2157"/>
      <c r="CT288" s="2157"/>
      <c r="CU288" s="2157"/>
      <c r="CV288" s="2157"/>
      <c r="CW288" s="2157"/>
      <c r="CX288" s="985"/>
      <c r="CY288" s="985"/>
      <c r="CZ288" s="985"/>
      <c r="DA288" s="985"/>
      <c r="DB288" s="985"/>
      <c r="DC288" s="985"/>
      <c r="DD288" s="985"/>
      <c r="DE288" s="985"/>
      <c r="DF288" s="985"/>
      <c r="DG288" s="985"/>
      <c r="DH288" s="985"/>
      <c r="DI288" s="985"/>
      <c r="DJ288" s="985"/>
      <c r="DK288" s="985"/>
    </row>
    <row r="289" spans="1:91" s="236" customFormat="1" ht="14.25" customHeight="1" x14ac:dyDescent="0.2">
      <c r="A289" s="7862" t="s">
        <v>2112</v>
      </c>
      <c r="B289" s="7878" t="s">
        <v>2250</v>
      </c>
      <c r="C289" s="7879"/>
      <c r="D289" s="3536"/>
      <c r="E289" s="782"/>
      <c r="F289" s="782"/>
      <c r="G289" s="770"/>
      <c r="H289" s="771"/>
      <c r="I289" s="772"/>
      <c r="J289" s="771"/>
      <c r="K289" s="772"/>
      <c r="L289" s="771"/>
      <c r="M289" s="772"/>
      <c r="N289" s="771"/>
      <c r="O289" s="772"/>
      <c r="P289" s="771"/>
      <c r="Q289" s="772"/>
      <c r="R289" s="771"/>
      <c r="S289" s="772"/>
      <c r="T289" s="771"/>
      <c r="U289" s="772"/>
      <c r="V289" s="259"/>
      <c r="W289" s="772"/>
      <c r="X289" s="259"/>
      <c r="Y289" s="772"/>
      <c r="Z289" s="259"/>
      <c r="AA289" s="772"/>
      <c r="AB289" s="259"/>
      <c r="AC289" s="772"/>
      <c r="AD289" s="259"/>
      <c r="AE289" s="772"/>
      <c r="AF289" s="259"/>
      <c r="AG289" s="772"/>
      <c r="AH289" s="259"/>
      <c r="AI289" s="772"/>
      <c r="AJ289" s="259"/>
      <c r="AK289" s="772"/>
      <c r="AL289" s="259"/>
      <c r="AM289" s="772"/>
      <c r="AN289" s="259"/>
      <c r="AO289" s="3537"/>
      <c r="AP289" s="783"/>
      <c r="AQ289" s="778"/>
      <c r="AR289" s="778"/>
      <c r="AS289" s="3538"/>
      <c r="AT289" s="1840"/>
      <c r="AU289" s="1840"/>
      <c r="AV289" s="1840"/>
      <c r="AW289" s="1840"/>
      <c r="BU289" s="270"/>
      <c r="BV289" s="270"/>
      <c r="BW289" s="270"/>
      <c r="BX289" s="270"/>
      <c r="BY289" s="270"/>
      <c r="BZ289" s="270"/>
      <c r="CA289" s="270"/>
      <c r="CB289" s="270"/>
      <c r="CC289" s="270"/>
      <c r="CD289" s="270">
        <v>0</v>
      </c>
      <c r="CE289" s="270">
        <v>0</v>
      </c>
      <c r="CF289" s="270"/>
      <c r="CG289" s="270"/>
      <c r="CH289" s="270"/>
      <c r="CI289" s="270"/>
      <c r="CJ289" s="270"/>
      <c r="CK289" s="270"/>
      <c r="CL289" s="270"/>
      <c r="CM289" s="270"/>
    </row>
    <row r="290" spans="1:91" s="236" customFormat="1" ht="15" customHeight="1" x14ac:dyDescent="0.2">
      <c r="A290" s="7838"/>
      <c r="B290" s="7776" t="s">
        <v>2251</v>
      </c>
      <c r="C290" s="6665"/>
      <c r="D290" s="3440"/>
      <c r="E290" s="1860"/>
      <c r="F290" s="1860"/>
      <c r="G290" s="1835"/>
      <c r="H290" s="1836"/>
      <c r="I290" s="1837"/>
      <c r="J290" s="1836"/>
      <c r="K290" s="1837"/>
      <c r="L290" s="1836"/>
      <c r="M290" s="1837"/>
      <c r="N290" s="1836"/>
      <c r="O290" s="1837"/>
      <c r="P290" s="1836"/>
      <c r="Q290" s="1837"/>
      <c r="R290" s="1836"/>
      <c r="S290" s="1837"/>
      <c r="T290" s="1836"/>
      <c r="U290" s="1837"/>
      <c r="V290" s="1838"/>
      <c r="W290" s="1837"/>
      <c r="X290" s="1838"/>
      <c r="Y290" s="1837"/>
      <c r="Z290" s="1838"/>
      <c r="AA290" s="1837"/>
      <c r="AB290" s="1838"/>
      <c r="AC290" s="1837"/>
      <c r="AD290" s="1838"/>
      <c r="AE290" s="1837"/>
      <c r="AF290" s="1838"/>
      <c r="AG290" s="1837"/>
      <c r="AH290" s="1838"/>
      <c r="AI290" s="1837"/>
      <c r="AJ290" s="1838"/>
      <c r="AK290" s="1837"/>
      <c r="AL290" s="1838"/>
      <c r="AM290" s="1837"/>
      <c r="AN290" s="1838"/>
      <c r="AO290" s="1861"/>
      <c r="AP290" s="1862"/>
      <c r="AQ290" s="3549"/>
      <c r="AR290" s="3549"/>
      <c r="AS290" s="3550"/>
      <c r="AT290" s="1840"/>
      <c r="AU290" s="1840"/>
      <c r="AV290" s="1840"/>
      <c r="AW290" s="1840"/>
      <c r="BU290" s="270"/>
      <c r="BV290" s="270"/>
      <c r="BW290" s="270"/>
      <c r="BX290" s="270"/>
      <c r="BY290" s="270"/>
      <c r="BZ290" s="270"/>
      <c r="CA290" s="270"/>
      <c r="CB290" s="270"/>
      <c r="CC290" s="270"/>
      <c r="CD290" s="270">
        <v>0</v>
      </c>
      <c r="CE290" s="270">
        <v>0</v>
      </c>
      <c r="CF290" s="270"/>
      <c r="CG290" s="270"/>
      <c r="CH290" s="270"/>
      <c r="CI290" s="270"/>
      <c r="CJ290" s="270"/>
      <c r="CK290" s="270"/>
      <c r="CL290" s="270"/>
      <c r="CM290" s="270"/>
    </row>
    <row r="291" spans="1:91" s="236" customFormat="1" ht="14.25" customHeight="1" x14ac:dyDescent="0.2">
      <c r="A291" s="7838"/>
      <c r="B291" s="7776" t="s">
        <v>2252</v>
      </c>
      <c r="C291" s="6665"/>
      <c r="D291" s="3440"/>
      <c r="E291" s="1860"/>
      <c r="F291" s="1860"/>
      <c r="G291" s="1835"/>
      <c r="H291" s="1836"/>
      <c r="I291" s="1837"/>
      <c r="J291" s="1836"/>
      <c r="K291" s="1837"/>
      <c r="L291" s="1836"/>
      <c r="M291" s="1837"/>
      <c r="N291" s="1836"/>
      <c r="O291" s="1837"/>
      <c r="P291" s="1836"/>
      <c r="Q291" s="1837"/>
      <c r="R291" s="1836"/>
      <c r="S291" s="1837"/>
      <c r="T291" s="1836"/>
      <c r="U291" s="1837"/>
      <c r="V291" s="1838"/>
      <c r="W291" s="1837"/>
      <c r="X291" s="1838"/>
      <c r="Y291" s="1837"/>
      <c r="Z291" s="1838"/>
      <c r="AA291" s="1837"/>
      <c r="AB291" s="1838"/>
      <c r="AC291" s="1837"/>
      <c r="AD291" s="1838"/>
      <c r="AE291" s="1837"/>
      <c r="AF291" s="1838"/>
      <c r="AG291" s="1837"/>
      <c r="AH291" s="1838"/>
      <c r="AI291" s="1837"/>
      <c r="AJ291" s="1838"/>
      <c r="AK291" s="1837"/>
      <c r="AL291" s="1838"/>
      <c r="AM291" s="1837"/>
      <c r="AN291" s="1838"/>
      <c r="AO291" s="1861"/>
      <c r="AP291" s="1862"/>
      <c r="AQ291" s="3549"/>
      <c r="AR291" s="3549"/>
      <c r="AS291" s="3549"/>
      <c r="AT291" s="1855"/>
      <c r="AU291" s="1855"/>
      <c r="AV291" s="1855"/>
      <c r="AW291" s="1855"/>
      <c r="BU291" s="270"/>
      <c r="BV291" s="270"/>
      <c r="BW291" s="270"/>
      <c r="BX291" s="270"/>
      <c r="BY291" s="270"/>
      <c r="BZ291" s="270"/>
      <c r="CA291" s="270"/>
      <c r="CB291" s="270"/>
      <c r="CC291" s="270"/>
      <c r="CD291" s="270">
        <v>0</v>
      </c>
      <c r="CE291" s="270">
        <v>0</v>
      </c>
      <c r="CF291" s="270"/>
      <c r="CG291" s="270"/>
      <c r="CH291" s="270"/>
      <c r="CI291" s="270"/>
      <c r="CJ291" s="270"/>
      <c r="CK291" s="270"/>
      <c r="CL291" s="270"/>
      <c r="CM291" s="270"/>
    </row>
    <row r="292" spans="1:91" s="236" customFormat="1" ht="15" customHeight="1" x14ac:dyDescent="0.2">
      <c r="A292" s="7838"/>
      <c r="B292" s="7777" t="s">
        <v>2253</v>
      </c>
      <c r="C292" s="7778"/>
      <c r="D292" s="3534"/>
      <c r="E292" s="1864"/>
      <c r="F292" s="1864"/>
      <c r="G292" s="1842"/>
      <c r="H292" s="1843"/>
      <c r="I292" s="1844"/>
      <c r="J292" s="1843"/>
      <c r="K292" s="1844"/>
      <c r="L292" s="1843"/>
      <c r="M292" s="1844"/>
      <c r="N292" s="1843"/>
      <c r="O292" s="1844"/>
      <c r="P292" s="1843"/>
      <c r="Q292" s="1844"/>
      <c r="R292" s="1843"/>
      <c r="S292" s="1844"/>
      <c r="T292" s="1843"/>
      <c r="U292" s="1844"/>
      <c r="V292" s="251"/>
      <c r="W292" s="1844"/>
      <c r="X292" s="251"/>
      <c r="Y292" s="1844"/>
      <c r="Z292" s="251"/>
      <c r="AA292" s="1844"/>
      <c r="AB292" s="251"/>
      <c r="AC292" s="1844"/>
      <c r="AD292" s="251"/>
      <c r="AE292" s="1844"/>
      <c r="AF292" s="251"/>
      <c r="AG292" s="1844"/>
      <c r="AH292" s="251"/>
      <c r="AI292" s="1844"/>
      <c r="AJ292" s="251"/>
      <c r="AK292" s="1844"/>
      <c r="AL292" s="251"/>
      <c r="AM292" s="1844"/>
      <c r="AN292" s="251"/>
      <c r="AO292" s="1865"/>
      <c r="AP292" s="779"/>
      <c r="AQ292" s="3549"/>
      <c r="AR292" s="3549"/>
      <c r="AS292" s="3549"/>
      <c r="AT292" s="1855"/>
      <c r="AU292" s="1855"/>
      <c r="AV292" s="1855"/>
      <c r="AW292" s="1855"/>
      <c r="BU292" s="270"/>
      <c r="BV292" s="270"/>
      <c r="BW292" s="270"/>
      <c r="BX292" s="270"/>
      <c r="BY292" s="270"/>
      <c r="BZ292" s="270"/>
      <c r="CA292" s="270"/>
      <c r="CB292" s="270"/>
      <c r="CC292" s="270"/>
      <c r="CD292" s="270"/>
      <c r="CE292" s="270"/>
      <c r="CF292" s="270"/>
      <c r="CG292" s="270"/>
      <c r="CH292" s="270"/>
      <c r="CI292" s="270"/>
      <c r="CJ292" s="270"/>
      <c r="CK292" s="270"/>
      <c r="CL292" s="270"/>
      <c r="CM292" s="270"/>
    </row>
    <row r="293" spans="1:91" s="236" customFormat="1" ht="15" customHeight="1" x14ac:dyDescent="0.2">
      <c r="A293" s="7838"/>
      <c r="B293" s="7865" t="s">
        <v>2254</v>
      </c>
      <c r="C293" s="7866"/>
      <c r="D293" s="3534"/>
      <c r="E293" s="1864"/>
      <c r="F293" s="1864"/>
      <c r="G293" s="1842"/>
      <c r="H293" s="1843"/>
      <c r="I293" s="1844"/>
      <c r="J293" s="1843"/>
      <c r="K293" s="1844"/>
      <c r="L293" s="1843"/>
      <c r="M293" s="1844"/>
      <c r="N293" s="1843"/>
      <c r="O293" s="1844"/>
      <c r="P293" s="1843"/>
      <c r="Q293" s="1844"/>
      <c r="R293" s="1843"/>
      <c r="S293" s="1844"/>
      <c r="T293" s="1843"/>
      <c r="U293" s="1844"/>
      <c r="V293" s="251"/>
      <c r="W293" s="1844"/>
      <c r="X293" s="251"/>
      <c r="Y293" s="1844"/>
      <c r="Z293" s="251"/>
      <c r="AA293" s="1844"/>
      <c r="AB293" s="251"/>
      <c r="AC293" s="1844"/>
      <c r="AD293" s="251"/>
      <c r="AE293" s="1844"/>
      <c r="AF293" s="251"/>
      <c r="AG293" s="1844"/>
      <c r="AH293" s="251"/>
      <c r="AI293" s="1844"/>
      <c r="AJ293" s="251"/>
      <c r="AK293" s="1844"/>
      <c r="AL293" s="251"/>
      <c r="AM293" s="1844"/>
      <c r="AN293" s="251"/>
      <c r="AO293" s="1865"/>
      <c r="AP293" s="779"/>
      <c r="AQ293" s="3549"/>
      <c r="AR293" s="3549"/>
      <c r="AS293" s="3549"/>
      <c r="AT293" s="1855"/>
      <c r="AU293" s="1855"/>
      <c r="AV293" s="1855"/>
      <c r="AW293" s="1855"/>
      <c r="BU293" s="270"/>
      <c r="BV293" s="270"/>
      <c r="BW293" s="270"/>
      <c r="BX293" s="270"/>
      <c r="BY293" s="270"/>
      <c r="BZ293" s="270"/>
      <c r="CA293" s="270"/>
      <c r="CB293" s="270"/>
      <c r="CC293" s="270"/>
      <c r="CD293" s="270"/>
      <c r="CE293" s="270"/>
      <c r="CF293" s="270"/>
      <c r="CG293" s="270"/>
      <c r="CH293" s="270"/>
      <c r="CI293" s="270"/>
      <c r="CJ293" s="270"/>
      <c r="CK293" s="270"/>
      <c r="CL293" s="270"/>
      <c r="CM293" s="270"/>
    </row>
    <row r="294" spans="1:91" s="236" customFormat="1" ht="14.25" customHeight="1" x14ac:dyDescent="0.2">
      <c r="A294" s="7839"/>
      <c r="B294" s="7863" t="s">
        <v>2255</v>
      </c>
      <c r="C294" s="7867"/>
      <c r="D294" s="3442"/>
      <c r="E294" s="1867"/>
      <c r="F294" s="1867"/>
      <c r="G294" s="1828"/>
      <c r="H294" s="1829"/>
      <c r="I294" s="1830"/>
      <c r="J294" s="1829"/>
      <c r="K294" s="1830"/>
      <c r="L294" s="1829"/>
      <c r="M294" s="1830"/>
      <c r="N294" s="1829"/>
      <c r="O294" s="1830"/>
      <c r="P294" s="1829"/>
      <c r="Q294" s="1830"/>
      <c r="R294" s="1829"/>
      <c r="S294" s="1830"/>
      <c r="T294" s="1829"/>
      <c r="U294" s="1830"/>
      <c r="V294" s="1831"/>
      <c r="W294" s="1830"/>
      <c r="X294" s="1831"/>
      <c r="Y294" s="1830"/>
      <c r="Z294" s="1831"/>
      <c r="AA294" s="1830"/>
      <c r="AB294" s="1831"/>
      <c r="AC294" s="1830"/>
      <c r="AD294" s="1831"/>
      <c r="AE294" s="1830"/>
      <c r="AF294" s="1831"/>
      <c r="AG294" s="1830"/>
      <c r="AH294" s="1831"/>
      <c r="AI294" s="1830"/>
      <c r="AJ294" s="1831"/>
      <c r="AK294" s="1830"/>
      <c r="AL294" s="1831"/>
      <c r="AM294" s="1830"/>
      <c r="AN294" s="1831"/>
      <c r="AO294" s="1868"/>
      <c r="AP294" s="1858"/>
      <c r="AQ294" s="3554"/>
      <c r="AR294" s="3554"/>
      <c r="AS294" s="3554"/>
      <c r="AT294" s="1855"/>
      <c r="AU294" s="1855"/>
      <c r="AV294" s="1855"/>
      <c r="AW294" s="1855"/>
      <c r="BU294" s="270"/>
      <c r="BV294" s="270"/>
      <c r="BW294" s="270"/>
      <c r="BX294" s="270"/>
      <c r="BY294" s="270"/>
      <c r="BZ294" s="270"/>
      <c r="CA294" s="270"/>
      <c r="CB294" s="270"/>
      <c r="CC294" s="270"/>
      <c r="CD294" s="270">
        <v>0</v>
      </c>
      <c r="CE294" s="270">
        <v>0</v>
      </c>
      <c r="CF294" s="270"/>
      <c r="CG294" s="270"/>
      <c r="CH294" s="270"/>
      <c r="CI294" s="270"/>
      <c r="CJ294" s="270"/>
      <c r="CK294" s="270"/>
      <c r="CL294" s="270"/>
      <c r="CM294" s="270"/>
    </row>
    <row r="295" spans="1:91" s="236" customFormat="1" ht="14.25" customHeight="1" x14ac:dyDescent="0.2">
      <c r="A295" s="7862" t="s">
        <v>2111</v>
      </c>
      <c r="B295" s="7878" t="s">
        <v>2250</v>
      </c>
      <c r="C295" s="7879"/>
      <c r="D295" s="3536"/>
      <c r="E295" s="782"/>
      <c r="F295" s="782"/>
      <c r="G295" s="770"/>
      <c r="H295" s="771"/>
      <c r="I295" s="772"/>
      <c r="J295" s="771"/>
      <c r="K295" s="772"/>
      <c r="L295" s="771"/>
      <c r="M295" s="772"/>
      <c r="N295" s="771"/>
      <c r="O295" s="772"/>
      <c r="P295" s="771"/>
      <c r="Q295" s="772"/>
      <c r="R295" s="771"/>
      <c r="S295" s="772"/>
      <c r="T295" s="771"/>
      <c r="U295" s="772"/>
      <c r="V295" s="259"/>
      <c r="W295" s="772"/>
      <c r="X295" s="259"/>
      <c r="Y295" s="772"/>
      <c r="Z295" s="259"/>
      <c r="AA295" s="772"/>
      <c r="AB295" s="259"/>
      <c r="AC295" s="772"/>
      <c r="AD295" s="259"/>
      <c r="AE295" s="772"/>
      <c r="AF295" s="259"/>
      <c r="AG295" s="772"/>
      <c r="AH295" s="259"/>
      <c r="AI295" s="772"/>
      <c r="AJ295" s="259"/>
      <c r="AK295" s="772"/>
      <c r="AL295" s="259"/>
      <c r="AM295" s="772"/>
      <c r="AN295" s="259"/>
      <c r="AO295" s="3537"/>
      <c r="AP295" s="783"/>
      <c r="AQ295" s="778"/>
      <c r="AR295" s="778"/>
      <c r="AS295" s="3538"/>
      <c r="AT295" s="774"/>
      <c r="AU295" s="774"/>
      <c r="AV295" s="774"/>
      <c r="AW295" s="774"/>
      <c r="BU295" s="270"/>
      <c r="BV295" s="270"/>
      <c r="BW295" s="270"/>
      <c r="BX295" s="270"/>
      <c r="BY295" s="270"/>
      <c r="BZ295" s="270"/>
      <c r="CA295" s="270"/>
      <c r="CB295" s="270"/>
      <c r="CC295" s="270"/>
      <c r="CD295" s="270">
        <v>0</v>
      </c>
      <c r="CE295" s="270">
        <v>0</v>
      </c>
      <c r="CF295" s="270"/>
      <c r="CG295" s="270"/>
      <c r="CH295" s="270"/>
      <c r="CI295" s="270"/>
      <c r="CJ295" s="270"/>
      <c r="CK295" s="270"/>
      <c r="CL295" s="270"/>
      <c r="CM295" s="270"/>
    </row>
    <row r="296" spans="1:91" s="236" customFormat="1" ht="15" customHeight="1" x14ac:dyDescent="0.2">
      <c r="A296" s="7838"/>
      <c r="B296" s="7776" t="s">
        <v>2251</v>
      </c>
      <c r="C296" s="6665"/>
      <c r="D296" s="3440"/>
      <c r="E296" s="1860"/>
      <c r="F296" s="1860"/>
      <c r="G296" s="1835"/>
      <c r="H296" s="1836"/>
      <c r="I296" s="1837"/>
      <c r="J296" s="1836"/>
      <c r="K296" s="1837"/>
      <c r="L296" s="1836"/>
      <c r="M296" s="1837"/>
      <c r="N296" s="1836"/>
      <c r="O296" s="1837"/>
      <c r="P296" s="1836"/>
      <c r="Q296" s="1837"/>
      <c r="R296" s="1836"/>
      <c r="S296" s="1837"/>
      <c r="T296" s="1836"/>
      <c r="U296" s="1837"/>
      <c r="V296" s="1838"/>
      <c r="W296" s="1837"/>
      <c r="X296" s="1838"/>
      <c r="Y296" s="1837"/>
      <c r="Z296" s="1838"/>
      <c r="AA296" s="1837"/>
      <c r="AB296" s="1838"/>
      <c r="AC296" s="1837"/>
      <c r="AD296" s="1838"/>
      <c r="AE296" s="1837"/>
      <c r="AF296" s="1838"/>
      <c r="AG296" s="1837"/>
      <c r="AH296" s="1838"/>
      <c r="AI296" s="1837"/>
      <c r="AJ296" s="1838"/>
      <c r="AK296" s="1837"/>
      <c r="AL296" s="1838"/>
      <c r="AM296" s="1837"/>
      <c r="AN296" s="1838"/>
      <c r="AO296" s="1861"/>
      <c r="AP296" s="1862"/>
      <c r="AQ296" s="3549"/>
      <c r="AR296" s="3549"/>
      <c r="AS296" s="3550"/>
      <c r="AT296" s="1840"/>
      <c r="AU296" s="1840"/>
      <c r="AV296" s="1840"/>
      <c r="AW296" s="1840"/>
      <c r="BU296" s="270"/>
      <c r="BV296" s="270"/>
      <c r="BW296" s="270"/>
      <c r="BX296" s="270"/>
      <c r="BY296" s="270"/>
      <c r="BZ296" s="270"/>
      <c r="CA296" s="270"/>
      <c r="CB296" s="270"/>
      <c r="CC296" s="270"/>
      <c r="CD296" s="270">
        <v>0</v>
      </c>
      <c r="CE296" s="270">
        <v>0</v>
      </c>
      <c r="CF296" s="270"/>
      <c r="CG296" s="270"/>
      <c r="CH296" s="270"/>
      <c r="CI296" s="270"/>
      <c r="CJ296" s="270"/>
      <c r="CK296" s="270"/>
      <c r="CL296" s="270"/>
      <c r="CM296" s="270"/>
    </row>
    <row r="297" spans="1:91" s="236" customFormat="1" ht="14.25" customHeight="1" x14ac:dyDescent="0.2">
      <c r="A297" s="7838"/>
      <c r="B297" s="7776" t="s">
        <v>2252</v>
      </c>
      <c r="C297" s="6665"/>
      <c r="D297" s="3440"/>
      <c r="E297" s="1860"/>
      <c r="F297" s="1860"/>
      <c r="G297" s="1835"/>
      <c r="H297" s="1836"/>
      <c r="I297" s="1837"/>
      <c r="J297" s="1836"/>
      <c r="K297" s="1837"/>
      <c r="L297" s="1836"/>
      <c r="M297" s="1837"/>
      <c r="N297" s="1836"/>
      <c r="O297" s="1837"/>
      <c r="P297" s="1836"/>
      <c r="Q297" s="1837"/>
      <c r="R297" s="1836"/>
      <c r="S297" s="1837"/>
      <c r="T297" s="1836"/>
      <c r="U297" s="1837"/>
      <c r="V297" s="1838"/>
      <c r="W297" s="1837"/>
      <c r="X297" s="1838"/>
      <c r="Y297" s="1837"/>
      <c r="Z297" s="1838"/>
      <c r="AA297" s="1837"/>
      <c r="AB297" s="1838"/>
      <c r="AC297" s="1837"/>
      <c r="AD297" s="1838"/>
      <c r="AE297" s="1837"/>
      <c r="AF297" s="1838"/>
      <c r="AG297" s="1837"/>
      <c r="AH297" s="1838"/>
      <c r="AI297" s="1837"/>
      <c r="AJ297" s="1838"/>
      <c r="AK297" s="1837"/>
      <c r="AL297" s="1838"/>
      <c r="AM297" s="1837"/>
      <c r="AN297" s="1838"/>
      <c r="AO297" s="1861"/>
      <c r="AP297" s="1862"/>
      <c r="AQ297" s="3549"/>
      <c r="AR297" s="3549"/>
      <c r="AS297" s="3549"/>
      <c r="AT297" s="1840"/>
      <c r="AU297" s="1840"/>
      <c r="AV297" s="1840"/>
      <c r="AW297" s="1840"/>
      <c r="BU297" s="270"/>
      <c r="BV297" s="270"/>
      <c r="BW297" s="270"/>
      <c r="BX297" s="270"/>
      <c r="BY297" s="270"/>
      <c r="BZ297" s="270"/>
      <c r="CA297" s="270"/>
      <c r="CB297" s="270"/>
      <c r="CC297" s="270"/>
      <c r="CD297" s="270">
        <v>0</v>
      </c>
      <c r="CE297" s="270">
        <v>0</v>
      </c>
      <c r="CF297" s="270"/>
      <c r="CG297" s="270"/>
      <c r="CH297" s="270"/>
      <c r="CI297" s="270"/>
      <c r="CJ297" s="270"/>
      <c r="CK297" s="270"/>
      <c r="CL297" s="270"/>
      <c r="CM297" s="270"/>
    </row>
    <row r="298" spans="1:91" s="236" customFormat="1" ht="15" customHeight="1" x14ac:dyDescent="0.2">
      <c r="A298" s="7838"/>
      <c r="B298" s="7777" t="s">
        <v>2253</v>
      </c>
      <c r="C298" s="7778"/>
      <c r="D298" s="3576"/>
      <c r="E298" s="1889"/>
      <c r="F298" s="1890"/>
      <c r="G298" s="1842"/>
      <c r="H298" s="1843"/>
      <c r="I298" s="1844"/>
      <c r="J298" s="1843"/>
      <c r="K298" s="1844"/>
      <c r="L298" s="1843"/>
      <c r="M298" s="1844"/>
      <c r="N298" s="1843"/>
      <c r="O298" s="1844"/>
      <c r="P298" s="1843"/>
      <c r="Q298" s="1844"/>
      <c r="R298" s="1843"/>
      <c r="S298" s="1844"/>
      <c r="T298" s="1843"/>
      <c r="U298" s="1844"/>
      <c r="V298" s="251"/>
      <c r="W298" s="1844"/>
      <c r="X298" s="251"/>
      <c r="Y298" s="1844"/>
      <c r="Z298" s="251"/>
      <c r="AA298" s="1844"/>
      <c r="AB298" s="251"/>
      <c r="AC298" s="1844"/>
      <c r="AD298" s="251"/>
      <c r="AE298" s="1844"/>
      <c r="AF298" s="251"/>
      <c r="AG298" s="1844"/>
      <c r="AH298" s="251"/>
      <c r="AI298" s="1844"/>
      <c r="AJ298" s="251"/>
      <c r="AK298" s="1844"/>
      <c r="AL298" s="251"/>
      <c r="AM298" s="1844"/>
      <c r="AN298" s="251"/>
      <c r="AO298" s="1865"/>
      <c r="AP298" s="779"/>
      <c r="AQ298" s="3549"/>
      <c r="AR298" s="3549"/>
      <c r="AS298" s="3549"/>
      <c r="AT298" s="1846"/>
      <c r="AU298" s="1846"/>
      <c r="AV298" s="1846"/>
      <c r="AW298" s="1846"/>
      <c r="BU298" s="270"/>
      <c r="BV298" s="270"/>
      <c r="BW298" s="270"/>
      <c r="BX298" s="270"/>
      <c r="BY298" s="270"/>
      <c r="BZ298" s="270"/>
      <c r="CA298" s="270"/>
      <c r="CB298" s="270"/>
      <c r="CC298" s="270"/>
      <c r="CD298" s="270"/>
      <c r="CE298" s="270"/>
      <c r="CF298" s="270"/>
      <c r="CG298" s="270"/>
      <c r="CH298" s="270"/>
      <c r="CI298" s="270"/>
      <c r="CJ298" s="270"/>
      <c r="CK298" s="270"/>
      <c r="CL298" s="270"/>
      <c r="CM298" s="270"/>
    </row>
    <row r="299" spans="1:91" s="236" customFormat="1" ht="15" customHeight="1" x14ac:dyDescent="0.2">
      <c r="A299" s="7838"/>
      <c r="B299" s="7865" t="s">
        <v>2254</v>
      </c>
      <c r="C299" s="7866"/>
      <c r="D299" s="3576"/>
      <c r="E299" s="1889"/>
      <c r="F299" s="1890"/>
      <c r="G299" s="1842"/>
      <c r="H299" s="1843"/>
      <c r="I299" s="1844"/>
      <c r="J299" s="1843"/>
      <c r="K299" s="1844"/>
      <c r="L299" s="1843"/>
      <c r="M299" s="1844"/>
      <c r="N299" s="1843"/>
      <c r="O299" s="1844"/>
      <c r="P299" s="1843"/>
      <c r="Q299" s="1844"/>
      <c r="R299" s="1843"/>
      <c r="S299" s="1844"/>
      <c r="T299" s="1843"/>
      <c r="U299" s="1844"/>
      <c r="V299" s="251"/>
      <c r="W299" s="1844"/>
      <c r="X299" s="251"/>
      <c r="Y299" s="1844"/>
      <c r="Z299" s="251"/>
      <c r="AA299" s="1844"/>
      <c r="AB299" s="251"/>
      <c r="AC299" s="1844"/>
      <c r="AD299" s="251"/>
      <c r="AE299" s="1844"/>
      <c r="AF299" s="251"/>
      <c r="AG299" s="1844"/>
      <c r="AH299" s="251"/>
      <c r="AI299" s="1844"/>
      <c r="AJ299" s="251"/>
      <c r="AK299" s="1844"/>
      <c r="AL299" s="251"/>
      <c r="AM299" s="1844"/>
      <c r="AN299" s="251"/>
      <c r="AO299" s="1865"/>
      <c r="AP299" s="779"/>
      <c r="AQ299" s="3549"/>
      <c r="AR299" s="3549"/>
      <c r="AS299" s="3549"/>
      <c r="AT299" s="1846"/>
      <c r="AU299" s="1846"/>
      <c r="AV299" s="1846"/>
      <c r="AW299" s="1846"/>
      <c r="BU299" s="270"/>
      <c r="BV299" s="270"/>
      <c r="BW299" s="270"/>
      <c r="BX299" s="270"/>
      <c r="BY299" s="270"/>
      <c r="BZ299" s="270"/>
      <c r="CA299" s="270"/>
      <c r="CB299" s="270"/>
      <c r="CC299" s="270"/>
      <c r="CD299" s="270"/>
      <c r="CE299" s="270"/>
      <c r="CF299" s="270"/>
      <c r="CG299" s="270"/>
      <c r="CH299" s="270"/>
      <c r="CI299" s="270"/>
      <c r="CJ299" s="270"/>
      <c r="CK299" s="270"/>
      <c r="CL299" s="270"/>
      <c r="CM299" s="270"/>
    </row>
    <row r="300" spans="1:91" s="236" customFormat="1" ht="14.25" customHeight="1" x14ac:dyDescent="0.2">
      <c r="A300" s="7839"/>
      <c r="B300" s="7863" t="s">
        <v>2255</v>
      </c>
      <c r="C300" s="7867"/>
      <c r="D300" s="3577"/>
      <c r="E300" s="1892"/>
      <c r="F300" s="1893"/>
      <c r="G300" s="1828"/>
      <c r="H300" s="1829"/>
      <c r="I300" s="1830"/>
      <c r="J300" s="1829"/>
      <c r="K300" s="1830"/>
      <c r="L300" s="1829"/>
      <c r="M300" s="1830"/>
      <c r="N300" s="1829"/>
      <c r="O300" s="1830"/>
      <c r="P300" s="1829"/>
      <c r="Q300" s="1830"/>
      <c r="R300" s="1829"/>
      <c r="S300" s="1830"/>
      <c r="T300" s="1829"/>
      <c r="U300" s="1830"/>
      <c r="V300" s="1831"/>
      <c r="W300" s="1830"/>
      <c r="X300" s="1831"/>
      <c r="Y300" s="1830"/>
      <c r="Z300" s="1831"/>
      <c r="AA300" s="1830"/>
      <c r="AB300" s="1831"/>
      <c r="AC300" s="1830"/>
      <c r="AD300" s="1831"/>
      <c r="AE300" s="1830"/>
      <c r="AF300" s="1831"/>
      <c r="AG300" s="1830"/>
      <c r="AH300" s="1831"/>
      <c r="AI300" s="1830"/>
      <c r="AJ300" s="1831"/>
      <c r="AK300" s="1830"/>
      <c r="AL300" s="1831"/>
      <c r="AM300" s="1830"/>
      <c r="AN300" s="1831"/>
      <c r="AO300" s="1868"/>
      <c r="AP300" s="1858"/>
      <c r="AQ300" s="3554"/>
      <c r="AR300" s="3554"/>
      <c r="AS300" s="3554"/>
      <c r="AT300" s="1855"/>
      <c r="AU300" s="1855"/>
      <c r="AV300" s="1855"/>
      <c r="AW300" s="1855"/>
      <c r="BU300" s="270"/>
      <c r="BV300" s="270"/>
      <c r="BW300" s="270"/>
      <c r="BX300" s="270"/>
      <c r="BY300" s="270"/>
      <c r="BZ300" s="270"/>
      <c r="CA300" s="270"/>
      <c r="CB300" s="270"/>
      <c r="CC300" s="270"/>
      <c r="CD300" s="270">
        <v>0</v>
      </c>
      <c r="CE300" s="270">
        <v>0</v>
      </c>
      <c r="CF300" s="270"/>
      <c r="CG300" s="270"/>
      <c r="CH300" s="270"/>
      <c r="CI300" s="270"/>
      <c r="CJ300" s="270"/>
      <c r="CK300" s="270"/>
      <c r="CL300" s="270"/>
      <c r="CM300" s="270"/>
    </row>
    <row r="301" spans="1:91" s="236" customFormat="1" ht="14.25" customHeight="1" x14ac:dyDescent="0.2">
      <c r="A301" s="7871" t="s">
        <v>2113</v>
      </c>
      <c r="B301" s="7868" t="s">
        <v>2250</v>
      </c>
      <c r="C301" s="7869"/>
      <c r="D301" s="3578"/>
      <c r="E301" s="3579"/>
      <c r="F301" s="3580"/>
      <c r="G301" s="3581"/>
      <c r="H301" s="3582"/>
      <c r="I301" s="3583"/>
      <c r="J301" s="3582"/>
      <c r="K301" s="3583"/>
      <c r="L301" s="3582"/>
      <c r="M301" s="3583"/>
      <c r="N301" s="3582"/>
      <c r="O301" s="3583"/>
      <c r="P301" s="3582"/>
      <c r="Q301" s="3583"/>
      <c r="R301" s="3582"/>
      <c r="S301" s="3583"/>
      <c r="T301" s="3582"/>
      <c r="U301" s="3583"/>
      <c r="V301" s="3584"/>
      <c r="W301" s="3583"/>
      <c r="X301" s="3584"/>
      <c r="Y301" s="3583"/>
      <c r="Z301" s="3584"/>
      <c r="AA301" s="3583"/>
      <c r="AB301" s="3584"/>
      <c r="AC301" s="3583"/>
      <c r="AD301" s="3584"/>
      <c r="AE301" s="3583"/>
      <c r="AF301" s="3584"/>
      <c r="AG301" s="3583"/>
      <c r="AH301" s="3584"/>
      <c r="AI301" s="3583"/>
      <c r="AJ301" s="3584"/>
      <c r="AK301" s="3583"/>
      <c r="AL301" s="3584"/>
      <c r="AM301" s="3581"/>
      <c r="AN301" s="3585"/>
      <c r="AO301" s="3586"/>
      <c r="AP301" s="3587"/>
      <c r="AQ301" s="778"/>
      <c r="AR301" s="778"/>
      <c r="AS301" s="3538"/>
      <c r="AT301" s="1855"/>
      <c r="AU301" s="1855"/>
      <c r="AV301" s="1855"/>
      <c r="AW301" s="1855"/>
      <c r="BU301" s="270"/>
      <c r="BV301" s="270"/>
      <c r="BW301" s="270"/>
      <c r="BX301" s="270"/>
      <c r="BY301" s="270"/>
      <c r="BZ301" s="270"/>
      <c r="CA301" s="270"/>
      <c r="CB301" s="270"/>
      <c r="CC301" s="270"/>
      <c r="CD301" s="270"/>
      <c r="CE301" s="270"/>
      <c r="CF301" s="270"/>
      <c r="CG301" s="270"/>
      <c r="CH301" s="270"/>
      <c r="CI301" s="270"/>
      <c r="CJ301" s="270"/>
      <c r="CK301" s="270"/>
      <c r="CL301" s="270"/>
      <c r="CM301" s="270"/>
    </row>
    <row r="302" spans="1:91" s="236" customFormat="1" ht="14.25" x14ac:dyDescent="0.2">
      <c r="A302" s="7872"/>
      <c r="B302" s="7868" t="s">
        <v>2251</v>
      </c>
      <c r="C302" s="7870"/>
      <c r="D302" s="3588"/>
      <c r="E302" s="3579"/>
      <c r="F302" s="3579"/>
      <c r="G302" s="3589"/>
      <c r="H302" s="3590"/>
      <c r="I302" s="3591"/>
      <c r="J302" s="3590"/>
      <c r="K302" s="3591"/>
      <c r="L302" s="3590"/>
      <c r="M302" s="3591"/>
      <c r="N302" s="3590"/>
      <c r="O302" s="3591"/>
      <c r="P302" s="3590"/>
      <c r="Q302" s="3591"/>
      <c r="R302" s="3590"/>
      <c r="S302" s="3591"/>
      <c r="T302" s="3590"/>
      <c r="U302" s="3591"/>
      <c r="V302" s="3592"/>
      <c r="W302" s="3591"/>
      <c r="X302" s="3592"/>
      <c r="Y302" s="3591"/>
      <c r="Z302" s="3592"/>
      <c r="AA302" s="3591"/>
      <c r="AB302" s="3592"/>
      <c r="AC302" s="3591"/>
      <c r="AD302" s="3592"/>
      <c r="AE302" s="3591"/>
      <c r="AF302" s="3592"/>
      <c r="AG302" s="3591"/>
      <c r="AH302" s="3592"/>
      <c r="AI302" s="3591"/>
      <c r="AJ302" s="3592"/>
      <c r="AK302" s="3591"/>
      <c r="AL302" s="3592"/>
      <c r="AM302" s="3589"/>
      <c r="AN302" s="3593"/>
      <c r="AO302" s="3594"/>
      <c r="AP302" s="3595"/>
      <c r="AQ302" s="3549"/>
      <c r="AR302" s="3549"/>
      <c r="AS302" s="3550"/>
      <c r="AT302" s="774"/>
      <c r="AU302" s="774"/>
      <c r="AV302" s="774"/>
      <c r="AW302" s="774"/>
      <c r="BU302" s="270"/>
      <c r="BV302" s="270"/>
      <c r="BW302" s="270"/>
      <c r="BX302" s="270"/>
      <c r="BY302" s="270"/>
      <c r="BZ302" s="270"/>
      <c r="CA302" s="270"/>
      <c r="CB302" s="270"/>
      <c r="CC302" s="270"/>
      <c r="CD302" s="270"/>
      <c r="CE302" s="270"/>
      <c r="CF302" s="270"/>
      <c r="CG302" s="270"/>
      <c r="CH302" s="270"/>
      <c r="CI302" s="270"/>
      <c r="CJ302" s="270"/>
      <c r="CK302" s="270"/>
      <c r="CL302" s="270"/>
      <c r="CM302" s="270"/>
    </row>
    <row r="303" spans="1:91" s="236" customFormat="1" ht="14.25" customHeight="1" x14ac:dyDescent="0.2">
      <c r="A303" s="7872"/>
      <c r="B303" s="7868" t="s">
        <v>2252</v>
      </c>
      <c r="C303" s="7870"/>
      <c r="D303" s="3588"/>
      <c r="E303" s="3579"/>
      <c r="F303" s="3579"/>
      <c r="G303" s="3589"/>
      <c r="H303" s="3590"/>
      <c r="I303" s="3591"/>
      <c r="J303" s="3590"/>
      <c r="K303" s="3591"/>
      <c r="L303" s="3590"/>
      <c r="M303" s="3591"/>
      <c r="N303" s="3590"/>
      <c r="O303" s="3591"/>
      <c r="P303" s="3590"/>
      <c r="Q303" s="3591"/>
      <c r="R303" s="3590"/>
      <c r="S303" s="3591"/>
      <c r="T303" s="3590"/>
      <c r="U303" s="3591"/>
      <c r="V303" s="3596"/>
      <c r="W303" s="3591"/>
      <c r="X303" s="3596"/>
      <c r="Y303" s="3591"/>
      <c r="Z303" s="3596"/>
      <c r="AA303" s="3591"/>
      <c r="AB303" s="3596"/>
      <c r="AC303" s="3591"/>
      <c r="AD303" s="3596"/>
      <c r="AE303" s="3591"/>
      <c r="AF303" s="3596"/>
      <c r="AG303" s="3591"/>
      <c r="AH303" s="3596"/>
      <c r="AI303" s="3591"/>
      <c r="AJ303" s="3596"/>
      <c r="AK303" s="3591"/>
      <c r="AL303" s="3596"/>
      <c r="AM303" s="3589"/>
      <c r="AN303" s="3593"/>
      <c r="AO303" s="3594"/>
      <c r="AP303" s="3595"/>
      <c r="AQ303" s="3549"/>
      <c r="AR303" s="3549"/>
      <c r="AS303" s="3549"/>
      <c r="AT303" s="1840"/>
      <c r="AU303" s="1840"/>
      <c r="AV303" s="1840"/>
      <c r="AW303" s="1840"/>
      <c r="BU303" s="270"/>
      <c r="BV303" s="270"/>
      <c r="BW303" s="270"/>
      <c r="BX303" s="270"/>
      <c r="BY303" s="270"/>
      <c r="BZ303" s="270"/>
      <c r="CA303" s="270"/>
      <c r="CB303" s="270"/>
      <c r="CC303" s="270"/>
      <c r="CD303" s="270"/>
      <c r="CE303" s="270"/>
      <c r="CF303" s="270"/>
      <c r="CG303" s="270"/>
      <c r="CH303" s="270"/>
      <c r="CI303" s="270"/>
      <c r="CJ303" s="270"/>
      <c r="CK303" s="270"/>
      <c r="CL303" s="270"/>
      <c r="CM303" s="270"/>
    </row>
    <row r="304" spans="1:91" s="236" customFormat="1" ht="14.25" x14ac:dyDescent="0.2">
      <c r="A304" s="7872"/>
      <c r="B304" s="7868" t="s">
        <v>2253</v>
      </c>
      <c r="C304" s="7870"/>
      <c r="D304" s="3588"/>
      <c r="E304" s="3597"/>
      <c r="F304" s="3597"/>
      <c r="G304" s="3598"/>
      <c r="H304" s="3599"/>
      <c r="I304" s="3600"/>
      <c r="J304" s="3599"/>
      <c r="K304" s="3600"/>
      <c r="L304" s="3599"/>
      <c r="M304" s="3600"/>
      <c r="N304" s="3599"/>
      <c r="O304" s="3600"/>
      <c r="P304" s="3599"/>
      <c r="Q304" s="3600"/>
      <c r="R304" s="3599"/>
      <c r="S304" s="3600"/>
      <c r="T304" s="3599"/>
      <c r="U304" s="3600"/>
      <c r="V304" s="3599"/>
      <c r="W304" s="3600"/>
      <c r="X304" s="3599"/>
      <c r="Y304" s="3600"/>
      <c r="Z304" s="3599"/>
      <c r="AA304" s="3600"/>
      <c r="AB304" s="3599"/>
      <c r="AC304" s="3600"/>
      <c r="AD304" s="3599"/>
      <c r="AE304" s="3600"/>
      <c r="AF304" s="3599"/>
      <c r="AG304" s="3600"/>
      <c r="AH304" s="3599"/>
      <c r="AI304" s="3600"/>
      <c r="AJ304" s="3599"/>
      <c r="AK304" s="3600"/>
      <c r="AL304" s="3599"/>
      <c r="AM304" s="3598"/>
      <c r="AN304" s="3601"/>
      <c r="AO304" s="3602"/>
      <c r="AP304" s="3603"/>
      <c r="AQ304" s="3549"/>
      <c r="AR304" s="3549"/>
      <c r="AS304" s="3549"/>
      <c r="AT304" s="1840"/>
      <c r="AU304" s="1840"/>
      <c r="AV304" s="1840"/>
      <c r="AW304" s="1840"/>
      <c r="BU304" s="270"/>
      <c r="BV304" s="270"/>
      <c r="BW304" s="270"/>
      <c r="BX304" s="270"/>
      <c r="BY304" s="270"/>
      <c r="BZ304" s="270"/>
      <c r="CA304" s="270"/>
      <c r="CB304" s="270"/>
      <c r="CC304" s="270"/>
      <c r="CD304" s="270"/>
      <c r="CE304" s="270"/>
      <c r="CF304" s="270"/>
      <c r="CG304" s="270"/>
      <c r="CH304" s="270"/>
      <c r="CI304" s="270"/>
      <c r="CJ304" s="270"/>
      <c r="CK304" s="270"/>
      <c r="CL304" s="270"/>
      <c r="CM304" s="270"/>
    </row>
    <row r="305" spans="1:91" s="236" customFormat="1" ht="13.9" customHeight="1" x14ac:dyDescent="0.2">
      <c r="A305" s="7872"/>
      <c r="B305" s="7865" t="s">
        <v>2254</v>
      </c>
      <c r="C305" s="7866"/>
      <c r="D305" s="3588"/>
      <c r="E305" s="3597"/>
      <c r="F305" s="3597"/>
      <c r="G305" s="3598"/>
      <c r="H305" s="3599"/>
      <c r="I305" s="3600"/>
      <c r="J305" s="3599"/>
      <c r="K305" s="3600"/>
      <c r="L305" s="3599"/>
      <c r="M305" s="3600"/>
      <c r="N305" s="3599"/>
      <c r="O305" s="3600"/>
      <c r="P305" s="3599"/>
      <c r="Q305" s="3600"/>
      <c r="R305" s="3599"/>
      <c r="S305" s="3600"/>
      <c r="T305" s="3599"/>
      <c r="U305" s="3600"/>
      <c r="V305" s="3599"/>
      <c r="W305" s="3600"/>
      <c r="X305" s="3599"/>
      <c r="Y305" s="3600"/>
      <c r="Z305" s="3599"/>
      <c r="AA305" s="3600"/>
      <c r="AB305" s="3599"/>
      <c r="AC305" s="3600"/>
      <c r="AD305" s="3599"/>
      <c r="AE305" s="3600"/>
      <c r="AF305" s="3599"/>
      <c r="AG305" s="3600"/>
      <c r="AH305" s="3599"/>
      <c r="AI305" s="3600"/>
      <c r="AJ305" s="3599"/>
      <c r="AK305" s="3600"/>
      <c r="AL305" s="3599"/>
      <c r="AM305" s="3598"/>
      <c r="AN305" s="3601"/>
      <c r="AO305" s="3602"/>
      <c r="AP305" s="3603"/>
      <c r="AQ305" s="3549"/>
      <c r="AR305" s="3549"/>
      <c r="AS305" s="3549"/>
      <c r="AT305" s="1840"/>
      <c r="AU305" s="1840"/>
      <c r="AV305" s="1840"/>
      <c r="AW305" s="1840"/>
      <c r="BU305" s="270"/>
      <c r="BV305" s="270"/>
      <c r="BW305" s="270"/>
      <c r="BX305" s="270"/>
      <c r="BY305" s="270"/>
      <c r="BZ305" s="270"/>
      <c r="CA305" s="270"/>
      <c r="CB305" s="270"/>
      <c r="CC305" s="270"/>
      <c r="CD305" s="270"/>
      <c r="CE305" s="270"/>
      <c r="CF305" s="270"/>
      <c r="CG305" s="270"/>
      <c r="CH305" s="270"/>
      <c r="CI305" s="270"/>
      <c r="CJ305" s="270"/>
      <c r="CK305" s="270"/>
      <c r="CL305" s="270"/>
      <c r="CM305" s="270"/>
    </row>
    <row r="306" spans="1:91" s="236" customFormat="1" ht="15" customHeight="1" thickBot="1" x14ac:dyDescent="0.25">
      <c r="A306" s="7873"/>
      <c r="B306" s="7863" t="s">
        <v>2255</v>
      </c>
      <c r="C306" s="7864"/>
      <c r="D306" s="3604"/>
      <c r="E306" s="3605"/>
      <c r="F306" s="3605"/>
      <c r="G306" s="3606"/>
      <c r="H306" s="3607"/>
      <c r="I306" s="3608"/>
      <c r="J306" s="3607"/>
      <c r="K306" s="3608"/>
      <c r="L306" s="3607"/>
      <c r="M306" s="3608"/>
      <c r="N306" s="3607"/>
      <c r="O306" s="3608"/>
      <c r="P306" s="3607"/>
      <c r="Q306" s="3608"/>
      <c r="R306" s="3607"/>
      <c r="S306" s="3608"/>
      <c r="T306" s="3607"/>
      <c r="U306" s="3606"/>
      <c r="V306" s="3607"/>
      <c r="W306" s="3606"/>
      <c r="X306" s="3607"/>
      <c r="Y306" s="3606"/>
      <c r="Z306" s="3607"/>
      <c r="AA306" s="3606"/>
      <c r="AB306" s="3607"/>
      <c r="AC306" s="3606"/>
      <c r="AD306" s="3607"/>
      <c r="AE306" s="3606"/>
      <c r="AF306" s="3607"/>
      <c r="AG306" s="3606"/>
      <c r="AH306" s="3607"/>
      <c r="AI306" s="3606"/>
      <c r="AJ306" s="3607"/>
      <c r="AK306" s="3606"/>
      <c r="AL306" s="3607"/>
      <c r="AM306" s="3606"/>
      <c r="AN306" s="3609"/>
      <c r="AO306" s="3610"/>
      <c r="AP306" s="3611"/>
      <c r="AQ306" s="3554"/>
      <c r="AR306" s="3554"/>
      <c r="AS306" s="3554"/>
      <c r="AT306" s="1840"/>
      <c r="AU306" s="1840"/>
      <c r="AV306" s="1840"/>
      <c r="AW306" s="1840"/>
      <c r="BU306" s="270"/>
      <c r="BV306" s="270"/>
      <c r="BW306" s="270"/>
      <c r="BX306" s="270"/>
      <c r="BY306" s="270"/>
      <c r="BZ306" s="270"/>
      <c r="CA306" s="270"/>
      <c r="CB306" s="270"/>
      <c r="CC306" s="270"/>
      <c r="CD306" s="270"/>
      <c r="CE306" s="270"/>
      <c r="CF306" s="270"/>
      <c r="CG306" s="270"/>
      <c r="CH306" s="270"/>
      <c r="CI306" s="270"/>
      <c r="CJ306" s="270"/>
      <c r="CK306" s="270"/>
      <c r="CL306" s="270"/>
      <c r="CM306" s="270"/>
    </row>
    <row r="307" spans="1:91" s="236" customFormat="1" ht="15.75" customHeight="1" thickTop="1" x14ac:dyDescent="0.2">
      <c r="A307" s="801" t="s">
        <v>50</v>
      </c>
      <c r="B307" s="7774" t="s">
        <v>2250</v>
      </c>
      <c r="C307" s="7775"/>
      <c r="D307" s="3612"/>
      <c r="E307" s="802"/>
      <c r="F307" s="802"/>
      <c r="G307" s="803">
        <f>+G223+G229+G235+G241+G247+G253+G259+G265+G271+G277+G283+G289+G295+G301</f>
        <v>0</v>
      </c>
      <c r="H307" s="804">
        <f t="shared" ref="H307:AN310" si="45">+H223+H229+H235+H241+H247+H253+H259+H265+H271+H277+H283+H289+H295+H301</f>
        <v>0</v>
      </c>
      <c r="I307" s="803">
        <f t="shared" si="45"/>
        <v>0</v>
      </c>
      <c r="J307" s="804">
        <f t="shared" si="45"/>
        <v>0</v>
      </c>
      <c r="K307" s="803">
        <f t="shared" si="45"/>
        <v>0</v>
      </c>
      <c r="L307" s="804">
        <f t="shared" si="45"/>
        <v>0</v>
      </c>
      <c r="M307" s="803">
        <f t="shared" si="45"/>
        <v>0</v>
      </c>
      <c r="N307" s="804">
        <f t="shared" si="45"/>
        <v>0</v>
      </c>
      <c r="O307" s="803">
        <f t="shared" si="45"/>
        <v>0</v>
      </c>
      <c r="P307" s="804">
        <f t="shared" si="45"/>
        <v>0</v>
      </c>
      <c r="Q307" s="803">
        <f t="shared" si="45"/>
        <v>0</v>
      </c>
      <c r="R307" s="804">
        <f t="shared" si="45"/>
        <v>0</v>
      </c>
      <c r="S307" s="803">
        <f t="shared" si="45"/>
        <v>0</v>
      </c>
      <c r="T307" s="804">
        <f t="shared" si="45"/>
        <v>0</v>
      </c>
      <c r="U307" s="803">
        <f t="shared" si="45"/>
        <v>0</v>
      </c>
      <c r="V307" s="804">
        <f t="shared" si="45"/>
        <v>0</v>
      </c>
      <c r="W307" s="803">
        <f t="shared" si="45"/>
        <v>0</v>
      </c>
      <c r="X307" s="804">
        <f t="shared" si="45"/>
        <v>0</v>
      </c>
      <c r="Y307" s="803">
        <f t="shared" si="45"/>
        <v>0</v>
      </c>
      <c r="Z307" s="804">
        <f t="shared" si="45"/>
        <v>0</v>
      </c>
      <c r="AA307" s="803">
        <f t="shared" si="45"/>
        <v>0</v>
      </c>
      <c r="AB307" s="804">
        <f t="shared" si="45"/>
        <v>0</v>
      </c>
      <c r="AC307" s="803">
        <f t="shared" si="45"/>
        <v>0</v>
      </c>
      <c r="AD307" s="804">
        <f t="shared" si="45"/>
        <v>0</v>
      </c>
      <c r="AE307" s="803">
        <f t="shared" si="45"/>
        <v>0</v>
      </c>
      <c r="AF307" s="804">
        <f t="shared" si="45"/>
        <v>0</v>
      </c>
      <c r="AG307" s="803">
        <f t="shared" si="45"/>
        <v>0</v>
      </c>
      <c r="AH307" s="804">
        <f t="shared" si="45"/>
        <v>0</v>
      </c>
      <c r="AI307" s="803">
        <f t="shared" si="45"/>
        <v>0</v>
      </c>
      <c r="AJ307" s="804">
        <f t="shared" si="45"/>
        <v>0</v>
      </c>
      <c r="AK307" s="803">
        <f t="shared" si="45"/>
        <v>0</v>
      </c>
      <c r="AL307" s="804">
        <f t="shared" si="45"/>
        <v>0</v>
      </c>
      <c r="AM307" s="803">
        <f t="shared" si="45"/>
        <v>0</v>
      </c>
      <c r="AN307" s="805">
        <f t="shared" si="45"/>
        <v>0</v>
      </c>
      <c r="AO307" s="802">
        <f t="shared" ref="AO307:AW307" si="46">SUM(AO223+AO229+AO235+AO241+AO247+AO253+AO265+AO271+AO277+AO289+AO295+AO301)</f>
        <v>0</v>
      </c>
      <c r="AP307" s="806">
        <f t="shared" si="46"/>
        <v>0</v>
      </c>
      <c r="AQ307" s="806">
        <f t="shared" si="46"/>
        <v>0</v>
      </c>
      <c r="AR307" s="806">
        <f t="shared" si="46"/>
        <v>0</v>
      </c>
      <c r="AS307" s="806">
        <f t="shared" si="46"/>
        <v>0</v>
      </c>
      <c r="AT307" s="806">
        <f t="shared" si="46"/>
        <v>0</v>
      </c>
      <c r="AU307" s="806">
        <f t="shared" si="46"/>
        <v>0</v>
      </c>
      <c r="AV307" s="806">
        <f t="shared" si="46"/>
        <v>0</v>
      </c>
      <c r="AW307" s="806">
        <f t="shared" si="46"/>
        <v>0</v>
      </c>
      <c r="BU307" s="270"/>
      <c r="BV307" s="270"/>
      <c r="BW307" s="270"/>
      <c r="BX307" s="270"/>
      <c r="BY307" s="270"/>
      <c r="BZ307" s="270"/>
      <c r="CA307" s="270"/>
      <c r="CB307" s="270"/>
      <c r="CC307" s="270"/>
      <c r="CD307" s="270"/>
      <c r="CE307" s="270"/>
      <c r="CF307" s="270"/>
      <c r="CG307" s="270"/>
      <c r="CH307" s="270"/>
      <c r="CI307" s="270"/>
      <c r="CJ307" s="270"/>
      <c r="CK307" s="270"/>
      <c r="CL307" s="270"/>
      <c r="CM307" s="270"/>
    </row>
    <row r="308" spans="1:91" s="236" customFormat="1" ht="14.25" customHeight="1" x14ac:dyDescent="0.2">
      <c r="A308" s="7874"/>
      <c r="B308" s="7776" t="s">
        <v>2251</v>
      </c>
      <c r="C308" s="6665"/>
      <c r="D308" s="3440"/>
      <c r="E308" s="1859"/>
      <c r="F308" s="1859"/>
      <c r="G308" s="1832">
        <f>+G224+G230+G236+G242+G248+G254+G260+G266+G272+G278+G284+G290+G296+G302</f>
        <v>0</v>
      </c>
      <c r="H308" s="1894">
        <f t="shared" si="45"/>
        <v>0</v>
      </c>
      <c r="I308" s="1832">
        <f t="shared" si="45"/>
        <v>0</v>
      </c>
      <c r="J308" s="1894">
        <f t="shared" si="45"/>
        <v>0</v>
      </c>
      <c r="K308" s="1832">
        <f t="shared" si="45"/>
        <v>0</v>
      </c>
      <c r="L308" s="1894">
        <f t="shared" si="45"/>
        <v>0</v>
      </c>
      <c r="M308" s="1832">
        <f t="shared" si="45"/>
        <v>0</v>
      </c>
      <c r="N308" s="1894">
        <f t="shared" si="45"/>
        <v>0</v>
      </c>
      <c r="O308" s="1832">
        <f t="shared" si="45"/>
        <v>0</v>
      </c>
      <c r="P308" s="1894">
        <f t="shared" si="45"/>
        <v>0</v>
      </c>
      <c r="Q308" s="1832">
        <f t="shared" si="45"/>
        <v>0</v>
      </c>
      <c r="R308" s="1894">
        <f t="shared" si="45"/>
        <v>0</v>
      </c>
      <c r="S308" s="1832">
        <f t="shared" si="45"/>
        <v>0</v>
      </c>
      <c r="T308" s="1894">
        <f t="shared" si="45"/>
        <v>0</v>
      </c>
      <c r="U308" s="1832">
        <f t="shared" si="45"/>
        <v>0</v>
      </c>
      <c r="V308" s="1894">
        <f t="shared" si="45"/>
        <v>0</v>
      </c>
      <c r="W308" s="1832">
        <f t="shared" si="45"/>
        <v>0</v>
      </c>
      <c r="X308" s="1894">
        <f t="shared" si="45"/>
        <v>0</v>
      </c>
      <c r="Y308" s="1832">
        <f t="shared" si="45"/>
        <v>0</v>
      </c>
      <c r="Z308" s="1894">
        <f t="shared" si="45"/>
        <v>0</v>
      </c>
      <c r="AA308" s="1832">
        <f t="shared" si="45"/>
        <v>0</v>
      </c>
      <c r="AB308" s="1894">
        <f t="shared" si="45"/>
        <v>0</v>
      </c>
      <c r="AC308" s="1832">
        <f t="shared" si="45"/>
        <v>0</v>
      </c>
      <c r="AD308" s="1894">
        <f t="shared" si="45"/>
        <v>0</v>
      </c>
      <c r="AE308" s="1832">
        <f t="shared" si="45"/>
        <v>0</v>
      </c>
      <c r="AF308" s="1894">
        <f t="shared" si="45"/>
        <v>0</v>
      </c>
      <c r="AG308" s="1832">
        <f t="shared" si="45"/>
        <v>0</v>
      </c>
      <c r="AH308" s="1894">
        <f t="shared" si="45"/>
        <v>0</v>
      </c>
      <c r="AI308" s="1832">
        <f t="shared" si="45"/>
        <v>0</v>
      </c>
      <c r="AJ308" s="1894">
        <f t="shared" si="45"/>
        <v>0</v>
      </c>
      <c r="AK308" s="1832">
        <f t="shared" si="45"/>
        <v>0</v>
      </c>
      <c r="AL308" s="1894">
        <f t="shared" si="45"/>
        <v>0</v>
      </c>
      <c r="AM308" s="1832">
        <f t="shared" si="45"/>
        <v>0</v>
      </c>
      <c r="AN308" s="1895">
        <f t="shared" si="45"/>
        <v>0</v>
      </c>
      <c r="AO308" s="1859">
        <f t="shared" ref="AO308:AW308" si="47">SUM(AO224+AO230+AO236+AO242+AO248+AO254+AO266+AO272+AO278+AO290+AO296+AO302)</f>
        <v>0</v>
      </c>
      <c r="AP308" s="1896">
        <f t="shared" si="47"/>
        <v>0</v>
      </c>
      <c r="AQ308" s="3549">
        <f t="shared" si="47"/>
        <v>0</v>
      </c>
      <c r="AR308" s="3549">
        <f t="shared" si="47"/>
        <v>0</v>
      </c>
      <c r="AS308" s="1896">
        <f t="shared" si="47"/>
        <v>0</v>
      </c>
      <c r="AT308" s="1896">
        <f t="shared" si="47"/>
        <v>0</v>
      </c>
      <c r="AU308" s="1896">
        <f t="shared" si="47"/>
        <v>0</v>
      </c>
      <c r="AV308" s="1896">
        <f t="shared" si="47"/>
        <v>0</v>
      </c>
      <c r="AW308" s="1896">
        <f t="shared" si="47"/>
        <v>0</v>
      </c>
      <c r="BU308" s="270"/>
      <c r="BV308" s="270"/>
      <c r="BW308" s="270"/>
      <c r="BX308" s="270"/>
      <c r="BY308" s="270"/>
      <c r="BZ308" s="270"/>
      <c r="CA308" s="270"/>
      <c r="CB308" s="270"/>
      <c r="CC308" s="270"/>
      <c r="CD308" s="270"/>
      <c r="CE308" s="270"/>
      <c r="CF308" s="270"/>
      <c r="CG308" s="270"/>
      <c r="CH308" s="270"/>
      <c r="CI308" s="270"/>
      <c r="CJ308" s="270"/>
      <c r="CK308" s="270"/>
      <c r="CL308" s="270"/>
      <c r="CM308" s="270"/>
    </row>
    <row r="309" spans="1:91" s="236" customFormat="1" ht="27.75" customHeight="1" x14ac:dyDescent="0.2">
      <c r="A309" s="7874"/>
      <c r="B309" s="7776" t="s">
        <v>2252</v>
      </c>
      <c r="C309" s="6665"/>
      <c r="D309" s="3440"/>
      <c r="E309" s="1859"/>
      <c r="F309" s="1859"/>
      <c r="G309" s="1832">
        <f t="shared" ref="G309:AL310" si="48">+G225+G231+G237+G243+G249+G255+G261+G267+G273+G279+G285+G291+G297+G303</f>
        <v>0</v>
      </c>
      <c r="H309" s="1894">
        <f t="shared" si="48"/>
        <v>0</v>
      </c>
      <c r="I309" s="1832">
        <f t="shared" si="48"/>
        <v>0</v>
      </c>
      <c r="J309" s="1894">
        <f t="shared" si="48"/>
        <v>0</v>
      </c>
      <c r="K309" s="1832">
        <f t="shared" si="48"/>
        <v>0</v>
      </c>
      <c r="L309" s="1894">
        <f t="shared" si="48"/>
        <v>0</v>
      </c>
      <c r="M309" s="1832">
        <f t="shared" si="48"/>
        <v>0</v>
      </c>
      <c r="N309" s="1894">
        <f t="shared" si="48"/>
        <v>0</v>
      </c>
      <c r="O309" s="1832">
        <f t="shared" si="48"/>
        <v>0</v>
      </c>
      <c r="P309" s="1894">
        <f t="shared" si="48"/>
        <v>0</v>
      </c>
      <c r="Q309" s="1832">
        <f t="shared" si="48"/>
        <v>0</v>
      </c>
      <c r="R309" s="1894">
        <f t="shared" si="48"/>
        <v>0</v>
      </c>
      <c r="S309" s="1832">
        <f t="shared" si="48"/>
        <v>0</v>
      </c>
      <c r="T309" s="1894">
        <f t="shared" si="48"/>
        <v>0</v>
      </c>
      <c r="U309" s="1832">
        <f t="shared" si="48"/>
        <v>0</v>
      </c>
      <c r="V309" s="1894">
        <f t="shared" si="48"/>
        <v>0</v>
      </c>
      <c r="W309" s="1832">
        <f t="shared" si="48"/>
        <v>0</v>
      </c>
      <c r="X309" s="1894">
        <f t="shared" si="48"/>
        <v>0</v>
      </c>
      <c r="Y309" s="1832">
        <f t="shared" si="48"/>
        <v>0</v>
      </c>
      <c r="Z309" s="1894">
        <f t="shared" si="48"/>
        <v>0</v>
      </c>
      <c r="AA309" s="1832">
        <f t="shared" si="48"/>
        <v>0</v>
      </c>
      <c r="AB309" s="1894">
        <f t="shared" si="48"/>
        <v>0</v>
      </c>
      <c r="AC309" s="1832">
        <f t="shared" si="48"/>
        <v>0</v>
      </c>
      <c r="AD309" s="1894">
        <f t="shared" si="48"/>
        <v>0</v>
      </c>
      <c r="AE309" s="1832">
        <f t="shared" si="48"/>
        <v>0</v>
      </c>
      <c r="AF309" s="1894">
        <f t="shared" si="48"/>
        <v>0</v>
      </c>
      <c r="AG309" s="1832">
        <f t="shared" si="48"/>
        <v>0</v>
      </c>
      <c r="AH309" s="1894">
        <f t="shared" si="48"/>
        <v>0</v>
      </c>
      <c r="AI309" s="1832">
        <f t="shared" si="48"/>
        <v>0</v>
      </c>
      <c r="AJ309" s="1894">
        <f t="shared" si="48"/>
        <v>0</v>
      </c>
      <c r="AK309" s="1832">
        <f t="shared" si="48"/>
        <v>0</v>
      </c>
      <c r="AL309" s="1894">
        <f t="shared" si="48"/>
        <v>0</v>
      </c>
      <c r="AM309" s="1832">
        <f t="shared" si="45"/>
        <v>0</v>
      </c>
      <c r="AN309" s="1895">
        <f t="shared" si="45"/>
        <v>0</v>
      </c>
      <c r="AO309" s="1859">
        <f t="shared" ref="AO309:AW309" si="49">SUM(AO225+AO231+AO237+AO243+AO249+AO255+AO267+AO273+AO279+AO291+AO297+AO303)</f>
        <v>0</v>
      </c>
      <c r="AP309" s="1896">
        <f t="shared" si="49"/>
        <v>0</v>
      </c>
      <c r="AQ309" s="3549">
        <f t="shared" si="49"/>
        <v>0</v>
      </c>
      <c r="AR309" s="3549">
        <f t="shared" si="49"/>
        <v>0</v>
      </c>
      <c r="AS309" s="3549">
        <f t="shared" si="49"/>
        <v>0</v>
      </c>
      <c r="AT309" s="1896">
        <f t="shared" si="49"/>
        <v>0</v>
      </c>
      <c r="AU309" s="1896">
        <f t="shared" si="49"/>
        <v>0</v>
      </c>
      <c r="AV309" s="1896">
        <f t="shared" si="49"/>
        <v>0</v>
      </c>
      <c r="AW309" s="1896">
        <f t="shared" si="49"/>
        <v>0</v>
      </c>
      <c r="BU309" s="270"/>
      <c r="BV309" s="270"/>
      <c r="BW309" s="270"/>
      <c r="BX309" s="270"/>
      <c r="BY309" s="270"/>
      <c r="BZ309" s="270"/>
      <c r="CA309" s="270"/>
      <c r="CB309" s="270"/>
      <c r="CC309" s="270"/>
      <c r="CD309" s="270"/>
      <c r="CE309" s="270"/>
      <c r="CF309" s="270"/>
      <c r="CG309" s="270"/>
      <c r="CH309" s="270"/>
      <c r="CI309" s="270"/>
      <c r="CJ309" s="270"/>
      <c r="CK309" s="270"/>
      <c r="CL309" s="270"/>
      <c r="CM309" s="270"/>
    </row>
    <row r="310" spans="1:91" s="236" customFormat="1" ht="27.75" customHeight="1" x14ac:dyDescent="0.2">
      <c r="A310" s="7874"/>
      <c r="B310" s="7777" t="s">
        <v>2253</v>
      </c>
      <c r="C310" s="7778"/>
      <c r="D310" s="3534"/>
      <c r="E310" s="1863"/>
      <c r="F310" s="1863"/>
      <c r="G310" s="1832">
        <f t="shared" si="48"/>
        <v>0</v>
      </c>
      <c r="H310" s="1894">
        <f t="shared" si="48"/>
        <v>0</v>
      </c>
      <c r="I310" s="1832">
        <f t="shared" si="48"/>
        <v>0</v>
      </c>
      <c r="J310" s="1894">
        <f t="shared" si="48"/>
        <v>0</v>
      </c>
      <c r="K310" s="1832">
        <f t="shared" si="48"/>
        <v>0</v>
      </c>
      <c r="L310" s="1894">
        <f t="shared" si="48"/>
        <v>0</v>
      </c>
      <c r="M310" s="1832">
        <f t="shared" si="48"/>
        <v>0</v>
      </c>
      <c r="N310" s="1894">
        <f t="shared" si="48"/>
        <v>0</v>
      </c>
      <c r="O310" s="1832">
        <f t="shared" si="48"/>
        <v>0</v>
      </c>
      <c r="P310" s="1894">
        <f t="shared" si="48"/>
        <v>0</v>
      </c>
      <c r="Q310" s="1832">
        <f t="shared" si="48"/>
        <v>0</v>
      </c>
      <c r="R310" s="1894">
        <f t="shared" si="48"/>
        <v>0</v>
      </c>
      <c r="S310" s="1832">
        <f t="shared" si="48"/>
        <v>0</v>
      </c>
      <c r="T310" s="1894">
        <f t="shared" si="48"/>
        <v>0</v>
      </c>
      <c r="U310" s="1832">
        <f t="shared" si="48"/>
        <v>0</v>
      </c>
      <c r="V310" s="1894">
        <f t="shared" si="48"/>
        <v>0</v>
      </c>
      <c r="W310" s="1832">
        <f t="shared" si="48"/>
        <v>0</v>
      </c>
      <c r="X310" s="1894">
        <f t="shared" si="48"/>
        <v>0</v>
      </c>
      <c r="Y310" s="1832">
        <f t="shared" si="48"/>
        <v>0</v>
      </c>
      <c r="Z310" s="1894">
        <f t="shared" si="48"/>
        <v>0</v>
      </c>
      <c r="AA310" s="1832">
        <f t="shared" si="48"/>
        <v>0</v>
      </c>
      <c r="AB310" s="1894">
        <f t="shared" si="48"/>
        <v>0</v>
      </c>
      <c r="AC310" s="1832">
        <f t="shared" si="48"/>
        <v>0</v>
      </c>
      <c r="AD310" s="1894">
        <f t="shared" si="48"/>
        <v>0</v>
      </c>
      <c r="AE310" s="1832">
        <f t="shared" si="48"/>
        <v>0</v>
      </c>
      <c r="AF310" s="1894">
        <f t="shared" si="48"/>
        <v>0</v>
      </c>
      <c r="AG310" s="1832">
        <f t="shared" si="48"/>
        <v>0</v>
      </c>
      <c r="AH310" s="1894">
        <f t="shared" si="48"/>
        <v>0</v>
      </c>
      <c r="AI310" s="1832">
        <f t="shared" si="48"/>
        <v>0</v>
      </c>
      <c r="AJ310" s="1894">
        <f t="shared" si="48"/>
        <v>0</v>
      </c>
      <c r="AK310" s="1832">
        <f t="shared" si="48"/>
        <v>0</v>
      </c>
      <c r="AL310" s="1894">
        <f t="shared" si="48"/>
        <v>0</v>
      </c>
      <c r="AM310" s="1832">
        <f t="shared" si="45"/>
        <v>0</v>
      </c>
      <c r="AN310" s="1895">
        <f t="shared" si="45"/>
        <v>0</v>
      </c>
      <c r="AO310" s="1863"/>
      <c r="AP310" s="800"/>
      <c r="AQ310" s="3549"/>
      <c r="AR310" s="3549"/>
      <c r="AS310" s="3549"/>
      <c r="AT310" s="800"/>
      <c r="AU310" s="800"/>
      <c r="AV310" s="800"/>
      <c r="AW310" s="800"/>
      <c r="BU310" s="270"/>
      <c r="BV310" s="270"/>
      <c r="BW310" s="270"/>
      <c r="BX310" s="270"/>
      <c r="BY310" s="270"/>
      <c r="BZ310" s="270"/>
      <c r="CA310" s="270"/>
      <c r="CB310" s="270"/>
      <c r="CC310" s="270"/>
      <c r="CD310" s="270"/>
      <c r="CE310" s="270"/>
      <c r="CF310" s="270"/>
      <c r="CG310" s="270"/>
      <c r="CH310" s="270"/>
      <c r="CI310" s="270"/>
      <c r="CJ310" s="270"/>
      <c r="CK310" s="270"/>
      <c r="CL310" s="270"/>
      <c r="CM310" s="270"/>
    </row>
    <row r="311" spans="1:91" s="236" customFormat="1" ht="27.75" customHeight="1" x14ac:dyDescent="0.2">
      <c r="A311" s="7874"/>
      <c r="B311" s="7865" t="s">
        <v>2254</v>
      </c>
      <c r="C311" s="7866"/>
      <c r="D311" s="3534"/>
      <c r="E311" s="1863"/>
      <c r="F311" s="1863"/>
      <c r="G311" s="1832">
        <f>+G227+G233+G239+G245+G251+G257+G263+G269+G287+G281+G275+G293+G299+G305</f>
        <v>0</v>
      </c>
      <c r="H311" s="1894">
        <f t="shared" ref="H311:AM311" si="50">+H227+H233+H239+H245+H251+H257+H263+H269+H287+H281+H275+H293+H299+H305</f>
        <v>0</v>
      </c>
      <c r="I311" s="1832">
        <f t="shared" si="50"/>
        <v>0</v>
      </c>
      <c r="J311" s="1894">
        <f t="shared" si="50"/>
        <v>0</v>
      </c>
      <c r="K311" s="1832">
        <f t="shared" si="50"/>
        <v>0</v>
      </c>
      <c r="L311" s="1894">
        <f t="shared" si="50"/>
        <v>0</v>
      </c>
      <c r="M311" s="1832">
        <f t="shared" si="50"/>
        <v>0</v>
      </c>
      <c r="N311" s="1894">
        <f t="shared" si="50"/>
        <v>0</v>
      </c>
      <c r="O311" s="1832">
        <f t="shared" si="50"/>
        <v>0</v>
      </c>
      <c r="P311" s="1894">
        <f t="shared" si="50"/>
        <v>0</v>
      </c>
      <c r="Q311" s="1832">
        <f t="shared" si="50"/>
        <v>0</v>
      </c>
      <c r="R311" s="1894">
        <f t="shared" si="50"/>
        <v>0</v>
      </c>
      <c r="S311" s="1832">
        <f t="shared" si="50"/>
        <v>0</v>
      </c>
      <c r="T311" s="1894">
        <f t="shared" si="50"/>
        <v>0</v>
      </c>
      <c r="U311" s="1832">
        <f t="shared" si="50"/>
        <v>0</v>
      </c>
      <c r="V311" s="1894">
        <f t="shared" si="50"/>
        <v>0</v>
      </c>
      <c r="W311" s="1832">
        <f t="shared" si="50"/>
        <v>0</v>
      </c>
      <c r="X311" s="1894">
        <f t="shared" si="50"/>
        <v>0</v>
      </c>
      <c r="Y311" s="1832">
        <f t="shared" si="50"/>
        <v>0</v>
      </c>
      <c r="Z311" s="1894">
        <f t="shared" si="50"/>
        <v>0</v>
      </c>
      <c r="AA311" s="1832">
        <f t="shared" si="50"/>
        <v>0</v>
      </c>
      <c r="AB311" s="1894">
        <f t="shared" si="50"/>
        <v>0</v>
      </c>
      <c r="AC311" s="1832">
        <f t="shared" si="50"/>
        <v>0</v>
      </c>
      <c r="AD311" s="1894">
        <f t="shared" si="50"/>
        <v>0</v>
      </c>
      <c r="AE311" s="1832">
        <f t="shared" si="50"/>
        <v>0</v>
      </c>
      <c r="AF311" s="1894">
        <f t="shared" si="50"/>
        <v>0</v>
      </c>
      <c r="AG311" s="1832">
        <f t="shared" si="50"/>
        <v>0</v>
      </c>
      <c r="AH311" s="1894">
        <f t="shared" si="50"/>
        <v>0</v>
      </c>
      <c r="AI311" s="1832">
        <f t="shared" si="50"/>
        <v>0</v>
      </c>
      <c r="AJ311" s="1894">
        <f t="shared" si="50"/>
        <v>0</v>
      </c>
      <c r="AK311" s="1832">
        <f t="shared" si="50"/>
        <v>0</v>
      </c>
      <c r="AL311" s="1894">
        <f t="shared" si="50"/>
        <v>0</v>
      </c>
      <c r="AM311" s="1832">
        <f t="shared" si="50"/>
        <v>0</v>
      </c>
      <c r="AN311" s="1895">
        <f>+AN227+AN233+AN239+AN245+AN251+AN257+AN263+AN269+AN287+AN281+AN275+AN293+AN299+AN305</f>
        <v>0</v>
      </c>
      <c r="AO311" s="1863"/>
      <c r="AP311" s="800"/>
      <c r="AQ311" s="3549"/>
      <c r="AR311" s="3549"/>
      <c r="AS311" s="3549"/>
      <c r="AT311" s="800"/>
      <c r="AU311" s="800"/>
      <c r="AV311" s="800"/>
      <c r="AW311" s="800"/>
      <c r="BU311" s="270"/>
      <c r="BV311" s="270"/>
      <c r="BW311" s="270"/>
      <c r="BX311" s="270"/>
      <c r="BY311" s="270"/>
      <c r="BZ311" s="270"/>
      <c r="CA311" s="270"/>
      <c r="CB311" s="270"/>
      <c r="CC311" s="270"/>
      <c r="CD311" s="270"/>
      <c r="CE311" s="270"/>
      <c r="CF311" s="270"/>
      <c r="CG311" s="270"/>
      <c r="CH311" s="270"/>
      <c r="CI311" s="270"/>
      <c r="CJ311" s="270"/>
      <c r="CK311" s="270"/>
      <c r="CL311" s="270"/>
      <c r="CM311" s="270"/>
    </row>
    <row r="312" spans="1:91" s="236" customFormat="1" ht="27" customHeight="1" x14ac:dyDescent="0.2">
      <c r="A312" s="7875"/>
      <c r="B312" s="7876" t="s">
        <v>2255</v>
      </c>
      <c r="C312" s="7877"/>
      <c r="D312" s="3442"/>
      <c r="E312" s="1866"/>
      <c r="F312" s="1866"/>
      <c r="G312" s="1851">
        <f t="shared" ref="G312:AN312" si="51">SUM(G228+G234+G240+G246+G252+G258+G264+G270+G276+G282+G288+G294+G300+G306)</f>
        <v>0</v>
      </c>
      <c r="H312" s="1897">
        <f t="shared" si="51"/>
        <v>0</v>
      </c>
      <c r="I312" s="1851">
        <f t="shared" si="51"/>
        <v>0</v>
      </c>
      <c r="J312" s="1897">
        <f t="shared" si="51"/>
        <v>0</v>
      </c>
      <c r="K312" s="1851">
        <f t="shared" si="51"/>
        <v>0</v>
      </c>
      <c r="L312" s="1897">
        <f t="shared" si="51"/>
        <v>0</v>
      </c>
      <c r="M312" s="1851">
        <f t="shared" si="51"/>
        <v>0</v>
      </c>
      <c r="N312" s="1897">
        <f t="shared" si="51"/>
        <v>0</v>
      </c>
      <c r="O312" s="1851">
        <f t="shared" si="51"/>
        <v>0</v>
      </c>
      <c r="P312" s="1897">
        <f t="shared" si="51"/>
        <v>0</v>
      </c>
      <c r="Q312" s="1851">
        <f t="shared" si="51"/>
        <v>0</v>
      </c>
      <c r="R312" s="1897">
        <f t="shared" si="51"/>
        <v>0</v>
      </c>
      <c r="S312" s="1851">
        <f t="shared" si="51"/>
        <v>0</v>
      </c>
      <c r="T312" s="1897">
        <f t="shared" si="51"/>
        <v>0</v>
      </c>
      <c r="U312" s="1851">
        <f t="shared" si="51"/>
        <v>0</v>
      </c>
      <c r="V312" s="1897">
        <f t="shared" si="51"/>
        <v>0</v>
      </c>
      <c r="W312" s="1851">
        <f t="shared" si="51"/>
        <v>0</v>
      </c>
      <c r="X312" s="1897">
        <f t="shared" si="51"/>
        <v>0</v>
      </c>
      <c r="Y312" s="1851">
        <f t="shared" si="51"/>
        <v>0</v>
      </c>
      <c r="Z312" s="1897">
        <f t="shared" si="51"/>
        <v>0</v>
      </c>
      <c r="AA312" s="1851">
        <f t="shared" si="51"/>
        <v>0</v>
      </c>
      <c r="AB312" s="1897">
        <f t="shared" si="51"/>
        <v>0</v>
      </c>
      <c r="AC312" s="1851">
        <f t="shared" si="51"/>
        <v>0</v>
      </c>
      <c r="AD312" s="1897">
        <f t="shared" si="51"/>
        <v>0</v>
      </c>
      <c r="AE312" s="1851">
        <f t="shared" si="51"/>
        <v>0</v>
      </c>
      <c r="AF312" s="1897">
        <f t="shared" si="51"/>
        <v>0</v>
      </c>
      <c r="AG312" s="1851">
        <f t="shared" si="51"/>
        <v>0</v>
      </c>
      <c r="AH312" s="1897">
        <f t="shared" si="51"/>
        <v>0</v>
      </c>
      <c r="AI312" s="1851">
        <f t="shared" si="51"/>
        <v>0</v>
      </c>
      <c r="AJ312" s="1897">
        <f t="shared" si="51"/>
        <v>0</v>
      </c>
      <c r="AK312" s="1851">
        <f t="shared" si="51"/>
        <v>0</v>
      </c>
      <c r="AL312" s="1897">
        <f t="shared" si="51"/>
        <v>0</v>
      </c>
      <c r="AM312" s="1851">
        <f t="shared" si="51"/>
        <v>0</v>
      </c>
      <c r="AN312" s="1898">
        <f t="shared" si="51"/>
        <v>0</v>
      </c>
      <c r="AO312" s="1866">
        <f t="shared" ref="AO312:AW312" si="52">SUM(AO228+AO234+AO240+AO246+AO252+AO258+AO270+AO276+AO282+AO294+AO300+AO306)</f>
        <v>0</v>
      </c>
      <c r="AP312" s="1891">
        <f t="shared" si="52"/>
        <v>0</v>
      </c>
      <c r="AQ312" s="3549">
        <f t="shared" si="52"/>
        <v>0</v>
      </c>
      <c r="AR312" s="3549">
        <f t="shared" si="52"/>
        <v>0</v>
      </c>
      <c r="AS312" s="3549">
        <f t="shared" si="52"/>
        <v>0</v>
      </c>
      <c r="AT312" s="1891">
        <f t="shared" si="52"/>
        <v>0</v>
      </c>
      <c r="AU312" s="1891">
        <f t="shared" si="52"/>
        <v>0</v>
      </c>
      <c r="AV312" s="1891">
        <f t="shared" si="52"/>
        <v>0</v>
      </c>
      <c r="AW312" s="1891">
        <f t="shared" si="52"/>
        <v>0</v>
      </c>
      <c r="BU312" s="270"/>
      <c r="BV312" s="270"/>
      <c r="BW312" s="270"/>
      <c r="BX312" s="270"/>
      <c r="BY312" s="270"/>
      <c r="BZ312" s="270"/>
      <c r="CA312" s="270"/>
      <c r="CB312" s="270"/>
      <c r="CC312" s="270"/>
      <c r="CD312" s="270"/>
      <c r="CE312" s="270"/>
      <c r="CF312" s="270"/>
      <c r="CG312" s="270"/>
      <c r="CH312" s="270"/>
      <c r="CI312" s="270"/>
      <c r="CJ312" s="270"/>
      <c r="CK312" s="270"/>
      <c r="CL312" s="270"/>
      <c r="CM312" s="270"/>
    </row>
    <row r="313" spans="1:91" s="236" customFormat="1" ht="14.25" customHeight="1" x14ac:dyDescent="0.2">
      <c r="A313" s="55" t="s">
        <v>2263</v>
      </c>
      <c r="B313" s="807"/>
      <c r="C313" s="807"/>
      <c r="D313" s="808"/>
      <c r="E313" s="808"/>
      <c r="F313" s="808"/>
      <c r="Y313" s="809"/>
      <c r="Z313" s="809"/>
      <c r="AA313" s="809"/>
      <c r="AB313" s="809"/>
      <c r="AC313" s="809"/>
      <c r="AD313" s="809"/>
      <c r="BT313" s="270"/>
      <c r="BU313" s="270"/>
      <c r="BV313" s="270"/>
      <c r="BW313" s="270"/>
      <c r="BX313" s="270"/>
      <c r="BY313" s="270"/>
      <c r="BZ313" s="270"/>
      <c r="CA313" s="270"/>
      <c r="CB313" s="270"/>
      <c r="CC313" s="270">
        <v>0</v>
      </c>
      <c r="CD313" s="270">
        <v>0</v>
      </c>
      <c r="CE313" s="270"/>
      <c r="CF313" s="270"/>
      <c r="CG313" s="270"/>
      <c r="CH313" s="270"/>
      <c r="CI313" s="270"/>
      <c r="CJ313" s="270"/>
      <c r="CK313" s="270"/>
      <c r="CL313" s="270"/>
    </row>
    <row r="314" spans="1:91" s="236" customFormat="1" ht="14.25" x14ac:dyDescent="0.2">
      <c r="A314" s="7787" t="s">
        <v>2054</v>
      </c>
      <c r="B314" s="7906"/>
      <c r="C314" s="7788"/>
      <c r="D314" s="7909" t="s">
        <v>50</v>
      </c>
      <c r="E314" s="7910"/>
      <c r="F314" s="7911"/>
      <c r="G314" s="7913" t="s">
        <v>2038</v>
      </c>
      <c r="H314" s="7913"/>
      <c r="I314" s="7913"/>
      <c r="J314" s="7913"/>
      <c r="K314" s="7913"/>
      <c r="L314" s="7913"/>
      <c r="M314" s="7913"/>
      <c r="N314" s="7913"/>
      <c r="O314" s="7913"/>
      <c r="P314" s="7913"/>
      <c r="Q314" s="7913"/>
      <c r="R314" s="7913"/>
      <c r="S314" s="7913"/>
      <c r="T314" s="7913"/>
      <c r="U314" s="7913"/>
      <c r="V314" s="7913"/>
      <c r="W314" s="7913"/>
      <c r="X314" s="7913"/>
      <c r="Y314" s="7913"/>
      <c r="Z314" s="7913"/>
      <c r="AA314" s="7913"/>
      <c r="AB314" s="7913"/>
      <c r="AC314" s="7913"/>
      <c r="AD314" s="7913"/>
      <c r="AE314" s="7913"/>
      <c r="AF314" s="7913"/>
      <c r="AG314" s="7913"/>
      <c r="AH314" s="7913"/>
      <c r="AI314" s="7913"/>
      <c r="AJ314" s="7913"/>
      <c r="AK314" s="7913"/>
      <c r="AL314" s="7913"/>
      <c r="AM314" s="7913"/>
      <c r="AN314" s="7913"/>
      <c r="AO314" s="7913"/>
      <c r="AP314" s="7914"/>
      <c r="AQ314" s="7939" t="s">
        <v>412</v>
      </c>
      <c r="AR314" s="7939" t="s">
        <v>2245</v>
      </c>
      <c r="BT314" s="270"/>
      <c r="BU314" s="270"/>
      <c r="BV314" s="270"/>
      <c r="BW314" s="270"/>
      <c r="BX314" s="270"/>
      <c r="BY314" s="270"/>
      <c r="BZ314" s="270"/>
      <c r="CA314" s="270"/>
      <c r="CB314" s="270"/>
      <c r="CC314" s="270">
        <v>0</v>
      </c>
      <c r="CD314" s="270">
        <v>0</v>
      </c>
      <c r="CE314" s="270"/>
      <c r="CF314" s="270"/>
      <c r="CG314" s="270"/>
      <c r="CH314" s="270"/>
      <c r="CI314" s="270"/>
      <c r="CJ314" s="270"/>
      <c r="CK314" s="270"/>
      <c r="CL314" s="270"/>
    </row>
    <row r="315" spans="1:91" s="236" customFormat="1" ht="14.25" customHeight="1" x14ac:dyDescent="0.2">
      <c r="A315" s="7907"/>
      <c r="B315" s="6648"/>
      <c r="C315" s="7790"/>
      <c r="D315" s="7912"/>
      <c r="E315" s="6594"/>
      <c r="F315" s="6588"/>
      <c r="G315" s="8103" t="s">
        <v>2039</v>
      </c>
      <c r="H315" s="7897"/>
      <c r="I315" s="7896" t="s">
        <v>321</v>
      </c>
      <c r="J315" s="7914"/>
      <c r="K315" s="7913" t="s">
        <v>322</v>
      </c>
      <c r="L315" s="7914"/>
      <c r="M315" s="7896" t="s">
        <v>2040</v>
      </c>
      <c r="N315" s="7914"/>
      <c r="O315" s="7896" t="s">
        <v>324</v>
      </c>
      <c r="P315" s="7914"/>
      <c r="Q315" s="7896" t="s">
        <v>325</v>
      </c>
      <c r="R315" s="7914"/>
      <c r="S315" s="7896" t="s">
        <v>326</v>
      </c>
      <c r="T315" s="7914"/>
      <c r="U315" s="7896" t="s">
        <v>327</v>
      </c>
      <c r="V315" s="7914"/>
      <c r="W315" s="7896" t="s">
        <v>2041</v>
      </c>
      <c r="X315" s="7914"/>
      <c r="Y315" s="7896" t="s">
        <v>236</v>
      </c>
      <c r="Z315" s="7897"/>
      <c r="AA315" s="7896" t="s">
        <v>237</v>
      </c>
      <c r="AB315" s="7897"/>
      <c r="AC315" s="7896" t="s">
        <v>2042</v>
      </c>
      <c r="AD315" s="7897"/>
      <c r="AE315" s="7896" t="s">
        <v>2043</v>
      </c>
      <c r="AF315" s="7897"/>
      <c r="AG315" s="7896" t="s">
        <v>2044</v>
      </c>
      <c r="AH315" s="7897"/>
      <c r="AI315" s="7896" t="s">
        <v>2045</v>
      </c>
      <c r="AJ315" s="7897"/>
      <c r="AK315" s="7896" t="s">
        <v>2046</v>
      </c>
      <c r="AL315" s="7897"/>
      <c r="AM315" s="7896" t="s">
        <v>2047</v>
      </c>
      <c r="AN315" s="7897"/>
      <c r="AO315" s="7896" t="s">
        <v>2048</v>
      </c>
      <c r="AP315" s="7897"/>
      <c r="AQ315" s="7940"/>
      <c r="AR315" s="7940"/>
      <c r="BT315" s="270"/>
      <c r="BU315" s="270"/>
      <c r="BV315" s="270"/>
      <c r="BW315" s="270"/>
      <c r="BX315" s="270"/>
      <c r="BY315" s="270"/>
      <c r="BZ315" s="270"/>
      <c r="CA315" s="270"/>
      <c r="CB315" s="270"/>
      <c r="CC315" s="270"/>
      <c r="CD315" s="270"/>
      <c r="CE315" s="270"/>
      <c r="CF315" s="270"/>
      <c r="CG315" s="270"/>
      <c r="CH315" s="270"/>
      <c r="CI315" s="270"/>
      <c r="CJ315" s="270"/>
      <c r="CK315" s="270"/>
      <c r="CL315" s="270"/>
    </row>
    <row r="316" spans="1:91" s="236" customFormat="1" ht="14.25" customHeight="1" x14ac:dyDescent="0.2">
      <c r="A316" s="7908"/>
      <c r="B316" s="6649"/>
      <c r="C316" s="6622"/>
      <c r="D316" s="2203" t="s">
        <v>55</v>
      </c>
      <c r="E316" s="2203" t="s">
        <v>81</v>
      </c>
      <c r="F316" s="3613" t="s">
        <v>56</v>
      </c>
      <c r="G316" s="3614" t="s">
        <v>81</v>
      </c>
      <c r="H316" s="3521" t="s">
        <v>56</v>
      </c>
      <c r="I316" s="3615" t="s">
        <v>81</v>
      </c>
      <c r="J316" s="3521" t="s">
        <v>56</v>
      </c>
      <c r="K316" s="3615" t="s">
        <v>81</v>
      </c>
      <c r="L316" s="3521" t="s">
        <v>56</v>
      </c>
      <c r="M316" s="3615" t="s">
        <v>81</v>
      </c>
      <c r="N316" s="3521" t="s">
        <v>56</v>
      </c>
      <c r="O316" s="3615" t="s">
        <v>81</v>
      </c>
      <c r="P316" s="3521" t="s">
        <v>56</v>
      </c>
      <c r="Q316" s="3615" t="s">
        <v>81</v>
      </c>
      <c r="R316" s="3521" t="s">
        <v>56</v>
      </c>
      <c r="S316" s="3615" t="s">
        <v>81</v>
      </c>
      <c r="T316" s="3521" t="s">
        <v>56</v>
      </c>
      <c r="U316" s="3615" t="s">
        <v>81</v>
      </c>
      <c r="V316" s="3521" t="s">
        <v>56</v>
      </c>
      <c r="W316" s="3615" t="s">
        <v>81</v>
      </c>
      <c r="X316" s="3521" t="s">
        <v>56</v>
      </c>
      <c r="Y316" s="3615" t="s">
        <v>81</v>
      </c>
      <c r="Z316" s="3521" t="s">
        <v>56</v>
      </c>
      <c r="AA316" s="3615" t="s">
        <v>81</v>
      </c>
      <c r="AB316" s="3521" t="s">
        <v>56</v>
      </c>
      <c r="AC316" s="3615" t="s">
        <v>81</v>
      </c>
      <c r="AD316" s="3521" t="s">
        <v>56</v>
      </c>
      <c r="AE316" s="3615" t="s">
        <v>81</v>
      </c>
      <c r="AF316" s="3521" t="s">
        <v>56</v>
      </c>
      <c r="AG316" s="3615" t="s">
        <v>81</v>
      </c>
      <c r="AH316" s="3521" t="s">
        <v>56</v>
      </c>
      <c r="AI316" s="3615" t="s">
        <v>81</v>
      </c>
      <c r="AJ316" s="3521" t="s">
        <v>56</v>
      </c>
      <c r="AK316" s="3615" t="s">
        <v>81</v>
      </c>
      <c r="AL316" s="3521" t="s">
        <v>56</v>
      </c>
      <c r="AM316" s="3615" t="s">
        <v>81</v>
      </c>
      <c r="AN316" s="3521" t="s">
        <v>56</v>
      </c>
      <c r="AO316" s="3615" t="s">
        <v>81</v>
      </c>
      <c r="AP316" s="3521" t="s">
        <v>56</v>
      </c>
      <c r="AQ316" s="7940"/>
      <c r="AR316" s="7972"/>
      <c r="BT316" s="270"/>
      <c r="BU316" s="270"/>
      <c r="BV316" s="270"/>
      <c r="BW316" s="270"/>
      <c r="BX316" s="270"/>
      <c r="BY316" s="270"/>
      <c r="BZ316" s="270"/>
      <c r="CA316" s="270"/>
      <c r="CB316" s="270"/>
      <c r="CC316" s="270">
        <v>0</v>
      </c>
      <c r="CD316" s="270">
        <v>0</v>
      </c>
      <c r="CE316" s="270"/>
      <c r="CF316" s="270"/>
      <c r="CG316" s="270"/>
      <c r="CH316" s="270"/>
      <c r="CI316" s="270"/>
      <c r="CJ316" s="270"/>
      <c r="CK316" s="270"/>
      <c r="CL316" s="270"/>
    </row>
    <row r="317" spans="1:91" s="236" customFormat="1" ht="14.25" customHeight="1" x14ac:dyDescent="0.2">
      <c r="A317" s="7852" t="s">
        <v>2058</v>
      </c>
      <c r="B317" s="7853"/>
      <c r="C317" s="7854"/>
      <c r="D317" s="3616"/>
      <c r="E317" s="570"/>
      <c r="F317" s="570"/>
      <c r="G317" s="3192"/>
      <c r="H317" s="705"/>
      <c r="I317" s="3192"/>
      <c r="J317" s="705"/>
      <c r="K317" s="3192"/>
      <c r="L317" s="705"/>
      <c r="M317" s="3192"/>
      <c r="N317" s="705"/>
      <c r="O317" s="3192"/>
      <c r="P317" s="705"/>
      <c r="Q317" s="3192"/>
      <c r="R317" s="705"/>
      <c r="S317" s="3192"/>
      <c r="T317" s="705"/>
      <c r="U317" s="3192"/>
      <c r="V317" s="705"/>
      <c r="W317" s="3192"/>
      <c r="X317" s="705"/>
      <c r="Y317" s="3192"/>
      <c r="Z317" s="705"/>
      <c r="AA317" s="3192"/>
      <c r="AB317" s="705"/>
      <c r="AC317" s="3192"/>
      <c r="AD317" s="705"/>
      <c r="AE317" s="3192"/>
      <c r="AF317" s="705"/>
      <c r="AG317" s="3192"/>
      <c r="AH317" s="705"/>
      <c r="AI317" s="3192"/>
      <c r="AJ317" s="705"/>
      <c r="AK317" s="3192"/>
      <c r="AL317" s="705"/>
      <c r="AM317" s="3192"/>
      <c r="AN317" s="705"/>
      <c r="AO317" s="3192"/>
      <c r="AP317" s="708"/>
      <c r="AQ317" s="3617"/>
      <c r="AR317" s="3617"/>
      <c r="BT317" s="270"/>
      <c r="BU317" s="270"/>
      <c r="BV317" s="270"/>
      <c r="BW317" s="270"/>
      <c r="BX317" s="270"/>
      <c r="BY317" s="270"/>
      <c r="BZ317" s="270"/>
      <c r="CA317" s="270"/>
      <c r="CB317" s="270"/>
      <c r="CC317" s="270">
        <v>0</v>
      </c>
      <c r="CD317" s="270">
        <v>0</v>
      </c>
      <c r="CE317" s="270"/>
      <c r="CF317" s="270"/>
      <c r="CG317" s="270"/>
      <c r="CH317" s="270"/>
      <c r="CI317" s="270"/>
      <c r="CJ317" s="270"/>
      <c r="CK317" s="270"/>
      <c r="CL317" s="270"/>
    </row>
    <row r="318" spans="1:91" s="236" customFormat="1" ht="15" customHeight="1" x14ac:dyDescent="0.2">
      <c r="A318" s="6629" t="s">
        <v>2264</v>
      </c>
      <c r="B318" s="7855"/>
      <c r="C318" s="6630"/>
      <c r="D318" s="3618"/>
      <c r="E318" s="1900"/>
      <c r="F318" s="3619"/>
      <c r="G318" s="1926"/>
      <c r="H318" s="1924"/>
      <c r="I318" s="1926"/>
      <c r="J318" s="1924"/>
      <c r="K318" s="1926"/>
      <c r="L318" s="1924"/>
      <c r="M318" s="1926"/>
      <c r="N318" s="1924"/>
      <c r="O318" s="1926"/>
      <c r="P318" s="1924"/>
      <c r="Q318" s="1926"/>
      <c r="R318" s="1924"/>
      <c r="S318" s="1926"/>
      <c r="T318" s="1924"/>
      <c r="U318" s="1926"/>
      <c r="V318" s="1924"/>
      <c r="W318" s="1926"/>
      <c r="X318" s="1924"/>
      <c r="Y318" s="1926"/>
      <c r="Z318" s="1924"/>
      <c r="AA318" s="1926"/>
      <c r="AB318" s="1924"/>
      <c r="AC318" s="1926"/>
      <c r="AD318" s="1924"/>
      <c r="AE318" s="1926"/>
      <c r="AF318" s="1924"/>
      <c r="AG318" s="1926"/>
      <c r="AH318" s="1924"/>
      <c r="AI318" s="1926"/>
      <c r="AJ318" s="1924"/>
      <c r="AK318" s="1926"/>
      <c r="AL318" s="1924"/>
      <c r="AM318" s="1926"/>
      <c r="AN318" s="1924"/>
      <c r="AO318" s="1926"/>
      <c r="AP318" s="1994"/>
      <c r="AQ318" s="321"/>
      <c r="AR318" s="2163"/>
      <c r="AW318" s="582"/>
      <c r="AX318" s="582"/>
      <c r="AY318" s="582"/>
      <c r="AZ318" s="582"/>
      <c r="BA318" s="582"/>
      <c r="BB318" s="582"/>
      <c r="BC318" s="582"/>
      <c r="BD318" s="582"/>
      <c r="BE318" s="582"/>
      <c r="BF318" s="582"/>
      <c r="BG318" s="582"/>
      <c r="BT318" s="270"/>
      <c r="BU318" s="270"/>
      <c r="BV318" s="270"/>
      <c r="BW318" s="270"/>
      <c r="BX318" s="270"/>
      <c r="BY318" s="270"/>
      <c r="BZ318" s="270"/>
      <c r="CA318" s="270"/>
      <c r="CB318" s="270"/>
      <c r="CC318" s="270"/>
      <c r="CD318" s="270"/>
      <c r="CE318" s="270"/>
      <c r="CF318" s="270"/>
      <c r="CG318" s="270"/>
      <c r="CH318" s="270"/>
      <c r="CI318" s="270"/>
      <c r="CJ318" s="270"/>
      <c r="CK318" s="270"/>
      <c r="CL318" s="270"/>
    </row>
    <row r="319" spans="1:91" s="236" customFormat="1" ht="14.25" customHeight="1" x14ac:dyDescent="0.2">
      <c r="A319" s="6629" t="s">
        <v>2265</v>
      </c>
      <c r="B319" s="7855"/>
      <c r="C319" s="6630"/>
      <c r="D319" s="3618"/>
      <c r="E319" s="3619"/>
      <c r="F319" s="1900"/>
      <c r="G319" s="1926"/>
      <c r="H319" s="1924"/>
      <c r="I319" s="1926"/>
      <c r="J319" s="1924"/>
      <c r="K319" s="1926"/>
      <c r="L319" s="1924"/>
      <c r="M319" s="1926"/>
      <c r="N319" s="1924"/>
      <c r="O319" s="1926"/>
      <c r="P319" s="1924"/>
      <c r="Q319" s="1926"/>
      <c r="R319" s="1924"/>
      <c r="S319" s="1926"/>
      <c r="T319" s="1924"/>
      <c r="U319" s="1926"/>
      <c r="V319" s="1924"/>
      <c r="W319" s="1926"/>
      <c r="X319" s="1924"/>
      <c r="Y319" s="1926"/>
      <c r="Z319" s="1924"/>
      <c r="AA319" s="1926"/>
      <c r="AB319" s="1924"/>
      <c r="AC319" s="1926"/>
      <c r="AD319" s="1924"/>
      <c r="AE319" s="1926"/>
      <c r="AF319" s="1924"/>
      <c r="AG319" s="1926"/>
      <c r="AH319" s="1924"/>
      <c r="AI319" s="1926"/>
      <c r="AJ319" s="1924"/>
      <c r="AK319" s="1926"/>
      <c r="AL319" s="1924"/>
      <c r="AM319" s="1926"/>
      <c r="AN319" s="1924"/>
      <c r="AO319" s="1926"/>
      <c r="AP319" s="1994"/>
      <c r="AQ319" s="1902"/>
      <c r="AR319" s="1900"/>
      <c r="AV319" s="582"/>
      <c r="AW319" s="582"/>
      <c r="AX319" s="582"/>
      <c r="AY319" s="582"/>
      <c r="AZ319" s="582"/>
      <c r="BA319" s="582"/>
      <c r="BB319" s="582"/>
      <c r="BC319" s="582"/>
      <c r="BD319" s="582"/>
      <c r="BE319" s="582"/>
      <c r="BF319" s="582"/>
      <c r="BG319" s="582"/>
      <c r="BT319" s="270"/>
      <c r="BU319" s="270"/>
      <c r="BV319" s="270"/>
      <c r="BW319" s="270"/>
      <c r="BX319" s="270"/>
      <c r="BY319" s="270"/>
      <c r="BZ319" s="270"/>
      <c r="CA319" s="270"/>
      <c r="CB319" s="270"/>
      <c r="CC319" s="270"/>
      <c r="CD319" s="270"/>
      <c r="CE319" s="270"/>
      <c r="CF319" s="270"/>
      <c r="CG319" s="270"/>
      <c r="CH319" s="270"/>
      <c r="CI319" s="270"/>
      <c r="CJ319" s="270"/>
      <c r="CK319" s="270"/>
      <c r="CL319" s="270"/>
    </row>
    <row r="320" spans="1:91" s="236" customFormat="1" ht="15" customHeight="1" x14ac:dyDescent="0.2">
      <c r="A320" s="7856" t="s">
        <v>2055</v>
      </c>
      <c r="B320" s="7857"/>
      <c r="C320" s="7858"/>
      <c r="D320" s="3620"/>
      <c r="E320" s="2094"/>
      <c r="F320" s="1900"/>
      <c r="G320" s="1926"/>
      <c r="H320" s="1924"/>
      <c r="I320" s="1926"/>
      <c r="J320" s="1924"/>
      <c r="K320" s="1926"/>
      <c r="L320" s="1924"/>
      <c r="M320" s="1926"/>
      <c r="N320" s="1924"/>
      <c r="O320" s="1926"/>
      <c r="P320" s="1924"/>
      <c r="Q320" s="1926"/>
      <c r="R320" s="1924"/>
      <c r="S320" s="1926"/>
      <c r="T320" s="1924"/>
      <c r="U320" s="1926"/>
      <c r="V320" s="1924"/>
      <c r="W320" s="1926"/>
      <c r="X320" s="1924"/>
      <c r="Y320" s="1926"/>
      <c r="Z320" s="1924"/>
      <c r="AA320" s="1926"/>
      <c r="AB320" s="1924"/>
      <c r="AC320" s="1926"/>
      <c r="AD320" s="1924"/>
      <c r="AE320" s="1926"/>
      <c r="AF320" s="1924"/>
      <c r="AG320" s="1926"/>
      <c r="AH320" s="1924"/>
      <c r="AI320" s="1926"/>
      <c r="AJ320" s="1924"/>
      <c r="AK320" s="1926"/>
      <c r="AL320" s="1924"/>
      <c r="AM320" s="1926"/>
      <c r="AN320" s="1924"/>
      <c r="AO320" s="1926"/>
      <c r="AP320" s="1994"/>
      <c r="AQ320" s="1908"/>
      <c r="AR320" s="1912"/>
      <c r="AS320" s="582"/>
      <c r="AT320" s="582"/>
      <c r="AU320" s="582"/>
      <c r="AV320" s="582"/>
      <c r="BT320" s="270"/>
      <c r="BU320" s="270"/>
      <c r="BV320" s="270"/>
      <c r="BW320" s="270"/>
      <c r="BX320" s="270"/>
      <c r="BY320" s="270"/>
      <c r="BZ320" s="270"/>
      <c r="CA320" s="270"/>
      <c r="CB320" s="270"/>
      <c r="CC320" s="270"/>
      <c r="CD320" s="270"/>
      <c r="CE320" s="270"/>
      <c r="CF320" s="270"/>
      <c r="CG320" s="270"/>
      <c r="CH320" s="270"/>
      <c r="CI320" s="270"/>
      <c r="CJ320" s="270"/>
      <c r="CK320" s="270"/>
      <c r="CL320" s="270"/>
    </row>
    <row r="321" spans="1:90" s="3431" customFormat="1" ht="14.25" x14ac:dyDescent="0.2">
      <c r="A321" s="7859" t="s">
        <v>2266</v>
      </c>
      <c r="B321" s="7860"/>
      <c r="C321" s="7861"/>
      <c r="D321" s="3621"/>
      <c r="E321" s="2094"/>
      <c r="F321" s="2094"/>
      <c r="G321" s="2023"/>
      <c r="H321" s="2021"/>
      <c r="I321" s="2023"/>
      <c r="J321" s="2021"/>
      <c r="K321" s="2023"/>
      <c r="L321" s="2021"/>
      <c r="M321" s="2023"/>
      <c r="N321" s="2021"/>
      <c r="O321" s="2023"/>
      <c r="P321" s="2021"/>
      <c r="Q321" s="2023"/>
      <c r="R321" s="2021"/>
      <c r="S321" s="2023"/>
      <c r="T321" s="2021"/>
      <c r="U321" s="2023"/>
      <c r="V321" s="2021"/>
      <c r="W321" s="2023"/>
      <c r="X321" s="2021"/>
      <c r="Y321" s="2023"/>
      <c r="Z321" s="2021"/>
      <c r="AA321" s="2023"/>
      <c r="AB321" s="2021"/>
      <c r="AC321" s="2023"/>
      <c r="AD321" s="2021"/>
      <c r="AE321" s="2023"/>
      <c r="AF321" s="2021"/>
      <c r="AG321" s="2023"/>
      <c r="AH321" s="2021"/>
      <c r="AI321" s="2023"/>
      <c r="AJ321" s="2021"/>
      <c r="AK321" s="2023"/>
      <c r="AL321" s="2021"/>
      <c r="AM321" s="2023"/>
      <c r="AN321" s="2021"/>
      <c r="AO321" s="2023"/>
      <c r="AP321" s="2024"/>
      <c r="AQ321" s="1908"/>
      <c r="AR321" s="1912"/>
      <c r="AS321" s="236"/>
      <c r="AT321" s="236"/>
      <c r="AU321" s="236"/>
      <c r="AV321" s="236"/>
      <c r="BT321" s="3432"/>
      <c r="BU321" s="3432"/>
      <c r="BV321" s="3432"/>
      <c r="BW321" s="3432"/>
      <c r="BX321" s="3432"/>
      <c r="BY321" s="3432"/>
      <c r="BZ321" s="3432"/>
      <c r="CA321" s="3432"/>
      <c r="CB321" s="3432"/>
      <c r="CC321" s="3432"/>
      <c r="CD321" s="3432"/>
      <c r="CE321" s="3432"/>
      <c r="CF321" s="3432"/>
      <c r="CG321" s="3432"/>
      <c r="CH321" s="3432"/>
      <c r="CI321" s="3432"/>
      <c r="CJ321" s="3432"/>
      <c r="CK321" s="3432"/>
      <c r="CL321" s="3432"/>
    </row>
    <row r="322" spans="1:90" s="236" customFormat="1" ht="14.25" customHeight="1" x14ac:dyDescent="0.2">
      <c r="A322" s="758" t="s">
        <v>2267</v>
      </c>
      <c r="B322" s="810"/>
      <c r="C322" s="810"/>
      <c r="D322" s="3622"/>
      <c r="E322" s="3623"/>
      <c r="F322" s="3624"/>
      <c r="G322" s="3431"/>
      <c r="H322" s="3431"/>
      <c r="I322" s="3431"/>
      <c r="J322" s="3431"/>
      <c r="K322" s="3431"/>
      <c r="L322" s="3431"/>
      <c r="M322" s="3431"/>
      <c r="N322" s="3431"/>
      <c r="O322" s="3431"/>
      <c r="P322" s="3431"/>
      <c r="Q322" s="3431"/>
      <c r="R322" s="3431"/>
      <c r="S322" s="3431"/>
      <c r="T322" s="3431"/>
      <c r="U322" s="3431"/>
      <c r="V322" s="3431"/>
      <c r="W322" s="3431"/>
      <c r="X322" s="3431"/>
      <c r="Y322" s="3625"/>
      <c r="Z322" s="3625"/>
      <c r="AA322" s="3625"/>
      <c r="AB322" s="3625"/>
      <c r="AC322" s="3625"/>
      <c r="AD322" s="3625"/>
      <c r="AE322" s="3431"/>
      <c r="AF322" s="3431"/>
      <c r="AG322" s="3431"/>
      <c r="AH322" s="3431"/>
      <c r="AI322" s="3431"/>
      <c r="AJ322" s="3431"/>
      <c r="AK322" s="3431"/>
      <c r="AL322" s="3431"/>
      <c r="AM322" s="3431"/>
      <c r="AN322" s="3431"/>
      <c r="AO322" s="3431"/>
      <c r="AP322" s="3431"/>
      <c r="AQ322" s="3431"/>
      <c r="AR322" s="3431"/>
      <c r="AS322" s="3431"/>
      <c r="AT322" s="3431"/>
      <c r="AU322" s="3431"/>
      <c r="AV322" s="3431"/>
      <c r="BT322" s="270"/>
      <c r="BU322" s="270"/>
      <c r="BV322" s="270"/>
      <c r="BW322" s="270"/>
      <c r="BX322" s="270"/>
      <c r="BY322" s="270"/>
      <c r="BZ322" s="270"/>
      <c r="CA322" s="270"/>
      <c r="CB322" s="270"/>
      <c r="CC322" s="270"/>
      <c r="CD322" s="270"/>
      <c r="CE322" s="270"/>
      <c r="CF322" s="270"/>
      <c r="CG322" s="270"/>
      <c r="CH322" s="270"/>
      <c r="CI322" s="270"/>
      <c r="CJ322" s="270"/>
      <c r="CK322" s="270"/>
      <c r="CL322" s="270"/>
    </row>
    <row r="323" spans="1:90" s="236" customFormat="1" ht="14.25" x14ac:dyDescent="0.2">
      <c r="A323" s="7837" t="s">
        <v>2246</v>
      </c>
      <c r="B323" s="7837" t="s">
        <v>2268</v>
      </c>
      <c r="C323" s="7837" t="s">
        <v>2269</v>
      </c>
      <c r="D323" s="7837" t="s">
        <v>2270</v>
      </c>
      <c r="E323" s="7837" t="s">
        <v>2271</v>
      </c>
      <c r="Y323" s="809"/>
      <c r="Z323" s="809"/>
      <c r="AA323" s="809"/>
      <c r="AB323" s="809"/>
      <c r="AC323" s="809"/>
      <c r="AD323" s="809"/>
      <c r="BT323" s="270"/>
      <c r="BU323" s="270"/>
      <c r="BV323" s="270"/>
      <c r="BW323" s="270"/>
      <c r="BX323" s="270"/>
      <c r="BY323" s="270"/>
      <c r="BZ323" s="270"/>
      <c r="CA323" s="270"/>
      <c r="CB323" s="270"/>
      <c r="CC323" s="270"/>
      <c r="CD323" s="270"/>
      <c r="CE323" s="270"/>
      <c r="CF323" s="270"/>
      <c r="CG323" s="270"/>
      <c r="CH323" s="270"/>
      <c r="CI323" s="270"/>
      <c r="CJ323" s="270"/>
      <c r="CK323" s="270"/>
      <c r="CL323" s="270"/>
    </row>
    <row r="324" spans="1:90" s="236" customFormat="1" ht="14.25" x14ac:dyDescent="0.2">
      <c r="A324" s="7838"/>
      <c r="B324" s="7838"/>
      <c r="C324" s="7838"/>
      <c r="D324" s="7838"/>
      <c r="E324" s="7838"/>
      <c r="Y324" s="809"/>
      <c r="Z324" s="809"/>
      <c r="AA324" s="809"/>
      <c r="AB324" s="809"/>
      <c r="AC324" s="809"/>
      <c r="AD324" s="809"/>
      <c r="BT324" s="270"/>
      <c r="BU324" s="270"/>
      <c r="BV324" s="270"/>
      <c r="BW324" s="270"/>
      <c r="BX324" s="270"/>
      <c r="BY324" s="270"/>
      <c r="BZ324" s="270"/>
      <c r="CA324" s="270"/>
      <c r="CB324" s="270"/>
      <c r="CC324" s="270"/>
      <c r="CD324" s="270"/>
      <c r="CE324" s="270"/>
      <c r="CF324" s="270"/>
      <c r="CG324" s="270"/>
      <c r="CH324" s="270"/>
      <c r="CI324" s="270"/>
      <c r="CJ324" s="270"/>
      <c r="CK324" s="270"/>
      <c r="CL324" s="270"/>
    </row>
    <row r="325" spans="1:90" s="236" customFormat="1" ht="14.25" x14ac:dyDescent="0.2">
      <c r="A325" s="7838"/>
      <c r="B325" s="7838"/>
      <c r="C325" s="7838"/>
      <c r="D325" s="7838"/>
      <c r="E325" s="7838"/>
      <c r="Y325" s="811"/>
      <c r="Z325" s="811"/>
      <c r="AA325" s="809"/>
      <c r="AB325" s="809"/>
      <c r="AC325" s="809"/>
      <c r="AD325" s="809"/>
      <c r="BT325" s="270"/>
      <c r="BU325" s="270"/>
      <c r="BV325" s="270"/>
      <c r="BW325" s="270"/>
      <c r="BX325" s="270"/>
      <c r="BY325" s="270"/>
      <c r="BZ325" s="270"/>
      <c r="CA325" s="270"/>
      <c r="CB325" s="270"/>
      <c r="CC325" s="270"/>
      <c r="CD325" s="270"/>
      <c r="CE325" s="270"/>
      <c r="CF325" s="270"/>
      <c r="CG325" s="270"/>
      <c r="CH325" s="270"/>
      <c r="CI325" s="270"/>
      <c r="CJ325" s="270"/>
      <c r="CK325" s="270"/>
      <c r="CL325" s="270"/>
    </row>
    <row r="326" spans="1:90" s="236" customFormat="1" ht="14.25" x14ac:dyDescent="0.2">
      <c r="A326" s="7839"/>
      <c r="B326" s="7839"/>
      <c r="C326" s="7839"/>
      <c r="D326" s="7839"/>
      <c r="E326" s="7839"/>
      <c r="Y326" s="811"/>
      <c r="Z326" s="811"/>
      <c r="AA326" s="809"/>
      <c r="AB326" s="809"/>
      <c r="AC326" s="809"/>
      <c r="AD326" s="809"/>
      <c r="BT326" s="270"/>
      <c r="BU326" s="270"/>
      <c r="BV326" s="270"/>
      <c r="BW326" s="270"/>
      <c r="BX326" s="270"/>
      <c r="BY326" s="270"/>
      <c r="BZ326" s="270"/>
      <c r="CA326" s="270"/>
      <c r="CB326" s="270"/>
      <c r="CC326" s="270"/>
      <c r="CD326" s="270"/>
      <c r="CE326" s="270"/>
      <c r="CF326" s="270"/>
      <c r="CG326" s="270"/>
      <c r="CH326" s="270"/>
      <c r="CI326" s="270"/>
      <c r="CJ326" s="270"/>
      <c r="CK326" s="270"/>
      <c r="CL326" s="270"/>
    </row>
    <row r="327" spans="1:90" s="236" customFormat="1" ht="14.25" x14ac:dyDescent="0.2">
      <c r="A327" s="3626" t="s">
        <v>2272</v>
      </c>
      <c r="B327" s="1900"/>
      <c r="C327" s="1900"/>
      <c r="D327" s="1932">
        <f>SUM(D328:D330)</f>
        <v>0</v>
      </c>
      <c r="E327" s="1932">
        <f>SUM(E328:E330)</f>
        <v>0</v>
      </c>
      <c r="F327" s="270"/>
      <c r="Y327" s="811"/>
      <c r="Z327" s="811"/>
      <c r="AA327" s="809"/>
      <c r="AB327" s="809"/>
      <c r="AC327" s="809"/>
      <c r="AD327" s="809"/>
      <c r="BT327" s="270"/>
      <c r="BU327" s="270"/>
      <c r="BV327" s="270"/>
      <c r="BW327" s="270"/>
      <c r="BX327" s="270"/>
      <c r="BY327" s="270"/>
      <c r="BZ327" s="270"/>
      <c r="CA327" s="270"/>
      <c r="CB327" s="270"/>
      <c r="CC327" s="270"/>
      <c r="CD327" s="270"/>
      <c r="CE327" s="270"/>
      <c r="CF327" s="270"/>
      <c r="CG327" s="270"/>
      <c r="CH327" s="270"/>
      <c r="CI327" s="270"/>
      <c r="CJ327" s="270"/>
      <c r="CK327" s="270"/>
      <c r="CL327" s="270"/>
    </row>
    <row r="328" spans="1:90" s="236" customFormat="1" ht="15" customHeight="1" x14ac:dyDescent="0.2">
      <c r="A328" s="812" t="s">
        <v>2273</v>
      </c>
      <c r="B328" s="3627"/>
      <c r="C328" s="3628"/>
      <c r="D328" s="1900"/>
      <c r="E328" s="1900"/>
      <c r="F328" s="270"/>
      <c r="Y328" s="811"/>
      <c r="Z328" s="811"/>
      <c r="AA328" s="809"/>
      <c r="AB328" s="809"/>
      <c r="AC328" s="809"/>
      <c r="AD328" s="809"/>
      <c r="BT328" s="270"/>
      <c r="BU328" s="270"/>
      <c r="BV328" s="270"/>
      <c r="BW328" s="270"/>
      <c r="BX328" s="270"/>
      <c r="BY328" s="270"/>
      <c r="BZ328" s="270"/>
      <c r="CA328" s="270"/>
      <c r="CB328" s="270"/>
      <c r="CC328" s="270"/>
      <c r="CD328" s="270"/>
      <c r="CE328" s="270"/>
      <c r="CF328" s="270"/>
      <c r="CG328" s="270"/>
      <c r="CH328" s="270"/>
      <c r="CI328" s="270"/>
      <c r="CJ328" s="270"/>
      <c r="CK328" s="270"/>
      <c r="CL328" s="270"/>
    </row>
    <row r="329" spans="1:90" s="236" customFormat="1" ht="15" customHeight="1" x14ac:dyDescent="0.2">
      <c r="A329" s="2095" t="s">
        <v>2274</v>
      </c>
      <c r="B329" s="3627"/>
      <c r="C329" s="3628"/>
      <c r="D329" s="1900"/>
      <c r="E329" s="1900"/>
      <c r="F329" s="270"/>
      <c r="Y329" s="811"/>
      <c r="Z329" s="811"/>
      <c r="AA329" s="809"/>
      <c r="AB329" s="809"/>
      <c r="AC329" s="809"/>
      <c r="AD329" s="809"/>
      <c r="BT329" s="270"/>
      <c r="BU329" s="270"/>
      <c r="BV329" s="270"/>
      <c r="BW329" s="270"/>
      <c r="BX329" s="270"/>
      <c r="BY329" s="270"/>
      <c r="BZ329" s="270"/>
      <c r="CA329" s="270"/>
      <c r="CB329" s="270"/>
      <c r="CC329" s="270"/>
      <c r="CD329" s="270"/>
      <c r="CE329" s="270"/>
      <c r="CF329" s="270"/>
      <c r="CG329" s="270"/>
      <c r="CH329" s="270"/>
      <c r="CI329" s="270"/>
      <c r="CJ329" s="270"/>
      <c r="CK329" s="270"/>
      <c r="CL329" s="270"/>
    </row>
    <row r="330" spans="1:90" s="3431" customFormat="1" ht="14.25" x14ac:dyDescent="0.2">
      <c r="A330" s="2096" t="s">
        <v>2275</v>
      </c>
      <c r="B330" s="3627"/>
      <c r="C330" s="3628"/>
      <c r="D330" s="1900"/>
      <c r="E330" s="1900"/>
      <c r="F330" s="270"/>
      <c r="G330" s="236"/>
      <c r="H330" s="236"/>
      <c r="I330" s="236"/>
      <c r="J330" s="236"/>
      <c r="K330" s="236"/>
      <c r="L330" s="236"/>
      <c r="M330" s="236"/>
      <c r="N330" s="236"/>
      <c r="O330" s="236"/>
      <c r="P330" s="236"/>
      <c r="Q330" s="236"/>
      <c r="R330" s="236"/>
      <c r="S330" s="236"/>
      <c r="T330" s="236"/>
      <c r="U330" s="236"/>
      <c r="V330" s="236"/>
      <c r="W330" s="236"/>
      <c r="X330" s="236"/>
      <c r="Y330" s="3629"/>
      <c r="Z330" s="3629"/>
      <c r="AA330" s="3630"/>
      <c r="AB330" s="3630"/>
      <c r="AC330" s="3630"/>
      <c r="AD330" s="3630"/>
      <c r="AE330" s="236"/>
      <c r="AF330" s="236"/>
      <c r="AG330" s="236"/>
      <c r="AH330" s="236"/>
      <c r="AI330" s="236"/>
      <c r="AJ330" s="236"/>
      <c r="AK330" s="236"/>
      <c r="AL330" s="236"/>
      <c r="AM330" s="236"/>
      <c r="AN330" s="236"/>
      <c r="AO330" s="236"/>
      <c r="AP330" s="236"/>
      <c r="AQ330" s="236"/>
      <c r="AR330" s="236"/>
      <c r="AS330" s="236"/>
      <c r="AT330" s="236"/>
      <c r="AU330" s="236"/>
      <c r="AV330" s="236"/>
      <c r="BT330" s="3432"/>
      <c r="BU330" s="3432"/>
      <c r="BV330" s="3432"/>
      <c r="BW330" s="3432"/>
      <c r="BX330" s="3432"/>
      <c r="BY330" s="3432"/>
      <c r="BZ330" s="3432"/>
      <c r="CA330" s="3432"/>
      <c r="CB330" s="3432"/>
      <c r="CC330" s="3432"/>
      <c r="CD330" s="3432"/>
      <c r="CE330" s="3432"/>
      <c r="CF330" s="3432"/>
      <c r="CG330" s="3432"/>
      <c r="CH330" s="3432"/>
      <c r="CI330" s="3432"/>
      <c r="CJ330" s="3432"/>
      <c r="CK330" s="3432"/>
      <c r="CL330" s="3432"/>
    </row>
    <row r="331" spans="1:90" s="236" customFormat="1" ht="48.75" customHeight="1" x14ac:dyDescent="0.2">
      <c r="A331" s="813" t="s">
        <v>2276</v>
      </c>
      <c r="B331" s="3631"/>
      <c r="C331" s="3631"/>
      <c r="D331" s="3632"/>
      <c r="E331" s="3633"/>
      <c r="F331" s="3432"/>
      <c r="G331" s="3431"/>
      <c r="H331" s="3431"/>
      <c r="I331" s="3431"/>
      <c r="J331" s="3431"/>
      <c r="K331" s="3431"/>
      <c r="L331" s="3431"/>
      <c r="M331" s="3431"/>
      <c r="N331" s="3431"/>
      <c r="O331" s="3431"/>
      <c r="P331" s="3431"/>
      <c r="Q331" s="3431"/>
      <c r="R331" s="3431"/>
      <c r="S331" s="3431"/>
      <c r="T331" s="3431"/>
      <c r="U331" s="3431"/>
      <c r="V331" s="3431"/>
      <c r="W331" s="3431"/>
      <c r="X331" s="3431"/>
      <c r="Y331" s="3634"/>
      <c r="Z331" s="3634"/>
      <c r="AA331" s="3635"/>
      <c r="AB331" s="3635"/>
      <c r="AC331" s="3635"/>
      <c r="AD331" s="3635"/>
      <c r="AE331" s="3431"/>
      <c r="AF331" s="3431"/>
      <c r="AG331" s="3431"/>
      <c r="AH331" s="3431"/>
      <c r="AI331" s="3431"/>
      <c r="AJ331" s="3431"/>
      <c r="AK331" s="3431"/>
      <c r="AL331" s="3431"/>
      <c r="AM331" s="3431"/>
      <c r="AN331" s="3431"/>
      <c r="AO331" s="3431"/>
      <c r="AP331" s="3431"/>
      <c r="AQ331" s="3431"/>
      <c r="AR331" s="3431"/>
      <c r="AS331" s="3431"/>
      <c r="AT331" s="3431"/>
      <c r="AU331" s="3431"/>
      <c r="AV331" s="3431"/>
      <c r="BT331" s="270"/>
      <c r="BU331" s="270"/>
      <c r="BV331" s="270"/>
      <c r="BW331" s="270"/>
      <c r="BX331" s="270"/>
      <c r="BY331" s="270"/>
      <c r="BZ331" s="270"/>
      <c r="CA331" s="270"/>
      <c r="CB331" s="270"/>
      <c r="CC331" s="270"/>
      <c r="CD331" s="270"/>
      <c r="CE331" s="270"/>
      <c r="CF331" s="270"/>
      <c r="CG331" s="270"/>
      <c r="CH331" s="270"/>
      <c r="CI331" s="270"/>
      <c r="CJ331" s="270"/>
      <c r="CK331" s="270"/>
      <c r="CL331" s="270"/>
    </row>
    <row r="332" spans="1:90" s="3327" customFormat="1" ht="26.45" customHeight="1" x14ac:dyDescent="0.2">
      <c r="A332" s="7817" t="s">
        <v>1899</v>
      </c>
      <c r="B332" s="7819"/>
      <c r="C332" s="3636" t="s">
        <v>2277</v>
      </c>
      <c r="D332" s="3636" t="s">
        <v>2278</v>
      </c>
      <c r="E332" s="3636" t="s">
        <v>2279</v>
      </c>
      <c r="F332" s="270"/>
      <c r="G332" s="236"/>
      <c r="H332" s="236"/>
      <c r="I332" s="236"/>
      <c r="J332" s="236"/>
      <c r="K332" s="236"/>
      <c r="L332" s="236"/>
      <c r="M332" s="236"/>
      <c r="N332" s="236"/>
      <c r="O332" s="236"/>
      <c r="P332" s="236"/>
      <c r="Q332" s="236"/>
      <c r="R332" s="236"/>
      <c r="S332" s="236"/>
      <c r="T332" s="236"/>
      <c r="U332" s="236"/>
      <c r="V332" s="236"/>
      <c r="W332" s="236"/>
      <c r="X332" s="236"/>
      <c r="Y332" s="3629"/>
      <c r="Z332" s="3629"/>
      <c r="AA332" s="3630"/>
      <c r="AB332" s="3630"/>
      <c r="AC332" s="3630"/>
      <c r="AD332" s="3630"/>
      <c r="AE332" s="236"/>
      <c r="AF332" s="236"/>
      <c r="AG332" s="236"/>
      <c r="AH332" s="236"/>
      <c r="AI332" s="236"/>
      <c r="AJ332" s="236"/>
      <c r="AK332" s="236"/>
      <c r="AL332" s="236"/>
      <c r="AM332" s="236"/>
      <c r="AN332" s="236"/>
      <c r="AO332" s="236"/>
      <c r="AP332" s="236"/>
      <c r="AQ332" s="236"/>
      <c r="AR332" s="236"/>
      <c r="AS332" s="236"/>
      <c r="AT332" s="236"/>
      <c r="AU332" s="236"/>
      <c r="AV332" s="236"/>
      <c r="BT332" s="3328"/>
      <c r="BU332" s="3328"/>
      <c r="BV332" s="3328"/>
      <c r="BW332" s="3328"/>
      <c r="BX332" s="3328"/>
      <c r="BY332" s="3328"/>
      <c r="BZ332" s="3328"/>
      <c r="CA332" s="3328"/>
      <c r="CB332" s="3328"/>
      <c r="CC332" s="3328"/>
      <c r="CD332" s="3328"/>
      <c r="CE332" s="3328"/>
      <c r="CF332" s="3328"/>
      <c r="CG332" s="3328"/>
      <c r="CH332" s="3328"/>
      <c r="CI332" s="3328"/>
      <c r="CJ332" s="3328"/>
      <c r="CK332" s="3328"/>
      <c r="CL332" s="3328"/>
    </row>
    <row r="333" spans="1:90" s="3327" customFormat="1" ht="15" customHeight="1" x14ac:dyDescent="0.2">
      <c r="A333" s="7850" t="s">
        <v>2099</v>
      </c>
      <c r="B333" s="7851"/>
      <c r="C333" s="3637"/>
      <c r="D333" s="570"/>
      <c r="E333" s="570"/>
      <c r="F333" s="3328"/>
      <c r="Y333" s="814"/>
      <c r="Z333" s="815"/>
      <c r="AA333" s="815"/>
      <c r="AB333" s="815"/>
      <c r="AC333" s="815"/>
      <c r="BT333" s="3328"/>
      <c r="BU333" s="3328"/>
      <c r="BV333" s="3328"/>
      <c r="BW333" s="3328"/>
      <c r="BX333" s="3328"/>
      <c r="BY333" s="3328"/>
      <c r="BZ333" s="3328"/>
      <c r="CA333" s="3328"/>
      <c r="CB333" s="3328"/>
      <c r="CC333" s="3328"/>
      <c r="CD333" s="3328"/>
      <c r="CE333" s="3328"/>
      <c r="CF333" s="3328"/>
      <c r="CG333" s="3328"/>
      <c r="CH333" s="3328"/>
      <c r="CI333" s="3328"/>
      <c r="CJ333" s="3328"/>
      <c r="CK333" s="3328"/>
      <c r="CL333" s="3328"/>
    </row>
    <row r="334" spans="1:90" s="3327" customFormat="1" ht="14.25" customHeight="1" x14ac:dyDescent="0.2">
      <c r="A334" s="7844" t="s">
        <v>2110</v>
      </c>
      <c r="B334" s="7845"/>
      <c r="C334" s="3638"/>
      <c r="D334" s="1900"/>
      <c r="E334" s="1900"/>
      <c r="F334" s="3328"/>
      <c r="Y334" s="814"/>
      <c r="Z334" s="815"/>
      <c r="AA334" s="815"/>
      <c r="AB334" s="815"/>
      <c r="AC334" s="815"/>
      <c r="BT334" s="3328"/>
      <c r="BU334" s="3328"/>
      <c r="BV334" s="3328"/>
      <c r="BW334" s="3328"/>
      <c r="BX334" s="3328"/>
      <c r="BY334" s="3328"/>
      <c r="BZ334" s="3328"/>
      <c r="CA334" s="3328"/>
      <c r="CB334" s="3328"/>
      <c r="CC334" s="3328"/>
      <c r="CD334" s="3328"/>
      <c r="CE334" s="3328"/>
      <c r="CF334" s="3328"/>
      <c r="CG334" s="3328"/>
      <c r="CH334" s="3328"/>
      <c r="CI334" s="3328"/>
      <c r="CJ334" s="3328"/>
      <c r="CK334" s="3328"/>
      <c r="CL334" s="3328"/>
    </row>
    <row r="335" spans="1:90" s="3327" customFormat="1" ht="15" customHeight="1" x14ac:dyDescent="0.2">
      <c r="A335" s="7842" t="s">
        <v>2280</v>
      </c>
      <c r="B335" s="7843"/>
      <c r="C335" s="3638"/>
      <c r="D335" s="1900"/>
      <c r="E335" s="1900"/>
      <c r="F335" s="3328"/>
      <c r="Y335" s="814"/>
      <c r="Z335" s="815"/>
      <c r="AA335" s="815"/>
      <c r="AB335" s="815"/>
      <c r="AC335" s="815"/>
      <c r="BT335" s="3328"/>
      <c r="BU335" s="3328"/>
      <c r="BV335" s="3328"/>
      <c r="BW335" s="3328"/>
      <c r="BX335" s="3328"/>
      <c r="BY335" s="3328"/>
      <c r="BZ335" s="3328"/>
      <c r="CA335" s="3328"/>
      <c r="CB335" s="3328"/>
      <c r="CC335" s="3328"/>
      <c r="CD335" s="3328"/>
      <c r="CE335" s="3328"/>
      <c r="CF335" s="3328"/>
      <c r="CG335" s="3328"/>
      <c r="CH335" s="3328"/>
      <c r="CI335" s="3328"/>
      <c r="CJ335" s="3328"/>
      <c r="CK335" s="3328"/>
      <c r="CL335" s="3328"/>
    </row>
    <row r="336" spans="1:90" s="3327" customFormat="1" ht="15" customHeight="1" x14ac:dyDescent="0.2">
      <c r="A336" s="7844" t="s">
        <v>2256</v>
      </c>
      <c r="B336" s="7845"/>
      <c r="C336" s="3638"/>
      <c r="D336" s="1900"/>
      <c r="E336" s="1900"/>
      <c r="F336" s="3328"/>
      <c r="BT336" s="3328"/>
      <c r="BU336" s="3328"/>
      <c r="BV336" s="3328"/>
      <c r="BW336" s="3328"/>
      <c r="BX336" s="3328"/>
      <c r="BY336" s="3328"/>
      <c r="BZ336" s="3328"/>
      <c r="CA336" s="3328"/>
      <c r="CB336" s="3328"/>
      <c r="CC336" s="3328"/>
      <c r="CD336" s="3328"/>
      <c r="CE336" s="3328"/>
      <c r="CF336" s="3328"/>
      <c r="CG336" s="3328"/>
      <c r="CH336" s="3328"/>
      <c r="CI336" s="3328"/>
      <c r="CJ336" s="3328"/>
      <c r="CK336" s="3328"/>
      <c r="CL336" s="3328"/>
    </row>
    <row r="337" spans="1:90" s="3327" customFormat="1" ht="15" customHeight="1" x14ac:dyDescent="0.2">
      <c r="A337" s="7844" t="s">
        <v>2109</v>
      </c>
      <c r="B337" s="7845"/>
      <c r="C337" s="3638"/>
      <c r="D337" s="1900"/>
      <c r="E337" s="1900"/>
      <c r="F337" s="3328"/>
      <c r="BT337" s="3328"/>
      <c r="BU337" s="3328"/>
      <c r="BV337" s="3328"/>
      <c r="BW337" s="3328"/>
      <c r="BX337" s="3328"/>
      <c r="BY337" s="3328"/>
      <c r="BZ337" s="3328"/>
      <c r="CA337" s="3328"/>
      <c r="CB337" s="3328"/>
      <c r="CC337" s="3328"/>
      <c r="CD337" s="3328"/>
      <c r="CE337" s="3328"/>
      <c r="CF337" s="3328"/>
      <c r="CG337" s="3328"/>
      <c r="CH337" s="3328"/>
      <c r="CI337" s="3328"/>
      <c r="CJ337" s="3328"/>
      <c r="CK337" s="3328"/>
      <c r="CL337" s="3328"/>
    </row>
    <row r="338" spans="1:90" s="3327" customFormat="1" ht="14.25" customHeight="1" x14ac:dyDescent="0.2">
      <c r="A338" s="7844" t="s">
        <v>2100</v>
      </c>
      <c r="B338" s="7845"/>
      <c r="C338" s="3638"/>
      <c r="D338" s="1900"/>
      <c r="E338" s="1900"/>
      <c r="F338" s="3328"/>
      <c r="BT338" s="3328"/>
      <c r="BU338" s="3328"/>
      <c r="BV338" s="3328"/>
      <c r="BW338" s="3328"/>
      <c r="BX338" s="3328"/>
      <c r="BY338" s="3328"/>
      <c r="BZ338" s="3328"/>
      <c r="CA338" s="3328"/>
      <c r="CB338" s="3328"/>
      <c r="CC338" s="3328"/>
      <c r="CD338" s="3328"/>
      <c r="CE338" s="3328"/>
      <c r="CF338" s="3328"/>
      <c r="CG338" s="3328"/>
      <c r="CH338" s="3328"/>
      <c r="CI338" s="3328"/>
      <c r="CJ338" s="3328"/>
      <c r="CK338" s="3328"/>
      <c r="CL338" s="3328"/>
    </row>
    <row r="339" spans="1:90" s="3327" customFormat="1" ht="14.25" customHeight="1" x14ac:dyDescent="0.2">
      <c r="A339" s="7846" t="s">
        <v>2105</v>
      </c>
      <c r="B339" s="7847"/>
      <c r="C339" s="3639"/>
      <c r="D339" s="3617"/>
      <c r="E339" s="3617"/>
      <c r="F339" s="3328"/>
      <c r="BT339" s="3328"/>
      <c r="BU339" s="3328"/>
      <c r="BV339" s="3328"/>
      <c r="BW339" s="3328"/>
      <c r="BX339" s="3328"/>
      <c r="BY339" s="3328"/>
      <c r="BZ339" s="3328"/>
      <c r="CA339" s="3328"/>
      <c r="CB339" s="3328"/>
      <c r="CC339" s="3328"/>
      <c r="CD339" s="3328"/>
      <c r="CE339" s="3328"/>
      <c r="CF339" s="3328"/>
      <c r="CG339" s="3328"/>
      <c r="CH339" s="3328"/>
      <c r="CI339" s="3328"/>
      <c r="CJ339" s="3328"/>
      <c r="CK339" s="3328"/>
      <c r="CL339" s="3328"/>
    </row>
    <row r="340" spans="1:90" s="3327" customFormat="1" ht="15" customHeight="1" x14ac:dyDescent="0.2">
      <c r="A340" s="7848" t="s">
        <v>2113</v>
      </c>
      <c r="B340" s="7849"/>
      <c r="C340" s="3638"/>
      <c r="D340" s="2097"/>
      <c r="E340" s="2097"/>
      <c r="BT340" s="3328"/>
      <c r="BU340" s="3328"/>
      <c r="BV340" s="3328"/>
      <c r="BW340" s="3328"/>
      <c r="BX340" s="3328"/>
      <c r="BY340" s="3328"/>
      <c r="BZ340" s="3328"/>
      <c r="CA340" s="3328"/>
      <c r="CB340" s="3328"/>
      <c r="CC340" s="3328"/>
      <c r="CD340" s="3328"/>
      <c r="CE340" s="3328"/>
      <c r="CF340" s="3328"/>
      <c r="CG340" s="3328"/>
      <c r="CH340" s="3328"/>
      <c r="CI340" s="3328"/>
      <c r="CJ340" s="3328"/>
      <c r="CK340" s="3328"/>
      <c r="CL340" s="3328"/>
    </row>
    <row r="341" spans="1:90" s="3327" customFormat="1" ht="14.25" customHeight="1" x14ac:dyDescent="0.2">
      <c r="A341" s="7840" t="s">
        <v>2111</v>
      </c>
      <c r="B341" s="7841"/>
      <c r="C341" s="3638"/>
      <c r="D341" s="2097"/>
      <c r="E341" s="2097"/>
      <c r="BT341" s="3328"/>
      <c r="BU341" s="3328"/>
      <c r="BV341" s="3328"/>
      <c r="BW341" s="3328"/>
      <c r="BX341" s="3328"/>
      <c r="BY341" s="3328"/>
      <c r="BZ341" s="3328"/>
      <c r="CA341" s="3328"/>
      <c r="CB341" s="3328"/>
      <c r="CC341" s="3328"/>
      <c r="CD341" s="3328"/>
      <c r="CE341" s="3328"/>
      <c r="CF341" s="3328"/>
      <c r="CG341" s="3328"/>
      <c r="CH341" s="3328"/>
      <c r="CI341" s="3328"/>
      <c r="CJ341" s="3328"/>
      <c r="CK341" s="3328"/>
      <c r="CL341" s="3328"/>
    </row>
    <row r="342" spans="1:90" s="236" customFormat="1" ht="14.25" x14ac:dyDescent="0.2">
      <c r="A342" s="7840" t="s">
        <v>2112</v>
      </c>
      <c r="B342" s="7841"/>
      <c r="C342" s="3638"/>
      <c r="D342" s="2097"/>
      <c r="E342" s="2097"/>
      <c r="F342" s="3327"/>
      <c r="G342" s="3327"/>
      <c r="H342" s="3327"/>
      <c r="I342" s="3327"/>
      <c r="J342" s="3327"/>
      <c r="K342" s="3327"/>
      <c r="L342" s="3327"/>
      <c r="M342" s="3327"/>
      <c r="N342" s="3327"/>
      <c r="O342" s="3327"/>
      <c r="P342" s="3327"/>
      <c r="Q342" s="3327"/>
      <c r="R342" s="3327"/>
      <c r="S342" s="3327"/>
      <c r="T342" s="3327"/>
      <c r="U342" s="3327"/>
      <c r="V342" s="3327"/>
      <c r="W342" s="3327"/>
      <c r="X342" s="3327"/>
      <c r="Y342" s="3327"/>
      <c r="Z342" s="3327"/>
      <c r="AA342" s="3327"/>
      <c r="AB342" s="3327"/>
      <c r="AC342" s="3327"/>
      <c r="AD342" s="3327"/>
      <c r="AE342" s="3327"/>
      <c r="AF342" s="3327"/>
      <c r="AG342" s="3327"/>
      <c r="AH342" s="3327"/>
      <c r="AI342" s="3327"/>
      <c r="AJ342" s="3327"/>
      <c r="AK342" s="3327"/>
      <c r="AL342" s="3327"/>
      <c r="AM342" s="3327"/>
      <c r="AN342" s="3327"/>
      <c r="AO342" s="3327"/>
      <c r="AP342" s="3327"/>
      <c r="AQ342" s="3327"/>
      <c r="AR342" s="3327"/>
      <c r="AS342" s="3327"/>
      <c r="AT342" s="3327"/>
      <c r="AU342" s="3327"/>
      <c r="AV342" s="3327"/>
      <c r="BT342" s="270"/>
      <c r="BU342" s="270"/>
      <c r="BV342" s="270"/>
      <c r="BW342" s="270"/>
      <c r="BX342" s="270"/>
      <c r="BY342" s="270"/>
      <c r="BZ342" s="270"/>
      <c r="CA342" s="270"/>
      <c r="CB342" s="270"/>
      <c r="CC342" s="270"/>
      <c r="CD342" s="270"/>
      <c r="CE342" s="270"/>
      <c r="CF342" s="270"/>
      <c r="CG342" s="270"/>
      <c r="CH342" s="270"/>
      <c r="CI342" s="270"/>
      <c r="CJ342" s="270"/>
      <c r="CK342" s="270"/>
      <c r="CL342" s="270"/>
    </row>
    <row r="343" spans="1:90" x14ac:dyDescent="0.25">
      <c r="A343" s="241"/>
      <c r="B343" s="241"/>
      <c r="C343" s="241"/>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c r="AA343" s="236"/>
      <c r="AB343" s="236"/>
      <c r="AC343" s="236"/>
      <c r="AD343" s="236"/>
      <c r="AE343" s="236"/>
      <c r="AF343" s="236"/>
      <c r="AG343" s="236"/>
      <c r="AH343" s="236"/>
      <c r="AI343" s="236"/>
      <c r="AJ343" s="236"/>
      <c r="AK343" s="236"/>
      <c r="AL343" s="236"/>
      <c r="AM343" s="236"/>
      <c r="AN343" s="236"/>
      <c r="AO343" s="236"/>
      <c r="AP343" s="236"/>
      <c r="AQ343" s="236"/>
      <c r="AR343" s="236"/>
      <c r="AS343" s="236"/>
      <c r="AT343" s="236"/>
      <c r="AU343" s="236"/>
      <c r="AV343" s="236"/>
    </row>
  </sheetData>
  <mergeCells count="548">
    <mergeCell ref="A342:B342"/>
    <mergeCell ref="AQ314:AQ316"/>
    <mergeCell ref="AR314:AR316"/>
    <mergeCell ref="G315:H315"/>
    <mergeCell ref="I315:J315"/>
    <mergeCell ref="K315:L315"/>
    <mergeCell ref="M315:N315"/>
    <mergeCell ref="O315:P315"/>
    <mergeCell ref="Q315:R315"/>
    <mergeCell ref="S315:T315"/>
    <mergeCell ref="U315:V315"/>
    <mergeCell ref="W315:X315"/>
    <mergeCell ref="Y315:Z315"/>
    <mergeCell ref="AA315:AB315"/>
    <mergeCell ref="AC315:AD315"/>
    <mergeCell ref="AE315:AF315"/>
    <mergeCell ref="AG315:AH315"/>
    <mergeCell ref="AI315:AJ315"/>
    <mergeCell ref="AK315:AL315"/>
    <mergeCell ref="AM315:AN315"/>
    <mergeCell ref="AO315:AP315"/>
    <mergeCell ref="A314:C316"/>
    <mergeCell ref="D314:F315"/>
    <mergeCell ref="G314:AP314"/>
    <mergeCell ref="AO211:AP211"/>
    <mergeCell ref="A216:C216"/>
    <mergeCell ref="A218:C220"/>
    <mergeCell ref="D218:F219"/>
    <mergeCell ref="G218:AN218"/>
    <mergeCell ref="AO218:AO220"/>
    <mergeCell ref="AP218:AP220"/>
    <mergeCell ref="AQ218:AR218"/>
    <mergeCell ref="AS218:AS220"/>
    <mergeCell ref="G219:H219"/>
    <mergeCell ref="I219:J219"/>
    <mergeCell ref="K219:L219"/>
    <mergeCell ref="M219:N219"/>
    <mergeCell ref="O219:P219"/>
    <mergeCell ref="Q219:R219"/>
    <mergeCell ref="S219:T219"/>
    <mergeCell ref="U219:V219"/>
    <mergeCell ref="W219:X219"/>
    <mergeCell ref="Y219:Z219"/>
    <mergeCell ref="AA219:AB219"/>
    <mergeCell ref="AC219:AD219"/>
    <mergeCell ref="AE219:AF219"/>
    <mergeCell ref="AG219:AH219"/>
    <mergeCell ref="AI219:AJ219"/>
    <mergeCell ref="U211:V211"/>
    <mergeCell ref="W211:X211"/>
    <mergeCell ref="Y211:Z211"/>
    <mergeCell ref="AA211:AB211"/>
    <mergeCell ref="AC211:AD211"/>
    <mergeCell ref="AE211:AF211"/>
    <mergeCell ref="AG211:AH211"/>
    <mergeCell ref="AI211:AJ211"/>
    <mergeCell ref="AK211:AL211"/>
    <mergeCell ref="AC162:AD162"/>
    <mergeCell ref="AE162:AF162"/>
    <mergeCell ref="AG162:AH162"/>
    <mergeCell ref="AI162:AJ162"/>
    <mergeCell ref="AI201:AJ201"/>
    <mergeCell ref="AK201:AL201"/>
    <mergeCell ref="AM201:AN201"/>
    <mergeCell ref="AO201:AP201"/>
    <mergeCell ref="A208:C208"/>
    <mergeCell ref="A174:A177"/>
    <mergeCell ref="B174:B177"/>
    <mergeCell ref="A178:A180"/>
    <mergeCell ref="B178:B180"/>
    <mergeCell ref="A181:A188"/>
    <mergeCell ref="B181:B183"/>
    <mergeCell ref="B184:B185"/>
    <mergeCell ref="B186:B188"/>
    <mergeCell ref="A189:A193"/>
    <mergeCell ref="B189:C189"/>
    <mergeCell ref="B190:B191"/>
    <mergeCell ref="B192:B193"/>
    <mergeCell ref="A194:A196"/>
    <mergeCell ref="B194:B196"/>
    <mergeCell ref="A197:A198"/>
    <mergeCell ref="AQ147:AQ149"/>
    <mergeCell ref="AR147:AR149"/>
    <mergeCell ref="AS147:AS149"/>
    <mergeCell ref="AT147:AT149"/>
    <mergeCell ref="AU147:AU149"/>
    <mergeCell ref="AU161:AU163"/>
    <mergeCell ref="AQ200:AQ202"/>
    <mergeCell ref="AR200:AR202"/>
    <mergeCell ref="AS200:AS202"/>
    <mergeCell ref="AT200:AT202"/>
    <mergeCell ref="AU200:AU202"/>
    <mergeCell ref="AQ161:AQ163"/>
    <mergeCell ref="AR161:AR163"/>
    <mergeCell ref="AS161:AS163"/>
    <mergeCell ref="AT161:AT163"/>
    <mergeCell ref="AT218:AT220"/>
    <mergeCell ref="AU218:AU220"/>
    <mergeCell ref="AQ219:AQ220"/>
    <mergeCell ref="AR219:AR220"/>
    <mergeCell ref="AV147:AV149"/>
    <mergeCell ref="AW147:AW149"/>
    <mergeCell ref="AX147:AX149"/>
    <mergeCell ref="AV161:AV163"/>
    <mergeCell ref="AX17:AX18"/>
    <mergeCell ref="AQ38:AQ40"/>
    <mergeCell ref="AR38:AR40"/>
    <mergeCell ref="AS38:AS40"/>
    <mergeCell ref="AT38:AT40"/>
    <mergeCell ref="AU38:AU40"/>
    <mergeCell ref="AV38:AV40"/>
    <mergeCell ref="AW38:AW40"/>
    <mergeCell ref="AQ88:AQ90"/>
    <mergeCell ref="AR88:AR90"/>
    <mergeCell ref="AS88:AS90"/>
    <mergeCell ref="AT88:AT90"/>
    <mergeCell ref="AU88:AU90"/>
    <mergeCell ref="AV88:AV90"/>
    <mergeCell ref="AV218:AV220"/>
    <mergeCell ref="AW218:AW220"/>
    <mergeCell ref="AQ9:AQ11"/>
    <mergeCell ref="AR9:AR11"/>
    <mergeCell ref="AS9:AS11"/>
    <mergeCell ref="AT9:AT11"/>
    <mergeCell ref="AU9:AU11"/>
    <mergeCell ref="AV9:AV11"/>
    <mergeCell ref="AW9:AW11"/>
    <mergeCell ref="AQ17:AQ18"/>
    <mergeCell ref="AR17:AR18"/>
    <mergeCell ref="AS17:AS18"/>
    <mergeCell ref="AT17:AT18"/>
    <mergeCell ref="AU17:AU18"/>
    <mergeCell ref="AV17:AV18"/>
    <mergeCell ref="AW17:AW18"/>
    <mergeCell ref="AH2:AI2"/>
    <mergeCell ref="A6:P6"/>
    <mergeCell ref="A9:C11"/>
    <mergeCell ref="D9:F10"/>
    <mergeCell ref="G9:AP9"/>
    <mergeCell ref="G10:H10"/>
    <mergeCell ref="I10:J10"/>
    <mergeCell ref="K10:L10"/>
    <mergeCell ref="M10:N10"/>
    <mergeCell ref="O10:P10"/>
    <mergeCell ref="AO10:AP10"/>
    <mergeCell ref="AC10:AD10"/>
    <mergeCell ref="AE10:AF10"/>
    <mergeCell ref="AG10:AH10"/>
    <mergeCell ref="AI10:AJ10"/>
    <mergeCell ref="AK10:AL10"/>
    <mergeCell ref="AM10:AN10"/>
    <mergeCell ref="Q10:R10"/>
    <mergeCell ref="S10:T10"/>
    <mergeCell ref="U10:V10"/>
    <mergeCell ref="W10:X10"/>
    <mergeCell ref="Y10:Z10"/>
    <mergeCell ref="AA10:AB10"/>
    <mergeCell ref="A12:C12"/>
    <mergeCell ref="A13:C13"/>
    <mergeCell ref="A14:C14"/>
    <mergeCell ref="A15:C15"/>
    <mergeCell ref="A17:C18"/>
    <mergeCell ref="D17:F17"/>
    <mergeCell ref="G17:H17"/>
    <mergeCell ref="I17:J17"/>
    <mergeCell ref="K17:L17"/>
    <mergeCell ref="A22:C22"/>
    <mergeCell ref="A23:C23"/>
    <mergeCell ref="A24:C24"/>
    <mergeCell ref="A25:C25"/>
    <mergeCell ref="A26:C26"/>
    <mergeCell ref="AK17:AL17"/>
    <mergeCell ref="AM17:AN17"/>
    <mergeCell ref="AO17:AP17"/>
    <mergeCell ref="A19:C19"/>
    <mergeCell ref="A20:C20"/>
    <mergeCell ref="A21:C21"/>
    <mergeCell ref="Y17:Z17"/>
    <mergeCell ref="AA17:AB17"/>
    <mergeCell ref="AC17:AD17"/>
    <mergeCell ref="AE17:AF17"/>
    <mergeCell ref="AG17:AH17"/>
    <mergeCell ref="AI17:AJ17"/>
    <mergeCell ref="M17:N17"/>
    <mergeCell ref="O17:P17"/>
    <mergeCell ref="Q17:R17"/>
    <mergeCell ref="S17:T17"/>
    <mergeCell ref="U17:V17"/>
    <mergeCell ref="W17:X17"/>
    <mergeCell ref="A32:C32"/>
    <mergeCell ref="A33:C33"/>
    <mergeCell ref="A34:C34"/>
    <mergeCell ref="A35:C35"/>
    <mergeCell ref="A36:C36"/>
    <mergeCell ref="A38:C40"/>
    <mergeCell ref="A27:C27"/>
    <mergeCell ref="A28:C28"/>
    <mergeCell ref="A29:C29"/>
    <mergeCell ref="A30:C30"/>
    <mergeCell ref="A31:C31"/>
    <mergeCell ref="AO39:AP39"/>
    <mergeCell ref="A41:C41"/>
    <mergeCell ref="A42:C42"/>
    <mergeCell ref="W39:X39"/>
    <mergeCell ref="Y39:Z39"/>
    <mergeCell ref="AA39:AB39"/>
    <mergeCell ref="AC39:AD39"/>
    <mergeCell ref="AE39:AF39"/>
    <mergeCell ref="AG39:AH39"/>
    <mergeCell ref="D38:F39"/>
    <mergeCell ref="G38:AP38"/>
    <mergeCell ref="G39:H39"/>
    <mergeCell ref="I39:J39"/>
    <mergeCell ref="K39:L39"/>
    <mergeCell ref="M39:N39"/>
    <mergeCell ref="O39:P39"/>
    <mergeCell ref="Q39:R39"/>
    <mergeCell ref="S39:T39"/>
    <mergeCell ref="U39:V39"/>
    <mergeCell ref="A43:C43"/>
    <mergeCell ref="A44:C44"/>
    <mergeCell ref="A45:C45"/>
    <mergeCell ref="A46:C46"/>
    <mergeCell ref="A47:C47"/>
    <mergeCell ref="A48:B53"/>
    <mergeCell ref="AI39:AJ39"/>
    <mergeCell ref="AK39:AL39"/>
    <mergeCell ref="AM39:AN39"/>
    <mergeCell ref="A71:C71"/>
    <mergeCell ref="A72:C72"/>
    <mergeCell ref="A73:C73"/>
    <mergeCell ref="A74:A75"/>
    <mergeCell ref="B74:C74"/>
    <mergeCell ref="B75:C75"/>
    <mergeCell ref="A54:C54"/>
    <mergeCell ref="A55:B59"/>
    <mergeCell ref="A60:C60"/>
    <mergeCell ref="A61:B64"/>
    <mergeCell ref="A67:C67"/>
    <mergeCell ref="A68:A70"/>
    <mergeCell ref="B68:C68"/>
    <mergeCell ref="B69:C69"/>
    <mergeCell ref="B70:C70"/>
    <mergeCell ref="A83:C84"/>
    <mergeCell ref="A85:A86"/>
    <mergeCell ref="B85:C85"/>
    <mergeCell ref="B86:C86"/>
    <mergeCell ref="D88:F88"/>
    <mergeCell ref="A76:C76"/>
    <mergeCell ref="A77:C77"/>
    <mergeCell ref="A78:C78"/>
    <mergeCell ref="A79:C79"/>
    <mergeCell ref="A80:C80"/>
    <mergeCell ref="A81:C81"/>
    <mergeCell ref="AO88:AO90"/>
    <mergeCell ref="AP88:AP90"/>
    <mergeCell ref="G89:H89"/>
    <mergeCell ref="I89:J89"/>
    <mergeCell ref="K89:L89"/>
    <mergeCell ref="M89:N89"/>
    <mergeCell ref="O89:P89"/>
    <mergeCell ref="Q89:R89"/>
    <mergeCell ref="S89:T89"/>
    <mergeCell ref="AM89:AN89"/>
    <mergeCell ref="A93:C93"/>
    <mergeCell ref="A94:C94"/>
    <mergeCell ref="A95:C95"/>
    <mergeCell ref="A96:C96"/>
    <mergeCell ref="A97:C97"/>
    <mergeCell ref="AG89:AH89"/>
    <mergeCell ref="AI89:AJ89"/>
    <mergeCell ref="AK89:AL89"/>
    <mergeCell ref="A104:C104"/>
    <mergeCell ref="A91:C91"/>
    <mergeCell ref="U89:V89"/>
    <mergeCell ref="W89:X89"/>
    <mergeCell ref="Y89:Z89"/>
    <mergeCell ref="AA89:AB89"/>
    <mergeCell ref="AC89:AD89"/>
    <mergeCell ref="AE89:AF89"/>
    <mergeCell ref="A92:C92"/>
    <mergeCell ref="A88:C90"/>
    <mergeCell ref="G88:AN88"/>
    <mergeCell ref="A105:C105"/>
    <mergeCell ref="A106:C106"/>
    <mergeCell ref="A107:C107"/>
    <mergeCell ref="A108:C108"/>
    <mergeCell ref="A109:C109"/>
    <mergeCell ref="A98:C98"/>
    <mergeCell ref="A99:C99"/>
    <mergeCell ref="A100:C100"/>
    <mergeCell ref="A101:C101"/>
    <mergeCell ref="A102:C102"/>
    <mergeCell ref="A103:C103"/>
    <mergeCell ref="A116:C116"/>
    <mergeCell ref="A117:C117"/>
    <mergeCell ref="A118:C118"/>
    <mergeCell ref="A119:C119"/>
    <mergeCell ref="A120:C120"/>
    <mergeCell ref="A121:C121"/>
    <mergeCell ref="A110:C110"/>
    <mergeCell ref="A111:C111"/>
    <mergeCell ref="A112:C112"/>
    <mergeCell ref="A113:C113"/>
    <mergeCell ref="A114:C114"/>
    <mergeCell ref="A115:C115"/>
    <mergeCell ref="A128:C128"/>
    <mergeCell ref="A129:C129"/>
    <mergeCell ref="A130:C130"/>
    <mergeCell ref="A131:C131"/>
    <mergeCell ref="A132:C132"/>
    <mergeCell ref="A122:C122"/>
    <mergeCell ref="A123:C123"/>
    <mergeCell ref="A124:C124"/>
    <mergeCell ref="A125:C125"/>
    <mergeCell ref="A126:C126"/>
    <mergeCell ref="A127:C127"/>
    <mergeCell ref="A139:C139"/>
    <mergeCell ref="A140:C140"/>
    <mergeCell ref="A141:C141"/>
    <mergeCell ref="A142:C142"/>
    <mergeCell ref="A143:C143"/>
    <mergeCell ref="A133:C133"/>
    <mergeCell ref="A134:C134"/>
    <mergeCell ref="A135:C135"/>
    <mergeCell ref="A136:C136"/>
    <mergeCell ref="A137:C137"/>
    <mergeCell ref="A138:C138"/>
    <mergeCell ref="A144:C144"/>
    <mergeCell ref="A147:C149"/>
    <mergeCell ref="A150:C150"/>
    <mergeCell ref="D147:F148"/>
    <mergeCell ref="G147:AP147"/>
    <mergeCell ref="G148:H148"/>
    <mergeCell ref="I148:J148"/>
    <mergeCell ref="K148:L148"/>
    <mergeCell ref="A151:C151"/>
    <mergeCell ref="U148:V148"/>
    <mergeCell ref="W148:X148"/>
    <mergeCell ref="Y148:Z148"/>
    <mergeCell ref="AA148:AB148"/>
    <mergeCell ref="AC148:AD148"/>
    <mergeCell ref="AE148:AF148"/>
    <mergeCell ref="AG148:AH148"/>
    <mergeCell ref="AI148:AJ148"/>
    <mergeCell ref="AK148:AL148"/>
    <mergeCell ref="AM148:AN148"/>
    <mergeCell ref="AO148:AP148"/>
    <mergeCell ref="A152:C152"/>
    <mergeCell ref="A153:C153"/>
    <mergeCell ref="A154:C154"/>
    <mergeCell ref="A155:C155"/>
    <mergeCell ref="A156:C156"/>
    <mergeCell ref="M148:N148"/>
    <mergeCell ref="O148:P148"/>
    <mergeCell ref="Q148:R148"/>
    <mergeCell ref="S148:T148"/>
    <mergeCell ref="A157:C157"/>
    <mergeCell ref="AK162:AL162"/>
    <mergeCell ref="AM162:AN162"/>
    <mergeCell ref="AO162:AP162"/>
    <mergeCell ref="B164:C164"/>
    <mergeCell ref="B165:C165"/>
    <mergeCell ref="A164:A173"/>
    <mergeCell ref="B166:C166"/>
    <mergeCell ref="B167:B173"/>
    <mergeCell ref="A158:C158"/>
    <mergeCell ref="A161:C163"/>
    <mergeCell ref="D161:F162"/>
    <mergeCell ref="G161:AP161"/>
    <mergeCell ref="G162:H162"/>
    <mergeCell ref="I162:J162"/>
    <mergeCell ref="K162:L162"/>
    <mergeCell ref="M162:N162"/>
    <mergeCell ref="O162:P162"/>
    <mergeCell ref="Q162:R162"/>
    <mergeCell ref="S162:T162"/>
    <mergeCell ref="U162:V162"/>
    <mergeCell ref="W162:X162"/>
    <mergeCell ref="Y162:Z162"/>
    <mergeCell ref="AA162:AB162"/>
    <mergeCell ref="B197:B198"/>
    <mergeCell ref="A199:D199"/>
    <mergeCell ref="A200:C202"/>
    <mergeCell ref="D200:F201"/>
    <mergeCell ref="G200:AP200"/>
    <mergeCell ref="G201:H201"/>
    <mergeCell ref="I201:J201"/>
    <mergeCell ref="K201:L201"/>
    <mergeCell ref="M201:N201"/>
    <mergeCell ref="O201:P201"/>
    <mergeCell ref="AC201:AD201"/>
    <mergeCell ref="AE201:AF201"/>
    <mergeCell ref="AG201:AH201"/>
    <mergeCell ref="A203:C203"/>
    <mergeCell ref="A204:C204"/>
    <mergeCell ref="A205:C205"/>
    <mergeCell ref="Q201:R201"/>
    <mergeCell ref="S201:T201"/>
    <mergeCell ref="U201:V201"/>
    <mergeCell ref="W201:X201"/>
    <mergeCell ref="Y201:Z201"/>
    <mergeCell ref="AA201:AB201"/>
    <mergeCell ref="A223:A228"/>
    <mergeCell ref="B234:C234"/>
    <mergeCell ref="B235:C235"/>
    <mergeCell ref="A229:A234"/>
    <mergeCell ref="A235:A240"/>
    <mergeCell ref="A206:C206"/>
    <mergeCell ref="A207:C207"/>
    <mergeCell ref="AM211:AN211"/>
    <mergeCell ref="A213:C213"/>
    <mergeCell ref="A214:C214"/>
    <mergeCell ref="A215:C215"/>
    <mergeCell ref="AK219:AL219"/>
    <mergeCell ref="AM219:AN219"/>
    <mergeCell ref="B221:C221"/>
    <mergeCell ref="A210:C212"/>
    <mergeCell ref="D210:F211"/>
    <mergeCell ref="G210:AP210"/>
    <mergeCell ref="G211:H211"/>
    <mergeCell ref="I211:J211"/>
    <mergeCell ref="K211:L211"/>
    <mergeCell ref="M211:N211"/>
    <mergeCell ref="O211:P211"/>
    <mergeCell ref="Q211:R211"/>
    <mergeCell ref="S211:T211"/>
    <mergeCell ref="B228:C228"/>
    <mergeCell ref="B229:C229"/>
    <mergeCell ref="B230:C230"/>
    <mergeCell ref="B231:C231"/>
    <mergeCell ref="B232:C232"/>
    <mergeCell ref="B233:C233"/>
    <mergeCell ref="B222:C222"/>
    <mergeCell ref="B223:C223"/>
    <mergeCell ref="B224:C224"/>
    <mergeCell ref="B225:C225"/>
    <mergeCell ref="B226:C226"/>
    <mergeCell ref="B227:C227"/>
    <mergeCell ref="B240:C240"/>
    <mergeCell ref="B241:C241"/>
    <mergeCell ref="B242:C242"/>
    <mergeCell ref="B243:C243"/>
    <mergeCell ref="B244:C244"/>
    <mergeCell ref="B245:C245"/>
    <mergeCell ref="B236:C236"/>
    <mergeCell ref="B237:C237"/>
    <mergeCell ref="B238:C238"/>
    <mergeCell ref="B239:C239"/>
    <mergeCell ref="A241:A246"/>
    <mergeCell ref="A247:A252"/>
    <mergeCell ref="B258:C258"/>
    <mergeCell ref="B259:C259"/>
    <mergeCell ref="B260:C260"/>
    <mergeCell ref="B261:C261"/>
    <mergeCell ref="B262:C262"/>
    <mergeCell ref="B263:C263"/>
    <mergeCell ref="B252:C252"/>
    <mergeCell ref="B253:C253"/>
    <mergeCell ref="B254:C254"/>
    <mergeCell ref="B255:C255"/>
    <mergeCell ref="B256:C256"/>
    <mergeCell ref="B257:C257"/>
    <mergeCell ref="A253:A258"/>
    <mergeCell ref="A259:A264"/>
    <mergeCell ref="B246:C246"/>
    <mergeCell ref="B247:C247"/>
    <mergeCell ref="B248:C248"/>
    <mergeCell ref="B249:C249"/>
    <mergeCell ref="B250:C250"/>
    <mergeCell ref="B251:C251"/>
    <mergeCell ref="B272:C272"/>
    <mergeCell ref="B273:C273"/>
    <mergeCell ref="B274:C274"/>
    <mergeCell ref="B275:C275"/>
    <mergeCell ref="B264:C264"/>
    <mergeCell ref="B265:C265"/>
    <mergeCell ref="B266:C266"/>
    <mergeCell ref="B267:C267"/>
    <mergeCell ref="B268:C268"/>
    <mergeCell ref="B269:C269"/>
    <mergeCell ref="B288:C288"/>
    <mergeCell ref="B289:C289"/>
    <mergeCell ref="B290:C290"/>
    <mergeCell ref="B291:C291"/>
    <mergeCell ref="B292:C292"/>
    <mergeCell ref="B293:C293"/>
    <mergeCell ref="A265:A270"/>
    <mergeCell ref="A271:A276"/>
    <mergeCell ref="B282:C282"/>
    <mergeCell ref="B283:C283"/>
    <mergeCell ref="B284:C284"/>
    <mergeCell ref="B285:C285"/>
    <mergeCell ref="B286:C286"/>
    <mergeCell ref="B287:C287"/>
    <mergeCell ref="B276:C276"/>
    <mergeCell ref="B277:C277"/>
    <mergeCell ref="B278:C278"/>
    <mergeCell ref="B279:C279"/>
    <mergeCell ref="B280:C280"/>
    <mergeCell ref="B281:C281"/>
    <mergeCell ref="A277:A282"/>
    <mergeCell ref="A283:A288"/>
    <mergeCell ref="B270:C270"/>
    <mergeCell ref="B271:C271"/>
    <mergeCell ref="A289:A294"/>
    <mergeCell ref="A295:A300"/>
    <mergeCell ref="B306:C306"/>
    <mergeCell ref="B307:C307"/>
    <mergeCell ref="B308:C308"/>
    <mergeCell ref="B309:C309"/>
    <mergeCell ref="B310:C310"/>
    <mergeCell ref="B311:C311"/>
    <mergeCell ref="B300:C300"/>
    <mergeCell ref="B301:C301"/>
    <mergeCell ref="B302:C302"/>
    <mergeCell ref="B303:C303"/>
    <mergeCell ref="B304:C304"/>
    <mergeCell ref="B305:C305"/>
    <mergeCell ref="A301:A306"/>
    <mergeCell ref="A308:A312"/>
    <mergeCell ref="B312:C312"/>
    <mergeCell ref="B294:C294"/>
    <mergeCell ref="B295:C295"/>
    <mergeCell ref="B296:C296"/>
    <mergeCell ref="B297:C297"/>
    <mergeCell ref="B298:C298"/>
    <mergeCell ref="B299:C299"/>
    <mergeCell ref="A317:C317"/>
    <mergeCell ref="A318:C318"/>
    <mergeCell ref="A319:C319"/>
    <mergeCell ref="A320:C320"/>
    <mergeCell ref="A321:C321"/>
    <mergeCell ref="A323:A326"/>
    <mergeCell ref="B323:B326"/>
    <mergeCell ref="C323:C326"/>
    <mergeCell ref="D323:D326"/>
    <mergeCell ref="E323:E326"/>
    <mergeCell ref="A341:B341"/>
    <mergeCell ref="A335:B335"/>
    <mergeCell ref="A336:B336"/>
    <mergeCell ref="A337:B337"/>
    <mergeCell ref="A338:B338"/>
    <mergeCell ref="A339:B339"/>
    <mergeCell ref="A340:B340"/>
    <mergeCell ref="A332:B332"/>
    <mergeCell ref="A333:B333"/>
    <mergeCell ref="A334:B334"/>
  </mergeCells>
  <dataValidations count="2">
    <dataValidation type="whole" operator="greaterThanOrEqual" allowBlank="1" showInputMessage="1" showErrorMessage="1" errorTitle="Error" error="Favor Ingrese sólo Números." sqref="AW12:AW15 G28:AX28 G33:AX33 AA61:AP64 AQ54:AW54 G317:AP321 AQ64:AW64 AO241:AO246 CK143 G91:X95 G97:X100 G102:P112 Q102:X120 G114:P120 AO97:AO100 AO91:AO95 AR91:AR101 AO102:AO120 CK133:CK134 G164:AV177 G221:AN306 G208:T208 AQ208:AU208 U203:AP208 G213:AP216 G122:X144 AA41:AP54 G55:AW60 Y91:AN144 AR103:AR144 AP91:AQ144 AS91:AV144 G150:AX158 AO122:AO144 G179:AV198 D74:I74" xr:uid="{281BB149-D9CB-4E66-8FAE-09C13C36D23B}">
      <formula1>0</formula1>
    </dataValidation>
    <dataValidation operator="greaterThanOrEqual" allowBlank="1" showInputMessage="1" showErrorMessage="1" error="Valor no Permitido" sqref="A107 D213:F216 A143 A117 A119:A121 A136:A141 A126:A127 CK118:XFD120 CA37:CE37 A92 A111 A113:A115 Y333:AC335 C179:C180 A197 Y322:AD332 F66 A94:A98 AS223:AV228 CK142:XFD142 CK135:XFD140 AR203:AR207 CA55:CE59 CK129:XFD132 A101 A105 B174 C340:E342 BX8:CB8 BX16:CB16 B184:C184 BX28:CB28 BX33:CB33 CK125:XFD126 CK91:XFD97 A340:A342 A130:A132 Y313:AD313 B276 B246:B248 B240:B242 B228:B230 B306 B264:B266 B252 A259 B312 B300 A283 B294 B270 B234:B236 AR219 B223:B226 B258:B262 B282:B286 B288 D283:F288 D259:F264 D223:F228 AT218 AO223:AP228 AQ221:AR258 AQ218:AQ219 AQ289:AW306 AQ265:AW282 AO259:XFD264 AT221:AV222 AT229:AV258 AO283:XFD288 AW221:AW258" xr:uid="{36A90F24-9790-4BBA-BCD7-BE890AEC6D6B}"/>
  </dataValidations>
  <pageMargins left="0.7" right="0.7" top="0.75" bottom="0.75" header="0.3" footer="0.3"/>
  <pageSetup paperSize="9" orientation="portrait" horizontalDpi="0"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E6FBC-0639-431F-B4D7-6E7ABAE24AB9}">
  <dimension ref="A1:DZ308"/>
  <sheetViews>
    <sheetView topLeftCell="A5" workbookViewId="0">
      <selection sqref="A1:XFD1048576"/>
    </sheetView>
  </sheetViews>
  <sheetFormatPr baseColWidth="10" defaultColWidth="11.42578125" defaultRowHeight="15" x14ac:dyDescent="0.25"/>
  <cols>
    <col min="1" max="1" width="43.140625" style="220" customWidth="1"/>
    <col min="2" max="2" width="32.85546875" style="220" customWidth="1"/>
    <col min="3" max="3" width="16.85546875" style="220" customWidth="1"/>
    <col min="4" max="4" width="14.85546875" style="220" customWidth="1"/>
    <col min="5" max="5" width="14.5703125" style="220" customWidth="1"/>
    <col min="6" max="43" width="11.42578125" style="220"/>
    <col min="44" max="44" width="13.42578125" style="220" customWidth="1"/>
    <col min="45" max="45" width="11.42578125" style="220"/>
    <col min="46" max="46" width="12.85546875" style="220" customWidth="1"/>
    <col min="47" max="47" width="11.42578125" style="220"/>
    <col min="48" max="48" width="12.42578125" style="220" customWidth="1"/>
    <col min="49" max="49" width="11.42578125" style="220"/>
    <col min="50" max="50" width="12.140625" style="220" customWidth="1"/>
    <col min="51" max="73" width="11.42578125" style="220"/>
    <col min="74" max="75" width="11.42578125" style="148"/>
    <col min="76" max="77" width="8.140625" style="2117" customWidth="1"/>
    <col min="78" max="78" width="9.42578125" style="2117" customWidth="1"/>
    <col min="79" max="79" width="6.85546875" style="3643" hidden="1" customWidth="1"/>
    <col min="80" max="104" width="5.42578125" style="3643" hidden="1" customWidth="1"/>
    <col min="105" max="130" width="5.42578125" style="2165" hidden="1" customWidth="1"/>
    <col min="131" max="131" width="9.42578125" style="220" customWidth="1"/>
    <col min="132" max="133" width="8.140625" style="220" customWidth="1"/>
    <col min="134" max="16384" width="11.42578125" style="220"/>
  </cols>
  <sheetData>
    <row r="1" spans="1:130" s="3640" customFormat="1" ht="16.149999999999999" customHeight="1" x14ac:dyDescent="0.25">
      <c r="A1" s="3" t="s">
        <v>0</v>
      </c>
      <c r="BV1" s="3641"/>
      <c r="BW1" s="3641"/>
      <c r="BX1" s="3642"/>
      <c r="BY1" s="3642"/>
      <c r="BZ1" s="3642"/>
      <c r="CA1" s="3643"/>
      <c r="CB1" s="3643"/>
      <c r="CC1" s="3643"/>
      <c r="CD1" s="3643"/>
      <c r="CE1" s="3643"/>
      <c r="CF1" s="3643"/>
      <c r="CG1" s="3643"/>
      <c r="CH1" s="3643"/>
      <c r="CI1" s="3643"/>
      <c r="CJ1" s="3643"/>
      <c r="CK1" s="3643"/>
      <c r="CL1" s="3643"/>
      <c r="CM1" s="3643"/>
      <c r="CN1" s="3643"/>
      <c r="CO1" s="3643"/>
      <c r="CP1" s="3643"/>
      <c r="CQ1" s="3643"/>
      <c r="CR1" s="3643"/>
      <c r="CS1" s="3643"/>
      <c r="CT1" s="3643"/>
      <c r="CU1" s="3643"/>
      <c r="CV1" s="3643"/>
      <c r="CW1" s="3643"/>
      <c r="CX1" s="3643"/>
      <c r="CY1" s="3643"/>
      <c r="CZ1" s="3643"/>
      <c r="DA1" s="2165"/>
      <c r="DB1" s="2165"/>
      <c r="DC1" s="2165"/>
      <c r="DD1" s="2165"/>
      <c r="DE1" s="2165"/>
      <c r="DF1" s="2165"/>
      <c r="DG1" s="2165"/>
      <c r="DH1" s="2165"/>
      <c r="DI1" s="2165"/>
      <c r="DJ1" s="2165"/>
      <c r="DK1" s="2165"/>
      <c r="DL1" s="2165"/>
      <c r="DM1" s="2165"/>
      <c r="DN1" s="2165"/>
      <c r="DO1" s="2165"/>
      <c r="DP1" s="2165"/>
      <c r="DQ1" s="2165"/>
      <c r="DR1" s="2165"/>
      <c r="DS1" s="2165"/>
      <c r="DT1" s="2165"/>
      <c r="DU1" s="2165"/>
      <c r="DV1" s="2165"/>
      <c r="DW1" s="2165"/>
      <c r="DX1" s="2165"/>
      <c r="DY1" s="2165"/>
      <c r="DZ1" s="2165"/>
    </row>
    <row r="2" spans="1:130" s="3640" customFormat="1" ht="16.149999999999999" customHeight="1" x14ac:dyDescent="0.25">
      <c r="A2" s="3" t="s">
        <v>3822</v>
      </c>
      <c r="BV2" s="3641"/>
      <c r="BW2" s="3641"/>
      <c r="BX2" s="3642"/>
      <c r="BY2" s="3642"/>
      <c r="BZ2" s="3642"/>
      <c r="CA2" s="3643"/>
      <c r="CB2" s="3643"/>
      <c r="CC2" s="3643"/>
      <c r="CD2" s="3643"/>
      <c r="CE2" s="3643"/>
      <c r="CF2" s="3643"/>
      <c r="CG2" s="3643"/>
      <c r="CH2" s="3643"/>
      <c r="CI2" s="3643"/>
      <c r="CJ2" s="3643"/>
      <c r="CK2" s="3643"/>
      <c r="CL2" s="3643"/>
      <c r="CM2" s="3643"/>
      <c r="CN2" s="3643"/>
      <c r="CO2" s="3643"/>
      <c r="CP2" s="3643"/>
      <c r="CQ2" s="3643"/>
      <c r="CR2" s="3643"/>
      <c r="CS2" s="3643"/>
      <c r="CT2" s="3643"/>
      <c r="CU2" s="3643"/>
      <c r="CV2" s="3643"/>
      <c r="CW2" s="3643"/>
      <c r="CX2" s="3643"/>
      <c r="CY2" s="3643"/>
      <c r="CZ2" s="3643"/>
      <c r="DA2" s="2165"/>
      <c r="DB2" s="2165"/>
      <c r="DC2" s="2165"/>
      <c r="DD2" s="2165"/>
      <c r="DE2" s="2165"/>
      <c r="DF2" s="2165"/>
      <c r="DG2" s="2165"/>
      <c r="DH2" s="2165"/>
      <c r="DI2" s="2165"/>
      <c r="DJ2" s="2165"/>
      <c r="DK2" s="2165"/>
      <c r="DL2" s="2165"/>
      <c r="DM2" s="2165"/>
      <c r="DN2" s="2165"/>
      <c r="DO2" s="2165"/>
      <c r="DP2" s="2165"/>
      <c r="DQ2" s="2165"/>
      <c r="DR2" s="2165"/>
      <c r="DS2" s="2165"/>
      <c r="DT2" s="2165"/>
      <c r="DU2" s="2165"/>
      <c r="DV2" s="2165"/>
      <c r="DW2" s="2165"/>
      <c r="DX2" s="2165"/>
      <c r="DY2" s="2165"/>
      <c r="DZ2" s="2165"/>
    </row>
    <row r="3" spans="1:130" s="3640" customFormat="1" ht="16.149999999999999" customHeight="1" x14ac:dyDescent="0.25">
      <c r="A3" s="3" t="s">
        <v>3823</v>
      </c>
      <c r="BV3" s="3641"/>
      <c r="BW3" s="3641"/>
      <c r="BX3" s="3642"/>
      <c r="BY3" s="3642"/>
      <c r="BZ3" s="3642"/>
      <c r="CA3" s="3643"/>
      <c r="CB3" s="3643"/>
      <c r="CC3" s="3643"/>
      <c r="CD3" s="3643"/>
      <c r="CE3" s="3643"/>
      <c r="CF3" s="3643"/>
      <c r="CG3" s="3643"/>
      <c r="CH3" s="3643"/>
      <c r="CI3" s="3643"/>
      <c r="CJ3" s="3643"/>
      <c r="CK3" s="3643"/>
      <c r="CL3" s="3643"/>
      <c r="CM3" s="3643"/>
      <c r="CN3" s="3643"/>
      <c r="CO3" s="3643"/>
      <c r="CP3" s="3643"/>
      <c r="CQ3" s="3643"/>
      <c r="CR3" s="3643"/>
      <c r="CS3" s="3643"/>
      <c r="CT3" s="3643"/>
      <c r="CU3" s="3643"/>
      <c r="CV3" s="3643"/>
      <c r="CW3" s="3643"/>
      <c r="CX3" s="3643"/>
      <c r="CY3" s="3643"/>
      <c r="CZ3" s="3643"/>
      <c r="DA3" s="2165"/>
      <c r="DB3" s="2165"/>
      <c r="DC3" s="2165"/>
      <c r="DD3" s="2165"/>
      <c r="DE3" s="2165"/>
      <c r="DF3" s="2165"/>
      <c r="DG3" s="2165"/>
      <c r="DH3" s="2165"/>
      <c r="DI3" s="2165"/>
      <c r="DJ3" s="2165"/>
      <c r="DK3" s="2165"/>
      <c r="DL3" s="2165"/>
      <c r="DM3" s="2165"/>
      <c r="DN3" s="2165"/>
      <c r="DO3" s="2165"/>
      <c r="DP3" s="2165"/>
      <c r="DQ3" s="2165"/>
      <c r="DR3" s="2165"/>
      <c r="DS3" s="2165"/>
      <c r="DT3" s="2165"/>
      <c r="DU3" s="2165"/>
      <c r="DV3" s="2165"/>
      <c r="DW3" s="2165"/>
      <c r="DX3" s="2165"/>
      <c r="DY3" s="2165"/>
      <c r="DZ3" s="2165"/>
    </row>
    <row r="4" spans="1:130" s="3640" customFormat="1" ht="16.149999999999999" customHeight="1" x14ac:dyDescent="0.25">
      <c r="A4" s="3" t="s">
        <v>3824</v>
      </c>
      <c r="BV4" s="3641"/>
      <c r="BW4" s="3641"/>
      <c r="BX4" s="3642"/>
      <c r="BY4" s="3642"/>
      <c r="BZ4" s="3642"/>
      <c r="CA4" s="3643"/>
      <c r="CB4" s="3643"/>
      <c r="CC4" s="3643"/>
      <c r="CD4" s="3643"/>
      <c r="CE4" s="3643"/>
      <c r="CF4" s="3643"/>
      <c r="CG4" s="3643"/>
      <c r="CH4" s="3643"/>
      <c r="CI4" s="3643"/>
      <c r="CJ4" s="3643"/>
      <c r="CK4" s="3643"/>
      <c r="CL4" s="3643"/>
      <c r="CM4" s="3643"/>
      <c r="CN4" s="3643"/>
      <c r="CO4" s="3643"/>
      <c r="CP4" s="3643"/>
      <c r="CQ4" s="3643"/>
      <c r="CR4" s="3643"/>
      <c r="CS4" s="3643"/>
      <c r="CT4" s="3643"/>
      <c r="CU4" s="3643"/>
      <c r="CV4" s="3643"/>
      <c r="CW4" s="3643"/>
      <c r="CX4" s="3643"/>
      <c r="CY4" s="3643"/>
      <c r="CZ4" s="3643"/>
      <c r="DA4" s="2165"/>
      <c r="DB4" s="2165"/>
      <c r="DC4" s="2165"/>
      <c r="DD4" s="2165"/>
      <c r="DE4" s="2165"/>
      <c r="DF4" s="2165"/>
      <c r="DG4" s="2165"/>
      <c r="DH4" s="2165"/>
      <c r="DI4" s="2165"/>
      <c r="DJ4" s="2165"/>
      <c r="DK4" s="2165"/>
      <c r="DL4" s="2165"/>
      <c r="DM4" s="2165"/>
      <c r="DN4" s="2165"/>
      <c r="DO4" s="2165"/>
      <c r="DP4" s="2165"/>
      <c r="DQ4" s="2165"/>
      <c r="DR4" s="2165"/>
      <c r="DS4" s="2165"/>
      <c r="DT4" s="2165"/>
      <c r="DU4" s="2165"/>
      <c r="DV4" s="2165"/>
      <c r="DW4" s="2165"/>
      <c r="DX4" s="2165"/>
      <c r="DY4" s="2165"/>
      <c r="DZ4" s="2165"/>
    </row>
    <row r="5" spans="1:130" s="3640" customFormat="1" ht="16.149999999999999" customHeight="1" x14ac:dyDescent="0.25">
      <c r="A5" s="3" t="s">
        <v>3825</v>
      </c>
      <c r="BV5" s="3641"/>
      <c r="BW5" s="3641"/>
      <c r="BX5" s="3642"/>
      <c r="BY5" s="3642"/>
      <c r="BZ5" s="3642"/>
      <c r="CA5" s="3643"/>
      <c r="CB5" s="3643"/>
      <c r="CC5" s="3643"/>
      <c r="CD5" s="3643"/>
      <c r="CE5" s="3643"/>
      <c r="CF5" s="3643"/>
      <c r="CG5" s="3643"/>
      <c r="CH5" s="3643"/>
      <c r="CI5" s="3643"/>
      <c r="CJ5" s="3643"/>
      <c r="CK5" s="3643"/>
      <c r="CL5" s="3643"/>
      <c r="CM5" s="3643"/>
      <c r="CN5" s="3643"/>
      <c r="CO5" s="3643"/>
      <c r="CP5" s="3643"/>
      <c r="CQ5" s="3643"/>
      <c r="CR5" s="3643"/>
      <c r="CS5" s="3643"/>
      <c r="CT5" s="3643"/>
      <c r="CU5" s="3643"/>
      <c r="CV5" s="3643"/>
      <c r="CW5" s="3643"/>
      <c r="CX5" s="3643"/>
      <c r="CY5" s="3643"/>
      <c r="CZ5" s="3643"/>
      <c r="DA5" s="2165"/>
      <c r="DB5" s="2165"/>
      <c r="DC5" s="2165"/>
      <c r="DD5" s="2165"/>
      <c r="DE5" s="2165"/>
      <c r="DF5" s="2165"/>
      <c r="DG5" s="2165"/>
      <c r="DH5" s="2165"/>
      <c r="DI5" s="2165"/>
      <c r="DJ5" s="2165"/>
      <c r="DK5" s="2165"/>
      <c r="DL5" s="2165"/>
      <c r="DM5" s="2165"/>
      <c r="DN5" s="2165"/>
      <c r="DO5" s="2165"/>
      <c r="DP5" s="2165"/>
      <c r="DQ5" s="2165"/>
      <c r="DR5" s="2165"/>
      <c r="DS5" s="2165"/>
      <c r="DT5" s="2165"/>
      <c r="DU5" s="2165"/>
      <c r="DV5" s="2165"/>
      <c r="DW5" s="2165"/>
      <c r="DX5" s="2165"/>
      <c r="DY5" s="2165"/>
      <c r="DZ5" s="2165"/>
    </row>
    <row r="6" spans="1:130" ht="16.149999999999999" customHeight="1" x14ac:dyDescent="0.25">
      <c r="A6" s="6573" t="s">
        <v>3636</v>
      </c>
      <c r="B6" s="6573"/>
      <c r="C6" s="6573"/>
      <c r="D6" s="6573"/>
      <c r="E6" s="6573"/>
      <c r="F6" s="6573"/>
      <c r="G6" s="6573"/>
      <c r="H6" s="6573"/>
      <c r="I6" s="6573"/>
      <c r="J6" s="6573"/>
      <c r="K6" s="6573"/>
      <c r="L6" s="6573"/>
      <c r="M6" s="6573"/>
      <c r="N6" s="6573"/>
      <c r="O6" s="6573"/>
      <c r="P6" s="6573"/>
      <c r="Q6" s="2280"/>
      <c r="R6" s="2280"/>
      <c r="S6" s="2280"/>
      <c r="T6" s="2280"/>
      <c r="U6" s="2280"/>
      <c r="V6" s="2280"/>
      <c r="W6" s="2280"/>
      <c r="X6" s="2280"/>
      <c r="Y6" s="2280"/>
      <c r="Z6" s="2280"/>
      <c r="AA6" s="2280"/>
      <c r="AB6" s="2280"/>
      <c r="AC6" s="2280"/>
      <c r="AD6" s="2280"/>
      <c r="AE6" s="2280"/>
      <c r="AF6" s="65"/>
      <c r="AG6" s="65"/>
      <c r="AH6" s="65"/>
      <c r="AI6" s="65"/>
      <c r="AJ6" s="65"/>
      <c r="AK6" s="65"/>
      <c r="AL6" s="65"/>
      <c r="AX6" s="3640"/>
      <c r="AY6" s="3640"/>
      <c r="AZ6" s="3640"/>
      <c r="BA6" s="3640"/>
      <c r="BB6" s="3640"/>
      <c r="BC6" s="3640"/>
      <c r="BD6" s="3640"/>
      <c r="BE6" s="3640"/>
      <c r="BF6" s="3640"/>
      <c r="BG6" s="3640"/>
      <c r="BH6" s="3640"/>
      <c r="BI6" s="3640"/>
    </row>
    <row r="7" spans="1:130" ht="31.9" customHeight="1" x14ac:dyDescent="0.25">
      <c r="A7" s="816" t="s">
        <v>3637</v>
      </c>
      <c r="B7" s="5630"/>
      <c r="C7" s="5630"/>
      <c r="D7" s="5630"/>
      <c r="E7" s="5630"/>
      <c r="F7" s="5630"/>
      <c r="G7" s="5630"/>
      <c r="H7" s="5630"/>
      <c r="I7" s="5630"/>
      <c r="J7" s="5630"/>
      <c r="K7" s="5630"/>
      <c r="L7" s="5630"/>
      <c r="M7" s="5630"/>
      <c r="N7" s="5630"/>
      <c r="O7" s="5630"/>
      <c r="P7" s="5630"/>
      <c r="Q7" s="2280"/>
      <c r="R7" s="2280"/>
      <c r="S7" s="2280"/>
      <c r="T7" s="2280"/>
      <c r="U7" s="2280"/>
      <c r="V7" s="2280"/>
      <c r="W7" s="2280"/>
      <c r="X7" s="2280"/>
      <c r="Y7" s="2280"/>
      <c r="Z7" s="2280"/>
      <c r="AA7" s="2280"/>
      <c r="AB7" s="2280"/>
      <c r="AC7" s="2280"/>
      <c r="AD7" s="2280"/>
      <c r="AE7" s="2280"/>
      <c r="AF7" s="65"/>
      <c r="AG7" s="65"/>
      <c r="AH7" s="65"/>
      <c r="AI7" s="65"/>
      <c r="AJ7" s="65"/>
      <c r="AK7" s="65"/>
      <c r="AL7" s="65"/>
      <c r="AR7" s="2120"/>
      <c r="AS7" s="2120"/>
      <c r="AT7" s="2120"/>
      <c r="AU7" s="2120"/>
      <c r="AV7" s="2120"/>
      <c r="AW7" s="2120"/>
      <c r="AX7" s="3640"/>
      <c r="AY7" s="3640"/>
      <c r="AZ7" s="3640"/>
      <c r="BA7" s="3640"/>
      <c r="BB7" s="3640"/>
      <c r="BC7" s="3640"/>
      <c r="BD7" s="3640"/>
      <c r="BE7" s="3640"/>
      <c r="BF7" s="3640"/>
      <c r="BG7" s="3640"/>
      <c r="BH7" s="3640"/>
      <c r="BI7" s="3640"/>
    </row>
    <row r="8" spans="1:130" ht="31.9" customHeight="1" x14ac:dyDescent="0.25">
      <c r="A8" s="6128" t="s">
        <v>3638</v>
      </c>
      <c r="B8" s="6128"/>
      <c r="C8" s="6128"/>
      <c r="D8" s="824"/>
      <c r="E8" s="824"/>
      <c r="F8" s="824"/>
      <c r="G8" s="824"/>
      <c r="H8" s="3640"/>
      <c r="I8" s="824"/>
      <c r="J8" s="2283"/>
      <c r="K8" s="2283"/>
      <c r="L8" s="2283"/>
      <c r="M8" s="2283"/>
      <c r="N8" s="2283"/>
      <c r="O8" s="2283"/>
      <c r="P8" s="2283"/>
      <c r="Q8" s="65"/>
      <c r="AX8" s="3640"/>
      <c r="AY8" s="3640"/>
      <c r="AZ8" s="3640"/>
      <c r="BA8" s="3640"/>
      <c r="BB8" s="3640"/>
      <c r="BC8" s="3640"/>
      <c r="BD8" s="3640"/>
      <c r="BE8" s="3640"/>
      <c r="BF8" s="3640"/>
      <c r="BG8" s="3640"/>
      <c r="BH8" s="3640"/>
      <c r="BI8" s="3640"/>
      <c r="BT8" s="2120"/>
      <c r="BU8" s="2120"/>
      <c r="BV8" s="2117"/>
      <c r="BW8" s="2117"/>
    </row>
    <row r="9" spans="1:130" ht="31.9" customHeight="1" x14ac:dyDescent="0.25">
      <c r="A9" s="8104" t="s">
        <v>3639</v>
      </c>
      <c r="B9" s="8105" t="s">
        <v>50</v>
      </c>
      <c r="C9" s="8106"/>
      <c r="D9" s="8109" t="s">
        <v>843</v>
      </c>
      <c r="E9" s="8110"/>
      <c r="F9" s="8110"/>
      <c r="G9" s="8110"/>
      <c r="H9" s="8110"/>
      <c r="I9" s="8110"/>
      <c r="J9" s="8110"/>
      <c r="K9" s="8110"/>
      <c r="L9" s="8110"/>
      <c r="M9" s="8110"/>
      <c r="N9" s="8110"/>
      <c r="O9" s="8110"/>
      <c r="P9" s="8110"/>
      <c r="Q9" s="8110"/>
      <c r="R9" s="8110"/>
      <c r="S9" s="8110"/>
      <c r="T9" s="8110"/>
      <c r="U9" s="8110"/>
      <c r="V9" s="8110"/>
      <c r="W9" s="8110"/>
      <c r="X9" s="8110"/>
      <c r="Y9" s="8110"/>
      <c r="Z9" s="8110"/>
      <c r="AA9" s="8110"/>
      <c r="AB9" s="8110"/>
      <c r="AC9" s="8110"/>
      <c r="AD9" s="8110"/>
      <c r="AE9" s="8110"/>
      <c r="AF9" s="8110"/>
      <c r="AG9" s="8110"/>
      <c r="AH9" s="8110"/>
      <c r="AI9" s="8110"/>
      <c r="AJ9" s="8110"/>
      <c r="AK9" s="8110"/>
      <c r="AL9" s="8110"/>
      <c r="AM9" s="8110"/>
      <c r="AN9" s="8110"/>
      <c r="AO9" s="8110"/>
      <c r="AP9" s="8110"/>
      <c r="AQ9" s="8111"/>
      <c r="AR9" s="8112" t="s">
        <v>3640</v>
      </c>
      <c r="AS9" s="8113"/>
      <c r="AT9" s="6561" t="s">
        <v>827</v>
      </c>
      <c r="AU9" s="6562"/>
      <c r="AV9" s="8117" t="s">
        <v>112</v>
      </c>
      <c r="AW9" s="8119" t="s">
        <v>111</v>
      </c>
      <c r="AX9" s="148"/>
      <c r="AY9" s="148"/>
      <c r="AZ9" s="148"/>
      <c r="BA9" s="148"/>
      <c r="BB9" s="148"/>
      <c r="BC9" s="148"/>
      <c r="BD9" s="148"/>
      <c r="BE9" s="148"/>
      <c r="BF9" s="148"/>
      <c r="BG9" s="148"/>
      <c r="BH9" s="148"/>
      <c r="BI9" s="148"/>
      <c r="BJ9" s="148"/>
      <c r="BK9" s="148"/>
      <c r="BL9" s="148"/>
      <c r="BU9" s="148"/>
      <c r="BV9" s="2117"/>
      <c r="BW9" s="2117"/>
    </row>
    <row r="10" spans="1:130" ht="16.149999999999999" customHeight="1" x14ac:dyDescent="0.25">
      <c r="A10" s="6502"/>
      <c r="B10" s="8107"/>
      <c r="C10" s="8108"/>
      <c r="D10" s="8115" t="s">
        <v>844</v>
      </c>
      <c r="E10" s="8112"/>
      <c r="F10" s="8115" t="s">
        <v>845</v>
      </c>
      <c r="G10" s="8112"/>
      <c r="H10" s="8115" t="s">
        <v>846</v>
      </c>
      <c r="I10" s="8116"/>
      <c r="J10" s="8112" t="s">
        <v>847</v>
      </c>
      <c r="K10" s="8112"/>
      <c r="L10" s="8115" t="s">
        <v>369</v>
      </c>
      <c r="M10" s="8116"/>
      <c r="N10" s="8112" t="s">
        <v>511</v>
      </c>
      <c r="O10" s="8112"/>
      <c r="P10" s="8115" t="s">
        <v>72</v>
      </c>
      <c r="Q10" s="8112"/>
      <c r="R10" s="8115" t="s">
        <v>14</v>
      </c>
      <c r="S10" s="8112"/>
      <c r="T10" s="8115" t="s">
        <v>129</v>
      </c>
      <c r="U10" s="8116"/>
      <c r="V10" s="8115" t="s">
        <v>130</v>
      </c>
      <c r="W10" s="8116"/>
      <c r="X10" s="8115" t="s">
        <v>131</v>
      </c>
      <c r="Y10" s="8116"/>
      <c r="Z10" s="8115" t="s">
        <v>132</v>
      </c>
      <c r="AA10" s="8116"/>
      <c r="AB10" s="8115" t="s">
        <v>133</v>
      </c>
      <c r="AC10" s="8116"/>
      <c r="AD10" s="8115" t="s">
        <v>134</v>
      </c>
      <c r="AE10" s="8116"/>
      <c r="AF10" s="8115" t="s">
        <v>135</v>
      </c>
      <c r="AG10" s="8116"/>
      <c r="AH10" s="8115" t="s">
        <v>136</v>
      </c>
      <c r="AI10" s="8116"/>
      <c r="AJ10" s="8115" t="s">
        <v>137</v>
      </c>
      <c r="AK10" s="8116"/>
      <c r="AL10" s="8115" t="s">
        <v>138</v>
      </c>
      <c r="AM10" s="8116"/>
      <c r="AN10" s="8115" t="s">
        <v>139</v>
      </c>
      <c r="AO10" s="8116"/>
      <c r="AP10" s="8115" t="s">
        <v>140</v>
      </c>
      <c r="AQ10" s="8113"/>
      <c r="AR10" s="8121" t="s">
        <v>81</v>
      </c>
      <c r="AS10" s="8123" t="s">
        <v>56</v>
      </c>
      <c r="AT10" s="8114"/>
      <c r="AU10" s="6522"/>
      <c r="AV10" s="8118"/>
      <c r="AW10" s="8120"/>
      <c r="AX10" s="148"/>
      <c r="AY10" s="148"/>
      <c r="AZ10" s="148"/>
      <c r="BA10" s="148"/>
      <c r="BB10" s="148"/>
      <c r="BC10" s="148"/>
      <c r="BD10" s="148"/>
      <c r="BE10" s="148"/>
      <c r="BF10" s="148"/>
      <c r="BG10" s="148"/>
      <c r="BH10" s="148"/>
      <c r="BI10" s="148"/>
      <c r="BJ10" s="148"/>
      <c r="BK10" s="148"/>
      <c r="BL10" s="148"/>
      <c r="BU10" s="148"/>
    </row>
    <row r="11" spans="1:130" ht="16.149999999999999" customHeight="1" x14ac:dyDescent="0.25">
      <c r="A11" s="6503"/>
      <c r="B11" s="6104" t="s">
        <v>3641</v>
      </c>
      <c r="C11" s="6130" t="s">
        <v>3642</v>
      </c>
      <c r="D11" s="6131" t="s">
        <v>3641</v>
      </c>
      <c r="E11" s="6132" t="s">
        <v>3642</v>
      </c>
      <c r="F11" s="6131" t="s">
        <v>3641</v>
      </c>
      <c r="G11" s="6132" t="s">
        <v>3642</v>
      </c>
      <c r="H11" s="6131" t="s">
        <v>3641</v>
      </c>
      <c r="I11" s="6133" t="s">
        <v>3642</v>
      </c>
      <c r="J11" s="6134" t="s">
        <v>3641</v>
      </c>
      <c r="K11" s="6132" t="s">
        <v>3642</v>
      </c>
      <c r="L11" s="6131" t="s">
        <v>3641</v>
      </c>
      <c r="M11" s="6133" t="s">
        <v>3642</v>
      </c>
      <c r="N11" s="6135" t="s">
        <v>3641</v>
      </c>
      <c r="O11" s="6136" t="s">
        <v>3642</v>
      </c>
      <c r="P11" s="6104" t="s">
        <v>3641</v>
      </c>
      <c r="Q11" s="6136" t="s">
        <v>3642</v>
      </c>
      <c r="R11" s="6104" t="s">
        <v>3641</v>
      </c>
      <c r="S11" s="6136" t="s">
        <v>3642</v>
      </c>
      <c r="T11" s="6104" t="s">
        <v>3641</v>
      </c>
      <c r="U11" s="6136" t="s">
        <v>3642</v>
      </c>
      <c r="V11" s="6104" t="s">
        <v>3641</v>
      </c>
      <c r="W11" s="6136" t="s">
        <v>3642</v>
      </c>
      <c r="X11" s="6104" t="s">
        <v>3641</v>
      </c>
      <c r="Y11" s="6136" t="s">
        <v>3642</v>
      </c>
      <c r="Z11" s="6104" t="s">
        <v>3641</v>
      </c>
      <c r="AA11" s="6136" t="s">
        <v>3642</v>
      </c>
      <c r="AB11" s="6104" t="s">
        <v>3641</v>
      </c>
      <c r="AC11" s="6136" t="s">
        <v>3642</v>
      </c>
      <c r="AD11" s="6104" t="s">
        <v>3641</v>
      </c>
      <c r="AE11" s="6136" t="s">
        <v>3642</v>
      </c>
      <c r="AF11" s="6104" t="s">
        <v>3641</v>
      </c>
      <c r="AG11" s="6136" t="s">
        <v>3642</v>
      </c>
      <c r="AH11" s="6104" t="s">
        <v>3641</v>
      </c>
      <c r="AI11" s="6136" t="s">
        <v>3642</v>
      </c>
      <c r="AJ11" s="6104" t="s">
        <v>3641</v>
      </c>
      <c r="AK11" s="6136" t="s">
        <v>3642</v>
      </c>
      <c r="AL11" s="6104" t="s">
        <v>3641</v>
      </c>
      <c r="AM11" s="6136" t="s">
        <v>3642</v>
      </c>
      <c r="AN11" s="6104" t="s">
        <v>3641</v>
      </c>
      <c r="AO11" s="6136" t="s">
        <v>3642</v>
      </c>
      <c r="AP11" s="6104" t="s">
        <v>3641</v>
      </c>
      <c r="AQ11" s="6137" t="s">
        <v>3642</v>
      </c>
      <c r="AR11" s="8122"/>
      <c r="AS11" s="8124"/>
      <c r="AT11" s="6138" t="s">
        <v>830</v>
      </c>
      <c r="AU11" s="5827" t="s">
        <v>831</v>
      </c>
      <c r="AV11" s="6536"/>
      <c r="AW11" s="6537"/>
      <c r="AX11" s="148"/>
      <c r="AY11" s="148"/>
      <c r="AZ11" s="148"/>
      <c r="BA11" s="148"/>
      <c r="BB11" s="148"/>
      <c r="BC11" s="148"/>
      <c r="BD11" s="148"/>
      <c r="BE11" s="148"/>
      <c r="BF11" s="148"/>
      <c r="BG11" s="148"/>
      <c r="BH11" s="148"/>
      <c r="BI11" s="148"/>
      <c r="BJ11" s="148"/>
      <c r="BK11" s="148"/>
      <c r="BL11" s="148"/>
      <c r="BU11" s="148"/>
    </row>
    <row r="12" spans="1:130" ht="16.149999999999999" customHeight="1" x14ac:dyDescent="0.25">
      <c r="A12" s="6042" t="s">
        <v>3643</v>
      </c>
      <c r="B12" s="6139">
        <f t="shared" ref="B12:C19" si="0">+N12+P12+R12+T12+V12+X12+Z12+AB12+AD12+AF12+AH12+AJ12+AL12+AN12+AP12</f>
        <v>0</v>
      </c>
      <c r="C12" s="6140">
        <f>+O12+Q12+S12+U12+W12+Y12+AA12+AC12+AE12+AG12+AI12+AK12+AM12+AO12+AQ12</f>
        <v>0</v>
      </c>
      <c r="D12" s="2005"/>
      <c r="E12" s="6058"/>
      <c r="F12" s="2002"/>
      <c r="G12" s="6058"/>
      <c r="H12" s="2002"/>
      <c r="I12" s="6058"/>
      <c r="J12" s="2002"/>
      <c r="K12" s="6058"/>
      <c r="L12" s="2002"/>
      <c r="M12" s="4571"/>
      <c r="N12" s="1926"/>
      <c r="O12" s="42"/>
      <c r="P12" s="1923"/>
      <c r="Q12" s="42"/>
      <c r="R12" s="1923"/>
      <c r="S12" s="42"/>
      <c r="T12" s="1923"/>
      <c r="U12" s="42"/>
      <c r="V12" s="1923"/>
      <c r="W12" s="42"/>
      <c r="X12" s="1923"/>
      <c r="Y12" s="42"/>
      <c r="Z12" s="1923"/>
      <c r="AA12" s="42"/>
      <c r="AB12" s="1923"/>
      <c r="AC12" s="42"/>
      <c r="AD12" s="1923"/>
      <c r="AE12" s="42"/>
      <c r="AF12" s="1923"/>
      <c r="AG12" s="42"/>
      <c r="AH12" s="1923"/>
      <c r="AI12" s="42"/>
      <c r="AJ12" s="1923"/>
      <c r="AK12" s="42"/>
      <c r="AL12" s="1923"/>
      <c r="AM12" s="42"/>
      <c r="AN12" s="1923"/>
      <c r="AO12" s="42"/>
      <c r="AP12" s="1923"/>
      <c r="AQ12" s="43"/>
      <c r="AR12" s="1998"/>
      <c r="AS12" s="43"/>
      <c r="AT12" s="1926"/>
      <c r="AU12" s="42"/>
      <c r="AV12" s="1923"/>
      <c r="AW12" s="63"/>
      <c r="AX12" s="3647" t="str">
        <f>$CA12&amp;$CB12&amp;$CC12&amp;$CD12&amp;$CE12&amp;$CF12&amp;$CG12&amp;$CH12&amp;$CI12&amp;$CJ12&amp;$CK12&amp;$CL12&amp;$CM12&amp;$CN12&amp;$CO12&amp;$CP12&amp;$CQ12&amp;$CR12&amp;$CS12&amp;$CT12&amp;$CU12&amp;$CV12&amp;$CW12&amp;$CX12&amp;$CY12&amp;$CZ12</f>
        <v/>
      </c>
      <c r="AY12" s="3647"/>
      <c r="AZ12" s="3647"/>
      <c r="BA12" s="3647"/>
      <c r="BB12" s="3647"/>
      <c r="BC12" s="3647"/>
      <c r="BD12" s="3647"/>
      <c r="BE12" s="3647"/>
      <c r="BF12" s="3647"/>
      <c r="BG12" s="3647"/>
      <c r="BH12" s="3647"/>
      <c r="BI12" s="148"/>
      <c r="BJ12" s="148"/>
      <c r="BK12" s="148"/>
      <c r="BL12" s="148"/>
      <c r="BU12" s="148"/>
      <c r="BW12" s="2117"/>
      <c r="CA12" s="3648" t="str">
        <f>IF(B12&lt;C12,"* El total de Reactivos NO DEBE ser superior al total de Procesados. ","")</f>
        <v/>
      </c>
      <c r="CB12" s="3648" t="str">
        <f>IF(B12&lt;&gt;(AR12+ AS12),"* La suma de las columnas Sexo DEBE SER IGUAL a los Procesados. ","")</f>
        <v/>
      </c>
      <c r="CC12" s="3648" t="str">
        <f>IF(B12&lt;(AT12+ AU12),"* La suma de las columna Trans NO DEBE ser superior al total de Procesados. ","")</f>
        <v/>
      </c>
      <c r="CD12" s="3648" t="str">
        <f>IF(B12&lt;AV12,"* La columna Pueblos Originarios NO DEBE ser superior al total de Procesados. ","")</f>
        <v/>
      </c>
      <c r="CE12" s="3648" t="str">
        <f>IF(B12&lt;AW12,"* La columna Migrantes NO DEBE ser superior al total de Procesados. ","")</f>
        <v/>
      </c>
      <c r="CF12" s="3648" t="str">
        <f>IF(D12&lt;E12,CONCATENATE("* El total de procesados debe ser mayor o igual al total de Reactivos en el grupo de edad ",$D$10),"")</f>
        <v/>
      </c>
      <c r="CG12" s="3648" t="str">
        <f>IF(F12&lt;G12,CONCATENATE("* El total de procesados debe ser mayor o igual al total de Reactivos en el grupo de edad ",$F$10),"")</f>
        <v/>
      </c>
      <c r="CH12" s="3648" t="str">
        <f>IF(H12&lt;I12,CONCATENATE("* El total de procesados debe ser mayor o igual al total de Reactivos en el grupo de edad ",$H$10),"")</f>
        <v/>
      </c>
      <c r="CI12" s="3648" t="str">
        <f>IF(J12&lt;K12,CONCATENATE("* El total de procesados debe ser mayor o igual al total de Reactivos en el grupo de edad ",$J$10),"")</f>
        <v/>
      </c>
      <c r="CJ12" s="3648" t="str">
        <f>IF(L12&lt;M12,CONCATENATE("* El total de procesados debe ser mayor o igual al total de Reactivos en el grupo de edad ",$L$10),"")</f>
        <v/>
      </c>
      <c r="CK12" s="3648" t="str">
        <f>IF(N12&lt;O12,CONCATENATE("* El total de procesados debe ser mayor o igual al total de Reactivos en el grupo de edad ",$N$10),"")</f>
        <v/>
      </c>
      <c r="CL12" s="3648" t="str">
        <f>IF(P12&lt;Q12,CONCATENATE("* El total de procesados debe ser mayor o igual al total de Reactivos en el grupo de edad ",$P$10),"")</f>
        <v/>
      </c>
      <c r="CM12" s="3648" t="str">
        <f>IF(R12&lt;S12,CONCATENATE("* El total de procesados debe ser mayor o igual al total de Reactivos en el grupo de edad ",$R$10),"")</f>
        <v/>
      </c>
      <c r="CN12" s="3648" t="str">
        <f>IF(T12&lt;U12,CONCATENATE("* El total de procesados debe ser mayor o igual al total de Reactivos en el grupo de edad ",$T$10),"")</f>
        <v/>
      </c>
      <c r="CO12" s="3648" t="str">
        <f>IF(V12&lt;W12,CONCATENATE("* El total de procesados debe ser mayor o igual al total de Reactivos en el grupo de edad ",$V$10),"")</f>
        <v/>
      </c>
      <c r="CP12" s="3648" t="str">
        <f>IF(X12&lt;Y12,CONCATENATE("* El total de procesados debe ser mayor o igual al total de Reactivos en el grupo de edad ",$X$10),"")</f>
        <v/>
      </c>
      <c r="CQ12" s="3648" t="str">
        <f>IF(Z12&lt;AA12,CONCATENATE("* El total de procesados debe ser mayor o igual al total de Reactivos en el grupo de edad ",$Z$10),"")</f>
        <v/>
      </c>
      <c r="CR12" s="3648" t="str">
        <f>IF(AB12&lt;AC12,CONCATENATE("* El total de procesados debe ser mayor o igual al total de Reactivos en el grupo de edad ",$AB$10),"")</f>
        <v/>
      </c>
      <c r="CS12" s="3648" t="str">
        <f>IF(AD12&lt;AE12,CONCATENATE("* El total de procesados debe ser mayor o igual al total de Reactivos en el grupo de edad ",$AD$10),"")</f>
        <v/>
      </c>
      <c r="CT12" s="3648" t="str">
        <f>IF(AF12&lt;AG12,CONCATENATE("* El total de procesados debe ser mayor o igual al total de Reactivos en el grupo de edad ",$AF$10),"")</f>
        <v/>
      </c>
      <c r="CU12" s="3648" t="str">
        <f>IF(AH12&lt;AI12,CONCATENATE("* El total de procesados debe ser mayor o igual al total de Reactivos en el grupo de edad ",$AH$10),"")</f>
        <v/>
      </c>
      <c r="CV12" s="3648" t="str">
        <f>IF(AJ12&lt;AK12,CONCATENATE("* El total de procesados debe ser mayor o igual al total de Reactivos en el grupo de edad ",$AJ$10),"")</f>
        <v/>
      </c>
      <c r="CW12" s="3648" t="str">
        <f>IF(AL12&lt;AM12,CONCATENATE("* El total de procesados debe ser mayor o igual al total de Reactivos en el grupo de edad ",$AL$10),"")</f>
        <v/>
      </c>
      <c r="CX12" s="3648" t="str">
        <f>IF(AN12&lt;AO12,CONCATENATE("* El total de procesados debe ser mayor o igual al total de Reactivos en el grupo de edad ",$AN$10),"")</f>
        <v/>
      </c>
      <c r="CY12" s="3648" t="str">
        <f>IF(AP12&lt;AQ12,CONCATENATE("* El total de procesados debe ser mayor o igual al total de Reactivos en el grupo de edad ",$AP$10),"")</f>
        <v/>
      </c>
      <c r="CZ12" s="3648" t="str">
        <f t="shared" ref="CZ12:CZ29" si="1">IF(AND(B12&lt;&gt;0,OR(AT12="",AU12="",AV12="",AW12="")),"* No olvide digitar la columna Trans y/o Pueblos Originarios y/o Migrantes (Digite Cero si no tiene). ","")</f>
        <v/>
      </c>
      <c r="DA12" s="3649">
        <f t="shared" ref="DA12:DA29" si="2">IF(B12&lt;   C12,1,0)</f>
        <v>0</v>
      </c>
      <c r="DB12" s="3649">
        <f t="shared" ref="DB12:DB29" si="3">IF(B12&lt;&gt; AR12+AS12,1,0)</f>
        <v>0</v>
      </c>
      <c r="DC12" s="3649">
        <f t="shared" ref="DC12:DC29" si="4">IF(B12&lt;  AT12+AU12,1,0)</f>
        <v>0</v>
      </c>
      <c r="DD12" s="3649">
        <f t="shared" ref="DD12:DD29" si="5">IF(B12&lt;  AV12,1,0)</f>
        <v>0</v>
      </c>
      <c r="DE12" s="3649">
        <f t="shared" ref="DE12:DE29" si="6">IF(B12&lt;  AW12,1,0)</f>
        <v>0</v>
      </c>
      <c r="DF12" s="3649">
        <f>IF(D12&lt;E12,1,0)</f>
        <v>0</v>
      </c>
      <c r="DG12" s="3649">
        <f>IF(F12&lt;G12,1,0)</f>
        <v>0</v>
      </c>
      <c r="DH12" s="3649">
        <f>IF(H12&lt;I12,1,0)</f>
        <v>0</v>
      </c>
      <c r="DI12" s="3649">
        <f>IF(J12&lt;K12,1,0)</f>
        <v>0</v>
      </c>
      <c r="DJ12" s="3649">
        <f>IF(L12&lt;M12,1,0)</f>
        <v>0</v>
      </c>
      <c r="DK12" s="3649">
        <f>IF(N12&lt;O12,1,0)</f>
        <v>0</v>
      </c>
      <c r="DL12" s="3649">
        <f>IF(P12&lt;Q12,1,0)</f>
        <v>0</v>
      </c>
      <c r="DM12" s="3649">
        <f>IF(R12&lt;S12,1,0)</f>
        <v>0</v>
      </c>
      <c r="DN12" s="3649">
        <f>IF(T12&lt;U12,1,0)</f>
        <v>0</v>
      </c>
      <c r="DO12" s="3649">
        <f>IF(V12&lt;W12,1,0)</f>
        <v>0</v>
      </c>
      <c r="DP12" s="3649">
        <f>IF(X12&lt;Y12,1,0)</f>
        <v>0</v>
      </c>
      <c r="DQ12" s="3649">
        <f>IF(Z12&lt;AA12,1,0)</f>
        <v>0</v>
      </c>
      <c r="DR12" s="3649">
        <f>IF(AB12&lt;AC12,1,0)</f>
        <v>0</v>
      </c>
      <c r="DS12" s="3649">
        <f>IF(AD12&lt;AE12,1,0)</f>
        <v>0</v>
      </c>
      <c r="DT12" s="3649">
        <f>IF(AF12&lt;AG12,1,0)</f>
        <v>0</v>
      </c>
      <c r="DU12" s="3649">
        <f>IF(AH12&lt;AI12,1,0)</f>
        <v>0</v>
      </c>
      <c r="DV12" s="3649">
        <f>IF(AJ12&lt;AK12,1,0)</f>
        <v>0</v>
      </c>
      <c r="DW12" s="3649">
        <f>IF(AL12&lt;AM12,1,0)</f>
        <v>0</v>
      </c>
      <c r="DX12" s="3649">
        <f>IF(AN12&lt;AO12,1,0)</f>
        <v>0</v>
      </c>
      <c r="DY12" s="3649">
        <f>IF(AP12&lt;AQ12,1,0)</f>
        <v>0</v>
      </c>
      <c r="DZ12" s="3649">
        <f>IF(AND(B12&lt;&gt;0,OR(AT12="",AU12="",AV12="",AW12="")),1,0)</f>
        <v>0</v>
      </c>
    </row>
    <row r="13" spans="1:130" ht="16.149999999999999" customHeight="1" x14ac:dyDescent="0.25">
      <c r="A13" s="2246" t="s">
        <v>3644</v>
      </c>
      <c r="B13" s="1921">
        <f t="shared" si="0"/>
        <v>0</v>
      </c>
      <c r="C13" s="2288">
        <f t="shared" si="0"/>
        <v>0</v>
      </c>
      <c r="D13" s="2005"/>
      <c r="E13" s="6058"/>
      <c r="F13" s="2002"/>
      <c r="G13" s="6058"/>
      <c r="H13" s="2002"/>
      <c r="I13" s="6058"/>
      <c r="J13" s="2002"/>
      <c r="K13" s="6058"/>
      <c r="L13" s="2002"/>
      <c r="M13" s="4571"/>
      <c r="N13" s="1926"/>
      <c r="O13" s="42"/>
      <c r="P13" s="1923"/>
      <c r="Q13" s="42"/>
      <c r="R13" s="1923"/>
      <c r="S13" s="42"/>
      <c r="T13" s="1923"/>
      <c r="U13" s="42"/>
      <c r="V13" s="1923"/>
      <c r="W13" s="42"/>
      <c r="X13" s="1923"/>
      <c r="Y13" s="42"/>
      <c r="Z13" s="1923"/>
      <c r="AA13" s="42"/>
      <c r="AB13" s="1923"/>
      <c r="AC13" s="42"/>
      <c r="AD13" s="1923"/>
      <c r="AE13" s="42"/>
      <c r="AF13" s="1923"/>
      <c r="AG13" s="42"/>
      <c r="AH13" s="1923"/>
      <c r="AI13" s="42"/>
      <c r="AJ13" s="1923"/>
      <c r="AK13" s="42"/>
      <c r="AL13" s="1923"/>
      <c r="AM13" s="42"/>
      <c r="AN13" s="1923"/>
      <c r="AO13" s="42"/>
      <c r="AP13" s="1923"/>
      <c r="AQ13" s="43"/>
      <c r="AR13" s="1998"/>
      <c r="AS13" s="43"/>
      <c r="AT13" s="1926"/>
      <c r="AU13" s="42"/>
      <c r="AV13" s="1923"/>
      <c r="AW13" s="63"/>
      <c r="AX13" s="3647" t="str">
        <f t="shared" ref="AX13:AX29" si="7">$CA13&amp;$CB13&amp;$CC13&amp;$CD13&amp;$CE13&amp;$CF13&amp;$CG13&amp;$CH13&amp;$CI13&amp;$CJ13&amp;$CK13&amp;$CL13&amp;$CM13&amp;$CN13&amp;$CO13&amp;$CP13&amp;$CQ13&amp;$CR13&amp;$CS13&amp;$CT13&amp;$CU13&amp;$CV13&amp;$CW13&amp;$CX13&amp;$CY13&amp;$CZ13</f>
        <v/>
      </c>
      <c r="AY13" s="3647"/>
      <c r="AZ13" s="3647"/>
      <c r="BA13" s="3647"/>
      <c r="BB13" s="3647"/>
      <c r="BC13" s="3647"/>
      <c r="BD13" s="3647"/>
      <c r="BE13" s="3647"/>
      <c r="BF13" s="3647"/>
      <c r="BG13" s="3647"/>
      <c r="BH13" s="3647"/>
      <c r="BI13" s="148"/>
      <c r="BJ13" s="148"/>
      <c r="BK13" s="148"/>
      <c r="BL13" s="148"/>
      <c r="BU13" s="148"/>
      <c r="BW13" s="2117"/>
      <c r="CA13" s="3648" t="str">
        <f t="shared" ref="CA13:CA29" si="8">IF(B13&lt;C13,"* El total de Reactivos NO DEBE ser superior al total de Procesados. ","")</f>
        <v/>
      </c>
      <c r="CB13" s="3648" t="str">
        <f t="shared" ref="CB13:CB29" si="9">IF(B13&lt;&gt;(AR13+ AS13),"* La suma de las columnas Sexo DEBE SER IGUAL a los Procesados. ","")</f>
        <v/>
      </c>
      <c r="CC13" s="3648" t="str">
        <f t="shared" ref="CC13:CC29" si="10">IF(B13&lt;(AT13+ AU13),"* La suma de las columna Trans NO DEBE ser superior al total de Procesados. ","")</f>
        <v/>
      </c>
      <c r="CD13" s="3648" t="str">
        <f t="shared" ref="CD13:CD29" si="11">IF(B13&lt;AV13,"* La columna Pueblos Originarios NO DEBE ser superior al total de Procesados. ","")</f>
        <v/>
      </c>
      <c r="CE13" s="3648" t="str">
        <f t="shared" ref="CE13:CE29" si="12">IF(B13&lt;AW13,"* La columna Migrantes NO DEBE ser superior al total de Procesados. ","")</f>
        <v/>
      </c>
      <c r="CF13" s="3648" t="str">
        <f t="shared" ref="CF13:CF29" si="13">IF(D13&lt;E13,CONCATENATE("* El total de procesados debe ser mayor o igual al total de Reactivos en el grupo de edad ",$D$10),"")</f>
        <v/>
      </c>
      <c r="CG13" s="3648" t="str">
        <f t="shared" ref="CG13:CG29" si="14">IF(F13&lt;G13,CONCATENATE("* El total de procesados debe ser mayor o igual al total de Reactivos en el grupo de edad ",$F$10),"")</f>
        <v/>
      </c>
      <c r="CH13" s="3648" t="str">
        <f t="shared" ref="CH13:CH29" si="15">IF(H13&lt;I13,CONCATENATE("* El total de procesados debe ser mayor o igual al total de Reactivos en el grupo de edad ",$H$10),"")</f>
        <v/>
      </c>
      <c r="CI13" s="3648" t="str">
        <f t="shared" ref="CI13:CI29" si="16">IF(J13&lt;K13,CONCATENATE("* El total de procesados debe ser mayor o igual al total de Reactivos en el grupo de edad ",$J$10),"")</f>
        <v/>
      </c>
      <c r="CJ13" s="3648" t="str">
        <f t="shared" ref="CJ13:CJ29" si="17">IF(L13&lt;M13,CONCATENATE("* El total de procesados debe ser mayor o igual al total de Reactivos en el grupo de edad ",$L$10),"")</f>
        <v/>
      </c>
      <c r="CK13" s="3648" t="str">
        <f t="shared" ref="CK13:CK29" si="18">IF(N13&lt;O13,CONCATENATE("* El total de procesados debe ser mayor o igual al total de Reactivos en el grupo de edad ",$N$10),"")</f>
        <v/>
      </c>
      <c r="CL13" s="3648" t="str">
        <f t="shared" ref="CL13:CL29" si="19">IF(P13&lt;Q13,CONCATENATE("* El total de procesados debe ser mayor o igual al total de Reactivos en el grupo de edad ",$P$10),"")</f>
        <v/>
      </c>
      <c r="CM13" s="3648" t="str">
        <f t="shared" ref="CM13:CM29" si="20">IF(R13&lt;S13,CONCATENATE("* El total de procesados debe ser mayor o igual al total de Reactivos en el grupo de edad ",$R$10),"")</f>
        <v/>
      </c>
      <c r="CN13" s="3648" t="str">
        <f t="shared" ref="CN13:CN29" si="21">IF(T13&lt;U13,CONCATENATE("* El total de procesados debe ser mayor o igual al total de Reactivos en el grupo de edad ",$T$10),"")</f>
        <v/>
      </c>
      <c r="CO13" s="3648" t="str">
        <f t="shared" ref="CO13:CO29" si="22">IF(V13&lt;W13,CONCATENATE("* El total de procesados debe ser mayor o igual al total de Reactivos en el grupo de edad ",$V$10),"")</f>
        <v/>
      </c>
      <c r="CP13" s="3648" t="str">
        <f t="shared" ref="CP13:CP29" si="23">IF(X13&lt;Y13,CONCATENATE("* El total de procesados debe ser mayor o igual al total de Reactivos en el grupo de edad ",$X$10),"")</f>
        <v/>
      </c>
      <c r="CQ13" s="3648" t="str">
        <f t="shared" ref="CQ13:CQ29" si="24">IF(Z13&lt;AA13,CONCATENATE("* El total de procesados debe ser mayor o igual al total de Reactivos en el grupo de edad ",$Z$10),"")</f>
        <v/>
      </c>
      <c r="CR13" s="3648" t="str">
        <f t="shared" ref="CR13:CR29" si="25">IF(AB13&lt;AC13,CONCATENATE("* El total de procesados debe ser mayor o igual al total de Reactivos en el grupo de edad ",$AB$10),"")</f>
        <v/>
      </c>
      <c r="CS13" s="3648" t="str">
        <f t="shared" ref="CS13:CS29" si="26">IF(AD13&lt;AE13,CONCATENATE("* El total de procesados debe ser mayor o igual al total de Reactivos en el grupo de edad ",$AD$10),"")</f>
        <v/>
      </c>
      <c r="CT13" s="3648" t="str">
        <f t="shared" ref="CT13:CT29" si="27">IF(AF13&lt;AG13,CONCATENATE("* El total de procesados debe ser mayor o igual al total de Reactivos en el grupo de edad ",$AF$10),"")</f>
        <v/>
      </c>
      <c r="CU13" s="3648" t="str">
        <f t="shared" ref="CU13:CU29" si="28">IF(AH13&lt;AI13,CONCATENATE("* El total de procesados debe ser mayor o igual al total de Reactivos en el grupo de edad ",$AH$10),"")</f>
        <v/>
      </c>
      <c r="CV13" s="3648" t="str">
        <f t="shared" ref="CV13:CV29" si="29">IF(AJ13&lt;AK13,CONCATENATE("* El total de procesados debe ser mayor o igual al total de Reactivos en el grupo de edad ",$AJ$10),"")</f>
        <v/>
      </c>
      <c r="CW13" s="3648" t="str">
        <f t="shared" ref="CW13:CW29" si="30">IF(AL13&lt;AM13,CONCATENATE("* El total de procesados debe ser mayor o igual al total de Reactivos en el grupo de edad ",$AL$10),"")</f>
        <v/>
      </c>
      <c r="CX13" s="3648" t="str">
        <f t="shared" ref="CX13:CX29" si="31">IF(AN13&lt;AO13,CONCATENATE("* El total de procesados debe ser mayor o igual al total de Reactivos en el grupo de edad ",$AN$10),"")</f>
        <v/>
      </c>
      <c r="CY13" s="3648" t="str">
        <f t="shared" ref="CY13:CY29" si="32">IF(AP13&lt;AQ13,CONCATENATE("* El total de procesados debe ser mayor o igual al total de Reactivos en el grupo de edad ",$AP$10),"")</f>
        <v/>
      </c>
      <c r="CZ13" s="3648" t="str">
        <f t="shared" si="1"/>
        <v/>
      </c>
      <c r="DA13" s="3649">
        <f t="shared" si="2"/>
        <v>0</v>
      </c>
      <c r="DB13" s="3649">
        <f t="shared" si="3"/>
        <v>0</v>
      </c>
      <c r="DC13" s="3649">
        <f t="shared" si="4"/>
        <v>0</v>
      </c>
      <c r="DD13" s="3649">
        <f t="shared" si="5"/>
        <v>0</v>
      </c>
      <c r="DE13" s="3649">
        <f t="shared" si="6"/>
        <v>0</v>
      </c>
      <c r="DF13" s="3649">
        <f t="shared" ref="DF13:DF29" si="33">IF(D13&lt;E13,1,0)</f>
        <v>0</v>
      </c>
      <c r="DG13" s="3649">
        <f t="shared" ref="DG13:DG29" si="34">IF(F13&lt;G13,1,0)</f>
        <v>0</v>
      </c>
      <c r="DH13" s="3649">
        <f t="shared" ref="DH13:DH29" si="35">IF(H13&lt;I13,1,0)</f>
        <v>0</v>
      </c>
      <c r="DI13" s="3649">
        <f t="shared" ref="DI13:DI29" si="36">IF(J13&lt;K13,1,0)</f>
        <v>0</v>
      </c>
      <c r="DJ13" s="3649">
        <f t="shared" ref="DJ13:DJ29" si="37">IF(L13&lt;M13,1,0)</f>
        <v>0</v>
      </c>
      <c r="DK13" s="3649">
        <f t="shared" ref="DK13:DK29" si="38">IF(N13&lt;O13,1,0)</f>
        <v>0</v>
      </c>
      <c r="DL13" s="3649">
        <f t="shared" ref="DL13:DL29" si="39">IF(P13&lt;Q13,1,0)</f>
        <v>0</v>
      </c>
      <c r="DM13" s="3649">
        <f t="shared" ref="DM13:DM29" si="40">IF(R13&lt;S13,1,0)</f>
        <v>0</v>
      </c>
      <c r="DN13" s="3649">
        <f t="shared" ref="DN13:DN29" si="41">IF(T13&lt;U13,1,0)</f>
        <v>0</v>
      </c>
      <c r="DO13" s="3649">
        <f t="shared" ref="DO13:DO29" si="42">IF(V13&lt;W13,1,0)</f>
        <v>0</v>
      </c>
      <c r="DP13" s="3649">
        <f t="shared" ref="DP13:DP29" si="43">IF(X13&lt;Y13,1,0)</f>
        <v>0</v>
      </c>
      <c r="DQ13" s="3649">
        <f t="shared" ref="DQ13:DQ29" si="44">IF(Z13&lt;AA13,1,0)</f>
        <v>0</v>
      </c>
      <c r="DR13" s="3649">
        <f t="shared" ref="DR13:DR29" si="45">IF(AB13&lt;AC13,1,0)</f>
        <v>0</v>
      </c>
      <c r="DS13" s="3649">
        <f t="shared" ref="DS13:DS29" si="46">IF(AD13&lt;AE13,1,0)</f>
        <v>0</v>
      </c>
      <c r="DT13" s="3649">
        <f t="shared" ref="DT13:DT29" si="47">IF(AF13&lt;AG13,1,0)</f>
        <v>0</v>
      </c>
      <c r="DU13" s="3649">
        <f t="shared" ref="DU13:DU29" si="48">IF(AH13&lt;AI13,1,0)</f>
        <v>0</v>
      </c>
      <c r="DV13" s="3649">
        <f t="shared" ref="DV13:DV29" si="49">IF(AJ13&lt;AK13,1,0)</f>
        <v>0</v>
      </c>
      <c r="DW13" s="3649">
        <f t="shared" ref="DW13:DW29" si="50">IF(AL13&lt;AM13,1,0)</f>
        <v>0</v>
      </c>
      <c r="DX13" s="3649">
        <f t="shared" ref="DX13:DX29" si="51">IF(AN13&lt;AO13,1,0)</f>
        <v>0</v>
      </c>
      <c r="DY13" s="3649">
        <f t="shared" ref="DY13:DY29" si="52">IF(AP13&lt;AQ13,1,0)</f>
        <v>0</v>
      </c>
      <c r="DZ13" s="3649">
        <f t="shared" ref="DZ13:DZ29" si="53">IF(AND(B13&lt;&gt;0,OR(AT13="",AU13="",AV13="",AW13="")),1,0)</f>
        <v>0</v>
      </c>
    </row>
    <row r="14" spans="1:130" ht="16.149999999999999" customHeight="1" x14ac:dyDescent="0.25">
      <c r="A14" s="2246" t="s">
        <v>3645</v>
      </c>
      <c r="B14" s="1921">
        <f t="shared" si="0"/>
        <v>0</v>
      </c>
      <c r="C14" s="2288">
        <f t="shared" si="0"/>
        <v>0</v>
      </c>
      <c r="D14" s="2005"/>
      <c r="E14" s="6058"/>
      <c r="F14" s="2002"/>
      <c r="G14" s="6058"/>
      <c r="H14" s="2002"/>
      <c r="I14" s="6058"/>
      <c r="J14" s="2002"/>
      <c r="K14" s="6058"/>
      <c r="L14" s="2002"/>
      <c r="M14" s="4571"/>
      <c r="N14" s="1926"/>
      <c r="O14" s="42"/>
      <c r="P14" s="1923"/>
      <c r="Q14" s="42"/>
      <c r="R14" s="1923"/>
      <c r="S14" s="42"/>
      <c r="T14" s="1923"/>
      <c r="U14" s="42"/>
      <c r="V14" s="1923"/>
      <c r="W14" s="42"/>
      <c r="X14" s="1923"/>
      <c r="Y14" s="42"/>
      <c r="Z14" s="1923"/>
      <c r="AA14" s="42"/>
      <c r="AB14" s="1923"/>
      <c r="AC14" s="42"/>
      <c r="AD14" s="1923"/>
      <c r="AE14" s="42"/>
      <c r="AF14" s="1923"/>
      <c r="AG14" s="42"/>
      <c r="AH14" s="1923"/>
      <c r="AI14" s="42"/>
      <c r="AJ14" s="1923"/>
      <c r="AK14" s="42"/>
      <c r="AL14" s="1923"/>
      <c r="AM14" s="42"/>
      <c r="AN14" s="1923"/>
      <c r="AO14" s="42"/>
      <c r="AP14" s="1923"/>
      <c r="AQ14" s="43"/>
      <c r="AR14" s="1998"/>
      <c r="AS14" s="43"/>
      <c r="AT14" s="1926"/>
      <c r="AU14" s="42"/>
      <c r="AV14" s="1923"/>
      <c r="AW14" s="63"/>
      <c r="AX14" s="3647" t="str">
        <f t="shared" si="7"/>
        <v/>
      </c>
      <c r="AY14" s="3647"/>
      <c r="AZ14" s="3647"/>
      <c r="BA14" s="3647"/>
      <c r="BB14" s="3647"/>
      <c r="BC14" s="3647"/>
      <c r="BD14" s="3647"/>
      <c r="BE14" s="3647"/>
      <c r="BF14" s="3647"/>
      <c r="BG14" s="3647"/>
      <c r="BH14" s="3647"/>
      <c r="BI14" s="148"/>
      <c r="BJ14" s="148"/>
      <c r="BK14" s="148"/>
      <c r="BL14" s="148"/>
      <c r="BU14" s="148"/>
      <c r="BW14" s="2117"/>
      <c r="CA14" s="3648" t="str">
        <f t="shared" si="8"/>
        <v/>
      </c>
      <c r="CB14" s="3648" t="str">
        <f t="shared" si="9"/>
        <v/>
      </c>
      <c r="CC14" s="3648" t="str">
        <f t="shared" si="10"/>
        <v/>
      </c>
      <c r="CD14" s="3648" t="str">
        <f t="shared" si="11"/>
        <v/>
      </c>
      <c r="CE14" s="3648" t="str">
        <f t="shared" si="12"/>
        <v/>
      </c>
      <c r="CF14" s="3648" t="str">
        <f t="shared" si="13"/>
        <v/>
      </c>
      <c r="CG14" s="3648" t="str">
        <f t="shared" si="14"/>
        <v/>
      </c>
      <c r="CH14" s="3648" t="str">
        <f t="shared" si="15"/>
        <v/>
      </c>
      <c r="CI14" s="3648" t="str">
        <f t="shared" si="16"/>
        <v/>
      </c>
      <c r="CJ14" s="3648" t="str">
        <f t="shared" si="17"/>
        <v/>
      </c>
      <c r="CK14" s="3648" t="str">
        <f t="shared" si="18"/>
        <v/>
      </c>
      <c r="CL14" s="3648" t="str">
        <f t="shared" si="19"/>
        <v/>
      </c>
      <c r="CM14" s="3648" t="str">
        <f t="shared" si="20"/>
        <v/>
      </c>
      <c r="CN14" s="3648" t="str">
        <f t="shared" si="21"/>
        <v/>
      </c>
      <c r="CO14" s="3648" t="str">
        <f t="shared" si="22"/>
        <v/>
      </c>
      <c r="CP14" s="3648" t="str">
        <f t="shared" si="23"/>
        <v/>
      </c>
      <c r="CQ14" s="3648" t="str">
        <f t="shared" si="24"/>
        <v/>
      </c>
      <c r="CR14" s="3648" t="str">
        <f t="shared" si="25"/>
        <v/>
      </c>
      <c r="CS14" s="3648" t="str">
        <f t="shared" si="26"/>
        <v/>
      </c>
      <c r="CT14" s="3648" t="str">
        <f t="shared" si="27"/>
        <v/>
      </c>
      <c r="CU14" s="3648" t="str">
        <f t="shared" si="28"/>
        <v/>
      </c>
      <c r="CV14" s="3648" t="str">
        <f t="shared" si="29"/>
        <v/>
      </c>
      <c r="CW14" s="3648" t="str">
        <f t="shared" si="30"/>
        <v/>
      </c>
      <c r="CX14" s="3648" t="str">
        <f t="shared" si="31"/>
        <v/>
      </c>
      <c r="CY14" s="3648" t="str">
        <f t="shared" si="32"/>
        <v/>
      </c>
      <c r="CZ14" s="3648" t="str">
        <f t="shared" si="1"/>
        <v/>
      </c>
      <c r="DA14" s="3649">
        <f t="shared" si="2"/>
        <v>0</v>
      </c>
      <c r="DB14" s="3649">
        <f t="shared" si="3"/>
        <v>0</v>
      </c>
      <c r="DC14" s="3649">
        <f t="shared" si="4"/>
        <v>0</v>
      </c>
      <c r="DD14" s="3649">
        <f t="shared" si="5"/>
        <v>0</v>
      </c>
      <c r="DE14" s="3649">
        <f t="shared" si="6"/>
        <v>0</v>
      </c>
      <c r="DF14" s="3649">
        <f t="shared" si="33"/>
        <v>0</v>
      </c>
      <c r="DG14" s="3649">
        <f t="shared" si="34"/>
        <v>0</v>
      </c>
      <c r="DH14" s="3649">
        <f t="shared" si="35"/>
        <v>0</v>
      </c>
      <c r="DI14" s="3649">
        <f t="shared" si="36"/>
        <v>0</v>
      </c>
      <c r="DJ14" s="3649">
        <f t="shared" si="37"/>
        <v>0</v>
      </c>
      <c r="DK14" s="3649">
        <f t="shared" si="38"/>
        <v>0</v>
      </c>
      <c r="DL14" s="3649">
        <f t="shared" si="39"/>
        <v>0</v>
      </c>
      <c r="DM14" s="3649">
        <f t="shared" si="40"/>
        <v>0</v>
      </c>
      <c r="DN14" s="3649">
        <f t="shared" si="41"/>
        <v>0</v>
      </c>
      <c r="DO14" s="3649">
        <f t="shared" si="42"/>
        <v>0</v>
      </c>
      <c r="DP14" s="3649">
        <f t="shared" si="43"/>
        <v>0</v>
      </c>
      <c r="DQ14" s="3649">
        <f t="shared" si="44"/>
        <v>0</v>
      </c>
      <c r="DR14" s="3649">
        <f t="shared" si="45"/>
        <v>0</v>
      </c>
      <c r="DS14" s="3649">
        <f t="shared" si="46"/>
        <v>0</v>
      </c>
      <c r="DT14" s="3649">
        <f t="shared" si="47"/>
        <v>0</v>
      </c>
      <c r="DU14" s="3649">
        <f t="shared" si="48"/>
        <v>0</v>
      </c>
      <c r="DV14" s="3649">
        <f t="shared" si="49"/>
        <v>0</v>
      </c>
      <c r="DW14" s="3649">
        <f t="shared" si="50"/>
        <v>0</v>
      </c>
      <c r="DX14" s="3649">
        <f t="shared" si="51"/>
        <v>0</v>
      </c>
      <c r="DY14" s="3649">
        <f t="shared" si="52"/>
        <v>0</v>
      </c>
      <c r="DZ14" s="3649">
        <f t="shared" si="53"/>
        <v>0</v>
      </c>
    </row>
    <row r="15" spans="1:130" ht="16.149999999999999" customHeight="1" x14ac:dyDescent="0.25">
      <c r="A15" s="2246" t="s">
        <v>3646</v>
      </c>
      <c r="B15" s="1921">
        <f t="shared" si="0"/>
        <v>0</v>
      </c>
      <c r="C15" s="2288">
        <f t="shared" si="0"/>
        <v>0</v>
      </c>
      <c r="D15" s="2005"/>
      <c r="E15" s="6058"/>
      <c r="F15" s="2002"/>
      <c r="G15" s="6058"/>
      <c r="H15" s="2002"/>
      <c r="I15" s="6058"/>
      <c r="J15" s="2002"/>
      <c r="K15" s="6058"/>
      <c r="L15" s="2002"/>
      <c r="M15" s="4571"/>
      <c r="N15" s="1926"/>
      <c r="O15" s="42"/>
      <c r="P15" s="1923"/>
      <c r="Q15" s="42"/>
      <c r="R15" s="1923"/>
      <c r="S15" s="42"/>
      <c r="T15" s="1923"/>
      <c r="U15" s="42"/>
      <c r="V15" s="1923"/>
      <c r="W15" s="42"/>
      <c r="X15" s="1923"/>
      <c r="Y15" s="42"/>
      <c r="Z15" s="1923"/>
      <c r="AA15" s="42"/>
      <c r="AB15" s="1923"/>
      <c r="AC15" s="42"/>
      <c r="AD15" s="1923"/>
      <c r="AE15" s="42"/>
      <c r="AF15" s="1923"/>
      <c r="AG15" s="42"/>
      <c r="AH15" s="1923"/>
      <c r="AI15" s="42"/>
      <c r="AJ15" s="1923"/>
      <c r="AK15" s="42"/>
      <c r="AL15" s="1923"/>
      <c r="AM15" s="42"/>
      <c r="AN15" s="1923"/>
      <c r="AO15" s="42"/>
      <c r="AP15" s="1923"/>
      <c r="AQ15" s="43"/>
      <c r="AR15" s="1998"/>
      <c r="AS15" s="43"/>
      <c r="AT15" s="1926"/>
      <c r="AU15" s="42"/>
      <c r="AV15" s="1923"/>
      <c r="AW15" s="63"/>
      <c r="AX15" s="3647" t="str">
        <f t="shared" si="7"/>
        <v/>
      </c>
      <c r="AY15" s="3647"/>
      <c r="AZ15" s="3647"/>
      <c r="BA15" s="3647"/>
      <c r="BB15" s="3647"/>
      <c r="BC15" s="3647"/>
      <c r="BD15" s="3647"/>
      <c r="BE15" s="3647"/>
      <c r="BF15" s="3647"/>
      <c r="BG15" s="3647"/>
      <c r="BH15" s="3647"/>
      <c r="BI15" s="148"/>
      <c r="BJ15" s="148"/>
      <c r="BK15" s="148"/>
      <c r="BL15" s="148"/>
      <c r="BU15" s="148"/>
      <c r="BW15" s="2117"/>
      <c r="CA15" s="3648" t="str">
        <f t="shared" si="8"/>
        <v/>
      </c>
      <c r="CB15" s="3648" t="str">
        <f t="shared" si="9"/>
        <v/>
      </c>
      <c r="CC15" s="3648" t="str">
        <f t="shared" si="10"/>
        <v/>
      </c>
      <c r="CD15" s="3648" t="str">
        <f t="shared" si="11"/>
        <v/>
      </c>
      <c r="CE15" s="3648" t="str">
        <f t="shared" si="12"/>
        <v/>
      </c>
      <c r="CF15" s="3648" t="str">
        <f t="shared" si="13"/>
        <v/>
      </c>
      <c r="CG15" s="3648" t="str">
        <f t="shared" si="14"/>
        <v/>
      </c>
      <c r="CH15" s="3648" t="str">
        <f t="shared" si="15"/>
        <v/>
      </c>
      <c r="CI15" s="3648" t="str">
        <f t="shared" si="16"/>
        <v/>
      </c>
      <c r="CJ15" s="3648" t="str">
        <f t="shared" si="17"/>
        <v/>
      </c>
      <c r="CK15" s="3648" t="str">
        <f t="shared" si="18"/>
        <v/>
      </c>
      <c r="CL15" s="3648" t="str">
        <f t="shared" si="19"/>
        <v/>
      </c>
      <c r="CM15" s="3648" t="str">
        <f t="shared" si="20"/>
        <v/>
      </c>
      <c r="CN15" s="3648" t="str">
        <f t="shared" si="21"/>
        <v/>
      </c>
      <c r="CO15" s="3648" t="str">
        <f t="shared" si="22"/>
        <v/>
      </c>
      <c r="CP15" s="3648" t="str">
        <f t="shared" si="23"/>
        <v/>
      </c>
      <c r="CQ15" s="3648" t="str">
        <f t="shared" si="24"/>
        <v/>
      </c>
      <c r="CR15" s="3648" t="str">
        <f t="shared" si="25"/>
        <v/>
      </c>
      <c r="CS15" s="3648" t="str">
        <f t="shared" si="26"/>
        <v/>
      </c>
      <c r="CT15" s="3648" t="str">
        <f t="shared" si="27"/>
        <v/>
      </c>
      <c r="CU15" s="3648" t="str">
        <f t="shared" si="28"/>
        <v/>
      </c>
      <c r="CV15" s="3648" t="str">
        <f t="shared" si="29"/>
        <v/>
      </c>
      <c r="CW15" s="3648" t="str">
        <f t="shared" si="30"/>
        <v/>
      </c>
      <c r="CX15" s="3648" t="str">
        <f t="shared" si="31"/>
        <v/>
      </c>
      <c r="CY15" s="3648" t="str">
        <f t="shared" si="32"/>
        <v/>
      </c>
      <c r="CZ15" s="3648" t="str">
        <f t="shared" si="1"/>
        <v/>
      </c>
      <c r="DA15" s="3649">
        <f t="shared" si="2"/>
        <v>0</v>
      </c>
      <c r="DB15" s="3649">
        <f t="shared" si="3"/>
        <v>0</v>
      </c>
      <c r="DC15" s="3649">
        <f t="shared" si="4"/>
        <v>0</v>
      </c>
      <c r="DD15" s="3649">
        <f t="shared" si="5"/>
        <v>0</v>
      </c>
      <c r="DE15" s="3649">
        <f t="shared" si="6"/>
        <v>0</v>
      </c>
      <c r="DF15" s="3649">
        <f t="shared" si="33"/>
        <v>0</v>
      </c>
      <c r="DG15" s="3649">
        <f t="shared" si="34"/>
        <v>0</v>
      </c>
      <c r="DH15" s="3649">
        <f t="shared" si="35"/>
        <v>0</v>
      </c>
      <c r="DI15" s="3649">
        <f t="shared" si="36"/>
        <v>0</v>
      </c>
      <c r="DJ15" s="3649">
        <f t="shared" si="37"/>
        <v>0</v>
      </c>
      <c r="DK15" s="3649">
        <f t="shared" si="38"/>
        <v>0</v>
      </c>
      <c r="DL15" s="3649">
        <f t="shared" si="39"/>
        <v>0</v>
      </c>
      <c r="DM15" s="3649">
        <f t="shared" si="40"/>
        <v>0</v>
      </c>
      <c r="DN15" s="3649">
        <f t="shared" si="41"/>
        <v>0</v>
      </c>
      <c r="DO15" s="3649">
        <f t="shared" si="42"/>
        <v>0</v>
      </c>
      <c r="DP15" s="3649">
        <f t="shared" si="43"/>
        <v>0</v>
      </c>
      <c r="DQ15" s="3649">
        <f t="shared" si="44"/>
        <v>0</v>
      </c>
      <c r="DR15" s="3649">
        <f t="shared" si="45"/>
        <v>0</v>
      </c>
      <c r="DS15" s="3649">
        <f t="shared" si="46"/>
        <v>0</v>
      </c>
      <c r="DT15" s="3649">
        <f t="shared" si="47"/>
        <v>0</v>
      </c>
      <c r="DU15" s="3649">
        <f t="shared" si="48"/>
        <v>0</v>
      </c>
      <c r="DV15" s="3649">
        <f t="shared" si="49"/>
        <v>0</v>
      </c>
      <c r="DW15" s="3649">
        <f t="shared" si="50"/>
        <v>0</v>
      </c>
      <c r="DX15" s="3649">
        <f t="shared" si="51"/>
        <v>0</v>
      </c>
      <c r="DY15" s="3649">
        <f t="shared" si="52"/>
        <v>0</v>
      </c>
      <c r="DZ15" s="3649">
        <f t="shared" si="53"/>
        <v>0</v>
      </c>
    </row>
    <row r="16" spans="1:130" ht="16.149999999999999" customHeight="1" x14ac:dyDescent="0.25">
      <c r="A16" s="2929" t="s">
        <v>3647</v>
      </c>
      <c r="B16" s="1921">
        <f t="shared" si="0"/>
        <v>0</v>
      </c>
      <c r="C16" s="2288">
        <f t="shared" si="0"/>
        <v>0</v>
      </c>
      <c r="D16" s="2005"/>
      <c r="E16" s="6058"/>
      <c r="F16" s="2002"/>
      <c r="G16" s="6058"/>
      <c r="H16" s="2002"/>
      <c r="I16" s="6058"/>
      <c r="J16" s="2002"/>
      <c r="K16" s="6058"/>
      <c r="L16" s="2002"/>
      <c r="M16" s="4571"/>
      <c r="N16" s="1926"/>
      <c r="O16" s="42"/>
      <c r="P16" s="1923"/>
      <c r="Q16" s="42"/>
      <c r="R16" s="1923"/>
      <c r="S16" s="42"/>
      <c r="T16" s="1923"/>
      <c r="U16" s="42"/>
      <c r="V16" s="1923"/>
      <c r="W16" s="42"/>
      <c r="X16" s="1923"/>
      <c r="Y16" s="42"/>
      <c r="Z16" s="1923"/>
      <c r="AA16" s="42"/>
      <c r="AB16" s="1923"/>
      <c r="AC16" s="42"/>
      <c r="AD16" s="1923"/>
      <c r="AE16" s="42"/>
      <c r="AF16" s="1923"/>
      <c r="AG16" s="42"/>
      <c r="AH16" s="1923"/>
      <c r="AI16" s="42"/>
      <c r="AJ16" s="1923"/>
      <c r="AK16" s="42"/>
      <c r="AL16" s="1923"/>
      <c r="AM16" s="42"/>
      <c r="AN16" s="1923"/>
      <c r="AO16" s="42"/>
      <c r="AP16" s="1923"/>
      <c r="AQ16" s="43"/>
      <c r="AR16" s="1998"/>
      <c r="AS16" s="43"/>
      <c r="AT16" s="1926"/>
      <c r="AU16" s="42"/>
      <c r="AV16" s="1923"/>
      <c r="AW16" s="63"/>
      <c r="AX16" s="3647" t="str">
        <f t="shared" si="7"/>
        <v/>
      </c>
      <c r="AY16" s="3647"/>
      <c r="AZ16" s="3647"/>
      <c r="BA16" s="3647"/>
      <c r="BB16" s="3647"/>
      <c r="BC16" s="3647"/>
      <c r="BD16" s="3647"/>
      <c r="BE16" s="3647"/>
      <c r="BF16" s="3647"/>
      <c r="BG16" s="3647"/>
      <c r="BH16" s="3647"/>
      <c r="BI16" s="148"/>
      <c r="BJ16" s="148"/>
      <c r="BK16" s="148"/>
      <c r="BL16" s="148"/>
      <c r="BU16" s="148"/>
      <c r="BW16" s="2117"/>
      <c r="CA16" s="3648" t="str">
        <f t="shared" si="8"/>
        <v/>
      </c>
      <c r="CB16" s="3648" t="str">
        <f t="shared" si="9"/>
        <v/>
      </c>
      <c r="CC16" s="3648" t="str">
        <f t="shared" si="10"/>
        <v/>
      </c>
      <c r="CD16" s="3648" t="str">
        <f t="shared" si="11"/>
        <v/>
      </c>
      <c r="CE16" s="3648" t="str">
        <f t="shared" si="12"/>
        <v/>
      </c>
      <c r="CF16" s="3648" t="str">
        <f t="shared" si="13"/>
        <v/>
      </c>
      <c r="CG16" s="3648" t="str">
        <f t="shared" si="14"/>
        <v/>
      </c>
      <c r="CH16" s="3648" t="str">
        <f t="shared" si="15"/>
        <v/>
      </c>
      <c r="CI16" s="3648" t="str">
        <f t="shared" si="16"/>
        <v/>
      </c>
      <c r="CJ16" s="3648" t="str">
        <f t="shared" si="17"/>
        <v/>
      </c>
      <c r="CK16" s="3648" t="str">
        <f t="shared" si="18"/>
        <v/>
      </c>
      <c r="CL16" s="3648" t="str">
        <f t="shared" si="19"/>
        <v/>
      </c>
      <c r="CM16" s="3648" t="str">
        <f t="shared" si="20"/>
        <v/>
      </c>
      <c r="CN16" s="3648" t="str">
        <f t="shared" si="21"/>
        <v/>
      </c>
      <c r="CO16" s="3648" t="str">
        <f t="shared" si="22"/>
        <v/>
      </c>
      <c r="CP16" s="3648" t="str">
        <f t="shared" si="23"/>
        <v/>
      </c>
      <c r="CQ16" s="3648" t="str">
        <f t="shared" si="24"/>
        <v/>
      </c>
      <c r="CR16" s="3648" t="str">
        <f t="shared" si="25"/>
        <v/>
      </c>
      <c r="CS16" s="3648" t="str">
        <f t="shared" si="26"/>
        <v/>
      </c>
      <c r="CT16" s="3648" t="str">
        <f t="shared" si="27"/>
        <v/>
      </c>
      <c r="CU16" s="3648" t="str">
        <f t="shared" si="28"/>
        <v/>
      </c>
      <c r="CV16" s="3648" t="str">
        <f t="shared" si="29"/>
        <v/>
      </c>
      <c r="CW16" s="3648" t="str">
        <f t="shared" si="30"/>
        <v/>
      </c>
      <c r="CX16" s="3648" t="str">
        <f t="shared" si="31"/>
        <v/>
      </c>
      <c r="CY16" s="3648" t="str">
        <f t="shared" si="32"/>
        <v/>
      </c>
      <c r="CZ16" s="3648" t="str">
        <f t="shared" si="1"/>
        <v/>
      </c>
      <c r="DA16" s="3649">
        <f t="shared" si="2"/>
        <v>0</v>
      </c>
      <c r="DB16" s="3649">
        <f t="shared" si="3"/>
        <v>0</v>
      </c>
      <c r="DC16" s="3649">
        <f t="shared" si="4"/>
        <v>0</v>
      </c>
      <c r="DD16" s="3649">
        <f t="shared" si="5"/>
        <v>0</v>
      </c>
      <c r="DE16" s="3649">
        <f t="shared" si="6"/>
        <v>0</v>
      </c>
      <c r="DF16" s="3649">
        <f t="shared" si="33"/>
        <v>0</v>
      </c>
      <c r="DG16" s="3649">
        <f t="shared" si="34"/>
        <v>0</v>
      </c>
      <c r="DH16" s="3649">
        <f t="shared" si="35"/>
        <v>0</v>
      </c>
      <c r="DI16" s="3649">
        <f t="shared" si="36"/>
        <v>0</v>
      </c>
      <c r="DJ16" s="3649">
        <f t="shared" si="37"/>
        <v>0</v>
      </c>
      <c r="DK16" s="3649">
        <f t="shared" si="38"/>
        <v>0</v>
      </c>
      <c r="DL16" s="3649">
        <f t="shared" si="39"/>
        <v>0</v>
      </c>
      <c r="DM16" s="3649">
        <f t="shared" si="40"/>
        <v>0</v>
      </c>
      <c r="DN16" s="3649">
        <f t="shared" si="41"/>
        <v>0</v>
      </c>
      <c r="DO16" s="3649">
        <f t="shared" si="42"/>
        <v>0</v>
      </c>
      <c r="DP16" s="3649">
        <f t="shared" si="43"/>
        <v>0</v>
      </c>
      <c r="DQ16" s="3649">
        <f t="shared" si="44"/>
        <v>0</v>
      </c>
      <c r="DR16" s="3649">
        <f t="shared" si="45"/>
        <v>0</v>
      </c>
      <c r="DS16" s="3649">
        <f t="shared" si="46"/>
        <v>0</v>
      </c>
      <c r="DT16" s="3649">
        <f t="shared" si="47"/>
        <v>0</v>
      </c>
      <c r="DU16" s="3649">
        <f t="shared" si="48"/>
        <v>0</v>
      </c>
      <c r="DV16" s="3649">
        <f t="shared" si="49"/>
        <v>0</v>
      </c>
      <c r="DW16" s="3649">
        <f t="shared" si="50"/>
        <v>0</v>
      </c>
      <c r="DX16" s="3649">
        <f t="shared" si="51"/>
        <v>0</v>
      </c>
      <c r="DY16" s="3649">
        <f t="shared" si="52"/>
        <v>0</v>
      </c>
      <c r="DZ16" s="3649">
        <f t="shared" si="53"/>
        <v>0</v>
      </c>
    </row>
    <row r="17" spans="1:130" ht="18" customHeight="1" x14ac:dyDescent="0.25">
      <c r="A17" s="2929" t="s">
        <v>3648</v>
      </c>
      <c r="B17" s="1921">
        <f t="shared" si="0"/>
        <v>0</v>
      </c>
      <c r="C17" s="2288">
        <f t="shared" si="0"/>
        <v>0</v>
      </c>
      <c r="D17" s="2005"/>
      <c r="E17" s="6058"/>
      <c r="F17" s="2002"/>
      <c r="G17" s="6058"/>
      <c r="H17" s="2002"/>
      <c r="I17" s="6058"/>
      <c r="J17" s="2002"/>
      <c r="K17" s="6058"/>
      <c r="L17" s="2002"/>
      <c r="M17" s="4571"/>
      <c r="N17" s="1926"/>
      <c r="O17" s="42"/>
      <c r="P17" s="1923"/>
      <c r="Q17" s="42"/>
      <c r="R17" s="1923"/>
      <c r="S17" s="42"/>
      <c r="T17" s="1923"/>
      <c r="U17" s="42"/>
      <c r="V17" s="1923"/>
      <c r="W17" s="42"/>
      <c r="X17" s="1923"/>
      <c r="Y17" s="42"/>
      <c r="Z17" s="1923"/>
      <c r="AA17" s="42"/>
      <c r="AB17" s="1923"/>
      <c r="AC17" s="42"/>
      <c r="AD17" s="1923"/>
      <c r="AE17" s="42"/>
      <c r="AF17" s="1923"/>
      <c r="AG17" s="42"/>
      <c r="AH17" s="1923"/>
      <c r="AI17" s="42"/>
      <c r="AJ17" s="1923"/>
      <c r="AK17" s="42"/>
      <c r="AL17" s="1923"/>
      <c r="AM17" s="42"/>
      <c r="AN17" s="1923"/>
      <c r="AO17" s="42"/>
      <c r="AP17" s="1923"/>
      <c r="AQ17" s="43"/>
      <c r="AR17" s="1926"/>
      <c r="AS17" s="43"/>
      <c r="AT17" s="1926"/>
      <c r="AU17" s="42"/>
      <c r="AV17" s="1923"/>
      <c r="AW17" s="63"/>
      <c r="AX17" s="3647" t="str">
        <f t="shared" si="7"/>
        <v/>
      </c>
      <c r="AY17" s="3647"/>
      <c r="AZ17" s="3647"/>
      <c r="BA17" s="3647"/>
      <c r="BB17" s="3647"/>
      <c r="BC17" s="3647"/>
      <c r="BD17" s="3647"/>
      <c r="BE17" s="3647"/>
      <c r="BF17" s="3647"/>
      <c r="BG17" s="3647"/>
      <c r="BH17" s="3647"/>
      <c r="BI17" s="148"/>
      <c r="BJ17" s="148"/>
      <c r="BK17" s="148"/>
      <c r="BL17" s="148"/>
      <c r="BU17" s="148"/>
      <c r="BW17" s="2117"/>
      <c r="CA17" s="3648" t="str">
        <f t="shared" si="8"/>
        <v/>
      </c>
      <c r="CB17" s="3648" t="str">
        <f t="shared" si="9"/>
        <v/>
      </c>
      <c r="CC17" s="3648" t="str">
        <f t="shared" si="10"/>
        <v/>
      </c>
      <c r="CD17" s="3648" t="str">
        <f t="shared" si="11"/>
        <v/>
      </c>
      <c r="CE17" s="3648" t="str">
        <f t="shared" si="12"/>
        <v/>
      </c>
      <c r="CF17" s="3648" t="str">
        <f t="shared" si="13"/>
        <v/>
      </c>
      <c r="CG17" s="3648" t="str">
        <f t="shared" si="14"/>
        <v/>
      </c>
      <c r="CH17" s="3648" t="str">
        <f t="shared" si="15"/>
        <v/>
      </c>
      <c r="CI17" s="3648" t="str">
        <f t="shared" si="16"/>
        <v/>
      </c>
      <c r="CJ17" s="3648" t="str">
        <f t="shared" si="17"/>
        <v/>
      </c>
      <c r="CK17" s="3648" t="str">
        <f t="shared" si="18"/>
        <v/>
      </c>
      <c r="CL17" s="3648" t="str">
        <f t="shared" si="19"/>
        <v/>
      </c>
      <c r="CM17" s="3648" t="str">
        <f t="shared" si="20"/>
        <v/>
      </c>
      <c r="CN17" s="3648" t="str">
        <f t="shared" si="21"/>
        <v/>
      </c>
      <c r="CO17" s="3648" t="str">
        <f t="shared" si="22"/>
        <v/>
      </c>
      <c r="CP17" s="3648" t="str">
        <f t="shared" si="23"/>
        <v/>
      </c>
      <c r="CQ17" s="3648" t="str">
        <f t="shared" si="24"/>
        <v/>
      </c>
      <c r="CR17" s="3648" t="str">
        <f t="shared" si="25"/>
        <v/>
      </c>
      <c r="CS17" s="3648" t="str">
        <f t="shared" si="26"/>
        <v/>
      </c>
      <c r="CT17" s="3648" t="str">
        <f t="shared" si="27"/>
        <v/>
      </c>
      <c r="CU17" s="3648" t="str">
        <f t="shared" si="28"/>
        <v/>
      </c>
      <c r="CV17" s="3648" t="str">
        <f t="shared" si="29"/>
        <v/>
      </c>
      <c r="CW17" s="3648" t="str">
        <f t="shared" si="30"/>
        <v/>
      </c>
      <c r="CX17" s="3648" t="str">
        <f t="shared" si="31"/>
        <v/>
      </c>
      <c r="CY17" s="3648" t="str">
        <f t="shared" si="32"/>
        <v/>
      </c>
      <c r="CZ17" s="3648" t="str">
        <f t="shared" si="1"/>
        <v/>
      </c>
      <c r="DA17" s="3649">
        <f t="shared" si="2"/>
        <v>0</v>
      </c>
      <c r="DB17" s="3649">
        <f t="shared" si="3"/>
        <v>0</v>
      </c>
      <c r="DC17" s="3649">
        <f t="shared" si="4"/>
        <v>0</v>
      </c>
      <c r="DD17" s="3649">
        <f t="shared" si="5"/>
        <v>0</v>
      </c>
      <c r="DE17" s="3649">
        <f t="shared" si="6"/>
        <v>0</v>
      </c>
      <c r="DF17" s="3649">
        <f t="shared" si="33"/>
        <v>0</v>
      </c>
      <c r="DG17" s="3649">
        <f t="shared" si="34"/>
        <v>0</v>
      </c>
      <c r="DH17" s="3649">
        <f t="shared" si="35"/>
        <v>0</v>
      </c>
      <c r="DI17" s="3649">
        <f t="shared" si="36"/>
        <v>0</v>
      </c>
      <c r="DJ17" s="3649">
        <f t="shared" si="37"/>
        <v>0</v>
      </c>
      <c r="DK17" s="3649">
        <f t="shared" si="38"/>
        <v>0</v>
      </c>
      <c r="DL17" s="3649">
        <f t="shared" si="39"/>
        <v>0</v>
      </c>
      <c r="DM17" s="3649">
        <f t="shared" si="40"/>
        <v>0</v>
      </c>
      <c r="DN17" s="3649">
        <f t="shared" si="41"/>
        <v>0</v>
      </c>
      <c r="DO17" s="3649">
        <f t="shared" si="42"/>
        <v>0</v>
      </c>
      <c r="DP17" s="3649">
        <f t="shared" si="43"/>
        <v>0</v>
      </c>
      <c r="DQ17" s="3649">
        <f t="shared" si="44"/>
        <v>0</v>
      </c>
      <c r="DR17" s="3649">
        <f t="shared" si="45"/>
        <v>0</v>
      </c>
      <c r="DS17" s="3649">
        <f t="shared" si="46"/>
        <v>0</v>
      </c>
      <c r="DT17" s="3649">
        <f t="shared" si="47"/>
        <v>0</v>
      </c>
      <c r="DU17" s="3649">
        <f t="shared" si="48"/>
        <v>0</v>
      </c>
      <c r="DV17" s="3649">
        <f t="shared" si="49"/>
        <v>0</v>
      </c>
      <c r="DW17" s="3649">
        <f t="shared" si="50"/>
        <v>0</v>
      </c>
      <c r="DX17" s="3649">
        <f t="shared" si="51"/>
        <v>0</v>
      </c>
      <c r="DY17" s="3649">
        <f t="shared" si="52"/>
        <v>0</v>
      </c>
      <c r="DZ17" s="3649">
        <f t="shared" si="53"/>
        <v>0</v>
      </c>
    </row>
    <row r="18" spans="1:130" ht="27" customHeight="1" x14ac:dyDescent="0.25">
      <c r="A18" s="2929" t="s">
        <v>3649</v>
      </c>
      <c r="B18" s="1921">
        <f t="shared" si="0"/>
        <v>0</v>
      </c>
      <c r="C18" s="2288">
        <f t="shared" si="0"/>
        <v>0</v>
      </c>
      <c r="D18" s="2005"/>
      <c r="E18" s="6058"/>
      <c r="F18" s="2002"/>
      <c r="G18" s="6058"/>
      <c r="H18" s="2002"/>
      <c r="I18" s="6058"/>
      <c r="J18" s="2002"/>
      <c r="K18" s="6058"/>
      <c r="L18" s="2002"/>
      <c r="M18" s="4571"/>
      <c r="N18" s="1926"/>
      <c r="O18" s="42"/>
      <c r="P18" s="1923"/>
      <c r="Q18" s="42"/>
      <c r="R18" s="1923"/>
      <c r="S18" s="42"/>
      <c r="T18" s="1923"/>
      <c r="U18" s="42"/>
      <c r="V18" s="1923"/>
      <c r="W18" s="42"/>
      <c r="X18" s="1923"/>
      <c r="Y18" s="42"/>
      <c r="Z18" s="1923"/>
      <c r="AA18" s="42"/>
      <c r="AB18" s="1923"/>
      <c r="AC18" s="42"/>
      <c r="AD18" s="1923"/>
      <c r="AE18" s="42"/>
      <c r="AF18" s="1923"/>
      <c r="AG18" s="42"/>
      <c r="AH18" s="1923"/>
      <c r="AI18" s="42"/>
      <c r="AJ18" s="1923"/>
      <c r="AK18" s="42"/>
      <c r="AL18" s="1923"/>
      <c r="AM18" s="42"/>
      <c r="AN18" s="1923"/>
      <c r="AO18" s="42"/>
      <c r="AP18" s="1923"/>
      <c r="AQ18" s="43"/>
      <c r="AR18" s="1998"/>
      <c r="AS18" s="43"/>
      <c r="AT18" s="1926"/>
      <c r="AU18" s="42"/>
      <c r="AV18" s="1923"/>
      <c r="AW18" s="63"/>
      <c r="AX18" s="3647" t="str">
        <f t="shared" si="7"/>
        <v/>
      </c>
      <c r="AY18" s="3647"/>
      <c r="AZ18" s="3647"/>
      <c r="BA18" s="3647"/>
      <c r="BB18" s="3647"/>
      <c r="BC18" s="3647"/>
      <c r="BD18" s="3647"/>
      <c r="BE18" s="3647"/>
      <c r="BF18" s="3647"/>
      <c r="BG18" s="3647"/>
      <c r="BH18" s="3647"/>
      <c r="BI18" s="148"/>
      <c r="BJ18" s="148"/>
      <c r="BK18" s="148"/>
      <c r="BL18" s="148"/>
      <c r="BU18" s="148"/>
      <c r="BW18" s="2117"/>
      <c r="CA18" s="3648" t="str">
        <f t="shared" si="8"/>
        <v/>
      </c>
      <c r="CB18" s="3648" t="str">
        <f t="shared" si="9"/>
        <v/>
      </c>
      <c r="CC18" s="3648" t="str">
        <f t="shared" si="10"/>
        <v/>
      </c>
      <c r="CD18" s="3648" t="str">
        <f t="shared" si="11"/>
        <v/>
      </c>
      <c r="CE18" s="3648" t="str">
        <f t="shared" si="12"/>
        <v/>
      </c>
      <c r="CF18" s="3648" t="str">
        <f t="shared" si="13"/>
        <v/>
      </c>
      <c r="CG18" s="3648" t="str">
        <f t="shared" si="14"/>
        <v/>
      </c>
      <c r="CH18" s="3648" t="str">
        <f t="shared" si="15"/>
        <v/>
      </c>
      <c r="CI18" s="3648" t="str">
        <f t="shared" si="16"/>
        <v/>
      </c>
      <c r="CJ18" s="3648" t="str">
        <f t="shared" si="17"/>
        <v/>
      </c>
      <c r="CK18" s="3648" t="str">
        <f t="shared" si="18"/>
        <v/>
      </c>
      <c r="CL18" s="3648" t="str">
        <f t="shared" si="19"/>
        <v/>
      </c>
      <c r="CM18" s="3648" t="str">
        <f t="shared" si="20"/>
        <v/>
      </c>
      <c r="CN18" s="3648" t="str">
        <f t="shared" si="21"/>
        <v/>
      </c>
      <c r="CO18" s="3648" t="str">
        <f t="shared" si="22"/>
        <v/>
      </c>
      <c r="CP18" s="3648" t="str">
        <f t="shared" si="23"/>
        <v/>
      </c>
      <c r="CQ18" s="3648" t="str">
        <f t="shared" si="24"/>
        <v/>
      </c>
      <c r="CR18" s="3648" t="str">
        <f t="shared" si="25"/>
        <v/>
      </c>
      <c r="CS18" s="3648" t="str">
        <f t="shared" si="26"/>
        <v/>
      </c>
      <c r="CT18" s="3648" t="str">
        <f t="shared" si="27"/>
        <v/>
      </c>
      <c r="CU18" s="3648" t="str">
        <f t="shared" si="28"/>
        <v/>
      </c>
      <c r="CV18" s="3648" t="str">
        <f t="shared" si="29"/>
        <v/>
      </c>
      <c r="CW18" s="3648" t="str">
        <f t="shared" si="30"/>
        <v/>
      </c>
      <c r="CX18" s="3648" t="str">
        <f t="shared" si="31"/>
        <v/>
      </c>
      <c r="CY18" s="3648" t="str">
        <f t="shared" si="32"/>
        <v/>
      </c>
      <c r="CZ18" s="3648" t="str">
        <f t="shared" si="1"/>
        <v/>
      </c>
      <c r="DA18" s="3649">
        <f t="shared" si="2"/>
        <v>0</v>
      </c>
      <c r="DB18" s="3649">
        <f t="shared" si="3"/>
        <v>0</v>
      </c>
      <c r="DC18" s="3649">
        <f t="shared" si="4"/>
        <v>0</v>
      </c>
      <c r="DD18" s="3649">
        <f t="shared" si="5"/>
        <v>0</v>
      </c>
      <c r="DE18" s="3649">
        <f t="shared" si="6"/>
        <v>0</v>
      </c>
      <c r="DF18" s="3649">
        <f t="shared" si="33"/>
        <v>0</v>
      </c>
      <c r="DG18" s="3649">
        <f t="shared" si="34"/>
        <v>0</v>
      </c>
      <c r="DH18" s="3649">
        <f t="shared" si="35"/>
        <v>0</v>
      </c>
      <c r="DI18" s="3649">
        <f t="shared" si="36"/>
        <v>0</v>
      </c>
      <c r="DJ18" s="3649">
        <f t="shared" si="37"/>
        <v>0</v>
      </c>
      <c r="DK18" s="3649">
        <f t="shared" si="38"/>
        <v>0</v>
      </c>
      <c r="DL18" s="3649">
        <f t="shared" si="39"/>
        <v>0</v>
      </c>
      <c r="DM18" s="3649">
        <f t="shared" si="40"/>
        <v>0</v>
      </c>
      <c r="DN18" s="3649">
        <f t="shared" si="41"/>
        <v>0</v>
      </c>
      <c r="DO18" s="3649">
        <f t="shared" si="42"/>
        <v>0</v>
      </c>
      <c r="DP18" s="3649">
        <f t="shared" si="43"/>
        <v>0</v>
      </c>
      <c r="DQ18" s="3649">
        <f t="shared" si="44"/>
        <v>0</v>
      </c>
      <c r="DR18" s="3649">
        <f t="shared" si="45"/>
        <v>0</v>
      </c>
      <c r="DS18" s="3649">
        <f t="shared" si="46"/>
        <v>0</v>
      </c>
      <c r="DT18" s="3649">
        <f t="shared" si="47"/>
        <v>0</v>
      </c>
      <c r="DU18" s="3649">
        <f t="shared" si="48"/>
        <v>0</v>
      </c>
      <c r="DV18" s="3649">
        <f t="shared" si="49"/>
        <v>0</v>
      </c>
      <c r="DW18" s="3649">
        <f t="shared" si="50"/>
        <v>0</v>
      </c>
      <c r="DX18" s="3649">
        <f t="shared" si="51"/>
        <v>0</v>
      </c>
      <c r="DY18" s="3649">
        <f t="shared" si="52"/>
        <v>0</v>
      </c>
      <c r="DZ18" s="3649">
        <f t="shared" si="53"/>
        <v>0</v>
      </c>
    </row>
    <row r="19" spans="1:130" ht="16.149999999999999" customHeight="1" x14ac:dyDescent="0.25">
      <c r="A19" s="2246" t="s">
        <v>3650</v>
      </c>
      <c r="B19" s="1921">
        <f t="shared" si="0"/>
        <v>0</v>
      </c>
      <c r="C19" s="2288">
        <f t="shared" si="0"/>
        <v>0</v>
      </c>
      <c r="D19" s="2005"/>
      <c r="E19" s="6058"/>
      <c r="F19" s="2002"/>
      <c r="G19" s="6058"/>
      <c r="H19" s="2002"/>
      <c r="I19" s="6058"/>
      <c r="J19" s="2002"/>
      <c r="K19" s="6058"/>
      <c r="L19" s="2002"/>
      <c r="M19" s="4571"/>
      <c r="N19" s="1926"/>
      <c r="O19" s="42"/>
      <c r="P19" s="1923"/>
      <c r="Q19" s="42"/>
      <c r="R19" s="1923"/>
      <c r="S19" s="42"/>
      <c r="T19" s="1923"/>
      <c r="U19" s="42"/>
      <c r="V19" s="1923"/>
      <c r="W19" s="42"/>
      <c r="X19" s="1923"/>
      <c r="Y19" s="42"/>
      <c r="Z19" s="1923"/>
      <c r="AA19" s="42"/>
      <c r="AB19" s="1923"/>
      <c r="AC19" s="42"/>
      <c r="AD19" s="1923"/>
      <c r="AE19" s="42"/>
      <c r="AF19" s="1923"/>
      <c r="AG19" s="42"/>
      <c r="AH19" s="1923"/>
      <c r="AI19" s="42"/>
      <c r="AJ19" s="1923"/>
      <c r="AK19" s="42"/>
      <c r="AL19" s="1923"/>
      <c r="AM19" s="42"/>
      <c r="AN19" s="1923"/>
      <c r="AO19" s="42"/>
      <c r="AP19" s="1923"/>
      <c r="AQ19" s="43"/>
      <c r="AR19" s="1998"/>
      <c r="AS19" s="43"/>
      <c r="AT19" s="1926"/>
      <c r="AU19" s="42"/>
      <c r="AV19" s="1923"/>
      <c r="AW19" s="63"/>
      <c r="AX19" s="3647" t="str">
        <f t="shared" si="7"/>
        <v/>
      </c>
      <c r="AY19" s="3647"/>
      <c r="AZ19" s="3647"/>
      <c r="BA19" s="3647"/>
      <c r="BB19" s="3647"/>
      <c r="BC19" s="3647"/>
      <c r="BD19" s="3647"/>
      <c r="BE19" s="3647"/>
      <c r="BF19" s="3647"/>
      <c r="BG19" s="3647"/>
      <c r="BH19" s="3647"/>
      <c r="BI19" s="148"/>
      <c r="BJ19" s="148"/>
      <c r="BK19" s="148"/>
      <c r="BL19" s="148"/>
      <c r="BU19" s="148"/>
      <c r="BW19" s="2117"/>
      <c r="CA19" s="3648" t="str">
        <f t="shared" si="8"/>
        <v/>
      </c>
      <c r="CB19" s="3648" t="str">
        <f t="shared" si="9"/>
        <v/>
      </c>
      <c r="CC19" s="3648" t="str">
        <f t="shared" si="10"/>
        <v/>
      </c>
      <c r="CD19" s="3648" t="str">
        <f t="shared" si="11"/>
        <v/>
      </c>
      <c r="CE19" s="3648" t="str">
        <f t="shared" si="12"/>
        <v/>
      </c>
      <c r="CF19" s="3648" t="str">
        <f t="shared" si="13"/>
        <v/>
      </c>
      <c r="CG19" s="3648" t="str">
        <f t="shared" si="14"/>
        <v/>
      </c>
      <c r="CH19" s="3648" t="str">
        <f t="shared" si="15"/>
        <v/>
      </c>
      <c r="CI19" s="3648" t="str">
        <f t="shared" si="16"/>
        <v/>
      </c>
      <c r="CJ19" s="3648" t="str">
        <f t="shared" si="17"/>
        <v/>
      </c>
      <c r="CK19" s="3648" t="str">
        <f t="shared" si="18"/>
        <v/>
      </c>
      <c r="CL19" s="3648" t="str">
        <f t="shared" si="19"/>
        <v/>
      </c>
      <c r="CM19" s="3648" t="str">
        <f t="shared" si="20"/>
        <v/>
      </c>
      <c r="CN19" s="3648" t="str">
        <f t="shared" si="21"/>
        <v/>
      </c>
      <c r="CO19" s="3648" t="str">
        <f t="shared" si="22"/>
        <v/>
      </c>
      <c r="CP19" s="3648" t="str">
        <f t="shared" si="23"/>
        <v/>
      </c>
      <c r="CQ19" s="3648" t="str">
        <f t="shared" si="24"/>
        <v/>
      </c>
      <c r="CR19" s="3648" t="str">
        <f t="shared" si="25"/>
        <v/>
      </c>
      <c r="CS19" s="3648" t="str">
        <f t="shared" si="26"/>
        <v/>
      </c>
      <c r="CT19" s="3648" t="str">
        <f t="shared" si="27"/>
        <v/>
      </c>
      <c r="CU19" s="3648" t="str">
        <f t="shared" si="28"/>
        <v/>
      </c>
      <c r="CV19" s="3648" t="str">
        <f t="shared" si="29"/>
        <v/>
      </c>
      <c r="CW19" s="3648" t="str">
        <f t="shared" si="30"/>
        <v/>
      </c>
      <c r="CX19" s="3648" t="str">
        <f t="shared" si="31"/>
        <v/>
      </c>
      <c r="CY19" s="3648" t="str">
        <f t="shared" si="32"/>
        <v/>
      </c>
      <c r="CZ19" s="3648" t="str">
        <f t="shared" si="1"/>
        <v/>
      </c>
      <c r="DA19" s="3649">
        <f t="shared" si="2"/>
        <v>0</v>
      </c>
      <c r="DB19" s="3649">
        <f t="shared" si="3"/>
        <v>0</v>
      </c>
      <c r="DC19" s="3649">
        <f t="shared" si="4"/>
        <v>0</v>
      </c>
      <c r="DD19" s="3649">
        <f t="shared" si="5"/>
        <v>0</v>
      </c>
      <c r="DE19" s="3649">
        <f t="shared" si="6"/>
        <v>0</v>
      </c>
      <c r="DF19" s="3649">
        <f t="shared" si="33"/>
        <v>0</v>
      </c>
      <c r="DG19" s="3649">
        <f t="shared" si="34"/>
        <v>0</v>
      </c>
      <c r="DH19" s="3649">
        <f t="shared" si="35"/>
        <v>0</v>
      </c>
      <c r="DI19" s="3649">
        <f t="shared" si="36"/>
        <v>0</v>
      </c>
      <c r="DJ19" s="3649">
        <f t="shared" si="37"/>
        <v>0</v>
      </c>
      <c r="DK19" s="3649">
        <f t="shared" si="38"/>
        <v>0</v>
      </c>
      <c r="DL19" s="3649">
        <f t="shared" si="39"/>
        <v>0</v>
      </c>
      <c r="DM19" s="3649">
        <f t="shared" si="40"/>
        <v>0</v>
      </c>
      <c r="DN19" s="3649">
        <f t="shared" si="41"/>
        <v>0</v>
      </c>
      <c r="DO19" s="3649">
        <f t="shared" si="42"/>
        <v>0</v>
      </c>
      <c r="DP19" s="3649">
        <f t="shared" si="43"/>
        <v>0</v>
      </c>
      <c r="DQ19" s="3649">
        <f t="shared" si="44"/>
        <v>0</v>
      </c>
      <c r="DR19" s="3649">
        <f t="shared" si="45"/>
        <v>0</v>
      </c>
      <c r="DS19" s="3649">
        <f t="shared" si="46"/>
        <v>0</v>
      </c>
      <c r="DT19" s="3649">
        <f t="shared" si="47"/>
        <v>0</v>
      </c>
      <c r="DU19" s="3649">
        <f t="shared" si="48"/>
        <v>0</v>
      </c>
      <c r="DV19" s="3649">
        <f t="shared" si="49"/>
        <v>0</v>
      </c>
      <c r="DW19" s="3649">
        <f t="shared" si="50"/>
        <v>0</v>
      </c>
      <c r="DX19" s="3649">
        <f t="shared" si="51"/>
        <v>0</v>
      </c>
      <c r="DY19" s="3649">
        <f t="shared" si="52"/>
        <v>0</v>
      </c>
      <c r="DZ19" s="3649">
        <f t="shared" si="53"/>
        <v>0</v>
      </c>
    </row>
    <row r="20" spans="1:130" ht="16.149999999999999" customHeight="1" x14ac:dyDescent="0.25">
      <c r="A20" s="2246" t="s">
        <v>3651</v>
      </c>
      <c r="B20" s="1921">
        <f>+D20+F20+H20+J20+L20+N20+P20+R20+T20+V20+X20+Z20+AB20+AD20+AF20+AH20+AJ20+AL20+AN20+AP20</f>
        <v>0</v>
      </c>
      <c r="C20" s="2288">
        <f>+E20+G20+I20+K20+M20+O20+Q20+S20+U20+W20+Y20+AA20+AC20+AE20+AG20+AI20+AK20+AM20+AO20+AQ20</f>
        <v>0</v>
      </c>
      <c r="D20" s="1926"/>
      <c r="E20" s="42"/>
      <c r="F20" s="1923"/>
      <c r="G20" s="42"/>
      <c r="H20" s="1923"/>
      <c r="I20" s="63"/>
      <c r="J20" s="1926"/>
      <c r="K20" s="1926"/>
      <c r="L20" s="1923"/>
      <c r="M20" s="63"/>
      <c r="N20" s="1926"/>
      <c r="O20" s="42"/>
      <c r="P20" s="1923"/>
      <c r="Q20" s="42"/>
      <c r="R20" s="1923"/>
      <c r="S20" s="42"/>
      <c r="T20" s="1923"/>
      <c r="U20" s="42"/>
      <c r="V20" s="1923"/>
      <c r="W20" s="42"/>
      <c r="X20" s="1923"/>
      <c r="Y20" s="42"/>
      <c r="Z20" s="1923"/>
      <c r="AA20" s="42"/>
      <c r="AB20" s="1923"/>
      <c r="AC20" s="42"/>
      <c r="AD20" s="1923"/>
      <c r="AE20" s="42"/>
      <c r="AF20" s="1923"/>
      <c r="AG20" s="42"/>
      <c r="AH20" s="1923"/>
      <c r="AI20" s="42"/>
      <c r="AJ20" s="1923"/>
      <c r="AK20" s="42"/>
      <c r="AL20" s="1923"/>
      <c r="AM20" s="42"/>
      <c r="AN20" s="1923"/>
      <c r="AO20" s="42"/>
      <c r="AP20" s="1923"/>
      <c r="AQ20" s="43"/>
      <c r="AR20" s="1998"/>
      <c r="AS20" s="43"/>
      <c r="AT20" s="1926"/>
      <c r="AU20" s="42"/>
      <c r="AV20" s="1923"/>
      <c r="AW20" s="63"/>
      <c r="AX20" s="3647" t="str">
        <f t="shared" si="7"/>
        <v/>
      </c>
      <c r="AY20" s="3647"/>
      <c r="AZ20" s="3647"/>
      <c r="BA20" s="3647"/>
      <c r="BB20" s="3647"/>
      <c r="BC20" s="3647"/>
      <c r="BD20" s="3647"/>
      <c r="BE20" s="3647"/>
      <c r="BF20" s="3647"/>
      <c r="BG20" s="3647"/>
      <c r="BH20" s="3647"/>
      <c r="BI20" s="148"/>
      <c r="BJ20" s="148"/>
      <c r="BK20" s="148"/>
      <c r="BL20" s="148"/>
      <c r="BU20" s="148"/>
      <c r="BW20" s="2117"/>
      <c r="CA20" s="3648" t="str">
        <f t="shared" si="8"/>
        <v/>
      </c>
      <c r="CB20" s="3648" t="str">
        <f t="shared" si="9"/>
        <v/>
      </c>
      <c r="CC20" s="3648" t="str">
        <f t="shared" si="10"/>
        <v/>
      </c>
      <c r="CD20" s="3648" t="str">
        <f t="shared" si="11"/>
        <v/>
      </c>
      <c r="CE20" s="3648" t="str">
        <f t="shared" si="12"/>
        <v/>
      </c>
      <c r="CF20" s="3648" t="str">
        <f t="shared" si="13"/>
        <v/>
      </c>
      <c r="CG20" s="3648" t="str">
        <f t="shared" si="14"/>
        <v/>
      </c>
      <c r="CH20" s="3648" t="str">
        <f t="shared" si="15"/>
        <v/>
      </c>
      <c r="CI20" s="3648" t="str">
        <f t="shared" si="16"/>
        <v/>
      </c>
      <c r="CJ20" s="3648" t="str">
        <f t="shared" si="17"/>
        <v/>
      </c>
      <c r="CK20" s="3648" t="str">
        <f t="shared" si="18"/>
        <v/>
      </c>
      <c r="CL20" s="3648" t="str">
        <f t="shared" si="19"/>
        <v/>
      </c>
      <c r="CM20" s="3648" t="str">
        <f t="shared" si="20"/>
        <v/>
      </c>
      <c r="CN20" s="3648" t="str">
        <f t="shared" si="21"/>
        <v/>
      </c>
      <c r="CO20" s="3648" t="str">
        <f t="shared" si="22"/>
        <v/>
      </c>
      <c r="CP20" s="3648" t="str">
        <f t="shared" si="23"/>
        <v/>
      </c>
      <c r="CQ20" s="3648" t="str">
        <f t="shared" si="24"/>
        <v/>
      </c>
      <c r="CR20" s="3648" t="str">
        <f t="shared" si="25"/>
        <v/>
      </c>
      <c r="CS20" s="3648" t="str">
        <f t="shared" si="26"/>
        <v/>
      </c>
      <c r="CT20" s="3648" t="str">
        <f t="shared" si="27"/>
        <v/>
      </c>
      <c r="CU20" s="3648" t="str">
        <f t="shared" si="28"/>
        <v/>
      </c>
      <c r="CV20" s="3648" t="str">
        <f t="shared" si="29"/>
        <v/>
      </c>
      <c r="CW20" s="3648" t="str">
        <f t="shared" si="30"/>
        <v/>
      </c>
      <c r="CX20" s="3648" t="str">
        <f t="shared" si="31"/>
        <v/>
      </c>
      <c r="CY20" s="3648" t="str">
        <f t="shared" si="32"/>
        <v/>
      </c>
      <c r="CZ20" s="3648" t="str">
        <f t="shared" si="1"/>
        <v/>
      </c>
      <c r="DA20" s="3649">
        <f t="shared" si="2"/>
        <v>0</v>
      </c>
      <c r="DB20" s="3649">
        <f t="shared" si="3"/>
        <v>0</v>
      </c>
      <c r="DC20" s="3649">
        <f t="shared" si="4"/>
        <v>0</v>
      </c>
      <c r="DD20" s="3649">
        <f t="shared" si="5"/>
        <v>0</v>
      </c>
      <c r="DE20" s="3649">
        <f t="shared" si="6"/>
        <v>0</v>
      </c>
      <c r="DF20" s="3649">
        <f t="shared" si="33"/>
        <v>0</v>
      </c>
      <c r="DG20" s="3649">
        <f t="shared" si="34"/>
        <v>0</v>
      </c>
      <c r="DH20" s="3649">
        <f t="shared" si="35"/>
        <v>0</v>
      </c>
      <c r="DI20" s="3649">
        <f t="shared" si="36"/>
        <v>0</v>
      </c>
      <c r="DJ20" s="3649">
        <f t="shared" si="37"/>
        <v>0</v>
      </c>
      <c r="DK20" s="3649">
        <f t="shared" si="38"/>
        <v>0</v>
      </c>
      <c r="DL20" s="3649">
        <f t="shared" si="39"/>
        <v>0</v>
      </c>
      <c r="DM20" s="3649">
        <f t="shared" si="40"/>
        <v>0</v>
      </c>
      <c r="DN20" s="3649">
        <f t="shared" si="41"/>
        <v>0</v>
      </c>
      <c r="DO20" s="3649">
        <f t="shared" si="42"/>
        <v>0</v>
      </c>
      <c r="DP20" s="3649">
        <f t="shared" si="43"/>
        <v>0</v>
      </c>
      <c r="DQ20" s="3649">
        <f t="shared" si="44"/>
        <v>0</v>
      </c>
      <c r="DR20" s="3649">
        <f t="shared" si="45"/>
        <v>0</v>
      </c>
      <c r="DS20" s="3649">
        <f t="shared" si="46"/>
        <v>0</v>
      </c>
      <c r="DT20" s="3649">
        <f t="shared" si="47"/>
        <v>0</v>
      </c>
      <c r="DU20" s="3649">
        <f t="shared" si="48"/>
        <v>0</v>
      </c>
      <c r="DV20" s="3649">
        <f t="shared" si="49"/>
        <v>0</v>
      </c>
      <c r="DW20" s="3649">
        <f t="shared" si="50"/>
        <v>0</v>
      </c>
      <c r="DX20" s="3649">
        <f t="shared" si="51"/>
        <v>0</v>
      </c>
      <c r="DY20" s="3649">
        <f t="shared" si="52"/>
        <v>0</v>
      </c>
      <c r="DZ20" s="3649">
        <f t="shared" si="53"/>
        <v>0</v>
      </c>
    </row>
    <row r="21" spans="1:130" ht="24" customHeight="1" x14ac:dyDescent="0.25">
      <c r="A21" s="2929" t="s">
        <v>3652</v>
      </c>
      <c r="B21" s="1921">
        <f>+D21+F21+H21</f>
        <v>0</v>
      </c>
      <c r="C21" s="2288">
        <f>+E21+G21+I21</f>
        <v>0</v>
      </c>
      <c r="D21" s="1926"/>
      <c r="E21" s="42"/>
      <c r="F21" s="1923"/>
      <c r="G21" s="42"/>
      <c r="H21" s="1923"/>
      <c r="I21" s="63"/>
      <c r="J21" s="1995"/>
      <c r="K21" s="6141"/>
      <c r="L21" s="1995"/>
      <c r="M21" s="6141"/>
      <c r="N21" s="1995"/>
      <c r="O21" s="6141"/>
      <c r="P21" s="1995"/>
      <c r="Q21" s="6141"/>
      <c r="R21" s="1995"/>
      <c r="S21" s="6141"/>
      <c r="T21" s="1995"/>
      <c r="U21" s="6141"/>
      <c r="V21" s="1995"/>
      <c r="W21" s="6141"/>
      <c r="X21" s="1995"/>
      <c r="Y21" s="6141"/>
      <c r="Z21" s="1995"/>
      <c r="AA21" s="6141"/>
      <c r="AB21" s="1995"/>
      <c r="AC21" s="6141"/>
      <c r="AD21" s="1995"/>
      <c r="AE21" s="6141"/>
      <c r="AF21" s="1995"/>
      <c r="AG21" s="6141"/>
      <c r="AH21" s="1995"/>
      <c r="AI21" s="6141"/>
      <c r="AJ21" s="1995"/>
      <c r="AK21" s="6141"/>
      <c r="AL21" s="1995"/>
      <c r="AM21" s="6141"/>
      <c r="AN21" s="1995"/>
      <c r="AO21" s="6141"/>
      <c r="AP21" s="1995"/>
      <c r="AQ21" s="6142"/>
      <c r="AR21" s="1926"/>
      <c r="AS21" s="43"/>
      <c r="AT21" s="1926"/>
      <c r="AU21" s="42"/>
      <c r="AV21" s="1923"/>
      <c r="AW21" s="63"/>
      <c r="AX21" s="3647" t="str">
        <f t="shared" si="7"/>
        <v/>
      </c>
      <c r="AY21" s="3647"/>
      <c r="AZ21" s="3647"/>
      <c r="BA21" s="3647"/>
      <c r="BB21" s="3647"/>
      <c r="BC21" s="3647"/>
      <c r="BD21" s="3647"/>
      <c r="BE21" s="3647"/>
      <c r="BF21" s="3647"/>
      <c r="BG21" s="3647"/>
      <c r="BH21" s="3647"/>
      <c r="BI21" s="148"/>
      <c r="BJ21" s="148"/>
      <c r="BK21" s="148"/>
      <c r="BL21" s="148"/>
      <c r="BU21" s="148"/>
      <c r="BW21" s="2117"/>
      <c r="CA21" s="3648" t="str">
        <f t="shared" si="8"/>
        <v/>
      </c>
      <c r="CB21" s="3648" t="str">
        <f t="shared" si="9"/>
        <v/>
      </c>
      <c r="CC21" s="3648" t="str">
        <f t="shared" si="10"/>
        <v/>
      </c>
      <c r="CD21" s="3648" t="str">
        <f t="shared" si="11"/>
        <v/>
      </c>
      <c r="CE21" s="3648" t="str">
        <f t="shared" si="12"/>
        <v/>
      </c>
      <c r="CF21" s="3648" t="str">
        <f t="shared" si="13"/>
        <v/>
      </c>
      <c r="CG21" s="3648" t="str">
        <f t="shared" si="14"/>
        <v/>
      </c>
      <c r="CH21" s="3648" t="str">
        <f t="shared" si="15"/>
        <v/>
      </c>
      <c r="CI21" s="3648" t="str">
        <f t="shared" si="16"/>
        <v/>
      </c>
      <c r="CJ21" s="3648" t="str">
        <f t="shared" si="17"/>
        <v/>
      </c>
      <c r="CK21" s="3648" t="str">
        <f t="shared" si="18"/>
        <v/>
      </c>
      <c r="CL21" s="3648" t="str">
        <f t="shared" si="19"/>
        <v/>
      </c>
      <c r="CM21" s="3648" t="str">
        <f t="shared" si="20"/>
        <v/>
      </c>
      <c r="CN21" s="3648" t="str">
        <f t="shared" si="21"/>
        <v/>
      </c>
      <c r="CO21" s="3648" t="str">
        <f t="shared" si="22"/>
        <v/>
      </c>
      <c r="CP21" s="3648" t="str">
        <f t="shared" si="23"/>
        <v/>
      </c>
      <c r="CQ21" s="3648" t="str">
        <f t="shared" si="24"/>
        <v/>
      </c>
      <c r="CR21" s="3648" t="str">
        <f t="shared" si="25"/>
        <v/>
      </c>
      <c r="CS21" s="3648" t="str">
        <f t="shared" si="26"/>
        <v/>
      </c>
      <c r="CT21" s="3648" t="str">
        <f t="shared" si="27"/>
        <v/>
      </c>
      <c r="CU21" s="3648" t="str">
        <f t="shared" si="28"/>
        <v/>
      </c>
      <c r="CV21" s="3648" t="str">
        <f t="shared" si="29"/>
        <v/>
      </c>
      <c r="CW21" s="3648" t="str">
        <f t="shared" si="30"/>
        <v/>
      </c>
      <c r="CX21" s="3648" t="str">
        <f t="shared" si="31"/>
        <v/>
      </c>
      <c r="CY21" s="3648" t="str">
        <f t="shared" si="32"/>
        <v/>
      </c>
      <c r="CZ21" s="3648" t="str">
        <f t="shared" si="1"/>
        <v/>
      </c>
      <c r="DA21" s="3649">
        <f t="shared" si="2"/>
        <v>0</v>
      </c>
      <c r="DB21" s="3649">
        <f t="shared" si="3"/>
        <v>0</v>
      </c>
      <c r="DC21" s="3649">
        <f t="shared" si="4"/>
        <v>0</v>
      </c>
      <c r="DD21" s="3649">
        <f t="shared" si="5"/>
        <v>0</v>
      </c>
      <c r="DE21" s="3649">
        <f t="shared" si="6"/>
        <v>0</v>
      </c>
      <c r="DF21" s="3649">
        <f t="shared" si="33"/>
        <v>0</v>
      </c>
      <c r="DG21" s="3649">
        <f t="shared" si="34"/>
        <v>0</v>
      </c>
      <c r="DH21" s="3649">
        <f t="shared" si="35"/>
        <v>0</v>
      </c>
      <c r="DI21" s="3649">
        <f t="shared" si="36"/>
        <v>0</v>
      </c>
      <c r="DJ21" s="3649">
        <f t="shared" si="37"/>
        <v>0</v>
      </c>
      <c r="DK21" s="3649">
        <f t="shared" si="38"/>
        <v>0</v>
      </c>
      <c r="DL21" s="3649">
        <f t="shared" si="39"/>
        <v>0</v>
      </c>
      <c r="DM21" s="3649">
        <f t="shared" si="40"/>
        <v>0</v>
      </c>
      <c r="DN21" s="3649">
        <f t="shared" si="41"/>
        <v>0</v>
      </c>
      <c r="DO21" s="3649">
        <f t="shared" si="42"/>
        <v>0</v>
      </c>
      <c r="DP21" s="3649">
        <f t="shared" si="43"/>
        <v>0</v>
      </c>
      <c r="DQ21" s="3649">
        <f t="shared" si="44"/>
        <v>0</v>
      </c>
      <c r="DR21" s="3649">
        <f t="shared" si="45"/>
        <v>0</v>
      </c>
      <c r="DS21" s="3649">
        <f t="shared" si="46"/>
        <v>0</v>
      </c>
      <c r="DT21" s="3649">
        <f t="shared" si="47"/>
        <v>0</v>
      </c>
      <c r="DU21" s="3649">
        <f t="shared" si="48"/>
        <v>0</v>
      </c>
      <c r="DV21" s="3649">
        <f t="shared" si="49"/>
        <v>0</v>
      </c>
      <c r="DW21" s="3649">
        <f t="shared" si="50"/>
        <v>0</v>
      </c>
      <c r="DX21" s="3649">
        <f t="shared" si="51"/>
        <v>0</v>
      </c>
      <c r="DY21" s="3649">
        <f t="shared" si="52"/>
        <v>0</v>
      </c>
      <c r="DZ21" s="3649">
        <f t="shared" si="53"/>
        <v>0</v>
      </c>
    </row>
    <row r="22" spans="1:130" ht="18" customHeight="1" x14ac:dyDescent="0.25">
      <c r="A22" s="2929" t="s">
        <v>3653</v>
      </c>
      <c r="B22" s="1921">
        <f>+P22+R22+T22+V22+X22+Z22+AB22+AD22+AF22+AH22+AJ22+AL22+AN22+AP22</f>
        <v>0</v>
      </c>
      <c r="C22" s="2288">
        <f>+Q22+S22+U22+W22+Y22+AA22+AC22+AE22+AG22+AI22+AK22+AM22+AO22+AQ22</f>
        <v>0</v>
      </c>
      <c r="D22" s="2005"/>
      <c r="E22" s="6058"/>
      <c r="F22" s="2002"/>
      <c r="G22" s="6058"/>
      <c r="H22" s="2002"/>
      <c r="I22" s="6058"/>
      <c r="J22" s="2002"/>
      <c r="K22" s="6058"/>
      <c r="L22" s="2002"/>
      <c r="M22" s="4571"/>
      <c r="N22" s="2005"/>
      <c r="O22" s="6058"/>
      <c r="P22" s="1923"/>
      <c r="Q22" s="42"/>
      <c r="R22" s="1923"/>
      <c r="S22" s="42"/>
      <c r="T22" s="1923"/>
      <c r="U22" s="42"/>
      <c r="V22" s="1923"/>
      <c r="W22" s="42"/>
      <c r="X22" s="1923"/>
      <c r="Y22" s="42"/>
      <c r="Z22" s="1923"/>
      <c r="AA22" s="42"/>
      <c r="AB22" s="1923"/>
      <c r="AC22" s="42"/>
      <c r="AD22" s="1923"/>
      <c r="AE22" s="42"/>
      <c r="AF22" s="1923"/>
      <c r="AG22" s="42"/>
      <c r="AH22" s="1923"/>
      <c r="AI22" s="42"/>
      <c r="AJ22" s="1923"/>
      <c r="AK22" s="42"/>
      <c r="AL22" s="1923"/>
      <c r="AM22" s="42"/>
      <c r="AN22" s="1923"/>
      <c r="AO22" s="42"/>
      <c r="AP22" s="1923"/>
      <c r="AQ22" s="43"/>
      <c r="AR22" s="1926"/>
      <c r="AS22" s="43"/>
      <c r="AT22" s="1926"/>
      <c r="AU22" s="42"/>
      <c r="AV22" s="1923"/>
      <c r="AW22" s="63"/>
      <c r="AX22" s="3647" t="str">
        <f t="shared" si="7"/>
        <v/>
      </c>
      <c r="AY22" s="3647"/>
      <c r="AZ22" s="3647"/>
      <c r="BA22" s="3647"/>
      <c r="BB22" s="3647"/>
      <c r="BC22" s="3647"/>
      <c r="BD22" s="3647"/>
      <c r="BE22" s="3647"/>
      <c r="BF22" s="3647"/>
      <c r="BG22" s="3647"/>
      <c r="BH22" s="3647"/>
      <c r="BI22" s="148"/>
      <c r="BJ22" s="148"/>
      <c r="BK22" s="148"/>
      <c r="BL22" s="148"/>
      <c r="BU22" s="148"/>
      <c r="BW22" s="2117"/>
      <c r="CA22" s="3648" t="str">
        <f t="shared" si="8"/>
        <v/>
      </c>
      <c r="CB22" s="3648" t="str">
        <f t="shared" si="9"/>
        <v/>
      </c>
      <c r="CC22" s="3648" t="str">
        <f t="shared" si="10"/>
        <v/>
      </c>
      <c r="CD22" s="3648" t="str">
        <f t="shared" si="11"/>
        <v/>
      </c>
      <c r="CE22" s="3648" t="str">
        <f t="shared" si="12"/>
        <v/>
      </c>
      <c r="CF22" s="3648" t="str">
        <f t="shared" si="13"/>
        <v/>
      </c>
      <c r="CG22" s="3648" t="str">
        <f t="shared" si="14"/>
        <v/>
      </c>
      <c r="CH22" s="3648" t="str">
        <f t="shared" si="15"/>
        <v/>
      </c>
      <c r="CI22" s="3648" t="str">
        <f t="shared" si="16"/>
        <v/>
      </c>
      <c r="CJ22" s="3648" t="str">
        <f t="shared" si="17"/>
        <v/>
      </c>
      <c r="CK22" s="3648" t="str">
        <f t="shared" si="18"/>
        <v/>
      </c>
      <c r="CL22" s="3648" t="str">
        <f t="shared" si="19"/>
        <v/>
      </c>
      <c r="CM22" s="3648" t="str">
        <f t="shared" si="20"/>
        <v/>
      </c>
      <c r="CN22" s="3648" t="str">
        <f t="shared" si="21"/>
        <v/>
      </c>
      <c r="CO22" s="3648" t="str">
        <f t="shared" si="22"/>
        <v/>
      </c>
      <c r="CP22" s="3648" t="str">
        <f t="shared" si="23"/>
        <v/>
      </c>
      <c r="CQ22" s="3648" t="str">
        <f t="shared" si="24"/>
        <v/>
      </c>
      <c r="CR22" s="3648" t="str">
        <f t="shared" si="25"/>
        <v/>
      </c>
      <c r="CS22" s="3648" t="str">
        <f t="shared" si="26"/>
        <v/>
      </c>
      <c r="CT22" s="3648" t="str">
        <f t="shared" si="27"/>
        <v/>
      </c>
      <c r="CU22" s="3648" t="str">
        <f t="shared" si="28"/>
        <v/>
      </c>
      <c r="CV22" s="3648" t="str">
        <f t="shared" si="29"/>
        <v/>
      </c>
      <c r="CW22" s="3648" t="str">
        <f t="shared" si="30"/>
        <v/>
      </c>
      <c r="CX22" s="3648" t="str">
        <f t="shared" si="31"/>
        <v/>
      </c>
      <c r="CY22" s="3648" t="str">
        <f t="shared" si="32"/>
        <v/>
      </c>
      <c r="CZ22" s="3648" t="str">
        <f t="shared" si="1"/>
        <v/>
      </c>
      <c r="DA22" s="3649">
        <f t="shared" si="2"/>
        <v>0</v>
      </c>
      <c r="DB22" s="3649">
        <f t="shared" si="3"/>
        <v>0</v>
      </c>
      <c r="DC22" s="3649">
        <f t="shared" si="4"/>
        <v>0</v>
      </c>
      <c r="DD22" s="3649">
        <f t="shared" si="5"/>
        <v>0</v>
      </c>
      <c r="DE22" s="3649">
        <f t="shared" si="6"/>
        <v>0</v>
      </c>
      <c r="DF22" s="3649">
        <f t="shared" si="33"/>
        <v>0</v>
      </c>
      <c r="DG22" s="3649">
        <f t="shared" si="34"/>
        <v>0</v>
      </c>
      <c r="DH22" s="3649">
        <f t="shared" si="35"/>
        <v>0</v>
      </c>
      <c r="DI22" s="3649">
        <f t="shared" si="36"/>
        <v>0</v>
      </c>
      <c r="DJ22" s="3649">
        <f t="shared" si="37"/>
        <v>0</v>
      </c>
      <c r="DK22" s="3649">
        <f t="shared" si="38"/>
        <v>0</v>
      </c>
      <c r="DL22" s="3649">
        <f t="shared" si="39"/>
        <v>0</v>
      </c>
      <c r="DM22" s="3649">
        <f t="shared" si="40"/>
        <v>0</v>
      </c>
      <c r="DN22" s="3649">
        <f t="shared" si="41"/>
        <v>0</v>
      </c>
      <c r="DO22" s="3649">
        <f t="shared" si="42"/>
        <v>0</v>
      </c>
      <c r="DP22" s="3649">
        <f t="shared" si="43"/>
        <v>0</v>
      </c>
      <c r="DQ22" s="3649">
        <f t="shared" si="44"/>
        <v>0</v>
      </c>
      <c r="DR22" s="3649">
        <f t="shared" si="45"/>
        <v>0</v>
      </c>
      <c r="DS22" s="3649">
        <f t="shared" si="46"/>
        <v>0</v>
      </c>
      <c r="DT22" s="3649">
        <f t="shared" si="47"/>
        <v>0</v>
      </c>
      <c r="DU22" s="3649">
        <f t="shared" si="48"/>
        <v>0</v>
      </c>
      <c r="DV22" s="3649">
        <f t="shared" si="49"/>
        <v>0</v>
      </c>
      <c r="DW22" s="3649">
        <f t="shared" si="50"/>
        <v>0</v>
      </c>
      <c r="DX22" s="3649">
        <f t="shared" si="51"/>
        <v>0</v>
      </c>
      <c r="DY22" s="3649">
        <f t="shared" si="52"/>
        <v>0</v>
      </c>
      <c r="DZ22" s="3649">
        <f t="shared" si="53"/>
        <v>0</v>
      </c>
    </row>
    <row r="23" spans="1:130" ht="16.149999999999999" customHeight="1" x14ac:dyDescent="0.25">
      <c r="A23" s="2246" t="s">
        <v>3654</v>
      </c>
      <c r="B23" s="1921">
        <f>+N23+P23+R23+T23+V23+X23+Z23+AB23+AD23+AF23+AH23+AJ23+AL23+AN23+AP23</f>
        <v>0</v>
      </c>
      <c r="C23" s="2288">
        <f>+O23+Q23+S23+U23+W23+Y23+AA23+AC23+AE23+AG23+AI23+AK23+AM23+AO23+AQ23</f>
        <v>0</v>
      </c>
      <c r="D23" s="1998"/>
      <c r="E23" s="6141"/>
      <c r="F23" s="1995"/>
      <c r="G23" s="6141"/>
      <c r="H23" s="1995"/>
      <c r="I23" s="5507"/>
      <c r="J23" s="1998"/>
      <c r="K23" s="1998"/>
      <c r="L23" s="1995"/>
      <c r="M23" s="5507"/>
      <c r="N23" s="1926"/>
      <c r="O23" s="42"/>
      <c r="P23" s="1923"/>
      <c r="Q23" s="42"/>
      <c r="R23" s="1923"/>
      <c r="S23" s="42"/>
      <c r="T23" s="1923"/>
      <c r="U23" s="42"/>
      <c r="V23" s="1923"/>
      <c r="W23" s="42"/>
      <c r="X23" s="1923"/>
      <c r="Y23" s="42"/>
      <c r="Z23" s="1923"/>
      <c r="AA23" s="42"/>
      <c r="AB23" s="1923"/>
      <c r="AC23" s="42"/>
      <c r="AD23" s="1923"/>
      <c r="AE23" s="42"/>
      <c r="AF23" s="1923"/>
      <c r="AG23" s="42"/>
      <c r="AH23" s="1923"/>
      <c r="AI23" s="42"/>
      <c r="AJ23" s="1923"/>
      <c r="AK23" s="42"/>
      <c r="AL23" s="1923"/>
      <c r="AM23" s="42"/>
      <c r="AN23" s="1923"/>
      <c r="AO23" s="63"/>
      <c r="AP23" s="1923"/>
      <c r="AQ23" s="43"/>
      <c r="AR23" s="1926"/>
      <c r="AS23" s="43"/>
      <c r="AT23" s="1926"/>
      <c r="AU23" s="42"/>
      <c r="AV23" s="1923"/>
      <c r="AW23" s="63"/>
      <c r="AX23" s="3647" t="str">
        <f t="shared" si="7"/>
        <v/>
      </c>
      <c r="AY23" s="3647"/>
      <c r="AZ23" s="3647"/>
      <c r="BA23" s="3647"/>
      <c r="BB23" s="3647"/>
      <c r="BC23" s="3647"/>
      <c r="BD23" s="3647"/>
      <c r="BE23" s="3647"/>
      <c r="BF23" s="3647"/>
      <c r="BG23" s="3647"/>
      <c r="BH23" s="3647"/>
      <c r="BI23" s="148"/>
      <c r="BJ23" s="148"/>
      <c r="BK23" s="148"/>
      <c r="BL23" s="148"/>
      <c r="BU23" s="148"/>
      <c r="BW23" s="2117"/>
      <c r="CA23" s="3648" t="str">
        <f t="shared" si="8"/>
        <v/>
      </c>
      <c r="CB23" s="3648" t="str">
        <f t="shared" si="9"/>
        <v/>
      </c>
      <c r="CC23" s="3648" t="str">
        <f t="shared" si="10"/>
        <v/>
      </c>
      <c r="CD23" s="3648" t="str">
        <f t="shared" si="11"/>
        <v/>
      </c>
      <c r="CE23" s="3648" t="str">
        <f t="shared" si="12"/>
        <v/>
      </c>
      <c r="CF23" s="3648" t="str">
        <f t="shared" si="13"/>
        <v/>
      </c>
      <c r="CG23" s="3648" t="str">
        <f t="shared" si="14"/>
        <v/>
      </c>
      <c r="CH23" s="3648" t="str">
        <f t="shared" si="15"/>
        <v/>
      </c>
      <c r="CI23" s="3648" t="str">
        <f t="shared" si="16"/>
        <v/>
      </c>
      <c r="CJ23" s="3648" t="str">
        <f t="shared" si="17"/>
        <v/>
      </c>
      <c r="CK23" s="3648" t="str">
        <f t="shared" si="18"/>
        <v/>
      </c>
      <c r="CL23" s="3648" t="str">
        <f t="shared" si="19"/>
        <v/>
      </c>
      <c r="CM23" s="3648" t="str">
        <f t="shared" si="20"/>
        <v/>
      </c>
      <c r="CN23" s="3648" t="str">
        <f t="shared" si="21"/>
        <v/>
      </c>
      <c r="CO23" s="3648" t="str">
        <f t="shared" si="22"/>
        <v/>
      </c>
      <c r="CP23" s="3648" t="str">
        <f t="shared" si="23"/>
        <v/>
      </c>
      <c r="CQ23" s="3648" t="str">
        <f t="shared" si="24"/>
        <v/>
      </c>
      <c r="CR23" s="3648" t="str">
        <f t="shared" si="25"/>
        <v/>
      </c>
      <c r="CS23" s="3648" t="str">
        <f t="shared" si="26"/>
        <v/>
      </c>
      <c r="CT23" s="3648" t="str">
        <f t="shared" si="27"/>
        <v/>
      </c>
      <c r="CU23" s="3648" t="str">
        <f t="shared" si="28"/>
        <v/>
      </c>
      <c r="CV23" s="3648" t="str">
        <f t="shared" si="29"/>
        <v/>
      </c>
      <c r="CW23" s="3648" t="str">
        <f t="shared" si="30"/>
        <v/>
      </c>
      <c r="CX23" s="3648" t="str">
        <f t="shared" si="31"/>
        <v/>
      </c>
      <c r="CY23" s="3648" t="str">
        <f t="shared" si="32"/>
        <v/>
      </c>
      <c r="CZ23" s="3648" t="str">
        <f t="shared" si="1"/>
        <v/>
      </c>
      <c r="DA23" s="3649">
        <f t="shared" si="2"/>
        <v>0</v>
      </c>
      <c r="DB23" s="3649">
        <f t="shared" si="3"/>
        <v>0</v>
      </c>
      <c r="DC23" s="3649">
        <f t="shared" si="4"/>
        <v>0</v>
      </c>
      <c r="DD23" s="3649">
        <f t="shared" si="5"/>
        <v>0</v>
      </c>
      <c r="DE23" s="3649">
        <f t="shared" si="6"/>
        <v>0</v>
      </c>
      <c r="DF23" s="3649">
        <f t="shared" si="33"/>
        <v>0</v>
      </c>
      <c r="DG23" s="3649">
        <f t="shared" si="34"/>
        <v>0</v>
      </c>
      <c r="DH23" s="3649">
        <f t="shared" si="35"/>
        <v>0</v>
      </c>
      <c r="DI23" s="3649">
        <f t="shared" si="36"/>
        <v>0</v>
      </c>
      <c r="DJ23" s="3649">
        <f t="shared" si="37"/>
        <v>0</v>
      </c>
      <c r="DK23" s="3649">
        <f t="shared" si="38"/>
        <v>0</v>
      </c>
      <c r="DL23" s="3649">
        <f t="shared" si="39"/>
        <v>0</v>
      </c>
      <c r="DM23" s="3649">
        <f t="shared" si="40"/>
        <v>0</v>
      </c>
      <c r="DN23" s="3649">
        <f t="shared" si="41"/>
        <v>0</v>
      </c>
      <c r="DO23" s="3649">
        <f t="shared" si="42"/>
        <v>0</v>
      </c>
      <c r="DP23" s="3649">
        <f t="shared" si="43"/>
        <v>0</v>
      </c>
      <c r="DQ23" s="3649">
        <f t="shared" si="44"/>
        <v>0</v>
      </c>
      <c r="DR23" s="3649">
        <f t="shared" si="45"/>
        <v>0</v>
      </c>
      <c r="DS23" s="3649">
        <f t="shared" si="46"/>
        <v>0</v>
      </c>
      <c r="DT23" s="3649">
        <f t="shared" si="47"/>
        <v>0</v>
      </c>
      <c r="DU23" s="3649">
        <f t="shared" si="48"/>
        <v>0</v>
      </c>
      <c r="DV23" s="3649">
        <f t="shared" si="49"/>
        <v>0</v>
      </c>
      <c r="DW23" s="3649">
        <f t="shared" si="50"/>
        <v>0</v>
      </c>
      <c r="DX23" s="3649">
        <f t="shared" si="51"/>
        <v>0</v>
      </c>
      <c r="DY23" s="3649">
        <f t="shared" si="52"/>
        <v>0</v>
      </c>
      <c r="DZ23" s="3649">
        <f t="shared" si="53"/>
        <v>0</v>
      </c>
    </row>
    <row r="24" spans="1:130" ht="16.149999999999999" customHeight="1" x14ac:dyDescent="0.25">
      <c r="A24" s="2246" t="s">
        <v>3655</v>
      </c>
      <c r="B24" s="1921">
        <f>+D24+F24+H24+J24+L24+N24+P24+R24+T24+V24+X24+Z24+AB24+AD24+AF24+AH24+AJ24+AL24+AN24+AP24</f>
        <v>0</v>
      </c>
      <c r="C24" s="2288">
        <f>+E24+G24+I24+K24+M24+O24+Q24+S24+U24+W24+Y24+AA24+AC24+AE24+AG24+AI24+AK24+AM24+AO24+AQ24</f>
        <v>0</v>
      </c>
      <c r="D24" s="1926"/>
      <c r="E24" s="42"/>
      <c r="F24" s="1923"/>
      <c r="G24" s="42"/>
      <c r="H24" s="1923"/>
      <c r="I24" s="63"/>
      <c r="J24" s="1926"/>
      <c r="K24" s="1926"/>
      <c r="L24" s="1923"/>
      <c r="M24" s="63"/>
      <c r="N24" s="1926"/>
      <c r="O24" s="42"/>
      <c r="P24" s="1923"/>
      <c r="Q24" s="42"/>
      <c r="R24" s="1923"/>
      <c r="S24" s="42"/>
      <c r="T24" s="1923"/>
      <c r="U24" s="42"/>
      <c r="V24" s="1923"/>
      <c r="W24" s="42"/>
      <c r="X24" s="1923"/>
      <c r="Y24" s="42"/>
      <c r="Z24" s="1923"/>
      <c r="AA24" s="42"/>
      <c r="AB24" s="1923"/>
      <c r="AC24" s="42"/>
      <c r="AD24" s="1923"/>
      <c r="AE24" s="42"/>
      <c r="AF24" s="1923"/>
      <c r="AG24" s="42"/>
      <c r="AH24" s="1923"/>
      <c r="AI24" s="42"/>
      <c r="AJ24" s="1923"/>
      <c r="AK24" s="42"/>
      <c r="AL24" s="1923"/>
      <c r="AM24" s="42"/>
      <c r="AN24" s="1923"/>
      <c r="AO24" s="42"/>
      <c r="AP24" s="1923"/>
      <c r="AQ24" s="43"/>
      <c r="AR24" s="1926"/>
      <c r="AS24" s="43"/>
      <c r="AT24" s="1926"/>
      <c r="AU24" s="42"/>
      <c r="AV24" s="1923"/>
      <c r="AW24" s="63"/>
      <c r="AX24" s="3647" t="str">
        <f t="shared" si="7"/>
        <v/>
      </c>
      <c r="AY24" s="3647"/>
      <c r="AZ24" s="3647"/>
      <c r="BA24" s="3647"/>
      <c r="BB24" s="3647"/>
      <c r="BC24" s="3647"/>
      <c r="BD24" s="3647"/>
      <c r="BE24" s="3647"/>
      <c r="BF24" s="3647"/>
      <c r="BG24" s="3647"/>
      <c r="BH24" s="3647"/>
      <c r="BI24" s="148"/>
      <c r="BJ24" s="148"/>
      <c r="BK24" s="148"/>
      <c r="BL24" s="148"/>
      <c r="BU24" s="148"/>
      <c r="BW24" s="2117"/>
      <c r="CA24" s="3648" t="str">
        <f t="shared" si="8"/>
        <v/>
      </c>
      <c r="CB24" s="3648" t="str">
        <f t="shared" si="9"/>
        <v/>
      </c>
      <c r="CC24" s="3648" t="str">
        <f t="shared" si="10"/>
        <v/>
      </c>
      <c r="CD24" s="3648" t="str">
        <f t="shared" si="11"/>
        <v/>
      </c>
      <c r="CE24" s="3648" t="str">
        <f t="shared" si="12"/>
        <v/>
      </c>
      <c r="CF24" s="3648" t="str">
        <f t="shared" si="13"/>
        <v/>
      </c>
      <c r="CG24" s="3648" t="str">
        <f t="shared" si="14"/>
        <v/>
      </c>
      <c r="CH24" s="3648" t="str">
        <f t="shared" si="15"/>
        <v/>
      </c>
      <c r="CI24" s="3648" t="str">
        <f t="shared" si="16"/>
        <v/>
      </c>
      <c r="CJ24" s="3648" t="str">
        <f t="shared" si="17"/>
        <v/>
      </c>
      <c r="CK24" s="3648" t="str">
        <f t="shared" si="18"/>
        <v/>
      </c>
      <c r="CL24" s="3648" t="str">
        <f t="shared" si="19"/>
        <v/>
      </c>
      <c r="CM24" s="3648" t="str">
        <f t="shared" si="20"/>
        <v/>
      </c>
      <c r="CN24" s="3648" t="str">
        <f t="shared" si="21"/>
        <v/>
      </c>
      <c r="CO24" s="3648" t="str">
        <f t="shared" si="22"/>
        <v/>
      </c>
      <c r="CP24" s="3648" t="str">
        <f t="shared" si="23"/>
        <v/>
      </c>
      <c r="CQ24" s="3648" t="str">
        <f t="shared" si="24"/>
        <v/>
      </c>
      <c r="CR24" s="3648" t="str">
        <f t="shared" si="25"/>
        <v/>
      </c>
      <c r="CS24" s="3648" t="str">
        <f t="shared" si="26"/>
        <v/>
      </c>
      <c r="CT24" s="3648" t="str">
        <f t="shared" si="27"/>
        <v/>
      </c>
      <c r="CU24" s="3648" t="str">
        <f t="shared" si="28"/>
        <v/>
      </c>
      <c r="CV24" s="3648" t="str">
        <f t="shared" si="29"/>
        <v/>
      </c>
      <c r="CW24" s="3648" t="str">
        <f t="shared" si="30"/>
        <v/>
      </c>
      <c r="CX24" s="3648" t="str">
        <f t="shared" si="31"/>
        <v/>
      </c>
      <c r="CY24" s="3648" t="str">
        <f t="shared" si="32"/>
        <v/>
      </c>
      <c r="CZ24" s="3648" t="str">
        <f t="shared" si="1"/>
        <v/>
      </c>
      <c r="DA24" s="3649">
        <f t="shared" si="2"/>
        <v>0</v>
      </c>
      <c r="DB24" s="3649">
        <f t="shared" si="3"/>
        <v>0</v>
      </c>
      <c r="DC24" s="3649">
        <f t="shared" si="4"/>
        <v>0</v>
      </c>
      <c r="DD24" s="3649">
        <f t="shared" si="5"/>
        <v>0</v>
      </c>
      <c r="DE24" s="3649">
        <f t="shared" si="6"/>
        <v>0</v>
      </c>
      <c r="DF24" s="3649">
        <f t="shared" si="33"/>
        <v>0</v>
      </c>
      <c r="DG24" s="3649">
        <f t="shared" si="34"/>
        <v>0</v>
      </c>
      <c r="DH24" s="3649">
        <f t="shared" si="35"/>
        <v>0</v>
      </c>
      <c r="DI24" s="3649">
        <f t="shared" si="36"/>
        <v>0</v>
      </c>
      <c r="DJ24" s="3649">
        <f t="shared" si="37"/>
        <v>0</v>
      </c>
      <c r="DK24" s="3649">
        <f t="shared" si="38"/>
        <v>0</v>
      </c>
      <c r="DL24" s="3649">
        <f t="shared" si="39"/>
        <v>0</v>
      </c>
      <c r="DM24" s="3649">
        <f t="shared" si="40"/>
        <v>0</v>
      </c>
      <c r="DN24" s="3649">
        <f t="shared" si="41"/>
        <v>0</v>
      </c>
      <c r="DO24" s="3649">
        <f t="shared" si="42"/>
        <v>0</v>
      </c>
      <c r="DP24" s="3649">
        <f t="shared" si="43"/>
        <v>0</v>
      </c>
      <c r="DQ24" s="3649">
        <f t="shared" si="44"/>
        <v>0</v>
      </c>
      <c r="DR24" s="3649">
        <f t="shared" si="45"/>
        <v>0</v>
      </c>
      <c r="DS24" s="3649">
        <f t="shared" si="46"/>
        <v>0</v>
      </c>
      <c r="DT24" s="3649">
        <f t="shared" si="47"/>
        <v>0</v>
      </c>
      <c r="DU24" s="3649">
        <f t="shared" si="48"/>
        <v>0</v>
      </c>
      <c r="DV24" s="3649">
        <f t="shared" si="49"/>
        <v>0</v>
      </c>
      <c r="DW24" s="3649">
        <f t="shared" si="50"/>
        <v>0</v>
      </c>
      <c r="DX24" s="3649">
        <f t="shared" si="51"/>
        <v>0</v>
      </c>
      <c r="DY24" s="3649">
        <f t="shared" si="52"/>
        <v>0</v>
      </c>
      <c r="DZ24" s="3649">
        <f t="shared" si="53"/>
        <v>0</v>
      </c>
    </row>
    <row r="25" spans="1:130" ht="16.149999999999999" customHeight="1" x14ac:dyDescent="0.25">
      <c r="A25" s="2246" t="s">
        <v>3656</v>
      </c>
      <c r="B25" s="1921">
        <f>+P25+R25+T25+V25+X25+Z25+AB25+AD25+AF25+AH25+AJ25+AL25+AN25+AP25</f>
        <v>0</v>
      </c>
      <c r="C25" s="2288">
        <f>+Q25+S25+U25+W25+Y25+AA25+AC25+AE25+AG25+AI25+AK25+AM25+AO25+AQ25</f>
        <v>0</v>
      </c>
      <c r="D25" s="2005"/>
      <c r="E25" s="6058"/>
      <c r="F25" s="2002"/>
      <c r="G25" s="6058"/>
      <c r="H25" s="2002"/>
      <c r="I25" s="6058"/>
      <c r="J25" s="2002"/>
      <c r="K25" s="6058"/>
      <c r="L25" s="2002"/>
      <c r="M25" s="4571"/>
      <c r="N25" s="2005"/>
      <c r="O25" s="6058"/>
      <c r="P25" s="1923"/>
      <c r="Q25" s="42"/>
      <c r="R25" s="1923"/>
      <c r="S25" s="42"/>
      <c r="T25" s="1923"/>
      <c r="U25" s="42"/>
      <c r="V25" s="1923"/>
      <c r="W25" s="42"/>
      <c r="X25" s="1923"/>
      <c r="Y25" s="42"/>
      <c r="Z25" s="1923"/>
      <c r="AA25" s="42"/>
      <c r="AB25" s="1923"/>
      <c r="AC25" s="42"/>
      <c r="AD25" s="1923"/>
      <c r="AE25" s="42"/>
      <c r="AF25" s="1923"/>
      <c r="AG25" s="42"/>
      <c r="AH25" s="1923"/>
      <c r="AI25" s="42"/>
      <c r="AJ25" s="1923"/>
      <c r="AK25" s="42"/>
      <c r="AL25" s="1923"/>
      <c r="AM25" s="42"/>
      <c r="AN25" s="1923"/>
      <c r="AO25" s="42"/>
      <c r="AP25" s="1923"/>
      <c r="AQ25" s="43"/>
      <c r="AR25" s="1926"/>
      <c r="AS25" s="43"/>
      <c r="AT25" s="1926"/>
      <c r="AU25" s="42"/>
      <c r="AV25" s="1923"/>
      <c r="AW25" s="63"/>
      <c r="AX25" s="3647" t="str">
        <f t="shared" si="7"/>
        <v/>
      </c>
      <c r="AY25" s="3647"/>
      <c r="AZ25" s="3647"/>
      <c r="BA25" s="3647"/>
      <c r="BB25" s="3647"/>
      <c r="BC25" s="3647"/>
      <c r="BD25" s="3647"/>
      <c r="BE25" s="3647"/>
      <c r="BF25" s="3647"/>
      <c r="BG25" s="3647"/>
      <c r="BH25" s="3647"/>
      <c r="BI25" s="148"/>
      <c r="BJ25" s="148"/>
      <c r="BK25" s="148"/>
      <c r="BL25" s="148"/>
      <c r="BU25" s="148"/>
      <c r="BW25" s="2117"/>
      <c r="CA25" s="3648" t="str">
        <f t="shared" si="8"/>
        <v/>
      </c>
      <c r="CB25" s="3648" t="str">
        <f t="shared" si="9"/>
        <v/>
      </c>
      <c r="CC25" s="3648" t="str">
        <f t="shared" si="10"/>
        <v/>
      </c>
      <c r="CD25" s="3648" t="str">
        <f t="shared" si="11"/>
        <v/>
      </c>
      <c r="CE25" s="3648" t="str">
        <f t="shared" si="12"/>
        <v/>
      </c>
      <c r="CF25" s="3648" t="str">
        <f t="shared" si="13"/>
        <v/>
      </c>
      <c r="CG25" s="3648" t="str">
        <f t="shared" si="14"/>
        <v/>
      </c>
      <c r="CH25" s="3648" t="str">
        <f t="shared" si="15"/>
        <v/>
      </c>
      <c r="CI25" s="3648" t="str">
        <f t="shared" si="16"/>
        <v/>
      </c>
      <c r="CJ25" s="3648" t="str">
        <f t="shared" si="17"/>
        <v/>
      </c>
      <c r="CK25" s="3648" t="str">
        <f t="shared" si="18"/>
        <v/>
      </c>
      <c r="CL25" s="3648" t="str">
        <f t="shared" si="19"/>
        <v/>
      </c>
      <c r="CM25" s="3648" t="str">
        <f t="shared" si="20"/>
        <v/>
      </c>
      <c r="CN25" s="3648" t="str">
        <f t="shared" si="21"/>
        <v/>
      </c>
      <c r="CO25" s="3648" t="str">
        <f t="shared" si="22"/>
        <v/>
      </c>
      <c r="CP25" s="3648" t="str">
        <f t="shared" si="23"/>
        <v/>
      </c>
      <c r="CQ25" s="3648" t="str">
        <f t="shared" si="24"/>
        <v/>
      </c>
      <c r="CR25" s="3648" t="str">
        <f t="shared" si="25"/>
        <v/>
      </c>
      <c r="CS25" s="3648" t="str">
        <f t="shared" si="26"/>
        <v/>
      </c>
      <c r="CT25" s="3648" t="str">
        <f t="shared" si="27"/>
        <v/>
      </c>
      <c r="CU25" s="3648" t="str">
        <f t="shared" si="28"/>
        <v/>
      </c>
      <c r="CV25" s="3648" t="str">
        <f t="shared" si="29"/>
        <v/>
      </c>
      <c r="CW25" s="3648" t="str">
        <f t="shared" si="30"/>
        <v/>
      </c>
      <c r="CX25" s="3648" t="str">
        <f t="shared" si="31"/>
        <v/>
      </c>
      <c r="CY25" s="3648" t="str">
        <f t="shared" si="32"/>
        <v/>
      </c>
      <c r="CZ25" s="3648" t="str">
        <f t="shared" si="1"/>
        <v/>
      </c>
      <c r="DA25" s="3649">
        <f t="shared" si="2"/>
        <v>0</v>
      </c>
      <c r="DB25" s="3649">
        <f t="shared" si="3"/>
        <v>0</v>
      </c>
      <c r="DC25" s="3649">
        <f t="shared" si="4"/>
        <v>0</v>
      </c>
      <c r="DD25" s="3649">
        <f t="shared" si="5"/>
        <v>0</v>
      </c>
      <c r="DE25" s="3649">
        <f t="shared" si="6"/>
        <v>0</v>
      </c>
      <c r="DF25" s="3649">
        <f t="shared" si="33"/>
        <v>0</v>
      </c>
      <c r="DG25" s="3649">
        <f t="shared" si="34"/>
        <v>0</v>
      </c>
      <c r="DH25" s="3649">
        <f t="shared" si="35"/>
        <v>0</v>
      </c>
      <c r="DI25" s="3649">
        <f t="shared" si="36"/>
        <v>0</v>
      </c>
      <c r="DJ25" s="3649">
        <f t="shared" si="37"/>
        <v>0</v>
      </c>
      <c r="DK25" s="3649">
        <f t="shared" si="38"/>
        <v>0</v>
      </c>
      <c r="DL25" s="3649">
        <f t="shared" si="39"/>
        <v>0</v>
      </c>
      <c r="DM25" s="3649">
        <f t="shared" si="40"/>
        <v>0</v>
      </c>
      <c r="DN25" s="3649">
        <f t="shared" si="41"/>
        <v>0</v>
      </c>
      <c r="DO25" s="3649">
        <f t="shared" si="42"/>
        <v>0</v>
      </c>
      <c r="DP25" s="3649">
        <f t="shared" si="43"/>
        <v>0</v>
      </c>
      <c r="DQ25" s="3649">
        <f t="shared" si="44"/>
        <v>0</v>
      </c>
      <c r="DR25" s="3649">
        <f t="shared" si="45"/>
        <v>0</v>
      </c>
      <c r="DS25" s="3649">
        <f t="shared" si="46"/>
        <v>0</v>
      </c>
      <c r="DT25" s="3649">
        <f t="shared" si="47"/>
        <v>0</v>
      </c>
      <c r="DU25" s="3649">
        <f t="shared" si="48"/>
        <v>0</v>
      </c>
      <c r="DV25" s="3649">
        <f t="shared" si="49"/>
        <v>0</v>
      </c>
      <c r="DW25" s="3649">
        <f t="shared" si="50"/>
        <v>0</v>
      </c>
      <c r="DX25" s="3649">
        <f t="shared" si="51"/>
        <v>0</v>
      </c>
      <c r="DY25" s="3649">
        <f t="shared" si="52"/>
        <v>0</v>
      </c>
      <c r="DZ25" s="3649">
        <f t="shared" si="53"/>
        <v>0</v>
      </c>
    </row>
    <row r="26" spans="1:130" ht="16.149999999999999" customHeight="1" x14ac:dyDescent="0.25">
      <c r="A26" s="2246" t="s">
        <v>3657</v>
      </c>
      <c r="B26" s="1921">
        <f>+P26+R26+T26+V26+X26+Z26+AB26+AD26+AF26+AH26</f>
        <v>0</v>
      </c>
      <c r="C26" s="2288">
        <f>+Q26+S26+U26+W26+Y26+AA26+AC26+AE26+AG26+AI26</f>
        <v>0</v>
      </c>
      <c r="D26" s="2005"/>
      <c r="E26" s="6058"/>
      <c r="F26" s="2002"/>
      <c r="G26" s="6058"/>
      <c r="H26" s="2002"/>
      <c r="I26" s="6058"/>
      <c r="J26" s="2002"/>
      <c r="K26" s="6058"/>
      <c r="L26" s="2002"/>
      <c r="M26" s="4571"/>
      <c r="N26" s="2005"/>
      <c r="O26" s="6058"/>
      <c r="P26" s="1923"/>
      <c r="Q26" s="42"/>
      <c r="R26" s="1923"/>
      <c r="S26" s="42"/>
      <c r="T26" s="1923"/>
      <c r="U26" s="42"/>
      <c r="V26" s="1923"/>
      <c r="W26" s="42"/>
      <c r="X26" s="1923"/>
      <c r="Y26" s="42"/>
      <c r="Z26" s="1923"/>
      <c r="AA26" s="42"/>
      <c r="AB26" s="1923"/>
      <c r="AC26" s="42"/>
      <c r="AD26" s="1923"/>
      <c r="AE26" s="42"/>
      <c r="AF26" s="1923"/>
      <c r="AG26" s="42"/>
      <c r="AH26" s="1923"/>
      <c r="AI26" s="42"/>
      <c r="AJ26" s="2002"/>
      <c r="AK26" s="6058"/>
      <c r="AL26" s="2002"/>
      <c r="AM26" s="6058"/>
      <c r="AN26" s="2002"/>
      <c r="AO26" s="6058"/>
      <c r="AP26" s="2002"/>
      <c r="AQ26" s="4184"/>
      <c r="AR26" s="1926"/>
      <c r="AS26" s="43"/>
      <c r="AT26" s="1926"/>
      <c r="AU26" s="42"/>
      <c r="AV26" s="1923"/>
      <c r="AW26" s="63"/>
      <c r="AX26" s="3647" t="str">
        <f t="shared" si="7"/>
        <v/>
      </c>
      <c r="AY26" s="3647"/>
      <c r="AZ26" s="3647"/>
      <c r="BA26" s="3647"/>
      <c r="BB26" s="3647"/>
      <c r="BC26" s="3647"/>
      <c r="BD26" s="3647"/>
      <c r="BE26" s="3647"/>
      <c r="BF26" s="3647"/>
      <c r="BG26" s="3647"/>
      <c r="BH26" s="3647"/>
      <c r="BI26" s="148"/>
      <c r="BJ26" s="148"/>
      <c r="BK26" s="148"/>
      <c r="BL26" s="148"/>
      <c r="BU26" s="148"/>
      <c r="BW26" s="2117"/>
      <c r="CA26" s="3648" t="str">
        <f t="shared" si="8"/>
        <v/>
      </c>
      <c r="CB26" s="3648" t="str">
        <f t="shared" si="9"/>
        <v/>
      </c>
      <c r="CC26" s="3648" t="str">
        <f t="shared" si="10"/>
        <v/>
      </c>
      <c r="CD26" s="3648" t="str">
        <f t="shared" si="11"/>
        <v/>
      </c>
      <c r="CE26" s="3648" t="str">
        <f t="shared" si="12"/>
        <v/>
      </c>
      <c r="CF26" s="3648" t="str">
        <f t="shared" si="13"/>
        <v/>
      </c>
      <c r="CG26" s="3648" t="str">
        <f t="shared" si="14"/>
        <v/>
      </c>
      <c r="CH26" s="3648" t="str">
        <f t="shared" si="15"/>
        <v/>
      </c>
      <c r="CI26" s="3648" t="str">
        <f t="shared" si="16"/>
        <v/>
      </c>
      <c r="CJ26" s="3648" t="str">
        <f t="shared" si="17"/>
        <v/>
      </c>
      <c r="CK26" s="3648" t="str">
        <f t="shared" si="18"/>
        <v/>
      </c>
      <c r="CL26" s="3648" t="str">
        <f t="shared" si="19"/>
        <v/>
      </c>
      <c r="CM26" s="3648" t="str">
        <f t="shared" si="20"/>
        <v/>
      </c>
      <c r="CN26" s="3648" t="str">
        <f t="shared" si="21"/>
        <v/>
      </c>
      <c r="CO26" s="3648" t="str">
        <f t="shared" si="22"/>
        <v/>
      </c>
      <c r="CP26" s="3648" t="str">
        <f t="shared" si="23"/>
        <v/>
      </c>
      <c r="CQ26" s="3648" t="str">
        <f t="shared" si="24"/>
        <v/>
      </c>
      <c r="CR26" s="3648" t="str">
        <f t="shared" si="25"/>
        <v/>
      </c>
      <c r="CS26" s="3648" t="str">
        <f t="shared" si="26"/>
        <v/>
      </c>
      <c r="CT26" s="3648" t="str">
        <f t="shared" si="27"/>
        <v/>
      </c>
      <c r="CU26" s="3648" t="str">
        <f t="shared" si="28"/>
        <v/>
      </c>
      <c r="CV26" s="3648" t="str">
        <f t="shared" si="29"/>
        <v/>
      </c>
      <c r="CW26" s="3648" t="str">
        <f t="shared" si="30"/>
        <v/>
      </c>
      <c r="CX26" s="3648" t="str">
        <f t="shared" si="31"/>
        <v/>
      </c>
      <c r="CY26" s="3648" t="str">
        <f t="shared" si="32"/>
        <v/>
      </c>
      <c r="CZ26" s="3648" t="str">
        <f t="shared" si="1"/>
        <v/>
      </c>
      <c r="DA26" s="3649">
        <f t="shared" si="2"/>
        <v>0</v>
      </c>
      <c r="DB26" s="3649">
        <f t="shared" si="3"/>
        <v>0</v>
      </c>
      <c r="DC26" s="3649">
        <f t="shared" si="4"/>
        <v>0</v>
      </c>
      <c r="DD26" s="3649">
        <f t="shared" si="5"/>
        <v>0</v>
      </c>
      <c r="DE26" s="3649">
        <f t="shared" si="6"/>
        <v>0</v>
      </c>
      <c r="DF26" s="3649">
        <f t="shared" si="33"/>
        <v>0</v>
      </c>
      <c r="DG26" s="3649">
        <f t="shared" si="34"/>
        <v>0</v>
      </c>
      <c r="DH26" s="3649">
        <f t="shared" si="35"/>
        <v>0</v>
      </c>
      <c r="DI26" s="3649">
        <f t="shared" si="36"/>
        <v>0</v>
      </c>
      <c r="DJ26" s="3649">
        <f t="shared" si="37"/>
        <v>0</v>
      </c>
      <c r="DK26" s="3649">
        <f t="shared" si="38"/>
        <v>0</v>
      </c>
      <c r="DL26" s="3649">
        <f t="shared" si="39"/>
        <v>0</v>
      </c>
      <c r="DM26" s="3649">
        <f t="shared" si="40"/>
        <v>0</v>
      </c>
      <c r="DN26" s="3649">
        <f t="shared" si="41"/>
        <v>0</v>
      </c>
      <c r="DO26" s="3649">
        <f t="shared" si="42"/>
        <v>0</v>
      </c>
      <c r="DP26" s="3649">
        <f t="shared" si="43"/>
        <v>0</v>
      </c>
      <c r="DQ26" s="3649">
        <f t="shared" si="44"/>
        <v>0</v>
      </c>
      <c r="DR26" s="3649">
        <f t="shared" si="45"/>
        <v>0</v>
      </c>
      <c r="DS26" s="3649">
        <f t="shared" si="46"/>
        <v>0</v>
      </c>
      <c r="DT26" s="3649">
        <f t="shared" si="47"/>
        <v>0</v>
      </c>
      <c r="DU26" s="3649">
        <f t="shared" si="48"/>
        <v>0</v>
      </c>
      <c r="DV26" s="3649">
        <f t="shared" si="49"/>
        <v>0</v>
      </c>
      <c r="DW26" s="3649">
        <f t="shared" si="50"/>
        <v>0</v>
      </c>
      <c r="DX26" s="3649">
        <f t="shared" si="51"/>
        <v>0</v>
      </c>
      <c r="DY26" s="3649">
        <f t="shared" si="52"/>
        <v>0</v>
      </c>
      <c r="DZ26" s="3649">
        <f t="shared" si="53"/>
        <v>0</v>
      </c>
    </row>
    <row r="27" spans="1:130" ht="16.149999999999999" customHeight="1" x14ac:dyDescent="0.25">
      <c r="A27" s="2246" t="s">
        <v>3658</v>
      </c>
      <c r="B27" s="1921">
        <f t="shared" ref="B27:C29" si="54">+D27+F27+H27+J27+L27+N27+P27+R27+T27+V27+X27+Z27+AB27+AD27+AF27+AH27+AJ27+AL27+AN27+AP27</f>
        <v>0</v>
      </c>
      <c r="C27" s="2288">
        <f t="shared" si="54"/>
        <v>0</v>
      </c>
      <c r="D27" s="1926"/>
      <c r="E27" s="42"/>
      <c r="F27" s="1923"/>
      <c r="G27" s="42"/>
      <c r="H27" s="1923"/>
      <c r="I27" s="63"/>
      <c r="J27" s="1926"/>
      <c r="K27" s="1926"/>
      <c r="L27" s="1923"/>
      <c r="M27" s="63"/>
      <c r="N27" s="1926"/>
      <c r="O27" s="42"/>
      <c r="P27" s="1923"/>
      <c r="Q27" s="42"/>
      <c r="R27" s="1923"/>
      <c r="S27" s="42"/>
      <c r="T27" s="1923"/>
      <c r="U27" s="42"/>
      <c r="V27" s="1923"/>
      <c r="W27" s="42"/>
      <c r="X27" s="1923"/>
      <c r="Y27" s="42"/>
      <c r="Z27" s="1923"/>
      <c r="AA27" s="42"/>
      <c r="AB27" s="1923"/>
      <c r="AC27" s="42"/>
      <c r="AD27" s="1923"/>
      <c r="AE27" s="42"/>
      <c r="AF27" s="1923"/>
      <c r="AG27" s="42"/>
      <c r="AH27" s="1923"/>
      <c r="AI27" s="42"/>
      <c r="AJ27" s="1923"/>
      <c r="AK27" s="42"/>
      <c r="AL27" s="1923"/>
      <c r="AM27" s="42"/>
      <c r="AN27" s="1923"/>
      <c r="AO27" s="42"/>
      <c r="AP27" s="1923"/>
      <c r="AQ27" s="43"/>
      <c r="AR27" s="1926"/>
      <c r="AS27" s="43"/>
      <c r="AT27" s="1926"/>
      <c r="AU27" s="42"/>
      <c r="AV27" s="1923"/>
      <c r="AW27" s="63"/>
      <c r="AX27" s="3647" t="str">
        <f t="shared" si="7"/>
        <v/>
      </c>
      <c r="AY27" s="3647"/>
      <c r="AZ27" s="3647"/>
      <c r="BA27" s="3647"/>
      <c r="BB27" s="3647"/>
      <c r="BC27" s="3647"/>
      <c r="BD27" s="3647"/>
      <c r="BE27" s="3647"/>
      <c r="BF27" s="3647"/>
      <c r="BG27" s="3647"/>
      <c r="BH27" s="3647"/>
      <c r="BI27" s="148"/>
      <c r="BJ27" s="148"/>
      <c r="BK27" s="148"/>
      <c r="BL27" s="148"/>
      <c r="BU27" s="148"/>
      <c r="BW27" s="2117"/>
      <c r="CA27" s="3648" t="str">
        <f t="shared" si="8"/>
        <v/>
      </c>
      <c r="CB27" s="3648" t="str">
        <f t="shared" si="9"/>
        <v/>
      </c>
      <c r="CC27" s="3648" t="str">
        <f t="shared" si="10"/>
        <v/>
      </c>
      <c r="CD27" s="3648" t="str">
        <f t="shared" si="11"/>
        <v/>
      </c>
      <c r="CE27" s="3648" t="str">
        <f t="shared" si="12"/>
        <v/>
      </c>
      <c r="CF27" s="3648" t="str">
        <f t="shared" si="13"/>
        <v/>
      </c>
      <c r="CG27" s="3648" t="str">
        <f t="shared" si="14"/>
        <v/>
      </c>
      <c r="CH27" s="3648" t="str">
        <f t="shared" si="15"/>
        <v/>
      </c>
      <c r="CI27" s="3648" t="str">
        <f t="shared" si="16"/>
        <v/>
      </c>
      <c r="CJ27" s="3648" t="str">
        <f t="shared" si="17"/>
        <v/>
      </c>
      <c r="CK27" s="3648" t="str">
        <f t="shared" si="18"/>
        <v/>
      </c>
      <c r="CL27" s="3648" t="str">
        <f t="shared" si="19"/>
        <v/>
      </c>
      <c r="CM27" s="3648" t="str">
        <f t="shared" si="20"/>
        <v/>
      </c>
      <c r="CN27" s="3648" t="str">
        <f t="shared" si="21"/>
        <v/>
      </c>
      <c r="CO27" s="3648" t="str">
        <f t="shared" si="22"/>
        <v/>
      </c>
      <c r="CP27" s="3648" t="str">
        <f t="shared" si="23"/>
        <v/>
      </c>
      <c r="CQ27" s="3648" t="str">
        <f t="shared" si="24"/>
        <v/>
      </c>
      <c r="CR27" s="3648" t="str">
        <f t="shared" si="25"/>
        <v/>
      </c>
      <c r="CS27" s="3648" t="str">
        <f t="shared" si="26"/>
        <v/>
      </c>
      <c r="CT27" s="3648" t="str">
        <f t="shared" si="27"/>
        <v/>
      </c>
      <c r="CU27" s="3648" t="str">
        <f t="shared" si="28"/>
        <v/>
      </c>
      <c r="CV27" s="3648" t="str">
        <f t="shared" si="29"/>
        <v/>
      </c>
      <c r="CW27" s="3648" t="str">
        <f t="shared" si="30"/>
        <v/>
      </c>
      <c r="CX27" s="3648" t="str">
        <f t="shared" si="31"/>
        <v/>
      </c>
      <c r="CY27" s="3648" t="str">
        <f t="shared" si="32"/>
        <v/>
      </c>
      <c r="CZ27" s="3648" t="str">
        <f t="shared" si="1"/>
        <v/>
      </c>
      <c r="DA27" s="3649">
        <f t="shared" si="2"/>
        <v>0</v>
      </c>
      <c r="DB27" s="3649">
        <f t="shared" si="3"/>
        <v>0</v>
      </c>
      <c r="DC27" s="3649">
        <f t="shared" si="4"/>
        <v>0</v>
      </c>
      <c r="DD27" s="3649">
        <f t="shared" si="5"/>
        <v>0</v>
      </c>
      <c r="DE27" s="3649">
        <f t="shared" si="6"/>
        <v>0</v>
      </c>
      <c r="DF27" s="3649">
        <f t="shared" si="33"/>
        <v>0</v>
      </c>
      <c r="DG27" s="3649">
        <f t="shared" si="34"/>
        <v>0</v>
      </c>
      <c r="DH27" s="3649">
        <f t="shared" si="35"/>
        <v>0</v>
      </c>
      <c r="DI27" s="3649">
        <f t="shared" si="36"/>
        <v>0</v>
      </c>
      <c r="DJ27" s="3649">
        <f t="shared" si="37"/>
        <v>0</v>
      </c>
      <c r="DK27" s="3649">
        <f t="shared" si="38"/>
        <v>0</v>
      </c>
      <c r="DL27" s="3649">
        <f t="shared" si="39"/>
        <v>0</v>
      </c>
      <c r="DM27" s="3649">
        <f t="shared" si="40"/>
        <v>0</v>
      </c>
      <c r="DN27" s="3649">
        <f t="shared" si="41"/>
        <v>0</v>
      </c>
      <c r="DO27" s="3649">
        <f t="shared" si="42"/>
        <v>0</v>
      </c>
      <c r="DP27" s="3649">
        <f t="shared" si="43"/>
        <v>0</v>
      </c>
      <c r="DQ27" s="3649">
        <f t="shared" si="44"/>
        <v>0</v>
      </c>
      <c r="DR27" s="3649">
        <f t="shared" si="45"/>
        <v>0</v>
      </c>
      <c r="DS27" s="3649">
        <f t="shared" si="46"/>
        <v>0</v>
      </c>
      <c r="DT27" s="3649">
        <f t="shared" si="47"/>
        <v>0</v>
      </c>
      <c r="DU27" s="3649">
        <f t="shared" si="48"/>
        <v>0</v>
      </c>
      <c r="DV27" s="3649">
        <f t="shared" si="49"/>
        <v>0</v>
      </c>
      <c r="DW27" s="3649">
        <f t="shared" si="50"/>
        <v>0</v>
      </c>
      <c r="DX27" s="3649">
        <f t="shared" si="51"/>
        <v>0</v>
      </c>
      <c r="DY27" s="3649">
        <f t="shared" si="52"/>
        <v>0</v>
      </c>
      <c r="DZ27" s="3649">
        <f t="shared" si="53"/>
        <v>0</v>
      </c>
    </row>
    <row r="28" spans="1:130" ht="16.149999999999999" customHeight="1" x14ac:dyDescent="0.25">
      <c r="A28" s="2246" t="s">
        <v>3659</v>
      </c>
      <c r="B28" s="1921">
        <f t="shared" si="54"/>
        <v>0</v>
      </c>
      <c r="C28" s="2288">
        <f t="shared" si="54"/>
        <v>0</v>
      </c>
      <c r="D28" s="1926"/>
      <c r="E28" s="42"/>
      <c r="F28" s="1923"/>
      <c r="G28" s="42"/>
      <c r="H28" s="1923"/>
      <c r="I28" s="63"/>
      <c r="J28" s="1926"/>
      <c r="K28" s="1926"/>
      <c r="L28" s="1923"/>
      <c r="M28" s="63"/>
      <c r="N28" s="1926"/>
      <c r="O28" s="42"/>
      <c r="P28" s="1923"/>
      <c r="Q28" s="42"/>
      <c r="R28" s="1923"/>
      <c r="S28" s="42"/>
      <c r="T28" s="1923"/>
      <c r="U28" s="42"/>
      <c r="V28" s="1923"/>
      <c r="W28" s="42"/>
      <c r="X28" s="1923"/>
      <c r="Y28" s="42"/>
      <c r="Z28" s="1923"/>
      <c r="AA28" s="42"/>
      <c r="AB28" s="1923"/>
      <c r="AC28" s="42"/>
      <c r="AD28" s="1923"/>
      <c r="AE28" s="42"/>
      <c r="AF28" s="1923"/>
      <c r="AG28" s="42"/>
      <c r="AH28" s="1923"/>
      <c r="AI28" s="42"/>
      <c r="AJ28" s="1923"/>
      <c r="AK28" s="42"/>
      <c r="AL28" s="1923"/>
      <c r="AM28" s="42"/>
      <c r="AN28" s="1923"/>
      <c r="AO28" s="42"/>
      <c r="AP28" s="1923"/>
      <c r="AQ28" s="43"/>
      <c r="AR28" s="1926"/>
      <c r="AS28" s="43"/>
      <c r="AT28" s="1926"/>
      <c r="AU28" s="42"/>
      <c r="AV28" s="1923"/>
      <c r="AW28" s="63"/>
      <c r="AX28" s="3647" t="str">
        <f t="shared" si="7"/>
        <v/>
      </c>
      <c r="AY28" s="3647"/>
      <c r="AZ28" s="3647"/>
      <c r="BA28" s="3647"/>
      <c r="BB28" s="3647"/>
      <c r="BC28" s="3647"/>
      <c r="BD28" s="3647"/>
      <c r="BE28" s="3647"/>
      <c r="BF28" s="3647"/>
      <c r="BG28" s="3647"/>
      <c r="BH28" s="3647"/>
      <c r="BI28" s="148"/>
      <c r="BJ28" s="148"/>
      <c r="BK28" s="148"/>
      <c r="BL28" s="148"/>
      <c r="BU28" s="148"/>
      <c r="BW28" s="2117"/>
      <c r="CA28" s="3648" t="str">
        <f t="shared" si="8"/>
        <v/>
      </c>
      <c r="CB28" s="3648" t="str">
        <f t="shared" si="9"/>
        <v/>
      </c>
      <c r="CC28" s="3648" t="str">
        <f t="shared" si="10"/>
        <v/>
      </c>
      <c r="CD28" s="3648" t="str">
        <f t="shared" si="11"/>
        <v/>
      </c>
      <c r="CE28" s="3648" t="str">
        <f t="shared" si="12"/>
        <v/>
      </c>
      <c r="CF28" s="3648" t="str">
        <f t="shared" si="13"/>
        <v/>
      </c>
      <c r="CG28" s="3648" t="str">
        <f t="shared" si="14"/>
        <v/>
      </c>
      <c r="CH28" s="3648" t="str">
        <f t="shared" si="15"/>
        <v/>
      </c>
      <c r="CI28" s="3648" t="str">
        <f t="shared" si="16"/>
        <v/>
      </c>
      <c r="CJ28" s="3648" t="str">
        <f t="shared" si="17"/>
        <v/>
      </c>
      <c r="CK28" s="3648" t="str">
        <f t="shared" si="18"/>
        <v/>
      </c>
      <c r="CL28" s="3648" t="str">
        <f t="shared" si="19"/>
        <v/>
      </c>
      <c r="CM28" s="3648" t="str">
        <f t="shared" si="20"/>
        <v/>
      </c>
      <c r="CN28" s="3648" t="str">
        <f t="shared" si="21"/>
        <v/>
      </c>
      <c r="CO28" s="3648" t="str">
        <f t="shared" si="22"/>
        <v/>
      </c>
      <c r="CP28" s="3648" t="str">
        <f t="shared" si="23"/>
        <v/>
      </c>
      <c r="CQ28" s="3648" t="str">
        <f t="shared" si="24"/>
        <v/>
      </c>
      <c r="CR28" s="3648" t="str">
        <f t="shared" si="25"/>
        <v/>
      </c>
      <c r="CS28" s="3648" t="str">
        <f t="shared" si="26"/>
        <v/>
      </c>
      <c r="CT28" s="3648" t="str">
        <f t="shared" si="27"/>
        <v/>
      </c>
      <c r="CU28" s="3648" t="str">
        <f t="shared" si="28"/>
        <v/>
      </c>
      <c r="CV28" s="3648" t="str">
        <f t="shared" si="29"/>
        <v/>
      </c>
      <c r="CW28" s="3648" t="str">
        <f t="shared" si="30"/>
        <v/>
      </c>
      <c r="CX28" s="3648" t="str">
        <f t="shared" si="31"/>
        <v/>
      </c>
      <c r="CY28" s="3648" t="str">
        <f t="shared" si="32"/>
        <v/>
      </c>
      <c r="CZ28" s="3648" t="str">
        <f t="shared" si="1"/>
        <v/>
      </c>
      <c r="DA28" s="3649">
        <f t="shared" si="2"/>
        <v>0</v>
      </c>
      <c r="DB28" s="3649">
        <f t="shared" si="3"/>
        <v>0</v>
      </c>
      <c r="DC28" s="3649">
        <f t="shared" si="4"/>
        <v>0</v>
      </c>
      <c r="DD28" s="3649">
        <f t="shared" si="5"/>
        <v>0</v>
      </c>
      <c r="DE28" s="3649">
        <f t="shared" si="6"/>
        <v>0</v>
      </c>
      <c r="DF28" s="3649">
        <f t="shared" si="33"/>
        <v>0</v>
      </c>
      <c r="DG28" s="3649">
        <f t="shared" si="34"/>
        <v>0</v>
      </c>
      <c r="DH28" s="3649">
        <f t="shared" si="35"/>
        <v>0</v>
      </c>
      <c r="DI28" s="3649">
        <f t="shared" si="36"/>
        <v>0</v>
      </c>
      <c r="DJ28" s="3649">
        <f t="shared" si="37"/>
        <v>0</v>
      </c>
      <c r="DK28" s="3649">
        <f t="shared" si="38"/>
        <v>0</v>
      </c>
      <c r="DL28" s="3649">
        <f t="shared" si="39"/>
        <v>0</v>
      </c>
      <c r="DM28" s="3649">
        <f t="shared" si="40"/>
        <v>0</v>
      </c>
      <c r="DN28" s="3649">
        <f t="shared" si="41"/>
        <v>0</v>
      </c>
      <c r="DO28" s="3649">
        <f t="shared" si="42"/>
        <v>0</v>
      </c>
      <c r="DP28" s="3649">
        <f t="shared" si="43"/>
        <v>0</v>
      </c>
      <c r="DQ28" s="3649">
        <f t="shared" si="44"/>
        <v>0</v>
      </c>
      <c r="DR28" s="3649">
        <f t="shared" si="45"/>
        <v>0</v>
      </c>
      <c r="DS28" s="3649">
        <f t="shared" si="46"/>
        <v>0</v>
      </c>
      <c r="DT28" s="3649">
        <f t="shared" si="47"/>
        <v>0</v>
      </c>
      <c r="DU28" s="3649">
        <f t="shared" si="48"/>
        <v>0</v>
      </c>
      <c r="DV28" s="3649">
        <f t="shared" si="49"/>
        <v>0</v>
      </c>
      <c r="DW28" s="3649">
        <f t="shared" si="50"/>
        <v>0</v>
      </c>
      <c r="DX28" s="3649">
        <f t="shared" si="51"/>
        <v>0</v>
      </c>
      <c r="DY28" s="3649">
        <f t="shared" si="52"/>
        <v>0</v>
      </c>
      <c r="DZ28" s="3649">
        <f t="shared" si="53"/>
        <v>0</v>
      </c>
    </row>
    <row r="29" spans="1:130" ht="16.149999999999999" customHeight="1" x14ac:dyDescent="0.25">
      <c r="A29" s="6143" t="s">
        <v>3660</v>
      </c>
      <c r="B29" s="6144">
        <f t="shared" si="54"/>
        <v>0</v>
      </c>
      <c r="C29" s="6145">
        <f t="shared" si="54"/>
        <v>0</v>
      </c>
      <c r="D29" s="2023"/>
      <c r="E29" s="2028"/>
      <c r="F29" s="2022"/>
      <c r="G29" s="2028"/>
      <c r="H29" s="2022"/>
      <c r="I29" s="2021"/>
      <c r="J29" s="2023"/>
      <c r="K29" s="2023"/>
      <c r="L29" s="2022"/>
      <c r="M29" s="2021"/>
      <c r="N29" s="2023"/>
      <c r="O29" s="2028"/>
      <c r="P29" s="2022"/>
      <c r="Q29" s="2028"/>
      <c r="R29" s="2022"/>
      <c r="S29" s="2028"/>
      <c r="T29" s="2022"/>
      <c r="U29" s="2028"/>
      <c r="V29" s="2022"/>
      <c r="W29" s="2028"/>
      <c r="X29" s="2022"/>
      <c r="Y29" s="2028"/>
      <c r="Z29" s="2022"/>
      <c r="AA29" s="2028"/>
      <c r="AB29" s="2022"/>
      <c r="AC29" s="2028"/>
      <c r="AD29" s="2022"/>
      <c r="AE29" s="2028"/>
      <c r="AF29" s="2022"/>
      <c r="AG29" s="2028"/>
      <c r="AH29" s="2022"/>
      <c r="AI29" s="2028"/>
      <c r="AJ29" s="2022"/>
      <c r="AK29" s="2028"/>
      <c r="AL29" s="2022"/>
      <c r="AM29" s="2028"/>
      <c r="AN29" s="2022"/>
      <c r="AO29" s="2028"/>
      <c r="AP29" s="2022"/>
      <c r="AQ29" s="2024"/>
      <c r="AR29" s="2023"/>
      <c r="AS29" s="2024"/>
      <c r="AT29" s="2023"/>
      <c r="AU29" s="2028"/>
      <c r="AV29" s="2022"/>
      <c r="AW29" s="2021"/>
      <c r="AX29" s="3647" t="str">
        <f t="shared" si="7"/>
        <v/>
      </c>
      <c r="AY29" s="3647"/>
      <c r="AZ29" s="3647"/>
      <c r="BA29" s="3647"/>
      <c r="BB29" s="3647"/>
      <c r="BC29" s="3647"/>
      <c r="BD29" s="3647"/>
      <c r="BE29" s="3647"/>
      <c r="BF29" s="3647"/>
      <c r="BG29" s="3647"/>
      <c r="BH29" s="3647"/>
      <c r="BI29" s="148"/>
      <c r="BJ29" s="148"/>
      <c r="BK29" s="148"/>
      <c r="BL29" s="148"/>
      <c r="BU29" s="148"/>
      <c r="BW29" s="2117"/>
      <c r="CA29" s="3648" t="str">
        <f t="shared" si="8"/>
        <v/>
      </c>
      <c r="CB29" s="3648" t="str">
        <f t="shared" si="9"/>
        <v/>
      </c>
      <c r="CC29" s="3648" t="str">
        <f t="shared" si="10"/>
        <v/>
      </c>
      <c r="CD29" s="3648" t="str">
        <f t="shared" si="11"/>
        <v/>
      </c>
      <c r="CE29" s="3648" t="str">
        <f t="shared" si="12"/>
        <v/>
      </c>
      <c r="CF29" s="3648" t="str">
        <f t="shared" si="13"/>
        <v/>
      </c>
      <c r="CG29" s="3648" t="str">
        <f t="shared" si="14"/>
        <v/>
      </c>
      <c r="CH29" s="3648" t="str">
        <f t="shared" si="15"/>
        <v/>
      </c>
      <c r="CI29" s="3648" t="str">
        <f t="shared" si="16"/>
        <v/>
      </c>
      <c r="CJ29" s="3648" t="str">
        <f t="shared" si="17"/>
        <v/>
      </c>
      <c r="CK29" s="3648" t="str">
        <f t="shared" si="18"/>
        <v/>
      </c>
      <c r="CL29" s="3648" t="str">
        <f t="shared" si="19"/>
        <v/>
      </c>
      <c r="CM29" s="3648" t="str">
        <f t="shared" si="20"/>
        <v/>
      </c>
      <c r="CN29" s="3648" t="str">
        <f t="shared" si="21"/>
        <v/>
      </c>
      <c r="CO29" s="3648" t="str">
        <f t="shared" si="22"/>
        <v/>
      </c>
      <c r="CP29" s="3648" t="str">
        <f t="shared" si="23"/>
        <v/>
      </c>
      <c r="CQ29" s="3648" t="str">
        <f t="shared" si="24"/>
        <v/>
      </c>
      <c r="CR29" s="3648" t="str">
        <f t="shared" si="25"/>
        <v/>
      </c>
      <c r="CS29" s="3648" t="str">
        <f t="shared" si="26"/>
        <v/>
      </c>
      <c r="CT29" s="3648" t="str">
        <f t="shared" si="27"/>
        <v/>
      </c>
      <c r="CU29" s="3648" t="str">
        <f t="shared" si="28"/>
        <v/>
      </c>
      <c r="CV29" s="3648" t="str">
        <f t="shared" si="29"/>
        <v/>
      </c>
      <c r="CW29" s="3648" t="str">
        <f t="shared" si="30"/>
        <v/>
      </c>
      <c r="CX29" s="3648" t="str">
        <f t="shared" si="31"/>
        <v/>
      </c>
      <c r="CY29" s="3648" t="str">
        <f t="shared" si="32"/>
        <v/>
      </c>
      <c r="CZ29" s="3648" t="str">
        <f t="shared" si="1"/>
        <v/>
      </c>
      <c r="DA29" s="3649">
        <f t="shared" si="2"/>
        <v>0</v>
      </c>
      <c r="DB29" s="3649">
        <f t="shared" si="3"/>
        <v>0</v>
      </c>
      <c r="DC29" s="3649">
        <f t="shared" si="4"/>
        <v>0</v>
      </c>
      <c r="DD29" s="3649">
        <f t="shared" si="5"/>
        <v>0</v>
      </c>
      <c r="DE29" s="3649">
        <f t="shared" si="6"/>
        <v>0</v>
      </c>
      <c r="DF29" s="3649">
        <f t="shared" si="33"/>
        <v>0</v>
      </c>
      <c r="DG29" s="3649">
        <f t="shared" si="34"/>
        <v>0</v>
      </c>
      <c r="DH29" s="3649">
        <f t="shared" si="35"/>
        <v>0</v>
      </c>
      <c r="DI29" s="3649">
        <f t="shared" si="36"/>
        <v>0</v>
      </c>
      <c r="DJ29" s="3649">
        <f t="shared" si="37"/>
        <v>0</v>
      </c>
      <c r="DK29" s="3649">
        <f t="shared" si="38"/>
        <v>0</v>
      </c>
      <c r="DL29" s="3649">
        <f t="shared" si="39"/>
        <v>0</v>
      </c>
      <c r="DM29" s="3649">
        <f t="shared" si="40"/>
        <v>0</v>
      </c>
      <c r="DN29" s="3649">
        <f t="shared" si="41"/>
        <v>0</v>
      </c>
      <c r="DO29" s="3649">
        <f t="shared" si="42"/>
        <v>0</v>
      </c>
      <c r="DP29" s="3649">
        <f t="shared" si="43"/>
        <v>0</v>
      </c>
      <c r="DQ29" s="3649">
        <f t="shared" si="44"/>
        <v>0</v>
      </c>
      <c r="DR29" s="3649">
        <f t="shared" si="45"/>
        <v>0</v>
      </c>
      <c r="DS29" s="3649">
        <f t="shared" si="46"/>
        <v>0</v>
      </c>
      <c r="DT29" s="3649">
        <f t="shared" si="47"/>
        <v>0</v>
      </c>
      <c r="DU29" s="3649">
        <f t="shared" si="48"/>
        <v>0</v>
      </c>
      <c r="DV29" s="3649">
        <f t="shared" si="49"/>
        <v>0</v>
      </c>
      <c r="DW29" s="3649">
        <f t="shared" si="50"/>
        <v>0</v>
      </c>
      <c r="DX29" s="3649">
        <f t="shared" si="51"/>
        <v>0</v>
      </c>
      <c r="DY29" s="3649">
        <f t="shared" si="52"/>
        <v>0</v>
      </c>
      <c r="DZ29" s="3649">
        <f t="shared" si="53"/>
        <v>0</v>
      </c>
    </row>
    <row r="30" spans="1:130" ht="31.9" customHeight="1" x14ac:dyDescent="0.25">
      <c r="A30" s="6146" t="s">
        <v>3661</v>
      </c>
      <c r="B30" s="6128"/>
      <c r="C30" s="6128"/>
      <c r="D30" s="6128"/>
      <c r="E30" s="6128"/>
      <c r="F30" s="6128"/>
      <c r="G30" s="6128"/>
      <c r="H30" s="824"/>
      <c r="I30" s="824"/>
      <c r="J30" s="2283"/>
      <c r="K30" s="2283"/>
      <c r="L30" s="2283"/>
      <c r="M30" s="2283"/>
      <c r="N30" s="2283"/>
      <c r="O30" s="2283"/>
      <c r="P30" s="2283"/>
      <c r="Q30" s="65"/>
      <c r="AX30" s="148"/>
      <c r="AY30" s="148"/>
      <c r="AZ30" s="148"/>
      <c r="BA30" s="148"/>
      <c r="BB30" s="148"/>
      <c r="BC30" s="148"/>
      <c r="BD30" s="148"/>
      <c r="BE30" s="148"/>
      <c r="BF30" s="148"/>
      <c r="BG30" s="148"/>
      <c r="BH30" s="148"/>
      <c r="BI30" s="148"/>
      <c r="BJ30" s="148"/>
      <c r="BK30" s="148"/>
      <c r="BL30" s="148"/>
      <c r="BM30" s="148"/>
      <c r="BT30" s="2120"/>
      <c r="BU30" s="2120"/>
      <c r="BV30" s="2117"/>
      <c r="BW30" s="2117"/>
    </row>
    <row r="31" spans="1:130" ht="31.9" customHeight="1" x14ac:dyDescent="0.25">
      <c r="A31" s="8104" t="s">
        <v>3639</v>
      </c>
      <c r="B31" s="8105" t="s">
        <v>50</v>
      </c>
      <c r="C31" s="8106"/>
      <c r="D31" s="8109" t="s">
        <v>843</v>
      </c>
      <c r="E31" s="8110"/>
      <c r="F31" s="8110"/>
      <c r="G31" s="8110"/>
      <c r="H31" s="8110"/>
      <c r="I31" s="8110"/>
      <c r="J31" s="8110"/>
      <c r="K31" s="8110"/>
      <c r="L31" s="8110"/>
      <c r="M31" s="8110"/>
      <c r="N31" s="8110"/>
      <c r="O31" s="8110"/>
      <c r="P31" s="8110"/>
      <c r="Q31" s="8110"/>
      <c r="R31" s="8110"/>
      <c r="S31" s="8110"/>
      <c r="T31" s="8110"/>
      <c r="U31" s="8110"/>
      <c r="V31" s="8110"/>
      <c r="W31" s="8110"/>
      <c r="X31" s="8110"/>
      <c r="Y31" s="8110"/>
      <c r="Z31" s="8110"/>
      <c r="AA31" s="8110"/>
      <c r="AB31" s="8110"/>
      <c r="AC31" s="8110"/>
      <c r="AD31" s="8110"/>
      <c r="AE31" s="8110"/>
      <c r="AF31" s="8110"/>
      <c r="AG31" s="8110"/>
      <c r="AH31" s="8110"/>
      <c r="AI31" s="8110"/>
      <c r="AJ31" s="8110"/>
      <c r="AK31" s="8110"/>
      <c r="AL31" s="8110"/>
      <c r="AM31" s="8110"/>
      <c r="AN31" s="8110"/>
      <c r="AO31" s="8110"/>
      <c r="AP31" s="8110"/>
      <c r="AQ31" s="8111"/>
      <c r="AR31" s="8112" t="s">
        <v>3640</v>
      </c>
      <c r="AS31" s="8113"/>
      <c r="AT31" s="6561" t="s">
        <v>827</v>
      </c>
      <c r="AU31" s="6562"/>
      <c r="AV31" s="8117" t="s">
        <v>112</v>
      </c>
      <c r="AW31" s="8119" t="s">
        <v>111</v>
      </c>
      <c r="AX31" s="148"/>
      <c r="AY31" s="148"/>
      <c r="AZ31" s="148"/>
      <c r="BA31" s="148"/>
      <c r="BB31" s="148"/>
      <c r="BC31" s="148"/>
      <c r="BD31" s="148"/>
      <c r="BE31" s="148"/>
      <c r="BF31" s="148"/>
      <c r="BG31" s="148"/>
      <c r="BH31" s="148"/>
      <c r="BI31" s="148"/>
      <c r="BJ31" s="148"/>
      <c r="BK31" s="148"/>
      <c r="BL31" s="148"/>
      <c r="BU31" s="148"/>
      <c r="BV31" s="2117"/>
      <c r="BW31" s="2117"/>
    </row>
    <row r="32" spans="1:130" ht="16.149999999999999" customHeight="1" x14ac:dyDescent="0.25">
      <c r="A32" s="6502"/>
      <c r="B32" s="8107"/>
      <c r="C32" s="8108"/>
      <c r="D32" s="8115" t="s">
        <v>844</v>
      </c>
      <c r="E32" s="8112"/>
      <c r="F32" s="8115" t="s">
        <v>845</v>
      </c>
      <c r="G32" s="8112"/>
      <c r="H32" s="8115" t="s">
        <v>846</v>
      </c>
      <c r="I32" s="8116"/>
      <c r="J32" s="8112" t="s">
        <v>847</v>
      </c>
      <c r="K32" s="8112"/>
      <c r="L32" s="8115" t="s">
        <v>369</v>
      </c>
      <c r="M32" s="8112"/>
      <c r="N32" s="8115" t="s">
        <v>511</v>
      </c>
      <c r="O32" s="8112"/>
      <c r="P32" s="8115" t="s">
        <v>72</v>
      </c>
      <c r="Q32" s="8112"/>
      <c r="R32" s="8115" t="s">
        <v>14</v>
      </c>
      <c r="S32" s="8112"/>
      <c r="T32" s="8115" t="s">
        <v>129</v>
      </c>
      <c r="U32" s="8116"/>
      <c r="V32" s="8115" t="s">
        <v>130</v>
      </c>
      <c r="W32" s="8116"/>
      <c r="X32" s="8115" t="s">
        <v>131</v>
      </c>
      <c r="Y32" s="8116"/>
      <c r="Z32" s="8115" t="s">
        <v>132</v>
      </c>
      <c r="AA32" s="8116"/>
      <c r="AB32" s="8115" t="s">
        <v>133</v>
      </c>
      <c r="AC32" s="8116"/>
      <c r="AD32" s="8115" t="s">
        <v>134</v>
      </c>
      <c r="AE32" s="8116"/>
      <c r="AF32" s="8115" t="s">
        <v>135</v>
      </c>
      <c r="AG32" s="8116"/>
      <c r="AH32" s="8115" t="s">
        <v>136</v>
      </c>
      <c r="AI32" s="8116"/>
      <c r="AJ32" s="8115" t="s">
        <v>137</v>
      </c>
      <c r="AK32" s="8116"/>
      <c r="AL32" s="8115" t="s">
        <v>138</v>
      </c>
      <c r="AM32" s="8116"/>
      <c r="AN32" s="8115" t="s">
        <v>139</v>
      </c>
      <c r="AO32" s="8116"/>
      <c r="AP32" s="8115" t="s">
        <v>140</v>
      </c>
      <c r="AQ32" s="8113"/>
      <c r="AR32" s="8121" t="s">
        <v>81</v>
      </c>
      <c r="AS32" s="8123" t="s">
        <v>56</v>
      </c>
      <c r="AT32" s="8114"/>
      <c r="AU32" s="6522"/>
      <c r="AV32" s="8118"/>
      <c r="AW32" s="8120"/>
      <c r="AX32" s="148"/>
      <c r="AY32" s="148"/>
      <c r="AZ32" s="148"/>
      <c r="BA32" s="148"/>
      <c r="BB32" s="148"/>
      <c r="BC32" s="148"/>
      <c r="BD32" s="148"/>
      <c r="BE32" s="148"/>
      <c r="BF32" s="148"/>
      <c r="BG32" s="148"/>
      <c r="BH32" s="148"/>
      <c r="BI32" s="148"/>
      <c r="BJ32" s="148"/>
      <c r="BK32" s="148"/>
      <c r="BL32" s="148"/>
      <c r="BU32" s="148"/>
      <c r="BV32" s="2117"/>
      <c r="BW32" s="2117"/>
    </row>
    <row r="33" spans="1:130" ht="16.149999999999999" customHeight="1" x14ac:dyDescent="0.25">
      <c r="A33" s="6503"/>
      <c r="B33" s="6135" t="s">
        <v>3641</v>
      </c>
      <c r="C33" s="6105" t="s">
        <v>3642</v>
      </c>
      <c r="D33" s="6104" t="s">
        <v>3641</v>
      </c>
      <c r="E33" s="6136" t="s">
        <v>3642</v>
      </c>
      <c r="F33" s="6104" t="s">
        <v>3641</v>
      </c>
      <c r="G33" s="6136" t="s">
        <v>3642</v>
      </c>
      <c r="H33" s="6104" t="s">
        <v>3641</v>
      </c>
      <c r="I33" s="6105" t="s">
        <v>3642</v>
      </c>
      <c r="J33" s="6135" t="s">
        <v>3641</v>
      </c>
      <c r="K33" s="6136" t="s">
        <v>3642</v>
      </c>
      <c r="L33" s="6104" t="s">
        <v>3641</v>
      </c>
      <c r="M33" s="6136" t="s">
        <v>3642</v>
      </c>
      <c r="N33" s="6104" t="s">
        <v>3641</v>
      </c>
      <c r="O33" s="6136" t="s">
        <v>3642</v>
      </c>
      <c r="P33" s="6104" t="s">
        <v>3641</v>
      </c>
      <c r="Q33" s="6136" t="s">
        <v>3642</v>
      </c>
      <c r="R33" s="6104" t="s">
        <v>3641</v>
      </c>
      <c r="S33" s="6136" t="s">
        <v>3642</v>
      </c>
      <c r="T33" s="6104" t="s">
        <v>3641</v>
      </c>
      <c r="U33" s="6136" t="s">
        <v>3642</v>
      </c>
      <c r="V33" s="6104" t="s">
        <v>3641</v>
      </c>
      <c r="W33" s="6136" t="s">
        <v>3642</v>
      </c>
      <c r="X33" s="6104" t="s">
        <v>3641</v>
      </c>
      <c r="Y33" s="6136" t="s">
        <v>3642</v>
      </c>
      <c r="Z33" s="6104" t="s">
        <v>3641</v>
      </c>
      <c r="AA33" s="6136" t="s">
        <v>3642</v>
      </c>
      <c r="AB33" s="6104" t="s">
        <v>3641</v>
      </c>
      <c r="AC33" s="6136" t="s">
        <v>3642</v>
      </c>
      <c r="AD33" s="6104" t="s">
        <v>3641</v>
      </c>
      <c r="AE33" s="6136" t="s">
        <v>3642</v>
      </c>
      <c r="AF33" s="6104" t="s">
        <v>3641</v>
      </c>
      <c r="AG33" s="6136" t="s">
        <v>3642</v>
      </c>
      <c r="AH33" s="6104" t="s">
        <v>3641</v>
      </c>
      <c r="AI33" s="6136" t="s">
        <v>3642</v>
      </c>
      <c r="AJ33" s="6104" t="s">
        <v>3641</v>
      </c>
      <c r="AK33" s="6136" t="s">
        <v>3642</v>
      </c>
      <c r="AL33" s="6104" t="s">
        <v>3641</v>
      </c>
      <c r="AM33" s="6136" t="s">
        <v>3642</v>
      </c>
      <c r="AN33" s="6104" t="s">
        <v>3641</v>
      </c>
      <c r="AO33" s="6136" t="s">
        <v>3642</v>
      </c>
      <c r="AP33" s="6104" t="s">
        <v>3641</v>
      </c>
      <c r="AQ33" s="6137" t="s">
        <v>3642</v>
      </c>
      <c r="AR33" s="8122"/>
      <c r="AS33" s="8124"/>
      <c r="AT33" s="6138" t="s">
        <v>830</v>
      </c>
      <c r="AU33" s="5827" t="s">
        <v>831</v>
      </c>
      <c r="AV33" s="6536"/>
      <c r="AW33" s="6537"/>
      <c r="AX33" s="148"/>
      <c r="AY33" s="148"/>
      <c r="AZ33" s="148"/>
      <c r="BA33" s="148"/>
      <c r="BB33" s="148"/>
      <c r="BC33" s="148"/>
      <c r="BD33" s="148"/>
      <c r="BE33" s="148"/>
      <c r="BF33" s="148"/>
      <c r="BG33" s="148"/>
      <c r="BH33" s="148"/>
      <c r="BI33" s="148"/>
      <c r="BJ33" s="148"/>
      <c r="BK33" s="148"/>
      <c r="BL33" s="148"/>
      <c r="BU33" s="148"/>
      <c r="BV33" s="2117"/>
      <c r="BW33" s="2117"/>
    </row>
    <row r="34" spans="1:130" ht="16.149999999999999" customHeight="1" x14ac:dyDescent="0.25">
      <c r="A34" s="5815" t="s">
        <v>3643</v>
      </c>
      <c r="B34" s="6139">
        <f t="shared" ref="B34:C41" si="55">+N34+P34+R34+T34+V34+X34+Z34+AB34+AD34+AF34+AH34+AJ34+AL34+AN34+AP34</f>
        <v>0</v>
      </c>
      <c r="C34" s="6140">
        <f t="shared" si="55"/>
        <v>0</v>
      </c>
      <c r="D34" s="2005"/>
      <c r="E34" s="6058"/>
      <c r="F34" s="2002"/>
      <c r="G34" s="6058"/>
      <c r="H34" s="2002"/>
      <c r="I34" s="6058"/>
      <c r="J34" s="2002"/>
      <c r="K34" s="6058"/>
      <c r="L34" s="2002"/>
      <c r="M34" s="4571"/>
      <c r="N34" s="1926"/>
      <c r="O34" s="42"/>
      <c r="P34" s="1923"/>
      <c r="Q34" s="42"/>
      <c r="R34" s="1923"/>
      <c r="S34" s="42"/>
      <c r="T34" s="1923"/>
      <c r="U34" s="42"/>
      <c r="V34" s="1923"/>
      <c r="W34" s="42"/>
      <c r="X34" s="1923"/>
      <c r="Y34" s="42"/>
      <c r="Z34" s="1923"/>
      <c r="AA34" s="42"/>
      <c r="AB34" s="1923"/>
      <c r="AC34" s="42"/>
      <c r="AD34" s="1923"/>
      <c r="AE34" s="42"/>
      <c r="AF34" s="1923"/>
      <c r="AG34" s="42"/>
      <c r="AH34" s="1923"/>
      <c r="AI34" s="42"/>
      <c r="AJ34" s="1923"/>
      <c r="AK34" s="42"/>
      <c r="AL34" s="1923"/>
      <c r="AM34" s="42"/>
      <c r="AN34" s="1923"/>
      <c r="AO34" s="42"/>
      <c r="AP34" s="1923"/>
      <c r="AQ34" s="43"/>
      <c r="AR34" s="1998"/>
      <c r="AS34" s="43"/>
      <c r="AT34" s="1926"/>
      <c r="AU34" s="42"/>
      <c r="AV34" s="1923"/>
      <c r="AW34" s="63"/>
      <c r="AX34" s="3647" t="str">
        <f t="shared" ref="AX34:AX51" si="56">$CA34&amp;$CB34&amp;$CC34&amp;$CD34&amp;$CE34&amp;$CF34&amp;$CG34&amp;$CH34&amp;$CI34&amp;$CJ34&amp;$CK34&amp;$CL34&amp;$CM34&amp;$CN34&amp;$CO34&amp;$CP34&amp;$CQ34&amp;$CR34&amp;$CS34&amp;$CT34&amp;$CU34&amp;$CV34&amp;$CW34&amp;$CX34&amp;$CY34&amp;$CZ34</f>
        <v/>
      </c>
      <c r="AY34" s="3647"/>
      <c r="AZ34" s="3647"/>
      <c r="BA34" s="3647"/>
      <c r="BB34" s="3647"/>
      <c r="BC34" s="3647"/>
      <c r="BD34" s="3647"/>
      <c r="BE34" s="3647"/>
      <c r="BF34" s="3647"/>
      <c r="BG34" s="3647"/>
      <c r="BH34" s="3647"/>
      <c r="BI34" s="148"/>
      <c r="BJ34" s="148"/>
      <c r="BK34" s="148"/>
      <c r="BL34" s="148"/>
      <c r="BU34" s="2117"/>
      <c r="BV34" s="2117"/>
      <c r="BW34" s="2117"/>
      <c r="CA34" s="3648" t="str">
        <f t="shared" ref="CA34:CA51" si="57">IF(B34&lt;C34,"* El total de Reactivos NO DEBE ser superior al total de Procesados. ","")</f>
        <v/>
      </c>
      <c r="CB34" s="3648" t="str">
        <f t="shared" ref="CB34:CB51" si="58">IF(B34&lt;&gt;(AR34+ AS34),"* La suma de las columnas Sexo DEBE SER IGUAL a los Procesados. ","")</f>
        <v/>
      </c>
      <c r="CC34" s="3648" t="str">
        <f t="shared" ref="CC34:CC51" si="59">IF(B34&lt;(AT34+ AU34),"* La suma de las columna Trans NO DEBE ser superior al total de Procesados. ","")</f>
        <v/>
      </c>
      <c r="CD34" s="3648" t="str">
        <f t="shared" ref="CD34:CD51" si="60">IF(B34&lt;AV34,"* La columna Pueblos Originarios NO DEBE ser superior al total de Procesados. ","")</f>
        <v/>
      </c>
      <c r="CE34" s="3648" t="str">
        <f t="shared" ref="CE34:CE51" si="61">IF(B34&lt;AW34,"* La columna Migrantes NO DEBE ser superior al total de Procesados. ","")</f>
        <v/>
      </c>
      <c r="CF34" s="3648" t="str">
        <f>IF(D34&lt;E34,CONCATENATE("* El total de procesados debe ser mayor o igual al total de Reactivos en el grupo de edad ",$D$32),"")</f>
        <v/>
      </c>
      <c r="CG34" s="3648" t="str">
        <f>IF(F34&lt;G34,CONCATENATE("* El total de procesados debe ser mayor o igual al total de Reactivos en el grupo de edad ",$F$32),"")</f>
        <v/>
      </c>
      <c r="CH34" s="3648" t="str">
        <f>IF(H34&lt;I34,CONCATENATE("* El total de procesados debe ser mayor o igual al total de Reactivos en el grupo de edad ",$H$32),"")</f>
        <v/>
      </c>
      <c r="CI34" s="3648" t="str">
        <f>IF(J34&lt;K34,CONCATENATE("* El total de procesados debe ser mayor o igual al total de Reactivos en el grupo de edad ",$J$32),"")</f>
        <v/>
      </c>
      <c r="CJ34" s="3648" t="str">
        <f>IF(L34&lt;M34,CONCATENATE("* El total de procesados debe ser mayor o igual al total de Reactivos en el grupo de edad ",$L$32),"")</f>
        <v/>
      </c>
      <c r="CK34" s="3648" t="str">
        <f>IF(N34&lt;O34,CONCATENATE("* El total de procesados debe ser mayor o igual al total de Reactivos en el grupo de edad ",$N$32),"")</f>
        <v/>
      </c>
      <c r="CL34" s="3648" t="str">
        <f>IF(P34&lt;Q34,CONCATENATE("* El total de procesados debe ser mayor o igual al total de Reactivos en el grupo de edad ",$P$32),"")</f>
        <v/>
      </c>
      <c r="CM34" s="3648" t="str">
        <f>IF(R34&lt;S34,CONCATENATE("* El total de procesados debe ser mayor o igual al total de Reactivos en el grupo de edad ",$R$32),"")</f>
        <v/>
      </c>
      <c r="CN34" s="3648" t="str">
        <f>IF(T34&lt;U34,CONCATENATE("* El total de procesados debe ser mayor o igual al total de Reactivos en el grupo de edad ",$T$32),"")</f>
        <v/>
      </c>
      <c r="CO34" s="3648" t="str">
        <f>IF(V34&lt;W34,CONCATENATE("* El total de procesados debe ser mayor o igual al total de Reactivos en el grupo de edad ",$V$32),"")</f>
        <v/>
      </c>
      <c r="CP34" s="3648" t="str">
        <f>IF(X34&lt;Y34,CONCATENATE("* El total de procesados debe ser mayor o igual al total de Reactivos en el grupo de edad ",$X$32),"")</f>
        <v/>
      </c>
      <c r="CQ34" s="3648" t="str">
        <f>IF(Z34&lt;AA34,CONCATENATE("* El total de procesados debe ser mayor o igual al total de Reactivos en el grupo de edad ",$Z$32),"")</f>
        <v/>
      </c>
      <c r="CR34" s="3648" t="str">
        <f>IF(AB34&lt;AC34,CONCATENATE("* El total de procesados debe ser mayor o igual al total de Reactivos en el grupo de edad ",$AB$32),"")</f>
        <v/>
      </c>
      <c r="CS34" s="3648" t="str">
        <f>IF(AD34&lt;AE34,CONCATENATE("* El total de procesados debe ser mayor o igual al total de Reactivos en el grupo de edad ",$AD$32),"")</f>
        <v/>
      </c>
      <c r="CT34" s="3648" t="str">
        <f>IF(AF34&lt;AG34,CONCATENATE("* El total de procesados debe ser mayor o igual al total de Reactivos en el grupo de edad ",$AF$32),"")</f>
        <v/>
      </c>
      <c r="CU34" s="3648" t="str">
        <f>IF(AH34&lt;AI34,CONCATENATE("* El total de procesados debe ser mayor o igual al total de Reactivos en el grupo de edad ",$AH$32),"")</f>
        <v/>
      </c>
      <c r="CV34" s="3648" t="str">
        <f>IF(AJ34&lt;AK34,CONCATENATE("* El total de procesados debe ser mayor o igual al total de Reactivos en el grupo de edad ",$AJ$32),"")</f>
        <v/>
      </c>
      <c r="CW34" s="3648" t="str">
        <f>IF(AL34&lt;AM34,CONCATENATE("* El total de procesados debe ser mayor o igual al total de Reactivos en el grupo de edad ",$AL$32),"")</f>
        <v/>
      </c>
      <c r="CX34" s="3648" t="str">
        <f>IF(AN34&lt;AO34,CONCATENATE("* El total de procesados debe ser mayor o igual al total de Reactivos en el grupo de edad ",$AN$32),"")</f>
        <v/>
      </c>
      <c r="CY34" s="3648" t="str">
        <f>IF(AP34&lt;AQ34,CONCATENATE("* El total de procesados debe ser mayor o igual al total de Reactivos en el grupo de edad ",$AP$32),"")</f>
        <v/>
      </c>
      <c r="CZ34" s="3648" t="str">
        <f>IF(AND(B34&lt;&gt;0,OR(AT34="",AU34="",AV34="",AW34="")),"* No olvide digitar la columna Trans y/o Pueblos Originarios y/o Migrantes (Digite Cero si no tiene). ","")</f>
        <v/>
      </c>
      <c r="DA34" s="3649">
        <f>IF(B34&lt;   C34,1,0)</f>
        <v>0</v>
      </c>
      <c r="DB34" s="3649">
        <f>IF(B34&lt;&gt; AR34+AS34,1,0)</f>
        <v>0</v>
      </c>
      <c r="DC34" s="3649">
        <f>IF(B34&lt;  AT34+AU34,1,0)</f>
        <v>0</v>
      </c>
      <c r="DD34" s="3649">
        <f>IF(B34&lt;  AV34,1,0)</f>
        <v>0</v>
      </c>
      <c r="DE34" s="3649">
        <f>IF(B34&lt;  AW34,1,0)</f>
        <v>0</v>
      </c>
      <c r="DF34" s="3649">
        <f t="shared" ref="DF34:DF51" si="62">IF(D34&lt;E34,1,0)</f>
        <v>0</v>
      </c>
      <c r="DG34" s="3649">
        <f t="shared" ref="DG34:DG51" si="63">IF(F34&lt;G34,1,0)</f>
        <v>0</v>
      </c>
      <c r="DH34" s="3649">
        <f t="shared" ref="DH34:DH51" si="64">IF(H34&lt;I34,1,0)</f>
        <v>0</v>
      </c>
      <c r="DI34" s="3649">
        <f t="shared" ref="DI34:DI51" si="65">IF(J34&lt;K34,1,0)</f>
        <v>0</v>
      </c>
      <c r="DJ34" s="3649">
        <f t="shared" ref="DJ34:DJ51" si="66">IF(L34&lt;M34,1,0)</f>
        <v>0</v>
      </c>
      <c r="DK34" s="3649">
        <f t="shared" ref="DK34:DK51" si="67">IF(N34&lt;O34,1,0)</f>
        <v>0</v>
      </c>
      <c r="DL34" s="3649">
        <f t="shared" ref="DL34:DL51" si="68">IF(P34&lt;Q34,1,0)</f>
        <v>0</v>
      </c>
      <c r="DM34" s="3649">
        <f t="shared" ref="DM34:DM51" si="69">IF(R34&lt;S34,1,0)</f>
        <v>0</v>
      </c>
      <c r="DN34" s="3649">
        <f t="shared" ref="DN34:DN51" si="70">IF(T34&lt;U34,1,0)</f>
        <v>0</v>
      </c>
      <c r="DO34" s="3649">
        <f t="shared" ref="DO34:DO51" si="71">IF(V34&lt;W34,1,0)</f>
        <v>0</v>
      </c>
      <c r="DP34" s="3649">
        <f t="shared" ref="DP34:DP51" si="72">IF(X34&lt;Y34,1,0)</f>
        <v>0</v>
      </c>
      <c r="DQ34" s="3649">
        <f t="shared" ref="DQ34:DQ51" si="73">IF(Z34&lt;AA34,1,0)</f>
        <v>0</v>
      </c>
      <c r="DR34" s="3649">
        <f t="shared" ref="DR34:DR51" si="74">IF(AB34&lt;AC34,1,0)</f>
        <v>0</v>
      </c>
      <c r="DS34" s="3649">
        <f t="shared" ref="DS34:DS51" si="75">IF(AD34&lt;AE34,1,0)</f>
        <v>0</v>
      </c>
      <c r="DT34" s="3649">
        <f t="shared" ref="DT34:DT51" si="76">IF(AF34&lt;AG34,1,0)</f>
        <v>0</v>
      </c>
      <c r="DU34" s="3649">
        <f t="shared" ref="DU34:DU51" si="77">IF(AH34&lt;AI34,1,0)</f>
        <v>0</v>
      </c>
      <c r="DV34" s="3649">
        <f t="shared" ref="DV34:DV51" si="78">IF(AJ34&lt;AK34,1,0)</f>
        <v>0</v>
      </c>
      <c r="DW34" s="3649">
        <f t="shared" ref="DW34:DW51" si="79">IF(AL34&lt;AM34,1,0)</f>
        <v>0</v>
      </c>
      <c r="DX34" s="3649">
        <f t="shared" ref="DX34:DX51" si="80">IF(AN34&lt;AO34,1,0)</f>
        <v>0</v>
      </c>
      <c r="DY34" s="3649">
        <f t="shared" ref="DY34:DY51" si="81">IF(AP34&lt;AQ34,1,0)</f>
        <v>0</v>
      </c>
      <c r="DZ34" s="3649">
        <f t="shared" ref="DZ34:DZ51" si="82">IF(AND(B34&lt;&gt;0,OR(AT34="",AU34="",AV34="",AW34="")),1,0)</f>
        <v>0</v>
      </c>
    </row>
    <row r="35" spans="1:130" ht="16.149999999999999" customHeight="1" x14ac:dyDescent="0.25">
      <c r="A35" s="2245" t="s">
        <v>3644</v>
      </c>
      <c r="B35" s="1921">
        <f t="shared" si="55"/>
        <v>0</v>
      </c>
      <c r="C35" s="2288">
        <f t="shared" si="55"/>
        <v>0</v>
      </c>
      <c r="D35" s="2005"/>
      <c r="E35" s="6058"/>
      <c r="F35" s="2002"/>
      <c r="G35" s="6058"/>
      <c r="H35" s="2002"/>
      <c r="I35" s="6058"/>
      <c r="J35" s="2002"/>
      <c r="K35" s="6058"/>
      <c r="L35" s="2002"/>
      <c r="M35" s="4571"/>
      <c r="N35" s="1926"/>
      <c r="O35" s="42"/>
      <c r="P35" s="1923"/>
      <c r="Q35" s="42"/>
      <c r="R35" s="1923"/>
      <c r="S35" s="42"/>
      <c r="T35" s="1923"/>
      <c r="U35" s="42"/>
      <c r="V35" s="1923"/>
      <c r="W35" s="42"/>
      <c r="X35" s="1923"/>
      <c r="Y35" s="42"/>
      <c r="Z35" s="1923"/>
      <c r="AA35" s="42"/>
      <c r="AB35" s="1923"/>
      <c r="AC35" s="42"/>
      <c r="AD35" s="1923"/>
      <c r="AE35" s="42"/>
      <c r="AF35" s="1923"/>
      <c r="AG35" s="42"/>
      <c r="AH35" s="1923"/>
      <c r="AI35" s="42"/>
      <c r="AJ35" s="1923"/>
      <c r="AK35" s="42"/>
      <c r="AL35" s="1923"/>
      <c r="AM35" s="42"/>
      <c r="AN35" s="1923"/>
      <c r="AO35" s="42"/>
      <c r="AP35" s="1923"/>
      <c r="AQ35" s="43"/>
      <c r="AR35" s="1998"/>
      <c r="AS35" s="43"/>
      <c r="AT35" s="1926"/>
      <c r="AU35" s="42"/>
      <c r="AV35" s="1923"/>
      <c r="AW35" s="63"/>
      <c r="AX35" s="3647" t="str">
        <f t="shared" si="56"/>
        <v/>
      </c>
      <c r="AY35" s="3647"/>
      <c r="AZ35" s="3647"/>
      <c r="BA35" s="3647"/>
      <c r="BB35" s="3647"/>
      <c r="BC35" s="3647"/>
      <c r="BD35" s="3647"/>
      <c r="BE35" s="3647"/>
      <c r="BF35" s="3647"/>
      <c r="BG35" s="3647"/>
      <c r="BH35" s="3647"/>
      <c r="BI35" s="148"/>
      <c r="BJ35" s="148"/>
      <c r="BK35" s="148"/>
      <c r="BL35" s="148"/>
      <c r="BU35" s="2117"/>
      <c r="BV35" s="2117"/>
      <c r="BW35" s="2117"/>
      <c r="CA35" s="3648" t="str">
        <f t="shared" si="57"/>
        <v/>
      </c>
      <c r="CB35" s="3648" t="str">
        <f t="shared" si="58"/>
        <v/>
      </c>
      <c r="CC35" s="3648" t="str">
        <f t="shared" si="59"/>
        <v/>
      </c>
      <c r="CD35" s="3648" t="str">
        <f t="shared" si="60"/>
        <v/>
      </c>
      <c r="CE35" s="3648" t="str">
        <f t="shared" si="61"/>
        <v/>
      </c>
      <c r="CF35" s="3648" t="str">
        <f t="shared" ref="CF35:CF51" si="83">IF(D35&lt;E35,CONCATENATE("* El total de procesados debe ser mayor o igual al total de Reactivos en el grupo de edad ",$D$32),"")</f>
        <v/>
      </c>
      <c r="CG35" s="3648" t="str">
        <f t="shared" ref="CG35:CG51" si="84">IF(F35&lt;G35,CONCATENATE("* El total de procesados debe ser mayor o igual al total de Reactivos en el grupo de edad ",$F$32),"")</f>
        <v/>
      </c>
      <c r="CH35" s="3648" t="str">
        <f t="shared" ref="CH35:CH51" si="85">IF(H35&lt;I35,CONCATENATE("* El total de procesados debe ser mayor o igual al total de Reactivos en el grupo de edad ",$H$32),"")</f>
        <v/>
      </c>
      <c r="CI35" s="3648" t="str">
        <f t="shared" ref="CI35:CI51" si="86">IF(J35&lt;K35,CONCATENATE("* El total de procesados debe ser mayor o igual al total de Reactivos en el grupo de edad ",$J$32),"")</f>
        <v/>
      </c>
      <c r="CJ35" s="3648" t="str">
        <f t="shared" ref="CJ35:CJ51" si="87">IF(L35&lt;M35,CONCATENATE("* El total de procesados debe ser mayor o igual al total de Reactivos en el grupo de edad ",$L$32),"")</f>
        <v/>
      </c>
      <c r="CK35" s="3648" t="str">
        <f t="shared" ref="CK35:CK51" si="88">IF(N35&lt;O35,CONCATENATE("* El total de procesados debe ser mayor o igual al total de Reactivos en el grupo de edad ",$N$32),"")</f>
        <v/>
      </c>
      <c r="CL35" s="3648" t="str">
        <f t="shared" ref="CL35:CL51" si="89">IF(P35&lt;Q35,CONCATENATE("* El total de procesados debe ser mayor o igual al total de Reactivos en el grupo de edad ",$P$32),"")</f>
        <v/>
      </c>
      <c r="CM35" s="3648" t="str">
        <f t="shared" ref="CM35:CM51" si="90">IF(R35&lt;S35,CONCATENATE("* El total de procesados debe ser mayor o igual al total de Reactivos en el grupo de edad ",$R$32),"")</f>
        <v/>
      </c>
      <c r="CN35" s="3648" t="str">
        <f t="shared" ref="CN35:CN51" si="91">IF(T35&lt;U35,CONCATENATE("* El total de procesados debe ser mayor o igual al total de Reactivos en el grupo de edad ",$T$32),"")</f>
        <v/>
      </c>
      <c r="CO35" s="3648" t="str">
        <f t="shared" ref="CO35:CO51" si="92">IF(V35&lt;W35,CONCATENATE("* El total de procesados debe ser mayor o igual al total de Reactivos en el grupo de edad ",$V$32),"")</f>
        <v/>
      </c>
      <c r="CP35" s="3648" t="str">
        <f t="shared" ref="CP35:CP51" si="93">IF(X35&lt;Y35,CONCATENATE("* El total de procesados debe ser mayor o igual al total de Reactivos en el grupo de edad ",$X$32),"")</f>
        <v/>
      </c>
      <c r="CQ35" s="3648" t="str">
        <f t="shared" ref="CQ35:CQ51" si="94">IF(Z35&lt;AA35,CONCATENATE("* El total de procesados debe ser mayor o igual al total de Reactivos en el grupo de edad ",$Z$32),"")</f>
        <v/>
      </c>
      <c r="CR35" s="3648" t="str">
        <f t="shared" ref="CR35:CR51" si="95">IF(AB35&lt;AC35,CONCATENATE("* El total de procesados debe ser mayor o igual al total de Reactivos en el grupo de edad ",$AB$32),"")</f>
        <v/>
      </c>
      <c r="CS35" s="3648" t="str">
        <f t="shared" ref="CS35:CS51" si="96">IF(AD35&lt;AE35,CONCATENATE("* El total de procesados debe ser mayor o igual al total de Reactivos en el grupo de edad ",$AD$32),"")</f>
        <v/>
      </c>
      <c r="CT35" s="3648" t="str">
        <f t="shared" ref="CT35:CT51" si="97">IF(AF35&lt;AG35,CONCATENATE("* El total de procesados debe ser mayor o igual al total de Reactivos en el grupo de edad ",$AF$32),"")</f>
        <v/>
      </c>
      <c r="CU35" s="3648" t="str">
        <f t="shared" ref="CU35:CU51" si="98">IF(AH35&lt;AI35,CONCATENATE("* El total de procesados debe ser mayor o igual al total de Reactivos en el grupo de edad ",$AH$32),"")</f>
        <v/>
      </c>
      <c r="CV35" s="3648" t="str">
        <f t="shared" ref="CV35:CV51" si="99">IF(AJ35&lt;AK35,CONCATENATE("* El total de procesados debe ser mayor o igual al total de Reactivos en el grupo de edad ",$AJ$32),"")</f>
        <v/>
      </c>
      <c r="CW35" s="3648" t="str">
        <f t="shared" ref="CW35:CW51" si="100">IF(AL35&lt;AM35,CONCATENATE("* El total de procesados debe ser mayor o igual al total de Reactivos en el grupo de edad ",$AL$32),"")</f>
        <v/>
      </c>
      <c r="CX35" s="3648" t="str">
        <f t="shared" ref="CX35:CX51" si="101">IF(AN35&lt;AO35,CONCATENATE("* El total de procesados debe ser mayor o igual al total de Reactivos en el grupo de edad ",$AN$32),"")</f>
        <v/>
      </c>
      <c r="CY35" s="3648" t="str">
        <f t="shared" ref="CY35:CY51" si="102">IF(AP35&lt;AQ35,CONCATENATE("* El total de procesados debe ser mayor o igual al total de Reactivos en el grupo de edad ",$AP$32),"")</f>
        <v/>
      </c>
      <c r="CZ35" s="3648" t="str">
        <f t="shared" ref="CZ35:CZ51" si="103">IF(AND(B35&lt;&gt;0,OR(AT35="",AU35="",AV35="",AW35="")),"* No olvide digitar la columna Trans y/o Pueblos Originarios y/o Migrantes (Digite Cero si no tiene). ","")</f>
        <v/>
      </c>
      <c r="DA35" s="3649">
        <f t="shared" ref="DA35:DA51" si="104">IF(B35&lt;   C35,1,0)</f>
        <v>0</v>
      </c>
      <c r="DB35" s="3649">
        <f t="shared" ref="DB35:DB51" si="105">IF(B35&lt;&gt; AR35+AS35,1,0)</f>
        <v>0</v>
      </c>
      <c r="DC35" s="3649">
        <f t="shared" ref="DC35:DC51" si="106">IF(B35&lt;  AT35+AU35,1,0)</f>
        <v>0</v>
      </c>
      <c r="DD35" s="3649">
        <f t="shared" ref="DD35:DD51" si="107">IF(B35&lt;  AV35,1,0)</f>
        <v>0</v>
      </c>
      <c r="DE35" s="3649">
        <f t="shared" ref="DE35:DE51" si="108">IF(B35&lt;  AW35,1,0)</f>
        <v>0</v>
      </c>
      <c r="DF35" s="3649">
        <f t="shared" si="62"/>
        <v>0</v>
      </c>
      <c r="DG35" s="3649">
        <f t="shared" si="63"/>
        <v>0</v>
      </c>
      <c r="DH35" s="3649">
        <f t="shared" si="64"/>
        <v>0</v>
      </c>
      <c r="DI35" s="3649">
        <f t="shared" si="65"/>
        <v>0</v>
      </c>
      <c r="DJ35" s="3649">
        <f t="shared" si="66"/>
        <v>0</v>
      </c>
      <c r="DK35" s="3649">
        <f t="shared" si="67"/>
        <v>0</v>
      </c>
      <c r="DL35" s="3649">
        <f t="shared" si="68"/>
        <v>0</v>
      </c>
      <c r="DM35" s="3649">
        <f t="shared" si="69"/>
        <v>0</v>
      </c>
      <c r="DN35" s="3649">
        <f t="shared" si="70"/>
        <v>0</v>
      </c>
      <c r="DO35" s="3649">
        <f t="shared" si="71"/>
        <v>0</v>
      </c>
      <c r="DP35" s="3649">
        <f t="shared" si="72"/>
        <v>0</v>
      </c>
      <c r="DQ35" s="3649">
        <f t="shared" si="73"/>
        <v>0</v>
      </c>
      <c r="DR35" s="3649">
        <f t="shared" si="74"/>
        <v>0</v>
      </c>
      <c r="DS35" s="3649">
        <f t="shared" si="75"/>
        <v>0</v>
      </c>
      <c r="DT35" s="3649">
        <f t="shared" si="76"/>
        <v>0</v>
      </c>
      <c r="DU35" s="3649">
        <f t="shared" si="77"/>
        <v>0</v>
      </c>
      <c r="DV35" s="3649">
        <f t="shared" si="78"/>
        <v>0</v>
      </c>
      <c r="DW35" s="3649">
        <f t="shared" si="79"/>
        <v>0</v>
      </c>
      <c r="DX35" s="3649">
        <f t="shared" si="80"/>
        <v>0</v>
      </c>
      <c r="DY35" s="3649">
        <f t="shared" si="81"/>
        <v>0</v>
      </c>
      <c r="DZ35" s="3649">
        <f t="shared" si="82"/>
        <v>0</v>
      </c>
    </row>
    <row r="36" spans="1:130" ht="16.149999999999999" customHeight="1" x14ac:dyDescent="0.25">
      <c r="A36" s="2245" t="s">
        <v>3645</v>
      </c>
      <c r="B36" s="1921">
        <f t="shared" si="55"/>
        <v>0</v>
      </c>
      <c r="C36" s="2288">
        <f t="shared" si="55"/>
        <v>0</v>
      </c>
      <c r="D36" s="2005"/>
      <c r="E36" s="6058"/>
      <c r="F36" s="2002"/>
      <c r="G36" s="6058"/>
      <c r="H36" s="2002"/>
      <c r="I36" s="6058"/>
      <c r="J36" s="2002"/>
      <c r="K36" s="6058"/>
      <c r="L36" s="2002"/>
      <c r="M36" s="4571"/>
      <c r="N36" s="1926"/>
      <c r="O36" s="42"/>
      <c r="P36" s="1923"/>
      <c r="Q36" s="42"/>
      <c r="R36" s="1923"/>
      <c r="S36" s="42"/>
      <c r="T36" s="1923"/>
      <c r="U36" s="42"/>
      <c r="V36" s="1923"/>
      <c r="W36" s="42"/>
      <c r="X36" s="1923"/>
      <c r="Y36" s="42"/>
      <c r="Z36" s="1923"/>
      <c r="AA36" s="42"/>
      <c r="AB36" s="1923"/>
      <c r="AC36" s="42"/>
      <c r="AD36" s="1923"/>
      <c r="AE36" s="42"/>
      <c r="AF36" s="1923"/>
      <c r="AG36" s="42"/>
      <c r="AH36" s="1923"/>
      <c r="AI36" s="42"/>
      <c r="AJ36" s="1923"/>
      <c r="AK36" s="42"/>
      <c r="AL36" s="1923"/>
      <c r="AM36" s="42"/>
      <c r="AN36" s="1923"/>
      <c r="AO36" s="42"/>
      <c r="AP36" s="1923"/>
      <c r="AQ36" s="43"/>
      <c r="AR36" s="1998"/>
      <c r="AS36" s="43"/>
      <c r="AT36" s="1926"/>
      <c r="AU36" s="42"/>
      <c r="AV36" s="1923"/>
      <c r="AW36" s="63"/>
      <c r="AX36" s="3647" t="str">
        <f t="shared" si="56"/>
        <v/>
      </c>
      <c r="AY36" s="3647"/>
      <c r="AZ36" s="3647"/>
      <c r="BA36" s="3647"/>
      <c r="BB36" s="3647"/>
      <c r="BC36" s="3647"/>
      <c r="BD36" s="3647"/>
      <c r="BE36" s="3647"/>
      <c r="BF36" s="3647"/>
      <c r="BG36" s="3647"/>
      <c r="BH36" s="3647"/>
      <c r="BI36" s="148"/>
      <c r="BJ36" s="148"/>
      <c r="BK36" s="148"/>
      <c r="BL36" s="148"/>
      <c r="BU36" s="2117"/>
      <c r="BV36" s="2117"/>
      <c r="BW36" s="2117"/>
      <c r="CA36" s="3648" t="str">
        <f t="shared" si="57"/>
        <v/>
      </c>
      <c r="CB36" s="3648" t="str">
        <f t="shared" si="58"/>
        <v/>
      </c>
      <c r="CC36" s="3648" t="str">
        <f t="shared" si="59"/>
        <v/>
      </c>
      <c r="CD36" s="3648" t="str">
        <f t="shared" si="60"/>
        <v/>
      </c>
      <c r="CE36" s="3648" t="str">
        <f t="shared" si="61"/>
        <v/>
      </c>
      <c r="CF36" s="3648" t="str">
        <f t="shared" si="83"/>
        <v/>
      </c>
      <c r="CG36" s="3648" t="str">
        <f t="shared" si="84"/>
        <v/>
      </c>
      <c r="CH36" s="3648" t="str">
        <f t="shared" si="85"/>
        <v/>
      </c>
      <c r="CI36" s="3648" t="str">
        <f t="shared" si="86"/>
        <v/>
      </c>
      <c r="CJ36" s="3648" t="str">
        <f t="shared" si="87"/>
        <v/>
      </c>
      <c r="CK36" s="3648" t="str">
        <f t="shared" si="88"/>
        <v/>
      </c>
      <c r="CL36" s="3648" t="str">
        <f t="shared" si="89"/>
        <v/>
      </c>
      <c r="CM36" s="3648" t="str">
        <f t="shared" si="90"/>
        <v/>
      </c>
      <c r="CN36" s="3648" t="str">
        <f t="shared" si="91"/>
        <v/>
      </c>
      <c r="CO36" s="3648" t="str">
        <f t="shared" si="92"/>
        <v/>
      </c>
      <c r="CP36" s="3648" t="str">
        <f t="shared" si="93"/>
        <v/>
      </c>
      <c r="CQ36" s="3648" t="str">
        <f t="shared" si="94"/>
        <v/>
      </c>
      <c r="CR36" s="3648" t="str">
        <f t="shared" si="95"/>
        <v/>
      </c>
      <c r="CS36" s="3648" t="str">
        <f t="shared" si="96"/>
        <v/>
      </c>
      <c r="CT36" s="3648" t="str">
        <f t="shared" si="97"/>
        <v/>
      </c>
      <c r="CU36" s="3648" t="str">
        <f t="shared" si="98"/>
        <v/>
      </c>
      <c r="CV36" s="3648" t="str">
        <f t="shared" si="99"/>
        <v/>
      </c>
      <c r="CW36" s="3648" t="str">
        <f t="shared" si="100"/>
        <v/>
      </c>
      <c r="CX36" s="3648" t="str">
        <f t="shared" si="101"/>
        <v/>
      </c>
      <c r="CY36" s="3648" t="str">
        <f t="shared" si="102"/>
        <v/>
      </c>
      <c r="CZ36" s="3648" t="str">
        <f t="shared" si="103"/>
        <v/>
      </c>
      <c r="DA36" s="3649">
        <f t="shared" si="104"/>
        <v>0</v>
      </c>
      <c r="DB36" s="3649">
        <f t="shared" si="105"/>
        <v>0</v>
      </c>
      <c r="DC36" s="3649">
        <f t="shared" si="106"/>
        <v>0</v>
      </c>
      <c r="DD36" s="3649">
        <f t="shared" si="107"/>
        <v>0</v>
      </c>
      <c r="DE36" s="3649">
        <f t="shared" si="108"/>
        <v>0</v>
      </c>
      <c r="DF36" s="3649">
        <f t="shared" si="62"/>
        <v>0</v>
      </c>
      <c r="DG36" s="3649">
        <f t="shared" si="63"/>
        <v>0</v>
      </c>
      <c r="DH36" s="3649">
        <f t="shared" si="64"/>
        <v>0</v>
      </c>
      <c r="DI36" s="3649">
        <f t="shared" si="65"/>
        <v>0</v>
      </c>
      <c r="DJ36" s="3649">
        <f t="shared" si="66"/>
        <v>0</v>
      </c>
      <c r="DK36" s="3649">
        <f t="shared" si="67"/>
        <v>0</v>
      </c>
      <c r="DL36" s="3649">
        <f t="shared" si="68"/>
        <v>0</v>
      </c>
      <c r="DM36" s="3649">
        <f t="shared" si="69"/>
        <v>0</v>
      </c>
      <c r="DN36" s="3649">
        <f t="shared" si="70"/>
        <v>0</v>
      </c>
      <c r="DO36" s="3649">
        <f t="shared" si="71"/>
        <v>0</v>
      </c>
      <c r="DP36" s="3649">
        <f t="shared" si="72"/>
        <v>0</v>
      </c>
      <c r="DQ36" s="3649">
        <f t="shared" si="73"/>
        <v>0</v>
      </c>
      <c r="DR36" s="3649">
        <f t="shared" si="74"/>
        <v>0</v>
      </c>
      <c r="DS36" s="3649">
        <f t="shared" si="75"/>
        <v>0</v>
      </c>
      <c r="DT36" s="3649">
        <f t="shared" si="76"/>
        <v>0</v>
      </c>
      <c r="DU36" s="3649">
        <f t="shared" si="77"/>
        <v>0</v>
      </c>
      <c r="DV36" s="3649">
        <f t="shared" si="78"/>
        <v>0</v>
      </c>
      <c r="DW36" s="3649">
        <f t="shared" si="79"/>
        <v>0</v>
      </c>
      <c r="DX36" s="3649">
        <f t="shared" si="80"/>
        <v>0</v>
      </c>
      <c r="DY36" s="3649">
        <f t="shared" si="81"/>
        <v>0</v>
      </c>
      <c r="DZ36" s="3649">
        <f t="shared" si="82"/>
        <v>0</v>
      </c>
    </row>
    <row r="37" spans="1:130" ht="16.149999999999999" customHeight="1" x14ac:dyDescent="0.25">
      <c r="A37" s="2245" t="s">
        <v>3646</v>
      </c>
      <c r="B37" s="1921">
        <f t="shared" si="55"/>
        <v>0</v>
      </c>
      <c r="C37" s="2288">
        <f t="shared" si="55"/>
        <v>0</v>
      </c>
      <c r="D37" s="2005"/>
      <c r="E37" s="6058"/>
      <c r="F37" s="2002"/>
      <c r="G37" s="6058"/>
      <c r="H37" s="2002"/>
      <c r="I37" s="6058"/>
      <c r="J37" s="2002"/>
      <c r="K37" s="6058"/>
      <c r="L37" s="2002"/>
      <c r="M37" s="4571"/>
      <c r="N37" s="1926"/>
      <c r="O37" s="42"/>
      <c r="P37" s="1923"/>
      <c r="Q37" s="42"/>
      <c r="R37" s="1923"/>
      <c r="S37" s="42"/>
      <c r="T37" s="1923"/>
      <c r="U37" s="42"/>
      <c r="V37" s="1923"/>
      <c r="W37" s="42"/>
      <c r="X37" s="1923"/>
      <c r="Y37" s="42"/>
      <c r="Z37" s="1923"/>
      <c r="AA37" s="42"/>
      <c r="AB37" s="1923"/>
      <c r="AC37" s="42"/>
      <c r="AD37" s="1923"/>
      <c r="AE37" s="42"/>
      <c r="AF37" s="1923"/>
      <c r="AG37" s="42"/>
      <c r="AH37" s="1923"/>
      <c r="AI37" s="42"/>
      <c r="AJ37" s="1923"/>
      <c r="AK37" s="42"/>
      <c r="AL37" s="1923"/>
      <c r="AM37" s="42"/>
      <c r="AN37" s="1923"/>
      <c r="AO37" s="42"/>
      <c r="AP37" s="1923"/>
      <c r="AQ37" s="43"/>
      <c r="AR37" s="1998"/>
      <c r="AS37" s="43"/>
      <c r="AT37" s="1926"/>
      <c r="AU37" s="42"/>
      <c r="AV37" s="1923"/>
      <c r="AW37" s="63"/>
      <c r="AX37" s="3647" t="str">
        <f t="shared" si="56"/>
        <v/>
      </c>
      <c r="AY37" s="3647"/>
      <c r="AZ37" s="3647"/>
      <c r="BA37" s="3647"/>
      <c r="BB37" s="3647"/>
      <c r="BC37" s="3647"/>
      <c r="BD37" s="3647"/>
      <c r="BE37" s="3647"/>
      <c r="BF37" s="3647"/>
      <c r="BG37" s="3647"/>
      <c r="BH37" s="3647"/>
      <c r="BI37" s="148"/>
      <c r="BJ37" s="148"/>
      <c r="BK37" s="148"/>
      <c r="BL37" s="148"/>
      <c r="BU37" s="2117"/>
      <c r="BV37" s="2117"/>
      <c r="BW37" s="2117"/>
      <c r="CA37" s="3648" t="str">
        <f t="shared" si="57"/>
        <v/>
      </c>
      <c r="CB37" s="3648" t="str">
        <f t="shared" si="58"/>
        <v/>
      </c>
      <c r="CC37" s="3648" t="str">
        <f t="shared" si="59"/>
        <v/>
      </c>
      <c r="CD37" s="3648" t="str">
        <f t="shared" si="60"/>
        <v/>
      </c>
      <c r="CE37" s="3648" t="str">
        <f t="shared" si="61"/>
        <v/>
      </c>
      <c r="CF37" s="3648" t="str">
        <f t="shared" si="83"/>
        <v/>
      </c>
      <c r="CG37" s="3648" t="str">
        <f t="shared" si="84"/>
        <v/>
      </c>
      <c r="CH37" s="3648" t="str">
        <f t="shared" si="85"/>
        <v/>
      </c>
      <c r="CI37" s="3648" t="str">
        <f t="shared" si="86"/>
        <v/>
      </c>
      <c r="CJ37" s="3648" t="str">
        <f t="shared" si="87"/>
        <v/>
      </c>
      <c r="CK37" s="3648" t="str">
        <f t="shared" si="88"/>
        <v/>
      </c>
      <c r="CL37" s="3648" t="str">
        <f t="shared" si="89"/>
        <v/>
      </c>
      <c r="CM37" s="3648" t="str">
        <f t="shared" si="90"/>
        <v/>
      </c>
      <c r="CN37" s="3648" t="str">
        <f t="shared" si="91"/>
        <v/>
      </c>
      <c r="CO37" s="3648" t="str">
        <f t="shared" si="92"/>
        <v/>
      </c>
      <c r="CP37" s="3648" t="str">
        <f t="shared" si="93"/>
        <v/>
      </c>
      <c r="CQ37" s="3648" t="str">
        <f t="shared" si="94"/>
        <v/>
      </c>
      <c r="CR37" s="3648" t="str">
        <f t="shared" si="95"/>
        <v/>
      </c>
      <c r="CS37" s="3648" t="str">
        <f t="shared" si="96"/>
        <v/>
      </c>
      <c r="CT37" s="3648" t="str">
        <f t="shared" si="97"/>
        <v/>
      </c>
      <c r="CU37" s="3648" t="str">
        <f t="shared" si="98"/>
        <v/>
      </c>
      <c r="CV37" s="3648" t="str">
        <f t="shared" si="99"/>
        <v/>
      </c>
      <c r="CW37" s="3648" t="str">
        <f t="shared" si="100"/>
        <v/>
      </c>
      <c r="CX37" s="3648" t="str">
        <f t="shared" si="101"/>
        <v/>
      </c>
      <c r="CY37" s="3648" t="str">
        <f t="shared" si="102"/>
        <v/>
      </c>
      <c r="CZ37" s="3648" t="str">
        <f t="shared" si="103"/>
        <v/>
      </c>
      <c r="DA37" s="3649">
        <f t="shared" si="104"/>
        <v>0</v>
      </c>
      <c r="DB37" s="3649">
        <f t="shared" si="105"/>
        <v>0</v>
      </c>
      <c r="DC37" s="3649">
        <f t="shared" si="106"/>
        <v>0</v>
      </c>
      <c r="DD37" s="3649">
        <f t="shared" si="107"/>
        <v>0</v>
      </c>
      <c r="DE37" s="3649">
        <f t="shared" si="108"/>
        <v>0</v>
      </c>
      <c r="DF37" s="3649">
        <f t="shared" si="62"/>
        <v>0</v>
      </c>
      <c r="DG37" s="3649">
        <f t="shared" si="63"/>
        <v>0</v>
      </c>
      <c r="DH37" s="3649">
        <f t="shared" si="64"/>
        <v>0</v>
      </c>
      <c r="DI37" s="3649">
        <f t="shared" si="65"/>
        <v>0</v>
      </c>
      <c r="DJ37" s="3649">
        <f t="shared" si="66"/>
        <v>0</v>
      </c>
      <c r="DK37" s="3649">
        <f t="shared" si="67"/>
        <v>0</v>
      </c>
      <c r="DL37" s="3649">
        <f t="shared" si="68"/>
        <v>0</v>
      </c>
      <c r="DM37" s="3649">
        <f t="shared" si="69"/>
        <v>0</v>
      </c>
      <c r="DN37" s="3649">
        <f t="shared" si="70"/>
        <v>0</v>
      </c>
      <c r="DO37" s="3649">
        <f t="shared" si="71"/>
        <v>0</v>
      </c>
      <c r="DP37" s="3649">
        <f t="shared" si="72"/>
        <v>0</v>
      </c>
      <c r="DQ37" s="3649">
        <f t="shared" si="73"/>
        <v>0</v>
      </c>
      <c r="DR37" s="3649">
        <f t="shared" si="74"/>
        <v>0</v>
      </c>
      <c r="DS37" s="3649">
        <f t="shared" si="75"/>
        <v>0</v>
      </c>
      <c r="DT37" s="3649">
        <f t="shared" si="76"/>
        <v>0</v>
      </c>
      <c r="DU37" s="3649">
        <f t="shared" si="77"/>
        <v>0</v>
      </c>
      <c r="DV37" s="3649">
        <f t="shared" si="78"/>
        <v>0</v>
      </c>
      <c r="DW37" s="3649">
        <f t="shared" si="79"/>
        <v>0</v>
      </c>
      <c r="DX37" s="3649">
        <f t="shared" si="80"/>
        <v>0</v>
      </c>
      <c r="DY37" s="3649">
        <f t="shared" si="81"/>
        <v>0</v>
      </c>
      <c r="DZ37" s="3649">
        <f t="shared" si="82"/>
        <v>0</v>
      </c>
    </row>
    <row r="38" spans="1:130" ht="16.149999999999999" customHeight="1" x14ac:dyDescent="0.25">
      <c r="A38" s="2974" t="s">
        <v>3647</v>
      </c>
      <c r="B38" s="1921">
        <f t="shared" si="55"/>
        <v>0</v>
      </c>
      <c r="C38" s="2288">
        <f t="shared" si="55"/>
        <v>0</v>
      </c>
      <c r="D38" s="2005"/>
      <c r="E38" s="6058"/>
      <c r="F38" s="2002"/>
      <c r="G38" s="6058"/>
      <c r="H38" s="2002"/>
      <c r="I38" s="6058"/>
      <c r="J38" s="2002"/>
      <c r="K38" s="6058"/>
      <c r="L38" s="2002"/>
      <c r="M38" s="4571"/>
      <c r="N38" s="1926"/>
      <c r="O38" s="42"/>
      <c r="P38" s="1923"/>
      <c r="Q38" s="42"/>
      <c r="R38" s="1923"/>
      <c r="S38" s="42"/>
      <c r="T38" s="1923"/>
      <c r="U38" s="42"/>
      <c r="V38" s="1923"/>
      <c r="W38" s="42"/>
      <c r="X38" s="1923"/>
      <c r="Y38" s="42"/>
      <c r="Z38" s="1923"/>
      <c r="AA38" s="42"/>
      <c r="AB38" s="1923"/>
      <c r="AC38" s="42"/>
      <c r="AD38" s="1923"/>
      <c r="AE38" s="42"/>
      <c r="AF38" s="1923"/>
      <c r="AG38" s="42"/>
      <c r="AH38" s="1923"/>
      <c r="AI38" s="42"/>
      <c r="AJ38" s="1923"/>
      <c r="AK38" s="42"/>
      <c r="AL38" s="1923"/>
      <c r="AM38" s="42"/>
      <c r="AN38" s="1923"/>
      <c r="AO38" s="42"/>
      <c r="AP38" s="1923"/>
      <c r="AQ38" s="43"/>
      <c r="AR38" s="1998"/>
      <c r="AS38" s="43"/>
      <c r="AT38" s="1926"/>
      <c r="AU38" s="42"/>
      <c r="AV38" s="1923"/>
      <c r="AW38" s="63"/>
      <c r="AX38" s="3647" t="str">
        <f t="shared" si="56"/>
        <v/>
      </c>
      <c r="AY38" s="3647"/>
      <c r="AZ38" s="3647"/>
      <c r="BA38" s="3647"/>
      <c r="BB38" s="3647"/>
      <c r="BC38" s="3647"/>
      <c r="BD38" s="3647"/>
      <c r="BE38" s="3647"/>
      <c r="BF38" s="3647"/>
      <c r="BG38" s="3647"/>
      <c r="BH38" s="3647"/>
      <c r="BI38" s="148"/>
      <c r="BJ38" s="148"/>
      <c r="BK38" s="148"/>
      <c r="BL38" s="148"/>
      <c r="BU38" s="2117"/>
      <c r="BV38" s="2117"/>
      <c r="BW38" s="2117"/>
      <c r="CA38" s="3648" t="str">
        <f t="shared" si="57"/>
        <v/>
      </c>
      <c r="CB38" s="3648" t="str">
        <f t="shared" si="58"/>
        <v/>
      </c>
      <c r="CC38" s="3648" t="str">
        <f t="shared" si="59"/>
        <v/>
      </c>
      <c r="CD38" s="3648" t="str">
        <f t="shared" si="60"/>
        <v/>
      </c>
      <c r="CE38" s="3648" t="str">
        <f t="shared" si="61"/>
        <v/>
      </c>
      <c r="CF38" s="3648" t="str">
        <f t="shared" si="83"/>
        <v/>
      </c>
      <c r="CG38" s="3648" t="str">
        <f t="shared" si="84"/>
        <v/>
      </c>
      <c r="CH38" s="3648" t="str">
        <f t="shared" si="85"/>
        <v/>
      </c>
      <c r="CI38" s="3648" t="str">
        <f t="shared" si="86"/>
        <v/>
      </c>
      <c r="CJ38" s="3648" t="str">
        <f t="shared" si="87"/>
        <v/>
      </c>
      <c r="CK38" s="3648" t="str">
        <f t="shared" si="88"/>
        <v/>
      </c>
      <c r="CL38" s="3648" t="str">
        <f t="shared" si="89"/>
        <v/>
      </c>
      <c r="CM38" s="3648" t="str">
        <f t="shared" si="90"/>
        <v/>
      </c>
      <c r="CN38" s="3648" t="str">
        <f t="shared" si="91"/>
        <v/>
      </c>
      <c r="CO38" s="3648" t="str">
        <f t="shared" si="92"/>
        <v/>
      </c>
      <c r="CP38" s="3648" t="str">
        <f t="shared" si="93"/>
        <v/>
      </c>
      <c r="CQ38" s="3648" t="str">
        <f t="shared" si="94"/>
        <v/>
      </c>
      <c r="CR38" s="3648" t="str">
        <f t="shared" si="95"/>
        <v/>
      </c>
      <c r="CS38" s="3648" t="str">
        <f t="shared" si="96"/>
        <v/>
      </c>
      <c r="CT38" s="3648" t="str">
        <f t="shared" si="97"/>
        <v/>
      </c>
      <c r="CU38" s="3648" t="str">
        <f t="shared" si="98"/>
        <v/>
      </c>
      <c r="CV38" s="3648" t="str">
        <f t="shared" si="99"/>
        <v/>
      </c>
      <c r="CW38" s="3648" t="str">
        <f t="shared" si="100"/>
        <v/>
      </c>
      <c r="CX38" s="3648" t="str">
        <f t="shared" si="101"/>
        <v/>
      </c>
      <c r="CY38" s="3648" t="str">
        <f t="shared" si="102"/>
        <v/>
      </c>
      <c r="CZ38" s="3648" t="str">
        <f t="shared" si="103"/>
        <v/>
      </c>
      <c r="DA38" s="3649">
        <f t="shared" si="104"/>
        <v>0</v>
      </c>
      <c r="DB38" s="3649">
        <f t="shared" si="105"/>
        <v>0</v>
      </c>
      <c r="DC38" s="3649">
        <f t="shared" si="106"/>
        <v>0</v>
      </c>
      <c r="DD38" s="3649">
        <f t="shared" si="107"/>
        <v>0</v>
      </c>
      <c r="DE38" s="3649">
        <f t="shared" si="108"/>
        <v>0</v>
      </c>
      <c r="DF38" s="3649">
        <f t="shared" si="62"/>
        <v>0</v>
      </c>
      <c r="DG38" s="3649">
        <f t="shared" si="63"/>
        <v>0</v>
      </c>
      <c r="DH38" s="3649">
        <f t="shared" si="64"/>
        <v>0</v>
      </c>
      <c r="DI38" s="3649">
        <f t="shared" si="65"/>
        <v>0</v>
      </c>
      <c r="DJ38" s="3649">
        <f t="shared" si="66"/>
        <v>0</v>
      </c>
      <c r="DK38" s="3649">
        <f t="shared" si="67"/>
        <v>0</v>
      </c>
      <c r="DL38" s="3649">
        <f t="shared" si="68"/>
        <v>0</v>
      </c>
      <c r="DM38" s="3649">
        <f t="shared" si="69"/>
        <v>0</v>
      </c>
      <c r="DN38" s="3649">
        <f t="shared" si="70"/>
        <v>0</v>
      </c>
      <c r="DO38" s="3649">
        <f t="shared" si="71"/>
        <v>0</v>
      </c>
      <c r="DP38" s="3649">
        <f t="shared" si="72"/>
        <v>0</v>
      </c>
      <c r="DQ38" s="3649">
        <f t="shared" si="73"/>
        <v>0</v>
      </c>
      <c r="DR38" s="3649">
        <f t="shared" si="74"/>
        <v>0</v>
      </c>
      <c r="DS38" s="3649">
        <f t="shared" si="75"/>
        <v>0</v>
      </c>
      <c r="DT38" s="3649">
        <f t="shared" si="76"/>
        <v>0</v>
      </c>
      <c r="DU38" s="3649">
        <f t="shared" si="77"/>
        <v>0</v>
      </c>
      <c r="DV38" s="3649">
        <f t="shared" si="78"/>
        <v>0</v>
      </c>
      <c r="DW38" s="3649">
        <f t="shared" si="79"/>
        <v>0</v>
      </c>
      <c r="DX38" s="3649">
        <f t="shared" si="80"/>
        <v>0</v>
      </c>
      <c r="DY38" s="3649">
        <f t="shared" si="81"/>
        <v>0</v>
      </c>
      <c r="DZ38" s="3649">
        <f t="shared" si="82"/>
        <v>0</v>
      </c>
    </row>
    <row r="39" spans="1:130" ht="21" customHeight="1" x14ac:dyDescent="0.25">
      <c r="A39" s="2974" t="s">
        <v>3648</v>
      </c>
      <c r="B39" s="1921">
        <f t="shared" si="55"/>
        <v>0</v>
      </c>
      <c r="C39" s="2288">
        <f t="shared" si="55"/>
        <v>0</v>
      </c>
      <c r="D39" s="2005"/>
      <c r="E39" s="6058"/>
      <c r="F39" s="2002"/>
      <c r="G39" s="6058"/>
      <c r="H39" s="2002"/>
      <c r="I39" s="6058"/>
      <c r="J39" s="2002"/>
      <c r="K39" s="6058"/>
      <c r="L39" s="2002"/>
      <c r="M39" s="4571"/>
      <c r="N39" s="1926"/>
      <c r="O39" s="42"/>
      <c r="P39" s="1923"/>
      <c r="Q39" s="42"/>
      <c r="R39" s="1923"/>
      <c r="S39" s="42"/>
      <c r="T39" s="1923"/>
      <c r="U39" s="42"/>
      <c r="V39" s="1923"/>
      <c r="W39" s="42"/>
      <c r="X39" s="1923"/>
      <c r="Y39" s="42"/>
      <c r="Z39" s="1923"/>
      <c r="AA39" s="42"/>
      <c r="AB39" s="1923"/>
      <c r="AC39" s="42"/>
      <c r="AD39" s="1923"/>
      <c r="AE39" s="42"/>
      <c r="AF39" s="1923"/>
      <c r="AG39" s="42"/>
      <c r="AH39" s="1923"/>
      <c r="AI39" s="42"/>
      <c r="AJ39" s="1923"/>
      <c r="AK39" s="42"/>
      <c r="AL39" s="1923"/>
      <c r="AM39" s="42"/>
      <c r="AN39" s="1923"/>
      <c r="AO39" s="42"/>
      <c r="AP39" s="1923"/>
      <c r="AQ39" s="43"/>
      <c r="AR39" s="1926"/>
      <c r="AS39" s="43"/>
      <c r="AT39" s="1926"/>
      <c r="AU39" s="42"/>
      <c r="AV39" s="1923"/>
      <c r="AW39" s="63"/>
      <c r="AX39" s="3647" t="str">
        <f t="shared" si="56"/>
        <v/>
      </c>
      <c r="AY39" s="3647"/>
      <c r="AZ39" s="3647"/>
      <c r="BA39" s="3647"/>
      <c r="BB39" s="3647"/>
      <c r="BC39" s="3647"/>
      <c r="BD39" s="3647"/>
      <c r="BE39" s="3647"/>
      <c r="BF39" s="3647"/>
      <c r="BG39" s="3647"/>
      <c r="BH39" s="3647"/>
      <c r="BI39" s="148"/>
      <c r="BJ39" s="148"/>
      <c r="BK39" s="148"/>
      <c r="BL39" s="148"/>
      <c r="BU39" s="2117"/>
      <c r="BV39" s="2117"/>
      <c r="BW39" s="2117"/>
      <c r="CA39" s="3648" t="str">
        <f t="shared" si="57"/>
        <v/>
      </c>
      <c r="CB39" s="3648" t="str">
        <f t="shared" si="58"/>
        <v/>
      </c>
      <c r="CC39" s="3648" t="str">
        <f t="shared" si="59"/>
        <v/>
      </c>
      <c r="CD39" s="3648" t="str">
        <f t="shared" si="60"/>
        <v/>
      </c>
      <c r="CE39" s="3648" t="str">
        <f t="shared" si="61"/>
        <v/>
      </c>
      <c r="CF39" s="3648" t="str">
        <f t="shared" si="83"/>
        <v/>
      </c>
      <c r="CG39" s="3648" t="str">
        <f t="shared" si="84"/>
        <v/>
      </c>
      <c r="CH39" s="3648" t="str">
        <f t="shared" si="85"/>
        <v/>
      </c>
      <c r="CI39" s="3648" t="str">
        <f t="shared" si="86"/>
        <v/>
      </c>
      <c r="CJ39" s="3648" t="str">
        <f t="shared" si="87"/>
        <v/>
      </c>
      <c r="CK39" s="3648" t="str">
        <f t="shared" si="88"/>
        <v/>
      </c>
      <c r="CL39" s="3648" t="str">
        <f t="shared" si="89"/>
        <v/>
      </c>
      <c r="CM39" s="3648" t="str">
        <f t="shared" si="90"/>
        <v/>
      </c>
      <c r="CN39" s="3648" t="str">
        <f t="shared" si="91"/>
        <v/>
      </c>
      <c r="CO39" s="3648" t="str">
        <f t="shared" si="92"/>
        <v/>
      </c>
      <c r="CP39" s="3648" t="str">
        <f t="shared" si="93"/>
        <v/>
      </c>
      <c r="CQ39" s="3648" t="str">
        <f t="shared" si="94"/>
        <v/>
      </c>
      <c r="CR39" s="3648" t="str">
        <f t="shared" si="95"/>
        <v/>
      </c>
      <c r="CS39" s="3648" t="str">
        <f t="shared" si="96"/>
        <v/>
      </c>
      <c r="CT39" s="3648" t="str">
        <f t="shared" si="97"/>
        <v/>
      </c>
      <c r="CU39" s="3648" t="str">
        <f t="shared" si="98"/>
        <v/>
      </c>
      <c r="CV39" s="3648" t="str">
        <f t="shared" si="99"/>
        <v/>
      </c>
      <c r="CW39" s="3648" t="str">
        <f t="shared" si="100"/>
        <v/>
      </c>
      <c r="CX39" s="3648" t="str">
        <f t="shared" si="101"/>
        <v/>
      </c>
      <c r="CY39" s="3648" t="str">
        <f t="shared" si="102"/>
        <v/>
      </c>
      <c r="CZ39" s="3648" t="str">
        <f t="shared" si="103"/>
        <v/>
      </c>
      <c r="DA39" s="3649">
        <f t="shared" si="104"/>
        <v>0</v>
      </c>
      <c r="DB39" s="3649">
        <f t="shared" si="105"/>
        <v>0</v>
      </c>
      <c r="DC39" s="3649">
        <f t="shared" si="106"/>
        <v>0</v>
      </c>
      <c r="DD39" s="3649">
        <f t="shared" si="107"/>
        <v>0</v>
      </c>
      <c r="DE39" s="3649">
        <f t="shared" si="108"/>
        <v>0</v>
      </c>
      <c r="DF39" s="3649">
        <f t="shared" si="62"/>
        <v>0</v>
      </c>
      <c r="DG39" s="3649">
        <f t="shared" si="63"/>
        <v>0</v>
      </c>
      <c r="DH39" s="3649">
        <f t="shared" si="64"/>
        <v>0</v>
      </c>
      <c r="DI39" s="3649">
        <f t="shared" si="65"/>
        <v>0</v>
      </c>
      <c r="DJ39" s="3649">
        <f t="shared" si="66"/>
        <v>0</v>
      </c>
      <c r="DK39" s="3649">
        <f t="shared" si="67"/>
        <v>0</v>
      </c>
      <c r="DL39" s="3649">
        <f t="shared" si="68"/>
        <v>0</v>
      </c>
      <c r="DM39" s="3649">
        <f t="shared" si="69"/>
        <v>0</v>
      </c>
      <c r="DN39" s="3649">
        <f t="shared" si="70"/>
        <v>0</v>
      </c>
      <c r="DO39" s="3649">
        <f t="shared" si="71"/>
        <v>0</v>
      </c>
      <c r="DP39" s="3649">
        <f t="shared" si="72"/>
        <v>0</v>
      </c>
      <c r="DQ39" s="3649">
        <f t="shared" si="73"/>
        <v>0</v>
      </c>
      <c r="DR39" s="3649">
        <f t="shared" si="74"/>
        <v>0</v>
      </c>
      <c r="DS39" s="3649">
        <f t="shared" si="75"/>
        <v>0</v>
      </c>
      <c r="DT39" s="3649">
        <f t="shared" si="76"/>
        <v>0</v>
      </c>
      <c r="DU39" s="3649">
        <f t="shared" si="77"/>
        <v>0</v>
      </c>
      <c r="DV39" s="3649">
        <f t="shared" si="78"/>
        <v>0</v>
      </c>
      <c r="DW39" s="3649">
        <f t="shared" si="79"/>
        <v>0</v>
      </c>
      <c r="DX39" s="3649">
        <f t="shared" si="80"/>
        <v>0</v>
      </c>
      <c r="DY39" s="3649">
        <f t="shared" si="81"/>
        <v>0</v>
      </c>
      <c r="DZ39" s="3649">
        <f t="shared" si="82"/>
        <v>0</v>
      </c>
    </row>
    <row r="40" spans="1:130" ht="27" customHeight="1" x14ac:dyDescent="0.25">
      <c r="A40" s="2974" t="s">
        <v>3649</v>
      </c>
      <c r="B40" s="1921">
        <f t="shared" si="55"/>
        <v>0</v>
      </c>
      <c r="C40" s="2288">
        <f t="shared" si="55"/>
        <v>0</v>
      </c>
      <c r="D40" s="2005"/>
      <c r="E40" s="6058"/>
      <c r="F40" s="2002"/>
      <c r="G40" s="6058"/>
      <c r="H40" s="2002"/>
      <c r="I40" s="6058"/>
      <c r="J40" s="2002"/>
      <c r="K40" s="6058"/>
      <c r="L40" s="2002"/>
      <c r="M40" s="4571"/>
      <c r="N40" s="1926"/>
      <c r="O40" s="42"/>
      <c r="P40" s="1923"/>
      <c r="Q40" s="42"/>
      <c r="R40" s="1923"/>
      <c r="S40" s="42"/>
      <c r="T40" s="1923"/>
      <c r="U40" s="42"/>
      <c r="V40" s="1923"/>
      <c r="W40" s="42"/>
      <c r="X40" s="1923"/>
      <c r="Y40" s="42"/>
      <c r="Z40" s="1923"/>
      <c r="AA40" s="42"/>
      <c r="AB40" s="1923"/>
      <c r="AC40" s="42"/>
      <c r="AD40" s="1923"/>
      <c r="AE40" s="42"/>
      <c r="AF40" s="1923"/>
      <c r="AG40" s="42"/>
      <c r="AH40" s="1923"/>
      <c r="AI40" s="42"/>
      <c r="AJ40" s="1923"/>
      <c r="AK40" s="42"/>
      <c r="AL40" s="1923"/>
      <c r="AM40" s="42"/>
      <c r="AN40" s="1923"/>
      <c r="AO40" s="42"/>
      <c r="AP40" s="1923"/>
      <c r="AQ40" s="43"/>
      <c r="AR40" s="1998"/>
      <c r="AS40" s="43"/>
      <c r="AT40" s="1926"/>
      <c r="AU40" s="42"/>
      <c r="AV40" s="1923"/>
      <c r="AW40" s="63"/>
      <c r="AX40" s="3647" t="str">
        <f t="shared" si="56"/>
        <v/>
      </c>
      <c r="AY40" s="3647"/>
      <c r="AZ40" s="3647"/>
      <c r="BA40" s="3647"/>
      <c r="BB40" s="3647"/>
      <c r="BC40" s="3647"/>
      <c r="BD40" s="3647"/>
      <c r="BE40" s="3647"/>
      <c r="BF40" s="3647"/>
      <c r="BG40" s="3647"/>
      <c r="BH40" s="3647"/>
      <c r="BI40" s="148"/>
      <c r="BJ40" s="148"/>
      <c r="BK40" s="148"/>
      <c r="BL40" s="148"/>
      <c r="BU40" s="2117"/>
      <c r="BV40" s="2117"/>
      <c r="BW40" s="2117"/>
      <c r="CA40" s="3648" t="str">
        <f t="shared" si="57"/>
        <v/>
      </c>
      <c r="CB40" s="3648" t="str">
        <f t="shared" si="58"/>
        <v/>
      </c>
      <c r="CC40" s="3648" t="str">
        <f t="shared" si="59"/>
        <v/>
      </c>
      <c r="CD40" s="3648" t="str">
        <f t="shared" si="60"/>
        <v/>
      </c>
      <c r="CE40" s="3648" t="str">
        <f t="shared" si="61"/>
        <v/>
      </c>
      <c r="CF40" s="3648" t="str">
        <f t="shared" si="83"/>
        <v/>
      </c>
      <c r="CG40" s="3648" t="str">
        <f t="shared" si="84"/>
        <v/>
      </c>
      <c r="CH40" s="3648" t="str">
        <f t="shared" si="85"/>
        <v/>
      </c>
      <c r="CI40" s="3648" t="str">
        <f t="shared" si="86"/>
        <v/>
      </c>
      <c r="CJ40" s="3648" t="str">
        <f t="shared" si="87"/>
        <v/>
      </c>
      <c r="CK40" s="3648" t="str">
        <f t="shared" si="88"/>
        <v/>
      </c>
      <c r="CL40" s="3648" t="str">
        <f t="shared" si="89"/>
        <v/>
      </c>
      <c r="CM40" s="3648" t="str">
        <f t="shared" si="90"/>
        <v/>
      </c>
      <c r="CN40" s="3648" t="str">
        <f t="shared" si="91"/>
        <v/>
      </c>
      <c r="CO40" s="3648" t="str">
        <f t="shared" si="92"/>
        <v/>
      </c>
      <c r="CP40" s="3648" t="str">
        <f t="shared" si="93"/>
        <v/>
      </c>
      <c r="CQ40" s="3648" t="str">
        <f t="shared" si="94"/>
        <v/>
      </c>
      <c r="CR40" s="3648" t="str">
        <f t="shared" si="95"/>
        <v/>
      </c>
      <c r="CS40" s="3648" t="str">
        <f t="shared" si="96"/>
        <v/>
      </c>
      <c r="CT40" s="3648" t="str">
        <f t="shared" si="97"/>
        <v/>
      </c>
      <c r="CU40" s="3648" t="str">
        <f t="shared" si="98"/>
        <v/>
      </c>
      <c r="CV40" s="3648" t="str">
        <f t="shared" si="99"/>
        <v/>
      </c>
      <c r="CW40" s="3648" t="str">
        <f t="shared" si="100"/>
        <v/>
      </c>
      <c r="CX40" s="3648" t="str">
        <f t="shared" si="101"/>
        <v/>
      </c>
      <c r="CY40" s="3648" t="str">
        <f t="shared" si="102"/>
        <v/>
      </c>
      <c r="CZ40" s="3648" t="str">
        <f t="shared" si="103"/>
        <v/>
      </c>
      <c r="DA40" s="3649">
        <f t="shared" si="104"/>
        <v>0</v>
      </c>
      <c r="DB40" s="3649">
        <f t="shared" si="105"/>
        <v>0</v>
      </c>
      <c r="DC40" s="3649">
        <f t="shared" si="106"/>
        <v>0</v>
      </c>
      <c r="DD40" s="3649">
        <f t="shared" si="107"/>
        <v>0</v>
      </c>
      <c r="DE40" s="3649">
        <f t="shared" si="108"/>
        <v>0</v>
      </c>
      <c r="DF40" s="3649">
        <f t="shared" si="62"/>
        <v>0</v>
      </c>
      <c r="DG40" s="3649">
        <f t="shared" si="63"/>
        <v>0</v>
      </c>
      <c r="DH40" s="3649">
        <f t="shared" si="64"/>
        <v>0</v>
      </c>
      <c r="DI40" s="3649">
        <f t="shared" si="65"/>
        <v>0</v>
      </c>
      <c r="DJ40" s="3649">
        <f t="shared" si="66"/>
        <v>0</v>
      </c>
      <c r="DK40" s="3649">
        <f t="shared" si="67"/>
        <v>0</v>
      </c>
      <c r="DL40" s="3649">
        <f t="shared" si="68"/>
        <v>0</v>
      </c>
      <c r="DM40" s="3649">
        <f t="shared" si="69"/>
        <v>0</v>
      </c>
      <c r="DN40" s="3649">
        <f t="shared" si="70"/>
        <v>0</v>
      </c>
      <c r="DO40" s="3649">
        <f t="shared" si="71"/>
        <v>0</v>
      </c>
      <c r="DP40" s="3649">
        <f t="shared" si="72"/>
        <v>0</v>
      </c>
      <c r="DQ40" s="3649">
        <f t="shared" si="73"/>
        <v>0</v>
      </c>
      <c r="DR40" s="3649">
        <f t="shared" si="74"/>
        <v>0</v>
      </c>
      <c r="DS40" s="3649">
        <f t="shared" si="75"/>
        <v>0</v>
      </c>
      <c r="DT40" s="3649">
        <f t="shared" si="76"/>
        <v>0</v>
      </c>
      <c r="DU40" s="3649">
        <f t="shared" si="77"/>
        <v>0</v>
      </c>
      <c r="DV40" s="3649">
        <f t="shared" si="78"/>
        <v>0</v>
      </c>
      <c r="DW40" s="3649">
        <f t="shared" si="79"/>
        <v>0</v>
      </c>
      <c r="DX40" s="3649">
        <f t="shared" si="80"/>
        <v>0</v>
      </c>
      <c r="DY40" s="3649">
        <f t="shared" si="81"/>
        <v>0</v>
      </c>
      <c r="DZ40" s="3649">
        <f t="shared" si="82"/>
        <v>0</v>
      </c>
    </row>
    <row r="41" spans="1:130" ht="16.149999999999999" customHeight="1" x14ac:dyDescent="0.25">
      <c r="A41" s="2245" t="s">
        <v>3650</v>
      </c>
      <c r="B41" s="1921">
        <f t="shared" si="55"/>
        <v>0</v>
      </c>
      <c r="C41" s="2288">
        <f t="shared" si="55"/>
        <v>0</v>
      </c>
      <c r="D41" s="2005"/>
      <c r="E41" s="6058"/>
      <c r="F41" s="2002"/>
      <c r="G41" s="6058"/>
      <c r="H41" s="2002"/>
      <c r="I41" s="6058"/>
      <c r="J41" s="2002"/>
      <c r="K41" s="6058"/>
      <c r="L41" s="2002"/>
      <c r="M41" s="4571"/>
      <c r="N41" s="1926"/>
      <c r="O41" s="42"/>
      <c r="P41" s="1923"/>
      <c r="Q41" s="42"/>
      <c r="R41" s="1923"/>
      <c r="S41" s="42"/>
      <c r="T41" s="1923"/>
      <c r="U41" s="42"/>
      <c r="V41" s="1923"/>
      <c r="W41" s="42"/>
      <c r="X41" s="1923"/>
      <c r="Y41" s="42"/>
      <c r="Z41" s="1923"/>
      <c r="AA41" s="42"/>
      <c r="AB41" s="1923"/>
      <c r="AC41" s="42"/>
      <c r="AD41" s="1923"/>
      <c r="AE41" s="42"/>
      <c r="AF41" s="1923"/>
      <c r="AG41" s="42"/>
      <c r="AH41" s="1923"/>
      <c r="AI41" s="42"/>
      <c r="AJ41" s="1923"/>
      <c r="AK41" s="42"/>
      <c r="AL41" s="1923"/>
      <c r="AM41" s="42"/>
      <c r="AN41" s="1923"/>
      <c r="AO41" s="42"/>
      <c r="AP41" s="1923"/>
      <c r="AQ41" s="43"/>
      <c r="AR41" s="1998"/>
      <c r="AS41" s="43"/>
      <c r="AT41" s="1926"/>
      <c r="AU41" s="42"/>
      <c r="AV41" s="1923"/>
      <c r="AW41" s="63"/>
      <c r="AX41" s="3647" t="str">
        <f t="shared" si="56"/>
        <v/>
      </c>
      <c r="AY41" s="3647"/>
      <c r="AZ41" s="3647"/>
      <c r="BA41" s="3647"/>
      <c r="BB41" s="3647"/>
      <c r="BC41" s="3647"/>
      <c r="BD41" s="3647"/>
      <c r="BE41" s="3647"/>
      <c r="BF41" s="3647"/>
      <c r="BG41" s="3647"/>
      <c r="BH41" s="3647"/>
      <c r="BI41" s="148"/>
      <c r="BJ41" s="148"/>
      <c r="BK41" s="148"/>
      <c r="BL41" s="148"/>
      <c r="BU41" s="2117"/>
      <c r="BV41" s="2117"/>
      <c r="BW41" s="2117"/>
      <c r="CA41" s="3648" t="str">
        <f t="shared" si="57"/>
        <v/>
      </c>
      <c r="CB41" s="3648" t="str">
        <f t="shared" si="58"/>
        <v/>
      </c>
      <c r="CC41" s="3648" t="str">
        <f t="shared" si="59"/>
        <v/>
      </c>
      <c r="CD41" s="3648" t="str">
        <f t="shared" si="60"/>
        <v/>
      </c>
      <c r="CE41" s="3648" t="str">
        <f t="shared" si="61"/>
        <v/>
      </c>
      <c r="CF41" s="3648" t="str">
        <f t="shared" si="83"/>
        <v/>
      </c>
      <c r="CG41" s="3648" t="str">
        <f t="shared" si="84"/>
        <v/>
      </c>
      <c r="CH41" s="3648" t="str">
        <f t="shared" si="85"/>
        <v/>
      </c>
      <c r="CI41" s="3648" t="str">
        <f t="shared" si="86"/>
        <v/>
      </c>
      <c r="CJ41" s="3648" t="str">
        <f t="shared" si="87"/>
        <v/>
      </c>
      <c r="CK41" s="3648" t="str">
        <f t="shared" si="88"/>
        <v/>
      </c>
      <c r="CL41" s="3648" t="str">
        <f t="shared" si="89"/>
        <v/>
      </c>
      <c r="CM41" s="3648" t="str">
        <f t="shared" si="90"/>
        <v/>
      </c>
      <c r="CN41" s="3648" t="str">
        <f t="shared" si="91"/>
        <v/>
      </c>
      <c r="CO41" s="3648" t="str">
        <f t="shared" si="92"/>
        <v/>
      </c>
      <c r="CP41" s="3648" t="str">
        <f t="shared" si="93"/>
        <v/>
      </c>
      <c r="CQ41" s="3648" t="str">
        <f t="shared" si="94"/>
        <v/>
      </c>
      <c r="CR41" s="3648" t="str">
        <f t="shared" si="95"/>
        <v/>
      </c>
      <c r="CS41" s="3648" t="str">
        <f t="shared" si="96"/>
        <v/>
      </c>
      <c r="CT41" s="3648" t="str">
        <f t="shared" si="97"/>
        <v/>
      </c>
      <c r="CU41" s="3648" t="str">
        <f t="shared" si="98"/>
        <v/>
      </c>
      <c r="CV41" s="3648" t="str">
        <f t="shared" si="99"/>
        <v/>
      </c>
      <c r="CW41" s="3648" t="str">
        <f t="shared" si="100"/>
        <v/>
      </c>
      <c r="CX41" s="3648" t="str">
        <f t="shared" si="101"/>
        <v/>
      </c>
      <c r="CY41" s="3648" t="str">
        <f t="shared" si="102"/>
        <v/>
      </c>
      <c r="CZ41" s="3648" t="str">
        <f t="shared" si="103"/>
        <v/>
      </c>
      <c r="DA41" s="3649">
        <f t="shared" si="104"/>
        <v>0</v>
      </c>
      <c r="DB41" s="3649">
        <f t="shared" si="105"/>
        <v>0</v>
      </c>
      <c r="DC41" s="3649">
        <f t="shared" si="106"/>
        <v>0</v>
      </c>
      <c r="DD41" s="3649">
        <f t="shared" si="107"/>
        <v>0</v>
      </c>
      <c r="DE41" s="3649">
        <f t="shared" si="108"/>
        <v>0</v>
      </c>
      <c r="DF41" s="3649">
        <f t="shared" si="62"/>
        <v>0</v>
      </c>
      <c r="DG41" s="3649">
        <f t="shared" si="63"/>
        <v>0</v>
      </c>
      <c r="DH41" s="3649">
        <f t="shared" si="64"/>
        <v>0</v>
      </c>
      <c r="DI41" s="3649">
        <f t="shared" si="65"/>
        <v>0</v>
      </c>
      <c r="DJ41" s="3649">
        <f t="shared" si="66"/>
        <v>0</v>
      </c>
      <c r="DK41" s="3649">
        <f t="shared" si="67"/>
        <v>0</v>
      </c>
      <c r="DL41" s="3649">
        <f t="shared" si="68"/>
        <v>0</v>
      </c>
      <c r="DM41" s="3649">
        <f t="shared" si="69"/>
        <v>0</v>
      </c>
      <c r="DN41" s="3649">
        <f t="shared" si="70"/>
        <v>0</v>
      </c>
      <c r="DO41" s="3649">
        <f t="shared" si="71"/>
        <v>0</v>
      </c>
      <c r="DP41" s="3649">
        <f t="shared" si="72"/>
        <v>0</v>
      </c>
      <c r="DQ41" s="3649">
        <f t="shared" si="73"/>
        <v>0</v>
      </c>
      <c r="DR41" s="3649">
        <f t="shared" si="74"/>
        <v>0</v>
      </c>
      <c r="DS41" s="3649">
        <f t="shared" si="75"/>
        <v>0</v>
      </c>
      <c r="DT41" s="3649">
        <f t="shared" si="76"/>
        <v>0</v>
      </c>
      <c r="DU41" s="3649">
        <f t="shared" si="77"/>
        <v>0</v>
      </c>
      <c r="DV41" s="3649">
        <f t="shared" si="78"/>
        <v>0</v>
      </c>
      <c r="DW41" s="3649">
        <f t="shared" si="79"/>
        <v>0</v>
      </c>
      <c r="DX41" s="3649">
        <f t="shared" si="80"/>
        <v>0</v>
      </c>
      <c r="DY41" s="3649">
        <f t="shared" si="81"/>
        <v>0</v>
      </c>
      <c r="DZ41" s="3649">
        <f t="shared" si="82"/>
        <v>0</v>
      </c>
    </row>
    <row r="42" spans="1:130" ht="16.149999999999999" customHeight="1" x14ac:dyDescent="0.25">
      <c r="A42" s="2245" t="s">
        <v>3651</v>
      </c>
      <c r="B42" s="1921">
        <f>+D42+F42+H42+J42+L42+N42+P42+R42+T42+V42+X42+Z42+AB42+AD42+AF42+AH42+AJ42+AL42+AN42+AP42</f>
        <v>0</v>
      </c>
      <c r="C42" s="2288">
        <f>+E42+G42+I42+K42+M42+O42+Q42+S42+U42+W42+Y42+AA42+AC42+AE42+AG42+AI42+AK42+AM42+AO42+AQ42</f>
        <v>0</v>
      </c>
      <c r="D42" s="1926"/>
      <c r="E42" s="42"/>
      <c r="F42" s="1923"/>
      <c r="G42" s="42"/>
      <c r="H42" s="1923"/>
      <c r="I42" s="63"/>
      <c r="J42" s="1926"/>
      <c r="K42" s="1926"/>
      <c r="L42" s="1923"/>
      <c r="M42" s="63"/>
      <c r="N42" s="1926"/>
      <c r="O42" s="42"/>
      <c r="P42" s="1923"/>
      <c r="Q42" s="42"/>
      <c r="R42" s="1923"/>
      <c r="S42" s="42"/>
      <c r="T42" s="1923"/>
      <c r="U42" s="42"/>
      <c r="V42" s="1923"/>
      <c r="W42" s="42"/>
      <c r="X42" s="1923"/>
      <c r="Y42" s="42"/>
      <c r="Z42" s="1923"/>
      <c r="AA42" s="42"/>
      <c r="AB42" s="1923"/>
      <c r="AC42" s="42"/>
      <c r="AD42" s="1923"/>
      <c r="AE42" s="42"/>
      <c r="AF42" s="1923"/>
      <c r="AG42" s="42"/>
      <c r="AH42" s="1923"/>
      <c r="AI42" s="42"/>
      <c r="AJ42" s="1923"/>
      <c r="AK42" s="42"/>
      <c r="AL42" s="1923"/>
      <c r="AM42" s="42"/>
      <c r="AN42" s="1923"/>
      <c r="AO42" s="42"/>
      <c r="AP42" s="1923"/>
      <c r="AQ42" s="43"/>
      <c r="AR42" s="1998"/>
      <c r="AS42" s="43"/>
      <c r="AT42" s="1926"/>
      <c r="AU42" s="42"/>
      <c r="AV42" s="1923"/>
      <c r="AW42" s="63"/>
      <c r="AX42" s="3647" t="str">
        <f t="shared" si="56"/>
        <v/>
      </c>
      <c r="AY42" s="3647"/>
      <c r="AZ42" s="3647"/>
      <c r="BA42" s="3647"/>
      <c r="BB42" s="3647"/>
      <c r="BC42" s="3647"/>
      <c r="BD42" s="3647"/>
      <c r="BE42" s="3647"/>
      <c r="BF42" s="3647"/>
      <c r="BG42" s="3647"/>
      <c r="BH42" s="3647"/>
      <c r="BI42" s="148"/>
      <c r="BJ42" s="148"/>
      <c r="BK42" s="148"/>
      <c r="BL42" s="148"/>
      <c r="BU42" s="2117"/>
      <c r="BV42" s="2117"/>
      <c r="BW42" s="2117"/>
      <c r="CA42" s="3648" t="str">
        <f t="shared" si="57"/>
        <v/>
      </c>
      <c r="CB42" s="3648" t="str">
        <f t="shared" si="58"/>
        <v/>
      </c>
      <c r="CC42" s="3648" t="str">
        <f t="shared" si="59"/>
        <v/>
      </c>
      <c r="CD42" s="3648" t="str">
        <f t="shared" si="60"/>
        <v/>
      </c>
      <c r="CE42" s="3648" t="str">
        <f t="shared" si="61"/>
        <v/>
      </c>
      <c r="CF42" s="3648" t="str">
        <f t="shared" si="83"/>
        <v/>
      </c>
      <c r="CG42" s="3648" t="str">
        <f t="shared" si="84"/>
        <v/>
      </c>
      <c r="CH42" s="3648" t="str">
        <f t="shared" si="85"/>
        <v/>
      </c>
      <c r="CI42" s="3648" t="str">
        <f t="shared" si="86"/>
        <v/>
      </c>
      <c r="CJ42" s="3648" t="str">
        <f t="shared" si="87"/>
        <v/>
      </c>
      <c r="CK42" s="3648" t="str">
        <f t="shared" si="88"/>
        <v/>
      </c>
      <c r="CL42" s="3648" t="str">
        <f t="shared" si="89"/>
        <v/>
      </c>
      <c r="CM42" s="3648" t="str">
        <f t="shared" si="90"/>
        <v/>
      </c>
      <c r="CN42" s="3648" t="str">
        <f t="shared" si="91"/>
        <v/>
      </c>
      <c r="CO42" s="3648" t="str">
        <f t="shared" si="92"/>
        <v/>
      </c>
      <c r="CP42" s="3648" t="str">
        <f t="shared" si="93"/>
        <v/>
      </c>
      <c r="CQ42" s="3648" t="str">
        <f t="shared" si="94"/>
        <v/>
      </c>
      <c r="CR42" s="3648" t="str">
        <f t="shared" si="95"/>
        <v/>
      </c>
      <c r="CS42" s="3648" t="str">
        <f t="shared" si="96"/>
        <v/>
      </c>
      <c r="CT42" s="3648" t="str">
        <f t="shared" si="97"/>
        <v/>
      </c>
      <c r="CU42" s="3648" t="str">
        <f t="shared" si="98"/>
        <v/>
      </c>
      <c r="CV42" s="3648" t="str">
        <f t="shared" si="99"/>
        <v/>
      </c>
      <c r="CW42" s="3648" t="str">
        <f t="shared" si="100"/>
        <v/>
      </c>
      <c r="CX42" s="3648" t="str">
        <f t="shared" si="101"/>
        <v/>
      </c>
      <c r="CY42" s="3648" t="str">
        <f t="shared" si="102"/>
        <v/>
      </c>
      <c r="CZ42" s="3648" t="str">
        <f t="shared" si="103"/>
        <v/>
      </c>
      <c r="DA42" s="3649">
        <f t="shared" si="104"/>
        <v>0</v>
      </c>
      <c r="DB42" s="3649">
        <f t="shared" si="105"/>
        <v>0</v>
      </c>
      <c r="DC42" s="3649">
        <f t="shared" si="106"/>
        <v>0</v>
      </c>
      <c r="DD42" s="3649">
        <f t="shared" si="107"/>
        <v>0</v>
      </c>
      <c r="DE42" s="3649">
        <f t="shared" si="108"/>
        <v>0</v>
      </c>
      <c r="DF42" s="3649">
        <f t="shared" si="62"/>
        <v>0</v>
      </c>
      <c r="DG42" s="3649">
        <f t="shared" si="63"/>
        <v>0</v>
      </c>
      <c r="DH42" s="3649">
        <f t="shared" si="64"/>
        <v>0</v>
      </c>
      <c r="DI42" s="3649">
        <f t="shared" si="65"/>
        <v>0</v>
      </c>
      <c r="DJ42" s="3649">
        <f t="shared" si="66"/>
        <v>0</v>
      </c>
      <c r="DK42" s="3649">
        <f t="shared" si="67"/>
        <v>0</v>
      </c>
      <c r="DL42" s="3649">
        <f t="shared" si="68"/>
        <v>0</v>
      </c>
      <c r="DM42" s="3649">
        <f t="shared" si="69"/>
        <v>0</v>
      </c>
      <c r="DN42" s="3649">
        <f t="shared" si="70"/>
        <v>0</v>
      </c>
      <c r="DO42" s="3649">
        <f t="shared" si="71"/>
        <v>0</v>
      </c>
      <c r="DP42" s="3649">
        <f t="shared" si="72"/>
        <v>0</v>
      </c>
      <c r="DQ42" s="3649">
        <f t="shared" si="73"/>
        <v>0</v>
      </c>
      <c r="DR42" s="3649">
        <f t="shared" si="74"/>
        <v>0</v>
      </c>
      <c r="DS42" s="3649">
        <f t="shared" si="75"/>
        <v>0</v>
      </c>
      <c r="DT42" s="3649">
        <f t="shared" si="76"/>
        <v>0</v>
      </c>
      <c r="DU42" s="3649">
        <f t="shared" si="77"/>
        <v>0</v>
      </c>
      <c r="DV42" s="3649">
        <f t="shared" si="78"/>
        <v>0</v>
      </c>
      <c r="DW42" s="3649">
        <f t="shared" si="79"/>
        <v>0</v>
      </c>
      <c r="DX42" s="3649">
        <f t="shared" si="80"/>
        <v>0</v>
      </c>
      <c r="DY42" s="3649">
        <f t="shared" si="81"/>
        <v>0</v>
      </c>
      <c r="DZ42" s="3649">
        <f t="shared" si="82"/>
        <v>0</v>
      </c>
    </row>
    <row r="43" spans="1:130" ht="24" customHeight="1" x14ac:dyDescent="0.25">
      <c r="A43" s="2974" t="s">
        <v>3652</v>
      </c>
      <c r="B43" s="1921">
        <f>+D43+F43+H43</f>
        <v>0</v>
      </c>
      <c r="C43" s="2288">
        <f>+E43+G43+I43</f>
        <v>0</v>
      </c>
      <c r="D43" s="1926"/>
      <c r="E43" s="42"/>
      <c r="F43" s="1923"/>
      <c r="G43" s="42"/>
      <c r="H43" s="1923"/>
      <c r="I43" s="63"/>
      <c r="J43" s="1995"/>
      <c r="K43" s="6141"/>
      <c r="L43" s="1995"/>
      <c r="M43" s="6141"/>
      <c r="N43" s="1995"/>
      <c r="O43" s="6141"/>
      <c r="P43" s="1995"/>
      <c r="Q43" s="6141"/>
      <c r="R43" s="1995"/>
      <c r="S43" s="6141"/>
      <c r="T43" s="1995"/>
      <c r="U43" s="6141"/>
      <c r="V43" s="1995"/>
      <c r="W43" s="6141"/>
      <c r="X43" s="1995"/>
      <c r="Y43" s="6141"/>
      <c r="Z43" s="1995"/>
      <c r="AA43" s="6141"/>
      <c r="AB43" s="1995"/>
      <c r="AC43" s="6141"/>
      <c r="AD43" s="1995"/>
      <c r="AE43" s="6141"/>
      <c r="AF43" s="1995"/>
      <c r="AG43" s="6141"/>
      <c r="AH43" s="1995"/>
      <c r="AI43" s="6141"/>
      <c r="AJ43" s="1995"/>
      <c r="AK43" s="6141"/>
      <c r="AL43" s="1995"/>
      <c r="AM43" s="6141"/>
      <c r="AN43" s="1995"/>
      <c r="AO43" s="6141"/>
      <c r="AP43" s="1995"/>
      <c r="AQ43" s="6142"/>
      <c r="AR43" s="1926"/>
      <c r="AS43" s="43"/>
      <c r="AT43" s="1926"/>
      <c r="AU43" s="42"/>
      <c r="AV43" s="1923"/>
      <c r="AW43" s="63"/>
      <c r="AX43" s="3647" t="str">
        <f t="shared" si="56"/>
        <v/>
      </c>
      <c r="AY43" s="3647"/>
      <c r="AZ43" s="3647"/>
      <c r="BA43" s="3647"/>
      <c r="BB43" s="3647"/>
      <c r="BC43" s="3647"/>
      <c r="BD43" s="3647"/>
      <c r="BE43" s="3647"/>
      <c r="BF43" s="3647"/>
      <c r="BG43" s="3647"/>
      <c r="BH43" s="3647"/>
      <c r="BI43" s="148"/>
      <c r="BJ43" s="148"/>
      <c r="BK43" s="148"/>
      <c r="BL43" s="148"/>
      <c r="BU43" s="2117"/>
      <c r="BV43" s="2117"/>
      <c r="BW43" s="2117"/>
      <c r="CA43" s="3648" t="str">
        <f t="shared" si="57"/>
        <v/>
      </c>
      <c r="CB43" s="3648" t="str">
        <f t="shared" si="58"/>
        <v/>
      </c>
      <c r="CC43" s="3648" t="str">
        <f t="shared" si="59"/>
        <v/>
      </c>
      <c r="CD43" s="3648" t="str">
        <f t="shared" si="60"/>
        <v/>
      </c>
      <c r="CE43" s="3648" t="str">
        <f t="shared" si="61"/>
        <v/>
      </c>
      <c r="CF43" s="3648" t="str">
        <f t="shared" si="83"/>
        <v/>
      </c>
      <c r="CG43" s="3648" t="str">
        <f t="shared" si="84"/>
        <v/>
      </c>
      <c r="CH43" s="3648" t="str">
        <f t="shared" si="85"/>
        <v/>
      </c>
      <c r="CI43" s="3648" t="str">
        <f t="shared" si="86"/>
        <v/>
      </c>
      <c r="CJ43" s="3648" t="str">
        <f t="shared" si="87"/>
        <v/>
      </c>
      <c r="CK43" s="3648" t="str">
        <f t="shared" si="88"/>
        <v/>
      </c>
      <c r="CL43" s="3648" t="str">
        <f t="shared" si="89"/>
        <v/>
      </c>
      <c r="CM43" s="3648" t="str">
        <f t="shared" si="90"/>
        <v/>
      </c>
      <c r="CN43" s="3648" t="str">
        <f t="shared" si="91"/>
        <v/>
      </c>
      <c r="CO43" s="3648" t="str">
        <f t="shared" si="92"/>
        <v/>
      </c>
      <c r="CP43" s="3648" t="str">
        <f t="shared" si="93"/>
        <v/>
      </c>
      <c r="CQ43" s="3648" t="str">
        <f t="shared" si="94"/>
        <v/>
      </c>
      <c r="CR43" s="3648" t="str">
        <f t="shared" si="95"/>
        <v/>
      </c>
      <c r="CS43" s="3648" t="str">
        <f t="shared" si="96"/>
        <v/>
      </c>
      <c r="CT43" s="3648" t="str">
        <f t="shared" si="97"/>
        <v/>
      </c>
      <c r="CU43" s="3648" t="str">
        <f t="shared" si="98"/>
        <v/>
      </c>
      <c r="CV43" s="3648" t="str">
        <f t="shared" si="99"/>
        <v/>
      </c>
      <c r="CW43" s="3648" t="str">
        <f t="shared" si="100"/>
        <v/>
      </c>
      <c r="CX43" s="3648" t="str">
        <f t="shared" si="101"/>
        <v/>
      </c>
      <c r="CY43" s="3648" t="str">
        <f t="shared" si="102"/>
        <v/>
      </c>
      <c r="CZ43" s="3648" t="str">
        <f t="shared" si="103"/>
        <v/>
      </c>
      <c r="DA43" s="3649">
        <f t="shared" si="104"/>
        <v>0</v>
      </c>
      <c r="DB43" s="3649">
        <f t="shared" si="105"/>
        <v>0</v>
      </c>
      <c r="DC43" s="3649">
        <f t="shared" si="106"/>
        <v>0</v>
      </c>
      <c r="DD43" s="3649">
        <f t="shared" si="107"/>
        <v>0</v>
      </c>
      <c r="DE43" s="3649">
        <f t="shared" si="108"/>
        <v>0</v>
      </c>
      <c r="DF43" s="3649">
        <f t="shared" si="62"/>
        <v>0</v>
      </c>
      <c r="DG43" s="3649">
        <f t="shared" si="63"/>
        <v>0</v>
      </c>
      <c r="DH43" s="3649">
        <f t="shared" si="64"/>
        <v>0</v>
      </c>
      <c r="DI43" s="3649">
        <f t="shared" si="65"/>
        <v>0</v>
      </c>
      <c r="DJ43" s="3649">
        <f t="shared" si="66"/>
        <v>0</v>
      </c>
      <c r="DK43" s="3649">
        <f t="shared" si="67"/>
        <v>0</v>
      </c>
      <c r="DL43" s="3649">
        <f t="shared" si="68"/>
        <v>0</v>
      </c>
      <c r="DM43" s="3649">
        <f t="shared" si="69"/>
        <v>0</v>
      </c>
      <c r="DN43" s="3649">
        <f t="shared" si="70"/>
        <v>0</v>
      </c>
      <c r="DO43" s="3649">
        <f t="shared" si="71"/>
        <v>0</v>
      </c>
      <c r="DP43" s="3649">
        <f t="shared" si="72"/>
        <v>0</v>
      </c>
      <c r="DQ43" s="3649">
        <f t="shared" si="73"/>
        <v>0</v>
      </c>
      <c r="DR43" s="3649">
        <f t="shared" si="74"/>
        <v>0</v>
      </c>
      <c r="DS43" s="3649">
        <f t="shared" si="75"/>
        <v>0</v>
      </c>
      <c r="DT43" s="3649">
        <f t="shared" si="76"/>
        <v>0</v>
      </c>
      <c r="DU43" s="3649">
        <f t="shared" si="77"/>
        <v>0</v>
      </c>
      <c r="DV43" s="3649">
        <f t="shared" si="78"/>
        <v>0</v>
      </c>
      <c r="DW43" s="3649">
        <f t="shared" si="79"/>
        <v>0</v>
      </c>
      <c r="DX43" s="3649">
        <f t="shared" si="80"/>
        <v>0</v>
      </c>
      <c r="DY43" s="3649">
        <f t="shared" si="81"/>
        <v>0</v>
      </c>
      <c r="DZ43" s="3649">
        <f t="shared" si="82"/>
        <v>0</v>
      </c>
    </row>
    <row r="44" spans="1:130" ht="15" customHeight="1" x14ac:dyDescent="0.25">
      <c r="A44" s="2974" t="s">
        <v>3653</v>
      </c>
      <c r="B44" s="1921">
        <f>+P44+R44+T44+V44+X44+Z44+AB44+AD44+AF44+AH44+AJ44+AL44+AN44+AP44</f>
        <v>0</v>
      </c>
      <c r="C44" s="2288">
        <f>+Q44+S44+U44+W44+Y44+AA44+AC44+AE44+AG44+AI44+AK44+AM44+AO44+AQ44</f>
        <v>0</v>
      </c>
      <c r="D44" s="2005"/>
      <c r="E44" s="6058"/>
      <c r="F44" s="2002"/>
      <c r="G44" s="6058"/>
      <c r="H44" s="2002"/>
      <c r="I44" s="6058"/>
      <c r="J44" s="2002"/>
      <c r="K44" s="6058"/>
      <c r="L44" s="2002"/>
      <c r="M44" s="4571"/>
      <c r="N44" s="2005"/>
      <c r="O44" s="6058"/>
      <c r="P44" s="1923"/>
      <c r="Q44" s="42"/>
      <c r="R44" s="1923"/>
      <c r="S44" s="42"/>
      <c r="T44" s="1923"/>
      <c r="U44" s="42"/>
      <c r="V44" s="1923"/>
      <c r="W44" s="42"/>
      <c r="X44" s="1923"/>
      <c r="Y44" s="42"/>
      <c r="Z44" s="1923"/>
      <c r="AA44" s="42"/>
      <c r="AB44" s="1923"/>
      <c r="AC44" s="42"/>
      <c r="AD44" s="1923"/>
      <c r="AE44" s="42"/>
      <c r="AF44" s="1923"/>
      <c r="AG44" s="42"/>
      <c r="AH44" s="1923"/>
      <c r="AI44" s="42"/>
      <c r="AJ44" s="1923"/>
      <c r="AK44" s="42"/>
      <c r="AL44" s="1923"/>
      <c r="AM44" s="42"/>
      <c r="AN44" s="1923"/>
      <c r="AO44" s="42"/>
      <c r="AP44" s="1923"/>
      <c r="AQ44" s="43"/>
      <c r="AR44" s="1926"/>
      <c r="AS44" s="43"/>
      <c r="AT44" s="1926"/>
      <c r="AU44" s="42"/>
      <c r="AV44" s="1923"/>
      <c r="AW44" s="63"/>
      <c r="AX44" s="3647" t="str">
        <f t="shared" si="56"/>
        <v/>
      </c>
      <c r="AY44" s="3647"/>
      <c r="AZ44" s="3647"/>
      <c r="BA44" s="3647"/>
      <c r="BB44" s="3647"/>
      <c r="BC44" s="3647"/>
      <c r="BD44" s="3647"/>
      <c r="BE44" s="3647"/>
      <c r="BF44" s="3647"/>
      <c r="BG44" s="3647"/>
      <c r="BH44" s="3647"/>
      <c r="BI44" s="148"/>
      <c r="BJ44" s="148"/>
      <c r="BK44" s="148"/>
      <c r="BL44" s="148"/>
      <c r="BU44" s="2117"/>
      <c r="BV44" s="2117"/>
      <c r="BW44" s="2117"/>
      <c r="CA44" s="3648" t="str">
        <f t="shared" si="57"/>
        <v/>
      </c>
      <c r="CB44" s="3648" t="str">
        <f t="shared" si="58"/>
        <v/>
      </c>
      <c r="CC44" s="3648" t="str">
        <f t="shared" si="59"/>
        <v/>
      </c>
      <c r="CD44" s="3648" t="str">
        <f t="shared" si="60"/>
        <v/>
      </c>
      <c r="CE44" s="3648" t="str">
        <f t="shared" si="61"/>
        <v/>
      </c>
      <c r="CF44" s="3648" t="str">
        <f t="shared" si="83"/>
        <v/>
      </c>
      <c r="CG44" s="3648" t="str">
        <f t="shared" si="84"/>
        <v/>
      </c>
      <c r="CH44" s="3648" t="str">
        <f t="shared" si="85"/>
        <v/>
      </c>
      <c r="CI44" s="3648" t="str">
        <f t="shared" si="86"/>
        <v/>
      </c>
      <c r="CJ44" s="3648" t="str">
        <f t="shared" si="87"/>
        <v/>
      </c>
      <c r="CK44" s="3648" t="str">
        <f t="shared" si="88"/>
        <v/>
      </c>
      <c r="CL44" s="3648" t="str">
        <f t="shared" si="89"/>
        <v/>
      </c>
      <c r="CM44" s="3648" t="str">
        <f t="shared" si="90"/>
        <v/>
      </c>
      <c r="CN44" s="3648" t="str">
        <f t="shared" si="91"/>
        <v/>
      </c>
      <c r="CO44" s="3648" t="str">
        <f t="shared" si="92"/>
        <v/>
      </c>
      <c r="CP44" s="3648" t="str">
        <f t="shared" si="93"/>
        <v/>
      </c>
      <c r="CQ44" s="3648" t="str">
        <f t="shared" si="94"/>
        <v/>
      </c>
      <c r="CR44" s="3648" t="str">
        <f t="shared" si="95"/>
        <v/>
      </c>
      <c r="CS44" s="3648" t="str">
        <f t="shared" si="96"/>
        <v/>
      </c>
      <c r="CT44" s="3648" t="str">
        <f t="shared" si="97"/>
        <v/>
      </c>
      <c r="CU44" s="3648" t="str">
        <f t="shared" si="98"/>
        <v/>
      </c>
      <c r="CV44" s="3648" t="str">
        <f t="shared" si="99"/>
        <v/>
      </c>
      <c r="CW44" s="3648" t="str">
        <f t="shared" si="100"/>
        <v/>
      </c>
      <c r="CX44" s="3648" t="str">
        <f t="shared" si="101"/>
        <v/>
      </c>
      <c r="CY44" s="3648" t="str">
        <f t="shared" si="102"/>
        <v/>
      </c>
      <c r="CZ44" s="3648" t="str">
        <f t="shared" si="103"/>
        <v/>
      </c>
      <c r="DA44" s="3649">
        <f t="shared" si="104"/>
        <v>0</v>
      </c>
      <c r="DB44" s="3649">
        <f t="shared" si="105"/>
        <v>0</v>
      </c>
      <c r="DC44" s="3649">
        <f t="shared" si="106"/>
        <v>0</v>
      </c>
      <c r="DD44" s="3649">
        <f t="shared" si="107"/>
        <v>0</v>
      </c>
      <c r="DE44" s="3649">
        <f t="shared" si="108"/>
        <v>0</v>
      </c>
      <c r="DF44" s="3649">
        <f t="shared" si="62"/>
        <v>0</v>
      </c>
      <c r="DG44" s="3649">
        <f t="shared" si="63"/>
        <v>0</v>
      </c>
      <c r="DH44" s="3649">
        <f t="shared" si="64"/>
        <v>0</v>
      </c>
      <c r="DI44" s="3649">
        <f t="shared" si="65"/>
        <v>0</v>
      </c>
      <c r="DJ44" s="3649">
        <f t="shared" si="66"/>
        <v>0</v>
      </c>
      <c r="DK44" s="3649">
        <f t="shared" si="67"/>
        <v>0</v>
      </c>
      <c r="DL44" s="3649">
        <f t="shared" si="68"/>
        <v>0</v>
      </c>
      <c r="DM44" s="3649">
        <f t="shared" si="69"/>
        <v>0</v>
      </c>
      <c r="DN44" s="3649">
        <f t="shared" si="70"/>
        <v>0</v>
      </c>
      <c r="DO44" s="3649">
        <f t="shared" si="71"/>
        <v>0</v>
      </c>
      <c r="DP44" s="3649">
        <f t="shared" si="72"/>
        <v>0</v>
      </c>
      <c r="DQ44" s="3649">
        <f t="shared" si="73"/>
        <v>0</v>
      </c>
      <c r="DR44" s="3649">
        <f t="shared" si="74"/>
        <v>0</v>
      </c>
      <c r="DS44" s="3649">
        <f t="shared" si="75"/>
        <v>0</v>
      </c>
      <c r="DT44" s="3649">
        <f t="shared" si="76"/>
        <v>0</v>
      </c>
      <c r="DU44" s="3649">
        <f t="shared" si="77"/>
        <v>0</v>
      </c>
      <c r="DV44" s="3649">
        <f t="shared" si="78"/>
        <v>0</v>
      </c>
      <c r="DW44" s="3649">
        <f t="shared" si="79"/>
        <v>0</v>
      </c>
      <c r="DX44" s="3649">
        <f t="shared" si="80"/>
        <v>0</v>
      </c>
      <c r="DY44" s="3649">
        <f t="shared" si="81"/>
        <v>0</v>
      </c>
      <c r="DZ44" s="3649">
        <f t="shared" si="82"/>
        <v>0</v>
      </c>
    </row>
    <row r="45" spans="1:130" ht="16.149999999999999" customHeight="1" x14ac:dyDescent="0.25">
      <c r="A45" s="2245" t="s">
        <v>3654</v>
      </c>
      <c r="B45" s="1921">
        <f>+N45+P45+R45+T45+V45+X45+Z45+AB45+AD45+AF45+AH45+AJ45+AL45+AN45+AP45</f>
        <v>0</v>
      </c>
      <c r="C45" s="2288">
        <f>+O45+Q45+S45+U45+W45+Y45+AA45+AC45+AE45+AG45+AI45+AK45+AM45+AO45+AQ45</f>
        <v>0</v>
      </c>
      <c r="D45" s="1998"/>
      <c r="E45" s="6141"/>
      <c r="F45" s="1995"/>
      <c r="G45" s="6141"/>
      <c r="H45" s="1995"/>
      <c r="I45" s="5507"/>
      <c r="J45" s="1998"/>
      <c r="K45" s="1998"/>
      <c r="L45" s="1995"/>
      <c r="M45" s="5507"/>
      <c r="N45" s="1926"/>
      <c r="O45" s="42"/>
      <c r="P45" s="1923"/>
      <c r="Q45" s="42"/>
      <c r="R45" s="1923"/>
      <c r="S45" s="42"/>
      <c r="T45" s="1923"/>
      <c r="U45" s="42"/>
      <c r="V45" s="1923"/>
      <c r="W45" s="42"/>
      <c r="X45" s="1923"/>
      <c r="Y45" s="42"/>
      <c r="Z45" s="1923"/>
      <c r="AA45" s="42"/>
      <c r="AB45" s="1923"/>
      <c r="AC45" s="42"/>
      <c r="AD45" s="1923"/>
      <c r="AE45" s="42"/>
      <c r="AF45" s="1923"/>
      <c r="AG45" s="42"/>
      <c r="AH45" s="1923"/>
      <c r="AI45" s="42"/>
      <c r="AJ45" s="1923"/>
      <c r="AK45" s="42"/>
      <c r="AL45" s="1923"/>
      <c r="AM45" s="42"/>
      <c r="AN45" s="1923"/>
      <c r="AO45" s="42"/>
      <c r="AP45" s="1923"/>
      <c r="AQ45" s="43"/>
      <c r="AR45" s="1926"/>
      <c r="AS45" s="43"/>
      <c r="AT45" s="1926"/>
      <c r="AU45" s="42"/>
      <c r="AV45" s="1923"/>
      <c r="AW45" s="63"/>
      <c r="AX45" s="3647" t="str">
        <f t="shared" si="56"/>
        <v/>
      </c>
      <c r="AY45" s="3647"/>
      <c r="AZ45" s="3647"/>
      <c r="BA45" s="3647"/>
      <c r="BB45" s="3647"/>
      <c r="BC45" s="3647"/>
      <c r="BD45" s="3647"/>
      <c r="BE45" s="3647"/>
      <c r="BF45" s="3647"/>
      <c r="BG45" s="3647"/>
      <c r="BH45" s="3647"/>
      <c r="BI45" s="148"/>
      <c r="BJ45" s="148"/>
      <c r="BK45" s="148"/>
      <c r="BL45" s="148"/>
      <c r="BU45" s="2117"/>
      <c r="BV45" s="2117"/>
      <c r="BW45" s="2117"/>
      <c r="CA45" s="3648" t="str">
        <f t="shared" si="57"/>
        <v/>
      </c>
      <c r="CB45" s="3648" t="str">
        <f t="shared" si="58"/>
        <v/>
      </c>
      <c r="CC45" s="3648" t="str">
        <f t="shared" si="59"/>
        <v/>
      </c>
      <c r="CD45" s="3648" t="str">
        <f t="shared" si="60"/>
        <v/>
      </c>
      <c r="CE45" s="3648" t="str">
        <f t="shared" si="61"/>
        <v/>
      </c>
      <c r="CF45" s="3648" t="str">
        <f t="shared" si="83"/>
        <v/>
      </c>
      <c r="CG45" s="3648" t="str">
        <f t="shared" si="84"/>
        <v/>
      </c>
      <c r="CH45" s="3648" t="str">
        <f t="shared" si="85"/>
        <v/>
      </c>
      <c r="CI45" s="3648" t="str">
        <f t="shared" si="86"/>
        <v/>
      </c>
      <c r="CJ45" s="3648" t="str">
        <f t="shared" si="87"/>
        <v/>
      </c>
      <c r="CK45" s="3648" t="str">
        <f t="shared" si="88"/>
        <v/>
      </c>
      <c r="CL45" s="3648" t="str">
        <f t="shared" si="89"/>
        <v/>
      </c>
      <c r="CM45" s="3648" t="str">
        <f t="shared" si="90"/>
        <v/>
      </c>
      <c r="CN45" s="3648" t="str">
        <f t="shared" si="91"/>
        <v/>
      </c>
      <c r="CO45" s="3648" t="str">
        <f t="shared" si="92"/>
        <v/>
      </c>
      <c r="CP45" s="3648" t="str">
        <f t="shared" si="93"/>
        <v/>
      </c>
      <c r="CQ45" s="3648" t="str">
        <f t="shared" si="94"/>
        <v/>
      </c>
      <c r="CR45" s="3648" t="str">
        <f t="shared" si="95"/>
        <v/>
      </c>
      <c r="CS45" s="3648" t="str">
        <f t="shared" si="96"/>
        <v/>
      </c>
      <c r="CT45" s="3648" t="str">
        <f t="shared" si="97"/>
        <v/>
      </c>
      <c r="CU45" s="3648" t="str">
        <f t="shared" si="98"/>
        <v/>
      </c>
      <c r="CV45" s="3648" t="str">
        <f t="shared" si="99"/>
        <v/>
      </c>
      <c r="CW45" s="3648" t="str">
        <f t="shared" si="100"/>
        <v/>
      </c>
      <c r="CX45" s="3648" t="str">
        <f t="shared" si="101"/>
        <v/>
      </c>
      <c r="CY45" s="3648" t="str">
        <f t="shared" si="102"/>
        <v/>
      </c>
      <c r="CZ45" s="3648" t="str">
        <f t="shared" si="103"/>
        <v/>
      </c>
      <c r="DA45" s="3649">
        <f t="shared" si="104"/>
        <v>0</v>
      </c>
      <c r="DB45" s="3649">
        <f t="shared" si="105"/>
        <v>0</v>
      </c>
      <c r="DC45" s="3649">
        <f t="shared" si="106"/>
        <v>0</v>
      </c>
      <c r="DD45" s="3649">
        <f t="shared" si="107"/>
        <v>0</v>
      </c>
      <c r="DE45" s="3649">
        <f t="shared" si="108"/>
        <v>0</v>
      </c>
      <c r="DF45" s="3649">
        <f t="shared" si="62"/>
        <v>0</v>
      </c>
      <c r="DG45" s="3649">
        <f t="shared" si="63"/>
        <v>0</v>
      </c>
      <c r="DH45" s="3649">
        <f t="shared" si="64"/>
        <v>0</v>
      </c>
      <c r="DI45" s="3649">
        <f t="shared" si="65"/>
        <v>0</v>
      </c>
      <c r="DJ45" s="3649">
        <f t="shared" si="66"/>
        <v>0</v>
      </c>
      <c r="DK45" s="3649">
        <f t="shared" si="67"/>
        <v>0</v>
      </c>
      <c r="DL45" s="3649">
        <f t="shared" si="68"/>
        <v>0</v>
      </c>
      <c r="DM45" s="3649">
        <f t="shared" si="69"/>
        <v>0</v>
      </c>
      <c r="DN45" s="3649">
        <f t="shared" si="70"/>
        <v>0</v>
      </c>
      <c r="DO45" s="3649">
        <f t="shared" si="71"/>
        <v>0</v>
      </c>
      <c r="DP45" s="3649">
        <f t="shared" si="72"/>
        <v>0</v>
      </c>
      <c r="DQ45" s="3649">
        <f t="shared" si="73"/>
        <v>0</v>
      </c>
      <c r="DR45" s="3649">
        <f t="shared" si="74"/>
        <v>0</v>
      </c>
      <c r="DS45" s="3649">
        <f t="shared" si="75"/>
        <v>0</v>
      </c>
      <c r="DT45" s="3649">
        <f t="shared" si="76"/>
        <v>0</v>
      </c>
      <c r="DU45" s="3649">
        <f t="shared" si="77"/>
        <v>0</v>
      </c>
      <c r="DV45" s="3649">
        <f t="shared" si="78"/>
        <v>0</v>
      </c>
      <c r="DW45" s="3649">
        <f t="shared" si="79"/>
        <v>0</v>
      </c>
      <c r="DX45" s="3649">
        <f t="shared" si="80"/>
        <v>0</v>
      </c>
      <c r="DY45" s="3649">
        <f t="shared" si="81"/>
        <v>0</v>
      </c>
      <c r="DZ45" s="3649">
        <f t="shared" si="82"/>
        <v>0</v>
      </c>
    </row>
    <row r="46" spans="1:130" ht="16.149999999999999" customHeight="1" x14ac:dyDescent="0.25">
      <c r="A46" s="2245" t="s">
        <v>3655</v>
      </c>
      <c r="B46" s="1921">
        <f>+D46+F46+H46+J46+L46+N46+P46+R46+T46+V46+X46+Z46+AB46+AD46+AF46+AH46+AJ46+AL46+AN46+AP46</f>
        <v>0</v>
      </c>
      <c r="C46" s="2288">
        <f>+E46+G46+I46+K46+M46+O46+Q46+S46+U46+W46+Y46+AA46+AC46+AE46+AG46+AI46+AK46+AM46+AO46+AQ46</f>
        <v>0</v>
      </c>
      <c r="D46" s="1926"/>
      <c r="E46" s="42"/>
      <c r="F46" s="1923"/>
      <c r="G46" s="42"/>
      <c r="H46" s="1923"/>
      <c r="I46" s="63"/>
      <c r="J46" s="1926"/>
      <c r="K46" s="1926"/>
      <c r="L46" s="1923"/>
      <c r="M46" s="63"/>
      <c r="N46" s="1926"/>
      <c r="O46" s="42"/>
      <c r="P46" s="1923"/>
      <c r="Q46" s="42"/>
      <c r="R46" s="1923"/>
      <c r="S46" s="42"/>
      <c r="T46" s="1923"/>
      <c r="U46" s="42"/>
      <c r="V46" s="1923"/>
      <c r="W46" s="42"/>
      <c r="X46" s="1923"/>
      <c r="Y46" s="42"/>
      <c r="Z46" s="1923"/>
      <c r="AA46" s="42"/>
      <c r="AB46" s="1923"/>
      <c r="AC46" s="42"/>
      <c r="AD46" s="1923"/>
      <c r="AE46" s="42"/>
      <c r="AF46" s="1923"/>
      <c r="AG46" s="42"/>
      <c r="AH46" s="1923"/>
      <c r="AI46" s="42"/>
      <c r="AJ46" s="1923"/>
      <c r="AK46" s="42"/>
      <c r="AL46" s="1923"/>
      <c r="AM46" s="42"/>
      <c r="AN46" s="1923"/>
      <c r="AO46" s="42"/>
      <c r="AP46" s="1923"/>
      <c r="AQ46" s="43"/>
      <c r="AR46" s="1926"/>
      <c r="AS46" s="43"/>
      <c r="AT46" s="1926"/>
      <c r="AU46" s="42"/>
      <c r="AV46" s="1923"/>
      <c r="AW46" s="63"/>
      <c r="AX46" s="3647" t="str">
        <f t="shared" si="56"/>
        <v/>
      </c>
      <c r="AY46" s="3647"/>
      <c r="AZ46" s="3647"/>
      <c r="BA46" s="3647"/>
      <c r="BB46" s="3647"/>
      <c r="BC46" s="3647"/>
      <c r="BD46" s="3647"/>
      <c r="BE46" s="3647"/>
      <c r="BF46" s="3647"/>
      <c r="BG46" s="3647"/>
      <c r="BH46" s="3647"/>
      <c r="BI46" s="148"/>
      <c r="BJ46" s="148"/>
      <c r="BK46" s="148"/>
      <c r="BL46" s="148"/>
      <c r="BU46" s="2117"/>
      <c r="BV46" s="2117"/>
      <c r="BW46" s="2117"/>
      <c r="CA46" s="3648" t="str">
        <f t="shared" si="57"/>
        <v/>
      </c>
      <c r="CB46" s="3648" t="str">
        <f t="shared" si="58"/>
        <v/>
      </c>
      <c r="CC46" s="3648" t="str">
        <f t="shared" si="59"/>
        <v/>
      </c>
      <c r="CD46" s="3648" t="str">
        <f t="shared" si="60"/>
        <v/>
      </c>
      <c r="CE46" s="3648" t="str">
        <f t="shared" si="61"/>
        <v/>
      </c>
      <c r="CF46" s="3648" t="str">
        <f t="shared" si="83"/>
        <v/>
      </c>
      <c r="CG46" s="3648" t="str">
        <f t="shared" si="84"/>
        <v/>
      </c>
      <c r="CH46" s="3648" t="str">
        <f t="shared" si="85"/>
        <v/>
      </c>
      <c r="CI46" s="3648" t="str">
        <f t="shared" si="86"/>
        <v/>
      </c>
      <c r="CJ46" s="3648" t="str">
        <f t="shared" si="87"/>
        <v/>
      </c>
      <c r="CK46" s="3648" t="str">
        <f t="shared" si="88"/>
        <v/>
      </c>
      <c r="CL46" s="3648" t="str">
        <f t="shared" si="89"/>
        <v/>
      </c>
      <c r="CM46" s="3648" t="str">
        <f t="shared" si="90"/>
        <v/>
      </c>
      <c r="CN46" s="3648" t="str">
        <f t="shared" si="91"/>
        <v/>
      </c>
      <c r="CO46" s="3648" t="str">
        <f t="shared" si="92"/>
        <v/>
      </c>
      <c r="CP46" s="3648" t="str">
        <f t="shared" si="93"/>
        <v/>
      </c>
      <c r="CQ46" s="3648" t="str">
        <f t="shared" si="94"/>
        <v/>
      </c>
      <c r="CR46" s="3648" t="str">
        <f t="shared" si="95"/>
        <v/>
      </c>
      <c r="CS46" s="3648" t="str">
        <f t="shared" si="96"/>
        <v/>
      </c>
      <c r="CT46" s="3648" t="str">
        <f t="shared" si="97"/>
        <v/>
      </c>
      <c r="CU46" s="3648" t="str">
        <f t="shared" si="98"/>
        <v/>
      </c>
      <c r="CV46" s="3648" t="str">
        <f t="shared" si="99"/>
        <v/>
      </c>
      <c r="CW46" s="3648" t="str">
        <f t="shared" si="100"/>
        <v/>
      </c>
      <c r="CX46" s="3648" t="str">
        <f t="shared" si="101"/>
        <v/>
      </c>
      <c r="CY46" s="3648" t="str">
        <f t="shared" si="102"/>
        <v/>
      </c>
      <c r="CZ46" s="3648" t="str">
        <f t="shared" si="103"/>
        <v/>
      </c>
      <c r="DA46" s="3649">
        <f t="shared" si="104"/>
        <v>0</v>
      </c>
      <c r="DB46" s="3649">
        <f t="shared" si="105"/>
        <v>0</v>
      </c>
      <c r="DC46" s="3649">
        <f t="shared" si="106"/>
        <v>0</v>
      </c>
      <c r="DD46" s="3649">
        <f t="shared" si="107"/>
        <v>0</v>
      </c>
      <c r="DE46" s="3649">
        <f t="shared" si="108"/>
        <v>0</v>
      </c>
      <c r="DF46" s="3649">
        <f t="shared" si="62"/>
        <v>0</v>
      </c>
      <c r="DG46" s="3649">
        <f t="shared" si="63"/>
        <v>0</v>
      </c>
      <c r="DH46" s="3649">
        <f t="shared" si="64"/>
        <v>0</v>
      </c>
      <c r="DI46" s="3649">
        <f t="shared" si="65"/>
        <v>0</v>
      </c>
      <c r="DJ46" s="3649">
        <f t="shared" si="66"/>
        <v>0</v>
      </c>
      <c r="DK46" s="3649">
        <f t="shared" si="67"/>
        <v>0</v>
      </c>
      <c r="DL46" s="3649">
        <f t="shared" si="68"/>
        <v>0</v>
      </c>
      <c r="DM46" s="3649">
        <f t="shared" si="69"/>
        <v>0</v>
      </c>
      <c r="DN46" s="3649">
        <f t="shared" si="70"/>
        <v>0</v>
      </c>
      <c r="DO46" s="3649">
        <f t="shared" si="71"/>
        <v>0</v>
      </c>
      <c r="DP46" s="3649">
        <f t="shared" si="72"/>
        <v>0</v>
      </c>
      <c r="DQ46" s="3649">
        <f t="shared" si="73"/>
        <v>0</v>
      </c>
      <c r="DR46" s="3649">
        <f t="shared" si="74"/>
        <v>0</v>
      </c>
      <c r="DS46" s="3649">
        <f t="shared" si="75"/>
        <v>0</v>
      </c>
      <c r="DT46" s="3649">
        <f t="shared" si="76"/>
        <v>0</v>
      </c>
      <c r="DU46" s="3649">
        <f t="shared" si="77"/>
        <v>0</v>
      </c>
      <c r="DV46" s="3649">
        <f t="shared" si="78"/>
        <v>0</v>
      </c>
      <c r="DW46" s="3649">
        <f t="shared" si="79"/>
        <v>0</v>
      </c>
      <c r="DX46" s="3649">
        <f t="shared" si="80"/>
        <v>0</v>
      </c>
      <c r="DY46" s="3649">
        <f t="shared" si="81"/>
        <v>0</v>
      </c>
      <c r="DZ46" s="3649">
        <f t="shared" si="82"/>
        <v>0</v>
      </c>
    </row>
    <row r="47" spans="1:130" ht="16.149999999999999" customHeight="1" x14ac:dyDescent="0.25">
      <c r="A47" s="2246" t="s">
        <v>3656</v>
      </c>
      <c r="B47" s="1921">
        <f>+P47+R47+T47+V47+X47+Z47+AB47+AD47+AF47+AH47+AJ47+AL47+AN47+AP47</f>
        <v>0</v>
      </c>
      <c r="C47" s="2288">
        <f>+Q47+S47+U47+W47+Y47+AA47+AC47+AE47+AG47+AI47+AK47+AM47+AO47+AQ47</f>
        <v>0</v>
      </c>
      <c r="D47" s="2005"/>
      <c r="E47" s="6058"/>
      <c r="F47" s="2002"/>
      <c r="G47" s="6058"/>
      <c r="H47" s="2002"/>
      <c r="I47" s="6058"/>
      <c r="J47" s="2002"/>
      <c r="K47" s="6058"/>
      <c r="L47" s="2002"/>
      <c r="M47" s="4571"/>
      <c r="N47" s="2005"/>
      <c r="O47" s="6058"/>
      <c r="P47" s="1923"/>
      <c r="Q47" s="42"/>
      <c r="R47" s="1923"/>
      <c r="S47" s="42"/>
      <c r="T47" s="1923"/>
      <c r="U47" s="42"/>
      <c r="V47" s="1923"/>
      <c r="W47" s="42"/>
      <c r="X47" s="1923"/>
      <c r="Y47" s="42"/>
      <c r="Z47" s="1923"/>
      <c r="AA47" s="42"/>
      <c r="AB47" s="1923"/>
      <c r="AC47" s="42"/>
      <c r="AD47" s="1923"/>
      <c r="AE47" s="42"/>
      <c r="AF47" s="1923"/>
      <c r="AG47" s="42"/>
      <c r="AH47" s="1923"/>
      <c r="AI47" s="42"/>
      <c r="AJ47" s="1923"/>
      <c r="AK47" s="42"/>
      <c r="AL47" s="1923"/>
      <c r="AM47" s="42"/>
      <c r="AN47" s="1923"/>
      <c r="AO47" s="42"/>
      <c r="AP47" s="1923"/>
      <c r="AQ47" s="43"/>
      <c r="AR47" s="1926"/>
      <c r="AS47" s="43"/>
      <c r="AT47" s="1926"/>
      <c r="AU47" s="42"/>
      <c r="AV47" s="1923"/>
      <c r="AW47" s="63"/>
      <c r="AX47" s="3647" t="str">
        <f t="shared" si="56"/>
        <v/>
      </c>
      <c r="AY47" s="3647"/>
      <c r="AZ47" s="3647"/>
      <c r="BA47" s="3647"/>
      <c r="BB47" s="3647"/>
      <c r="BC47" s="3647"/>
      <c r="BD47" s="3647"/>
      <c r="BE47" s="3647"/>
      <c r="BF47" s="3647"/>
      <c r="BG47" s="3647"/>
      <c r="BH47" s="3647"/>
      <c r="BI47" s="148"/>
      <c r="BJ47" s="148"/>
      <c r="BK47" s="148"/>
      <c r="BL47" s="148"/>
      <c r="BU47" s="2117"/>
      <c r="BV47" s="2117"/>
      <c r="BW47" s="2117"/>
      <c r="CA47" s="3648" t="str">
        <f t="shared" si="57"/>
        <v/>
      </c>
      <c r="CB47" s="3648" t="str">
        <f t="shared" si="58"/>
        <v/>
      </c>
      <c r="CC47" s="3648" t="str">
        <f t="shared" si="59"/>
        <v/>
      </c>
      <c r="CD47" s="3648" t="str">
        <f t="shared" si="60"/>
        <v/>
      </c>
      <c r="CE47" s="3648" t="str">
        <f t="shared" si="61"/>
        <v/>
      </c>
      <c r="CF47" s="3648" t="str">
        <f t="shared" si="83"/>
        <v/>
      </c>
      <c r="CG47" s="3648" t="str">
        <f t="shared" si="84"/>
        <v/>
      </c>
      <c r="CH47" s="3648" t="str">
        <f t="shared" si="85"/>
        <v/>
      </c>
      <c r="CI47" s="3648" t="str">
        <f t="shared" si="86"/>
        <v/>
      </c>
      <c r="CJ47" s="3648" t="str">
        <f t="shared" si="87"/>
        <v/>
      </c>
      <c r="CK47" s="3648" t="str">
        <f t="shared" si="88"/>
        <v/>
      </c>
      <c r="CL47" s="3648" t="str">
        <f t="shared" si="89"/>
        <v/>
      </c>
      <c r="CM47" s="3648" t="str">
        <f t="shared" si="90"/>
        <v/>
      </c>
      <c r="CN47" s="3648" t="str">
        <f t="shared" si="91"/>
        <v/>
      </c>
      <c r="CO47" s="3648" t="str">
        <f t="shared" si="92"/>
        <v/>
      </c>
      <c r="CP47" s="3648" t="str">
        <f t="shared" si="93"/>
        <v/>
      </c>
      <c r="CQ47" s="3648" t="str">
        <f t="shared" si="94"/>
        <v/>
      </c>
      <c r="CR47" s="3648" t="str">
        <f t="shared" si="95"/>
        <v/>
      </c>
      <c r="CS47" s="3648" t="str">
        <f t="shared" si="96"/>
        <v/>
      </c>
      <c r="CT47" s="3648" t="str">
        <f t="shared" si="97"/>
        <v/>
      </c>
      <c r="CU47" s="3648" t="str">
        <f t="shared" si="98"/>
        <v/>
      </c>
      <c r="CV47" s="3648" t="str">
        <f t="shared" si="99"/>
        <v/>
      </c>
      <c r="CW47" s="3648" t="str">
        <f t="shared" si="100"/>
        <v/>
      </c>
      <c r="CX47" s="3648" t="str">
        <f t="shared" si="101"/>
        <v/>
      </c>
      <c r="CY47" s="3648" t="str">
        <f t="shared" si="102"/>
        <v/>
      </c>
      <c r="CZ47" s="3648" t="str">
        <f t="shared" si="103"/>
        <v/>
      </c>
      <c r="DA47" s="3649">
        <f t="shared" si="104"/>
        <v>0</v>
      </c>
      <c r="DB47" s="3649">
        <f t="shared" si="105"/>
        <v>0</v>
      </c>
      <c r="DC47" s="3649">
        <f t="shared" si="106"/>
        <v>0</v>
      </c>
      <c r="DD47" s="3649">
        <f t="shared" si="107"/>
        <v>0</v>
      </c>
      <c r="DE47" s="3649">
        <f t="shared" si="108"/>
        <v>0</v>
      </c>
      <c r="DF47" s="3649">
        <f t="shared" si="62"/>
        <v>0</v>
      </c>
      <c r="DG47" s="3649">
        <f t="shared" si="63"/>
        <v>0</v>
      </c>
      <c r="DH47" s="3649">
        <f t="shared" si="64"/>
        <v>0</v>
      </c>
      <c r="DI47" s="3649">
        <f t="shared" si="65"/>
        <v>0</v>
      </c>
      <c r="DJ47" s="3649">
        <f t="shared" si="66"/>
        <v>0</v>
      </c>
      <c r="DK47" s="3649">
        <f t="shared" si="67"/>
        <v>0</v>
      </c>
      <c r="DL47" s="3649">
        <f t="shared" si="68"/>
        <v>0</v>
      </c>
      <c r="DM47" s="3649">
        <f t="shared" si="69"/>
        <v>0</v>
      </c>
      <c r="DN47" s="3649">
        <f t="shared" si="70"/>
        <v>0</v>
      </c>
      <c r="DO47" s="3649">
        <f t="shared" si="71"/>
        <v>0</v>
      </c>
      <c r="DP47" s="3649">
        <f t="shared" si="72"/>
        <v>0</v>
      </c>
      <c r="DQ47" s="3649">
        <f t="shared" si="73"/>
        <v>0</v>
      </c>
      <c r="DR47" s="3649">
        <f t="shared" si="74"/>
        <v>0</v>
      </c>
      <c r="DS47" s="3649">
        <f t="shared" si="75"/>
        <v>0</v>
      </c>
      <c r="DT47" s="3649">
        <f t="shared" si="76"/>
        <v>0</v>
      </c>
      <c r="DU47" s="3649">
        <f t="shared" si="77"/>
        <v>0</v>
      </c>
      <c r="DV47" s="3649">
        <f t="shared" si="78"/>
        <v>0</v>
      </c>
      <c r="DW47" s="3649">
        <f t="shared" si="79"/>
        <v>0</v>
      </c>
      <c r="DX47" s="3649">
        <f t="shared" si="80"/>
        <v>0</v>
      </c>
      <c r="DY47" s="3649">
        <f t="shared" si="81"/>
        <v>0</v>
      </c>
      <c r="DZ47" s="3649">
        <f t="shared" si="82"/>
        <v>0</v>
      </c>
    </row>
    <row r="48" spans="1:130" ht="16.149999999999999" customHeight="1" x14ac:dyDescent="0.25">
      <c r="A48" s="2245" t="s">
        <v>3657</v>
      </c>
      <c r="B48" s="1921">
        <f>+P48+R48+T48+V48+X48+Z48+AB48+AD48+AF48+AH48</f>
        <v>0</v>
      </c>
      <c r="C48" s="2288">
        <f>+Q48+S48+U48+W48+Y48+AA48+AC48+AE48+AG48+AI48</f>
        <v>0</v>
      </c>
      <c r="D48" s="2005"/>
      <c r="E48" s="6058"/>
      <c r="F48" s="2002"/>
      <c r="G48" s="6058"/>
      <c r="H48" s="2002"/>
      <c r="I48" s="6058"/>
      <c r="J48" s="2002"/>
      <c r="K48" s="6058"/>
      <c r="L48" s="2002"/>
      <c r="M48" s="4571"/>
      <c r="N48" s="2005"/>
      <c r="O48" s="6058"/>
      <c r="P48" s="1923"/>
      <c r="Q48" s="42"/>
      <c r="R48" s="1923"/>
      <c r="S48" s="42"/>
      <c r="T48" s="1923"/>
      <c r="U48" s="42"/>
      <c r="V48" s="1923"/>
      <c r="W48" s="42"/>
      <c r="X48" s="1923"/>
      <c r="Y48" s="42"/>
      <c r="Z48" s="1923"/>
      <c r="AA48" s="42"/>
      <c r="AB48" s="1923"/>
      <c r="AC48" s="42"/>
      <c r="AD48" s="1923"/>
      <c r="AE48" s="42"/>
      <c r="AF48" s="1923"/>
      <c r="AG48" s="42"/>
      <c r="AH48" s="1923"/>
      <c r="AI48" s="42"/>
      <c r="AJ48" s="2002"/>
      <c r="AK48" s="6058"/>
      <c r="AL48" s="2002"/>
      <c r="AM48" s="6058"/>
      <c r="AN48" s="2002"/>
      <c r="AO48" s="6058"/>
      <c r="AP48" s="2002"/>
      <c r="AQ48" s="4184"/>
      <c r="AR48" s="1926"/>
      <c r="AS48" s="43"/>
      <c r="AT48" s="1926"/>
      <c r="AU48" s="42"/>
      <c r="AV48" s="1923"/>
      <c r="AW48" s="63"/>
      <c r="AX48" s="3647" t="str">
        <f t="shared" si="56"/>
        <v/>
      </c>
      <c r="AY48" s="3647"/>
      <c r="AZ48" s="3647"/>
      <c r="BA48" s="3647"/>
      <c r="BB48" s="3647"/>
      <c r="BC48" s="3647"/>
      <c r="BD48" s="3647"/>
      <c r="BE48" s="3647"/>
      <c r="BF48" s="3647"/>
      <c r="BG48" s="3647"/>
      <c r="BH48" s="3647"/>
      <c r="BI48" s="148"/>
      <c r="BJ48" s="148"/>
      <c r="BK48" s="148"/>
      <c r="BL48" s="148"/>
      <c r="BU48" s="2117"/>
      <c r="BV48" s="2117"/>
      <c r="BW48" s="2117"/>
      <c r="CA48" s="3648" t="str">
        <f t="shared" si="57"/>
        <v/>
      </c>
      <c r="CB48" s="3648" t="str">
        <f t="shared" si="58"/>
        <v/>
      </c>
      <c r="CC48" s="3648" t="str">
        <f t="shared" si="59"/>
        <v/>
      </c>
      <c r="CD48" s="3648" t="str">
        <f t="shared" si="60"/>
        <v/>
      </c>
      <c r="CE48" s="3648" t="str">
        <f t="shared" si="61"/>
        <v/>
      </c>
      <c r="CF48" s="3648" t="str">
        <f t="shared" si="83"/>
        <v/>
      </c>
      <c r="CG48" s="3648" t="str">
        <f t="shared" si="84"/>
        <v/>
      </c>
      <c r="CH48" s="3648" t="str">
        <f t="shared" si="85"/>
        <v/>
      </c>
      <c r="CI48" s="3648" t="str">
        <f t="shared" si="86"/>
        <v/>
      </c>
      <c r="CJ48" s="3648" t="str">
        <f t="shared" si="87"/>
        <v/>
      </c>
      <c r="CK48" s="3648" t="str">
        <f t="shared" si="88"/>
        <v/>
      </c>
      <c r="CL48" s="3648" t="str">
        <f t="shared" si="89"/>
        <v/>
      </c>
      <c r="CM48" s="3648" t="str">
        <f t="shared" si="90"/>
        <v/>
      </c>
      <c r="CN48" s="3648" t="str">
        <f t="shared" si="91"/>
        <v/>
      </c>
      <c r="CO48" s="3648" t="str">
        <f t="shared" si="92"/>
        <v/>
      </c>
      <c r="CP48" s="3648" t="str">
        <f t="shared" si="93"/>
        <v/>
      </c>
      <c r="CQ48" s="3648" t="str">
        <f t="shared" si="94"/>
        <v/>
      </c>
      <c r="CR48" s="3648" t="str">
        <f t="shared" si="95"/>
        <v/>
      </c>
      <c r="CS48" s="3648" t="str">
        <f t="shared" si="96"/>
        <v/>
      </c>
      <c r="CT48" s="3648" t="str">
        <f t="shared" si="97"/>
        <v/>
      </c>
      <c r="CU48" s="3648" t="str">
        <f t="shared" si="98"/>
        <v/>
      </c>
      <c r="CV48" s="3648" t="str">
        <f t="shared" si="99"/>
        <v/>
      </c>
      <c r="CW48" s="3648" t="str">
        <f t="shared" si="100"/>
        <v/>
      </c>
      <c r="CX48" s="3648" t="str">
        <f t="shared" si="101"/>
        <v/>
      </c>
      <c r="CY48" s="3648" t="str">
        <f t="shared" si="102"/>
        <v/>
      </c>
      <c r="CZ48" s="3648" t="str">
        <f t="shared" si="103"/>
        <v/>
      </c>
      <c r="DA48" s="3649">
        <f t="shared" si="104"/>
        <v>0</v>
      </c>
      <c r="DB48" s="3649">
        <f t="shared" si="105"/>
        <v>0</v>
      </c>
      <c r="DC48" s="3649">
        <f t="shared" si="106"/>
        <v>0</v>
      </c>
      <c r="DD48" s="3649">
        <f t="shared" si="107"/>
        <v>0</v>
      </c>
      <c r="DE48" s="3649">
        <f t="shared" si="108"/>
        <v>0</v>
      </c>
      <c r="DF48" s="3649">
        <f t="shared" si="62"/>
        <v>0</v>
      </c>
      <c r="DG48" s="3649">
        <f t="shared" si="63"/>
        <v>0</v>
      </c>
      <c r="DH48" s="3649">
        <f t="shared" si="64"/>
        <v>0</v>
      </c>
      <c r="DI48" s="3649">
        <f t="shared" si="65"/>
        <v>0</v>
      </c>
      <c r="DJ48" s="3649">
        <f t="shared" si="66"/>
        <v>0</v>
      </c>
      <c r="DK48" s="3649">
        <f t="shared" si="67"/>
        <v>0</v>
      </c>
      <c r="DL48" s="3649">
        <f t="shared" si="68"/>
        <v>0</v>
      </c>
      <c r="DM48" s="3649">
        <f t="shared" si="69"/>
        <v>0</v>
      </c>
      <c r="DN48" s="3649">
        <f t="shared" si="70"/>
        <v>0</v>
      </c>
      <c r="DO48" s="3649">
        <f t="shared" si="71"/>
        <v>0</v>
      </c>
      <c r="DP48" s="3649">
        <f t="shared" si="72"/>
        <v>0</v>
      </c>
      <c r="DQ48" s="3649">
        <f t="shared" si="73"/>
        <v>0</v>
      </c>
      <c r="DR48" s="3649">
        <f t="shared" si="74"/>
        <v>0</v>
      </c>
      <c r="DS48" s="3649">
        <f t="shared" si="75"/>
        <v>0</v>
      </c>
      <c r="DT48" s="3649">
        <f t="shared" si="76"/>
        <v>0</v>
      </c>
      <c r="DU48" s="3649">
        <f t="shared" si="77"/>
        <v>0</v>
      </c>
      <c r="DV48" s="3649">
        <f t="shared" si="78"/>
        <v>0</v>
      </c>
      <c r="DW48" s="3649">
        <f t="shared" si="79"/>
        <v>0</v>
      </c>
      <c r="DX48" s="3649">
        <f t="shared" si="80"/>
        <v>0</v>
      </c>
      <c r="DY48" s="3649">
        <f t="shared" si="81"/>
        <v>0</v>
      </c>
      <c r="DZ48" s="3649">
        <f t="shared" si="82"/>
        <v>0</v>
      </c>
    </row>
    <row r="49" spans="1:130" ht="16.149999999999999" customHeight="1" x14ac:dyDescent="0.25">
      <c r="A49" s="2245" t="s">
        <v>3658</v>
      </c>
      <c r="B49" s="1921">
        <f t="shared" ref="B49:C51" si="109">+D49+F49+H49+J49+L49+N49+P49+R49+T49+V49+X49+Z49+AB49+AD49+AF49+AH49+AJ49+AL49+AN49+AP49</f>
        <v>0</v>
      </c>
      <c r="C49" s="2288">
        <f t="shared" si="109"/>
        <v>0</v>
      </c>
      <c r="D49" s="1926"/>
      <c r="E49" s="42"/>
      <c r="F49" s="1923"/>
      <c r="G49" s="42"/>
      <c r="H49" s="1923"/>
      <c r="I49" s="63"/>
      <c r="J49" s="1926"/>
      <c r="K49" s="1926"/>
      <c r="L49" s="1923"/>
      <c r="M49" s="63"/>
      <c r="N49" s="1926"/>
      <c r="O49" s="42"/>
      <c r="P49" s="1923"/>
      <c r="Q49" s="42"/>
      <c r="R49" s="1923"/>
      <c r="S49" s="42"/>
      <c r="T49" s="1923"/>
      <c r="U49" s="42"/>
      <c r="V49" s="1923"/>
      <c r="W49" s="42"/>
      <c r="X49" s="1923"/>
      <c r="Y49" s="42"/>
      <c r="Z49" s="1923"/>
      <c r="AA49" s="42"/>
      <c r="AB49" s="1923"/>
      <c r="AC49" s="42"/>
      <c r="AD49" s="1923"/>
      <c r="AE49" s="42"/>
      <c r="AF49" s="1923"/>
      <c r="AG49" s="42"/>
      <c r="AH49" s="1923"/>
      <c r="AI49" s="42"/>
      <c r="AJ49" s="1923"/>
      <c r="AK49" s="42"/>
      <c r="AL49" s="1923"/>
      <c r="AM49" s="42"/>
      <c r="AN49" s="1923"/>
      <c r="AO49" s="42"/>
      <c r="AP49" s="1923"/>
      <c r="AQ49" s="43"/>
      <c r="AR49" s="1926"/>
      <c r="AS49" s="43"/>
      <c r="AT49" s="1926"/>
      <c r="AU49" s="42"/>
      <c r="AV49" s="1923"/>
      <c r="AW49" s="63"/>
      <c r="AX49" s="3647" t="str">
        <f t="shared" si="56"/>
        <v/>
      </c>
      <c r="AY49" s="3647"/>
      <c r="AZ49" s="3647"/>
      <c r="BA49" s="3647"/>
      <c r="BB49" s="3647"/>
      <c r="BC49" s="3647"/>
      <c r="BD49" s="3647"/>
      <c r="BE49" s="3647"/>
      <c r="BF49" s="3647"/>
      <c r="BG49" s="3647"/>
      <c r="BH49" s="3647"/>
      <c r="BI49" s="148"/>
      <c r="BJ49" s="148"/>
      <c r="BK49" s="148"/>
      <c r="BL49" s="148"/>
      <c r="BU49" s="2117"/>
      <c r="BV49" s="2117"/>
      <c r="BW49" s="2117"/>
      <c r="CA49" s="3648" t="str">
        <f t="shared" si="57"/>
        <v/>
      </c>
      <c r="CB49" s="3648" t="str">
        <f t="shared" si="58"/>
        <v/>
      </c>
      <c r="CC49" s="3648" t="str">
        <f t="shared" si="59"/>
        <v/>
      </c>
      <c r="CD49" s="3648" t="str">
        <f t="shared" si="60"/>
        <v/>
      </c>
      <c r="CE49" s="3648" t="str">
        <f t="shared" si="61"/>
        <v/>
      </c>
      <c r="CF49" s="3648" t="str">
        <f t="shared" si="83"/>
        <v/>
      </c>
      <c r="CG49" s="3648" t="str">
        <f t="shared" si="84"/>
        <v/>
      </c>
      <c r="CH49" s="3648" t="str">
        <f t="shared" si="85"/>
        <v/>
      </c>
      <c r="CI49" s="3648" t="str">
        <f t="shared" si="86"/>
        <v/>
      </c>
      <c r="CJ49" s="3648" t="str">
        <f t="shared" si="87"/>
        <v/>
      </c>
      <c r="CK49" s="3648" t="str">
        <f t="shared" si="88"/>
        <v/>
      </c>
      <c r="CL49" s="3648" t="str">
        <f t="shared" si="89"/>
        <v/>
      </c>
      <c r="CM49" s="3648" t="str">
        <f t="shared" si="90"/>
        <v/>
      </c>
      <c r="CN49" s="3648" t="str">
        <f t="shared" si="91"/>
        <v/>
      </c>
      <c r="CO49" s="3648" t="str">
        <f t="shared" si="92"/>
        <v/>
      </c>
      <c r="CP49" s="3648" t="str">
        <f t="shared" si="93"/>
        <v/>
      </c>
      <c r="CQ49" s="3648" t="str">
        <f t="shared" si="94"/>
        <v/>
      </c>
      <c r="CR49" s="3648" t="str">
        <f t="shared" si="95"/>
        <v/>
      </c>
      <c r="CS49" s="3648" t="str">
        <f t="shared" si="96"/>
        <v/>
      </c>
      <c r="CT49" s="3648" t="str">
        <f t="shared" si="97"/>
        <v/>
      </c>
      <c r="CU49" s="3648" t="str">
        <f t="shared" si="98"/>
        <v/>
      </c>
      <c r="CV49" s="3648" t="str">
        <f t="shared" si="99"/>
        <v/>
      </c>
      <c r="CW49" s="3648" t="str">
        <f t="shared" si="100"/>
        <v/>
      </c>
      <c r="CX49" s="3648" t="str">
        <f t="shared" si="101"/>
        <v/>
      </c>
      <c r="CY49" s="3648" t="str">
        <f t="shared" si="102"/>
        <v/>
      </c>
      <c r="CZ49" s="3648" t="str">
        <f t="shared" si="103"/>
        <v/>
      </c>
      <c r="DA49" s="3649">
        <f t="shared" si="104"/>
        <v>0</v>
      </c>
      <c r="DB49" s="3649">
        <f t="shared" si="105"/>
        <v>0</v>
      </c>
      <c r="DC49" s="3649">
        <f t="shared" si="106"/>
        <v>0</v>
      </c>
      <c r="DD49" s="3649">
        <f t="shared" si="107"/>
        <v>0</v>
      </c>
      <c r="DE49" s="3649">
        <f t="shared" si="108"/>
        <v>0</v>
      </c>
      <c r="DF49" s="3649">
        <f t="shared" si="62"/>
        <v>0</v>
      </c>
      <c r="DG49" s="3649">
        <f t="shared" si="63"/>
        <v>0</v>
      </c>
      <c r="DH49" s="3649">
        <f t="shared" si="64"/>
        <v>0</v>
      </c>
      <c r="DI49" s="3649">
        <f t="shared" si="65"/>
        <v>0</v>
      </c>
      <c r="DJ49" s="3649">
        <f t="shared" si="66"/>
        <v>0</v>
      </c>
      <c r="DK49" s="3649">
        <f t="shared" si="67"/>
        <v>0</v>
      </c>
      <c r="DL49" s="3649">
        <f t="shared" si="68"/>
        <v>0</v>
      </c>
      <c r="DM49" s="3649">
        <f t="shared" si="69"/>
        <v>0</v>
      </c>
      <c r="DN49" s="3649">
        <f t="shared" si="70"/>
        <v>0</v>
      </c>
      <c r="DO49" s="3649">
        <f t="shared" si="71"/>
        <v>0</v>
      </c>
      <c r="DP49" s="3649">
        <f t="shared" si="72"/>
        <v>0</v>
      </c>
      <c r="DQ49" s="3649">
        <f t="shared" si="73"/>
        <v>0</v>
      </c>
      <c r="DR49" s="3649">
        <f t="shared" si="74"/>
        <v>0</v>
      </c>
      <c r="DS49" s="3649">
        <f t="shared" si="75"/>
        <v>0</v>
      </c>
      <c r="DT49" s="3649">
        <f t="shared" si="76"/>
        <v>0</v>
      </c>
      <c r="DU49" s="3649">
        <f t="shared" si="77"/>
        <v>0</v>
      </c>
      <c r="DV49" s="3649">
        <f t="shared" si="78"/>
        <v>0</v>
      </c>
      <c r="DW49" s="3649">
        <f t="shared" si="79"/>
        <v>0</v>
      </c>
      <c r="DX49" s="3649">
        <f t="shared" si="80"/>
        <v>0</v>
      </c>
      <c r="DY49" s="3649">
        <f t="shared" si="81"/>
        <v>0</v>
      </c>
      <c r="DZ49" s="3649">
        <f t="shared" si="82"/>
        <v>0</v>
      </c>
    </row>
    <row r="50" spans="1:130" ht="16.149999999999999" customHeight="1" x14ac:dyDescent="0.25">
      <c r="A50" s="2245" t="s">
        <v>3659</v>
      </c>
      <c r="B50" s="1921">
        <f t="shared" si="109"/>
        <v>0</v>
      </c>
      <c r="C50" s="2288">
        <f t="shared" si="109"/>
        <v>0</v>
      </c>
      <c r="D50" s="1926"/>
      <c r="E50" s="42"/>
      <c r="F50" s="1923"/>
      <c r="G50" s="42"/>
      <c r="H50" s="1923"/>
      <c r="I50" s="63"/>
      <c r="J50" s="1926"/>
      <c r="K50" s="1926"/>
      <c r="L50" s="1923"/>
      <c r="M50" s="63"/>
      <c r="N50" s="1926"/>
      <c r="O50" s="42"/>
      <c r="P50" s="1923"/>
      <c r="Q50" s="42"/>
      <c r="R50" s="1923"/>
      <c r="S50" s="42"/>
      <c r="T50" s="1923"/>
      <c r="U50" s="42"/>
      <c r="V50" s="1923"/>
      <c r="W50" s="42"/>
      <c r="X50" s="1923"/>
      <c r="Y50" s="42"/>
      <c r="Z50" s="1923"/>
      <c r="AA50" s="42"/>
      <c r="AB50" s="1923"/>
      <c r="AC50" s="42"/>
      <c r="AD50" s="1923"/>
      <c r="AE50" s="42"/>
      <c r="AF50" s="1923"/>
      <c r="AG50" s="42"/>
      <c r="AH50" s="1923"/>
      <c r="AI50" s="42"/>
      <c r="AJ50" s="1923"/>
      <c r="AK50" s="42"/>
      <c r="AL50" s="1923"/>
      <c r="AM50" s="42"/>
      <c r="AN50" s="1923"/>
      <c r="AO50" s="42"/>
      <c r="AP50" s="1923"/>
      <c r="AQ50" s="43"/>
      <c r="AR50" s="1926"/>
      <c r="AS50" s="43"/>
      <c r="AT50" s="1926"/>
      <c r="AU50" s="42"/>
      <c r="AV50" s="1923"/>
      <c r="AW50" s="63"/>
      <c r="AX50" s="3647" t="str">
        <f t="shared" si="56"/>
        <v/>
      </c>
      <c r="AY50" s="3647"/>
      <c r="AZ50" s="3647"/>
      <c r="BA50" s="3647"/>
      <c r="BB50" s="3647"/>
      <c r="BC50" s="3647"/>
      <c r="BD50" s="3647"/>
      <c r="BE50" s="3647"/>
      <c r="BF50" s="3647"/>
      <c r="BG50" s="3647"/>
      <c r="BH50" s="3647"/>
      <c r="BI50" s="148"/>
      <c r="BJ50" s="148"/>
      <c r="BK50" s="148"/>
      <c r="BL50" s="148"/>
      <c r="BU50" s="2117"/>
      <c r="BV50" s="2117"/>
      <c r="BW50" s="2117"/>
      <c r="CA50" s="3648" t="str">
        <f t="shared" si="57"/>
        <v/>
      </c>
      <c r="CB50" s="3648" t="str">
        <f t="shared" si="58"/>
        <v/>
      </c>
      <c r="CC50" s="3648" t="str">
        <f t="shared" si="59"/>
        <v/>
      </c>
      <c r="CD50" s="3648" t="str">
        <f t="shared" si="60"/>
        <v/>
      </c>
      <c r="CE50" s="3648" t="str">
        <f t="shared" si="61"/>
        <v/>
      </c>
      <c r="CF50" s="3648" t="str">
        <f t="shared" si="83"/>
        <v/>
      </c>
      <c r="CG50" s="3648" t="str">
        <f t="shared" si="84"/>
        <v/>
      </c>
      <c r="CH50" s="3648" t="str">
        <f t="shared" si="85"/>
        <v/>
      </c>
      <c r="CI50" s="3648" t="str">
        <f t="shared" si="86"/>
        <v/>
      </c>
      <c r="CJ50" s="3648" t="str">
        <f t="shared" si="87"/>
        <v/>
      </c>
      <c r="CK50" s="3648" t="str">
        <f t="shared" si="88"/>
        <v/>
      </c>
      <c r="CL50" s="3648" t="str">
        <f t="shared" si="89"/>
        <v/>
      </c>
      <c r="CM50" s="3648" t="str">
        <f t="shared" si="90"/>
        <v/>
      </c>
      <c r="CN50" s="3648" t="str">
        <f t="shared" si="91"/>
        <v/>
      </c>
      <c r="CO50" s="3648" t="str">
        <f t="shared" si="92"/>
        <v/>
      </c>
      <c r="CP50" s="3648" t="str">
        <f t="shared" si="93"/>
        <v/>
      </c>
      <c r="CQ50" s="3648" t="str">
        <f t="shared" si="94"/>
        <v/>
      </c>
      <c r="CR50" s="3648" t="str">
        <f t="shared" si="95"/>
        <v/>
      </c>
      <c r="CS50" s="3648" t="str">
        <f t="shared" si="96"/>
        <v/>
      </c>
      <c r="CT50" s="3648" t="str">
        <f t="shared" si="97"/>
        <v/>
      </c>
      <c r="CU50" s="3648" t="str">
        <f t="shared" si="98"/>
        <v/>
      </c>
      <c r="CV50" s="3648" t="str">
        <f t="shared" si="99"/>
        <v/>
      </c>
      <c r="CW50" s="3648" t="str">
        <f t="shared" si="100"/>
        <v/>
      </c>
      <c r="CX50" s="3648" t="str">
        <f t="shared" si="101"/>
        <v/>
      </c>
      <c r="CY50" s="3648" t="str">
        <f t="shared" si="102"/>
        <v/>
      </c>
      <c r="CZ50" s="3648" t="str">
        <f t="shared" si="103"/>
        <v/>
      </c>
      <c r="DA50" s="3649">
        <f t="shared" si="104"/>
        <v>0</v>
      </c>
      <c r="DB50" s="3649">
        <f t="shared" si="105"/>
        <v>0</v>
      </c>
      <c r="DC50" s="3649">
        <f t="shared" si="106"/>
        <v>0</v>
      </c>
      <c r="DD50" s="3649">
        <f t="shared" si="107"/>
        <v>0</v>
      </c>
      <c r="DE50" s="3649">
        <f t="shared" si="108"/>
        <v>0</v>
      </c>
      <c r="DF50" s="3649">
        <f t="shared" si="62"/>
        <v>0</v>
      </c>
      <c r="DG50" s="3649">
        <f t="shared" si="63"/>
        <v>0</v>
      </c>
      <c r="DH50" s="3649">
        <f t="shared" si="64"/>
        <v>0</v>
      </c>
      <c r="DI50" s="3649">
        <f t="shared" si="65"/>
        <v>0</v>
      </c>
      <c r="DJ50" s="3649">
        <f t="shared" si="66"/>
        <v>0</v>
      </c>
      <c r="DK50" s="3649">
        <f t="shared" si="67"/>
        <v>0</v>
      </c>
      <c r="DL50" s="3649">
        <f t="shared" si="68"/>
        <v>0</v>
      </c>
      <c r="DM50" s="3649">
        <f t="shared" si="69"/>
        <v>0</v>
      </c>
      <c r="DN50" s="3649">
        <f t="shared" si="70"/>
        <v>0</v>
      </c>
      <c r="DO50" s="3649">
        <f t="shared" si="71"/>
        <v>0</v>
      </c>
      <c r="DP50" s="3649">
        <f t="shared" si="72"/>
        <v>0</v>
      </c>
      <c r="DQ50" s="3649">
        <f t="shared" si="73"/>
        <v>0</v>
      </c>
      <c r="DR50" s="3649">
        <f t="shared" si="74"/>
        <v>0</v>
      </c>
      <c r="DS50" s="3649">
        <f t="shared" si="75"/>
        <v>0</v>
      </c>
      <c r="DT50" s="3649">
        <f t="shared" si="76"/>
        <v>0</v>
      </c>
      <c r="DU50" s="3649">
        <f t="shared" si="77"/>
        <v>0</v>
      </c>
      <c r="DV50" s="3649">
        <f t="shared" si="78"/>
        <v>0</v>
      </c>
      <c r="DW50" s="3649">
        <f t="shared" si="79"/>
        <v>0</v>
      </c>
      <c r="DX50" s="3649">
        <f t="shared" si="80"/>
        <v>0</v>
      </c>
      <c r="DY50" s="3649">
        <f t="shared" si="81"/>
        <v>0</v>
      </c>
      <c r="DZ50" s="3649">
        <f t="shared" si="82"/>
        <v>0</v>
      </c>
    </row>
    <row r="51" spans="1:130" ht="16.149999999999999" customHeight="1" x14ac:dyDescent="0.25">
      <c r="A51" s="6145" t="s">
        <v>3660</v>
      </c>
      <c r="B51" s="6144">
        <f t="shared" si="109"/>
        <v>0</v>
      </c>
      <c r="C51" s="6145">
        <f t="shared" si="109"/>
        <v>0</v>
      </c>
      <c r="D51" s="2023"/>
      <c r="E51" s="2028"/>
      <c r="F51" s="2022"/>
      <c r="G51" s="2028"/>
      <c r="H51" s="2022"/>
      <c r="I51" s="2021"/>
      <c r="J51" s="2023"/>
      <c r="K51" s="2023"/>
      <c r="L51" s="2022"/>
      <c r="M51" s="2021"/>
      <c r="N51" s="2023"/>
      <c r="O51" s="2028"/>
      <c r="P51" s="2022"/>
      <c r="Q51" s="2028"/>
      <c r="R51" s="2022"/>
      <c r="S51" s="2028"/>
      <c r="T51" s="2022"/>
      <c r="U51" s="2028"/>
      <c r="V51" s="2022"/>
      <c r="W51" s="2028"/>
      <c r="X51" s="2022"/>
      <c r="Y51" s="2028"/>
      <c r="Z51" s="2022"/>
      <c r="AA51" s="2028"/>
      <c r="AB51" s="2022"/>
      <c r="AC51" s="2028"/>
      <c r="AD51" s="2022"/>
      <c r="AE51" s="2028"/>
      <c r="AF51" s="2022"/>
      <c r="AG51" s="2028"/>
      <c r="AH51" s="2022"/>
      <c r="AI51" s="2028"/>
      <c r="AJ51" s="2022"/>
      <c r="AK51" s="2028"/>
      <c r="AL51" s="2022"/>
      <c r="AM51" s="2028"/>
      <c r="AN51" s="2022"/>
      <c r="AO51" s="2028"/>
      <c r="AP51" s="2022"/>
      <c r="AQ51" s="2024"/>
      <c r="AR51" s="2023"/>
      <c r="AS51" s="2024"/>
      <c r="AT51" s="2023"/>
      <c r="AU51" s="2028"/>
      <c r="AV51" s="2022"/>
      <c r="AW51" s="2021"/>
      <c r="AX51" s="3647" t="str">
        <f t="shared" si="56"/>
        <v/>
      </c>
      <c r="AY51" s="3647"/>
      <c r="AZ51" s="3647"/>
      <c r="BA51" s="3647"/>
      <c r="BB51" s="3647"/>
      <c r="BC51" s="3647"/>
      <c r="BD51" s="3647"/>
      <c r="BE51" s="3647"/>
      <c r="BF51" s="3647"/>
      <c r="BG51" s="3647"/>
      <c r="BH51" s="3647"/>
      <c r="BI51" s="148"/>
      <c r="BJ51" s="148"/>
      <c r="BK51" s="148"/>
      <c r="BL51" s="148"/>
      <c r="BU51" s="2117"/>
      <c r="BV51" s="2117"/>
      <c r="BW51" s="2117"/>
      <c r="CA51" s="3648" t="str">
        <f t="shared" si="57"/>
        <v/>
      </c>
      <c r="CB51" s="3648" t="str">
        <f t="shared" si="58"/>
        <v/>
      </c>
      <c r="CC51" s="3648" t="str">
        <f t="shared" si="59"/>
        <v/>
      </c>
      <c r="CD51" s="3648" t="str">
        <f t="shared" si="60"/>
        <v/>
      </c>
      <c r="CE51" s="3648" t="str">
        <f t="shared" si="61"/>
        <v/>
      </c>
      <c r="CF51" s="3648" t="str">
        <f t="shared" si="83"/>
        <v/>
      </c>
      <c r="CG51" s="3648" t="str">
        <f t="shared" si="84"/>
        <v/>
      </c>
      <c r="CH51" s="3648" t="str">
        <f t="shared" si="85"/>
        <v/>
      </c>
      <c r="CI51" s="3648" t="str">
        <f t="shared" si="86"/>
        <v/>
      </c>
      <c r="CJ51" s="3648" t="str">
        <f t="shared" si="87"/>
        <v/>
      </c>
      <c r="CK51" s="3648" t="str">
        <f t="shared" si="88"/>
        <v/>
      </c>
      <c r="CL51" s="3648" t="str">
        <f t="shared" si="89"/>
        <v/>
      </c>
      <c r="CM51" s="3648" t="str">
        <f t="shared" si="90"/>
        <v/>
      </c>
      <c r="CN51" s="3648" t="str">
        <f t="shared" si="91"/>
        <v/>
      </c>
      <c r="CO51" s="3648" t="str">
        <f t="shared" si="92"/>
        <v/>
      </c>
      <c r="CP51" s="3648" t="str">
        <f t="shared" si="93"/>
        <v/>
      </c>
      <c r="CQ51" s="3648" t="str">
        <f t="shared" si="94"/>
        <v/>
      </c>
      <c r="CR51" s="3648" t="str">
        <f t="shared" si="95"/>
        <v/>
      </c>
      <c r="CS51" s="3648" t="str">
        <f t="shared" si="96"/>
        <v/>
      </c>
      <c r="CT51" s="3648" t="str">
        <f t="shared" si="97"/>
        <v/>
      </c>
      <c r="CU51" s="3648" t="str">
        <f t="shared" si="98"/>
        <v/>
      </c>
      <c r="CV51" s="3648" t="str">
        <f t="shared" si="99"/>
        <v/>
      </c>
      <c r="CW51" s="3648" t="str">
        <f t="shared" si="100"/>
        <v/>
      </c>
      <c r="CX51" s="3648" t="str">
        <f t="shared" si="101"/>
        <v/>
      </c>
      <c r="CY51" s="3648" t="str">
        <f t="shared" si="102"/>
        <v/>
      </c>
      <c r="CZ51" s="3648" t="str">
        <f t="shared" si="103"/>
        <v/>
      </c>
      <c r="DA51" s="3649">
        <f t="shared" si="104"/>
        <v>0</v>
      </c>
      <c r="DB51" s="3649">
        <f t="shared" si="105"/>
        <v>0</v>
      </c>
      <c r="DC51" s="3649">
        <f t="shared" si="106"/>
        <v>0</v>
      </c>
      <c r="DD51" s="3649">
        <f t="shared" si="107"/>
        <v>0</v>
      </c>
      <c r="DE51" s="3649">
        <f t="shared" si="108"/>
        <v>0</v>
      </c>
      <c r="DF51" s="3649">
        <f t="shared" si="62"/>
        <v>0</v>
      </c>
      <c r="DG51" s="3649">
        <f t="shared" si="63"/>
        <v>0</v>
      </c>
      <c r="DH51" s="3649">
        <f t="shared" si="64"/>
        <v>0</v>
      </c>
      <c r="DI51" s="3649">
        <f t="shared" si="65"/>
        <v>0</v>
      </c>
      <c r="DJ51" s="3649">
        <f t="shared" si="66"/>
        <v>0</v>
      </c>
      <c r="DK51" s="3649">
        <f t="shared" si="67"/>
        <v>0</v>
      </c>
      <c r="DL51" s="3649">
        <f t="shared" si="68"/>
        <v>0</v>
      </c>
      <c r="DM51" s="3649">
        <f t="shared" si="69"/>
        <v>0</v>
      </c>
      <c r="DN51" s="3649">
        <f t="shared" si="70"/>
        <v>0</v>
      </c>
      <c r="DO51" s="3649">
        <f t="shared" si="71"/>
        <v>0</v>
      </c>
      <c r="DP51" s="3649">
        <f t="shared" si="72"/>
        <v>0</v>
      </c>
      <c r="DQ51" s="3649">
        <f t="shared" si="73"/>
        <v>0</v>
      </c>
      <c r="DR51" s="3649">
        <f t="shared" si="74"/>
        <v>0</v>
      </c>
      <c r="DS51" s="3649">
        <f t="shared" si="75"/>
        <v>0</v>
      </c>
      <c r="DT51" s="3649">
        <f t="shared" si="76"/>
        <v>0</v>
      </c>
      <c r="DU51" s="3649">
        <f t="shared" si="77"/>
        <v>0</v>
      </c>
      <c r="DV51" s="3649">
        <f t="shared" si="78"/>
        <v>0</v>
      </c>
      <c r="DW51" s="3649">
        <f t="shared" si="79"/>
        <v>0</v>
      </c>
      <c r="DX51" s="3649">
        <f t="shared" si="80"/>
        <v>0</v>
      </c>
      <c r="DY51" s="3649">
        <f t="shared" si="81"/>
        <v>0</v>
      </c>
      <c r="DZ51" s="3649">
        <f t="shared" si="82"/>
        <v>0</v>
      </c>
    </row>
    <row r="52" spans="1:130" ht="31.9" customHeight="1" x14ac:dyDescent="0.25">
      <c r="A52" s="6128" t="s">
        <v>3662</v>
      </c>
      <c r="B52" s="6128"/>
      <c r="C52" s="6128"/>
      <c r="D52" s="824"/>
      <c r="E52" s="824"/>
      <c r="F52" s="824"/>
      <c r="G52" s="824"/>
      <c r="I52" s="824"/>
      <c r="J52" s="2283"/>
      <c r="K52" s="2283"/>
      <c r="L52" s="2283"/>
      <c r="M52" s="2283"/>
      <c r="N52" s="2283"/>
      <c r="O52" s="2283"/>
      <c r="P52" s="2283"/>
      <c r="Q52" s="65"/>
      <c r="AX52" s="148"/>
      <c r="AY52" s="148"/>
      <c r="AZ52" s="148"/>
      <c r="BA52" s="148"/>
      <c r="BB52" s="148"/>
      <c r="BC52" s="148"/>
      <c r="BD52" s="148"/>
      <c r="BE52" s="148"/>
      <c r="BF52" s="148"/>
      <c r="BG52" s="148"/>
      <c r="BH52" s="148"/>
      <c r="BI52" s="148"/>
      <c r="BJ52" s="148"/>
      <c r="BK52" s="148"/>
      <c r="BL52" s="148"/>
      <c r="BM52" s="148"/>
      <c r="BT52" s="2120"/>
      <c r="BU52" s="2120"/>
      <c r="BV52" s="2117"/>
      <c r="BW52" s="2117"/>
    </row>
    <row r="53" spans="1:130" ht="31.9" customHeight="1" x14ac:dyDescent="0.25">
      <c r="A53" s="8104" t="s">
        <v>3639</v>
      </c>
      <c r="B53" s="8105" t="s">
        <v>50</v>
      </c>
      <c r="C53" s="8106"/>
      <c r="D53" s="8109" t="s">
        <v>843</v>
      </c>
      <c r="E53" s="8110"/>
      <c r="F53" s="8110"/>
      <c r="G53" s="8110"/>
      <c r="H53" s="8110"/>
      <c r="I53" s="8110"/>
      <c r="J53" s="8110"/>
      <c r="K53" s="8110"/>
      <c r="L53" s="8110"/>
      <c r="M53" s="8110"/>
      <c r="N53" s="8110"/>
      <c r="O53" s="8110"/>
      <c r="P53" s="8110"/>
      <c r="Q53" s="8110"/>
      <c r="R53" s="8110"/>
      <c r="S53" s="8110"/>
      <c r="T53" s="8110"/>
      <c r="U53" s="8110"/>
      <c r="V53" s="8110"/>
      <c r="W53" s="8110"/>
      <c r="X53" s="8110"/>
      <c r="Y53" s="8110"/>
      <c r="Z53" s="8110"/>
      <c r="AA53" s="8110"/>
      <c r="AB53" s="8110"/>
      <c r="AC53" s="8110"/>
      <c r="AD53" s="8110"/>
      <c r="AE53" s="8110"/>
      <c r="AF53" s="8110"/>
      <c r="AG53" s="8110"/>
      <c r="AH53" s="8110"/>
      <c r="AI53" s="8110"/>
      <c r="AJ53" s="8110"/>
      <c r="AK53" s="8110"/>
      <c r="AL53" s="8110"/>
      <c r="AM53" s="8110"/>
      <c r="AN53" s="8110"/>
      <c r="AO53" s="8110"/>
      <c r="AP53" s="8110"/>
      <c r="AQ53" s="8111"/>
      <c r="AR53" s="8112" t="s">
        <v>3640</v>
      </c>
      <c r="AS53" s="8113"/>
      <c r="AT53" s="6561" t="s">
        <v>827</v>
      </c>
      <c r="AU53" s="6562"/>
      <c r="AV53" s="8117" t="s">
        <v>112</v>
      </c>
      <c r="AW53" s="8119" t="s">
        <v>111</v>
      </c>
      <c r="AX53" s="148"/>
      <c r="AY53" s="148"/>
      <c r="AZ53" s="148"/>
      <c r="BA53" s="148"/>
      <c r="BB53" s="148"/>
      <c r="BC53" s="148"/>
      <c r="BD53" s="148"/>
      <c r="BE53" s="148"/>
      <c r="BF53" s="148"/>
      <c r="BG53" s="148"/>
      <c r="BH53" s="148"/>
      <c r="BI53" s="148"/>
      <c r="BJ53" s="148"/>
      <c r="BK53" s="148"/>
      <c r="BL53" s="148"/>
      <c r="BU53" s="148"/>
      <c r="BV53" s="2117"/>
      <c r="BW53" s="2117"/>
    </row>
    <row r="54" spans="1:130" ht="16.149999999999999" customHeight="1" x14ac:dyDescent="0.25">
      <c r="A54" s="6502"/>
      <c r="B54" s="8107"/>
      <c r="C54" s="8108"/>
      <c r="D54" s="8115" t="s">
        <v>844</v>
      </c>
      <c r="E54" s="8112"/>
      <c r="F54" s="8115" t="s">
        <v>845</v>
      </c>
      <c r="G54" s="8112"/>
      <c r="H54" s="8115" t="s">
        <v>846</v>
      </c>
      <c r="I54" s="8116"/>
      <c r="J54" s="8112" t="s">
        <v>847</v>
      </c>
      <c r="K54" s="8112"/>
      <c r="L54" s="8115" t="s">
        <v>369</v>
      </c>
      <c r="M54" s="8112"/>
      <c r="N54" s="8115" t="s">
        <v>511</v>
      </c>
      <c r="O54" s="8112"/>
      <c r="P54" s="8115" t="s">
        <v>72</v>
      </c>
      <c r="Q54" s="8112"/>
      <c r="R54" s="8115" t="s">
        <v>14</v>
      </c>
      <c r="S54" s="8112"/>
      <c r="T54" s="8115" t="s">
        <v>129</v>
      </c>
      <c r="U54" s="8116"/>
      <c r="V54" s="8115" t="s">
        <v>130</v>
      </c>
      <c r="W54" s="8116"/>
      <c r="X54" s="8115" t="s">
        <v>131</v>
      </c>
      <c r="Y54" s="8116"/>
      <c r="Z54" s="8115" t="s">
        <v>132</v>
      </c>
      <c r="AA54" s="8116"/>
      <c r="AB54" s="8115" t="s">
        <v>133</v>
      </c>
      <c r="AC54" s="8116"/>
      <c r="AD54" s="8115" t="s">
        <v>134</v>
      </c>
      <c r="AE54" s="8116"/>
      <c r="AF54" s="8115" t="s">
        <v>135</v>
      </c>
      <c r="AG54" s="8116"/>
      <c r="AH54" s="8115" t="s">
        <v>136</v>
      </c>
      <c r="AI54" s="8116"/>
      <c r="AJ54" s="8115" t="s">
        <v>137</v>
      </c>
      <c r="AK54" s="8116"/>
      <c r="AL54" s="8115" t="s">
        <v>138</v>
      </c>
      <c r="AM54" s="8116"/>
      <c r="AN54" s="8115" t="s">
        <v>139</v>
      </c>
      <c r="AO54" s="8116"/>
      <c r="AP54" s="8115" t="s">
        <v>140</v>
      </c>
      <c r="AQ54" s="8113"/>
      <c r="AR54" s="8121" t="s">
        <v>81</v>
      </c>
      <c r="AS54" s="8123" t="s">
        <v>56</v>
      </c>
      <c r="AT54" s="8114"/>
      <c r="AU54" s="6522"/>
      <c r="AV54" s="8118"/>
      <c r="AW54" s="8120"/>
      <c r="AX54" s="148"/>
      <c r="AY54" s="148"/>
      <c r="AZ54" s="148"/>
      <c r="BA54" s="148"/>
      <c r="BB54" s="148"/>
      <c r="BC54" s="148"/>
      <c r="BD54" s="148"/>
      <c r="BE54" s="148"/>
      <c r="BF54" s="148"/>
      <c r="BG54" s="148"/>
      <c r="BH54" s="148"/>
      <c r="BI54" s="148"/>
      <c r="BJ54" s="148"/>
      <c r="BK54" s="148"/>
      <c r="BL54" s="148"/>
      <c r="BU54" s="148"/>
    </row>
    <row r="55" spans="1:130" ht="16.149999999999999" customHeight="1" x14ac:dyDescent="0.25">
      <c r="A55" s="6503"/>
      <c r="B55" s="6135" t="s">
        <v>3641</v>
      </c>
      <c r="C55" s="6105" t="s">
        <v>3642</v>
      </c>
      <c r="D55" s="6104" t="s">
        <v>3641</v>
      </c>
      <c r="E55" s="6136" t="s">
        <v>3642</v>
      </c>
      <c r="F55" s="6104" t="s">
        <v>3641</v>
      </c>
      <c r="G55" s="6136" t="s">
        <v>3642</v>
      </c>
      <c r="H55" s="6104" t="s">
        <v>3641</v>
      </c>
      <c r="I55" s="6105" t="s">
        <v>3642</v>
      </c>
      <c r="J55" s="6135" t="s">
        <v>3641</v>
      </c>
      <c r="K55" s="6136" t="s">
        <v>3642</v>
      </c>
      <c r="L55" s="6104" t="s">
        <v>3641</v>
      </c>
      <c r="M55" s="6136" t="s">
        <v>3642</v>
      </c>
      <c r="N55" s="6104" t="s">
        <v>3641</v>
      </c>
      <c r="O55" s="6136" t="s">
        <v>3642</v>
      </c>
      <c r="P55" s="6104" t="s">
        <v>3641</v>
      </c>
      <c r="Q55" s="6136" t="s">
        <v>3642</v>
      </c>
      <c r="R55" s="6104" t="s">
        <v>3641</v>
      </c>
      <c r="S55" s="6136" t="s">
        <v>3642</v>
      </c>
      <c r="T55" s="6104" t="s">
        <v>3641</v>
      </c>
      <c r="U55" s="6136" t="s">
        <v>3642</v>
      </c>
      <c r="V55" s="6104" t="s">
        <v>3641</v>
      </c>
      <c r="W55" s="6136" t="s">
        <v>3642</v>
      </c>
      <c r="X55" s="6104" t="s">
        <v>3641</v>
      </c>
      <c r="Y55" s="6136" t="s">
        <v>3642</v>
      </c>
      <c r="Z55" s="6104" t="s">
        <v>3641</v>
      </c>
      <c r="AA55" s="6136" t="s">
        <v>3642</v>
      </c>
      <c r="AB55" s="6104" t="s">
        <v>3641</v>
      </c>
      <c r="AC55" s="6136" t="s">
        <v>3642</v>
      </c>
      <c r="AD55" s="6104" t="s">
        <v>3641</v>
      </c>
      <c r="AE55" s="6136" t="s">
        <v>3642</v>
      </c>
      <c r="AF55" s="6104" t="s">
        <v>3641</v>
      </c>
      <c r="AG55" s="6136" t="s">
        <v>3642</v>
      </c>
      <c r="AH55" s="6104" t="s">
        <v>3641</v>
      </c>
      <c r="AI55" s="6136" t="s">
        <v>3642</v>
      </c>
      <c r="AJ55" s="6104" t="s">
        <v>3641</v>
      </c>
      <c r="AK55" s="6136" t="s">
        <v>3642</v>
      </c>
      <c r="AL55" s="6104" t="s">
        <v>3641</v>
      </c>
      <c r="AM55" s="6136" t="s">
        <v>3642</v>
      </c>
      <c r="AN55" s="6104" t="s">
        <v>3641</v>
      </c>
      <c r="AO55" s="6136" t="s">
        <v>3642</v>
      </c>
      <c r="AP55" s="6104" t="s">
        <v>3641</v>
      </c>
      <c r="AQ55" s="6137" t="s">
        <v>3642</v>
      </c>
      <c r="AR55" s="8122"/>
      <c r="AS55" s="8124"/>
      <c r="AT55" s="6138" t="s">
        <v>830</v>
      </c>
      <c r="AU55" s="5827" t="s">
        <v>831</v>
      </c>
      <c r="AV55" s="6536"/>
      <c r="AW55" s="6537"/>
      <c r="AX55" s="148"/>
      <c r="AY55" s="148"/>
      <c r="AZ55" s="148"/>
      <c r="BA55" s="148"/>
      <c r="BB55" s="148"/>
      <c r="BC55" s="148"/>
      <c r="BD55" s="148"/>
      <c r="BE55" s="148"/>
      <c r="BF55" s="148"/>
      <c r="BG55" s="148"/>
      <c r="BH55" s="148"/>
      <c r="BI55" s="148"/>
      <c r="BJ55" s="148"/>
      <c r="BK55" s="148"/>
      <c r="BL55" s="148"/>
      <c r="BU55" s="148"/>
    </row>
    <row r="56" spans="1:130" ht="16.149999999999999" customHeight="1" x14ac:dyDescent="0.25">
      <c r="A56" s="5815" t="s">
        <v>3643</v>
      </c>
      <c r="B56" s="6139">
        <f t="shared" ref="B56:C63" si="110">+N56+P56+R56+T56+V56+X56+Z56+AB56+AD56+AF56+AH56+AJ56+AL56+AN56+AP56</f>
        <v>0</v>
      </c>
      <c r="C56" s="6140">
        <f t="shared" si="110"/>
        <v>0</v>
      </c>
      <c r="D56" s="2005"/>
      <c r="E56" s="6058"/>
      <c r="F56" s="2002"/>
      <c r="G56" s="6058"/>
      <c r="H56" s="2002"/>
      <c r="I56" s="6058"/>
      <c r="J56" s="2002"/>
      <c r="K56" s="6058"/>
      <c r="L56" s="2002"/>
      <c r="M56" s="4571"/>
      <c r="N56" s="1926"/>
      <c r="O56" s="42"/>
      <c r="P56" s="1923"/>
      <c r="Q56" s="42"/>
      <c r="R56" s="1923"/>
      <c r="S56" s="42"/>
      <c r="T56" s="1923"/>
      <c r="U56" s="42"/>
      <c r="V56" s="1923"/>
      <c r="W56" s="42"/>
      <c r="X56" s="1923"/>
      <c r="Y56" s="42"/>
      <c r="Z56" s="1923"/>
      <c r="AA56" s="42"/>
      <c r="AB56" s="1923"/>
      <c r="AC56" s="42"/>
      <c r="AD56" s="1923"/>
      <c r="AE56" s="42"/>
      <c r="AF56" s="1923"/>
      <c r="AG56" s="42"/>
      <c r="AH56" s="1923"/>
      <c r="AI56" s="42"/>
      <c r="AJ56" s="1923"/>
      <c r="AK56" s="42"/>
      <c r="AL56" s="1923"/>
      <c r="AM56" s="42"/>
      <c r="AN56" s="1923"/>
      <c r="AO56" s="42"/>
      <c r="AP56" s="1923"/>
      <c r="AQ56" s="43"/>
      <c r="AR56" s="1998"/>
      <c r="AS56" s="43"/>
      <c r="AT56" s="1926"/>
      <c r="AU56" s="42"/>
      <c r="AV56" s="1923"/>
      <c r="AW56" s="63"/>
      <c r="AX56" s="3647" t="str">
        <f t="shared" ref="AX56:AX73" si="111">$CA56&amp;$CB56&amp;$CC56&amp;$CD56&amp;$CE56&amp;$CF56&amp;$CG56&amp;$CH56&amp;$CI56&amp;$CJ56&amp;$CK56&amp;$CL56&amp;$CM56&amp;$CN56&amp;$CO56&amp;$CP56&amp;$CQ56&amp;$CR56&amp;$CS56&amp;$CT56&amp;$CU56&amp;$CV56&amp;$CW56&amp;$CX56&amp;$CY56&amp;$CZ56</f>
        <v/>
      </c>
      <c r="AY56" s="3647"/>
      <c r="AZ56" s="3647"/>
      <c r="BA56" s="3647"/>
      <c r="BB56" s="3647"/>
      <c r="BC56" s="3647"/>
      <c r="BD56" s="3647"/>
      <c r="BE56" s="3647"/>
      <c r="BF56" s="3647"/>
      <c r="BG56" s="3647"/>
      <c r="BH56" s="3647"/>
      <c r="BI56" s="148"/>
      <c r="BJ56" s="148"/>
      <c r="BK56" s="148"/>
      <c r="BL56" s="148"/>
      <c r="BU56" s="148"/>
      <c r="BW56" s="2117"/>
      <c r="CA56" s="3648" t="str">
        <f t="shared" ref="CA56:CA73" si="112">IF(B56&lt;C56,"* El total de Reactivos NO DEBE ser superior al total de Procesados. ","")</f>
        <v/>
      </c>
      <c r="CB56" s="3648" t="str">
        <f t="shared" ref="CB56:CB73" si="113">IF(B56&lt;&gt;(AR56+ AS56),"* La suma de las columnas Sexo DEBE SER IGUAL a los Procesados. ","")</f>
        <v/>
      </c>
      <c r="CC56" s="3648" t="str">
        <f t="shared" ref="CC56:CC73" si="114">IF(B56&lt;(AT56+ AU56),"* La suma de las columna Trans NO DEBE ser superior al total de Procesados. ","")</f>
        <v/>
      </c>
      <c r="CD56" s="3648" t="str">
        <f t="shared" ref="CD56:CD73" si="115">IF(B56&lt;AV56,"* La columna Pueblos Originarios NO DEBE ser superior al total de Procesados. ","")</f>
        <v/>
      </c>
      <c r="CE56" s="3648" t="str">
        <f t="shared" ref="CE56:CE73" si="116">IF(B56&lt;AW56,"* La columna Migrantes NO DEBE ser superior al total de Procesados. ","")</f>
        <v/>
      </c>
      <c r="CF56" s="3648" t="str">
        <f>IF(D56&lt;E56,CONCATENATE("* El total de procesados debe ser mayor o igual al total de Reactivos en el grupo de edad ",$D$54),"")</f>
        <v/>
      </c>
      <c r="CG56" s="3648" t="str">
        <f>IF(F56&lt;G56,CONCATENATE("* El total de procesados debe ser mayor o igual al total de Reactivos en el grupo de edad ",$F$54),"")</f>
        <v/>
      </c>
      <c r="CH56" s="3648" t="str">
        <f>IF(H56&lt;I56,CONCATENATE("* El total de procesados debe ser mayor o igual al total de Reactivos en el grupo de edad ",$H$54),"")</f>
        <v/>
      </c>
      <c r="CI56" s="3648" t="str">
        <f>IF(J56&lt;K56,CONCATENATE("* El total de procesados debe ser mayor o igual al total de Reactivos en el grupo de edad ",$J$54),"")</f>
        <v/>
      </c>
      <c r="CJ56" s="3648" t="str">
        <f>IF(L56&lt;M56,CONCATENATE("* El total de procesados debe ser mayor o igual al total de Reactivos en el grupo de edad ",$L$54),"")</f>
        <v/>
      </c>
      <c r="CK56" s="3648" t="str">
        <f>IF(N56&lt;O56,CONCATENATE("* El total de procesados debe ser mayor o igual al total de Reactivos en el grupo de edad ",$N$54),"")</f>
        <v/>
      </c>
      <c r="CL56" s="3648" t="str">
        <f>IF(P56&lt;Q56,CONCATENATE("* El total de procesados debe ser mayor o igual al total de Reactivos en el grupo de edad ",$P$54),"")</f>
        <v/>
      </c>
      <c r="CM56" s="3648" t="str">
        <f>IF(R56&lt;S56,CONCATENATE("* El total de procesados debe ser mayor o igual al total de Reactivos en el grupo de edad ",$R$54),"")</f>
        <v/>
      </c>
      <c r="CN56" s="3648" t="str">
        <f>IF(T56&lt;U56,CONCATENATE("* El total de procesados debe ser mayor o igual al total de Reactivos en el grupo de edad ",$T$54),"")</f>
        <v/>
      </c>
      <c r="CO56" s="3648" t="str">
        <f>IF(V56&lt;W56,CONCATENATE("* El total de procesados debe ser mayor o igual al total de Reactivos en el grupo de edad ",$V$54),"")</f>
        <v/>
      </c>
      <c r="CP56" s="3648" t="str">
        <f>IF(X56&lt;Y56,CONCATENATE("* El total de procesados debe ser mayor o igual al total de Reactivos en el grupo de edad ",$X$54),"")</f>
        <v/>
      </c>
      <c r="CQ56" s="3648" t="str">
        <f>IF(Z56&lt;AA56,CONCATENATE("* El total de procesados debe ser mayor o igual al total de Reactivos en el grupo de edad ",$Z$54),"")</f>
        <v/>
      </c>
      <c r="CR56" s="3648" t="str">
        <f>IF(AB56&lt;AC56,CONCATENATE("* El total de procesados debe ser mayor o igual al total de Reactivos en el grupo de edad ",$AB$54),"")</f>
        <v/>
      </c>
      <c r="CS56" s="3648" t="str">
        <f>IF(AD56&lt;AE56,CONCATENATE("* El total de procesados debe ser mayor o igual al total de Reactivos en el grupo de edad ",$AD$54),"")</f>
        <v/>
      </c>
      <c r="CT56" s="3648" t="str">
        <f>IF(AF56&lt;AG56,CONCATENATE("* El total de procesados debe ser mayor o igual al total de Reactivos en el grupo de edad ",$AF$54),"")</f>
        <v/>
      </c>
      <c r="CU56" s="3648" t="str">
        <f>IF(AH56&lt;AI56,CONCATENATE("* El total de procesados debe ser mayor o igual al total de Reactivos en el grupo de edad ",$AH$54),"")</f>
        <v/>
      </c>
      <c r="CV56" s="3648" t="str">
        <f>IF(AJ56&lt;AK56,CONCATENATE("* El total de procesados debe ser mayor o igual al total de Reactivos en el grupo de edad ",$AJ$54),"")</f>
        <v/>
      </c>
      <c r="CW56" s="3648" t="str">
        <f>IF(AL56&lt;AM56,CONCATENATE("* El total de procesados debe ser mayor o igual al total de Reactivos en el grupo de edad ",$AL$54),"")</f>
        <v/>
      </c>
      <c r="CX56" s="3648" t="str">
        <f>IF(AN56&lt;AO56,CONCATENATE("* El total de procesados debe ser mayor o igual al total de Reactivos en el grupo de edad ",$AN$54),"")</f>
        <v/>
      </c>
      <c r="CY56" s="3648" t="str">
        <f>IF(AP56&lt;AQ56,CONCATENATE("* El total de procesados debe ser mayor o igual al total de Reactivos en el grupo de edad ",$AP$54),"")</f>
        <v/>
      </c>
      <c r="CZ56" s="3648" t="str">
        <f t="shared" ref="CZ56:CZ73" si="117">IF(AND(B56&lt;&gt;0,OR(AT56="",AU56="",AV56="",AW56="")),"* No olvide digitar la columna Trans y/o Pueblos Originarios y/o Migrantes (Digite Cero si no tiene). ","")</f>
        <v/>
      </c>
      <c r="DA56" s="3649">
        <f t="shared" ref="DA56:DA73" si="118">IF(B56&lt;   C56,1,0)</f>
        <v>0</v>
      </c>
      <c r="DB56" s="3649">
        <f t="shared" ref="DB56:DB73" si="119">IF(B56&lt;&gt; AR56+AS56,1,0)</f>
        <v>0</v>
      </c>
      <c r="DC56" s="3649">
        <f t="shared" ref="DC56:DC73" si="120">IF(B56&lt;  AT56+AU56,1,0)</f>
        <v>0</v>
      </c>
      <c r="DD56" s="3649">
        <f t="shared" ref="DD56:DD73" si="121">IF(B56&lt;  AV56,1,0)</f>
        <v>0</v>
      </c>
      <c r="DE56" s="3649">
        <f t="shared" ref="DE56:DE73" si="122">IF(B56&lt;  AW56,1,0)</f>
        <v>0</v>
      </c>
      <c r="DF56" s="3649">
        <f t="shared" ref="DF56:DF73" si="123">IF(D56&lt;E56,1,0)</f>
        <v>0</v>
      </c>
      <c r="DG56" s="3649">
        <f t="shared" ref="DG56:DG73" si="124">IF(F56&lt;G56,1,0)</f>
        <v>0</v>
      </c>
      <c r="DH56" s="3649">
        <f t="shared" ref="DH56:DH73" si="125">IF(H56&lt;I56,1,0)</f>
        <v>0</v>
      </c>
      <c r="DI56" s="3649">
        <f t="shared" ref="DI56:DI73" si="126">IF(J56&lt;K56,1,0)</f>
        <v>0</v>
      </c>
      <c r="DJ56" s="3649">
        <f t="shared" ref="DJ56:DJ73" si="127">IF(L56&lt;M56,1,0)</f>
        <v>0</v>
      </c>
      <c r="DK56" s="3649">
        <f t="shared" ref="DK56:DK73" si="128">IF(N56&lt;O56,1,0)</f>
        <v>0</v>
      </c>
      <c r="DL56" s="3649">
        <f t="shared" ref="DL56:DL73" si="129">IF(P56&lt;Q56,1,0)</f>
        <v>0</v>
      </c>
      <c r="DM56" s="3649">
        <f t="shared" ref="DM56:DM73" si="130">IF(R56&lt;S56,1,0)</f>
        <v>0</v>
      </c>
      <c r="DN56" s="3649">
        <f t="shared" ref="DN56:DN73" si="131">IF(T56&lt;U56,1,0)</f>
        <v>0</v>
      </c>
      <c r="DO56" s="3649">
        <f t="shared" ref="DO56:DO73" si="132">IF(V56&lt;W56,1,0)</f>
        <v>0</v>
      </c>
      <c r="DP56" s="3649">
        <f t="shared" ref="DP56:DP73" si="133">IF(X56&lt;Y56,1,0)</f>
        <v>0</v>
      </c>
      <c r="DQ56" s="3649">
        <f t="shared" ref="DQ56:DQ73" si="134">IF(Z56&lt;AA56,1,0)</f>
        <v>0</v>
      </c>
      <c r="DR56" s="3649">
        <f t="shared" ref="DR56:DR73" si="135">IF(AB56&lt;AC56,1,0)</f>
        <v>0</v>
      </c>
      <c r="DS56" s="3649">
        <f t="shared" ref="DS56:DS73" si="136">IF(AD56&lt;AE56,1,0)</f>
        <v>0</v>
      </c>
      <c r="DT56" s="3649">
        <f t="shared" ref="DT56:DT73" si="137">IF(AF56&lt;AG56,1,0)</f>
        <v>0</v>
      </c>
      <c r="DU56" s="3649">
        <f t="shared" ref="DU56:DU73" si="138">IF(AH56&lt;AI56,1,0)</f>
        <v>0</v>
      </c>
      <c r="DV56" s="3649">
        <f t="shared" ref="DV56:DV73" si="139">IF(AJ56&lt;AK56,1,0)</f>
        <v>0</v>
      </c>
      <c r="DW56" s="3649">
        <f t="shared" ref="DW56:DW73" si="140">IF(AL56&lt;AM56,1,0)</f>
        <v>0</v>
      </c>
      <c r="DX56" s="3649">
        <f t="shared" ref="DX56:DX73" si="141">IF(AN56&lt;AO56,1,0)</f>
        <v>0</v>
      </c>
      <c r="DY56" s="3649">
        <f t="shared" ref="DY56:DY73" si="142">IF(AP56&lt;AQ56,1,0)</f>
        <v>0</v>
      </c>
      <c r="DZ56" s="3649">
        <f t="shared" ref="DZ56:DZ73" si="143">IF(AND(B56&lt;&gt;0,OR(AT56="",AU56="",AV56="",AW56="")),1,0)</f>
        <v>0</v>
      </c>
    </row>
    <row r="57" spans="1:130" ht="16.149999999999999" customHeight="1" x14ac:dyDescent="0.25">
      <c r="A57" s="2245" t="s">
        <v>3644</v>
      </c>
      <c r="B57" s="1921">
        <f t="shared" si="110"/>
        <v>0</v>
      </c>
      <c r="C57" s="2288">
        <f t="shared" si="110"/>
        <v>0</v>
      </c>
      <c r="D57" s="2005"/>
      <c r="E57" s="6058"/>
      <c r="F57" s="2002"/>
      <c r="G57" s="6058"/>
      <c r="H57" s="2002"/>
      <c r="I57" s="6058"/>
      <c r="J57" s="2002"/>
      <c r="K57" s="6058"/>
      <c r="L57" s="2002"/>
      <c r="M57" s="4571"/>
      <c r="N57" s="1926"/>
      <c r="O57" s="42"/>
      <c r="P57" s="1923"/>
      <c r="Q57" s="42"/>
      <c r="R57" s="1923"/>
      <c r="S57" s="42"/>
      <c r="T57" s="1923"/>
      <c r="U57" s="42"/>
      <c r="V57" s="1923"/>
      <c r="W57" s="42"/>
      <c r="X57" s="1923"/>
      <c r="Y57" s="42"/>
      <c r="Z57" s="1923"/>
      <c r="AA57" s="42"/>
      <c r="AB57" s="1923"/>
      <c r="AC57" s="42"/>
      <c r="AD57" s="1923"/>
      <c r="AE57" s="42"/>
      <c r="AF57" s="1923"/>
      <c r="AG57" s="42"/>
      <c r="AH57" s="1923"/>
      <c r="AI57" s="42"/>
      <c r="AJ57" s="1923"/>
      <c r="AK57" s="42"/>
      <c r="AL57" s="1923"/>
      <c r="AM57" s="42"/>
      <c r="AN57" s="1923"/>
      <c r="AO57" s="42"/>
      <c r="AP57" s="1923"/>
      <c r="AQ57" s="43"/>
      <c r="AR57" s="1998"/>
      <c r="AS57" s="43"/>
      <c r="AT57" s="1926"/>
      <c r="AU57" s="42"/>
      <c r="AV57" s="1923"/>
      <c r="AW57" s="63"/>
      <c r="AX57" s="3647" t="str">
        <f t="shared" si="111"/>
        <v/>
      </c>
      <c r="AY57" s="3647"/>
      <c r="AZ57" s="3647"/>
      <c r="BA57" s="3647"/>
      <c r="BB57" s="3647"/>
      <c r="BC57" s="3647"/>
      <c r="BD57" s="3647"/>
      <c r="BE57" s="3647"/>
      <c r="BF57" s="3647"/>
      <c r="BG57" s="3647"/>
      <c r="BH57" s="3647"/>
      <c r="BI57" s="148"/>
      <c r="BJ57" s="148"/>
      <c r="BK57" s="148"/>
      <c r="BL57" s="148"/>
      <c r="BU57" s="148"/>
      <c r="BW57" s="2117"/>
      <c r="CA57" s="3648" t="str">
        <f t="shared" si="112"/>
        <v/>
      </c>
      <c r="CB57" s="3648" t="str">
        <f t="shared" si="113"/>
        <v/>
      </c>
      <c r="CC57" s="3648" t="str">
        <f t="shared" si="114"/>
        <v/>
      </c>
      <c r="CD57" s="3648" t="str">
        <f t="shared" si="115"/>
        <v/>
      </c>
      <c r="CE57" s="3648" t="str">
        <f t="shared" si="116"/>
        <v/>
      </c>
      <c r="CF57" s="3648" t="str">
        <f t="shared" ref="CF57:CF73" si="144">IF(D57&lt;E57,CONCATENATE("* El total de procesados debe ser mayor o igual al total de Reactivos en el grupo de edad ",$D$54),"")</f>
        <v/>
      </c>
      <c r="CG57" s="3648" t="str">
        <f t="shared" ref="CG57:CG73" si="145">IF(F57&lt;G57,CONCATENATE("* El total de procesados debe ser mayor o igual al total de Reactivos en el grupo de edad ",$F$54),"")</f>
        <v/>
      </c>
      <c r="CH57" s="3648" t="str">
        <f t="shared" ref="CH57:CH73" si="146">IF(H57&lt;I57,CONCATENATE("* El total de procesados debe ser mayor o igual al total de Reactivos en el grupo de edad ",$H$54),"")</f>
        <v/>
      </c>
      <c r="CI57" s="3648" t="str">
        <f t="shared" ref="CI57:CI73" si="147">IF(J57&lt;K57,CONCATENATE("* El total de procesados debe ser mayor o igual al total de Reactivos en el grupo de edad ",$J$54),"")</f>
        <v/>
      </c>
      <c r="CJ57" s="3648" t="str">
        <f t="shared" ref="CJ57:CJ73" si="148">IF(L57&lt;M57,CONCATENATE("* El total de procesados debe ser mayor o igual al total de Reactivos en el grupo de edad ",$L$54),"")</f>
        <v/>
      </c>
      <c r="CK57" s="3648" t="str">
        <f t="shared" ref="CK57:CK73" si="149">IF(N57&lt;O57,CONCATENATE("* El total de procesados debe ser mayor o igual al total de Reactivos en el grupo de edad ",$N$54),"")</f>
        <v/>
      </c>
      <c r="CL57" s="3648" t="str">
        <f t="shared" ref="CL57:CL73" si="150">IF(P57&lt;Q57,CONCATENATE("* El total de procesados debe ser mayor o igual al total de Reactivos en el grupo de edad ",$P$54),"")</f>
        <v/>
      </c>
      <c r="CM57" s="3648" t="str">
        <f t="shared" ref="CM57:CM73" si="151">IF(R57&lt;S57,CONCATENATE("* El total de procesados debe ser mayor o igual al total de Reactivos en el grupo de edad ",$R$54),"")</f>
        <v/>
      </c>
      <c r="CN57" s="3648" t="str">
        <f t="shared" ref="CN57:CN73" si="152">IF(T57&lt;U57,CONCATENATE("* El total de procesados debe ser mayor o igual al total de Reactivos en el grupo de edad ",$T$54),"")</f>
        <v/>
      </c>
      <c r="CO57" s="3648" t="str">
        <f t="shared" ref="CO57:CO73" si="153">IF(V57&lt;W57,CONCATENATE("* El total de procesados debe ser mayor o igual al total de Reactivos en el grupo de edad ",$V$54),"")</f>
        <v/>
      </c>
      <c r="CP57" s="3648" t="str">
        <f t="shared" ref="CP57:CP73" si="154">IF(X57&lt;Y57,CONCATENATE("* El total de procesados debe ser mayor o igual al total de Reactivos en el grupo de edad ",$X$54),"")</f>
        <v/>
      </c>
      <c r="CQ57" s="3648" t="str">
        <f t="shared" ref="CQ57:CQ73" si="155">IF(Z57&lt;AA57,CONCATENATE("* El total de procesados debe ser mayor o igual al total de Reactivos en el grupo de edad ",$Z$54),"")</f>
        <v/>
      </c>
      <c r="CR57" s="3648" t="str">
        <f t="shared" ref="CR57:CR73" si="156">IF(AB57&lt;AC57,CONCATENATE("* El total de procesados debe ser mayor o igual al total de Reactivos en el grupo de edad ",$AB$54),"")</f>
        <v/>
      </c>
      <c r="CS57" s="3648" t="str">
        <f t="shared" ref="CS57:CS73" si="157">IF(AD57&lt;AE57,CONCATENATE("* El total de procesados debe ser mayor o igual al total de Reactivos en el grupo de edad ",$AD$54),"")</f>
        <v/>
      </c>
      <c r="CT57" s="3648" t="str">
        <f t="shared" ref="CT57:CT73" si="158">IF(AF57&lt;AG57,CONCATENATE("* El total de procesados debe ser mayor o igual al total de Reactivos en el grupo de edad ",$AF$54),"")</f>
        <v/>
      </c>
      <c r="CU57" s="3648" t="str">
        <f t="shared" ref="CU57:CU73" si="159">IF(AH57&lt;AI57,CONCATENATE("* El total de procesados debe ser mayor o igual al total de Reactivos en el grupo de edad ",$AH$54),"")</f>
        <v/>
      </c>
      <c r="CV57" s="3648" t="str">
        <f t="shared" ref="CV57:CV73" si="160">IF(AJ57&lt;AK57,CONCATENATE("* El total de procesados debe ser mayor o igual al total de Reactivos en el grupo de edad ",$AJ$54),"")</f>
        <v/>
      </c>
      <c r="CW57" s="3648" t="str">
        <f t="shared" ref="CW57:CW73" si="161">IF(AL57&lt;AM57,CONCATENATE("* El total de procesados debe ser mayor o igual al total de Reactivos en el grupo de edad ",$AL$54),"")</f>
        <v/>
      </c>
      <c r="CX57" s="3648" t="str">
        <f t="shared" ref="CX57:CX73" si="162">IF(AN57&lt;AO57,CONCATENATE("* El total de procesados debe ser mayor o igual al total de Reactivos en el grupo de edad ",$AN$54),"")</f>
        <v/>
      </c>
      <c r="CY57" s="3648" t="str">
        <f t="shared" ref="CY57:CY73" si="163">IF(AP57&lt;AQ57,CONCATENATE("* El total de procesados debe ser mayor o igual al total de Reactivos en el grupo de edad ",$AP$54),"")</f>
        <v/>
      </c>
      <c r="CZ57" s="3648" t="str">
        <f t="shared" si="117"/>
        <v/>
      </c>
      <c r="DA57" s="3649">
        <f t="shared" si="118"/>
        <v>0</v>
      </c>
      <c r="DB57" s="3649">
        <f t="shared" si="119"/>
        <v>0</v>
      </c>
      <c r="DC57" s="3649">
        <f t="shared" si="120"/>
        <v>0</v>
      </c>
      <c r="DD57" s="3649">
        <f t="shared" si="121"/>
        <v>0</v>
      </c>
      <c r="DE57" s="3649">
        <f t="shared" si="122"/>
        <v>0</v>
      </c>
      <c r="DF57" s="3649">
        <f t="shared" si="123"/>
        <v>0</v>
      </c>
      <c r="DG57" s="3649">
        <f t="shared" si="124"/>
        <v>0</v>
      </c>
      <c r="DH57" s="3649">
        <f t="shared" si="125"/>
        <v>0</v>
      </c>
      <c r="DI57" s="3649">
        <f t="shared" si="126"/>
        <v>0</v>
      </c>
      <c r="DJ57" s="3649">
        <f t="shared" si="127"/>
        <v>0</v>
      </c>
      <c r="DK57" s="3649">
        <f t="shared" si="128"/>
        <v>0</v>
      </c>
      <c r="DL57" s="3649">
        <f t="shared" si="129"/>
        <v>0</v>
      </c>
      <c r="DM57" s="3649">
        <f t="shared" si="130"/>
        <v>0</v>
      </c>
      <c r="DN57" s="3649">
        <f t="shared" si="131"/>
        <v>0</v>
      </c>
      <c r="DO57" s="3649">
        <f t="shared" si="132"/>
        <v>0</v>
      </c>
      <c r="DP57" s="3649">
        <f t="shared" si="133"/>
        <v>0</v>
      </c>
      <c r="DQ57" s="3649">
        <f t="shared" si="134"/>
        <v>0</v>
      </c>
      <c r="DR57" s="3649">
        <f t="shared" si="135"/>
        <v>0</v>
      </c>
      <c r="DS57" s="3649">
        <f t="shared" si="136"/>
        <v>0</v>
      </c>
      <c r="DT57" s="3649">
        <f t="shared" si="137"/>
        <v>0</v>
      </c>
      <c r="DU57" s="3649">
        <f t="shared" si="138"/>
        <v>0</v>
      </c>
      <c r="DV57" s="3649">
        <f t="shared" si="139"/>
        <v>0</v>
      </c>
      <c r="DW57" s="3649">
        <f t="shared" si="140"/>
        <v>0</v>
      </c>
      <c r="DX57" s="3649">
        <f t="shared" si="141"/>
        <v>0</v>
      </c>
      <c r="DY57" s="3649">
        <f t="shared" si="142"/>
        <v>0</v>
      </c>
      <c r="DZ57" s="3649">
        <f t="shared" si="143"/>
        <v>0</v>
      </c>
    </row>
    <row r="58" spans="1:130" ht="16.149999999999999" customHeight="1" x14ac:dyDescent="0.25">
      <c r="A58" s="2245" t="s">
        <v>3645</v>
      </c>
      <c r="B58" s="1921">
        <f t="shared" si="110"/>
        <v>0</v>
      </c>
      <c r="C58" s="2288">
        <f t="shared" si="110"/>
        <v>0</v>
      </c>
      <c r="D58" s="2005"/>
      <c r="E58" s="6058"/>
      <c r="F58" s="2002"/>
      <c r="G58" s="6058"/>
      <c r="H58" s="2002"/>
      <c r="I58" s="6058"/>
      <c r="J58" s="2002"/>
      <c r="K58" s="6058"/>
      <c r="L58" s="2002"/>
      <c r="M58" s="4571"/>
      <c r="N58" s="1926"/>
      <c r="O58" s="42"/>
      <c r="P58" s="1923"/>
      <c r="Q58" s="42"/>
      <c r="R58" s="1923"/>
      <c r="S58" s="42"/>
      <c r="T58" s="1923"/>
      <c r="U58" s="42"/>
      <c r="V58" s="1923"/>
      <c r="W58" s="42"/>
      <c r="X58" s="1923"/>
      <c r="Y58" s="42"/>
      <c r="Z58" s="1923"/>
      <c r="AA58" s="42"/>
      <c r="AB58" s="1923"/>
      <c r="AC58" s="42"/>
      <c r="AD58" s="1923"/>
      <c r="AE58" s="42"/>
      <c r="AF58" s="1923"/>
      <c r="AG58" s="42"/>
      <c r="AH58" s="1923"/>
      <c r="AI58" s="42"/>
      <c r="AJ58" s="1923"/>
      <c r="AK58" s="42"/>
      <c r="AL58" s="1923"/>
      <c r="AM58" s="42"/>
      <c r="AN58" s="1923"/>
      <c r="AO58" s="42"/>
      <c r="AP58" s="1923"/>
      <c r="AQ58" s="43"/>
      <c r="AR58" s="1998"/>
      <c r="AS58" s="43"/>
      <c r="AT58" s="1926"/>
      <c r="AU58" s="42"/>
      <c r="AV58" s="1923"/>
      <c r="AW58" s="63"/>
      <c r="AX58" s="3647" t="str">
        <f t="shared" si="111"/>
        <v/>
      </c>
      <c r="AY58" s="3647"/>
      <c r="AZ58" s="3647"/>
      <c r="BA58" s="3647"/>
      <c r="BB58" s="3647"/>
      <c r="BC58" s="3647"/>
      <c r="BD58" s="3647"/>
      <c r="BE58" s="3647"/>
      <c r="BF58" s="3647"/>
      <c r="BG58" s="3647"/>
      <c r="BH58" s="3647"/>
      <c r="BI58" s="148"/>
      <c r="BJ58" s="148"/>
      <c r="BK58" s="148"/>
      <c r="BL58" s="148"/>
      <c r="BU58" s="148"/>
      <c r="BW58" s="2117"/>
      <c r="CA58" s="3648" t="str">
        <f t="shared" si="112"/>
        <v/>
      </c>
      <c r="CB58" s="3648" t="str">
        <f t="shared" si="113"/>
        <v/>
      </c>
      <c r="CC58" s="3648" t="str">
        <f t="shared" si="114"/>
        <v/>
      </c>
      <c r="CD58" s="3648" t="str">
        <f t="shared" si="115"/>
        <v/>
      </c>
      <c r="CE58" s="3648" t="str">
        <f t="shared" si="116"/>
        <v/>
      </c>
      <c r="CF58" s="3648" t="str">
        <f t="shared" si="144"/>
        <v/>
      </c>
      <c r="CG58" s="3648" t="str">
        <f t="shared" si="145"/>
        <v/>
      </c>
      <c r="CH58" s="3648" t="str">
        <f t="shared" si="146"/>
        <v/>
      </c>
      <c r="CI58" s="3648" t="str">
        <f t="shared" si="147"/>
        <v/>
      </c>
      <c r="CJ58" s="3648" t="str">
        <f t="shared" si="148"/>
        <v/>
      </c>
      <c r="CK58" s="3648" t="str">
        <f t="shared" si="149"/>
        <v/>
      </c>
      <c r="CL58" s="3648" t="str">
        <f t="shared" si="150"/>
        <v/>
      </c>
      <c r="CM58" s="3648" t="str">
        <f t="shared" si="151"/>
        <v/>
      </c>
      <c r="CN58" s="3648" t="str">
        <f t="shared" si="152"/>
        <v/>
      </c>
      <c r="CO58" s="3648" t="str">
        <f t="shared" si="153"/>
        <v/>
      </c>
      <c r="CP58" s="3648" t="str">
        <f t="shared" si="154"/>
        <v/>
      </c>
      <c r="CQ58" s="3648" t="str">
        <f t="shared" si="155"/>
        <v/>
      </c>
      <c r="CR58" s="3648" t="str">
        <f t="shared" si="156"/>
        <v/>
      </c>
      <c r="CS58" s="3648" t="str">
        <f t="shared" si="157"/>
        <v/>
      </c>
      <c r="CT58" s="3648" t="str">
        <f t="shared" si="158"/>
        <v/>
      </c>
      <c r="CU58" s="3648" t="str">
        <f t="shared" si="159"/>
        <v/>
      </c>
      <c r="CV58" s="3648" t="str">
        <f t="shared" si="160"/>
        <v/>
      </c>
      <c r="CW58" s="3648" t="str">
        <f t="shared" si="161"/>
        <v/>
      </c>
      <c r="CX58" s="3648" t="str">
        <f t="shared" si="162"/>
        <v/>
      </c>
      <c r="CY58" s="3648" t="str">
        <f t="shared" si="163"/>
        <v/>
      </c>
      <c r="CZ58" s="3648" t="str">
        <f t="shared" si="117"/>
        <v/>
      </c>
      <c r="DA58" s="3649">
        <f t="shared" si="118"/>
        <v>0</v>
      </c>
      <c r="DB58" s="3649">
        <f t="shared" si="119"/>
        <v>0</v>
      </c>
      <c r="DC58" s="3649">
        <f t="shared" si="120"/>
        <v>0</v>
      </c>
      <c r="DD58" s="3649">
        <f t="shared" si="121"/>
        <v>0</v>
      </c>
      <c r="DE58" s="3649">
        <f t="shared" si="122"/>
        <v>0</v>
      </c>
      <c r="DF58" s="3649">
        <f t="shared" si="123"/>
        <v>0</v>
      </c>
      <c r="DG58" s="3649">
        <f t="shared" si="124"/>
        <v>0</v>
      </c>
      <c r="DH58" s="3649">
        <f t="shared" si="125"/>
        <v>0</v>
      </c>
      <c r="DI58" s="3649">
        <f t="shared" si="126"/>
        <v>0</v>
      </c>
      <c r="DJ58" s="3649">
        <f t="shared" si="127"/>
        <v>0</v>
      </c>
      <c r="DK58" s="3649">
        <f t="shared" si="128"/>
        <v>0</v>
      </c>
      <c r="DL58" s="3649">
        <f t="shared" si="129"/>
        <v>0</v>
      </c>
      <c r="DM58" s="3649">
        <f t="shared" si="130"/>
        <v>0</v>
      </c>
      <c r="DN58" s="3649">
        <f t="shared" si="131"/>
        <v>0</v>
      </c>
      <c r="DO58" s="3649">
        <f t="shared" si="132"/>
        <v>0</v>
      </c>
      <c r="DP58" s="3649">
        <f t="shared" si="133"/>
        <v>0</v>
      </c>
      <c r="DQ58" s="3649">
        <f t="shared" si="134"/>
        <v>0</v>
      </c>
      <c r="DR58" s="3649">
        <f t="shared" si="135"/>
        <v>0</v>
      </c>
      <c r="DS58" s="3649">
        <f t="shared" si="136"/>
        <v>0</v>
      </c>
      <c r="DT58" s="3649">
        <f t="shared" si="137"/>
        <v>0</v>
      </c>
      <c r="DU58" s="3649">
        <f t="shared" si="138"/>
        <v>0</v>
      </c>
      <c r="DV58" s="3649">
        <f t="shared" si="139"/>
        <v>0</v>
      </c>
      <c r="DW58" s="3649">
        <f t="shared" si="140"/>
        <v>0</v>
      </c>
      <c r="DX58" s="3649">
        <f t="shared" si="141"/>
        <v>0</v>
      </c>
      <c r="DY58" s="3649">
        <f t="shared" si="142"/>
        <v>0</v>
      </c>
      <c r="DZ58" s="3649">
        <f t="shared" si="143"/>
        <v>0</v>
      </c>
    </row>
    <row r="59" spans="1:130" ht="16.149999999999999" customHeight="1" x14ac:dyDescent="0.25">
      <c r="A59" s="2245" t="s">
        <v>3646</v>
      </c>
      <c r="B59" s="1921">
        <f t="shared" si="110"/>
        <v>0</v>
      </c>
      <c r="C59" s="2288">
        <f t="shared" si="110"/>
        <v>0</v>
      </c>
      <c r="D59" s="2005"/>
      <c r="E59" s="6058"/>
      <c r="F59" s="2002"/>
      <c r="G59" s="6058"/>
      <c r="H59" s="2002"/>
      <c r="I59" s="6058"/>
      <c r="J59" s="2002"/>
      <c r="K59" s="6058"/>
      <c r="L59" s="2002"/>
      <c r="M59" s="4571"/>
      <c r="N59" s="1926"/>
      <c r="O59" s="42"/>
      <c r="P59" s="1923"/>
      <c r="Q59" s="42"/>
      <c r="R59" s="1923"/>
      <c r="S59" s="42"/>
      <c r="T59" s="1923"/>
      <c r="U59" s="42"/>
      <c r="V59" s="1923"/>
      <c r="W59" s="42"/>
      <c r="X59" s="1923"/>
      <c r="Y59" s="42"/>
      <c r="Z59" s="1923"/>
      <c r="AA59" s="42"/>
      <c r="AB59" s="1923"/>
      <c r="AC59" s="42"/>
      <c r="AD59" s="1923"/>
      <c r="AE59" s="42"/>
      <c r="AF59" s="1923"/>
      <c r="AG59" s="42"/>
      <c r="AH59" s="1923"/>
      <c r="AI59" s="42"/>
      <c r="AJ59" s="1923"/>
      <c r="AK59" s="42"/>
      <c r="AL59" s="1923"/>
      <c r="AM59" s="42"/>
      <c r="AN59" s="1923"/>
      <c r="AO59" s="42"/>
      <c r="AP59" s="1923"/>
      <c r="AQ59" s="43"/>
      <c r="AR59" s="1998"/>
      <c r="AS59" s="43"/>
      <c r="AT59" s="1926"/>
      <c r="AU59" s="42"/>
      <c r="AV59" s="1923"/>
      <c r="AW59" s="63"/>
      <c r="AX59" s="3647" t="str">
        <f t="shared" si="111"/>
        <v/>
      </c>
      <c r="AY59" s="3647"/>
      <c r="AZ59" s="3647"/>
      <c r="BA59" s="3647"/>
      <c r="BB59" s="3647"/>
      <c r="BC59" s="3647"/>
      <c r="BD59" s="3647"/>
      <c r="BE59" s="3647"/>
      <c r="BF59" s="3647"/>
      <c r="BG59" s="3647"/>
      <c r="BH59" s="3647"/>
      <c r="BI59" s="148"/>
      <c r="BJ59" s="148"/>
      <c r="BK59" s="148"/>
      <c r="BL59" s="148"/>
      <c r="BU59" s="148"/>
      <c r="BW59" s="2117"/>
      <c r="CA59" s="3648" t="str">
        <f t="shared" si="112"/>
        <v/>
      </c>
      <c r="CB59" s="3648" t="str">
        <f t="shared" si="113"/>
        <v/>
      </c>
      <c r="CC59" s="3648" t="str">
        <f t="shared" si="114"/>
        <v/>
      </c>
      <c r="CD59" s="3648" t="str">
        <f t="shared" si="115"/>
        <v/>
      </c>
      <c r="CE59" s="3648" t="str">
        <f t="shared" si="116"/>
        <v/>
      </c>
      <c r="CF59" s="3648" t="str">
        <f t="shared" si="144"/>
        <v/>
      </c>
      <c r="CG59" s="3648" t="str">
        <f t="shared" si="145"/>
        <v/>
      </c>
      <c r="CH59" s="3648" t="str">
        <f t="shared" si="146"/>
        <v/>
      </c>
      <c r="CI59" s="3648" t="str">
        <f t="shared" si="147"/>
        <v/>
      </c>
      <c r="CJ59" s="3648" t="str">
        <f t="shared" si="148"/>
        <v/>
      </c>
      <c r="CK59" s="3648" t="str">
        <f t="shared" si="149"/>
        <v/>
      </c>
      <c r="CL59" s="3648" t="str">
        <f t="shared" si="150"/>
        <v/>
      </c>
      <c r="CM59" s="3648" t="str">
        <f t="shared" si="151"/>
        <v/>
      </c>
      <c r="CN59" s="3648" t="str">
        <f t="shared" si="152"/>
        <v/>
      </c>
      <c r="CO59" s="3648" t="str">
        <f t="shared" si="153"/>
        <v/>
      </c>
      <c r="CP59" s="3648" t="str">
        <f t="shared" si="154"/>
        <v/>
      </c>
      <c r="CQ59" s="3648" t="str">
        <f t="shared" si="155"/>
        <v/>
      </c>
      <c r="CR59" s="3648" t="str">
        <f t="shared" si="156"/>
        <v/>
      </c>
      <c r="CS59" s="3648" t="str">
        <f t="shared" si="157"/>
        <v/>
      </c>
      <c r="CT59" s="3648" t="str">
        <f t="shared" si="158"/>
        <v/>
      </c>
      <c r="CU59" s="3648" t="str">
        <f t="shared" si="159"/>
        <v/>
      </c>
      <c r="CV59" s="3648" t="str">
        <f t="shared" si="160"/>
        <v/>
      </c>
      <c r="CW59" s="3648" t="str">
        <f t="shared" si="161"/>
        <v/>
      </c>
      <c r="CX59" s="3648" t="str">
        <f t="shared" si="162"/>
        <v/>
      </c>
      <c r="CY59" s="3648" t="str">
        <f t="shared" si="163"/>
        <v/>
      </c>
      <c r="CZ59" s="3648" t="str">
        <f t="shared" si="117"/>
        <v/>
      </c>
      <c r="DA59" s="3649">
        <f t="shared" si="118"/>
        <v>0</v>
      </c>
      <c r="DB59" s="3649">
        <f t="shared" si="119"/>
        <v>0</v>
      </c>
      <c r="DC59" s="3649">
        <f t="shared" si="120"/>
        <v>0</v>
      </c>
      <c r="DD59" s="3649">
        <f t="shared" si="121"/>
        <v>0</v>
      </c>
      <c r="DE59" s="3649">
        <f t="shared" si="122"/>
        <v>0</v>
      </c>
      <c r="DF59" s="3649">
        <f t="shared" si="123"/>
        <v>0</v>
      </c>
      <c r="DG59" s="3649">
        <f t="shared" si="124"/>
        <v>0</v>
      </c>
      <c r="DH59" s="3649">
        <f t="shared" si="125"/>
        <v>0</v>
      </c>
      <c r="DI59" s="3649">
        <f t="shared" si="126"/>
        <v>0</v>
      </c>
      <c r="DJ59" s="3649">
        <f t="shared" si="127"/>
        <v>0</v>
      </c>
      <c r="DK59" s="3649">
        <f t="shared" si="128"/>
        <v>0</v>
      </c>
      <c r="DL59" s="3649">
        <f t="shared" si="129"/>
        <v>0</v>
      </c>
      <c r="DM59" s="3649">
        <f t="shared" si="130"/>
        <v>0</v>
      </c>
      <c r="DN59" s="3649">
        <f t="shared" si="131"/>
        <v>0</v>
      </c>
      <c r="DO59" s="3649">
        <f t="shared" si="132"/>
        <v>0</v>
      </c>
      <c r="DP59" s="3649">
        <f t="shared" si="133"/>
        <v>0</v>
      </c>
      <c r="DQ59" s="3649">
        <f t="shared" si="134"/>
        <v>0</v>
      </c>
      <c r="DR59" s="3649">
        <f t="shared" si="135"/>
        <v>0</v>
      </c>
      <c r="DS59" s="3649">
        <f t="shared" si="136"/>
        <v>0</v>
      </c>
      <c r="DT59" s="3649">
        <f t="shared" si="137"/>
        <v>0</v>
      </c>
      <c r="DU59" s="3649">
        <f t="shared" si="138"/>
        <v>0</v>
      </c>
      <c r="DV59" s="3649">
        <f t="shared" si="139"/>
        <v>0</v>
      </c>
      <c r="DW59" s="3649">
        <f t="shared" si="140"/>
        <v>0</v>
      </c>
      <c r="DX59" s="3649">
        <f t="shared" si="141"/>
        <v>0</v>
      </c>
      <c r="DY59" s="3649">
        <f t="shared" si="142"/>
        <v>0</v>
      </c>
      <c r="DZ59" s="3649">
        <f t="shared" si="143"/>
        <v>0</v>
      </c>
    </row>
    <row r="60" spans="1:130" ht="16.149999999999999" customHeight="1" x14ac:dyDescent="0.25">
      <c r="A60" s="2974" t="s">
        <v>3647</v>
      </c>
      <c r="B60" s="1921">
        <f t="shared" si="110"/>
        <v>0</v>
      </c>
      <c r="C60" s="2288">
        <f t="shared" si="110"/>
        <v>0</v>
      </c>
      <c r="D60" s="2005"/>
      <c r="E60" s="6058"/>
      <c r="F60" s="2002"/>
      <c r="G60" s="6058"/>
      <c r="H60" s="2002"/>
      <c r="I60" s="6058"/>
      <c r="J60" s="2002"/>
      <c r="K60" s="6058"/>
      <c r="L60" s="2002"/>
      <c r="M60" s="4571"/>
      <c r="N60" s="1926"/>
      <c r="O60" s="42"/>
      <c r="P60" s="1923"/>
      <c r="Q60" s="42"/>
      <c r="R60" s="1923"/>
      <c r="S60" s="42"/>
      <c r="T60" s="1923"/>
      <c r="U60" s="42"/>
      <c r="V60" s="1923"/>
      <c r="W60" s="42"/>
      <c r="X60" s="1923"/>
      <c r="Y60" s="42"/>
      <c r="Z60" s="1923"/>
      <c r="AA60" s="42"/>
      <c r="AB60" s="1923"/>
      <c r="AC60" s="42"/>
      <c r="AD60" s="1923"/>
      <c r="AE60" s="42"/>
      <c r="AF60" s="1923"/>
      <c r="AG60" s="42"/>
      <c r="AH60" s="1923"/>
      <c r="AI60" s="42"/>
      <c r="AJ60" s="1923"/>
      <c r="AK60" s="42"/>
      <c r="AL60" s="1923"/>
      <c r="AM60" s="42"/>
      <c r="AN60" s="1923"/>
      <c r="AO60" s="42"/>
      <c r="AP60" s="1923"/>
      <c r="AQ60" s="43"/>
      <c r="AR60" s="1998"/>
      <c r="AS60" s="43"/>
      <c r="AT60" s="1926"/>
      <c r="AU60" s="42"/>
      <c r="AV60" s="1923"/>
      <c r="AW60" s="63"/>
      <c r="AX60" s="3647" t="str">
        <f t="shared" si="111"/>
        <v/>
      </c>
      <c r="AY60" s="3647"/>
      <c r="AZ60" s="3647"/>
      <c r="BA60" s="3647"/>
      <c r="BB60" s="3647"/>
      <c r="BC60" s="3647"/>
      <c r="BD60" s="3647"/>
      <c r="BE60" s="3647"/>
      <c r="BF60" s="3647"/>
      <c r="BG60" s="3647"/>
      <c r="BH60" s="3647"/>
      <c r="BI60" s="148"/>
      <c r="BJ60" s="148"/>
      <c r="BK60" s="148"/>
      <c r="BL60" s="148"/>
      <c r="BU60" s="148"/>
      <c r="BW60" s="2117"/>
      <c r="CA60" s="3648" t="str">
        <f t="shared" si="112"/>
        <v/>
      </c>
      <c r="CB60" s="3648" t="str">
        <f t="shared" si="113"/>
        <v/>
      </c>
      <c r="CC60" s="3648" t="str">
        <f t="shared" si="114"/>
        <v/>
      </c>
      <c r="CD60" s="3648" t="str">
        <f t="shared" si="115"/>
        <v/>
      </c>
      <c r="CE60" s="3648" t="str">
        <f t="shared" si="116"/>
        <v/>
      </c>
      <c r="CF60" s="3648" t="str">
        <f t="shared" si="144"/>
        <v/>
      </c>
      <c r="CG60" s="3648" t="str">
        <f t="shared" si="145"/>
        <v/>
      </c>
      <c r="CH60" s="3648" t="str">
        <f t="shared" si="146"/>
        <v/>
      </c>
      <c r="CI60" s="3648" t="str">
        <f t="shared" si="147"/>
        <v/>
      </c>
      <c r="CJ60" s="3648" t="str">
        <f t="shared" si="148"/>
        <v/>
      </c>
      <c r="CK60" s="3648" t="str">
        <f t="shared" si="149"/>
        <v/>
      </c>
      <c r="CL60" s="3648" t="str">
        <f t="shared" si="150"/>
        <v/>
      </c>
      <c r="CM60" s="3648" t="str">
        <f t="shared" si="151"/>
        <v/>
      </c>
      <c r="CN60" s="3648" t="str">
        <f t="shared" si="152"/>
        <v/>
      </c>
      <c r="CO60" s="3648" t="str">
        <f t="shared" si="153"/>
        <v/>
      </c>
      <c r="CP60" s="3648" t="str">
        <f t="shared" si="154"/>
        <v/>
      </c>
      <c r="CQ60" s="3648" t="str">
        <f t="shared" si="155"/>
        <v/>
      </c>
      <c r="CR60" s="3648" t="str">
        <f t="shared" si="156"/>
        <v/>
      </c>
      <c r="CS60" s="3648" t="str">
        <f t="shared" si="157"/>
        <v/>
      </c>
      <c r="CT60" s="3648" t="str">
        <f t="shared" si="158"/>
        <v/>
      </c>
      <c r="CU60" s="3648" t="str">
        <f t="shared" si="159"/>
        <v/>
      </c>
      <c r="CV60" s="3648" t="str">
        <f t="shared" si="160"/>
        <v/>
      </c>
      <c r="CW60" s="3648" t="str">
        <f t="shared" si="161"/>
        <v/>
      </c>
      <c r="CX60" s="3648" t="str">
        <f t="shared" si="162"/>
        <v/>
      </c>
      <c r="CY60" s="3648" t="str">
        <f t="shared" si="163"/>
        <v/>
      </c>
      <c r="CZ60" s="3648" t="str">
        <f t="shared" si="117"/>
        <v/>
      </c>
      <c r="DA60" s="3649">
        <f t="shared" si="118"/>
        <v>0</v>
      </c>
      <c r="DB60" s="3649">
        <f t="shared" si="119"/>
        <v>0</v>
      </c>
      <c r="DC60" s="3649">
        <f t="shared" si="120"/>
        <v>0</v>
      </c>
      <c r="DD60" s="3649">
        <f t="shared" si="121"/>
        <v>0</v>
      </c>
      <c r="DE60" s="3649">
        <f t="shared" si="122"/>
        <v>0</v>
      </c>
      <c r="DF60" s="3649">
        <f t="shared" si="123"/>
        <v>0</v>
      </c>
      <c r="DG60" s="3649">
        <f t="shared" si="124"/>
        <v>0</v>
      </c>
      <c r="DH60" s="3649">
        <f t="shared" si="125"/>
        <v>0</v>
      </c>
      <c r="DI60" s="3649">
        <f t="shared" si="126"/>
        <v>0</v>
      </c>
      <c r="DJ60" s="3649">
        <f t="shared" si="127"/>
        <v>0</v>
      </c>
      <c r="DK60" s="3649">
        <f t="shared" si="128"/>
        <v>0</v>
      </c>
      <c r="DL60" s="3649">
        <f t="shared" si="129"/>
        <v>0</v>
      </c>
      <c r="DM60" s="3649">
        <f t="shared" si="130"/>
        <v>0</v>
      </c>
      <c r="DN60" s="3649">
        <f t="shared" si="131"/>
        <v>0</v>
      </c>
      <c r="DO60" s="3649">
        <f t="shared" si="132"/>
        <v>0</v>
      </c>
      <c r="DP60" s="3649">
        <f t="shared" si="133"/>
        <v>0</v>
      </c>
      <c r="DQ60" s="3649">
        <f t="shared" si="134"/>
        <v>0</v>
      </c>
      <c r="DR60" s="3649">
        <f t="shared" si="135"/>
        <v>0</v>
      </c>
      <c r="DS60" s="3649">
        <f t="shared" si="136"/>
        <v>0</v>
      </c>
      <c r="DT60" s="3649">
        <f t="shared" si="137"/>
        <v>0</v>
      </c>
      <c r="DU60" s="3649">
        <f t="shared" si="138"/>
        <v>0</v>
      </c>
      <c r="DV60" s="3649">
        <f t="shared" si="139"/>
        <v>0</v>
      </c>
      <c r="DW60" s="3649">
        <f t="shared" si="140"/>
        <v>0</v>
      </c>
      <c r="DX60" s="3649">
        <f t="shared" si="141"/>
        <v>0</v>
      </c>
      <c r="DY60" s="3649">
        <f t="shared" si="142"/>
        <v>0</v>
      </c>
      <c r="DZ60" s="3649">
        <f t="shared" si="143"/>
        <v>0</v>
      </c>
    </row>
    <row r="61" spans="1:130" ht="19.5" customHeight="1" x14ac:dyDescent="0.25">
      <c r="A61" s="2974" t="s">
        <v>3648</v>
      </c>
      <c r="B61" s="1921">
        <f t="shared" si="110"/>
        <v>0</v>
      </c>
      <c r="C61" s="2288">
        <f t="shared" si="110"/>
        <v>0</v>
      </c>
      <c r="D61" s="2005"/>
      <c r="E61" s="6058"/>
      <c r="F61" s="2002"/>
      <c r="G61" s="6058"/>
      <c r="H61" s="2002"/>
      <c r="I61" s="6058"/>
      <c r="J61" s="2002"/>
      <c r="K61" s="6058"/>
      <c r="L61" s="2002"/>
      <c r="M61" s="4571"/>
      <c r="N61" s="1926"/>
      <c r="O61" s="42"/>
      <c r="P61" s="1923"/>
      <c r="Q61" s="42"/>
      <c r="R61" s="1923"/>
      <c r="S61" s="42"/>
      <c r="T61" s="1923"/>
      <c r="U61" s="42"/>
      <c r="V61" s="1923"/>
      <c r="W61" s="42"/>
      <c r="X61" s="1923"/>
      <c r="Y61" s="42"/>
      <c r="Z61" s="1923"/>
      <c r="AA61" s="42"/>
      <c r="AB61" s="1923"/>
      <c r="AC61" s="42"/>
      <c r="AD61" s="1923"/>
      <c r="AE61" s="42"/>
      <c r="AF61" s="1923"/>
      <c r="AG61" s="42"/>
      <c r="AH61" s="1923"/>
      <c r="AI61" s="42"/>
      <c r="AJ61" s="1923"/>
      <c r="AK61" s="42"/>
      <c r="AL61" s="1923"/>
      <c r="AM61" s="42"/>
      <c r="AN61" s="1923"/>
      <c r="AO61" s="42"/>
      <c r="AP61" s="1923"/>
      <c r="AQ61" s="43"/>
      <c r="AR61" s="1926"/>
      <c r="AS61" s="43"/>
      <c r="AT61" s="1926"/>
      <c r="AU61" s="42"/>
      <c r="AV61" s="1923"/>
      <c r="AW61" s="63"/>
      <c r="AX61" s="3647" t="str">
        <f t="shared" si="111"/>
        <v/>
      </c>
      <c r="AY61" s="3647"/>
      <c r="AZ61" s="3647"/>
      <c r="BA61" s="3647"/>
      <c r="BB61" s="3647"/>
      <c r="BC61" s="3647"/>
      <c r="BD61" s="3647"/>
      <c r="BE61" s="3647"/>
      <c r="BF61" s="3647"/>
      <c r="BG61" s="3647"/>
      <c r="BH61" s="3647"/>
      <c r="BI61" s="148"/>
      <c r="BJ61" s="148"/>
      <c r="BK61" s="148"/>
      <c r="BL61" s="148"/>
      <c r="BU61" s="148"/>
      <c r="BW61" s="2117"/>
      <c r="CA61" s="3648" t="str">
        <f t="shared" si="112"/>
        <v/>
      </c>
      <c r="CB61" s="3648" t="str">
        <f t="shared" si="113"/>
        <v/>
      </c>
      <c r="CC61" s="3648" t="str">
        <f t="shared" si="114"/>
        <v/>
      </c>
      <c r="CD61" s="3648" t="str">
        <f t="shared" si="115"/>
        <v/>
      </c>
      <c r="CE61" s="3648" t="str">
        <f t="shared" si="116"/>
        <v/>
      </c>
      <c r="CF61" s="3648" t="str">
        <f t="shared" si="144"/>
        <v/>
      </c>
      <c r="CG61" s="3648" t="str">
        <f t="shared" si="145"/>
        <v/>
      </c>
      <c r="CH61" s="3648" t="str">
        <f t="shared" si="146"/>
        <v/>
      </c>
      <c r="CI61" s="3648" t="str">
        <f t="shared" si="147"/>
        <v/>
      </c>
      <c r="CJ61" s="3648" t="str">
        <f t="shared" si="148"/>
        <v/>
      </c>
      <c r="CK61" s="3648" t="str">
        <f t="shared" si="149"/>
        <v/>
      </c>
      <c r="CL61" s="3648" t="str">
        <f t="shared" si="150"/>
        <v/>
      </c>
      <c r="CM61" s="3648" t="str">
        <f t="shared" si="151"/>
        <v/>
      </c>
      <c r="CN61" s="3648" t="str">
        <f t="shared" si="152"/>
        <v/>
      </c>
      <c r="CO61" s="3648" t="str">
        <f t="shared" si="153"/>
        <v/>
      </c>
      <c r="CP61" s="3648" t="str">
        <f t="shared" si="154"/>
        <v/>
      </c>
      <c r="CQ61" s="3648" t="str">
        <f t="shared" si="155"/>
        <v/>
      </c>
      <c r="CR61" s="3648" t="str">
        <f t="shared" si="156"/>
        <v/>
      </c>
      <c r="CS61" s="3648" t="str">
        <f t="shared" si="157"/>
        <v/>
      </c>
      <c r="CT61" s="3648" t="str">
        <f t="shared" si="158"/>
        <v/>
      </c>
      <c r="CU61" s="3648" t="str">
        <f t="shared" si="159"/>
        <v/>
      </c>
      <c r="CV61" s="3648" t="str">
        <f t="shared" si="160"/>
        <v/>
      </c>
      <c r="CW61" s="3648" t="str">
        <f t="shared" si="161"/>
        <v/>
      </c>
      <c r="CX61" s="3648" t="str">
        <f t="shared" si="162"/>
        <v/>
      </c>
      <c r="CY61" s="3648" t="str">
        <f t="shared" si="163"/>
        <v/>
      </c>
      <c r="CZ61" s="3648" t="str">
        <f t="shared" si="117"/>
        <v/>
      </c>
      <c r="DA61" s="3649">
        <f t="shared" si="118"/>
        <v>0</v>
      </c>
      <c r="DB61" s="3649">
        <f t="shared" si="119"/>
        <v>0</v>
      </c>
      <c r="DC61" s="3649">
        <f t="shared" si="120"/>
        <v>0</v>
      </c>
      <c r="DD61" s="3649">
        <f t="shared" si="121"/>
        <v>0</v>
      </c>
      <c r="DE61" s="3649">
        <f t="shared" si="122"/>
        <v>0</v>
      </c>
      <c r="DF61" s="3649">
        <f t="shared" si="123"/>
        <v>0</v>
      </c>
      <c r="DG61" s="3649">
        <f t="shared" si="124"/>
        <v>0</v>
      </c>
      <c r="DH61" s="3649">
        <f t="shared" si="125"/>
        <v>0</v>
      </c>
      <c r="DI61" s="3649">
        <f t="shared" si="126"/>
        <v>0</v>
      </c>
      <c r="DJ61" s="3649">
        <f t="shared" si="127"/>
        <v>0</v>
      </c>
      <c r="DK61" s="3649">
        <f t="shared" si="128"/>
        <v>0</v>
      </c>
      <c r="DL61" s="3649">
        <f t="shared" si="129"/>
        <v>0</v>
      </c>
      <c r="DM61" s="3649">
        <f t="shared" si="130"/>
        <v>0</v>
      </c>
      <c r="DN61" s="3649">
        <f t="shared" si="131"/>
        <v>0</v>
      </c>
      <c r="DO61" s="3649">
        <f t="shared" si="132"/>
        <v>0</v>
      </c>
      <c r="DP61" s="3649">
        <f t="shared" si="133"/>
        <v>0</v>
      </c>
      <c r="DQ61" s="3649">
        <f t="shared" si="134"/>
        <v>0</v>
      </c>
      <c r="DR61" s="3649">
        <f t="shared" si="135"/>
        <v>0</v>
      </c>
      <c r="DS61" s="3649">
        <f t="shared" si="136"/>
        <v>0</v>
      </c>
      <c r="DT61" s="3649">
        <f t="shared" si="137"/>
        <v>0</v>
      </c>
      <c r="DU61" s="3649">
        <f t="shared" si="138"/>
        <v>0</v>
      </c>
      <c r="DV61" s="3649">
        <f t="shared" si="139"/>
        <v>0</v>
      </c>
      <c r="DW61" s="3649">
        <f t="shared" si="140"/>
        <v>0</v>
      </c>
      <c r="DX61" s="3649">
        <f t="shared" si="141"/>
        <v>0</v>
      </c>
      <c r="DY61" s="3649">
        <f t="shared" si="142"/>
        <v>0</v>
      </c>
      <c r="DZ61" s="3649">
        <f t="shared" si="143"/>
        <v>0</v>
      </c>
    </row>
    <row r="62" spans="1:130" ht="24.75" customHeight="1" x14ac:dyDescent="0.25">
      <c r="A62" s="2974" t="s">
        <v>3649</v>
      </c>
      <c r="B62" s="1921">
        <f t="shared" si="110"/>
        <v>0</v>
      </c>
      <c r="C62" s="2288">
        <f t="shared" si="110"/>
        <v>0</v>
      </c>
      <c r="D62" s="2005"/>
      <c r="E62" s="6058"/>
      <c r="F62" s="2002"/>
      <c r="G62" s="6058"/>
      <c r="H62" s="2002"/>
      <c r="I62" s="6058"/>
      <c r="J62" s="2002"/>
      <c r="K62" s="6058"/>
      <c r="L62" s="2002"/>
      <c r="M62" s="4571"/>
      <c r="N62" s="1926"/>
      <c r="O62" s="42"/>
      <c r="P62" s="1923"/>
      <c r="Q62" s="42"/>
      <c r="R62" s="1923"/>
      <c r="S62" s="42"/>
      <c r="T62" s="1923"/>
      <c r="U62" s="42"/>
      <c r="V62" s="1923"/>
      <c r="W62" s="42"/>
      <c r="X62" s="1923"/>
      <c r="Y62" s="42"/>
      <c r="Z62" s="1923"/>
      <c r="AA62" s="42"/>
      <c r="AB62" s="1923"/>
      <c r="AC62" s="42"/>
      <c r="AD62" s="1923"/>
      <c r="AE62" s="42"/>
      <c r="AF62" s="1923"/>
      <c r="AG62" s="42"/>
      <c r="AH62" s="1923"/>
      <c r="AI62" s="42"/>
      <c r="AJ62" s="1923"/>
      <c r="AK62" s="42"/>
      <c r="AL62" s="1923"/>
      <c r="AM62" s="42"/>
      <c r="AN62" s="1923"/>
      <c r="AO62" s="42"/>
      <c r="AP62" s="1923"/>
      <c r="AQ62" s="43"/>
      <c r="AR62" s="1998"/>
      <c r="AS62" s="43"/>
      <c r="AT62" s="1926"/>
      <c r="AU62" s="42"/>
      <c r="AV62" s="1923"/>
      <c r="AW62" s="63"/>
      <c r="AX62" s="3647" t="str">
        <f t="shared" si="111"/>
        <v/>
      </c>
      <c r="AY62" s="3647"/>
      <c r="AZ62" s="3647"/>
      <c r="BA62" s="3647"/>
      <c r="BB62" s="3647"/>
      <c r="BC62" s="3647"/>
      <c r="BD62" s="3647"/>
      <c r="BE62" s="3647"/>
      <c r="BF62" s="3647"/>
      <c r="BG62" s="3647"/>
      <c r="BH62" s="3647"/>
      <c r="BI62" s="148"/>
      <c r="BJ62" s="148"/>
      <c r="BK62" s="148"/>
      <c r="BL62" s="148"/>
      <c r="BU62" s="148"/>
      <c r="BW62" s="2117"/>
      <c r="CA62" s="3648" t="str">
        <f t="shared" si="112"/>
        <v/>
      </c>
      <c r="CB62" s="3648" t="str">
        <f t="shared" si="113"/>
        <v/>
      </c>
      <c r="CC62" s="3648" t="str">
        <f t="shared" si="114"/>
        <v/>
      </c>
      <c r="CD62" s="3648" t="str">
        <f t="shared" si="115"/>
        <v/>
      </c>
      <c r="CE62" s="3648" t="str">
        <f t="shared" si="116"/>
        <v/>
      </c>
      <c r="CF62" s="3648" t="str">
        <f t="shared" si="144"/>
        <v/>
      </c>
      <c r="CG62" s="3648" t="str">
        <f t="shared" si="145"/>
        <v/>
      </c>
      <c r="CH62" s="3648" t="str">
        <f t="shared" si="146"/>
        <v/>
      </c>
      <c r="CI62" s="3648" t="str">
        <f t="shared" si="147"/>
        <v/>
      </c>
      <c r="CJ62" s="3648" t="str">
        <f t="shared" si="148"/>
        <v/>
      </c>
      <c r="CK62" s="3648" t="str">
        <f t="shared" si="149"/>
        <v/>
      </c>
      <c r="CL62" s="3648" t="str">
        <f t="shared" si="150"/>
        <v/>
      </c>
      <c r="CM62" s="3648" t="str">
        <f t="shared" si="151"/>
        <v/>
      </c>
      <c r="CN62" s="3648" t="str">
        <f t="shared" si="152"/>
        <v/>
      </c>
      <c r="CO62" s="3648" t="str">
        <f t="shared" si="153"/>
        <v/>
      </c>
      <c r="CP62" s="3648" t="str">
        <f t="shared" si="154"/>
        <v/>
      </c>
      <c r="CQ62" s="3648" t="str">
        <f t="shared" si="155"/>
        <v/>
      </c>
      <c r="CR62" s="3648" t="str">
        <f t="shared" si="156"/>
        <v/>
      </c>
      <c r="CS62" s="3648" t="str">
        <f t="shared" si="157"/>
        <v/>
      </c>
      <c r="CT62" s="3648" t="str">
        <f t="shared" si="158"/>
        <v/>
      </c>
      <c r="CU62" s="3648" t="str">
        <f t="shared" si="159"/>
        <v/>
      </c>
      <c r="CV62" s="3648" t="str">
        <f t="shared" si="160"/>
        <v/>
      </c>
      <c r="CW62" s="3648" t="str">
        <f t="shared" si="161"/>
        <v/>
      </c>
      <c r="CX62" s="3648" t="str">
        <f t="shared" si="162"/>
        <v/>
      </c>
      <c r="CY62" s="3648" t="str">
        <f t="shared" si="163"/>
        <v/>
      </c>
      <c r="CZ62" s="3648" t="str">
        <f t="shared" si="117"/>
        <v/>
      </c>
      <c r="DA62" s="3649">
        <f t="shared" si="118"/>
        <v>0</v>
      </c>
      <c r="DB62" s="3649">
        <f t="shared" si="119"/>
        <v>0</v>
      </c>
      <c r="DC62" s="3649">
        <f t="shared" si="120"/>
        <v>0</v>
      </c>
      <c r="DD62" s="3649">
        <f t="shared" si="121"/>
        <v>0</v>
      </c>
      <c r="DE62" s="3649">
        <f t="shared" si="122"/>
        <v>0</v>
      </c>
      <c r="DF62" s="3649">
        <f t="shared" si="123"/>
        <v>0</v>
      </c>
      <c r="DG62" s="3649">
        <f t="shared" si="124"/>
        <v>0</v>
      </c>
      <c r="DH62" s="3649">
        <f t="shared" si="125"/>
        <v>0</v>
      </c>
      <c r="DI62" s="3649">
        <f t="shared" si="126"/>
        <v>0</v>
      </c>
      <c r="DJ62" s="3649">
        <f t="shared" si="127"/>
        <v>0</v>
      </c>
      <c r="DK62" s="3649">
        <f t="shared" si="128"/>
        <v>0</v>
      </c>
      <c r="DL62" s="3649">
        <f t="shared" si="129"/>
        <v>0</v>
      </c>
      <c r="DM62" s="3649">
        <f t="shared" si="130"/>
        <v>0</v>
      </c>
      <c r="DN62" s="3649">
        <f t="shared" si="131"/>
        <v>0</v>
      </c>
      <c r="DO62" s="3649">
        <f t="shared" si="132"/>
        <v>0</v>
      </c>
      <c r="DP62" s="3649">
        <f t="shared" si="133"/>
        <v>0</v>
      </c>
      <c r="DQ62" s="3649">
        <f t="shared" si="134"/>
        <v>0</v>
      </c>
      <c r="DR62" s="3649">
        <f t="shared" si="135"/>
        <v>0</v>
      </c>
      <c r="DS62" s="3649">
        <f t="shared" si="136"/>
        <v>0</v>
      </c>
      <c r="DT62" s="3649">
        <f t="shared" si="137"/>
        <v>0</v>
      </c>
      <c r="DU62" s="3649">
        <f t="shared" si="138"/>
        <v>0</v>
      </c>
      <c r="DV62" s="3649">
        <f t="shared" si="139"/>
        <v>0</v>
      </c>
      <c r="DW62" s="3649">
        <f t="shared" si="140"/>
        <v>0</v>
      </c>
      <c r="DX62" s="3649">
        <f t="shared" si="141"/>
        <v>0</v>
      </c>
      <c r="DY62" s="3649">
        <f t="shared" si="142"/>
        <v>0</v>
      </c>
      <c r="DZ62" s="3649">
        <f t="shared" si="143"/>
        <v>0</v>
      </c>
    </row>
    <row r="63" spans="1:130" ht="16.149999999999999" customHeight="1" x14ac:dyDescent="0.25">
      <c r="A63" s="2245" t="s">
        <v>3650</v>
      </c>
      <c r="B63" s="1921">
        <f t="shared" si="110"/>
        <v>0</v>
      </c>
      <c r="C63" s="2288">
        <f t="shared" si="110"/>
        <v>0</v>
      </c>
      <c r="D63" s="2005"/>
      <c r="E63" s="6058"/>
      <c r="F63" s="2002"/>
      <c r="G63" s="6058"/>
      <c r="H63" s="2002"/>
      <c r="I63" s="6058"/>
      <c r="J63" s="2002"/>
      <c r="K63" s="6058"/>
      <c r="L63" s="2002"/>
      <c r="M63" s="4571"/>
      <c r="N63" s="1926"/>
      <c r="O63" s="42"/>
      <c r="P63" s="1923"/>
      <c r="Q63" s="42"/>
      <c r="R63" s="1923"/>
      <c r="S63" s="42"/>
      <c r="T63" s="1923"/>
      <c r="U63" s="42"/>
      <c r="V63" s="1923"/>
      <c r="W63" s="42"/>
      <c r="X63" s="1923"/>
      <c r="Y63" s="42"/>
      <c r="Z63" s="1923"/>
      <c r="AA63" s="42"/>
      <c r="AB63" s="1923"/>
      <c r="AC63" s="42"/>
      <c r="AD63" s="1923"/>
      <c r="AE63" s="42"/>
      <c r="AF63" s="1923"/>
      <c r="AG63" s="42"/>
      <c r="AH63" s="1923"/>
      <c r="AI63" s="42"/>
      <c r="AJ63" s="1923"/>
      <c r="AK63" s="42"/>
      <c r="AL63" s="1923"/>
      <c r="AM63" s="42"/>
      <c r="AN63" s="1923"/>
      <c r="AO63" s="42"/>
      <c r="AP63" s="1923"/>
      <c r="AQ63" s="43"/>
      <c r="AR63" s="1998"/>
      <c r="AS63" s="43"/>
      <c r="AT63" s="1926"/>
      <c r="AU63" s="42"/>
      <c r="AV63" s="1923"/>
      <c r="AW63" s="63"/>
      <c r="AX63" s="3647" t="str">
        <f t="shared" si="111"/>
        <v/>
      </c>
      <c r="AY63" s="3647"/>
      <c r="AZ63" s="3647"/>
      <c r="BA63" s="3647"/>
      <c r="BB63" s="3647"/>
      <c r="BC63" s="3647"/>
      <c r="BD63" s="3647"/>
      <c r="BE63" s="3647"/>
      <c r="BF63" s="3647"/>
      <c r="BG63" s="3647"/>
      <c r="BH63" s="3647"/>
      <c r="BI63" s="148"/>
      <c r="BJ63" s="148"/>
      <c r="BK63" s="148"/>
      <c r="BL63" s="148"/>
      <c r="BU63" s="148"/>
      <c r="BW63" s="2117"/>
      <c r="CA63" s="3648" t="str">
        <f t="shared" si="112"/>
        <v/>
      </c>
      <c r="CB63" s="3648" t="str">
        <f t="shared" si="113"/>
        <v/>
      </c>
      <c r="CC63" s="3648" t="str">
        <f t="shared" si="114"/>
        <v/>
      </c>
      <c r="CD63" s="3648" t="str">
        <f t="shared" si="115"/>
        <v/>
      </c>
      <c r="CE63" s="3648" t="str">
        <f t="shared" si="116"/>
        <v/>
      </c>
      <c r="CF63" s="3648" t="str">
        <f t="shared" si="144"/>
        <v/>
      </c>
      <c r="CG63" s="3648" t="str">
        <f t="shared" si="145"/>
        <v/>
      </c>
      <c r="CH63" s="3648" t="str">
        <f t="shared" si="146"/>
        <v/>
      </c>
      <c r="CI63" s="3648" t="str">
        <f t="shared" si="147"/>
        <v/>
      </c>
      <c r="CJ63" s="3648" t="str">
        <f t="shared" si="148"/>
        <v/>
      </c>
      <c r="CK63" s="3648" t="str">
        <f t="shared" si="149"/>
        <v/>
      </c>
      <c r="CL63" s="3648" t="str">
        <f t="shared" si="150"/>
        <v/>
      </c>
      <c r="CM63" s="3648" t="str">
        <f t="shared" si="151"/>
        <v/>
      </c>
      <c r="CN63" s="3648" t="str">
        <f t="shared" si="152"/>
        <v/>
      </c>
      <c r="CO63" s="3648" t="str">
        <f t="shared" si="153"/>
        <v/>
      </c>
      <c r="CP63" s="3648" t="str">
        <f t="shared" si="154"/>
        <v/>
      </c>
      <c r="CQ63" s="3648" t="str">
        <f t="shared" si="155"/>
        <v/>
      </c>
      <c r="CR63" s="3648" t="str">
        <f t="shared" si="156"/>
        <v/>
      </c>
      <c r="CS63" s="3648" t="str">
        <f t="shared" si="157"/>
        <v/>
      </c>
      <c r="CT63" s="3648" t="str">
        <f t="shared" si="158"/>
        <v/>
      </c>
      <c r="CU63" s="3648" t="str">
        <f t="shared" si="159"/>
        <v/>
      </c>
      <c r="CV63" s="3648" t="str">
        <f t="shared" si="160"/>
        <v/>
      </c>
      <c r="CW63" s="3648" t="str">
        <f t="shared" si="161"/>
        <v/>
      </c>
      <c r="CX63" s="3648" t="str">
        <f t="shared" si="162"/>
        <v/>
      </c>
      <c r="CY63" s="3648" t="str">
        <f t="shared" si="163"/>
        <v/>
      </c>
      <c r="CZ63" s="3648" t="str">
        <f t="shared" si="117"/>
        <v/>
      </c>
      <c r="DA63" s="3649">
        <f t="shared" si="118"/>
        <v>0</v>
      </c>
      <c r="DB63" s="3649">
        <f t="shared" si="119"/>
        <v>0</v>
      </c>
      <c r="DC63" s="3649">
        <f t="shared" si="120"/>
        <v>0</v>
      </c>
      <c r="DD63" s="3649">
        <f t="shared" si="121"/>
        <v>0</v>
      </c>
      <c r="DE63" s="3649">
        <f t="shared" si="122"/>
        <v>0</v>
      </c>
      <c r="DF63" s="3649">
        <f t="shared" si="123"/>
        <v>0</v>
      </c>
      <c r="DG63" s="3649">
        <f t="shared" si="124"/>
        <v>0</v>
      </c>
      <c r="DH63" s="3649">
        <f t="shared" si="125"/>
        <v>0</v>
      </c>
      <c r="DI63" s="3649">
        <f t="shared" si="126"/>
        <v>0</v>
      </c>
      <c r="DJ63" s="3649">
        <f t="shared" si="127"/>
        <v>0</v>
      </c>
      <c r="DK63" s="3649">
        <f t="shared" si="128"/>
        <v>0</v>
      </c>
      <c r="DL63" s="3649">
        <f t="shared" si="129"/>
        <v>0</v>
      </c>
      <c r="DM63" s="3649">
        <f t="shared" si="130"/>
        <v>0</v>
      </c>
      <c r="DN63" s="3649">
        <f t="shared" si="131"/>
        <v>0</v>
      </c>
      <c r="DO63" s="3649">
        <f t="shared" si="132"/>
        <v>0</v>
      </c>
      <c r="DP63" s="3649">
        <f t="shared" si="133"/>
        <v>0</v>
      </c>
      <c r="DQ63" s="3649">
        <f t="shared" si="134"/>
        <v>0</v>
      </c>
      <c r="DR63" s="3649">
        <f t="shared" si="135"/>
        <v>0</v>
      </c>
      <c r="DS63" s="3649">
        <f t="shared" si="136"/>
        <v>0</v>
      </c>
      <c r="DT63" s="3649">
        <f t="shared" si="137"/>
        <v>0</v>
      </c>
      <c r="DU63" s="3649">
        <f t="shared" si="138"/>
        <v>0</v>
      </c>
      <c r="DV63" s="3649">
        <f t="shared" si="139"/>
        <v>0</v>
      </c>
      <c r="DW63" s="3649">
        <f t="shared" si="140"/>
        <v>0</v>
      </c>
      <c r="DX63" s="3649">
        <f t="shared" si="141"/>
        <v>0</v>
      </c>
      <c r="DY63" s="3649">
        <f t="shared" si="142"/>
        <v>0</v>
      </c>
      <c r="DZ63" s="3649">
        <f t="shared" si="143"/>
        <v>0</v>
      </c>
    </row>
    <row r="64" spans="1:130" ht="16.149999999999999" customHeight="1" x14ac:dyDescent="0.25">
      <c r="A64" s="2245" t="s">
        <v>3651</v>
      </c>
      <c r="B64" s="1921">
        <f>+D64+F64+H64+J64+L64+N64+P64+R64+T64+V64+X64+Z64+AB64+AD64+AF64+AH64+AJ64+AL64+AN64+AP64</f>
        <v>0</v>
      </c>
      <c r="C64" s="2288">
        <f>+E64+G64+I64+K64+M64+O64+Q64+S64+U64+W64+Y64+AA64+AC64+AE64+AG64+AI64+AK64+AM64+AO64+AQ64</f>
        <v>0</v>
      </c>
      <c r="D64" s="1926"/>
      <c r="E64" s="42"/>
      <c r="F64" s="1923"/>
      <c r="G64" s="42"/>
      <c r="H64" s="1923"/>
      <c r="I64" s="63"/>
      <c r="J64" s="1926"/>
      <c r="K64" s="1926"/>
      <c r="L64" s="1923"/>
      <c r="M64" s="63"/>
      <c r="N64" s="1926"/>
      <c r="O64" s="42"/>
      <c r="P64" s="1923"/>
      <c r="Q64" s="42"/>
      <c r="R64" s="1923"/>
      <c r="S64" s="42"/>
      <c r="T64" s="1923"/>
      <c r="U64" s="42"/>
      <c r="V64" s="1923"/>
      <c r="W64" s="42"/>
      <c r="X64" s="1923"/>
      <c r="Y64" s="42"/>
      <c r="Z64" s="1923"/>
      <c r="AA64" s="42"/>
      <c r="AB64" s="1923"/>
      <c r="AC64" s="42"/>
      <c r="AD64" s="1923"/>
      <c r="AE64" s="42"/>
      <c r="AF64" s="1923"/>
      <c r="AG64" s="42"/>
      <c r="AH64" s="1923"/>
      <c r="AI64" s="42"/>
      <c r="AJ64" s="1923"/>
      <c r="AK64" s="42"/>
      <c r="AL64" s="1923"/>
      <c r="AM64" s="42"/>
      <c r="AN64" s="1923"/>
      <c r="AO64" s="42"/>
      <c r="AP64" s="1923"/>
      <c r="AQ64" s="43"/>
      <c r="AR64" s="1998"/>
      <c r="AS64" s="43"/>
      <c r="AT64" s="1926"/>
      <c r="AU64" s="42"/>
      <c r="AV64" s="1923"/>
      <c r="AW64" s="63"/>
      <c r="AX64" s="3647" t="str">
        <f t="shared" si="111"/>
        <v/>
      </c>
      <c r="AY64" s="3647"/>
      <c r="AZ64" s="3647"/>
      <c r="BA64" s="3647"/>
      <c r="BB64" s="3647"/>
      <c r="BC64" s="3647"/>
      <c r="BD64" s="3647"/>
      <c r="BE64" s="3647"/>
      <c r="BF64" s="3647"/>
      <c r="BG64" s="3647"/>
      <c r="BH64" s="3647"/>
      <c r="BI64" s="148"/>
      <c r="BJ64" s="148"/>
      <c r="BK64" s="148"/>
      <c r="BL64" s="148"/>
      <c r="BU64" s="148"/>
      <c r="BW64" s="2117"/>
      <c r="CA64" s="3648" t="str">
        <f t="shared" si="112"/>
        <v/>
      </c>
      <c r="CB64" s="3648" t="str">
        <f t="shared" si="113"/>
        <v/>
      </c>
      <c r="CC64" s="3648" t="str">
        <f t="shared" si="114"/>
        <v/>
      </c>
      <c r="CD64" s="3648" t="str">
        <f t="shared" si="115"/>
        <v/>
      </c>
      <c r="CE64" s="3648" t="str">
        <f t="shared" si="116"/>
        <v/>
      </c>
      <c r="CF64" s="3648" t="str">
        <f t="shared" si="144"/>
        <v/>
      </c>
      <c r="CG64" s="3648" t="str">
        <f t="shared" si="145"/>
        <v/>
      </c>
      <c r="CH64" s="3648" t="str">
        <f t="shared" si="146"/>
        <v/>
      </c>
      <c r="CI64" s="3648" t="str">
        <f t="shared" si="147"/>
        <v/>
      </c>
      <c r="CJ64" s="3648" t="str">
        <f t="shared" si="148"/>
        <v/>
      </c>
      <c r="CK64" s="3648" t="str">
        <f t="shared" si="149"/>
        <v/>
      </c>
      <c r="CL64" s="3648" t="str">
        <f t="shared" si="150"/>
        <v/>
      </c>
      <c r="CM64" s="3648" t="str">
        <f t="shared" si="151"/>
        <v/>
      </c>
      <c r="CN64" s="3648" t="str">
        <f t="shared" si="152"/>
        <v/>
      </c>
      <c r="CO64" s="3648" t="str">
        <f t="shared" si="153"/>
        <v/>
      </c>
      <c r="CP64" s="3648" t="str">
        <f t="shared" si="154"/>
        <v/>
      </c>
      <c r="CQ64" s="3648" t="str">
        <f t="shared" si="155"/>
        <v/>
      </c>
      <c r="CR64" s="3648" t="str">
        <f t="shared" si="156"/>
        <v/>
      </c>
      <c r="CS64" s="3648" t="str">
        <f t="shared" si="157"/>
        <v/>
      </c>
      <c r="CT64" s="3648" t="str">
        <f t="shared" si="158"/>
        <v/>
      </c>
      <c r="CU64" s="3648" t="str">
        <f t="shared" si="159"/>
        <v/>
      </c>
      <c r="CV64" s="3648" t="str">
        <f t="shared" si="160"/>
        <v/>
      </c>
      <c r="CW64" s="3648" t="str">
        <f t="shared" si="161"/>
        <v/>
      </c>
      <c r="CX64" s="3648" t="str">
        <f t="shared" si="162"/>
        <v/>
      </c>
      <c r="CY64" s="3648" t="str">
        <f t="shared" si="163"/>
        <v/>
      </c>
      <c r="CZ64" s="3648" t="str">
        <f t="shared" si="117"/>
        <v/>
      </c>
      <c r="DA64" s="3649">
        <f t="shared" si="118"/>
        <v>0</v>
      </c>
      <c r="DB64" s="3649">
        <f t="shared" si="119"/>
        <v>0</v>
      </c>
      <c r="DC64" s="3649">
        <f t="shared" si="120"/>
        <v>0</v>
      </c>
      <c r="DD64" s="3649">
        <f t="shared" si="121"/>
        <v>0</v>
      </c>
      <c r="DE64" s="3649">
        <f t="shared" si="122"/>
        <v>0</v>
      </c>
      <c r="DF64" s="3649">
        <f t="shared" si="123"/>
        <v>0</v>
      </c>
      <c r="DG64" s="3649">
        <f t="shared" si="124"/>
        <v>0</v>
      </c>
      <c r="DH64" s="3649">
        <f t="shared" si="125"/>
        <v>0</v>
      </c>
      <c r="DI64" s="3649">
        <f t="shared" si="126"/>
        <v>0</v>
      </c>
      <c r="DJ64" s="3649">
        <f t="shared" si="127"/>
        <v>0</v>
      </c>
      <c r="DK64" s="3649">
        <f t="shared" si="128"/>
        <v>0</v>
      </c>
      <c r="DL64" s="3649">
        <f t="shared" si="129"/>
        <v>0</v>
      </c>
      <c r="DM64" s="3649">
        <f t="shared" si="130"/>
        <v>0</v>
      </c>
      <c r="DN64" s="3649">
        <f t="shared" si="131"/>
        <v>0</v>
      </c>
      <c r="DO64" s="3649">
        <f t="shared" si="132"/>
        <v>0</v>
      </c>
      <c r="DP64" s="3649">
        <f t="shared" si="133"/>
        <v>0</v>
      </c>
      <c r="DQ64" s="3649">
        <f t="shared" si="134"/>
        <v>0</v>
      </c>
      <c r="DR64" s="3649">
        <f t="shared" si="135"/>
        <v>0</v>
      </c>
      <c r="DS64" s="3649">
        <f t="shared" si="136"/>
        <v>0</v>
      </c>
      <c r="DT64" s="3649">
        <f t="shared" si="137"/>
        <v>0</v>
      </c>
      <c r="DU64" s="3649">
        <f t="shared" si="138"/>
        <v>0</v>
      </c>
      <c r="DV64" s="3649">
        <f t="shared" si="139"/>
        <v>0</v>
      </c>
      <c r="DW64" s="3649">
        <f t="shared" si="140"/>
        <v>0</v>
      </c>
      <c r="DX64" s="3649">
        <f t="shared" si="141"/>
        <v>0</v>
      </c>
      <c r="DY64" s="3649">
        <f t="shared" si="142"/>
        <v>0</v>
      </c>
      <c r="DZ64" s="3649">
        <f t="shared" si="143"/>
        <v>0</v>
      </c>
    </row>
    <row r="65" spans="1:130" ht="24" customHeight="1" x14ac:dyDescent="0.25">
      <c r="A65" s="2974" t="s">
        <v>3652</v>
      </c>
      <c r="B65" s="1921">
        <f>+D65+F65+H65</f>
        <v>0</v>
      </c>
      <c r="C65" s="2288">
        <f>+E65+G65+I65</f>
        <v>0</v>
      </c>
      <c r="D65" s="1926"/>
      <c r="E65" s="42"/>
      <c r="F65" s="1923"/>
      <c r="G65" s="42"/>
      <c r="H65" s="1923"/>
      <c r="I65" s="63"/>
      <c r="J65" s="1995"/>
      <c r="K65" s="6141"/>
      <c r="L65" s="1995"/>
      <c r="M65" s="6141"/>
      <c r="N65" s="1995"/>
      <c r="O65" s="6141"/>
      <c r="P65" s="1995"/>
      <c r="Q65" s="6141"/>
      <c r="R65" s="1995"/>
      <c r="S65" s="6141"/>
      <c r="T65" s="1995"/>
      <c r="U65" s="6141"/>
      <c r="V65" s="1995"/>
      <c r="W65" s="6141"/>
      <c r="X65" s="1995"/>
      <c r="Y65" s="6141"/>
      <c r="Z65" s="1995"/>
      <c r="AA65" s="6141"/>
      <c r="AB65" s="1995"/>
      <c r="AC65" s="6141"/>
      <c r="AD65" s="1995"/>
      <c r="AE65" s="6141"/>
      <c r="AF65" s="1995"/>
      <c r="AG65" s="6141"/>
      <c r="AH65" s="1995"/>
      <c r="AI65" s="6141"/>
      <c r="AJ65" s="1995"/>
      <c r="AK65" s="6141"/>
      <c r="AL65" s="1995"/>
      <c r="AM65" s="6141"/>
      <c r="AN65" s="1995"/>
      <c r="AO65" s="6141"/>
      <c r="AP65" s="1995"/>
      <c r="AQ65" s="6142"/>
      <c r="AR65" s="1926"/>
      <c r="AS65" s="43"/>
      <c r="AT65" s="1926"/>
      <c r="AU65" s="42"/>
      <c r="AV65" s="1923"/>
      <c r="AW65" s="63"/>
      <c r="AX65" s="3647" t="str">
        <f t="shared" si="111"/>
        <v/>
      </c>
      <c r="AY65" s="3647"/>
      <c r="AZ65" s="3647"/>
      <c r="BA65" s="3647"/>
      <c r="BB65" s="3647"/>
      <c r="BC65" s="3647"/>
      <c r="BD65" s="3647"/>
      <c r="BE65" s="3647"/>
      <c r="BF65" s="3647"/>
      <c r="BG65" s="3647"/>
      <c r="BH65" s="3647"/>
      <c r="BI65" s="148"/>
      <c r="BJ65" s="148"/>
      <c r="BK65" s="148"/>
      <c r="BL65" s="148"/>
      <c r="BU65" s="148"/>
      <c r="BW65" s="2117"/>
      <c r="CA65" s="3648" t="str">
        <f t="shared" si="112"/>
        <v/>
      </c>
      <c r="CB65" s="3648" t="str">
        <f t="shared" si="113"/>
        <v/>
      </c>
      <c r="CC65" s="3648" t="str">
        <f t="shared" si="114"/>
        <v/>
      </c>
      <c r="CD65" s="3648" t="str">
        <f t="shared" si="115"/>
        <v/>
      </c>
      <c r="CE65" s="3648" t="str">
        <f t="shared" si="116"/>
        <v/>
      </c>
      <c r="CF65" s="3648" t="str">
        <f t="shared" si="144"/>
        <v/>
      </c>
      <c r="CG65" s="3648" t="str">
        <f t="shared" si="145"/>
        <v/>
      </c>
      <c r="CH65" s="3648" t="str">
        <f t="shared" si="146"/>
        <v/>
      </c>
      <c r="CI65" s="3648" t="str">
        <f t="shared" si="147"/>
        <v/>
      </c>
      <c r="CJ65" s="3648" t="str">
        <f t="shared" si="148"/>
        <v/>
      </c>
      <c r="CK65" s="3648" t="str">
        <f t="shared" si="149"/>
        <v/>
      </c>
      <c r="CL65" s="3648" t="str">
        <f t="shared" si="150"/>
        <v/>
      </c>
      <c r="CM65" s="3648" t="str">
        <f t="shared" si="151"/>
        <v/>
      </c>
      <c r="CN65" s="3648" t="str">
        <f t="shared" si="152"/>
        <v/>
      </c>
      <c r="CO65" s="3648" t="str">
        <f t="shared" si="153"/>
        <v/>
      </c>
      <c r="CP65" s="3648" t="str">
        <f t="shared" si="154"/>
        <v/>
      </c>
      <c r="CQ65" s="3648" t="str">
        <f t="shared" si="155"/>
        <v/>
      </c>
      <c r="CR65" s="3648" t="str">
        <f t="shared" si="156"/>
        <v/>
      </c>
      <c r="CS65" s="3648" t="str">
        <f t="shared" si="157"/>
        <v/>
      </c>
      <c r="CT65" s="3648" t="str">
        <f t="shared" si="158"/>
        <v/>
      </c>
      <c r="CU65" s="3648" t="str">
        <f t="shared" si="159"/>
        <v/>
      </c>
      <c r="CV65" s="3648" t="str">
        <f t="shared" si="160"/>
        <v/>
      </c>
      <c r="CW65" s="3648" t="str">
        <f t="shared" si="161"/>
        <v/>
      </c>
      <c r="CX65" s="3648" t="str">
        <f t="shared" si="162"/>
        <v/>
      </c>
      <c r="CY65" s="3648" t="str">
        <f t="shared" si="163"/>
        <v/>
      </c>
      <c r="CZ65" s="3648" t="str">
        <f t="shared" si="117"/>
        <v/>
      </c>
      <c r="DA65" s="3649">
        <f t="shared" si="118"/>
        <v>0</v>
      </c>
      <c r="DB65" s="3649">
        <f t="shared" si="119"/>
        <v>0</v>
      </c>
      <c r="DC65" s="3649">
        <f t="shared" si="120"/>
        <v>0</v>
      </c>
      <c r="DD65" s="3649">
        <f t="shared" si="121"/>
        <v>0</v>
      </c>
      <c r="DE65" s="3649">
        <f t="shared" si="122"/>
        <v>0</v>
      </c>
      <c r="DF65" s="3649">
        <f t="shared" si="123"/>
        <v>0</v>
      </c>
      <c r="DG65" s="3649">
        <f t="shared" si="124"/>
        <v>0</v>
      </c>
      <c r="DH65" s="3649">
        <f t="shared" si="125"/>
        <v>0</v>
      </c>
      <c r="DI65" s="3649">
        <f t="shared" si="126"/>
        <v>0</v>
      </c>
      <c r="DJ65" s="3649">
        <f t="shared" si="127"/>
        <v>0</v>
      </c>
      <c r="DK65" s="3649">
        <f t="shared" si="128"/>
        <v>0</v>
      </c>
      <c r="DL65" s="3649">
        <f t="shared" si="129"/>
        <v>0</v>
      </c>
      <c r="DM65" s="3649">
        <f t="shared" si="130"/>
        <v>0</v>
      </c>
      <c r="DN65" s="3649">
        <f t="shared" si="131"/>
        <v>0</v>
      </c>
      <c r="DO65" s="3649">
        <f t="shared" si="132"/>
        <v>0</v>
      </c>
      <c r="DP65" s="3649">
        <f t="shared" si="133"/>
        <v>0</v>
      </c>
      <c r="DQ65" s="3649">
        <f t="shared" si="134"/>
        <v>0</v>
      </c>
      <c r="DR65" s="3649">
        <f t="shared" si="135"/>
        <v>0</v>
      </c>
      <c r="DS65" s="3649">
        <f t="shared" si="136"/>
        <v>0</v>
      </c>
      <c r="DT65" s="3649">
        <f t="shared" si="137"/>
        <v>0</v>
      </c>
      <c r="DU65" s="3649">
        <f t="shared" si="138"/>
        <v>0</v>
      </c>
      <c r="DV65" s="3649">
        <f t="shared" si="139"/>
        <v>0</v>
      </c>
      <c r="DW65" s="3649">
        <f t="shared" si="140"/>
        <v>0</v>
      </c>
      <c r="DX65" s="3649">
        <f t="shared" si="141"/>
        <v>0</v>
      </c>
      <c r="DY65" s="3649">
        <f t="shared" si="142"/>
        <v>0</v>
      </c>
      <c r="DZ65" s="3649">
        <f t="shared" si="143"/>
        <v>0</v>
      </c>
    </row>
    <row r="66" spans="1:130" ht="18.75" customHeight="1" x14ac:dyDescent="0.25">
      <c r="A66" s="2974" t="s">
        <v>3653</v>
      </c>
      <c r="B66" s="1921">
        <f>+P66+R66+T66+V66+X66+Z66+AB66+AD66+AF66+AH66+AJ66+AL66+AN66+AP66</f>
        <v>0</v>
      </c>
      <c r="C66" s="2288">
        <f>+Q66+S66+U66+W66+Y66+AA66+AC66+AE66+AG66+AI66+AK66+AM66+AO66+AQ66</f>
        <v>0</v>
      </c>
      <c r="D66" s="2005"/>
      <c r="E66" s="6058"/>
      <c r="F66" s="2002"/>
      <c r="G66" s="6058"/>
      <c r="H66" s="2002"/>
      <c r="I66" s="6058"/>
      <c r="J66" s="2002"/>
      <c r="K66" s="6058"/>
      <c r="L66" s="2002"/>
      <c r="M66" s="4571"/>
      <c r="N66" s="2005"/>
      <c r="O66" s="6058"/>
      <c r="P66" s="1923"/>
      <c r="Q66" s="42"/>
      <c r="R66" s="1923"/>
      <c r="S66" s="42"/>
      <c r="T66" s="1923"/>
      <c r="U66" s="42"/>
      <c r="V66" s="1923"/>
      <c r="W66" s="42"/>
      <c r="X66" s="1923"/>
      <c r="Y66" s="42"/>
      <c r="Z66" s="1923"/>
      <c r="AA66" s="42"/>
      <c r="AB66" s="1923"/>
      <c r="AC66" s="42"/>
      <c r="AD66" s="1923"/>
      <c r="AE66" s="42"/>
      <c r="AF66" s="1923"/>
      <c r="AG66" s="42"/>
      <c r="AH66" s="1923"/>
      <c r="AI66" s="42"/>
      <c r="AJ66" s="1923"/>
      <c r="AK66" s="42"/>
      <c r="AL66" s="1923"/>
      <c r="AM66" s="42"/>
      <c r="AN66" s="1923"/>
      <c r="AO66" s="42"/>
      <c r="AP66" s="1923"/>
      <c r="AQ66" s="43"/>
      <c r="AR66" s="1926"/>
      <c r="AS66" s="43"/>
      <c r="AT66" s="1926"/>
      <c r="AU66" s="42"/>
      <c r="AV66" s="1923"/>
      <c r="AW66" s="63"/>
      <c r="AX66" s="3647" t="str">
        <f t="shared" si="111"/>
        <v/>
      </c>
      <c r="AY66" s="3647"/>
      <c r="AZ66" s="3647"/>
      <c r="BA66" s="3647"/>
      <c r="BB66" s="3647"/>
      <c r="BC66" s="3647"/>
      <c r="BD66" s="3647"/>
      <c r="BE66" s="3647"/>
      <c r="BF66" s="3647"/>
      <c r="BG66" s="3647"/>
      <c r="BH66" s="3647"/>
      <c r="BI66" s="148"/>
      <c r="BJ66" s="148"/>
      <c r="BK66" s="148"/>
      <c r="BL66" s="148"/>
      <c r="BU66" s="148"/>
      <c r="BW66" s="2117"/>
      <c r="CA66" s="3648" t="str">
        <f t="shared" si="112"/>
        <v/>
      </c>
      <c r="CB66" s="3648" t="str">
        <f t="shared" si="113"/>
        <v/>
      </c>
      <c r="CC66" s="3648" t="str">
        <f t="shared" si="114"/>
        <v/>
      </c>
      <c r="CD66" s="3648" t="str">
        <f t="shared" si="115"/>
        <v/>
      </c>
      <c r="CE66" s="3648" t="str">
        <f t="shared" si="116"/>
        <v/>
      </c>
      <c r="CF66" s="3648" t="str">
        <f t="shared" si="144"/>
        <v/>
      </c>
      <c r="CG66" s="3648" t="str">
        <f t="shared" si="145"/>
        <v/>
      </c>
      <c r="CH66" s="3648" t="str">
        <f t="shared" si="146"/>
        <v/>
      </c>
      <c r="CI66" s="3648" t="str">
        <f t="shared" si="147"/>
        <v/>
      </c>
      <c r="CJ66" s="3648" t="str">
        <f t="shared" si="148"/>
        <v/>
      </c>
      <c r="CK66" s="3648" t="str">
        <f t="shared" si="149"/>
        <v/>
      </c>
      <c r="CL66" s="3648" t="str">
        <f t="shared" si="150"/>
        <v/>
      </c>
      <c r="CM66" s="3648" t="str">
        <f t="shared" si="151"/>
        <v/>
      </c>
      <c r="CN66" s="3648" t="str">
        <f t="shared" si="152"/>
        <v/>
      </c>
      <c r="CO66" s="3648" t="str">
        <f t="shared" si="153"/>
        <v/>
      </c>
      <c r="CP66" s="3648" t="str">
        <f t="shared" si="154"/>
        <v/>
      </c>
      <c r="CQ66" s="3648" t="str">
        <f t="shared" si="155"/>
        <v/>
      </c>
      <c r="CR66" s="3648" t="str">
        <f t="shared" si="156"/>
        <v/>
      </c>
      <c r="CS66" s="3648" t="str">
        <f t="shared" si="157"/>
        <v/>
      </c>
      <c r="CT66" s="3648" t="str">
        <f t="shared" si="158"/>
        <v/>
      </c>
      <c r="CU66" s="3648" t="str">
        <f t="shared" si="159"/>
        <v/>
      </c>
      <c r="CV66" s="3648" t="str">
        <f t="shared" si="160"/>
        <v/>
      </c>
      <c r="CW66" s="3648" t="str">
        <f t="shared" si="161"/>
        <v/>
      </c>
      <c r="CX66" s="3648" t="str">
        <f t="shared" si="162"/>
        <v/>
      </c>
      <c r="CY66" s="3648" t="str">
        <f t="shared" si="163"/>
        <v/>
      </c>
      <c r="CZ66" s="3648" t="str">
        <f t="shared" si="117"/>
        <v/>
      </c>
      <c r="DA66" s="3649">
        <f t="shared" si="118"/>
        <v>0</v>
      </c>
      <c r="DB66" s="3649">
        <f t="shared" si="119"/>
        <v>0</v>
      </c>
      <c r="DC66" s="3649">
        <f t="shared" si="120"/>
        <v>0</v>
      </c>
      <c r="DD66" s="3649">
        <f t="shared" si="121"/>
        <v>0</v>
      </c>
      <c r="DE66" s="3649">
        <f t="shared" si="122"/>
        <v>0</v>
      </c>
      <c r="DF66" s="3649">
        <f t="shared" si="123"/>
        <v>0</v>
      </c>
      <c r="DG66" s="3649">
        <f t="shared" si="124"/>
        <v>0</v>
      </c>
      <c r="DH66" s="3649">
        <f t="shared" si="125"/>
        <v>0</v>
      </c>
      <c r="DI66" s="3649">
        <f t="shared" si="126"/>
        <v>0</v>
      </c>
      <c r="DJ66" s="3649">
        <f t="shared" si="127"/>
        <v>0</v>
      </c>
      <c r="DK66" s="3649">
        <f t="shared" si="128"/>
        <v>0</v>
      </c>
      <c r="DL66" s="3649">
        <f t="shared" si="129"/>
        <v>0</v>
      </c>
      <c r="DM66" s="3649">
        <f t="shared" si="130"/>
        <v>0</v>
      </c>
      <c r="DN66" s="3649">
        <f t="shared" si="131"/>
        <v>0</v>
      </c>
      <c r="DO66" s="3649">
        <f t="shared" si="132"/>
        <v>0</v>
      </c>
      <c r="DP66" s="3649">
        <f t="shared" si="133"/>
        <v>0</v>
      </c>
      <c r="DQ66" s="3649">
        <f t="shared" si="134"/>
        <v>0</v>
      </c>
      <c r="DR66" s="3649">
        <f t="shared" si="135"/>
        <v>0</v>
      </c>
      <c r="DS66" s="3649">
        <f t="shared" si="136"/>
        <v>0</v>
      </c>
      <c r="DT66" s="3649">
        <f t="shared" si="137"/>
        <v>0</v>
      </c>
      <c r="DU66" s="3649">
        <f t="shared" si="138"/>
        <v>0</v>
      </c>
      <c r="DV66" s="3649">
        <f t="shared" si="139"/>
        <v>0</v>
      </c>
      <c r="DW66" s="3649">
        <f t="shared" si="140"/>
        <v>0</v>
      </c>
      <c r="DX66" s="3649">
        <f t="shared" si="141"/>
        <v>0</v>
      </c>
      <c r="DY66" s="3649">
        <f t="shared" si="142"/>
        <v>0</v>
      </c>
      <c r="DZ66" s="3649">
        <f t="shared" si="143"/>
        <v>0</v>
      </c>
    </row>
    <row r="67" spans="1:130" ht="16.149999999999999" customHeight="1" x14ac:dyDescent="0.25">
      <c r="A67" s="2245" t="s">
        <v>3654</v>
      </c>
      <c r="B67" s="1921">
        <f>+N67+P67+R67+T67+V67+X67+Z67+AB67+AD67+AF67+AH67+AJ67+AL67+AN67+AP67</f>
        <v>0</v>
      </c>
      <c r="C67" s="2288">
        <f>+O67+Q67+S67+U67+W67+Y67+AA67+AC67+AE67+AG67+AI67+AK67+AM67+AO67+AQ67</f>
        <v>0</v>
      </c>
      <c r="D67" s="1998"/>
      <c r="E67" s="6141"/>
      <c r="F67" s="1995"/>
      <c r="G67" s="6141"/>
      <c r="H67" s="1995"/>
      <c r="I67" s="5507"/>
      <c r="J67" s="1998"/>
      <c r="K67" s="1998"/>
      <c r="L67" s="1995"/>
      <c r="M67" s="5507"/>
      <c r="N67" s="1926"/>
      <c r="O67" s="42"/>
      <c r="P67" s="1923"/>
      <c r="Q67" s="42"/>
      <c r="R67" s="1923"/>
      <c r="S67" s="42"/>
      <c r="T67" s="1923"/>
      <c r="U67" s="42"/>
      <c r="V67" s="1923"/>
      <c r="W67" s="42"/>
      <c r="X67" s="1923"/>
      <c r="Y67" s="42"/>
      <c r="Z67" s="1923"/>
      <c r="AA67" s="42"/>
      <c r="AB67" s="1923"/>
      <c r="AC67" s="42"/>
      <c r="AD67" s="1923"/>
      <c r="AE67" s="42"/>
      <c r="AF67" s="1923"/>
      <c r="AG67" s="42"/>
      <c r="AH67" s="1923"/>
      <c r="AI67" s="42"/>
      <c r="AJ67" s="1923"/>
      <c r="AK67" s="42"/>
      <c r="AL67" s="1923"/>
      <c r="AM67" s="42"/>
      <c r="AN67" s="1923"/>
      <c r="AO67" s="42"/>
      <c r="AP67" s="1923"/>
      <c r="AQ67" s="43"/>
      <c r="AR67" s="1926"/>
      <c r="AS67" s="43"/>
      <c r="AT67" s="1926"/>
      <c r="AU67" s="42"/>
      <c r="AV67" s="1923"/>
      <c r="AW67" s="63"/>
      <c r="AX67" s="3647" t="str">
        <f t="shared" si="111"/>
        <v/>
      </c>
      <c r="AY67" s="3647"/>
      <c r="AZ67" s="3647"/>
      <c r="BA67" s="3647"/>
      <c r="BB67" s="3647"/>
      <c r="BC67" s="3647"/>
      <c r="BD67" s="3647"/>
      <c r="BE67" s="3647"/>
      <c r="BF67" s="3647"/>
      <c r="BG67" s="3647"/>
      <c r="BH67" s="3647"/>
      <c r="BI67" s="148"/>
      <c r="BJ67" s="148"/>
      <c r="BK67" s="148"/>
      <c r="BL67" s="148"/>
      <c r="BU67" s="148"/>
      <c r="BW67" s="2117"/>
      <c r="CA67" s="3648" t="str">
        <f t="shared" si="112"/>
        <v/>
      </c>
      <c r="CB67" s="3648" t="str">
        <f t="shared" si="113"/>
        <v/>
      </c>
      <c r="CC67" s="3648" t="str">
        <f t="shared" si="114"/>
        <v/>
      </c>
      <c r="CD67" s="3648" t="str">
        <f t="shared" si="115"/>
        <v/>
      </c>
      <c r="CE67" s="3648" t="str">
        <f t="shared" si="116"/>
        <v/>
      </c>
      <c r="CF67" s="3648" t="str">
        <f t="shared" si="144"/>
        <v/>
      </c>
      <c r="CG67" s="3648" t="str">
        <f t="shared" si="145"/>
        <v/>
      </c>
      <c r="CH67" s="3648" t="str">
        <f t="shared" si="146"/>
        <v/>
      </c>
      <c r="CI67" s="3648" t="str">
        <f t="shared" si="147"/>
        <v/>
      </c>
      <c r="CJ67" s="3648" t="str">
        <f t="shared" si="148"/>
        <v/>
      </c>
      <c r="CK67" s="3648" t="str">
        <f t="shared" si="149"/>
        <v/>
      </c>
      <c r="CL67" s="3648" t="str">
        <f t="shared" si="150"/>
        <v/>
      </c>
      <c r="CM67" s="3648" t="str">
        <f t="shared" si="151"/>
        <v/>
      </c>
      <c r="CN67" s="3648" t="str">
        <f t="shared" si="152"/>
        <v/>
      </c>
      <c r="CO67" s="3648" t="str">
        <f t="shared" si="153"/>
        <v/>
      </c>
      <c r="CP67" s="3648" t="str">
        <f t="shared" si="154"/>
        <v/>
      </c>
      <c r="CQ67" s="3648" t="str">
        <f t="shared" si="155"/>
        <v/>
      </c>
      <c r="CR67" s="3648" t="str">
        <f t="shared" si="156"/>
        <v/>
      </c>
      <c r="CS67" s="3648" t="str">
        <f t="shared" si="157"/>
        <v/>
      </c>
      <c r="CT67" s="3648" t="str">
        <f t="shared" si="158"/>
        <v/>
      </c>
      <c r="CU67" s="3648" t="str">
        <f t="shared" si="159"/>
        <v/>
      </c>
      <c r="CV67" s="3648" t="str">
        <f t="shared" si="160"/>
        <v/>
      </c>
      <c r="CW67" s="3648" t="str">
        <f t="shared" si="161"/>
        <v/>
      </c>
      <c r="CX67" s="3648" t="str">
        <f t="shared" si="162"/>
        <v/>
      </c>
      <c r="CY67" s="3648" t="str">
        <f t="shared" si="163"/>
        <v/>
      </c>
      <c r="CZ67" s="3648" t="str">
        <f t="shared" si="117"/>
        <v/>
      </c>
      <c r="DA67" s="3649">
        <f t="shared" si="118"/>
        <v>0</v>
      </c>
      <c r="DB67" s="3649">
        <f t="shared" si="119"/>
        <v>0</v>
      </c>
      <c r="DC67" s="3649">
        <f t="shared" si="120"/>
        <v>0</v>
      </c>
      <c r="DD67" s="3649">
        <f t="shared" si="121"/>
        <v>0</v>
      </c>
      <c r="DE67" s="3649">
        <f t="shared" si="122"/>
        <v>0</v>
      </c>
      <c r="DF67" s="3649">
        <f t="shared" si="123"/>
        <v>0</v>
      </c>
      <c r="DG67" s="3649">
        <f t="shared" si="124"/>
        <v>0</v>
      </c>
      <c r="DH67" s="3649">
        <f t="shared" si="125"/>
        <v>0</v>
      </c>
      <c r="DI67" s="3649">
        <f t="shared" si="126"/>
        <v>0</v>
      </c>
      <c r="DJ67" s="3649">
        <f t="shared" si="127"/>
        <v>0</v>
      </c>
      <c r="DK67" s="3649">
        <f t="shared" si="128"/>
        <v>0</v>
      </c>
      <c r="DL67" s="3649">
        <f t="shared" si="129"/>
        <v>0</v>
      </c>
      <c r="DM67" s="3649">
        <f t="shared" si="130"/>
        <v>0</v>
      </c>
      <c r="DN67" s="3649">
        <f t="shared" si="131"/>
        <v>0</v>
      </c>
      <c r="DO67" s="3649">
        <f t="shared" si="132"/>
        <v>0</v>
      </c>
      <c r="DP67" s="3649">
        <f t="shared" si="133"/>
        <v>0</v>
      </c>
      <c r="DQ67" s="3649">
        <f t="shared" si="134"/>
        <v>0</v>
      </c>
      <c r="DR67" s="3649">
        <f t="shared" si="135"/>
        <v>0</v>
      </c>
      <c r="DS67" s="3649">
        <f t="shared" si="136"/>
        <v>0</v>
      </c>
      <c r="DT67" s="3649">
        <f t="shared" si="137"/>
        <v>0</v>
      </c>
      <c r="DU67" s="3649">
        <f t="shared" si="138"/>
        <v>0</v>
      </c>
      <c r="DV67" s="3649">
        <f t="shared" si="139"/>
        <v>0</v>
      </c>
      <c r="DW67" s="3649">
        <f t="shared" si="140"/>
        <v>0</v>
      </c>
      <c r="DX67" s="3649">
        <f t="shared" si="141"/>
        <v>0</v>
      </c>
      <c r="DY67" s="3649">
        <f t="shared" si="142"/>
        <v>0</v>
      </c>
      <c r="DZ67" s="3649">
        <f t="shared" si="143"/>
        <v>0</v>
      </c>
    </row>
    <row r="68" spans="1:130" ht="16.149999999999999" customHeight="1" x14ac:dyDescent="0.25">
      <c r="A68" s="2245" t="s">
        <v>3655</v>
      </c>
      <c r="B68" s="1921">
        <f>+D68+F68+H68+J68+L68+N68+P68+R68+T68+V68+X68+Z68+AB68+AD68+AF68+AH68+AJ68+AL68+AN68+AP68</f>
        <v>0</v>
      </c>
      <c r="C68" s="2288">
        <f>+E68+G68+I68+K68+M68+O68+Q68+S68+U68+W68+Y68+AA68+AC68+AE68+AG68+AI68+AK68+AM68+AO68+AQ68</f>
        <v>0</v>
      </c>
      <c r="D68" s="1926"/>
      <c r="E68" s="42"/>
      <c r="F68" s="1923"/>
      <c r="G68" s="42"/>
      <c r="H68" s="1923"/>
      <c r="I68" s="63"/>
      <c r="J68" s="1926"/>
      <c r="K68" s="1926"/>
      <c r="L68" s="1923"/>
      <c r="M68" s="63"/>
      <c r="N68" s="1926"/>
      <c r="O68" s="42"/>
      <c r="P68" s="1923"/>
      <c r="Q68" s="42"/>
      <c r="R68" s="1923"/>
      <c r="S68" s="42"/>
      <c r="T68" s="1923"/>
      <c r="U68" s="42"/>
      <c r="V68" s="1923"/>
      <c r="W68" s="42"/>
      <c r="X68" s="1923"/>
      <c r="Y68" s="42"/>
      <c r="Z68" s="1923"/>
      <c r="AA68" s="42"/>
      <c r="AB68" s="1923"/>
      <c r="AC68" s="42"/>
      <c r="AD68" s="1923"/>
      <c r="AE68" s="42"/>
      <c r="AF68" s="1923"/>
      <c r="AG68" s="42"/>
      <c r="AH68" s="1923"/>
      <c r="AI68" s="42"/>
      <c r="AJ68" s="1923"/>
      <c r="AK68" s="42"/>
      <c r="AL68" s="1923"/>
      <c r="AM68" s="42"/>
      <c r="AN68" s="1923"/>
      <c r="AO68" s="42"/>
      <c r="AP68" s="1923"/>
      <c r="AQ68" s="43"/>
      <c r="AR68" s="1926"/>
      <c r="AS68" s="43"/>
      <c r="AT68" s="1926"/>
      <c r="AU68" s="42"/>
      <c r="AV68" s="1923"/>
      <c r="AW68" s="63"/>
      <c r="AX68" s="3647" t="str">
        <f t="shared" si="111"/>
        <v/>
      </c>
      <c r="AY68" s="3647"/>
      <c r="AZ68" s="3647"/>
      <c r="BA68" s="3647"/>
      <c r="BB68" s="3647"/>
      <c r="BC68" s="3647"/>
      <c r="BD68" s="3647"/>
      <c r="BE68" s="3647"/>
      <c r="BF68" s="3647"/>
      <c r="BG68" s="3647"/>
      <c r="BH68" s="3647"/>
      <c r="BI68" s="148"/>
      <c r="BJ68" s="148"/>
      <c r="BK68" s="148"/>
      <c r="BL68" s="148"/>
      <c r="BU68" s="148"/>
      <c r="BW68" s="2117"/>
      <c r="CA68" s="3648" t="str">
        <f t="shared" si="112"/>
        <v/>
      </c>
      <c r="CB68" s="3648" t="str">
        <f t="shared" si="113"/>
        <v/>
      </c>
      <c r="CC68" s="3648" t="str">
        <f t="shared" si="114"/>
        <v/>
      </c>
      <c r="CD68" s="3648" t="str">
        <f t="shared" si="115"/>
        <v/>
      </c>
      <c r="CE68" s="3648" t="str">
        <f t="shared" si="116"/>
        <v/>
      </c>
      <c r="CF68" s="3648" t="str">
        <f t="shared" si="144"/>
        <v/>
      </c>
      <c r="CG68" s="3648" t="str">
        <f t="shared" si="145"/>
        <v/>
      </c>
      <c r="CH68" s="3648" t="str">
        <f t="shared" si="146"/>
        <v/>
      </c>
      <c r="CI68" s="3648" t="str">
        <f t="shared" si="147"/>
        <v/>
      </c>
      <c r="CJ68" s="3648" t="str">
        <f t="shared" si="148"/>
        <v/>
      </c>
      <c r="CK68" s="3648" t="str">
        <f t="shared" si="149"/>
        <v/>
      </c>
      <c r="CL68" s="3648" t="str">
        <f t="shared" si="150"/>
        <v/>
      </c>
      <c r="CM68" s="3648" t="str">
        <f t="shared" si="151"/>
        <v/>
      </c>
      <c r="CN68" s="3648" t="str">
        <f t="shared" si="152"/>
        <v/>
      </c>
      <c r="CO68" s="3648" t="str">
        <f t="shared" si="153"/>
        <v/>
      </c>
      <c r="CP68" s="3648" t="str">
        <f t="shared" si="154"/>
        <v/>
      </c>
      <c r="CQ68" s="3648" t="str">
        <f t="shared" si="155"/>
        <v/>
      </c>
      <c r="CR68" s="3648" t="str">
        <f t="shared" si="156"/>
        <v/>
      </c>
      <c r="CS68" s="3648" t="str">
        <f t="shared" si="157"/>
        <v/>
      </c>
      <c r="CT68" s="3648" t="str">
        <f t="shared" si="158"/>
        <v/>
      </c>
      <c r="CU68" s="3648" t="str">
        <f t="shared" si="159"/>
        <v/>
      </c>
      <c r="CV68" s="3648" t="str">
        <f t="shared" si="160"/>
        <v/>
      </c>
      <c r="CW68" s="3648" t="str">
        <f t="shared" si="161"/>
        <v/>
      </c>
      <c r="CX68" s="3648" t="str">
        <f t="shared" si="162"/>
        <v/>
      </c>
      <c r="CY68" s="3648" t="str">
        <f t="shared" si="163"/>
        <v/>
      </c>
      <c r="CZ68" s="3648" t="str">
        <f t="shared" si="117"/>
        <v/>
      </c>
      <c r="DA68" s="3649">
        <f t="shared" si="118"/>
        <v>0</v>
      </c>
      <c r="DB68" s="3649">
        <f t="shared" si="119"/>
        <v>0</v>
      </c>
      <c r="DC68" s="3649">
        <f t="shared" si="120"/>
        <v>0</v>
      </c>
      <c r="DD68" s="3649">
        <f t="shared" si="121"/>
        <v>0</v>
      </c>
      <c r="DE68" s="3649">
        <f t="shared" si="122"/>
        <v>0</v>
      </c>
      <c r="DF68" s="3649">
        <f t="shared" si="123"/>
        <v>0</v>
      </c>
      <c r="DG68" s="3649">
        <f t="shared" si="124"/>
        <v>0</v>
      </c>
      <c r="DH68" s="3649">
        <f t="shared" si="125"/>
        <v>0</v>
      </c>
      <c r="DI68" s="3649">
        <f t="shared" si="126"/>
        <v>0</v>
      </c>
      <c r="DJ68" s="3649">
        <f t="shared" si="127"/>
        <v>0</v>
      </c>
      <c r="DK68" s="3649">
        <f t="shared" si="128"/>
        <v>0</v>
      </c>
      <c r="DL68" s="3649">
        <f t="shared" si="129"/>
        <v>0</v>
      </c>
      <c r="DM68" s="3649">
        <f t="shared" si="130"/>
        <v>0</v>
      </c>
      <c r="DN68" s="3649">
        <f t="shared" si="131"/>
        <v>0</v>
      </c>
      <c r="DO68" s="3649">
        <f t="shared" si="132"/>
        <v>0</v>
      </c>
      <c r="DP68" s="3649">
        <f t="shared" si="133"/>
        <v>0</v>
      </c>
      <c r="DQ68" s="3649">
        <f t="shared" si="134"/>
        <v>0</v>
      </c>
      <c r="DR68" s="3649">
        <f t="shared" si="135"/>
        <v>0</v>
      </c>
      <c r="DS68" s="3649">
        <f t="shared" si="136"/>
        <v>0</v>
      </c>
      <c r="DT68" s="3649">
        <f t="shared" si="137"/>
        <v>0</v>
      </c>
      <c r="DU68" s="3649">
        <f t="shared" si="138"/>
        <v>0</v>
      </c>
      <c r="DV68" s="3649">
        <f t="shared" si="139"/>
        <v>0</v>
      </c>
      <c r="DW68" s="3649">
        <f t="shared" si="140"/>
        <v>0</v>
      </c>
      <c r="DX68" s="3649">
        <f t="shared" si="141"/>
        <v>0</v>
      </c>
      <c r="DY68" s="3649">
        <f t="shared" si="142"/>
        <v>0</v>
      </c>
      <c r="DZ68" s="3649">
        <f t="shared" si="143"/>
        <v>0</v>
      </c>
    </row>
    <row r="69" spans="1:130" ht="16.149999999999999" customHeight="1" x14ac:dyDescent="0.25">
      <c r="A69" s="2246" t="s">
        <v>3656</v>
      </c>
      <c r="B69" s="1921">
        <f>+P69+R69+T69+V69+X69+Z69+AB69+AD69+AF69+AH69+AJ69+AL69+AN69+AP69</f>
        <v>0</v>
      </c>
      <c r="C69" s="2288">
        <f>+Q69+S69+U69+W69+Y69+AA69+AC69+AE69+AG69+AI69+AK69+AM69+AO69+AQ69</f>
        <v>0</v>
      </c>
      <c r="D69" s="2005"/>
      <c r="E69" s="6058"/>
      <c r="F69" s="2002"/>
      <c r="G69" s="6058"/>
      <c r="H69" s="2002"/>
      <c r="I69" s="6058"/>
      <c r="J69" s="2002"/>
      <c r="K69" s="6058"/>
      <c r="L69" s="2002"/>
      <c r="M69" s="4571"/>
      <c r="N69" s="2005"/>
      <c r="O69" s="6058"/>
      <c r="P69" s="1923"/>
      <c r="Q69" s="42"/>
      <c r="R69" s="1923"/>
      <c r="S69" s="42"/>
      <c r="T69" s="1923"/>
      <c r="U69" s="42"/>
      <c r="V69" s="1923"/>
      <c r="W69" s="42"/>
      <c r="X69" s="1923"/>
      <c r="Y69" s="42"/>
      <c r="Z69" s="1923"/>
      <c r="AA69" s="42"/>
      <c r="AB69" s="1923"/>
      <c r="AC69" s="42"/>
      <c r="AD69" s="1923"/>
      <c r="AE69" s="42"/>
      <c r="AF69" s="1923"/>
      <c r="AG69" s="42"/>
      <c r="AH69" s="1923"/>
      <c r="AI69" s="42"/>
      <c r="AJ69" s="1923"/>
      <c r="AK69" s="42"/>
      <c r="AL69" s="1923"/>
      <c r="AM69" s="42"/>
      <c r="AN69" s="1923"/>
      <c r="AO69" s="42"/>
      <c r="AP69" s="1923"/>
      <c r="AQ69" s="43"/>
      <c r="AR69" s="1926"/>
      <c r="AS69" s="43"/>
      <c r="AT69" s="1926"/>
      <c r="AU69" s="42"/>
      <c r="AV69" s="1923"/>
      <c r="AW69" s="63"/>
      <c r="AX69" s="3647" t="str">
        <f t="shared" si="111"/>
        <v/>
      </c>
      <c r="AY69" s="3647"/>
      <c r="AZ69" s="3647"/>
      <c r="BA69" s="3647"/>
      <c r="BB69" s="3647"/>
      <c r="BC69" s="3647"/>
      <c r="BD69" s="3647"/>
      <c r="BE69" s="3647"/>
      <c r="BF69" s="3647"/>
      <c r="BG69" s="3647"/>
      <c r="BH69" s="3647"/>
      <c r="BI69" s="148"/>
      <c r="BJ69" s="148"/>
      <c r="BK69" s="148"/>
      <c r="BL69" s="148"/>
      <c r="BU69" s="148"/>
      <c r="BW69" s="2117"/>
      <c r="CA69" s="3648" t="str">
        <f t="shared" si="112"/>
        <v/>
      </c>
      <c r="CB69" s="3648" t="str">
        <f t="shared" si="113"/>
        <v/>
      </c>
      <c r="CC69" s="3648" t="str">
        <f t="shared" si="114"/>
        <v/>
      </c>
      <c r="CD69" s="3648" t="str">
        <f t="shared" si="115"/>
        <v/>
      </c>
      <c r="CE69" s="3648" t="str">
        <f t="shared" si="116"/>
        <v/>
      </c>
      <c r="CF69" s="3648" t="str">
        <f t="shared" si="144"/>
        <v/>
      </c>
      <c r="CG69" s="3648" t="str">
        <f t="shared" si="145"/>
        <v/>
      </c>
      <c r="CH69" s="3648" t="str">
        <f t="shared" si="146"/>
        <v/>
      </c>
      <c r="CI69" s="3648" t="str">
        <f t="shared" si="147"/>
        <v/>
      </c>
      <c r="CJ69" s="3648" t="str">
        <f t="shared" si="148"/>
        <v/>
      </c>
      <c r="CK69" s="3648" t="str">
        <f t="shared" si="149"/>
        <v/>
      </c>
      <c r="CL69" s="3648" t="str">
        <f t="shared" si="150"/>
        <v/>
      </c>
      <c r="CM69" s="3648" t="str">
        <f t="shared" si="151"/>
        <v/>
      </c>
      <c r="CN69" s="3648" t="str">
        <f t="shared" si="152"/>
        <v/>
      </c>
      <c r="CO69" s="3648" t="str">
        <f t="shared" si="153"/>
        <v/>
      </c>
      <c r="CP69" s="3648" t="str">
        <f t="shared" si="154"/>
        <v/>
      </c>
      <c r="CQ69" s="3648" t="str">
        <f t="shared" si="155"/>
        <v/>
      </c>
      <c r="CR69" s="3648" t="str">
        <f t="shared" si="156"/>
        <v/>
      </c>
      <c r="CS69" s="3648" t="str">
        <f t="shared" si="157"/>
        <v/>
      </c>
      <c r="CT69" s="3648" t="str">
        <f t="shared" si="158"/>
        <v/>
      </c>
      <c r="CU69" s="3648" t="str">
        <f t="shared" si="159"/>
        <v/>
      </c>
      <c r="CV69" s="3648" t="str">
        <f t="shared" si="160"/>
        <v/>
      </c>
      <c r="CW69" s="3648" t="str">
        <f t="shared" si="161"/>
        <v/>
      </c>
      <c r="CX69" s="3648" t="str">
        <f t="shared" si="162"/>
        <v/>
      </c>
      <c r="CY69" s="3648" t="str">
        <f t="shared" si="163"/>
        <v/>
      </c>
      <c r="CZ69" s="3648" t="str">
        <f t="shared" si="117"/>
        <v/>
      </c>
      <c r="DA69" s="3649">
        <f t="shared" si="118"/>
        <v>0</v>
      </c>
      <c r="DB69" s="3649">
        <f t="shared" si="119"/>
        <v>0</v>
      </c>
      <c r="DC69" s="3649">
        <f t="shared" si="120"/>
        <v>0</v>
      </c>
      <c r="DD69" s="3649">
        <f t="shared" si="121"/>
        <v>0</v>
      </c>
      <c r="DE69" s="3649">
        <f t="shared" si="122"/>
        <v>0</v>
      </c>
      <c r="DF69" s="3649">
        <f t="shared" si="123"/>
        <v>0</v>
      </c>
      <c r="DG69" s="3649">
        <f t="shared" si="124"/>
        <v>0</v>
      </c>
      <c r="DH69" s="3649">
        <f t="shared" si="125"/>
        <v>0</v>
      </c>
      <c r="DI69" s="3649">
        <f t="shared" si="126"/>
        <v>0</v>
      </c>
      <c r="DJ69" s="3649">
        <f t="shared" si="127"/>
        <v>0</v>
      </c>
      <c r="DK69" s="3649">
        <f t="shared" si="128"/>
        <v>0</v>
      </c>
      <c r="DL69" s="3649">
        <f t="shared" si="129"/>
        <v>0</v>
      </c>
      <c r="DM69" s="3649">
        <f t="shared" si="130"/>
        <v>0</v>
      </c>
      <c r="DN69" s="3649">
        <f t="shared" si="131"/>
        <v>0</v>
      </c>
      <c r="DO69" s="3649">
        <f t="shared" si="132"/>
        <v>0</v>
      </c>
      <c r="DP69" s="3649">
        <f t="shared" si="133"/>
        <v>0</v>
      </c>
      <c r="DQ69" s="3649">
        <f t="shared" si="134"/>
        <v>0</v>
      </c>
      <c r="DR69" s="3649">
        <f t="shared" si="135"/>
        <v>0</v>
      </c>
      <c r="DS69" s="3649">
        <f t="shared" si="136"/>
        <v>0</v>
      </c>
      <c r="DT69" s="3649">
        <f t="shared" si="137"/>
        <v>0</v>
      </c>
      <c r="DU69" s="3649">
        <f t="shared" si="138"/>
        <v>0</v>
      </c>
      <c r="DV69" s="3649">
        <f t="shared" si="139"/>
        <v>0</v>
      </c>
      <c r="DW69" s="3649">
        <f t="shared" si="140"/>
        <v>0</v>
      </c>
      <c r="DX69" s="3649">
        <f t="shared" si="141"/>
        <v>0</v>
      </c>
      <c r="DY69" s="3649">
        <f t="shared" si="142"/>
        <v>0</v>
      </c>
      <c r="DZ69" s="3649">
        <f t="shared" si="143"/>
        <v>0</v>
      </c>
    </row>
    <row r="70" spans="1:130" ht="16.149999999999999" customHeight="1" x14ac:dyDescent="0.25">
      <c r="A70" s="2245" t="s">
        <v>3657</v>
      </c>
      <c r="B70" s="1921">
        <f>+P70+R70+T70+V70+X70+Z70+AB70+AD70+AF70+AH70</f>
        <v>0</v>
      </c>
      <c r="C70" s="2288">
        <f>+Q70+S70+U70+W70+Y70+AA70+AC70+AE70+AG70+AI70</f>
        <v>0</v>
      </c>
      <c r="D70" s="2005"/>
      <c r="E70" s="6058"/>
      <c r="F70" s="2002"/>
      <c r="G70" s="6058"/>
      <c r="H70" s="2002"/>
      <c r="I70" s="6058"/>
      <c r="J70" s="2002"/>
      <c r="K70" s="6058"/>
      <c r="L70" s="2002"/>
      <c r="M70" s="4571"/>
      <c r="N70" s="2005"/>
      <c r="O70" s="6058"/>
      <c r="P70" s="1923"/>
      <c r="Q70" s="42"/>
      <c r="R70" s="1923"/>
      <c r="S70" s="42"/>
      <c r="T70" s="1923"/>
      <c r="U70" s="42"/>
      <c r="V70" s="1923"/>
      <c r="W70" s="42"/>
      <c r="X70" s="1923"/>
      <c r="Y70" s="42"/>
      <c r="Z70" s="1923"/>
      <c r="AA70" s="42"/>
      <c r="AB70" s="1923"/>
      <c r="AC70" s="42"/>
      <c r="AD70" s="1923"/>
      <c r="AE70" s="42"/>
      <c r="AF70" s="1923"/>
      <c r="AG70" s="42"/>
      <c r="AH70" s="1923"/>
      <c r="AI70" s="42"/>
      <c r="AJ70" s="2002"/>
      <c r="AK70" s="6058"/>
      <c r="AL70" s="2002"/>
      <c r="AM70" s="6058"/>
      <c r="AN70" s="2002"/>
      <c r="AO70" s="6058"/>
      <c r="AP70" s="2002"/>
      <c r="AQ70" s="4184"/>
      <c r="AR70" s="1926"/>
      <c r="AS70" s="43"/>
      <c r="AT70" s="1926"/>
      <c r="AU70" s="42"/>
      <c r="AV70" s="1923"/>
      <c r="AW70" s="63"/>
      <c r="AX70" s="3647" t="str">
        <f t="shared" si="111"/>
        <v/>
      </c>
      <c r="AY70" s="3647"/>
      <c r="AZ70" s="3647"/>
      <c r="BA70" s="3647"/>
      <c r="BB70" s="3647"/>
      <c r="BC70" s="3647"/>
      <c r="BD70" s="3647"/>
      <c r="BE70" s="3647"/>
      <c r="BF70" s="3647"/>
      <c r="BG70" s="3647"/>
      <c r="BH70" s="3647"/>
      <c r="BI70" s="148"/>
      <c r="BJ70" s="148"/>
      <c r="BK70" s="148"/>
      <c r="BL70" s="148"/>
      <c r="BU70" s="148"/>
      <c r="BW70" s="2117"/>
      <c r="CA70" s="3648" t="str">
        <f t="shared" si="112"/>
        <v/>
      </c>
      <c r="CB70" s="3648" t="str">
        <f t="shared" si="113"/>
        <v/>
      </c>
      <c r="CC70" s="3648" t="str">
        <f t="shared" si="114"/>
        <v/>
      </c>
      <c r="CD70" s="3648" t="str">
        <f t="shared" si="115"/>
        <v/>
      </c>
      <c r="CE70" s="3648" t="str">
        <f t="shared" si="116"/>
        <v/>
      </c>
      <c r="CF70" s="3648" t="str">
        <f t="shared" si="144"/>
        <v/>
      </c>
      <c r="CG70" s="3648" t="str">
        <f t="shared" si="145"/>
        <v/>
      </c>
      <c r="CH70" s="3648" t="str">
        <f t="shared" si="146"/>
        <v/>
      </c>
      <c r="CI70" s="3648" t="str">
        <f t="shared" si="147"/>
        <v/>
      </c>
      <c r="CJ70" s="3648" t="str">
        <f t="shared" si="148"/>
        <v/>
      </c>
      <c r="CK70" s="3648" t="str">
        <f t="shared" si="149"/>
        <v/>
      </c>
      <c r="CL70" s="3648" t="str">
        <f t="shared" si="150"/>
        <v/>
      </c>
      <c r="CM70" s="3648" t="str">
        <f t="shared" si="151"/>
        <v/>
      </c>
      <c r="CN70" s="3648" t="str">
        <f t="shared" si="152"/>
        <v/>
      </c>
      <c r="CO70" s="3648" t="str">
        <f t="shared" si="153"/>
        <v/>
      </c>
      <c r="CP70" s="3648" t="str">
        <f t="shared" si="154"/>
        <v/>
      </c>
      <c r="CQ70" s="3648" t="str">
        <f t="shared" si="155"/>
        <v/>
      </c>
      <c r="CR70" s="3648" t="str">
        <f t="shared" si="156"/>
        <v/>
      </c>
      <c r="CS70" s="3648" t="str">
        <f t="shared" si="157"/>
        <v/>
      </c>
      <c r="CT70" s="3648" t="str">
        <f t="shared" si="158"/>
        <v/>
      </c>
      <c r="CU70" s="3648" t="str">
        <f t="shared" si="159"/>
        <v/>
      </c>
      <c r="CV70" s="3648" t="str">
        <f t="shared" si="160"/>
        <v/>
      </c>
      <c r="CW70" s="3648" t="str">
        <f t="shared" si="161"/>
        <v/>
      </c>
      <c r="CX70" s="3648" t="str">
        <f t="shared" si="162"/>
        <v/>
      </c>
      <c r="CY70" s="3648" t="str">
        <f t="shared" si="163"/>
        <v/>
      </c>
      <c r="CZ70" s="3648" t="str">
        <f t="shared" si="117"/>
        <v/>
      </c>
      <c r="DA70" s="3649">
        <f t="shared" si="118"/>
        <v>0</v>
      </c>
      <c r="DB70" s="3649">
        <f t="shared" si="119"/>
        <v>0</v>
      </c>
      <c r="DC70" s="3649">
        <f t="shared" si="120"/>
        <v>0</v>
      </c>
      <c r="DD70" s="3649">
        <f t="shared" si="121"/>
        <v>0</v>
      </c>
      <c r="DE70" s="3649">
        <f t="shared" si="122"/>
        <v>0</v>
      </c>
      <c r="DF70" s="3649">
        <f t="shared" si="123"/>
        <v>0</v>
      </c>
      <c r="DG70" s="3649">
        <f t="shared" si="124"/>
        <v>0</v>
      </c>
      <c r="DH70" s="3649">
        <f t="shared" si="125"/>
        <v>0</v>
      </c>
      <c r="DI70" s="3649">
        <f t="shared" si="126"/>
        <v>0</v>
      </c>
      <c r="DJ70" s="3649">
        <f t="shared" si="127"/>
        <v>0</v>
      </c>
      <c r="DK70" s="3649">
        <f t="shared" si="128"/>
        <v>0</v>
      </c>
      <c r="DL70" s="3649">
        <f t="shared" si="129"/>
        <v>0</v>
      </c>
      <c r="DM70" s="3649">
        <f t="shared" si="130"/>
        <v>0</v>
      </c>
      <c r="DN70" s="3649">
        <f t="shared" si="131"/>
        <v>0</v>
      </c>
      <c r="DO70" s="3649">
        <f t="shared" si="132"/>
        <v>0</v>
      </c>
      <c r="DP70" s="3649">
        <f t="shared" si="133"/>
        <v>0</v>
      </c>
      <c r="DQ70" s="3649">
        <f t="shared" si="134"/>
        <v>0</v>
      </c>
      <c r="DR70" s="3649">
        <f t="shared" si="135"/>
        <v>0</v>
      </c>
      <c r="DS70" s="3649">
        <f t="shared" si="136"/>
        <v>0</v>
      </c>
      <c r="DT70" s="3649">
        <f t="shared" si="137"/>
        <v>0</v>
      </c>
      <c r="DU70" s="3649">
        <f t="shared" si="138"/>
        <v>0</v>
      </c>
      <c r="DV70" s="3649">
        <f t="shared" si="139"/>
        <v>0</v>
      </c>
      <c r="DW70" s="3649">
        <f t="shared" si="140"/>
        <v>0</v>
      </c>
      <c r="DX70" s="3649">
        <f t="shared" si="141"/>
        <v>0</v>
      </c>
      <c r="DY70" s="3649">
        <f t="shared" si="142"/>
        <v>0</v>
      </c>
      <c r="DZ70" s="3649">
        <f t="shared" si="143"/>
        <v>0</v>
      </c>
    </row>
    <row r="71" spans="1:130" ht="16.149999999999999" customHeight="1" x14ac:dyDescent="0.25">
      <c r="A71" s="2245" t="s">
        <v>3658</v>
      </c>
      <c r="B71" s="1921">
        <f t="shared" ref="B71:C73" si="164">+D71+F71+H71+J71+L71+N71+P71+R71+T71+V71+X71+Z71+AB71+AD71+AF71+AH71+AJ71+AL71+AN71+AP71</f>
        <v>0</v>
      </c>
      <c r="C71" s="2288">
        <f t="shared" si="164"/>
        <v>0</v>
      </c>
      <c r="D71" s="1926"/>
      <c r="E71" s="42"/>
      <c r="F71" s="1923"/>
      <c r="G71" s="42"/>
      <c r="H71" s="1923"/>
      <c r="I71" s="63"/>
      <c r="J71" s="1926"/>
      <c r="K71" s="1926"/>
      <c r="L71" s="1923"/>
      <c r="M71" s="63"/>
      <c r="N71" s="1926"/>
      <c r="O71" s="42"/>
      <c r="P71" s="1923"/>
      <c r="Q71" s="42"/>
      <c r="R71" s="1923"/>
      <c r="S71" s="42"/>
      <c r="T71" s="1923"/>
      <c r="U71" s="42"/>
      <c r="V71" s="1923"/>
      <c r="W71" s="42"/>
      <c r="X71" s="1923"/>
      <c r="Y71" s="42"/>
      <c r="Z71" s="1923"/>
      <c r="AA71" s="42"/>
      <c r="AB71" s="1923"/>
      <c r="AC71" s="42"/>
      <c r="AD71" s="1923"/>
      <c r="AE71" s="42"/>
      <c r="AF71" s="1923"/>
      <c r="AG71" s="42"/>
      <c r="AH71" s="1923"/>
      <c r="AI71" s="42"/>
      <c r="AJ71" s="1923"/>
      <c r="AK71" s="42"/>
      <c r="AL71" s="1923"/>
      <c r="AM71" s="42"/>
      <c r="AN71" s="1923"/>
      <c r="AO71" s="42"/>
      <c r="AP71" s="1923"/>
      <c r="AQ71" s="43"/>
      <c r="AR71" s="1926"/>
      <c r="AS71" s="43"/>
      <c r="AT71" s="1926"/>
      <c r="AU71" s="42"/>
      <c r="AV71" s="1923"/>
      <c r="AW71" s="63"/>
      <c r="AX71" s="3647" t="str">
        <f t="shared" si="111"/>
        <v/>
      </c>
      <c r="AY71" s="3647"/>
      <c r="AZ71" s="3647"/>
      <c r="BA71" s="3647"/>
      <c r="BB71" s="3647"/>
      <c r="BC71" s="3647"/>
      <c r="BD71" s="3647"/>
      <c r="BE71" s="3647"/>
      <c r="BF71" s="3647"/>
      <c r="BG71" s="3647"/>
      <c r="BH71" s="3647"/>
      <c r="BI71" s="148"/>
      <c r="BJ71" s="148"/>
      <c r="BK71" s="148"/>
      <c r="BL71" s="148"/>
      <c r="BU71" s="148"/>
      <c r="BW71" s="2117"/>
      <c r="CA71" s="3648" t="str">
        <f t="shared" si="112"/>
        <v/>
      </c>
      <c r="CB71" s="3648" t="str">
        <f t="shared" si="113"/>
        <v/>
      </c>
      <c r="CC71" s="3648" t="str">
        <f t="shared" si="114"/>
        <v/>
      </c>
      <c r="CD71" s="3648" t="str">
        <f t="shared" si="115"/>
        <v/>
      </c>
      <c r="CE71" s="3648" t="str">
        <f t="shared" si="116"/>
        <v/>
      </c>
      <c r="CF71" s="3648" t="str">
        <f t="shared" si="144"/>
        <v/>
      </c>
      <c r="CG71" s="3648" t="str">
        <f t="shared" si="145"/>
        <v/>
      </c>
      <c r="CH71" s="3648" t="str">
        <f t="shared" si="146"/>
        <v/>
      </c>
      <c r="CI71" s="3648" t="str">
        <f t="shared" si="147"/>
        <v/>
      </c>
      <c r="CJ71" s="3648" t="str">
        <f t="shared" si="148"/>
        <v/>
      </c>
      <c r="CK71" s="3648" t="str">
        <f t="shared" si="149"/>
        <v/>
      </c>
      <c r="CL71" s="3648" t="str">
        <f t="shared" si="150"/>
        <v/>
      </c>
      <c r="CM71" s="3648" t="str">
        <f t="shared" si="151"/>
        <v/>
      </c>
      <c r="CN71" s="3648" t="str">
        <f t="shared" si="152"/>
        <v/>
      </c>
      <c r="CO71" s="3648" t="str">
        <f t="shared" si="153"/>
        <v/>
      </c>
      <c r="CP71" s="3648" t="str">
        <f t="shared" si="154"/>
        <v/>
      </c>
      <c r="CQ71" s="3648" t="str">
        <f t="shared" si="155"/>
        <v/>
      </c>
      <c r="CR71" s="3648" t="str">
        <f t="shared" si="156"/>
        <v/>
      </c>
      <c r="CS71" s="3648" t="str">
        <f t="shared" si="157"/>
        <v/>
      </c>
      <c r="CT71" s="3648" t="str">
        <f t="shared" si="158"/>
        <v/>
      </c>
      <c r="CU71" s="3648" t="str">
        <f t="shared" si="159"/>
        <v/>
      </c>
      <c r="CV71" s="3648" t="str">
        <f t="shared" si="160"/>
        <v/>
      </c>
      <c r="CW71" s="3648" t="str">
        <f t="shared" si="161"/>
        <v/>
      </c>
      <c r="CX71" s="3648" t="str">
        <f t="shared" si="162"/>
        <v/>
      </c>
      <c r="CY71" s="3648" t="str">
        <f t="shared" si="163"/>
        <v/>
      </c>
      <c r="CZ71" s="3648" t="str">
        <f t="shared" si="117"/>
        <v/>
      </c>
      <c r="DA71" s="3649">
        <f t="shared" si="118"/>
        <v>0</v>
      </c>
      <c r="DB71" s="3649">
        <f t="shared" si="119"/>
        <v>0</v>
      </c>
      <c r="DC71" s="3649">
        <f t="shared" si="120"/>
        <v>0</v>
      </c>
      <c r="DD71" s="3649">
        <f t="shared" si="121"/>
        <v>0</v>
      </c>
      <c r="DE71" s="3649">
        <f t="shared" si="122"/>
        <v>0</v>
      </c>
      <c r="DF71" s="3649">
        <f t="shared" si="123"/>
        <v>0</v>
      </c>
      <c r="DG71" s="3649">
        <f t="shared" si="124"/>
        <v>0</v>
      </c>
      <c r="DH71" s="3649">
        <f t="shared" si="125"/>
        <v>0</v>
      </c>
      <c r="DI71" s="3649">
        <f t="shared" si="126"/>
        <v>0</v>
      </c>
      <c r="DJ71" s="3649">
        <f t="shared" si="127"/>
        <v>0</v>
      </c>
      <c r="DK71" s="3649">
        <f t="shared" si="128"/>
        <v>0</v>
      </c>
      <c r="DL71" s="3649">
        <f t="shared" si="129"/>
        <v>0</v>
      </c>
      <c r="DM71" s="3649">
        <f t="shared" si="130"/>
        <v>0</v>
      </c>
      <c r="DN71" s="3649">
        <f t="shared" si="131"/>
        <v>0</v>
      </c>
      <c r="DO71" s="3649">
        <f t="shared" si="132"/>
        <v>0</v>
      </c>
      <c r="DP71" s="3649">
        <f t="shared" si="133"/>
        <v>0</v>
      </c>
      <c r="DQ71" s="3649">
        <f t="shared" si="134"/>
        <v>0</v>
      </c>
      <c r="DR71" s="3649">
        <f t="shared" si="135"/>
        <v>0</v>
      </c>
      <c r="DS71" s="3649">
        <f t="shared" si="136"/>
        <v>0</v>
      </c>
      <c r="DT71" s="3649">
        <f t="shared" si="137"/>
        <v>0</v>
      </c>
      <c r="DU71" s="3649">
        <f t="shared" si="138"/>
        <v>0</v>
      </c>
      <c r="DV71" s="3649">
        <f t="shared" si="139"/>
        <v>0</v>
      </c>
      <c r="DW71" s="3649">
        <f t="shared" si="140"/>
        <v>0</v>
      </c>
      <c r="DX71" s="3649">
        <f t="shared" si="141"/>
        <v>0</v>
      </c>
      <c r="DY71" s="3649">
        <f t="shared" si="142"/>
        <v>0</v>
      </c>
      <c r="DZ71" s="3649">
        <f t="shared" si="143"/>
        <v>0</v>
      </c>
    </row>
    <row r="72" spans="1:130" ht="16.149999999999999" customHeight="1" x14ac:dyDescent="0.25">
      <c r="A72" s="2245" t="s">
        <v>3659</v>
      </c>
      <c r="B72" s="1921">
        <f t="shared" si="164"/>
        <v>0</v>
      </c>
      <c r="C72" s="2288">
        <f t="shared" si="164"/>
        <v>0</v>
      </c>
      <c r="D72" s="1926"/>
      <c r="E72" s="42"/>
      <c r="F72" s="1923"/>
      <c r="G72" s="42"/>
      <c r="H72" s="1923"/>
      <c r="I72" s="63"/>
      <c r="J72" s="1926"/>
      <c r="K72" s="1926"/>
      <c r="L72" s="1923"/>
      <c r="M72" s="63"/>
      <c r="N72" s="1926"/>
      <c r="O72" s="42"/>
      <c r="P72" s="1923"/>
      <c r="Q72" s="42"/>
      <c r="R72" s="1923"/>
      <c r="S72" s="42"/>
      <c r="T72" s="1923"/>
      <c r="U72" s="42"/>
      <c r="V72" s="1923"/>
      <c r="W72" s="42"/>
      <c r="X72" s="1923"/>
      <c r="Y72" s="42"/>
      <c r="Z72" s="1923"/>
      <c r="AA72" s="42"/>
      <c r="AB72" s="1923"/>
      <c r="AC72" s="42"/>
      <c r="AD72" s="1923"/>
      <c r="AE72" s="42"/>
      <c r="AF72" s="1923"/>
      <c r="AG72" s="42"/>
      <c r="AH72" s="1923"/>
      <c r="AI72" s="42"/>
      <c r="AJ72" s="1923"/>
      <c r="AK72" s="42"/>
      <c r="AL72" s="1923"/>
      <c r="AM72" s="42"/>
      <c r="AN72" s="1923"/>
      <c r="AO72" s="42"/>
      <c r="AP72" s="1923"/>
      <c r="AQ72" s="43"/>
      <c r="AR72" s="1926"/>
      <c r="AS72" s="43"/>
      <c r="AT72" s="1926"/>
      <c r="AU72" s="42"/>
      <c r="AV72" s="1923"/>
      <c r="AW72" s="63"/>
      <c r="AX72" s="3647" t="str">
        <f t="shared" si="111"/>
        <v/>
      </c>
      <c r="AY72" s="3647"/>
      <c r="AZ72" s="3647"/>
      <c r="BA72" s="3647"/>
      <c r="BB72" s="3647"/>
      <c r="BC72" s="3647"/>
      <c r="BD72" s="3647"/>
      <c r="BE72" s="3647"/>
      <c r="BF72" s="3647"/>
      <c r="BG72" s="3647"/>
      <c r="BH72" s="3647"/>
      <c r="BI72" s="148"/>
      <c r="BJ72" s="148"/>
      <c r="BK72" s="148"/>
      <c r="BL72" s="148"/>
      <c r="BU72" s="148"/>
      <c r="BW72" s="2117"/>
      <c r="CA72" s="3648" t="str">
        <f t="shared" si="112"/>
        <v/>
      </c>
      <c r="CB72" s="3648" t="str">
        <f t="shared" si="113"/>
        <v/>
      </c>
      <c r="CC72" s="3648" t="str">
        <f t="shared" si="114"/>
        <v/>
      </c>
      <c r="CD72" s="3648" t="str">
        <f t="shared" si="115"/>
        <v/>
      </c>
      <c r="CE72" s="3648" t="str">
        <f t="shared" si="116"/>
        <v/>
      </c>
      <c r="CF72" s="3648" t="str">
        <f t="shared" si="144"/>
        <v/>
      </c>
      <c r="CG72" s="3648" t="str">
        <f t="shared" si="145"/>
        <v/>
      </c>
      <c r="CH72" s="3648" t="str">
        <f t="shared" si="146"/>
        <v/>
      </c>
      <c r="CI72" s="3648" t="str">
        <f t="shared" si="147"/>
        <v/>
      </c>
      <c r="CJ72" s="3648" t="str">
        <f t="shared" si="148"/>
        <v/>
      </c>
      <c r="CK72" s="3648" t="str">
        <f t="shared" si="149"/>
        <v/>
      </c>
      <c r="CL72" s="3648" t="str">
        <f t="shared" si="150"/>
        <v/>
      </c>
      <c r="CM72" s="3648" t="str">
        <f t="shared" si="151"/>
        <v/>
      </c>
      <c r="CN72" s="3648" t="str">
        <f t="shared" si="152"/>
        <v/>
      </c>
      <c r="CO72" s="3648" t="str">
        <f t="shared" si="153"/>
        <v/>
      </c>
      <c r="CP72" s="3648" t="str">
        <f t="shared" si="154"/>
        <v/>
      </c>
      <c r="CQ72" s="3648" t="str">
        <f t="shared" si="155"/>
        <v/>
      </c>
      <c r="CR72" s="3648" t="str">
        <f t="shared" si="156"/>
        <v/>
      </c>
      <c r="CS72" s="3648" t="str">
        <f t="shared" si="157"/>
        <v/>
      </c>
      <c r="CT72" s="3648" t="str">
        <f t="shared" si="158"/>
        <v/>
      </c>
      <c r="CU72" s="3648" t="str">
        <f t="shared" si="159"/>
        <v/>
      </c>
      <c r="CV72" s="3648" t="str">
        <f t="shared" si="160"/>
        <v/>
      </c>
      <c r="CW72" s="3648" t="str">
        <f t="shared" si="161"/>
        <v/>
      </c>
      <c r="CX72" s="3648" t="str">
        <f t="shared" si="162"/>
        <v/>
      </c>
      <c r="CY72" s="3648" t="str">
        <f t="shared" si="163"/>
        <v/>
      </c>
      <c r="CZ72" s="3648" t="str">
        <f t="shared" si="117"/>
        <v/>
      </c>
      <c r="DA72" s="3649">
        <f t="shared" si="118"/>
        <v>0</v>
      </c>
      <c r="DB72" s="3649">
        <f t="shared" si="119"/>
        <v>0</v>
      </c>
      <c r="DC72" s="3649">
        <f t="shared" si="120"/>
        <v>0</v>
      </c>
      <c r="DD72" s="3649">
        <f t="shared" si="121"/>
        <v>0</v>
      </c>
      <c r="DE72" s="3649">
        <f t="shared" si="122"/>
        <v>0</v>
      </c>
      <c r="DF72" s="3649">
        <f t="shared" si="123"/>
        <v>0</v>
      </c>
      <c r="DG72" s="3649">
        <f t="shared" si="124"/>
        <v>0</v>
      </c>
      <c r="DH72" s="3649">
        <f t="shared" si="125"/>
        <v>0</v>
      </c>
      <c r="DI72" s="3649">
        <f t="shared" si="126"/>
        <v>0</v>
      </c>
      <c r="DJ72" s="3649">
        <f t="shared" si="127"/>
        <v>0</v>
      </c>
      <c r="DK72" s="3649">
        <f t="shared" si="128"/>
        <v>0</v>
      </c>
      <c r="DL72" s="3649">
        <f t="shared" si="129"/>
        <v>0</v>
      </c>
      <c r="DM72" s="3649">
        <f t="shared" si="130"/>
        <v>0</v>
      </c>
      <c r="DN72" s="3649">
        <f t="shared" si="131"/>
        <v>0</v>
      </c>
      <c r="DO72" s="3649">
        <f t="shared" si="132"/>
        <v>0</v>
      </c>
      <c r="DP72" s="3649">
        <f t="shared" si="133"/>
        <v>0</v>
      </c>
      <c r="DQ72" s="3649">
        <f t="shared" si="134"/>
        <v>0</v>
      </c>
      <c r="DR72" s="3649">
        <f t="shared" si="135"/>
        <v>0</v>
      </c>
      <c r="DS72" s="3649">
        <f t="shared" si="136"/>
        <v>0</v>
      </c>
      <c r="DT72" s="3649">
        <f t="shared" si="137"/>
        <v>0</v>
      </c>
      <c r="DU72" s="3649">
        <f t="shared" si="138"/>
        <v>0</v>
      </c>
      <c r="DV72" s="3649">
        <f t="shared" si="139"/>
        <v>0</v>
      </c>
      <c r="DW72" s="3649">
        <f t="shared" si="140"/>
        <v>0</v>
      </c>
      <c r="DX72" s="3649">
        <f t="shared" si="141"/>
        <v>0</v>
      </c>
      <c r="DY72" s="3649">
        <f t="shared" si="142"/>
        <v>0</v>
      </c>
      <c r="DZ72" s="3649">
        <f t="shared" si="143"/>
        <v>0</v>
      </c>
    </row>
    <row r="73" spans="1:130" ht="16.149999999999999" customHeight="1" x14ac:dyDescent="0.25">
      <c r="A73" s="6145" t="s">
        <v>3660</v>
      </c>
      <c r="B73" s="6144">
        <f t="shared" si="164"/>
        <v>0</v>
      </c>
      <c r="C73" s="6145">
        <f t="shared" si="164"/>
        <v>0</v>
      </c>
      <c r="D73" s="2023"/>
      <c r="E73" s="2028"/>
      <c r="F73" s="2022"/>
      <c r="G73" s="2028"/>
      <c r="H73" s="2022"/>
      <c r="I73" s="2021"/>
      <c r="J73" s="2023"/>
      <c r="K73" s="2023"/>
      <c r="L73" s="2022"/>
      <c r="M73" s="2021"/>
      <c r="N73" s="2023"/>
      <c r="O73" s="2028"/>
      <c r="P73" s="2022"/>
      <c r="Q73" s="2028"/>
      <c r="R73" s="2022"/>
      <c r="S73" s="2028"/>
      <c r="T73" s="2022"/>
      <c r="U73" s="2028"/>
      <c r="V73" s="2022"/>
      <c r="W73" s="2028"/>
      <c r="X73" s="2022"/>
      <c r="Y73" s="2028"/>
      <c r="Z73" s="2022"/>
      <c r="AA73" s="2028"/>
      <c r="AB73" s="2022"/>
      <c r="AC73" s="2028"/>
      <c r="AD73" s="2022"/>
      <c r="AE73" s="2028"/>
      <c r="AF73" s="2022"/>
      <c r="AG73" s="2028"/>
      <c r="AH73" s="2022"/>
      <c r="AI73" s="2028"/>
      <c r="AJ73" s="2022"/>
      <c r="AK73" s="2028"/>
      <c r="AL73" s="2022"/>
      <c r="AM73" s="2028"/>
      <c r="AN73" s="2022"/>
      <c r="AO73" s="2028"/>
      <c r="AP73" s="2022"/>
      <c r="AQ73" s="2024"/>
      <c r="AR73" s="2023"/>
      <c r="AS73" s="2024"/>
      <c r="AT73" s="2023"/>
      <c r="AU73" s="2028"/>
      <c r="AV73" s="2022"/>
      <c r="AW73" s="2021"/>
      <c r="AX73" s="3647" t="str">
        <f t="shared" si="111"/>
        <v/>
      </c>
      <c r="AY73" s="3647"/>
      <c r="AZ73" s="3647"/>
      <c r="BA73" s="3647"/>
      <c r="BB73" s="3647"/>
      <c r="BC73" s="3647"/>
      <c r="BD73" s="3647"/>
      <c r="BE73" s="3647"/>
      <c r="BF73" s="3647"/>
      <c r="BG73" s="3647"/>
      <c r="BH73" s="3647"/>
      <c r="BI73" s="148"/>
      <c r="BJ73" s="148"/>
      <c r="BK73" s="148"/>
      <c r="BL73" s="148"/>
      <c r="BU73" s="148"/>
      <c r="BW73" s="2117"/>
      <c r="CA73" s="3648" t="str">
        <f t="shared" si="112"/>
        <v/>
      </c>
      <c r="CB73" s="3648" t="str">
        <f t="shared" si="113"/>
        <v/>
      </c>
      <c r="CC73" s="3648" t="str">
        <f t="shared" si="114"/>
        <v/>
      </c>
      <c r="CD73" s="3648" t="str">
        <f t="shared" si="115"/>
        <v/>
      </c>
      <c r="CE73" s="3648" t="str">
        <f t="shared" si="116"/>
        <v/>
      </c>
      <c r="CF73" s="3648" t="str">
        <f t="shared" si="144"/>
        <v/>
      </c>
      <c r="CG73" s="3648" t="str">
        <f t="shared" si="145"/>
        <v/>
      </c>
      <c r="CH73" s="3648" t="str">
        <f t="shared" si="146"/>
        <v/>
      </c>
      <c r="CI73" s="3648" t="str">
        <f t="shared" si="147"/>
        <v/>
      </c>
      <c r="CJ73" s="3648" t="str">
        <f t="shared" si="148"/>
        <v/>
      </c>
      <c r="CK73" s="3648" t="str">
        <f t="shared" si="149"/>
        <v/>
      </c>
      <c r="CL73" s="3648" t="str">
        <f t="shared" si="150"/>
        <v/>
      </c>
      <c r="CM73" s="3648" t="str">
        <f t="shared" si="151"/>
        <v/>
      </c>
      <c r="CN73" s="3648" t="str">
        <f t="shared" si="152"/>
        <v/>
      </c>
      <c r="CO73" s="3648" t="str">
        <f t="shared" si="153"/>
        <v/>
      </c>
      <c r="CP73" s="3648" t="str">
        <f t="shared" si="154"/>
        <v/>
      </c>
      <c r="CQ73" s="3648" t="str">
        <f t="shared" si="155"/>
        <v/>
      </c>
      <c r="CR73" s="3648" t="str">
        <f t="shared" si="156"/>
        <v/>
      </c>
      <c r="CS73" s="3648" t="str">
        <f t="shared" si="157"/>
        <v/>
      </c>
      <c r="CT73" s="3648" t="str">
        <f t="shared" si="158"/>
        <v/>
      </c>
      <c r="CU73" s="3648" t="str">
        <f t="shared" si="159"/>
        <v/>
      </c>
      <c r="CV73" s="3648" t="str">
        <f t="shared" si="160"/>
        <v/>
      </c>
      <c r="CW73" s="3648" t="str">
        <f t="shared" si="161"/>
        <v/>
      </c>
      <c r="CX73" s="3648" t="str">
        <f t="shared" si="162"/>
        <v/>
      </c>
      <c r="CY73" s="3648" t="str">
        <f t="shared" si="163"/>
        <v/>
      </c>
      <c r="CZ73" s="3648" t="str">
        <f t="shared" si="117"/>
        <v/>
      </c>
      <c r="DA73" s="3649">
        <f t="shared" si="118"/>
        <v>0</v>
      </c>
      <c r="DB73" s="3649">
        <f t="shared" si="119"/>
        <v>0</v>
      </c>
      <c r="DC73" s="3649">
        <f t="shared" si="120"/>
        <v>0</v>
      </c>
      <c r="DD73" s="3649">
        <f t="shared" si="121"/>
        <v>0</v>
      </c>
      <c r="DE73" s="3649">
        <f t="shared" si="122"/>
        <v>0</v>
      </c>
      <c r="DF73" s="3649">
        <f t="shared" si="123"/>
        <v>0</v>
      </c>
      <c r="DG73" s="3649">
        <f t="shared" si="124"/>
        <v>0</v>
      </c>
      <c r="DH73" s="3649">
        <f t="shared" si="125"/>
        <v>0</v>
      </c>
      <c r="DI73" s="3649">
        <f t="shared" si="126"/>
        <v>0</v>
      </c>
      <c r="DJ73" s="3649">
        <f t="shared" si="127"/>
        <v>0</v>
      </c>
      <c r="DK73" s="3649">
        <f t="shared" si="128"/>
        <v>0</v>
      </c>
      <c r="DL73" s="3649">
        <f t="shared" si="129"/>
        <v>0</v>
      </c>
      <c r="DM73" s="3649">
        <f t="shared" si="130"/>
        <v>0</v>
      </c>
      <c r="DN73" s="3649">
        <f t="shared" si="131"/>
        <v>0</v>
      </c>
      <c r="DO73" s="3649">
        <f t="shared" si="132"/>
        <v>0</v>
      </c>
      <c r="DP73" s="3649">
        <f t="shared" si="133"/>
        <v>0</v>
      </c>
      <c r="DQ73" s="3649">
        <f t="shared" si="134"/>
        <v>0</v>
      </c>
      <c r="DR73" s="3649">
        <f t="shared" si="135"/>
        <v>0</v>
      </c>
      <c r="DS73" s="3649">
        <f t="shared" si="136"/>
        <v>0</v>
      </c>
      <c r="DT73" s="3649">
        <f t="shared" si="137"/>
        <v>0</v>
      </c>
      <c r="DU73" s="3649">
        <f t="shared" si="138"/>
        <v>0</v>
      </c>
      <c r="DV73" s="3649">
        <f t="shared" si="139"/>
        <v>0</v>
      </c>
      <c r="DW73" s="3649">
        <f t="shared" si="140"/>
        <v>0</v>
      </c>
      <c r="DX73" s="3649">
        <f t="shared" si="141"/>
        <v>0</v>
      </c>
      <c r="DY73" s="3649">
        <f t="shared" si="142"/>
        <v>0</v>
      </c>
      <c r="DZ73" s="3649">
        <f t="shared" si="143"/>
        <v>0</v>
      </c>
    </row>
    <row r="74" spans="1:130" ht="31.9" customHeight="1" x14ac:dyDescent="0.25">
      <c r="A74" s="6128" t="s">
        <v>3663</v>
      </c>
      <c r="B74" s="6128"/>
      <c r="C74" s="6128"/>
      <c r="D74" s="6128"/>
      <c r="E74" s="6128"/>
      <c r="F74" s="6128"/>
      <c r="G74" s="6128"/>
      <c r="I74" s="824"/>
      <c r="J74" s="2283"/>
      <c r="K74" s="2283"/>
      <c r="L74" s="2283"/>
      <c r="M74" s="2283"/>
      <c r="N74" s="2283"/>
      <c r="O74" s="2283"/>
      <c r="P74" s="2283"/>
      <c r="Q74" s="65"/>
      <c r="AR74" s="220" t="s">
        <v>3664</v>
      </c>
      <c r="AX74" s="148"/>
      <c r="AY74" s="148"/>
      <c r="AZ74" s="148"/>
      <c r="BA74" s="148"/>
      <c r="BB74" s="148"/>
      <c r="BC74" s="148"/>
      <c r="BD74" s="148"/>
      <c r="BE74" s="148"/>
      <c r="BF74" s="148"/>
      <c r="BG74" s="148"/>
      <c r="BH74" s="148"/>
      <c r="BI74" s="148"/>
      <c r="BJ74" s="148"/>
      <c r="BK74" s="148"/>
      <c r="BL74" s="148"/>
      <c r="BM74" s="148"/>
      <c r="BT74" s="2120"/>
      <c r="BU74" s="2120"/>
      <c r="BV74" s="2117"/>
      <c r="BW74" s="2117"/>
    </row>
    <row r="75" spans="1:130" ht="31.9" customHeight="1" x14ac:dyDescent="0.25">
      <c r="A75" s="8104" t="s">
        <v>3639</v>
      </c>
      <c r="B75" s="8105" t="s">
        <v>50</v>
      </c>
      <c r="C75" s="8106"/>
      <c r="D75" s="8109" t="s">
        <v>843</v>
      </c>
      <c r="E75" s="8110"/>
      <c r="F75" s="8110"/>
      <c r="G75" s="8110"/>
      <c r="H75" s="8110"/>
      <c r="I75" s="8110"/>
      <c r="J75" s="8110"/>
      <c r="K75" s="8110"/>
      <c r="L75" s="8110"/>
      <c r="M75" s="8110"/>
      <c r="N75" s="8110"/>
      <c r="O75" s="8110"/>
      <c r="P75" s="8110"/>
      <c r="Q75" s="8110"/>
      <c r="R75" s="8110"/>
      <c r="S75" s="8110"/>
      <c r="T75" s="8110"/>
      <c r="U75" s="8110"/>
      <c r="V75" s="8110"/>
      <c r="W75" s="8110"/>
      <c r="X75" s="8110"/>
      <c r="Y75" s="8110"/>
      <c r="Z75" s="8110"/>
      <c r="AA75" s="8110"/>
      <c r="AB75" s="8110"/>
      <c r="AC75" s="8110"/>
      <c r="AD75" s="8110"/>
      <c r="AE75" s="8110"/>
      <c r="AF75" s="8110"/>
      <c r="AG75" s="8110"/>
      <c r="AH75" s="8110"/>
      <c r="AI75" s="8110"/>
      <c r="AJ75" s="8110"/>
      <c r="AK75" s="8110"/>
      <c r="AL75" s="8110"/>
      <c r="AM75" s="8110"/>
      <c r="AN75" s="8110"/>
      <c r="AO75" s="8110"/>
      <c r="AP75" s="8110"/>
      <c r="AQ75" s="8111"/>
      <c r="AR75" s="8112" t="s">
        <v>3640</v>
      </c>
      <c r="AS75" s="8113"/>
      <c r="AT75" s="6561" t="s">
        <v>827</v>
      </c>
      <c r="AU75" s="6562"/>
      <c r="AV75" s="8117" t="s">
        <v>112</v>
      </c>
      <c r="AW75" s="8119" t="s">
        <v>111</v>
      </c>
      <c r="AX75" s="148"/>
      <c r="AY75" s="148"/>
      <c r="AZ75" s="148"/>
      <c r="BA75" s="148"/>
      <c r="BB75" s="148"/>
      <c r="BC75" s="148"/>
      <c r="BD75" s="148"/>
      <c r="BE75" s="148"/>
      <c r="BF75" s="148"/>
      <c r="BG75" s="148"/>
      <c r="BH75" s="148"/>
      <c r="BI75" s="148"/>
      <c r="BJ75" s="148"/>
      <c r="BK75" s="148"/>
      <c r="BL75" s="148"/>
      <c r="BU75" s="148"/>
      <c r="BV75" s="2117"/>
      <c r="BW75" s="2117"/>
    </row>
    <row r="76" spans="1:130" ht="16.149999999999999" customHeight="1" x14ac:dyDescent="0.25">
      <c r="A76" s="6502"/>
      <c r="B76" s="8107"/>
      <c r="C76" s="8108"/>
      <c r="D76" s="8115" t="s">
        <v>844</v>
      </c>
      <c r="E76" s="8112"/>
      <c r="F76" s="8115" t="s">
        <v>845</v>
      </c>
      <c r="G76" s="8112"/>
      <c r="H76" s="8115" t="s">
        <v>846</v>
      </c>
      <c r="I76" s="8116"/>
      <c r="J76" s="8112" t="s">
        <v>847</v>
      </c>
      <c r="K76" s="8112"/>
      <c r="L76" s="8115" t="s">
        <v>369</v>
      </c>
      <c r="M76" s="8112"/>
      <c r="N76" s="8115" t="s">
        <v>511</v>
      </c>
      <c r="O76" s="8112"/>
      <c r="P76" s="8115" t="s">
        <v>72</v>
      </c>
      <c r="Q76" s="8112"/>
      <c r="R76" s="8115" t="s">
        <v>14</v>
      </c>
      <c r="S76" s="8112"/>
      <c r="T76" s="8115" t="s">
        <v>129</v>
      </c>
      <c r="U76" s="8116"/>
      <c r="V76" s="8115" t="s">
        <v>130</v>
      </c>
      <c r="W76" s="8116"/>
      <c r="X76" s="8115" t="s">
        <v>131</v>
      </c>
      <c r="Y76" s="8116"/>
      <c r="Z76" s="8115" t="s">
        <v>132</v>
      </c>
      <c r="AA76" s="8116"/>
      <c r="AB76" s="8115" t="s">
        <v>133</v>
      </c>
      <c r="AC76" s="8116"/>
      <c r="AD76" s="8115" t="s">
        <v>134</v>
      </c>
      <c r="AE76" s="8116"/>
      <c r="AF76" s="8115" t="s">
        <v>135</v>
      </c>
      <c r="AG76" s="8116"/>
      <c r="AH76" s="8115" t="s">
        <v>136</v>
      </c>
      <c r="AI76" s="8116"/>
      <c r="AJ76" s="8115" t="s">
        <v>137</v>
      </c>
      <c r="AK76" s="8116"/>
      <c r="AL76" s="8115" t="s">
        <v>138</v>
      </c>
      <c r="AM76" s="8116"/>
      <c r="AN76" s="8115" t="s">
        <v>139</v>
      </c>
      <c r="AO76" s="8116"/>
      <c r="AP76" s="8115" t="s">
        <v>140</v>
      </c>
      <c r="AQ76" s="8113"/>
      <c r="AR76" s="8121" t="s">
        <v>81</v>
      </c>
      <c r="AS76" s="8123" t="s">
        <v>56</v>
      </c>
      <c r="AT76" s="8114"/>
      <c r="AU76" s="6522"/>
      <c r="AV76" s="8118"/>
      <c r="AW76" s="8120"/>
      <c r="AX76" s="148"/>
      <c r="AY76" s="148"/>
      <c r="AZ76" s="148"/>
      <c r="BA76" s="148"/>
      <c r="BB76" s="148"/>
      <c r="BC76" s="148"/>
      <c r="BD76" s="148"/>
      <c r="BE76" s="148"/>
      <c r="BF76" s="148"/>
      <c r="BG76" s="148"/>
      <c r="BH76" s="148"/>
      <c r="BI76" s="148"/>
      <c r="BJ76" s="148"/>
      <c r="BK76" s="148"/>
      <c r="BL76" s="148"/>
      <c r="BU76" s="148"/>
      <c r="BV76" s="2117"/>
      <c r="BW76" s="2117"/>
    </row>
    <row r="77" spans="1:130" ht="16.149999999999999" customHeight="1" x14ac:dyDescent="0.25">
      <c r="A77" s="6503"/>
      <c r="B77" s="6135" t="s">
        <v>3641</v>
      </c>
      <c r="C77" s="6105" t="s">
        <v>3642</v>
      </c>
      <c r="D77" s="6104" t="s">
        <v>3641</v>
      </c>
      <c r="E77" s="6136" t="s">
        <v>3642</v>
      </c>
      <c r="F77" s="6104" t="s">
        <v>3641</v>
      </c>
      <c r="G77" s="6136" t="s">
        <v>3642</v>
      </c>
      <c r="H77" s="6104" t="s">
        <v>3641</v>
      </c>
      <c r="I77" s="6105" t="s">
        <v>3642</v>
      </c>
      <c r="J77" s="6135" t="s">
        <v>3641</v>
      </c>
      <c r="K77" s="6136" t="s">
        <v>3642</v>
      </c>
      <c r="L77" s="6104" t="s">
        <v>3641</v>
      </c>
      <c r="M77" s="6136" t="s">
        <v>3642</v>
      </c>
      <c r="N77" s="6104" t="s">
        <v>3641</v>
      </c>
      <c r="O77" s="6136" t="s">
        <v>3642</v>
      </c>
      <c r="P77" s="6104" t="s">
        <v>3641</v>
      </c>
      <c r="Q77" s="6136" t="s">
        <v>3642</v>
      </c>
      <c r="R77" s="6104" t="s">
        <v>3641</v>
      </c>
      <c r="S77" s="6136" t="s">
        <v>3642</v>
      </c>
      <c r="T77" s="6104" t="s">
        <v>3641</v>
      </c>
      <c r="U77" s="6136" t="s">
        <v>3642</v>
      </c>
      <c r="V77" s="6104" t="s">
        <v>3641</v>
      </c>
      <c r="W77" s="6136" t="s">
        <v>3642</v>
      </c>
      <c r="X77" s="6104" t="s">
        <v>3641</v>
      </c>
      <c r="Y77" s="6136" t="s">
        <v>3642</v>
      </c>
      <c r="Z77" s="6104" t="s">
        <v>3641</v>
      </c>
      <c r="AA77" s="6136" t="s">
        <v>3642</v>
      </c>
      <c r="AB77" s="6104" t="s">
        <v>3641</v>
      </c>
      <c r="AC77" s="6136" t="s">
        <v>3642</v>
      </c>
      <c r="AD77" s="6104" t="s">
        <v>3641</v>
      </c>
      <c r="AE77" s="6136" t="s">
        <v>3642</v>
      </c>
      <c r="AF77" s="6104" t="s">
        <v>3641</v>
      </c>
      <c r="AG77" s="6136" t="s">
        <v>3642</v>
      </c>
      <c r="AH77" s="6104" t="s">
        <v>3641</v>
      </c>
      <c r="AI77" s="6136" t="s">
        <v>3642</v>
      </c>
      <c r="AJ77" s="6104" t="s">
        <v>3641</v>
      </c>
      <c r="AK77" s="6136" t="s">
        <v>3642</v>
      </c>
      <c r="AL77" s="6104" t="s">
        <v>3641</v>
      </c>
      <c r="AM77" s="6136" t="s">
        <v>3642</v>
      </c>
      <c r="AN77" s="6104" t="s">
        <v>3641</v>
      </c>
      <c r="AO77" s="6136" t="s">
        <v>3642</v>
      </c>
      <c r="AP77" s="6104" t="s">
        <v>3641</v>
      </c>
      <c r="AQ77" s="6137" t="s">
        <v>3642</v>
      </c>
      <c r="AR77" s="8122"/>
      <c r="AS77" s="8124"/>
      <c r="AT77" s="6138" t="s">
        <v>830</v>
      </c>
      <c r="AU77" s="5827" t="s">
        <v>831</v>
      </c>
      <c r="AV77" s="6536"/>
      <c r="AW77" s="6537"/>
      <c r="AX77" s="148"/>
      <c r="AY77" s="148"/>
      <c r="AZ77" s="148"/>
      <c r="BA77" s="148"/>
      <c r="BB77" s="148"/>
      <c r="BC77" s="148"/>
      <c r="BD77" s="148"/>
      <c r="BE77" s="148"/>
      <c r="BF77" s="148"/>
      <c r="BG77" s="148"/>
      <c r="BH77" s="148"/>
      <c r="BI77" s="148"/>
      <c r="BJ77" s="148"/>
      <c r="BK77" s="148"/>
      <c r="BL77" s="148"/>
      <c r="BU77" s="148"/>
      <c r="BV77" s="2117"/>
      <c r="BW77" s="2117"/>
    </row>
    <row r="78" spans="1:130" ht="16.149999999999999" customHeight="1" x14ac:dyDescent="0.25">
      <c r="A78" s="5815" t="s">
        <v>3643</v>
      </c>
      <c r="B78" s="6139">
        <f t="shared" ref="B78:C85" si="165">+N78+P78+R78+T78+V78+X78+Z78+AB78+AD78+AF78+AH78+AJ78+AL78+AN78+AP78</f>
        <v>0</v>
      </c>
      <c r="C78" s="6140">
        <f t="shared" si="165"/>
        <v>0</v>
      </c>
      <c r="D78" s="2005"/>
      <c r="E78" s="6058"/>
      <c r="F78" s="2002"/>
      <c r="G78" s="6058"/>
      <c r="H78" s="2002"/>
      <c r="I78" s="6058"/>
      <c r="J78" s="2002"/>
      <c r="K78" s="6058"/>
      <c r="L78" s="2002"/>
      <c r="M78" s="4571"/>
      <c r="N78" s="1926"/>
      <c r="O78" s="42"/>
      <c r="P78" s="1923"/>
      <c r="Q78" s="42"/>
      <c r="R78" s="1923"/>
      <c r="S78" s="42"/>
      <c r="T78" s="1923"/>
      <c r="U78" s="42"/>
      <c r="V78" s="1923"/>
      <c r="W78" s="42"/>
      <c r="X78" s="1923"/>
      <c r="Y78" s="42"/>
      <c r="Z78" s="1923"/>
      <c r="AA78" s="42"/>
      <c r="AB78" s="1923"/>
      <c r="AC78" s="42"/>
      <c r="AD78" s="1923"/>
      <c r="AE78" s="42"/>
      <c r="AF78" s="1923"/>
      <c r="AG78" s="42"/>
      <c r="AH78" s="1923"/>
      <c r="AI78" s="42"/>
      <c r="AJ78" s="1923"/>
      <c r="AK78" s="42"/>
      <c r="AL78" s="1923"/>
      <c r="AM78" s="42"/>
      <c r="AN78" s="1923"/>
      <c r="AO78" s="42"/>
      <c r="AP78" s="1923"/>
      <c r="AQ78" s="43"/>
      <c r="AR78" s="1998"/>
      <c r="AS78" s="43"/>
      <c r="AT78" s="1926"/>
      <c r="AU78" s="42"/>
      <c r="AV78" s="1923"/>
      <c r="AW78" s="63"/>
      <c r="AX78" s="3647" t="str">
        <f t="shared" ref="AX78:AX95" si="166">$CA78&amp;$CB78&amp;$CC78&amp;$CD78&amp;$CE78&amp;$CF78&amp;$CG78&amp;$CH78&amp;$CI78&amp;$CJ78&amp;$CK78&amp;$CL78&amp;$CM78&amp;$CN78&amp;$CO78&amp;$CP78&amp;$CQ78&amp;$CR78&amp;$CS78&amp;$CT78&amp;$CU78&amp;$CV78&amp;$CW78&amp;$CX78&amp;$CY78&amp;$CZ78</f>
        <v/>
      </c>
      <c r="AY78" s="3647"/>
      <c r="AZ78" s="3647"/>
      <c r="BA78" s="3647"/>
      <c r="BB78" s="3647"/>
      <c r="BC78" s="3647"/>
      <c r="BD78" s="3647"/>
      <c r="BE78" s="3647"/>
      <c r="BF78" s="3647"/>
      <c r="BG78" s="3647"/>
      <c r="BH78" s="3647"/>
      <c r="BI78" s="148"/>
      <c r="BJ78" s="148"/>
      <c r="BK78" s="148"/>
      <c r="BL78" s="148"/>
      <c r="BU78" s="2117"/>
      <c r="BV78" s="2117"/>
      <c r="BW78" s="2117"/>
      <c r="CA78" s="3648" t="str">
        <f t="shared" ref="CA78:CA95" si="167">IF(B78&lt;C78,"* El total de Reactivos NO DEBE ser superior al total de Procesados. ","")</f>
        <v/>
      </c>
      <c r="CB78" s="3648" t="str">
        <f t="shared" ref="CB78:CB95" si="168">IF(B78&lt;&gt;(AR78+ AS78),"* La suma de las columnas Sexo DEBE SER IGUAL a los Procesados. ","")</f>
        <v/>
      </c>
      <c r="CC78" s="3648" t="str">
        <f t="shared" ref="CC78:CC95" si="169">IF(B78&lt;(AT78+ AU78),"* La suma de las columna Trans NO DEBE ser superior al total de Procesados. ","")</f>
        <v/>
      </c>
      <c r="CD78" s="3648" t="str">
        <f t="shared" ref="CD78:CD95" si="170">IF(B78&lt;AV78,"* La columna Pueblos Originarios NO DEBE ser superior al total de Procesados. ","")</f>
        <v/>
      </c>
      <c r="CE78" s="3648" t="str">
        <f t="shared" ref="CE78:CE95" si="171">IF(B78&lt;AW78,"* La columna Migrantes NO DEBE ser superior al total de Procesados. ","")</f>
        <v/>
      </c>
      <c r="CF78" s="3648" t="str">
        <f>IF(D78&lt;E78,CONCATENATE("* El total de procesados debe ser mayor o igual al total de Reactivos en el grupo de edad ",$D$76),"")</f>
        <v/>
      </c>
      <c r="CG78" s="3648" t="str">
        <f>IF(F78&lt;G78,CONCATENATE("* El total de procesados debe ser mayor o igual al total de Reactivos en el grupo de edad ",$F$76),"")</f>
        <v/>
      </c>
      <c r="CH78" s="3648" t="str">
        <f>IF(H78&lt;I78,CONCATENATE("* El total de procesados debe ser mayor o igual al total de Reactivos en el grupo de edad ",$H$76),"")</f>
        <v/>
      </c>
      <c r="CI78" s="3648" t="str">
        <f>IF(J78&lt;K78,CONCATENATE("* El total de procesados debe ser mayor o igual al total de Reactivos en el grupo de edad ",$J$76),"")</f>
        <v/>
      </c>
      <c r="CJ78" s="3648" t="str">
        <f>IF(L78&lt;M78,CONCATENATE("* El total de procesados debe ser mayor o igual al total de Reactivos en el grupo de edad ",$L$76),"")</f>
        <v/>
      </c>
      <c r="CK78" s="3648" t="str">
        <f>IF(N78&lt;O78,CONCATENATE("* El total de procesados debe ser mayor o igual al total de Reactivos en el grupo de edad ",$N$76),"")</f>
        <v/>
      </c>
      <c r="CL78" s="3648" t="str">
        <f>IF(P78&lt;Q78,CONCATENATE("* El total de procesados debe ser mayor o igual al total de Reactivos en el grupo de edad ",$P$76),"")</f>
        <v/>
      </c>
      <c r="CM78" s="3648" t="str">
        <f>IF(R78&lt;S78,CONCATENATE("* El total de procesados debe ser mayor o igual al total de Reactivos en el grupo de edad ",$R$76),"")</f>
        <v/>
      </c>
      <c r="CN78" s="3648" t="str">
        <f>IF(T78&lt;U78,CONCATENATE("* El total de procesados debe ser mayor o igual al total de Reactivos en el grupo de edad ",$T$76),"")</f>
        <v/>
      </c>
      <c r="CO78" s="3648" t="str">
        <f>IF(V78&lt;W78,CONCATENATE("* El total de procesados debe ser mayor o igual al total de Reactivos en el grupo de edad ",$V$76),"")</f>
        <v/>
      </c>
      <c r="CP78" s="3648" t="str">
        <f>IF(X78&lt;Y78,CONCATENATE("* El total de procesados debe ser mayor o igual al total de Reactivos en el grupo de edad ",$X$76),"")</f>
        <v/>
      </c>
      <c r="CQ78" s="3648" t="str">
        <f>IF(Z78&lt;AA78,CONCATENATE("* El total de procesados debe ser mayor o igual al total de Reactivos en el grupo de edad ",$Z$76),"")</f>
        <v/>
      </c>
      <c r="CR78" s="3648" t="str">
        <f>IF(AB78&lt;AC78,CONCATENATE("* El total de procesados debe ser mayor o igual al total de Reactivos en el grupo de edad ",$AB$76),"")</f>
        <v/>
      </c>
      <c r="CS78" s="3648" t="str">
        <f>IF(AD78&lt;AE78,CONCATENATE("* El total de procesados debe ser mayor o igual al total de Reactivos en el grupo de edad ",$AD$76),"")</f>
        <v/>
      </c>
      <c r="CT78" s="3648" t="str">
        <f>IF(AF78&lt;AG78,CONCATENATE("* El total de procesados debe ser mayor o igual al total de Reactivos en el grupo de edad ",$AF$76),"")</f>
        <v/>
      </c>
      <c r="CU78" s="3648" t="str">
        <f>IF(AH78&lt;AI78,CONCATENATE("* El total de procesados debe ser mayor o igual al total de Reactivos en el grupo de edad ",$AH$76),"")</f>
        <v/>
      </c>
      <c r="CV78" s="3648" t="str">
        <f>IF(AJ78&lt;AK78,CONCATENATE("* El total de procesados debe ser mayor o igual al total de Reactivos en el grupo de edad ",$AJ$76),"")</f>
        <v/>
      </c>
      <c r="CW78" s="3648" t="str">
        <f>IF(AL78&lt;AM78,CONCATENATE("* El total de procesados debe ser mayor o igual al total de Reactivos en el grupo de edad ",$AL$76),"")</f>
        <v/>
      </c>
      <c r="CX78" s="3648" t="str">
        <f>IF(AN78&lt;AO78,CONCATENATE("* El total de procesados debe ser mayor o igual al total de Reactivos en el grupo de edad ",$AN$76),"")</f>
        <v/>
      </c>
      <c r="CY78" s="3648" t="str">
        <f>IF(AP78&lt;AQ78,CONCATENATE("* El total de procesados debe ser mayor o igual al total de Reactivos en el grupo de edad ",$AP$76),"")</f>
        <v/>
      </c>
      <c r="CZ78" s="3648" t="str">
        <f t="shared" ref="CZ78:CZ95" si="172">IF(AND(B78&lt;&gt;0,OR(AT78="",AU78="",AV78="",AW78="")),"* No olvide digitar la columna Trans y/o Pueblos Originarios y/o Migrantes (Digite Cero si no tiene). ","")</f>
        <v/>
      </c>
      <c r="DA78" s="3649">
        <f t="shared" ref="DA78:DA95" si="173">IF(B78&lt;   C78,1,0)</f>
        <v>0</v>
      </c>
      <c r="DB78" s="3649">
        <f t="shared" ref="DB78:DB95" si="174">IF(B78&lt;&gt; AR78+AS78,1,0)</f>
        <v>0</v>
      </c>
      <c r="DC78" s="3649">
        <f t="shared" ref="DC78:DC95" si="175">IF(B78&lt;  AT78+AU78,1,0)</f>
        <v>0</v>
      </c>
      <c r="DD78" s="3649">
        <f t="shared" ref="DD78:DD95" si="176">IF(B78&lt;  AV78,1,0)</f>
        <v>0</v>
      </c>
      <c r="DE78" s="3649">
        <f t="shared" ref="DE78:DE95" si="177">IF(B78&lt;  AW78,1,0)</f>
        <v>0</v>
      </c>
      <c r="DF78" s="3649">
        <f t="shared" ref="DF78:DF95" si="178">IF(D78&lt;E78,1,0)</f>
        <v>0</v>
      </c>
      <c r="DG78" s="3649">
        <f t="shared" ref="DG78:DG95" si="179">IF(F78&lt;G78,1,0)</f>
        <v>0</v>
      </c>
      <c r="DH78" s="3649">
        <f t="shared" ref="DH78:DH95" si="180">IF(H78&lt;I78,1,0)</f>
        <v>0</v>
      </c>
      <c r="DI78" s="3649">
        <f t="shared" ref="DI78:DI95" si="181">IF(J78&lt;K78,1,0)</f>
        <v>0</v>
      </c>
      <c r="DJ78" s="3649">
        <f t="shared" ref="DJ78:DJ95" si="182">IF(L78&lt;M78,1,0)</f>
        <v>0</v>
      </c>
      <c r="DK78" s="3649">
        <f t="shared" ref="DK78:DK95" si="183">IF(N78&lt;O78,1,0)</f>
        <v>0</v>
      </c>
      <c r="DL78" s="3649">
        <f t="shared" ref="DL78:DL95" si="184">IF(P78&lt;Q78,1,0)</f>
        <v>0</v>
      </c>
      <c r="DM78" s="3649">
        <f t="shared" ref="DM78:DM95" si="185">IF(R78&lt;S78,1,0)</f>
        <v>0</v>
      </c>
      <c r="DN78" s="3649">
        <f t="shared" ref="DN78:DN95" si="186">IF(T78&lt;U78,1,0)</f>
        <v>0</v>
      </c>
      <c r="DO78" s="3649">
        <f t="shared" ref="DO78:DO95" si="187">IF(V78&lt;W78,1,0)</f>
        <v>0</v>
      </c>
      <c r="DP78" s="3649">
        <f t="shared" ref="DP78:DP95" si="188">IF(X78&lt;Y78,1,0)</f>
        <v>0</v>
      </c>
      <c r="DQ78" s="3649">
        <f t="shared" ref="DQ78:DQ95" si="189">IF(Z78&lt;AA78,1,0)</f>
        <v>0</v>
      </c>
      <c r="DR78" s="3649">
        <f t="shared" ref="DR78:DR95" si="190">IF(AB78&lt;AC78,1,0)</f>
        <v>0</v>
      </c>
      <c r="DS78" s="3649">
        <f t="shared" ref="DS78:DS95" si="191">IF(AD78&lt;AE78,1,0)</f>
        <v>0</v>
      </c>
      <c r="DT78" s="3649">
        <f t="shared" ref="DT78:DT95" si="192">IF(AF78&lt;AG78,1,0)</f>
        <v>0</v>
      </c>
      <c r="DU78" s="3649">
        <f t="shared" ref="DU78:DU95" si="193">IF(AH78&lt;AI78,1,0)</f>
        <v>0</v>
      </c>
      <c r="DV78" s="3649">
        <f t="shared" ref="DV78:DV95" si="194">IF(AJ78&lt;AK78,1,0)</f>
        <v>0</v>
      </c>
      <c r="DW78" s="3649">
        <f t="shared" ref="DW78:DW95" si="195">IF(AL78&lt;AM78,1,0)</f>
        <v>0</v>
      </c>
      <c r="DX78" s="3649">
        <f t="shared" ref="DX78:DX95" si="196">IF(AN78&lt;AO78,1,0)</f>
        <v>0</v>
      </c>
      <c r="DY78" s="3649">
        <f t="shared" ref="DY78:DY95" si="197">IF(AP78&lt;AQ78,1,0)</f>
        <v>0</v>
      </c>
      <c r="DZ78" s="3649">
        <f t="shared" ref="DZ78:DZ95" si="198">IF(AND(B78&lt;&gt;0,OR(AT78="",AU78="",AV78="",AW78="")),1,0)</f>
        <v>0</v>
      </c>
    </row>
    <row r="79" spans="1:130" ht="16.149999999999999" customHeight="1" x14ac:dyDescent="0.25">
      <c r="A79" s="2245" t="s">
        <v>3644</v>
      </c>
      <c r="B79" s="1921">
        <f t="shared" si="165"/>
        <v>0</v>
      </c>
      <c r="C79" s="2288">
        <f t="shared" si="165"/>
        <v>0</v>
      </c>
      <c r="D79" s="2005"/>
      <c r="E79" s="6058"/>
      <c r="F79" s="2002"/>
      <c r="G79" s="6058"/>
      <c r="H79" s="2002"/>
      <c r="I79" s="6058"/>
      <c r="J79" s="2002"/>
      <c r="K79" s="6058"/>
      <c r="L79" s="2002"/>
      <c r="M79" s="4571"/>
      <c r="N79" s="1926"/>
      <c r="O79" s="42"/>
      <c r="P79" s="1923"/>
      <c r="Q79" s="42"/>
      <c r="R79" s="1923"/>
      <c r="S79" s="42"/>
      <c r="T79" s="1923"/>
      <c r="U79" s="42"/>
      <c r="V79" s="1923"/>
      <c r="W79" s="42"/>
      <c r="X79" s="1923"/>
      <c r="Y79" s="42"/>
      <c r="Z79" s="1923"/>
      <c r="AA79" s="42"/>
      <c r="AB79" s="1923"/>
      <c r="AC79" s="42"/>
      <c r="AD79" s="1923"/>
      <c r="AE79" s="42"/>
      <c r="AF79" s="1923"/>
      <c r="AG79" s="42"/>
      <c r="AH79" s="1923"/>
      <c r="AI79" s="42"/>
      <c r="AJ79" s="1923"/>
      <c r="AK79" s="42"/>
      <c r="AL79" s="1923"/>
      <c r="AM79" s="42"/>
      <c r="AN79" s="1923"/>
      <c r="AO79" s="42"/>
      <c r="AP79" s="1923"/>
      <c r="AQ79" s="43"/>
      <c r="AR79" s="1998"/>
      <c r="AS79" s="43"/>
      <c r="AT79" s="1926"/>
      <c r="AU79" s="42"/>
      <c r="AV79" s="1923"/>
      <c r="AW79" s="63"/>
      <c r="AX79" s="3647" t="str">
        <f t="shared" si="166"/>
        <v/>
      </c>
      <c r="AY79" s="3647"/>
      <c r="AZ79" s="3647"/>
      <c r="BA79" s="3647"/>
      <c r="BB79" s="3647"/>
      <c r="BC79" s="3647"/>
      <c r="BD79" s="3647"/>
      <c r="BE79" s="3647"/>
      <c r="BF79" s="3647"/>
      <c r="BG79" s="3647"/>
      <c r="BH79" s="3647"/>
      <c r="BI79" s="148"/>
      <c r="BJ79" s="148"/>
      <c r="BK79" s="148"/>
      <c r="BL79" s="148"/>
      <c r="BU79" s="2117"/>
      <c r="BV79" s="2117"/>
      <c r="BW79" s="2117"/>
      <c r="CA79" s="3648" t="str">
        <f t="shared" si="167"/>
        <v/>
      </c>
      <c r="CB79" s="3648" t="str">
        <f t="shared" si="168"/>
        <v/>
      </c>
      <c r="CC79" s="3648" t="str">
        <f t="shared" si="169"/>
        <v/>
      </c>
      <c r="CD79" s="3648" t="str">
        <f t="shared" si="170"/>
        <v/>
      </c>
      <c r="CE79" s="3648" t="str">
        <f t="shared" si="171"/>
        <v/>
      </c>
      <c r="CF79" s="3648" t="str">
        <f t="shared" ref="CF79:CF95" si="199">IF(D79&lt;E79,CONCATENATE("* El total de procesados debe ser mayor o igual al total de Reactivos en el grupo de edad ",$D$76),"")</f>
        <v/>
      </c>
      <c r="CG79" s="3648" t="str">
        <f t="shared" ref="CG79:CG95" si="200">IF(F79&lt;G79,CONCATENATE("* El total de procesados debe ser mayor o igual al total de Reactivos en el grupo de edad ",$F$76),"")</f>
        <v/>
      </c>
      <c r="CH79" s="3648" t="str">
        <f t="shared" ref="CH79:CH95" si="201">IF(H79&lt;I79,CONCATENATE("* El total de procesados debe ser mayor o igual al total de Reactivos en el grupo de edad ",$H$76),"")</f>
        <v/>
      </c>
      <c r="CI79" s="3648" t="str">
        <f t="shared" ref="CI79:CI95" si="202">IF(J79&lt;K79,CONCATENATE("* El total de procesados debe ser mayor o igual al total de Reactivos en el grupo de edad ",$J$76),"")</f>
        <v/>
      </c>
      <c r="CJ79" s="3648" t="str">
        <f t="shared" ref="CJ79:CJ95" si="203">IF(L79&lt;M79,CONCATENATE("* El total de procesados debe ser mayor o igual al total de Reactivos en el grupo de edad ",$L$76),"")</f>
        <v/>
      </c>
      <c r="CK79" s="3648" t="str">
        <f t="shared" ref="CK79:CK95" si="204">IF(N79&lt;O79,CONCATENATE("* El total de procesados debe ser mayor o igual al total de Reactivos en el grupo de edad ",$N$76),"")</f>
        <v/>
      </c>
      <c r="CL79" s="3648" t="str">
        <f t="shared" ref="CL79:CL95" si="205">IF(P79&lt;Q79,CONCATENATE("* El total de procesados debe ser mayor o igual al total de Reactivos en el grupo de edad ",$P$76),"")</f>
        <v/>
      </c>
      <c r="CM79" s="3648" t="str">
        <f t="shared" ref="CM79:CM95" si="206">IF(R79&lt;S79,CONCATENATE("* El total de procesados debe ser mayor o igual al total de Reactivos en el grupo de edad ",$R$76),"")</f>
        <v/>
      </c>
      <c r="CN79" s="3648" t="str">
        <f t="shared" ref="CN79:CN95" si="207">IF(T79&lt;U79,CONCATENATE("* El total de procesados debe ser mayor o igual al total de Reactivos en el grupo de edad ",$T$76),"")</f>
        <v/>
      </c>
      <c r="CO79" s="3648" t="str">
        <f t="shared" ref="CO79:CO95" si="208">IF(V79&lt;W79,CONCATENATE("* El total de procesados debe ser mayor o igual al total de Reactivos en el grupo de edad ",$V$76),"")</f>
        <v/>
      </c>
      <c r="CP79" s="3648" t="str">
        <f t="shared" ref="CP79:CP95" si="209">IF(X79&lt;Y79,CONCATENATE("* El total de procesados debe ser mayor o igual al total de Reactivos en el grupo de edad ",$X$76),"")</f>
        <v/>
      </c>
      <c r="CQ79" s="3648" t="str">
        <f t="shared" ref="CQ79:CQ95" si="210">IF(Z79&lt;AA79,CONCATENATE("* El total de procesados debe ser mayor o igual al total de Reactivos en el grupo de edad ",$Z$76),"")</f>
        <v/>
      </c>
      <c r="CR79" s="3648" t="str">
        <f t="shared" ref="CR79:CR95" si="211">IF(AB79&lt;AC79,CONCATENATE("* El total de procesados debe ser mayor o igual al total de Reactivos en el grupo de edad ",$AB$76),"")</f>
        <v/>
      </c>
      <c r="CS79" s="3648" t="str">
        <f t="shared" ref="CS79:CS95" si="212">IF(AD79&lt;AE79,CONCATENATE("* El total de procesados debe ser mayor o igual al total de Reactivos en el grupo de edad ",$AD$76),"")</f>
        <v/>
      </c>
      <c r="CT79" s="3648" t="str">
        <f t="shared" ref="CT79:CT95" si="213">IF(AF79&lt;AG79,CONCATENATE("* El total de procesados debe ser mayor o igual al total de Reactivos en el grupo de edad ",$AF$76),"")</f>
        <v/>
      </c>
      <c r="CU79" s="3648" t="str">
        <f t="shared" ref="CU79:CU95" si="214">IF(AH79&lt;AI79,CONCATENATE("* El total de procesados debe ser mayor o igual al total de Reactivos en el grupo de edad ",$AH$76),"")</f>
        <v/>
      </c>
      <c r="CV79" s="3648" t="str">
        <f t="shared" ref="CV79:CV95" si="215">IF(AJ79&lt;AK79,CONCATENATE("* El total de procesados debe ser mayor o igual al total de Reactivos en el grupo de edad ",$AJ$76),"")</f>
        <v/>
      </c>
      <c r="CW79" s="3648" t="str">
        <f t="shared" ref="CW79:CW95" si="216">IF(AL79&lt;AM79,CONCATENATE("* El total de procesados debe ser mayor o igual al total de Reactivos en el grupo de edad ",$AL$76),"")</f>
        <v/>
      </c>
      <c r="CX79" s="3648" t="str">
        <f t="shared" ref="CX79:CX95" si="217">IF(AN79&lt;AO79,CONCATENATE("* El total de procesados debe ser mayor o igual al total de Reactivos en el grupo de edad ",$AN$76),"")</f>
        <v/>
      </c>
      <c r="CY79" s="3648" t="str">
        <f t="shared" ref="CY79:CY95" si="218">IF(AP79&lt;AQ79,CONCATENATE("* El total de procesados debe ser mayor o igual al total de Reactivos en el grupo de edad ",$AP$76),"")</f>
        <v/>
      </c>
      <c r="CZ79" s="3648" t="str">
        <f t="shared" si="172"/>
        <v/>
      </c>
      <c r="DA79" s="3649">
        <f t="shared" si="173"/>
        <v>0</v>
      </c>
      <c r="DB79" s="3649">
        <f t="shared" si="174"/>
        <v>0</v>
      </c>
      <c r="DC79" s="3649">
        <f t="shared" si="175"/>
        <v>0</v>
      </c>
      <c r="DD79" s="3649">
        <f t="shared" si="176"/>
        <v>0</v>
      </c>
      <c r="DE79" s="3649">
        <f t="shared" si="177"/>
        <v>0</v>
      </c>
      <c r="DF79" s="3649">
        <f t="shared" si="178"/>
        <v>0</v>
      </c>
      <c r="DG79" s="3649">
        <f t="shared" si="179"/>
        <v>0</v>
      </c>
      <c r="DH79" s="3649">
        <f t="shared" si="180"/>
        <v>0</v>
      </c>
      <c r="DI79" s="3649">
        <f t="shared" si="181"/>
        <v>0</v>
      </c>
      <c r="DJ79" s="3649">
        <f t="shared" si="182"/>
        <v>0</v>
      </c>
      <c r="DK79" s="3649">
        <f t="shared" si="183"/>
        <v>0</v>
      </c>
      <c r="DL79" s="3649">
        <f t="shared" si="184"/>
        <v>0</v>
      </c>
      <c r="DM79" s="3649">
        <f t="shared" si="185"/>
        <v>0</v>
      </c>
      <c r="DN79" s="3649">
        <f t="shared" si="186"/>
        <v>0</v>
      </c>
      <c r="DO79" s="3649">
        <f t="shared" si="187"/>
        <v>0</v>
      </c>
      <c r="DP79" s="3649">
        <f t="shared" si="188"/>
        <v>0</v>
      </c>
      <c r="DQ79" s="3649">
        <f t="shared" si="189"/>
        <v>0</v>
      </c>
      <c r="DR79" s="3649">
        <f t="shared" si="190"/>
        <v>0</v>
      </c>
      <c r="DS79" s="3649">
        <f t="shared" si="191"/>
        <v>0</v>
      </c>
      <c r="DT79" s="3649">
        <f t="shared" si="192"/>
        <v>0</v>
      </c>
      <c r="DU79" s="3649">
        <f t="shared" si="193"/>
        <v>0</v>
      </c>
      <c r="DV79" s="3649">
        <f t="shared" si="194"/>
        <v>0</v>
      </c>
      <c r="DW79" s="3649">
        <f t="shared" si="195"/>
        <v>0</v>
      </c>
      <c r="DX79" s="3649">
        <f t="shared" si="196"/>
        <v>0</v>
      </c>
      <c r="DY79" s="3649">
        <f t="shared" si="197"/>
        <v>0</v>
      </c>
      <c r="DZ79" s="3649">
        <f t="shared" si="198"/>
        <v>0</v>
      </c>
    </row>
    <row r="80" spans="1:130" ht="16.149999999999999" customHeight="1" x14ac:dyDescent="0.25">
      <c r="A80" s="2245" t="s">
        <v>3645</v>
      </c>
      <c r="B80" s="1921">
        <f t="shared" si="165"/>
        <v>0</v>
      </c>
      <c r="C80" s="2288">
        <f t="shared" si="165"/>
        <v>0</v>
      </c>
      <c r="D80" s="2005"/>
      <c r="E80" s="6058"/>
      <c r="F80" s="2002"/>
      <c r="G80" s="6058"/>
      <c r="H80" s="2002"/>
      <c r="I80" s="6058"/>
      <c r="J80" s="2002"/>
      <c r="K80" s="6058"/>
      <c r="L80" s="2002"/>
      <c r="M80" s="4571"/>
      <c r="N80" s="1926"/>
      <c r="O80" s="42"/>
      <c r="P80" s="1923"/>
      <c r="Q80" s="42"/>
      <c r="R80" s="1923"/>
      <c r="S80" s="42"/>
      <c r="T80" s="1923"/>
      <c r="U80" s="42"/>
      <c r="V80" s="1923"/>
      <c r="W80" s="42"/>
      <c r="X80" s="1923"/>
      <c r="Y80" s="42"/>
      <c r="Z80" s="1923"/>
      <c r="AA80" s="42"/>
      <c r="AB80" s="1923"/>
      <c r="AC80" s="42"/>
      <c r="AD80" s="1923"/>
      <c r="AE80" s="42"/>
      <c r="AF80" s="1923"/>
      <c r="AG80" s="42"/>
      <c r="AH80" s="1923"/>
      <c r="AI80" s="42"/>
      <c r="AJ80" s="1923"/>
      <c r="AK80" s="42"/>
      <c r="AL80" s="1923"/>
      <c r="AM80" s="42"/>
      <c r="AN80" s="1923"/>
      <c r="AO80" s="42"/>
      <c r="AP80" s="1923"/>
      <c r="AQ80" s="43"/>
      <c r="AR80" s="1998"/>
      <c r="AS80" s="43"/>
      <c r="AT80" s="1926"/>
      <c r="AU80" s="42"/>
      <c r="AV80" s="1923"/>
      <c r="AW80" s="63"/>
      <c r="AX80" s="3647" t="str">
        <f t="shared" si="166"/>
        <v/>
      </c>
      <c r="AY80" s="3647"/>
      <c r="AZ80" s="3647"/>
      <c r="BA80" s="3647"/>
      <c r="BB80" s="3647"/>
      <c r="BC80" s="3647"/>
      <c r="BD80" s="3647"/>
      <c r="BE80" s="3647"/>
      <c r="BF80" s="3647"/>
      <c r="BG80" s="3647"/>
      <c r="BH80" s="3647"/>
      <c r="BI80" s="148"/>
      <c r="BJ80" s="148"/>
      <c r="BK80" s="148"/>
      <c r="BL80" s="148"/>
      <c r="BU80" s="2117"/>
      <c r="BV80" s="2117"/>
      <c r="BW80" s="2117"/>
      <c r="CA80" s="3648" t="str">
        <f t="shared" si="167"/>
        <v/>
      </c>
      <c r="CB80" s="3648" t="str">
        <f t="shared" si="168"/>
        <v/>
      </c>
      <c r="CC80" s="3648" t="str">
        <f t="shared" si="169"/>
        <v/>
      </c>
      <c r="CD80" s="3648" t="str">
        <f t="shared" si="170"/>
        <v/>
      </c>
      <c r="CE80" s="3648" t="str">
        <f t="shared" si="171"/>
        <v/>
      </c>
      <c r="CF80" s="3648" t="str">
        <f t="shared" si="199"/>
        <v/>
      </c>
      <c r="CG80" s="3648" t="str">
        <f t="shared" si="200"/>
        <v/>
      </c>
      <c r="CH80" s="3648" t="str">
        <f t="shared" si="201"/>
        <v/>
      </c>
      <c r="CI80" s="3648" t="str">
        <f t="shared" si="202"/>
        <v/>
      </c>
      <c r="CJ80" s="3648" t="str">
        <f t="shared" si="203"/>
        <v/>
      </c>
      <c r="CK80" s="3648" t="str">
        <f t="shared" si="204"/>
        <v/>
      </c>
      <c r="CL80" s="3648" t="str">
        <f t="shared" si="205"/>
        <v/>
      </c>
      <c r="CM80" s="3648" t="str">
        <f t="shared" si="206"/>
        <v/>
      </c>
      <c r="CN80" s="3648" t="str">
        <f t="shared" si="207"/>
        <v/>
      </c>
      <c r="CO80" s="3648" t="str">
        <f t="shared" si="208"/>
        <v/>
      </c>
      <c r="CP80" s="3648" t="str">
        <f t="shared" si="209"/>
        <v/>
      </c>
      <c r="CQ80" s="3648" t="str">
        <f t="shared" si="210"/>
        <v/>
      </c>
      <c r="CR80" s="3648" t="str">
        <f t="shared" si="211"/>
        <v/>
      </c>
      <c r="CS80" s="3648" t="str">
        <f t="shared" si="212"/>
        <v/>
      </c>
      <c r="CT80" s="3648" t="str">
        <f t="shared" si="213"/>
        <v/>
      </c>
      <c r="CU80" s="3648" t="str">
        <f t="shared" si="214"/>
        <v/>
      </c>
      <c r="CV80" s="3648" t="str">
        <f t="shared" si="215"/>
        <v/>
      </c>
      <c r="CW80" s="3648" t="str">
        <f t="shared" si="216"/>
        <v/>
      </c>
      <c r="CX80" s="3648" t="str">
        <f t="shared" si="217"/>
        <v/>
      </c>
      <c r="CY80" s="3648" t="str">
        <f t="shared" si="218"/>
        <v/>
      </c>
      <c r="CZ80" s="3648" t="str">
        <f t="shared" si="172"/>
        <v/>
      </c>
      <c r="DA80" s="3649">
        <f t="shared" si="173"/>
        <v>0</v>
      </c>
      <c r="DB80" s="3649">
        <f t="shared" si="174"/>
        <v>0</v>
      </c>
      <c r="DC80" s="3649">
        <f t="shared" si="175"/>
        <v>0</v>
      </c>
      <c r="DD80" s="3649">
        <f t="shared" si="176"/>
        <v>0</v>
      </c>
      <c r="DE80" s="3649">
        <f t="shared" si="177"/>
        <v>0</v>
      </c>
      <c r="DF80" s="3649">
        <f t="shared" si="178"/>
        <v>0</v>
      </c>
      <c r="DG80" s="3649">
        <f t="shared" si="179"/>
        <v>0</v>
      </c>
      <c r="DH80" s="3649">
        <f t="shared" si="180"/>
        <v>0</v>
      </c>
      <c r="DI80" s="3649">
        <f t="shared" si="181"/>
        <v>0</v>
      </c>
      <c r="DJ80" s="3649">
        <f t="shared" si="182"/>
        <v>0</v>
      </c>
      <c r="DK80" s="3649">
        <f t="shared" si="183"/>
        <v>0</v>
      </c>
      <c r="DL80" s="3649">
        <f t="shared" si="184"/>
        <v>0</v>
      </c>
      <c r="DM80" s="3649">
        <f t="shared" si="185"/>
        <v>0</v>
      </c>
      <c r="DN80" s="3649">
        <f t="shared" si="186"/>
        <v>0</v>
      </c>
      <c r="DO80" s="3649">
        <f t="shared" si="187"/>
        <v>0</v>
      </c>
      <c r="DP80" s="3649">
        <f t="shared" si="188"/>
        <v>0</v>
      </c>
      <c r="DQ80" s="3649">
        <f t="shared" si="189"/>
        <v>0</v>
      </c>
      <c r="DR80" s="3649">
        <f t="shared" si="190"/>
        <v>0</v>
      </c>
      <c r="DS80" s="3649">
        <f t="shared" si="191"/>
        <v>0</v>
      </c>
      <c r="DT80" s="3649">
        <f t="shared" si="192"/>
        <v>0</v>
      </c>
      <c r="DU80" s="3649">
        <f t="shared" si="193"/>
        <v>0</v>
      </c>
      <c r="DV80" s="3649">
        <f t="shared" si="194"/>
        <v>0</v>
      </c>
      <c r="DW80" s="3649">
        <f t="shared" si="195"/>
        <v>0</v>
      </c>
      <c r="DX80" s="3649">
        <f t="shared" si="196"/>
        <v>0</v>
      </c>
      <c r="DY80" s="3649">
        <f t="shared" si="197"/>
        <v>0</v>
      </c>
      <c r="DZ80" s="3649">
        <f t="shared" si="198"/>
        <v>0</v>
      </c>
    </row>
    <row r="81" spans="1:130" ht="16.149999999999999" customHeight="1" x14ac:dyDescent="0.25">
      <c r="A81" s="2245" t="s">
        <v>3646</v>
      </c>
      <c r="B81" s="1921">
        <f t="shared" si="165"/>
        <v>0</v>
      </c>
      <c r="C81" s="2288">
        <f t="shared" si="165"/>
        <v>0</v>
      </c>
      <c r="D81" s="2005"/>
      <c r="E81" s="6058"/>
      <c r="F81" s="2002"/>
      <c r="G81" s="6058"/>
      <c r="H81" s="2002"/>
      <c r="I81" s="6058"/>
      <c r="J81" s="2002"/>
      <c r="K81" s="6058"/>
      <c r="L81" s="2002"/>
      <c r="M81" s="4571"/>
      <c r="N81" s="1926"/>
      <c r="O81" s="42"/>
      <c r="P81" s="1923"/>
      <c r="Q81" s="42"/>
      <c r="R81" s="1923"/>
      <c r="S81" s="42"/>
      <c r="T81" s="1923"/>
      <c r="U81" s="42"/>
      <c r="V81" s="1923"/>
      <c r="W81" s="42"/>
      <c r="X81" s="1923"/>
      <c r="Y81" s="42"/>
      <c r="Z81" s="1923"/>
      <c r="AA81" s="42"/>
      <c r="AB81" s="1923"/>
      <c r="AC81" s="42"/>
      <c r="AD81" s="1923"/>
      <c r="AE81" s="42"/>
      <c r="AF81" s="1923"/>
      <c r="AG81" s="42"/>
      <c r="AH81" s="1923"/>
      <c r="AI81" s="42"/>
      <c r="AJ81" s="1923"/>
      <c r="AK81" s="42"/>
      <c r="AL81" s="1923"/>
      <c r="AM81" s="42"/>
      <c r="AN81" s="1923"/>
      <c r="AO81" s="42"/>
      <c r="AP81" s="1923"/>
      <c r="AQ81" s="43"/>
      <c r="AR81" s="1998"/>
      <c r="AS81" s="43"/>
      <c r="AT81" s="1926"/>
      <c r="AU81" s="42"/>
      <c r="AV81" s="1923"/>
      <c r="AW81" s="63"/>
      <c r="AX81" s="3647" t="str">
        <f t="shared" si="166"/>
        <v/>
      </c>
      <c r="AY81" s="3647"/>
      <c r="AZ81" s="3647"/>
      <c r="BA81" s="3647"/>
      <c r="BB81" s="3647"/>
      <c r="BC81" s="3647"/>
      <c r="BD81" s="3647"/>
      <c r="BE81" s="3647"/>
      <c r="BF81" s="3647"/>
      <c r="BG81" s="3647"/>
      <c r="BH81" s="3647"/>
      <c r="BI81" s="148"/>
      <c r="BJ81" s="148"/>
      <c r="BK81" s="148"/>
      <c r="BL81" s="148"/>
      <c r="BU81" s="2117"/>
      <c r="BV81" s="2117"/>
      <c r="BW81" s="2117"/>
      <c r="CA81" s="3648" t="str">
        <f t="shared" si="167"/>
        <v/>
      </c>
      <c r="CB81" s="3648" t="str">
        <f t="shared" si="168"/>
        <v/>
      </c>
      <c r="CC81" s="3648" t="str">
        <f t="shared" si="169"/>
        <v/>
      </c>
      <c r="CD81" s="3648" t="str">
        <f t="shared" si="170"/>
        <v/>
      </c>
      <c r="CE81" s="3648" t="str">
        <f t="shared" si="171"/>
        <v/>
      </c>
      <c r="CF81" s="3648" t="str">
        <f t="shared" si="199"/>
        <v/>
      </c>
      <c r="CG81" s="3648" t="str">
        <f t="shared" si="200"/>
        <v/>
      </c>
      <c r="CH81" s="3648" t="str">
        <f t="shared" si="201"/>
        <v/>
      </c>
      <c r="CI81" s="3648" t="str">
        <f t="shared" si="202"/>
        <v/>
      </c>
      <c r="CJ81" s="3648" t="str">
        <f t="shared" si="203"/>
        <v/>
      </c>
      <c r="CK81" s="3648" t="str">
        <f t="shared" si="204"/>
        <v/>
      </c>
      <c r="CL81" s="3648" t="str">
        <f t="shared" si="205"/>
        <v/>
      </c>
      <c r="CM81" s="3648" t="str">
        <f t="shared" si="206"/>
        <v/>
      </c>
      <c r="CN81" s="3648" t="str">
        <f t="shared" si="207"/>
        <v/>
      </c>
      <c r="CO81" s="3648" t="str">
        <f t="shared" si="208"/>
        <v/>
      </c>
      <c r="CP81" s="3648" t="str">
        <f t="shared" si="209"/>
        <v/>
      </c>
      <c r="CQ81" s="3648" t="str">
        <f t="shared" si="210"/>
        <v/>
      </c>
      <c r="CR81" s="3648" t="str">
        <f t="shared" si="211"/>
        <v/>
      </c>
      <c r="CS81" s="3648" t="str">
        <f t="shared" si="212"/>
        <v/>
      </c>
      <c r="CT81" s="3648" t="str">
        <f t="shared" si="213"/>
        <v/>
      </c>
      <c r="CU81" s="3648" t="str">
        <f t="shared" si="214"/>
        <v/>
      </c>
      <c r="CV81" s="3648" t="str">
        <f t="shared" si="215"/>
        <v/>
      </c>
      <c r="CW81" s="3648" t="str">
        <f t="shared" si="216"/>
        <v/>
      </c>
      <c r="CX81" s="3648" t="str">
        <f t="shared" si="217"/>
        <v/>
      </c>
      <c r="CY81" s="3648" t="str">
        <f t="shared" si="218"/>
        <v/>
      </c>
      <c r="CZ81" s="3648" t="str">
        <f t="shared" si="172"/>
        <v/>
      </c>
      <c r="DA81" s="3649">
        <f t="shared" si="173"/>
        <v>0</v>
      </c>
      <c r="DB81" s="3649">
        <f t="shared" si="174"/>
        <v>0</v>
      </c>
      <c r="DC81" s="3649">
        <f t="shared" si="175"/>
        <v>0</v>
      </c>
      <c r="DD81" s="3649">
        <f t="shared" si="176"/>
        <v>0</v>
      </c>
      <c r="DE81" s="3649">
        <f t="shared" si="177"/>
        <v>0</v>
      </c>
      <c r="DF81" s="3649">
        <f t="shared" si="178"/>
        <v>0</v>
      </c>
      <c r="DG81" s="3649">
        <f t="shared" si="179"/>
        <v>0</v>
      </c>
      <c r="DH81" s="3649">
        <f t="shared" si="180"/>
        <v>0</v>
      </c>
      <c r="DI81" s="3649">
        <f t="shared" si="181"/>
        <v>0</v>
      </c>
      <c r="DJ81" s="3649">
        <f t="shared" si="182"/>
        <v>0</v>
      </c>
      <c r="DK81" s="3649">
        <f t="shared" si="183"/>
        <v>0</v>
      </c>
      <c r="DL81" s="3649">
        <f t="shared" si="184"/>
        <v>0</v>
      </c>
      <c r="DM81" s="3649">
        <f t="shared" si="185"/>
        <v>0</v>
      </c>
      <c r="DN81" s="3649">
        <f t="shared" si="186"/>
        <v>0</v>
      </c>
      <c r="DO81" s="3649">
        <f t="shared" si="187"/>
        <v>0</v>
      </c>
      <c r="DP81" s="3649">
        <f t="shared" si="188"/>
        <v>0</v>
      </c>
      <c r="DQ81" s="3649">
        <f t="shared" si="189"/>
        <v>0</v>
      </c>
      <c r="DR81" s="3649">
        <f t="shared" si="190"/>
        <v>0</v>
      </c>
      <c r="DS81" s="3649">
        <f t="shared" si="191"/>
        <v>0</v>
      </c>
      <c r="DT81" s="3649">
        <f t="shared" si="192"/>
        <v>0</v>
      </c>
      <c r="DU81" s="3649">
        <f t="shared" si="193"/>
        <v>0</v>
      </c>
      <c r="DV81" s="3649">
        <f t="shared" si="194"/>
        <v>0</v>
      </c>
      <c r="DW81" s="3649">
        <f t="shared" si="195"/>
        <v>0</v>
      </c>
      <c r="DX81" s="3649">
        <f t="shared" si="196"/>
        <v>0</v>
      </c>
      <c r="DY81" s="3649">
        <f t="shared" si="197"/>
        <v>0</v>
      </c>
      <c r="DZ81" s="3649">
        <f t="shared" si="198"/>
        <v>0</v>
      </c>
    </row>
    <row r="82" spans="1:130" ht="16.149999999999999" customHeight="1" x14ac:dyDescent="0.25">
      <c r="A82" s="2974" t="s">
        <v>3647</v>
      </c>
      <c r="B82" s="1921">
        <f t="shared" si="165"/>
        <v>0</v>
      </c>
      <c r="C82" s="2288">
        <f t="shared" si="165"/>
        <v>0</v>
      </c>
      <c r="D82" s="2005"/>
      <c r="E82" s="6058"/>
      <c r="F82" s="2002"/>
      <c r="G82" s="6058"/>
      <c r="H82" s="2002"/>
      <c r="I82" s="6058"/>
      <c r="J82" s="2002"/>
      <c r="K82" s="6058"/>
      <c r="L82" s="2002"/>
      <c r="M82" s="4571"/>
      <c r="N82" s="1926"/>
      <c r="O82" s="42"/>
      <c r="P82" s="1923"/>
      <c r="Q82" s="42"/>
      <c r="R82" s="1923"/>
      <c r="S82" s="42"/>
      <c r="T82" s="1923"/>
      <c r="U82" s="42"/>
      <c r="V82" s="1923"/>
      <c r="W82" s="42"/>
      <c r="X82" s="1923"/>
      <c r="Y82" s="42"/>
      <c r="Z82" s="1923"/>
      <c r="AA82" s="42"/>
      <c r="AB82" s="1923"/>
      <c r="AC82" s="42"/>
      <c r="AD82" s="1923"/>
      <c r="AE82" s="42"/>
      <c r="AF82" s="1923"/>
      <c r="AG82" s="42"/>
      <c r="AH82" s="1923"/>
      <c r="AI82" s="42"/>
      <c r="AJ82" s="1923"/>
      <c r="AK82" s="42"/>
      <c r="AL82" s="1923"/>
      <c r="AM82" s="42"/>
      <c r="AN82" s="1923"/>
      <c r="AO82" s="42"/>
      <c r="AP82" s="1923"/>
      <c r="AQ82" s="43"/>
      <c r="AR82" s="1998"/>
      <c r="AS82" s="43"/>
      <c r="AT82" s="1926"/>
      <c r="AU82" s="42"/>
      <c r="AV82" s="1923"/>
      <c r="AW82" s="63"/>
      <c r="AX82" s="3647" t="str">
        <f t="shared" si="166"/>
        <v/>
      </c>
      <c r="AY82" s="3647"/>
      <c r="AZ82" s="3647"/>
      <c r="BA82" s="3647"/>
      <c r="BB82" s="3647"/>
      <c r="BC82" s="3647"/>
      <c r="BD82" s="3647"/>
      <c r="BE82" s="3647"/>
      <c r="BF82" s="3647"/>
      <c r="BG82" s="3647"/>
      <c r="BH82" s="3647"/>
      <c r="BI82" s="148"/>
      <c r="BJ82" s="148"/>
      <c r="BK82" s="148"/>
      <c r="BL82" s="148"/>
      <c r="BU82" s="2117"/>
      <c r="BV82" s="2117"/>
      <c r="BW82" s="2117"/>
      <c r="CA82" s="3648" t="str">
        <f t="shared" si="167"/>
        <v/>
      </c>
      <c r="CB82" s="3648" t="str">
        <f t="shared" si="168"/>
        <v/>
      </c>
      <c r="CC82" s="3648" t="str">
        <f t="shared" si="169"/>
        <v/>
      </c>
      <c r="CD82" s="3648" t="str">
        <f t="shared" si="170"/>
        <v/>
      </c>
      <c r="CE82" s="3648" t="str">
        <f t="shared" si="171"/>
        <v/>
      </c>
      <c r="CF82" s="3648" t="str">
        <f t="shared" si="199"/>
        <v/>
      </c>
      <c r="CG82" s="3648" t="str">
        <f t="shared" si="200"/>
        <v/>
      </c>
      <c r="CH82" s="3648" t="str">
        <f t="shared" si="201"/>
        <v/>
      </c>
      <c r="CI82" s="3648" t="str">
        <f t="shared" si="202"/>
        <v/>
      </c>
      <c r="CJ82" s="3648" t="str">
        <f t="shared" si="203"/>
        <v/>
      </c>
      <c r="CK82" s="3648" t="str">
        <f t="shared" si="204"/>
        <v/>
      </c>
      <c r="CL82" s="3648" t="str">
        <f t="shared" si="205"/>
        <v/>
      </c>
      <c r="CM82" s="3648" t="str">
        <f t="shared" si="206"/>
        <v/>
      </c>
      <c r="CN82" s="3648" t="str">
        <f t="shared" si="207"/>
        <v/>
      </c>
      <c r="CO82" s="3648" t="str">
        <f t="shared" si="208"/>
        <v/>
      </c>
      <c r="CP82" s="3648" t="str">
        <f t="shared" si="209"/>
        <v/>
      </c>
      <c r="CQ82" s="3648" t="str">
        <f t="shared" si="210"/>
        <v/>
      </c>
      <c r="CR82" s="3648" t="str">
        <f t="shared" si="211"/>
        <v/>
      </c>
      <c r="CS82" s="3648" t="str">
        <f t="shared" si="212"/>
        <v/>
      </c>
      <c r="CT82" s="3648" t="str">
        <f t="shared" si="213"/>
        <v/>
      </c>
      <c r="CU82" s="3648" t="str">
        <f t="shared" si="214"/>
        <v/>
      </c>
      <c r="CV82" s="3648" t="str">
        <f t="shared" si="215"/>
        <v/>
      </c>
      <c r="CW82" s="3648" t="str">
        <f t="shared" si="216"/>
        <v/>
      </c>
      <c r="CX82" s="3648" t="str">
        <f t="shared" si="217"/>
        <v/>
      </c>
      <c r="CY82" s="3648" t="str">
        <f t="shared" si="218"/>
        <v/>
      </c>
      <c r="CZ82" s="3648" t="str">
        <f t="shared" si="172"/>
        <v/>
      </c>
      <c r="DA82" s="3649">
        <f t="shared" si="173"/>
        <v>0</v>
      </c>
      <c r="DB82" s="3649">
        <f t="shared" si="174"/>
        <v>0</v>
      </c>
      <c r="DC82" s="3649">
        <f t="shared" si="175"/>
        <v>0</v>
      </c>
      <c r="DD82" s="3649">
        <f t="shared" si="176"/>
        <v>0</v>
      </c>
      <c r="DE82" s="3649">
        <f t="shared" si="177"/>
        <v>0</v>
      </c>
      <c r="DF82" s="3649">
        <f t="shared" si="178"/>
        <v>0</v>
      </c>
      <c r="DG82" s="3649">
        <f t="shared" si="179"/>
        <v>0</v>
      </c>
      <c r="DH82" s="3649">
        <f t="shared" si="180"/>
        <v>0</v>
      </c>
      <c r="DI82" s="3649">
        <f t="shared" si="181"/>
        <v>0</v>
      </c>
      <c r="DJ82" s="3649">
        <f t="shared" si="182"/>
        <v>0</v>
      </c>
      <c r="DK82" s="3649">
        <f t="shared" si="183"/>
        <v>0</v>
      </c>
      <c r="DL82" s="3649">
        <f t="shared" si="184"/>
        <v>0</v>
      </c>
      <c r="DM82" s="3649">
        <f t="shared" si="185"/>
        <v>0</v>
      </c>
      <c r="DN82" s="3649">
        <f t="shared" si="186"/>
        <v>0</v>
      </c>
      <c r="DO82" s="3649">
        <f t="shared" si="187"/>
        <v>0</v>
      </c>
      <c r="DP82" s="3649">
        <f t="shared" si="188"/>
        <v>0</v>
      </c>
      <c r="DQ82" s="3649">
        <f t="shared" si="189"/>
        <v>0</v>
      </c>
      <c r="DR82" s="3649">
        <f t="shared" si="190"/>
        <v>0</v>
      </c>
      <c r="DS82" s="3649">
        <f t="shared" si="191"/>
        <v>0</v>
      </c>
      <c r="DT82" s="3649">
        <f t="shared" si="192"/>
        <v>0</v>
      </c>
      <c r="DU82" s="3649">
        <f t="shared" si="193"/>
        <v>0</v>
      </c>
      <c r="DV82" s="3649">
        <f t="shared" si="194"/>
        <v>0</v>
      </c>
      <c r="DW82" s="3649">
        <f t="shared" si="195"/>
        <v>0</v>
      </c>
      <c r="DX82" s="3649">
        <f t="shared" si="196"/>
        <v>0</v>
      </c>
      <c r="DY82" s="3649">
        <f t="shared" si="197"/>
        <v>0</v>
      </c>
      <c r="DZ82" s="3649">
        <f t="shared" si="198"/>
        <v>0</v>
      </c>
    </row>
    <row r="83" spans="1:130" ht="16.5" customHeight="1" x14ac:dyDescent="0.25">
      <c r="A83" s="2974" t="s">
        <v>3648</v>
      </c>
      <c r="B83" s="1921">
        <f t="shared" si="165"/>
        <v>0</v>
      </c>
      <c r="C83" s="2288">
        <f t="shared" si="165"/>
        <v>0</v>
      </c>
      <c r="D83" s="2005"/>
      <c r="E83" s="6058"/>
      <c r="F83" s="2002"/>
      <c r="G83" s="6058"/>
      <c r="H83" s="2002"/>
      <c r="I83" s="6058"/>
      <c r="J83" s="2002"/>
      <c r="K83" s="6058"/>
      <c r="L83" s="2002"/>
      <c r="M83" s="4571"/>
      <c r="N83" s="1926"/>
      <c r="O83" s="42"/>
      <c r="P83" s="1923"/>
      <c r="Q83" s="42"/>
      <c r="R83" s="1923"/>
      <c r="S83" s="42"/>
      <c r="T83" s="1923"/>
      <c r="U83" s="42"/>
      <c r="V83" s="1923"/>
      <c r="W83" s="42"/>
      <c r="X83" s="1923"/>
      <c r="Y83" s="42"/>
      <c r="Z83" s="1923"/>
      <c r="AA83" s="42"/>
      <c r="AB83" s="1923"/>
      <c r="AC83" s="42"/>
      <c r="AD83" s="1923"/>
      <c r="AE83" s="42"/>
      <c r="AF83" s="1923"/>
      <c r="AG83" s="42"/>
      <c r="AH83" s="1923"/>
      <c r="AI83" s="42"/>
      <c r="AJ83" s="1923"/>
      <c r="AK83" s="42"/>
      <c r="AL83" s="1923"/>
      <c r="AM83" s="42"/>
      <c r="AN83" s="1923"/>
      <c r="AO83" s="42"/>
      <c r="AP83" s="1923"/>
      <c r="AQ83" s="43"/>
      <c r="AR83" s="1926"/>
      <c r="AS83" s="43"/>
      <c r="AT83" s="1926"/>
      <c r="AU83" s="42"/>
      <c r="AV83" s="1923"/>
      <c r="AW83" s="63"/>
      <c r="AX83" s="3647" t="str">
        <f t="shared" si="166"/>
        <v/>
      </c>
      <c r="AY83" s="3647"/>
      <c r="AZ83" s="3647"/>
      <c r="BA83" s="3647"/>
      <c r="BB83" s="3647"/>
      <c r="BC83" s="3647"/>
      <c r="BD83" s="3647"/>
      <c r="BE83" s="3647"/>
      <c r="BF83" s="3647"/>
      <c r="BG83" s="3647"/>
      <c r="BH83" s="3647"/>
      <c r="BI83" s="148"/>
      <c r="BJ83" s="148"/>
      <c r="BK83" s="148"/>
      <c r="BL83" s="148"/>
      <c r="BU83" s="2117"/>
      <c r="BV83" s="2117"/>
      <c r="BW83" s="2117"/>
      <c r="CA83" s="3648" t="str">
        <f t="shared" si="167"/>
        <v/>
      </c>
      <c r="CB83" s="3648" t="str">
        <f t="shared" si="168"/>
        <v/>
      </c>
      <c r="CC83" s="3648" t="str">
        <f t="shared" si="169"/>
        <v/>
      </c>
      <c r="CD83" s="3648" t="str">
        <f t="shared" si="170"/>
        <v/>
      </c>
      <c r="CE83" s="3648" t="str">
        <f t="shared" si="171"/>
        <v/>
      </c>
      <c r="CF83" s="3648" t="str">
        <f t="shared" si="199"/>
        <v/>
      </c>
      <c r="CG83" s="3648" t="str">
        <f t="shared" si="200"/>
        <v/>
      </c>
      <c r="CH83" s="3648" t="str">
        <f t="shared" si="201"/>
        <v/>
      </c>
      <c r="CI83" s="3648" t="str">
        <f t="shared" si="202"/>
        <v/>
      </c>
      <c r="CJ83" s="3648" t="str">
        <f t="shared" si="203"/>
        <v/>
      </c>
      <c r="CK83" s="3648" t="str">
        <f t="shared" si="204"/>
        <v/>
      </c>
      <c r="CL83" s="3648" t="str">
        <f t="shared" si="205"/>
        <v/>
      </c>
      <c r="CM83" s="3648" t="str">
        <f t="shared" si="206"/>
        <v/>
      </c>
      <c r="CN83" s="3648" t="str">
        <f t="shared" si="207"/>
        <v/>
      </c>
      <c r="CO83" s="3648" t="str">
        <f t="shared" si="208"/>
        <v/>
      </c>
      <c r="CP83" s="3648" t="str">
        <f t="shared" si="209"/>
        <v/>
      </c>
      <c r="CQ83" s="3648" t="str">
        <f t="shared" si="210"/>
        <v/>
      </c>
      <c r="CR83" s="3648" t="str">
        <f t="shared" si="211"/>
        <v/>
      </c>
      <c r="CS83" s="3648" t="str">
        <f t="shared" si="212"/>
        <v/>
      </c>
      <c r="CT83" s="3648" t="str">
        <f t="shared" si="213"/>
        <v/>
      </c>
      <c r="CU83" s="3648" t="str">
        <f t="shared" si="214"/>
        <v/>
      </c>
      <c r="CV83" s="3648" t="str">
        <f t="shared" si="215"/>
        <v/>
      </c>
      <c r="CW83" s="3648" t="str">
        <f t="shared" si="216"/>
        <v/>
      </c>
      <c r="CX83" s="3648" t="str">
        <f t="shared" si="217"/>
        <v/>
      </c>
      <c r="CY83" s="3648" t="str">
        <f t="shared" si="218"/>
        <v/>
      </c>
      <c r="CZ83" s="3648" t="str">
        <f t="shared" si="172"/>
        <v/>
      </c>
      <c r="DA83" s="3649">
        <f t="shared" si="173"/>
        <v>0</v>
      </c>
      <c r="DB83" s="3649">
        <f t="shared" si="174"/>
        <v>0</v>
      </c>
      <c r="DC83" s="3649">
        <f t="shared" si="175"/>
        <v>0</v>
      </c>
      <c r="DD83" s="3649">
        <f t="shared" si="176"/>
        <v>0</v>
      </c>
      <c r="DE83" s="3649">
        <f t="shared" si="177"/>
        <v>0</v>
      </c>
      <c r="DF83" s="3649">
        <f t="shared" si="178"/>
        <v>0</v>
      </c>
      <c r="DG83" s="3649">
        <f t="shared" si="179"/>
        <v>0</v>
      </c>
      <c r="DH83" s="3649">
        <f t="shared" si="180"/>
        <v>0</v>
      </c>
      <c r="DI83" s="3649">
        <f t="shared" si="181"/>
        <v>0</v>
      </c>
      <c r="DJ83" s="3649">
        <f t="shared" si="182"/>
        <v>0</v>
      </c>
      <c r="DK83" s="3649">
        <f t="shared" si="183"/>
        <v>0</v>
      </c>
      <c r="DL83" s="3649">
        <f t="shared" si="184"/>
        <v>0</v>
      </c>
      <c r="DM83" s="3649">
        <f t="shared" si="185"/>
        <v>0</v>
      </c>
      <c r="DN83" s="3649">
        <f t="shared" si="186"/>
        <v>0</v>
      </c>
      <c r="DO83" s="3649">
        <f t="shared" si="187"/>
        <v>0</v>
      </c>
      <c r="DP83" s="3649">
        <f t="shared" si="188"/>
        <v>0</v>
      </c>
      <c r="DQ83" s="3649">
        <f t="shared" si="189"/>
        <v>0</v>
      </c>
      <c r="DR83" s="3649">
        <f t="shared" si="190"/>
        <v>0</v>
      </c>
      <c r="DS83" s="3649">
        <f t="shared" si="191"/>
        <v>0</v>
      </c>
      <c r="DT83" s="3649">
        <f t="shared" si="192"/>
        <v>0</v>
      </c>
      <c r="DU83" s="3649">
        <f t="shared" si="193"/>
        <v>0</v>
      </c>
      <c r="DV83" s="3649">
        <f t="shared" si="194"/>
        <v>0</v>
      </c>
      <c r="DW83" s="3649">
        <f t="shared" si="195"/>
        <v>0</v>
      </c>
      <c r="DX83" s="3649">
        <f t="shared" si="196"/>
        <v>0</v>
      </c>
      <c r="DY83" s="3649">
        <f t="shared" si="197"/>
        <v>0</v>
      </c>
      <c r="DZ83" s="3649">
        <f t="shared" si="198"/>
        <v>0</v>
      </c>
    </row>
    <row r="84" spans="1:130" ht="27.75" customHeight="1" x14ac:dyDescent="0.25">
      <c r="A84" s="2974" t="s">
        <v>3649</v>
      </c>
      <c r="B84" s="1921">
        <f t="shared" si="165"/>
        <v>0</v>
      </c>
      <c r="C84" s="2288">
        <f t="shared" si="165"/>
        <v>0</v>
      </c>
      <c r="D84" s="2005"/>
      <c r="E84" s="6058"/>
      <c r="F84" s="2002"/>
      <c r="G84" s="6058"/>
      <c r="H84" s="2002"/>
      <c r="I84" s="6058"/>
      <c r="J84" s="2002"/>
      <c r="K84" s="6058"/>
      <c r="L84" s="2002"/>
      <c r="M84" s="4571"/>
      <c r="N84" s="1926"/>
      <c r="O84" s="42"/>
      <c r="P84" s="1923"/>
      <c r="Q84" s="42"/>
      <c r="R84" s="1923"/>
      <c r="S84" s="42"/>
      <c r="T84" s="1923"/>
      <c r="U84" s="42"/>
      <c r="V84" s="1923"/>
      <c r="W84" s="42"/>
      <c r="X84" s="1923"/>
      <c r="Y84" s="42"/>
      <c r="Z84" s="1923"/>
      <c r="AA84" s="42"/>
      <c r="AB84" s="1923"/>
      <c r="AC84" s="42"/>
      <c r="AD84" s="1923"/>
      <c r="AE84" s="42"/>
      <c r="AF84" s="1923"/>
      <c r="AG84" s="42"/>
      <c r="AH84" s="1923"/>
      <c r="AI84" s="42"/>
      <c r="AJ84" s="1923"/>
      <c r="AK84" s="42"/>
      <c r="AL84" s="1923"/>
      <c r="AM84" s="42"/>
      <c r="AN84" s="1923"/>
      <c r="AO84" s="42"/>
      <c r="AP84" s="1923"/>
      <c r="AQ84" s="43"/>
      <c r="AR84" s="1998"/>
      <c r="AS84" s="43"/>
      <c r="AT84" s="1926"/>
      <c r="AU84" s="42"/>
      <c r="AV84" s="1923"/>
      <c r="AW84" s="63"/>
      <c r="AX84" s="3647" t="str">
        <f t="shared" si="166"/>
        <v/>
      </c>
      <c r="AY84" s="3647"/>
      <c r="AZ84" s="3647"/>
      <c r="BA84" s="3647"/>
      <c r="BB84" s="3647"/>
      <c r="BC84" s="3647"/>
      <c r="BD84" s="3647"/>
      <c r="BE84" s="3647"/>
      <c r="BF84" s="3647"/>
      <c r="BG84" s="3647"/>
      <c r="BH84" s="3647"/>
      <c r="BI84" s="148"/>
      <c r="BJ84" s="148"/>
      <c r="BK84" s="148"/>
      <c r="BL84" s="148"/>
      <c r="BU84" s="2117"/>
      <c r="BV84" s="2117"/>
      <c r="BW84" s="2117"/>
      <c r="CA84" s="3648" t="str">
        <f t="shared" si="167"/>
        <v/>
      </c>
      <c r="CB84" s="3648" t="str">
        <f t="shared" si="168"/>
        <v/>
      </c>
      <c r="CC84" s="3648" t="str">
        <f t="shared" si="169"/>
        <v/>
      </c>
      <c r="CD84" s="3648" t="str">
        <f t="shared" si="170"/>
        <v/>
      </c>
      <c r="CE84" s="3648" t="str">
        <f t="shared" si="171"/>
        <v/>
      </c>
      <c r="CF84" s="3648" t="str">
        <f t="shared" si="199"/>
        <v/>
      </c>
      <c r="CG84" s="3648" t="str">
        <f t="shared" si="200"/>
        <v/>
      </c>
      <c r="CH84" s="3648" t="str">
        <f t="shared" si="201"/>
        <v/>
      </c>
      <c r="CI84" s="3648" t="str">
        <f t="shared" si="202"/>
        <v/>
      </c>
      <c r="CJ84" s="3648" t="str">
        <f t="shared" si="203"/>
        <v/>
      </c>
      <c r="CK84" s="3648" t="str">
        <f t="shared" si="204"/>
        <v/>
      </c>
      <c r="CL84" s="3648" t="str">
        <f t="shared" si="205"/>
        <v/>
      </c>
      <c r="CM84" s="3648" t="str">
        <f t="shared" si="206"/>
        <v/>
      </c>
      <c r="CN84" s="3648" t="str">
        <f t="shared" si="207"/>
        <v/>
      </c>
      <c r="CO84" s="3648" t="str">
        <f t="shared" si="208"/>
        <v/>
      </c>
      <c r="CP84" s="3648" t="str">
        <f t="shared" si="209"/>
        <v/>
      </c>
      <c r="CQ84" s="3648" t="str">
        <f t="shared" si="210"/>
        <v/>
      </c>
      <c r="CR84" s="3648" t="str">
        <f t="shared" si="211"/>
        <v/>
      </c>
      <c r="CS84" s="3648" t="str">
        <f t="shared" si="212"/>
        <v/>
      </c>
      <c r="CT84" s="3648" t="str">
        <f t="shared" si="213"/>
        <v/>
      </c>
      <c r="CU84" s="3648" t="str">
        <f t="shared" si="214"/>
        <v/>
      </c>
      <c r="CV84" s="3648" t="str">
        <f t="shared" si="215"/>
        <v/>
      </c>
      <c r="CW84" s="3648" t="str">
        <f t="shared" si="216"/>
        <v/>
      </c>
      <c r="CX84" s="3648" t="str">
        <f t="shared" si="217"/>
        <v/>
      </c>
      <c r="CY84" s="3648" t="str">
        <f t="shared" si="218"/>
        <v/>
      </c>
      <c r="CZ84" s="3648" t="str">
        <f t="shared" si="172"/>
        <v/>
      </c>
      <c r="DA84" s="3649">
        <f t="shared" si="173"/>
        <v>0</v>
      </c>
      <c r="DB84" s="3649">
        <f t="shared" si="174"/>
        <v>0</v>
      </c>
      <c r="DC84" s="3649">
        <f t="shared" si="175"/>
        <v>0</v>
      </c>
      <c r="DD84" s="3649">
        <f t="shared" si="176"/>
        <v>0</v>
      </c>
      <c r="DE84" s="3649">
        <f t="shared" si="177"/>
        <v>0</v>
      </c>
      <c r="DF84" s="3649">
        <f t="shared" si="178"/>
        <v>0</v>
      </c>
      <c r="DG84" s="3649">
        <f t="shared" si="179"/>
        <v>0</v>
      </c>
      <c r="DH84" s="3649">
        <f t="shared" si="180"/>
        <v>0</v>
      </c>
      <c r="DI84" s="3649">
        <f t="shared" si="181"/>
        <v>0</v>
      </c>
      <c r="DJ84" s="3649">
        <f t="shared" si="182"/>
        <v>0</v>
      </c>
      <c r="DK84" s="3649">
        <f t="shared" si="183"/>
        <v>0</v>
      </c>
      <c r="DL84" s="3649">
        <f t="shared" si="184"/>
        <v>0</v>
      </c>
      <c r="DM84" s="3649">
        <f t="shared" si="185"/>
        <v>0</v>
      </c>
      <c r="DN84" s="3649">
        <f t="shared" si="186"/>
        <v>0</v>
      </c>
      <c r="DO84" s="3649">
        <f t="shared" si="187"/>
        <v>0</v>
      </c>
      <c r="DP84" s="3649">
        <f t="shared" si="188"/>
        <v>0</v>
      </c>
      <c r="DQ84" s="3649">
        <f t="shared" si="189"/>
        <v>0</v>
      </c>
      <c r="DR84" s="3649">
        <f t="shared" si="190"/>
        <v>0</v>
      </c>
      <c r="DS84" s="3649">
        <f t="shared" si="191"/>
        <v>0</v>
      </c>
      <c r="DT84" s="3649">
        <f t="shared" si="192"/>
        <v>0</v>
      </c>
      <c r="DU84" s="3649">
        <f t="shared" si="193"/>
        <v>0</v>
      </c>
      <c r="DV84" s="3649">
        <f t="shared" si="194"/>
        <v>0</v>
      </c>
      <c r="DW84" s="3649">
        <f t="shared" si="195"/>
        <v>0</v>
      </c>
      <c r="DX84" s="3649">
        <f t="shared" si="196"/>
        <v>0</v>
      </c>
      <c r="DY84" s="3649">
        <f t="shared" si="197"/>
        <v>0</v>
      </c>
      <c r="DZ84" s="3649">
        <f t="shared" si="198"/>
        <v>0</v>
      </c>
    </row>
    <row r="85" spans="1:130" ht="16.149999999999999" customHeight="1" x14ac:dyDescent="0.25">
      <c r="A85" s="2245" t="s">
        <v>3650</v>
      </c>
      <c r="B85" s="1921">
        <f t="shared" si="165"/>
        <v>0</v>
      </c>
      <c r="C85" s="2288">
        <f t="shared" si="165"/>
        <v>0</v>
      </c>
      <c r="D85" s="2005"/>
      <c r="E85" s="6058"/>
      <c r="F85" s="2002"/>
      <c r="G85" s="6058"/>
      <c r="H85" s="2002"/>
      <c r="I85" s="6058"/>
      <c r="J85" s="2002"/>
      <c r="K85" s="6058"/>
      <c r="L85" s="2002"/>
      <c r="M85" s="4571"/>
      <c r="N85" s="1926"/>
      <c r="O85" s="42"/>
      <c r="P85" s="1923"/>
      <c r="Q85" s="42"/>
      <c r="R85" s="1923"/>
      <c r="S85" s="42"/>
      <c r="T85" s="1923"/>
      <c r="U85" s="42"/>
      <c r="V85" s="1923"/>
      <c r="W85" s="42"/>
      <c r="X85" s="1923"/>
      <c r="Y85" s="42"/>
      <c r="Z85" s="1923"/>
      <c r="AA85" s="42"/>
      <c r="AB85" s="1923"/>
      <c r="AC85" s="42"/>
      <c r="AD85" s="1923"/>
      <c r="AE85" s="42"/>
      <c r="AF85" s="1923"/>
      <c r="AG85" s="42"/>
      <c r="AH85" s="1923"/>
      <c r="AI85" s="42"/>
      <c r="AJ85" s="1923"/>
      <c r="AK85" s="42"/>
      <c r="AL85" s="1923"/>
      <c r="AM85" s="42"/>
      <c r="AN85" s="1923"/>
      <c r="AO85" s="42"/>
      <c r="AP85" s="1923"/>
      <c r="AQ85" s="43"/>
      <c r="AR85" s="1998"/>
      <c r="AS85" s="43"/>
      <c r="AT85" s="1926"/>
      <c r="AU85" s="42"/>
      <c r="AV85" s="1923"/>
      <c r="AW85" s="63"/>
      <c r="AX85" s="3647" t="str">
        <f t="shared" si="166"/>
        <v/>
      </c>
      <c r="AY85" s="3647"/>
      <c r="AZ85" s="3647"/>
      <c r="BA85" s="3647"/>
      <c r="BB85" s="3647"/>
      <c r="BC85" s="3647"/>
      <c r="BD85" s="3647"/>
      <c r="BE85" s="3647"/>
      <c r="BF85" s="3647"/>
      <c r="BG85" s="3647"/>
      <c r="BH85" s="3647"/>
      <c r="BI85" s="148"/>
      <c r="BJ85" s="148"/>
      <c r="BK85" s="148"/>
      <c r="BL85" s="148"/>
      <c r="BU85" s="2117"/>
      <c r="BV85" s="2117"/>
      <c r="BW85" s="2117"/>
      <c r="CA85" s="3648" t="str">
        <f t="shared" si="167"/>
        <v/>
      </c>
      <c r="CB85" s="3648" t="str">
        <f t="shared" si="168"/>
        <v/>
      </c>
      <c r="CC85" s="3648" t="str">
        <f t="shared" si="169"/>
        <v/>
      </c>
      <c r="CD85" s="3648" t="str">
        <f t="shared" si="170"/>
        <v/>
      </c>
      <c r="CE85" s="3648" t="str">
        <f t="shared" si="171"/>
        <v/>
      </c>
      <c r="CF85" s="3648" t="str">
        <f t="shared" si="199"/>
        <v/>
      </c>
      <c r="CG85" s="3648" t="str">
        <f t="shared" si="200"/>
        <v/>
      </c>
      <c r="CH85" s="3648" t="str">
        <f t="shared" si="201"/>
        <v/>
      </c>
      <c r="CI85" s="3648" t="str">
        <f t="shared" si="202"/>
        <v/>
      </c>
      <c r="CJ85" s="3648" t="str">
        <f t="shared" si="203"/>
        <v/>
      </c>
      <c r="CK85" s="3648" t="str">
        <f t="shared" si="204"/>
        <v/>
      </c>
      <c r="CL85" s="3648" t="str">
        <f t="shared" si="205"/>
        <v/>
      </c>
      <c r="CM85" s="3648" t="str">
        <f t="shared" si="206"/>
        <v/>
      </c>
      <c r="CN85" s="3648" t="str">
        <f t="shared" si="207"/>
        <v/>
      </c>
      <c r="CO85" s="3648" t="str">
        <f t="shared" si="208"/>
        <v/>
      </c>
      <c r="CP85" s="3648" t="str">
        <f t="shared" si="209"/>
        <v/>
      </c>
      <c r="CQ85" s="3648" t="str">
        <f t="shared" si="210"/>
        <v/>
      </c>
      <c r="CR85" s="3648" t="str">
        <f t="shared" si="211"/>
        <v/>
      </c>
      <c r="CS85" s="3648" t="str">
        <f t="shared" si="212"/>
        <v/>
      </c>
      <c r="CT85" s="3648" t="str">
        <f t="shared" si="213"/>
        <v/>
      </c>
      <c r="CU85" s="3648" t="str">
        <f t="shared" si="214"/>
        <v/>
      </c>
      <c r="CV85" s="3648" t="str">
        <f t="shared" si="215"/>
        <v/>
      </c>
      <c r="CW85" s="3648" t="str">
        <f t="shared" si="216"/>
        <v/>
      </c>
      <c r="CX85" s="3648" t="str">
        <f t="shared" si="217"/>
        <v/>
      </c>
      <c r="CY85" s="3648" t="str">
        <f t="shared" si="218"/>
        <v/>
      </c>
      <c r="CZ85" s="3648" t="str">
        <f t="shared" si="172"/>
        <v/>
      </c>
      <c r="DA85" s="3649">
        <f t="shared" si="173"/>
        <v>0</v>
      </c>
      <c r="DB85" s="3649">
        <f t="shared" si="174"/>
        <v>0</v>
      </c>
      <c r="DC85" s="3649">
        <f t="shared" si="175"/>
        <v>0</v>
      </c>
      <c r="DD85" s="3649">
        <f t="shared" si="176"/>
        <v>0</v>
      </c>
      <c r="DE85" s="3649">
        <f t="shared" si="177"/>
        <v>0</v>
      </c>
      <c r="DF85" s="3649">
        <f t="shared" si="178"/>
        <v>0</v>
      </c>
      <c r="DG85" s="3649">
        <f t="shared" si="179"/>
        <v>0</v>
      </c>
      <c r="DH85" s="3649">
        <f t="shared" si="180"/>
        <v>0</v>
      </c>
      <c r="DI85" s="3649">
        <f t="shared" si="181"/>
        <v>0</v>
      </c>
      <c r="DJ85" s="3649">
        <f t="shared" si="182"/>
        <v>0</v>
      </c>
      <c r="DK85" s="3649">
        <f t="shared" si="183"/>
        <v>0</v>
      </c>
      <c r="DL85" s="3649">
        <f t="shared" si="184"/>
        <v>0</v>
      </c>
      <c r="DM85" s="3649">
        <f t="shared" si="185"/>
        <v>0</v>
      </c>
      <c r="DN85" s="3649">
        <f t="shared" si="186"/>
        <v>0</v>
      </c>
      <c r="DO85" s="3649">
        <f t="shared" si="187"/>
        <v>0</v>
      </c>
      <c r="DP85" s="3649">
        <f t="shared" si="188"/>
        <v>0</v>
      </c>
      <c r="DQ85" s="3649">
        <f t="shared" si="189"/>
        <v>0</v>
      </c>
      <c r="DR85" s="3649">
        <f t="shared" si="190"/>
        <v>0</v>
      </c>
      <c r="DS85" s="3649">
        <f t="shared" si="191"/>
        <v>0</v>
      </c>
      <c r="DT85" s="3649">
        <f t="shared" si="192"/>
        <v>0</v>
      </c>
      <c r="DU85" s="3649">
        <f t="shared" si="193"/>
        <v>0</v>
      </c>
      <c r="DV85" s="3649">
        <f t="shared" si="194"/>
        <v>0</v>
      </c>
      <c r="DW85" s="3649">
        <f t="shared" si="195"/>
        <v>0</v>
      </c>
      <c r="DX85" s="3649">
        <f t="shared" si="196"/>
        <v>0</v>
      </c>
      <c r="DY85" s="3649">
        <f t="shared" si="197"/>
        <v>0</v>
      </c>
      <c r="DZ85" s="3649">
        <f t="shared" si="198"/>
        <v>0</v>
      </c>
    </row>
    <row r="86" spans="1:130" ht="16.149999999999999" customHeight="1" x14ac:dyDescent="0.25">
      <c r="A86" s="2245" t="s">
        <v>3651</v>
      </c>
      <c r="B86" s="1921">
        <f>+D86+F86+H86+J86+L86+N86+P86+R86+T86+V86+X86+Z86+AB86+AD86+AF86+AH86+AJ86+AL86+AN86+AP86</f>
        <v>0</v>
      </c>
      <c r="C86" s="2288">
        <f>+E86+G86+I86+K86+M86+O86+Q86+S86+U86+W86+Y86+AA86+AC86+AE86+AG86+AI86+AK86+AM86+AO86+AQ86</f>
        <v>0</v>
      </c>
      <c r="D86" s="1926"/>
      <c r="E86" s="42"/>
      <c r="F86" s="1923"/>
      <c r="G86" s="42"/>
      <c r="H86" s="1923"/>
      <c r="I86" s="63"/>
      <c r="J86" s="1926"/>
      <c r="K86" s="1926"/>
      <c r="L86" s="1923"/>
      <c r="M86" s="63"/>
      <c r="N86" s="1926"/>
      <c r="O86" s="42"/>
      <c r="P86" s="1923"/>
      <c r="Q86" s="42"/>
      <c r="R86" s="1923"/>
      <c r="S86" s="42"/>
      <c r="T86" s="1923"/>
      <c r="U86" s="42"/>
      <c r="V86" s="1923"/>
      <c r="W86" s="42"/>
      <c r="X86" s="1923"/>
      <c r="Y86" s="42"/>
      <c r="Z86" s="1923"/>
      <c r="AA86" s="42"/>
      <c r="AB86" s="1923"/>
      <c r="AC86" s="42"/>
      <c r="AD86" s="1923"/>
      <c r="AE86" s="42"/>
      <c r="AF86" s="1923"/>
      <c r="AG86" s="42"/>
      <c r="AH86" s="1923"/>
      <c r="AI86" s="42"/>
      <c r="AJ86" s="1923"/>
      <c r="AK86" s="42"/>
      <c r="AL86" s="1923"/>
      <c r="AM86" s="42"/>
      <c r="AN86" s="1923"/>
      <c r="AO86" s="42"/>
      <c r="AP86" s="1923"/>
      <c r="AQ86" s="43"/>
      <c r="AR86" s="1998"/>
      <c r="AS86" s="43"/>
      <c r="AT86" s="1926"/>
      <c r="AU86" s="42"/>
      <c r="AV86" s="1923"/>
      <c r="AW86" s="63"/>
      <c r="AX86" s="3647" t="str">
        <f t="shared" si="166"/>
        <v/>
      </c>
      <c r="AY86" s="3647"/>
      <c r="AZ86" s="3647"/>
      <c r="BA86" s="3647"/>
      <c r="BB86" s="3647"/>
      <c r="BC86" s="3647"/>
      <c r="BD86" s="3647"/>
      <c r="BE86" s="3647"/>
      <c r="BF86" s="3647"/>
      <c r="BG86" s="3647"/>
      <c r="BH86" s="3647"/>
      <c r="BI86" s="148"/>
      <c r="BJ86" s="148"/>
      <c r="BK86" s="148"/>
      <c r="BL86" s="148"/>
      <c r="BU86" s="2117"/>
      <c r="BV86" s="2117"/>
      <c r="BW86" s="2117"/>
      <c r="CA86" s="3648" t="str">
        <f t="shared" si="167"/>
        <v/>
      </c>
      <c r="CB86" s="3648" t="str">
        <f t="shared" si="168"/>
        <v/>
      </c>
      <c r="CC86" s="3648" t="str">
        <f t="shared" si="169"/>
        <v/>
      </c>
      <c r="CD86" s="3648" t="str">
        <f t="shared" si="170"/>
        <v/>
      </c>
      <c r="CE86" s="3648" t="str">
        <f t="shared" si="171"/>
        <v/>
      </c>
      <c r="CF86" s="3648" t="str">
        <f t="shared" si="199"/>
        <v/>
      </c>
      <c r="CG86" s="3648" t="str">
        <f t="shared" si="200"/>
        <v/>
      </c>
      <c r="CH86" s="3648" t="str">
        <f t="shared" si="201"/>
        <v/>
      </c>
      <c r="CI86" s="3648" t="str">
        <f t="shared" si="202"/>
        <v/>
      </c>
      <c r="CJ86" s="3648" t="str">
        <f t="shared" si="203"/>
        <v/>
      </c>
      <c r="CK86" s="3648" t="str">
        <f t="shared" si="204"/>
        <v/>
      </c>
      <c r="CL86" s="3648" t="str">
        <f t="shared" si="205"/>
        <v/>
      </c>
      <c r="CM86" s="3648" t="str">
        <f t="shared" si="206"/>
        <v/>
      </c>
      <c r="CN86" s="3648" t="str">
        <f t="shared" si="207"/>
        <v/>
      </c>
      <c r="CO86" s="3648" t="str">
        <f t="shared" si="208"/>
        <v/>
      </c>
      <c r="CP86" s="3648" t="str">
        <f t="shared" si="209"/>
        <v/>
      </c>
      <c r="CQ86" s="3648" t="str">
        <f t="shared" si="210"/>
        <v/>
      </c>
      <c r="CR86" s="3648" t="str">
        <f t="shared" si="211"/>
        <v/>
      </c>
      <c r="CS86" s="3648" t="str">
        <f t="shared" si="212"/>
        <v/>
      </c>
      <c r="CT86" s="3648" t="str">
        <f t="shared" si="213"/>
        <v/>
      </c>
      <c r="CU86" s="3648" t="str">
        <f t="shared" si="214"/>
        <v/>
      </c>
      <c r="CV86" s="3648" t="str">
        <f t="shared" si="215"/>
        <v/>
      </c>
      <c r="CW86" s="3648" t="str">
        <f t="shared" si="216"/>
        <v/>
      </c>
      <c r="CX86" s="3648" t="str">
        <f t="shared" si="217"/>
        <v/>
      </c>
      <c r="CY86" s="3648" t="str">
        <f t="shared" si="218"/>
        <v/>
      </c>
      <c r="CZ86" s="3648" t="str">
        <f t="shared" si="172"/>
        <v/>
      </c>
      <c r="DA86" s="3649">
        <f t="shared" si="173"/>
        <v>0</v>
      </c>
      <c r="DB86" s="3649">
        <f t="shared" si="174"/>
        <v>0</v>
      </c>
      <c r="DC86" s="3649">
        <f t="shared" si="175"/>
        <v>0</v>
      </c>
      <c r="DD86" s="3649">
        <f t="shared" si="176"/>
        <v>0</v>
      </c>
      <c r="DE86" s="3649">
        <f t="shared" si="177"/>
        <v>0</v>
      </c>
      <c r="DF86" s="3649">
        <f t="shared" si="178"/>
        <v>0</v>
      </c>
      <c r="DG86" s="3649">
        <f t="shared" si="179"/>
        <v>0</v>
      </c>
      <c r="DH86" s="3649">
        <f t="shared" si="180"/>
        <v>0</v>
      </c>
      <c r="DI86" s="3649">
        <f t="shared" si="181"/>
        <v>0</v>
      </c>
      <c r="DJ86" s="3649">
        <f t="shared" si="182"/>
        <v>0</v>
      </c>
      <c r="DK86" s="3649">
        <f t="shared" si="183"/>
        <v>0</v>
      </c>
      <c r="DL86" s="3649">
        <f t="shared" si="184"/>
        <v>0</v>
      </c>
      <c r="DM86" s="3649">
        <f t="shared" si="185"/>
        <v>0</v>
      </c>
      <c r="DN86" s="3649">
        <f t="shared" si="186"/>
        <v>0</v>
      </c>
      <c r="DO86" s="3649">
        <f t="shared" si="187"/>
        <v>0</v>
      </c>
      <c r="DP86" s="3649">
        <f t="shared" si="188"/>
        <v>0</v>
      </c>
      <c r="DQ86" s="3649">
        <f t="shared" si="189"/>
        <v>0</v>
      </c>
      <c r="DR86" s="3649">
        <f t="shared" si="190"/>
        <v>0</v>
      </c>
      <c r="DS86" s="3649">
        <f t="shared" si="191"/>
        <v>0</v>
      </c>
      <c r="DT86" s="3649">
        <f t="shared" si="192"/>
        <v>0</v>
      </c>
      <c r="DU86" s="3649">
        <f t="shared" si="193"/>
        <v>0</v>
      </c>
      <c r="DV86" s="3649">
        <f t="shared" si="194"/>
        <v>0</v>
      </c>
      <c r="DW86" s="3649">
        <f t="shared" si="195"/>
        <v>0</v>
      </c>
      <c r="DX86" s="3649">
        <f t="shared" si="196"/>
        <v>0</v>
      </c>
      <c r="DY86" s="3649">
        <f t="shared" si="197"/>
        <v>0</v>
      </c>
      <c r="DZ86" s="3649">
        <f t="shared" si="198"/>
        <v>0</v>
      </c>
    </row>
    <row r="87" spans="1:130" ht="24" customHeight="1" x14ac:dyDescent="0.25">
      <c r="A87" s="2974" t="s">
        <v>3652</v>
      </c>
      <c r="B87" s="1921">
        <f>+D87+F87+H87</f>
        <v>0</v>
      </c>
      <c r="C87" s="2288">
        <f>+E87+G87+I87</f>
        <v>0</v>
      </c>
      <c r="D87" s="1926"/>
      <c r="E87" s="42"/>
      <c r="F87" s="1923"/>
      <c r="G87" s="42"/>
      <c r="H87" s="1923"/>
      <c r="I87" s="63"/>
      <c r="J87" s="1995"/>
      <c r="K87" s="6141"/>
      <c r="L87" s="1995"/>
      <c r="M87" s="6141"/>
      <c r="N87" s="1995"/>
      <c r="O87" s="6141"/>
      <c r="P87" s="1995"/>
      <c r="Q87" s="6141"/>
      <c r="R87" s="1995"/>
      <c r="S87" s="6141"/>
      <c r="T87" s="1995"/>
      <c r="U87" s="6141"/>
      <c r="V87" s="1995"/>
      <c r="W87" s="6141"/>
      <c r="X87" s="1995"/>
      <c r="Y87" s="6141"/>
      <c r="Z87" s="1995"/>
      <c r="AA87" s="6141"/>
      <c r="AB87" s="1995"/>
      <c r="AC87" s="6141"/>
      <c r="AD87" s="1995"/>
      <c r="AE87" s="6141"/>
      <c r="AF87" s="1995"/>
      <c r="AG87" s="6141"/>
      <c r="AH87" s="1995"/>
      <c r="AI87" s="6141"/>
      <c r="AJ87" s="1995"/>
      <c r="AK87" s="6141"/>
      <c r="AL87" s="1995"/>
      <c r="AM87" s="6141"/>
      <c r="AN87" s="1995"/>
      <c r="AO87" s="6141"/>
      <c r="AP87" s="1995"/>
      <c r="AQ87" s="6142"/>
      <c r="AR87" s="1926"/>
      <c r="AS87" s="43"/>
      <c r="AT87" s="1926"/>
      <c r="AU87" s="42"/>
      <c r="AV87" s="1923"/>
      <c r="AW87" s="63"/>
      <c r="AX87" s="3647" t="str">
        <f t="shared" si="166"/>
        <v/>
      </c>
      <c r="AY87" s="3647"/>
      <c r="AZ87" s="3647"/>
      <c r="BA87" s="3647"/>
      <c r="BB87" s="3647"/>
      <c r="BC87" s="3647"/>
      <c r="BD87" s="3647"/>
      <c r="BE87" s="3647"/>
      <c r="BF87" s="3647"/>
      <c r="BG87" s="3647"/>
      <c r="BH87" s="3647"/>
      <c r="BI87" s="148"/>
      <c r="BJ87" s="148"/>
      <c r="BK87" s="148"/>
      <c r="BL87" s="148"/>
      <c r="BU87" s="2117"/>
      <c r="BV87" s="2117"/>
      <c r="BW87" s="2117"/>
      <c r="CA87" s="3648" t="str">
        <f t="shared" si="167"/>
        <v/>
      </c>
      <c r="CB87" s="3648" t="str">
        <f t="shared" si="168"/>
        <v/>
      </c>
      <c r="CC87" s="3648" t="str">
        <f t="shared" si="169"/>
        <v/>
      </c>
      <c r="CD87" s="3648" t="str">
        <f t="shared" si="170"/>
        <v/>
      </c>
      <c r="CE87" s="3648" t="str">
        <f t="shared" si="171"/>
        <v/>
      </c>
      <c r="CF87" s="3648" t="str">
        <f t="shared" si="199"/>
        <v/>
      </c>
      <c r="CG87" s="3648" t="str">
        <f t="shared" si="200"/>
        <v/>
      </c>
      <c r="CH87" s="3648" t="str">
        <f t="shared" si="201"/>
        <v/>
      </c>
      <c r="CI87" s="3648" t="str">
        <f t="shared" si="202"/>
        <v/>
      </c>
      <c r="CJ87" s="3648" t="str">
        <f t="shared" si="203"/>
        <v/>
      </c>
      <c r="CK87" s="3648" t="str">
        <f t="shared" si="204"/>
        <v/>
      </c>
      <c r="CL87" s="3648" t="str">
        <f t="shared" si="205"/>
        <v/>
      </c>
      <c r="CM87" s="3648" t="str">
        <f t="shared" si="206"/>
        <v/>
      </c>
      <c r="CN87" s="3648" t="str">
        <f t="shared" si="207"/>
        <v/>
      </c>
      <c r="CO87" s="3648" t="str">
        <f t="shared" si="208"/>
        <v/>
      </c>
      <c r="CP87" s="3648" t="str">
        <f t="shared" si="209"/>
        <v/>
      </c>
      <c r="CQ87" s="3648" t="str">
        <f t="shared" si="210"/>
        <v/>
      </c>
      <c r="CR87" s="3648" t="str">
        <f t="shared" si="211"/>
        <v/>
      </c>
      <c r="CS87" s="3648" t="str">
        <f t="shared" si="212"/>
        <v/>
      </c>
      <c r="CT87" s="3648" t="str">
        <f t="shared" si="213"/>
        <v/>
      </c>
      <c r="CU87" s="3648" t="str">
        <f t="shared" si="214"/>
        <v/>
      </c>
      <c r="CV87" s="3648" t="str">
        <f t="shared" si="215"/>
        <v/>
      </c>
      <c r="CW87" s="3648" t="str">
        <f t="shared" si="216"/>
        <v/>
      </c>
      <c r="CX87" s="3648" t="str">
        <f t="shared" si="217"/>
        <v/>
      </c>
      <c r="CY87" s="3648" t="str">
        <f t="shared" si="218"/>
        <v/>
      </c>
      <c r="CZ87" s="3648" t="str">
        <f t="shared" si="172"/>
        <v/>
      </c>
      <c r="DA87" s="3649">
        <f t="shared" si="173"/>
        <v>0</v>
      </c>
      <c r="DB87" s="3649">
        <f t="shared" si="174"/>
        <v>0</v>
      </c>
      <c r="DC87" s="3649">
        <f t="shared" si="175"/>
        <v>0</v>
      </c>
      <c r="DD87" s="3649">
        <f t="shared" si="176"/>
        <v>0</v>
      </c>
      <c r="DE87" s="3649">
        <f t="shared" si="177"/>
        <v>0</v>
      </c>
      <c r="DF87" s="3649">
        <f t="shared" si="178"/>
        <v>0</v>
      </c>
      <c r="DG87" s="3649">
        <f t="shared" si="179"/>
        <v>0</v>
      </c>
      <c r="DH87" s="3649">
        <f t="shared" si="180"/>
        <v>0</v>
      </c>
      <c r="DI87" s="3649">
        <f t="shared" si="181"/>
        <v>0</v>
      </c>
      <c r="DJ87" s="3649">
        <f t="shared" si="182"/>
        <v>0</v>
      </c>
      <c r="DK87" s="3649">
        <f t="shared" si="183"/>
        <v>0</v>
      </c>
      <c r="DL87" s="3649">
        <f t="shared" si="184"/>
        <v>0</v>
      </c>
      <c r="DM87" s="3649">
        <f t="shared" si="185"/>
        <v>0</v>
      </c>
      <c r="DN87" s="3649">
        <f t="shared" si="186"/>
        <v>0</v>
      </c>
      <c r="DO87" s="3649">
        <f t="shared" si="187"/>
        <v>0</v>
      </c>
      <c r="DP87" s="3649">
        <f t="shared" si="188"/>
        <v>0</v>
      </c>
      <c r="DQ87" s="3649">
        <f t="shared" si="189"/>
        <v>0</v>
      </c>
      <c r="DR87" s="3649">
        <f t="shared" si="190"/>
        <v>0</v>
      </c>
      <c r="DS87" s="3649">
        <f t="shared" si="191"/>
        <v>0</v>
      </c>
      <c r="DT87" s="3649">
        <f t="shared" si="192"/>
        <v>0</v>
      </c>
      <c r="DU87" s="3649">
        <f t="shared" si="193"/>
        <v>0</v>
      </c>
      <c r="DV87" s="3649">
        <f t="shared" si="194"/>
        <v>0</v>
      </c>
      <c r="DW87" s="3649">
        <f t="shared" si="195"/>
        <v>0</v>
      </c>
      <c r="DX87" s="3649">
        <f t="shared" si="196"/>
        <v>0</v>
      </c>
      <c r="DY87" s="3649">
        <f t="shared" si="197"/>
        <v>0</v>
      </c>
      <c r="DZ87" s="3649">
        <f t="shared" si="198"/>
        <v>0</v>
      </c>
    </row>
    <row r="88" spans="1:130" ht="18.75" customHeight="1" x14ac:dyDescent="0.25">
      <c r="A88" s="2974" t="s">
        <v>3653</v>
      </c>
      <c r="B88" s="1921">
        <f>+P88+R88+T88+V88+X88+Z88+AB88+AD88+AF88+AH88+AJ88+AL88+AN88+AP88</f>
        <v>0</v>
      </c>
      <c r="C88" s="2288">
        <f>+Q88+S88+U88+W88+Y88+AA88+AC88+AE88+AG88+AI88+AK88+AM88+AO88+AQ88</f>
        <v>0</v>
      </c>
      <c r="D88" s="2005"/>
      <c r="E88" s="6058"/>
      <c r="F88" s="2002"/>
      <c r="G88" s="6058"/>
      <c r="H88" s="2002"/>
      <c r="I88" s="6058"/>
      <c r="J88" s="2002"/>
      <c r="K88" s="6058"/>
      <c r="L88" s="2002"/>
      <c r="M88" s="4571"/>
      <c r="N88" s="2005"/>
      <c r="O88" s="6058"/>
      <c r="P88" s="1923"/>
      <c r="Q88" s="42"/>
      <c r="R88" s="1923"/>
      <c r="S88" s="42"/>
      <c r="T88" s="1923"/>
      <c r="U88" s="42"/>
      <c r="V88" s="1923"/>
      <c r="W88" s="42"/>
      <c r="X88" s="1923"/>
      <c r="Y88" s="42"/>
      <c r="Z88" s="1923"/>
      <c r="AA88" s="42"/>
      <c r="AB88" s="1923"/>
      <c r="AC88" s="42"/>
      <c r="AD88" s="1923"/>
      <c r="AE88" s="42"/>
      <c r="AF88" s="1923"/>
      <c r="AG88" s="42"/>
      <c r="AH88" s="1923"/>
      <c r="AI88" s="42"/>
      <c r="AJ88" s="1923"/>
      <c r="AK88" s="42"/>
      <c r="AL88" s="1923"/>
      <c r="AM88" s="42"/>
      <c r="AN88" s="1923"/>
      <c r="AO88" s="42"/>
      <c r="AP88" s="1923"/>
      <c r="AQ88" s="43"/>
      <c r="AR88" s="1926"/>
      <c r="AS88" s="43"/>
      <c r="AT88" s="1926"/>
      <c r="AU88" s="42"/>
      <c r="AV88" s="1923"/>
      <c r="AW88" s="63"/>
      <c r="AX88" s="3647" t="str">
        <f t="shared" si="166"/>
        <v/>
      </c>
      <c r="AY88" s="3647"/>
      <c r="AZ88" s="3647"/>
      <c r="BA88" s="3647"/>
      <c r="BB88" s="3647"/>
      <c r="BC88" s="3647"/>
      <c r="BD88" s="3647"/>
      <c r="BE88" s="3647"/>
      <c r="BF88" s="3647"/>
      <c r="BG88" s="3647"/>
      <c r="BH88" s="3647"/>
      <c r="BI88" s="148"/>
      <c r="BJ88" s="148"/>
      <c r="BK88" s="148"/>
      <c r="BL88" s="148"/>
      <c r="BU88" s="2117"/>
      <c r="BV88" s="2117"/>
      <c r="BW88" s="2117"/>
      <c r="CA88" s="3648" t="str">
        <f t="shared" si="167"/>
        <v/>
      </c>
      <c r="CB88" s="3648" t="str">
        <f t="shared" si="168"/>
        <v/>
      </c>
      <c r="CC88" s="3648" t="str">
        <f t="shared" si="169"/>
        <v/>
      </c>
      <c r="CD88" s="3648" t="str">
        <f t="shared" si="170"/>
        <v/>
      </c>
      <c r="CE88" s="3648" t="str">
        <f t="shared" si="171"/>
        <v/>
      </c>
      <c r="CF88" s="3648" t="str">
        <f t="shared" si="199"/>
        <v/>
      </c>
      <c r="CG88" s="3648" t="str">
        <f t="shared" si="200"/>
        <v/>
      </c>
      <c r="CH88" s="3648" t="str">
        <f t="shared" si="201"/>
        <v/>
      </c>
      <c r="CI88" s="3648" t="str">
        <f t="shared" si="202"/>
        <v/>
      </c>
      <c r="CJ88" s="3648" t="str">
        <f t="shared" si="203"/>
        <v/>
      </c>
      <c r="CK88" s="3648" t="str">
        <f t="shared" si="204"/>
        <v/>
      </c>
      <c r="CL88" s="3648" t="str">
        <f t="shared" si="205"/>
        <v/>
      </c>
      <c r="CM88" s="3648" t="str">
        <f t="shared" si="206"/>
        <v/>
      </c>
      <c r="CN88" s="3648" t="str">
        <f t="shared" si="207"/>
        <v/>
      </c>
      <c r="CO88" s="3648" t="str">
        <f t="shared" si="208"/>
        <v/>
      </c>
      <c r="CP88" s="3648" t="str">
        <f t="shared" si="209"/>
        <v/>
      </c>
      <c r="CQ88" s="3648" t="str">
        <f t="shared" si="210"/>
        <v/>
      </c>
      <c r="CR88" s="3648" t="str">
        <f t="shared" si="211"/>
        <v/>
      </c>
      <c r="CS88" s="3648" t="str">
        <f t="shared" si="212"/>
        <v/>
      </c>
      <c r="CT88" s="3648" t="str">
        <f t="shared" si="213"/>
        <v/>
      </c>
      <c r="CU88" s="3648" t="str">
        <f t="shared" si="214"/>
        <v/>
      </c>
      <c r="CV88" s="3648" t="str">
        <f t="shared" si="215"/>
        <v/>
      </c>
      <c r="CW88" s="3648" t="str">
        <f t="shared" si="216"/>
        <v/>
      </c>
      <c r="CX88" s="3648" t="str">
        <f t="shared" si="217"/>
        <v/>
      </c>
      <c r="CY88" s="3648" t="str">
        <f t="shared" si="218"/>
        <v/>
      </c>
      <c r="CZ88" s="3648" t="str">
        <f t="shared" si="172"/>
        <v/>
      </c>
      <c r="DA88" s="3649">
        <f t="shared" si="173"/>
        <v>0</v>
      </c>
      <c r="DB88" s="3649">
        <f t="shared" si="174"/>
        <v>0</v>
      </c>
      <c r="DC88" s="3649">
        <f t="shared" si="175"/>
        <v>0</v>
      </c>
      <c r="DD88" s="3649">
        <f t="shared" si="176"/>
        <v>0</v>
      </c>
      <c r="DE88" s="3649">
        <f t="shared" si="177"/>
        <v>0</v>
      </c>
      <c r="DF88" s="3649">
        <f t="shared" si="178"/>
        <v>0</v>
      </c>
      <c r="DG88" s="3649">
        <f t="shared" si="179"/>
        <v>0</v>
      </c>
      <c r="DH88" s="3649">
        <f t="shared" si="180"/>
        <v>0</v>
      </c>
      <c r="DI88" s="3649">
        <f t="shared" si="181"/>
        <v>0</v>
      </c>
      <c r="DJ88" s="3649">
        <f t="shared" si="182"/>
        <v>0</v>
      </c>
      <c r="DK88" s="3649">
        <f t="shared" si="183"/>
        <v>0</v>
      </c>
      <c r="DL88" s="3649">
        <f t="shared" si="184"/>
        <v>0</v>
      </c>
      <c r="DM88" s="3649">
        <f t="shared" si="185"/>
        <v>0</v>
      </c>
      <c r="DN88" s="3649">
        <f t="shared" si="186"/>
        <v>0</v>
      </c>
      <c r="DO88" s="3649">
        <f t="shared" si="187"/>
        <v>0</v>
      </c>
      <c r="DP88" s="3649">
        <f t="shared" si="188"/>
        <v>0</v>
      </c>
      <c r="DQ88" s="3649">
        <f t="shared" si="189"/>
        <v>0</v>
      </c>
      <c r="DR88" s="3649">
        <f t="shared" si="190"/>
        <v>0</v>
      </c>
      <c r="DS88" s="3649">
        <f t="shared" si="191"/>
        <v>0</v>
      </c>
      <c r="DT88" s="3649">
        <f t="shared" si="192"/>
        <v>0</v>
      </c>
      <c r="DU88" s="3649">
        <f t="shared" si="193"/>
        <v>0</v>
      </c>
      <c r="DV88" s="3649">
        <f t="shared" si="194"/>
        <v>0</v>
      </c>
      <c r="DW88" s="3649">
        <f t="shared" si="195"/>
        <v>0</v>
      </c>
      <c r="DX88" s="3649">
        <f t="shared" si="196"/>
        <v>0</v>
      </c>
      <c r="DY88" s="3649">
        <f t="shared" si="197"/>
        <v>0</v>
      </c>
      <c r="DZ88" s="3649">
        <f t="shared" si="198"/>
        <v>0</v>
      </c>
    </row>
    <row r="89" spans="1:130" ht="16.149999999999999" customHeight="1" x14ac:dyDescent="0.25">
      <c r="A89" s="2245" t="s">
        <v>3654</v>
      </c>
      <c r="B89" s="1921">
        <f>+N89+P89+R89+T89+V89+X89+Z89+AB89+AD89+AF89+AH89+AJ89+AL89+AN89+AP89</f>
        <v>0</v>
      </c>
      <c r="C89" s="2288">
        <f>+O89+Q89+S89+U89+W89+Y89+AA89+AC89+AE89+AG89+AI89+AK89+AM89+AO89+AQ89</f>
        <v>0</v>
      </c>
      <c r="D89" s="1998"/>
      <c r="E89" s="6141"/>
      <c r="F89" s="1995"/>
      <c r="G89" s="6141"/>
      <c r="H89" s="1995"/>
      <c r="I89" s="5507"/>
      <c r="J89" s="1998"/>
      <c r="K89" s="1998"/>
      <c r="L89" s="1995"/>
      <c r="M89" s="5507"/>
      <c r="N89" s="1926"/>
      <c r="O89" s="42"/>
      <c r="P89" s="1923"/>
      <c r="Q89" s="42"/>
      <c r="R89" s="1923"/>
      <c r="S89" s="42"/>
      <c r="T89" s="1923"/>
      <c r="U89" s="42"/>
      <c r="V89" s="1923"/>
      <c r="W89" s="42"/>
      <c r="X89" s="1923"/>
      <c r="Y89" s="42"/>
      <c r="Z89" s="1923"/>
      <c r="AA89" s="42"/>
      <c r="AB89" s="1923"/>
      <c r="AC89" s="42"/>
      <c r="AD89" s="1923"/>
      <c r="AE89" s="42"/>
      <c r="AF89" s="1923"/>
      <c r="AG89" s="42"/>
      <c r="AH89" s="1923"/>
      <c r="AI89" s="42"/>
      <c r="AJ89" s="1923"/>
      <c r="AK89" s="42"/>
      <c r="AL89" s="1923"/>
      <c r="AM89" s="42"/>
      <c r="AN89" s="1923"/>
      <c r="AO89" s="42"/>
      <c r="AP89" s="1923"/>
      <c r="AQ89" s="43"/>
      <c r="AR89" s="1926"/>
      <c r="AS89" s="43"/>
      <c r="AT89" s="1926"/>
      <c r="AU89" s="42"/>
      <c r="AV89" s="1923"/>
      <c r="AW89" s="63"/>
      <c r="AX89" s="3647" t="str">
        <f t="shared" si="166"/>
        <v/>
      </c>
      <c r="AY89" s="3647"/>
      <c r="AZ89" s="3647"/>
      <c r="BA89" s="3647"/>
      <c r="BB89" s="3647"/>
      <c r="BC89" s="3647"/>
      <c r="BD89" s="3647"/>
      <c r="BE89" s="3647"/>
      <c r="BF89" s="3647"/>
      <c r="BG89" s="3647"/>
      <c r="BH89" s="3647"/>
      <c r="BI89" s="148"/>
      <c r="BJ89" s="148"/>
      <c r="BK89" s="148"/>
      <c r="BL89" s="148"/>
      <c r="BU89" s="2117"/>
      <c r="BV89" s="2117"/>
      <c r="BW89" s="2117"/>
      <c r="CA89" s="3648" t="str">
        <f t="shared" si="167"/>
        <v/>
      </c>
      <c r="CB89" s="3648" t="str">
        <f t="shared" si="168"/>
        <v/>
      </c>
      <c r="CC89" s="3648" t="str">
        <f t="shared" si="169"/>
        <v/>
      </c>
      <c r="CD89" s="3648" t="str">
        <f t="shared" si="170"/>
        <v/>
      </c>
      <c r="CE89" s="3648" t="str">
        <f t="shared" si="171"/>
        <v/>
      </c>
      <c r="CF89" s="3648" t="str">
        <f t="shared" si="199"/>
        <v/>
      </c>
      <c r="CG89" s="3648" t="str">
        <f t="shared" si="200"/>
        <v/>
      </c>
      <c r="CH89" s="3648" t="str">
        <f t="shared" si="201"/>
        <v/>
      </c>
      <c r="CI89" s="3648" t="str">
        <f t="shared" si="202"/>
        <v/>
      </c>
      <c r="CJ89" s="3648" t="str">
        <f t="shared" si="203"/>
        <v/>
      </c>
      <c r="CK89" s="3648" t="str">
        <f t="shared" si="204"/>
        <v/>
      </c>
      <c r="CL89" s="3648" t="str">
        <f t="shared" si="205"/>
        <v/>
      </c>
      <c r="CM89" s="3648" t="str">
        <f t="shared" si="206"/>
        <v/>
      </c>
      <c r="CN89" s="3648" t="str">
        <f t="shared" si="207"/>
        <v/>
      </c>
      <c r="CO89" s="3648" t="str">
        <f t="shared" si="208"/>
        <v/>
      </c>
      <c r="CP89" s="3648" t="str">
        <f t="shared" si="209"/>
        <v/>
      </c>
      <c r="CQ89" s="3648" t="str">
        <f t="shared" si="210"/>
        <v/>
      </c>
      <c r="CR89" s="3648" t="str">
        <f t="shared" si="211"/>
        <v/>
      </c>
      <c r="CS89" s="3648" t="str">
        <f t="shared" si="212"/>
        <v/>
      </c>
      <c r="CT89" s="3648" t="str">
        <f t="shared" si="213"/>
        <v/>
      </c>
      <c r="CU89" s="3648" t="str">
        <f t="shared" si="214"/>
        <v/>
      </c>
      <c r="CV89" s="3648" t="str">
        <f t="shared" si="215"/>
        <v/>
      </c>
      <c r="CW89" s="3648" t="str">
        <f t="shared" si="216"/>
        <v/>
      </c>
      <c r="CX89" s="3648" t="str">
        <f t="shared" si="217"/>
        <v/>
      </c>
      <c r="CY89" s="3648" t="str">
        <f t="shared" si="218"/>
        <v/>
      </c>
      <c r="CZ89" s="3648" t="str">
        <f t="shared" si="172"/>
        <v/>
      </c>
      <c r="DA89" s="3649">
        <f t="shared" si="173"/>
        <v>0</v>
      </c>
      <c r="DB89" s="3649">
        <f t="shared" si="174"/>
        <v>0</v>
      </c>
      <c r="DC89" s="3649">
        <f t="shared" si="175"/>
        <v>0</v>
      </c>
      <c r="DD89" s="3649">
        <f t="shared" si="176"/>
        <v>0</v>
      </c>
      <c r="DE89" s="3649">
        <f t="shared" si="177"/>
        <v>0</v>
      </c>
      <c r="DF89" s="3649">
        <f t="shared" si="178"/>
        <v>0</v>
      </c>
      <c r="DG89" s="3649">
        <f t="shared" si="179"/>
        <v>0</v>
      </c>
      <c r="DH89" s="3649">
        <f t="shared" si="180"/>
        <v>0</v>
      </c>
      <c r="DI89" s="3649">
        <f t="shared" si="181"/>
        <v>0</v>
      </c>
      <c r="DJ89" s="3649">
        <f t="shared" si="182"/>
        <v>0</v>
      </c>
      <c r="DK89" s="3649">
        <f t="shared" si="183"/>
        <v>0</v>
      </c>
      <c r="DL89" s="3649">
        <f t="shared" si="184"/>
        <v>0</v>
      </c>
      <c r="DM89" s="3649">
        <f t="shared" si="185"/>
        <v>0</v>
      </c>
      <c r="DN89" s="3649">
        <f t="shared" si="186"/>
        <v>0</v>
      </c>
      <c r="DO89" s="3649">
        <f t="shared" si="187"/>
        <v>0</v>
      </c>
      <c r="DP89" s="3649">
        <f t="shared" si="188"/>
        <v>0</v>
      </c>
      <c r="DQ89" s="3649">
        <f t="shared" si="189"/>
        <v>0</v>
      </c>
      <c r="DR89" s="3649">
        <f t="shared" si="190"/>
        <v>0</v>
      </c>
      <c r="DS89" s="3649">
        <f t="shared" si="191"/>
        <v>0</v>
      </c>
      <c r="DT89" s="3649">
        <f t="shared" si="192"/>
        <v>0</v>
      </c>
      <c r="DU89" s="3649">
        <f t="shared" si="193"/>
        <v>0</v>
      </c>
      <c r="DV89" s="3649">
        <f t="shared" si="194"/>
        <v>0</v>
      </c>
      <c r="DW89" s="3649">
        <f t="shared" si="195"/>
        <v>0</v>
      </c>
      <c r="DX89" s="3649">
        <f t="shared" si="196"/>
        <v>0</v>
      </c>
      <c r="DY89" s="3649">
        <f t="shared" si="197"/>
        <v>0</v>
      </c>
      <c r="DZ89" s="3649">
        <f t="shared" si="198"/>
        <v>0</v>
      </c>
    </row>
    <row r="90" spans="1:130" ht="16.149999999999999" customHeight="1" x14ac:dyDescent="0.25">
      <c r="A90" s="2245" t="s">
        <v>3655</v>
      </c>
      <c r="B90" s="1921">
        <f>+D90+F90+H90+J90+L90+N90+P90+R90+T90+V90+X90+Z90+AB90+AD90+AF90+AH90+AJ90+AL90+AN90+AP90</f>
        <v>0</v>
      </c>
      <c r="C90" s="2288">
        <f>+E90+G90+I90+K90+M90+O90+Q90+S90+U90+W90+Y90+AA90+AC90+AE90+AG90+AI90+AK90+AM90+AO90+AQ90</f>
        <v>0</v>
      </c>
      <c r="D90" s="1926"/>
      <c r="E90" s="42"/>
      <c r="F90" s="1923"/>
      <c r="G90" s="42"/>
      <c r="H90" s="1923"/>
      <c r="I90" s="63"/>
      <c r="J90" s="1926"/>
      <c r="K90" s="1926"/>
      <c r="L90" s="1923"/>
      <c r="M90" s="63"/>
      <c r="N90" s="1926"/>
      <c r="O90" s="42"/>
      <c r="P90" s="1923"/>
      <c r="Q90" s="42"/>
      <c r="R90" s="1923"/>
      <c r="S90" s="42"/>
      <c r="T90" s="1923"/>
      <c r="U90" s="42"/>
      <c r="V90" s="1923"/>
      <c r="W90" s="42"/>
      <c r="X90" s="1923"/>
      <c r="Y90" s="42"/>
      <c r="Z90" s="1923"/>
      <c r="AA90" s="42"/>
      <c r="AB90" s="1923"/>
      <c r="AC90" s="42"/>
      <c r="AD90" s="1923"/>
      <c r="AE90" s="42"/>
      <c r="AF90" s="1923"/>
      <c r="AG90" s="42"/>
      <c r="AH90" s="1923"/>
      <c r="AI90" s="42"/>
      <c r="AJ90" s="1923"/>
      <c r="AK90" s="42"/>
      <c r="AL90" s="1923"/>
      <c r="AM90" s="42"/>
      <c r="AN90" s="1923"/>
      <c r="AO90" s="42"/>
      <c r="AP90" s="1923"/>
      <c r="AQ90" s="43"/>
      <c r="AR90" s="1926"/>
      <c r="AS90" s="43"/>
      <c r="AT90" s="1926"/>
      <c r="AU90" s="42"/>
      <c r="AV90" s="1923"/>
      <c r="AW90" s="63"/>
      <c r="AX90" s="3647" t="str">
        <f t="shared" si="166"/>
        <v/>
      </c>
      <c r="AY90" s="3647"/>
      <c r="AZ90" s="3647"/>
      <c r="BA90" s="3647"/>
      <c r="BB90" s="3647"/>
      <c r="BC90" s="3647"/>
      <c r="BD90" s="3647"/>
      <c r="BE90" s="3647"/>
      <c r="BF90" s="3647"/>
      <c r="BG90" s="3647"/>
      <c r="BH90" s="3647"/>
      <c r="BI90" s="148"/>
      <c r="BJ90" s="148"/>
      <c r="BK90" s="148"/>
      <c r="BL90" s="148"/>
      <c r="BU90" s="2117"/>
      <c r="BV90" s="2117"/>
      <c r="BW90" s="2117"/>
      <c r="CA90" s="3648" t="str">
        <f t="shared" si="167"/>
        <v/>
      </c>
      <c r="CB90" s="3648" t="str">
        <f t="shared" si="168"/>
        <v/>
      </c>
      <c r="CC90" s="3648" t="str">
        <f t="shared" si="169"/>
        <v/>
      </c>
      <c r="CD90" s="3648" t="str">
        <f t="shared" si="170"/>
        <v/>
      </c>
      <c r="CE90" s="3648" t="str">
        <f t="shared" si="171"/>
        <v/>
      </c>
      <c r="CF90" s="3648" t="str">
        <f t="shared" si="199"/>
        <v/>
      </c>
      <c r="CG90" s="3648" t="str">
        <f t="shared" si="200"/>
        <v/>
      </c>
      <c r="CH90" s="3648" t="str">
        <f t="shared" si="201"/>
        <v/>
      </c>
      <c r="CI90" s="3648" t="str">
        <f t="shared" si="202"/>
        <v/>
      </c>
      <c r="CJ90" s="3648" t="str">
        <f t="shared" si="203"/>
        <v/>
      </c>
      <c r="CK90" s="3648" t="str">
        <f t="shared" si="204"/>
        <v/>
      </c>
      <c r="CL90" s="3648" t="str">
        <f t="shared" si="205"/>
        <v/>
      </c>
      <c r="CM90" s="3648" t="str">
        <f t="shared" si="206"/>
        <v/>
      </c>
      <c r="CN90" s="3648" t="str">
        <f t="shared" si="207"/>
        <v/>
      </c>
      <c r="CO90" s="3648" t="str">
        <f t="shared" si="208"/>
        <v/>
      </c>
      <c r="CP90" s="3648" t="str">
        <f t="shared" si="209"/>
        <v/>
      </c>
      <c r="CQ90" s="3648" t="str">
        <f t="shared" si="210"/>
        <v/>
      </c>
      <c r="CR90" s="3648" t="str">
        <f t="shared" si="211"/>
        <v/>
      </c>
      <c r="CS90" s="3648" t="str">
        <f t="shared" si="212"/>
        <v/>
      </c>
      <c r="CT90" s="3648" t="str">
        <f t="shared" si="213"/>
        <v/>
      </c>
      <c r="CU90" s="3648" t="str">
        <f t="shared" si="214"/>
        <v/>
      </c>
      <c r="CV90" s="3648" t="str">
        <f t="shared" si="215"/>
        <v/>
      </c>
      <c r="CW90" s="3648" t="str">
        <f t="shared" si="216"/>
        <v/>
      </c>
      <c r="CX90" s="3648" t="str">
        <f t="shared" si="217"/>
        <v/>
      </c>
      <c r="CY90" s="3648" t="str">
        <f t="shared" si="218"/>
        <v/>
      </c>
      <c r="CZ90" s="3648" t="str">
        <f t="shared" si="172"/>
        <v/>
      </c>
      <c r="DA90" s="3649">
        <f t="shared" si="173"/>
        <v>0</v>
      </c>
      <c r="DB90" s="3649">
        <f t="shared" si="174"/>
        <v>0</v>
      </c>
      <c r="DC90" s="3649">
        <f t="shared" si="175"/>
        <v>0</v>
      </c>
      <c r="DD90" s="3649">
        <f t="shared" si="176"/>
        <v>0</v>
      </c>
      <c r="DE90" s="3649">
        <f t="shared" si="177"/>
        <v>0</v>
      </c>
      <c r="DF90" s="3649">
        <f t="shared" si="178"/>
        <v>0</v>
      </c>
      <c r="DG90" s="3649">
        <f t="shared" si="179"/>
        <v>0</v>
      </c>
      <c r="DH90" s="3649">
        <f t="shared" si="180"/>
        <v>0</v>
      </c>
      <c r="DI90" s="3649">
        <f t="shared" si="181"/>
        <v>0</v>
      </c>
      <c r="DJ90" s="3649">
        <f t="shared" si="182"/>
        <v>0</v>
      </c>
      <c r="DK90" s="3649">
        <f t="shared" si="183"/>
        <v>0</v>
      </c>
      <c r="DL90" s="3649">
        <f t="shared" si="184"/>
        <v>0</v>
      </c>
      <c r="DM90" s="3649">
        <f t="shared" si="185"/>
        <v>0</v>
      </c>
      <c r="DN90" s="3649">
        <f t="shared" si="186"/>
        <v>0</v>
      </c>
      <c r="DO90" s="3649">
        <f t="shared" si="187"/>
        <v>0</v>
      </c>
      <c r="DP90" s="3649">
        <f t="shared" si="188"/>
        <v>0</v>
      </c>
      <c r="DQ90" s="3649">
        <f t="shared" si="189"/>
        <v>0</v>
      </c>
      <c r="DR90" s="3649">
        <f t="shared" si="190"/>
        <v>0</v>
      </c>
      <c r="DS90" s="3649">
        <f t="shared" si="191"/>
        <v>0</v>
      </c>
      <c r="DT90" s="3649">
        <f t="shared" si="192"/>
        <v>0</v>
      </c>
      <c r="DU90" s="3649">
        <f t="shared" si="193"/>
        <v>0</v>
      </c>
      <c r="DV90" s="3649">
        <f t="shared" si="194"/>
        <v>0</v>
      </c>
      <c r="DW90" s="3649">
        <f t="shared" si="195"/>
        <v>0</v>
      </c>
      <c r="DX90" s="3649">
        <f t="shared" si="196"/>
        <v>0</v>
      </c>
      <c r="DY90" s="3649">
        <f t="shared" si="197"/>
        <v>0</v>
      </c>
      <c r="DZ90" s="3649">
        <f t="shared" si="198"/>
        <v>0</v>
      </c>
    </row>
    <row r="91" spans="1:130" ht="16.149999999999999" customHeight="1" x14ac:dyDescent="0.25">
      <c r="A91" s="2246" t="s">
        <v>3656</v>
      </c>
      <c r="B91" s="1921">
        <f>+P91+R91+T91+V91+X91+Z91+AB91+AD91+AF91+AH91+AJ91+AL91+AN91+AP91</f>
        <v>0</v>
      </c>
      <c r="C91" s="2288">
        <f>+Q91+S91+U91+W91+Y91+AA91+AC91+AE91+AG91+AI91+AK91+AM91+AO91+AQ91</f>
        <v>0</v>
      </c>
      <c r="D91" s="2005"/>
      <c r="E91" s="6058"/>
      <c r="F91" s="2002"/>
      <c r="G91" s="6058"/>
      <c r="H91" s="2002"/>
      <c r="I91" s="6058"/>
      <c r="J91" s="2002"/>
      <c r="K91" s="6058"/>
      <c r="L91" s="2002"/>
      <c r="M91" s="4571"/>
      <c r="N91" s="2005"/>
      <c r="O91" s="6058"/>
      <c r="P91" s="1923"/>
      <c r="Q91" s="42"/>
      <c r="R91" s="1923"/>
      <c r="S91" s="42"/>
      <c r="T91" s="1923"/>
      <c r="U91" s="42"/>
      <c r="V91" s="1923"/>
      <c r="W91" s="42"/>
      <c r="X91" s="1923"/>
      <c r="Y91" s="42"/>
      <c r="Z91" s="1923"/>
      <c r="AA91" s="42"/>
      <c r="AB91" s="1923"/>
      <c r="AC91" s="42"/>
      <c r="AD91" s="1923"/>
      <c r="AE91" s="42"/>
      <c r="AF91" s="1923"/>
      <c r="AG91" s="42"/>
      <c r="AH91" s="1923"/>
      <c r="AI91" s="42"/>
      <c r="AJ91" s="1923"/>
      <c r="AK91" s="42"/>
      <c r="AL91" s="1923"/>
      <c r="AM91" s="42"/>
      <c r="AN91" s="1923"/>
      <c r="AO91" s="42"/>
      <c r="AP91" s="1923"/>
      <c r="AQ91" s="43"/>
      <c r="AR91" s="1926"/>
      <c r="AS91" s="43"/>
      <c r="AT91" s="1926"/>
      <c r="AU91" s="42"/>
      <c r="AV91" s="1923"/>
      <c r="AW91" s="63"/>
      <c r="AX91" s="3647" t="str">
        <f t="shared" si="166"/>
        <v/>
      </c>
      <c r="AY91" s="3647"/>
      <c r="AZ91" s="3647"/>
      <c r="BA91" s="3647"/>
      <c r="BB91" s="3647"/>
      <c r="BC91" s="3647"/>
      <c r="BD91" s="3647"/>
      <c r="BE91" s="3647"/>
      <c r="BF91" s="3647"/>
      <c r="BG91" s="3647"/>
      <c r="BH91" s="3647"/>
      <c r="BI91" s="148"/>
      <c r="BJ91" s="148"/>
      <c r="BK91" s="148"/>
      <c r="BL91" s="148"/>
      <c r="BU91" s="2117"/>
      <c r="BV91" s="2117"/>
      <c r="BW91" s="2117"/>
      <c r="CA91" s="3648" t="str">
        <f t="shared" si="167"/>
        <v/>
      </c>
      <c r="CB91" s="3648" t="str">
        <f t="shared" si="168"/>
        <v/>
      </c>
      <c r="CC91" s="3648" t="str">
        <f t="shared" si="169"/>
        <v/>
      </c>
      <c r="CD91" s="3648" t="str">
        <f t="shared" si="170"/>
        <v/>
      </c>
      <c r="CE91" s="3648" t="str">
        <f t="shared" si="171"/>
        <v/>
      </c>
      <c r="CF91" s="3648" t="str">
        <f t="shared" si="199"/>
        <v/>
      </c>
      <c r="CG91" s="3648" t="str">
        <f t="shared" si="200"/>
        <v/>
      </c>
      <c r="CH91" s="3648" t="str">
        <f t="shared" si="201"/>
        <v/>
      </c>
      <c r="CI91" s="3648" t="str">
        <f t="shared" si="202"/>
        <v/>
      </c>
      <c r="CJ91" s="3648" t="str">
        <f t="shared" si="203"/>
        <v/>
      </c>
      <c r="CK91" s="3648" t="str">
        <f t="shared" si="204"/>
        <v/>
      </c>
      <c r="CL91" s="3648" t="str">
        <f t="shared" si="205"/>
        <v/>
      </c>
      <c r="CM91" s="3648" t="str">
        <f t="shared" si="206"/>
        <v/>
      </c>
      <c r="CN91" s="3648" t="str">
        <f t="shared" si="207"/>
        <v/>
      </c>
      <c r="CO91" s="3648" t="str">
        <f t="shared" si="208"/>
        <v/>
      </c>
      <c r="CP91" s="3648" t="str">
        <f t="shared" si="209"/>
        <v/>
      </c>
      <c r="CQ91" s="3648" t="str">
        <f t="shared" si="210"/>
        <v/>
      </c>
      <c r="CR91" s="3648" t="str">
        <f t="shared" si="211"/>
        <v/>
      </c>
      <c r="CS91" s="3648" t="str">
        <f t="shared" si="212"/>
        <v/>
      </c>
      <c r="CT91" s="3648" t="str">
        <f t="shared" si="213"/>
        <v/>
      </c>
      <c r="CU91" s="3648" t="str">
        <f t="shared" si="214"/>
        <v/>
      </c>
      <c r="CV91" s="3648" t="str">
        <f t="shared" si="215"/>
        <v/>
      </c>
      <c r="CW91" s="3648" t="str">
        <f t="shared" si="216"/>
        <v/>
      </c>
      <c r="CX91" s="3648" t="str">
        <f t="shared" si="217"/>
        <v/>
      </c>
      <c r="CY91" s="3648" t="str">
        <f t="shared" si="218"/>
        <v/>
      </c>
      <c r="CZ91" s="3648" t="str">
        <f t="shared" si="172"/>
        <v/>
      </c>
      <c r="DA91" s="3649">
        <f t="shared" si="173"/>
        <v>0</v>
      </c>
      <c r="DB91" s="3649">
        <f t="shared" si="174"/>
        <v>0</v>
      </c>
      <c r="DC91" s="3649">
        <f t="shared" si="175"/>
        <v>0</v>
      </c>
      <c r="DD91" s="3649">
        <f t="shared" si="176"/>
        <v>0</v>
      </c>
      <c r="DE91" s="3649">
        <f t="shared" si="177"/>
        <v>0</v>
      </c>
      <c r="DF91" s="3649">
        <f t="shared" si="178"/>
        <v>0</v>
      </c>
      <c r="DG91" s="3649">
        <f t="shared" si="179"/>
        <v>0</v>
      </c>
      <c r="DH91" s="3649">
        <f t="shared" si="180"/>
        <v>0</v>
      </c>
      <c r="DI91" s="3649">
        <f t="shared" si="181"/>
        <v>0</v>
      </c>
      <c r="DJ91" s="3649">
        <f t="shared" si="182"/>
        <v>0</v>
      </c>
      <c r="DK91" s="3649">
        <f t="shared" si="183"/>
        <v>0</v>
      </c>
      <c r="DL91" s="3649">
        <f t="shared" si="184"/>
        <v>0</v>
      </c>
      <c r="DM91" s="3649">
        <f t="shared" si="185"/>
        <v>0</v>
      </c>
      <c r="DN91" s="3649">
        <f t="shared" si="186"/>
        <v>0</v>
      </c>
      <c r="DO91" s="3649">
        <f t="shared" si="187"/>
        <v>0</v>
      </c>
      <c r="DP91" s="3649">
        <f t="shared" si="188"/>
        <v>0</v>
      </c>
      <c r="DQ91" s="3649">
        <f t="shared" si="189"/>
        <v>0</v>
      </c>
      <c r="DR91" s="3649">
        <f t="shared" si="190"/>
        <v>0</v>
      </c>
      <c r="DS91" s="3649">
        <f t="shared" si="191"/>
        <v>0</v>
      </c>
      <c r="DT91" s="3649">
        <f t="shared" si="192"/>
        <v>0</v>
      </c>
      <c r="DU91" s="3649">
        <f t="shared" si="193"/>
        <v>0</v>
      </c>
      <c r="DV91" s="3649">
        <f t="shared" si="194"/>
        <v>0</v>
      </c>
      <c r="DW91" s="3649">
        <f t="shared" si="195"/>
        <v>0</v>
      </c>
      <c r="DX91" s="3649">
        <f t="shared" si="196"/>
        <v>0</v>
      </c>
      <c r="DY91" s="3649">
        <f t="shared" si="197"/>
        <v>0</v>
      </c>
      <c r="DZ91" s="3649">
        <f t="shared" si="198"/>
        <v>0</v>
      </c>
    </row>
    <row r="92" spans="1:130" ht="16.149999999999999" customHeight="1" x14ac:dyDescent="0.25">
      <c r="A92" s="2245" t="s">
        <v>3657</v>
      </c>
      <c r="B92" s="1921">
        <f>+P92+R92+T92+V92+X92+Z92+AB92+AD92+AF92+AH92</f>
        <v>0</v>
      </c>
      <c r="C92" s="2288">
        <f>+Q92+S92+U92+W92+Y92+AA92+AC92+AE92+AG92+AI92</f>
        <v>0</v>
      </c>
      <c r="D92" s="2005"/>
      <c r="E92" s="6058"/>
      <c r="F92" s="2002"/>
      <c r="G92" s="6058"/>
      <c r="H92" s="2002"/>
      <c r="I92" s="6058"/>
      <c r="J92" s="2002"/>
      <c r="K92" s="6058"/>
      <c r="L92" s="2002"/>
      <c r="M92" s="4571"/>
      <c r="N92" s="2005"/>
      <c r="O92" s="6058"/>
      <c r="P92" s="1923"/>
      <c r="Q92" s="42"/>
      <c r="R92" s="1923"/>
      <c r="S92" s="42"/>
      <c r="T92" s="1923"/>
      <c r="U92" s="42"/>
      <c r="V92" s="1923"/>
      <c r="W92" s="42"/>
      <c r="X92" s="1923"/>
      <c r="Y92" s="42"/>
      <c r="Z92" s="1923"/>
      <c r="AA92" s="42"/>
      <c r="AB92" s="1923"/>
      <c r="AC92" s="42"/>
      <c r="AD92" s="1923"/>
      <c r="AE92" s="42"/>
      <c r="AF92" s="1923"/>
      <c r="AG92" s="42"/>
      <c r="AH92" s="1923"/>
      <c r="AI92" s="42"/>
      <c r="AJ92" s="2002"/>
      <c r="AK92" s="6058"/>
      <c r="AL92" s="2002"/>
      <c r="AM92" s="6058"/>
      <c r="AN92" s="2002"/>
      <c r="AO92" s="6058"/>
      <c r="AP92" s="2002"/>
      <c r="AQ92" s="4184"/>
      <c r="AR92" s="1926"/>
      <c r="AS92" s="43"/>
      <c r="AT92" s="1926"/>
      <c r="AU92" s="42"/>
      <c r="AV92" s="1923"/>
      <c r="AW92" s="63"/>
      <c r="AX92" s="3647" t="str">
        <f t="shared" si="166"/>
        <v/>
      </c>
      <c r="AY92" s="3647"/>
      <c r="AZ92" s="3647"/>
      <c r="BA92" s="3647"/>
      <c r="BB92" s="3647"/>
      <c r="BC92" s="3647"/>
      <c r="BD92" s="3647"/>
      <c r="BE92" s="3647"/>
      <c r="BF92" s="3647"/>
      <c r="BG92" s="3647"/>
      <c r="BH92" s="3647"/>
      <c r="BI92" s="148"/>
      <c r="BJ92" s="148"/>
      <c r="BK92" s="148"/>
      <c r="BL92" s="148"/>
      <c r="BU92" s="2117"/>
      <c r="BV92" s="2117"/>
      <c r="BW92" s="2117"/>
      <c r="CA92" s="3648" t="str">
        <f t="shared" si="167"/>
        <v/>
      </c>
      <c r="CB92" s="3648" t="str">
        <f t="shared" si="168"/>
        <v/>
      </c>
      <c r="CC92" s="3648" t="str">
        <f t="shared" si="169"/>
        <v/>
      </c>
      <c r="CD92" s="3648" t="str">
        <f t="shared" si="170"/>
        <v/>
      </c>
      <c r="CE92" s="3648" t="str">
        <f t="shared" si="171"/>
        <v/>
      </c>
      <c r="CF92" s="3648" t="str">
        <f t="shared" si="199"/>
        <v/>
      </c>
      <c r="CG92" s="3648" t="str">
        <f t="shared" si="200"/>
        <v/>
      </c>
      <c r="CH92" s="3648" t="str">
        <f t="shared" si="201"/>
        <v/>
      </c>
      <c r="CI92" s="3648" t="str">
        <f t="shared" si="202"/>
        <v/>
      </c>
      <c r="CJ92" s="3648" t="str">
        <f t="shared" si="203"/>
        <v/>
      </c>
      <c r="CK92" s="3648" t="str">
        <f t="shared" si="204"/>
        <v/>
      </c>
      <c r="CL92" s="3648" t="str">
        <f t="shared" si="205"/>
        <v/>
      </c>
      <c r="CM92" s="3648" t="str">
        <f t="shared" si="206"/>
        <v/>
      </c>
      <c r="CN92" s="3648" t="str">
        <f t="shared" si="207"/>
        <v/>
      </c>
      <c r="CO92" s="3648" t="str">
        <f t="shared" si="208"/>
        <v/>
      </c>
      <c r="CP92" s="3648" t="str">
        <f t="shared" si="209"/>
        <v/>
      </c>
      <c r="CQ92" s="3648" t="str">
        <f t="shared" si="210"/>
        <v/>
      </c>
      <c r="CR92" s="3648" t="str">
        <f t="shared" si="211"/>
        <v/>
      </c>
      <c r="CS92" s="3648" t="str">
        <f t="shared" si="212"/>
        <v/>
      </c>
      <c r="CT92" s="3648" t="str">
        <f t="shared" si="213"/>
        <v/>
      </c>
      <c r="CU92" s="3648" t="str">
        <f t="shared" si="214"/>
        <v/>
      </c>
      <c r="CV92" s="3648" t="str">
        <f t="shared" si="215"/>
        <v/>
      </c>
      <c r="CW92" s="3648" t="str">
        <f t="shared" si="216"/>
        <v/>
      </c>
      <c r="CX92" s="3648" t="str">
        <f t="shared" si="217"/>
        <v/>
      </c>
      <c r="CY92" s="3648" t="str">
        <f t="shared" si="218"/>
        <v/>
      </c>
      <c r="CZ92" s="3648" t="str">
        <f t="shared" si="172"/>
        <v/>
      </c>
      <c r="DA92" s="3649">
        <f t="shared" si="173"/>
        <v>0</v>
      </c>
      <c r="DB92" s="3649">
        <f t="shared" si="174"/>
        <v>0</v>
      </c>
      <c r="DC92" s="3649">
        <f t="shared" si="175"/>
        <v>0</v>
      </c>
      <c r="DD92" s="3649">
        <f t="shared" si="176"/>
        <v>0</v>
      </c>
      <c r="DE92" s="3649">
        <f t="shared" si="177"/>
        <v>0</v>
      </c>
      <c r="DF92" s="3649">
        <f t="shared" si="178"/>
        <v>0</v>
      </c>
      <c r="DG92" s="3649">
        <f t="shared" si="179"/>
        <v>0</v>
      </c>
      <c r="DH92" s="3649">
        <f t="shared" si="180"/>
        <v>0</v>
      </c>
      <c r="DI92" s="3649">
        <f t="shared" si="181"/>
        <v>0</v>
      </c>
      <c r="DJ92" s="3649">
        <f t="shared" si="182"/>
        <v>0</v>
      </c>
      <c r="DK92" s="3649">
        <f t="shared" si="183"/>
        <v>0</v>
      </c>
      <c r="DL92" s="3649">
        <f t="shared" si="184"/>
        <v>0</v>
      </c>
      <c r="DM92" s="3649">
        <f t="shared" si="185"/>
        <v>0</v>
      </c>
      <c r="DN92" s="3649">
        <f t="shared" si="186"/>
        <v>0</v>
      </c>
      <c r="DO92" s="3649">
        <f t="shared" si="187"/>
        <v>0</v>
      </c>
      <c r="DP92" s="3649">
        <f t="shared" si="188"/>
        <v>0</v>
      </c>
      <c r="DQ92" s="3649">
        <f t="shared" si="189"/>
        <v>0</v>
      </c>
      <c r="DR92" s="3649">
        <f t="shared" si="190"/>
        <v>0</v>
      </c>
      <c r="DS92" s="3649">
        <f t="shared" si="191"/>
        <v>0</v>
      </c>
      <c r="DT92" s="3649">
        <f t="shared" si="192"/>
        <v>0</v>
      </c>
      <c r="DU92" s="3649">
        <f t="shared" si="193"/>
        <v>0</v>
      </c>
      <c r="DV92" s="3649">
        <f t="shared" si="194"/>
        <v>0</v>
      </c>
      <c r="DW92" s="3649">
        <f t="shared" si="195"/>
        <v>0</v>
      </c>
      <c r="DX92" s="3649">
        <f t="shared" si="196"/>
        <v>0</v>
      </c>
      <c r="DY92" s="3649">
        <f t="shared" si="197"/>
        <v>0</v>
      </c>
      <c r="DZ92" s="3649">
        <f t="shared" si="198"/>
        <v>0</v>
      </c>
    </row>
    <row r="93" spans="1:130" ht="16.149999999999999" customHeight="1" x14ac:dyDescent="0.25">
      <c r="A93" s="2245" t="s">
        <v>3658</v>
      </c>
      <c r="B93" s="1921">
        <f t="shared" ref="B93:C95" si="219">+D93+F93+H93+J93+L93+N93+P93+R93+T93+V93+X93+Z93+AB93+AD93+AF93+AH93+AJ93+AL93+AN93+AP93</f>
        <v>0</v>
      </c>
      <c r="C93" s="2288">
        <f t="shared" si="219"/>
        <v>0</v>
      </c>
      <c r="D93" s="1926"/>
      <c r="E93" s="42"/>
      <c r="F93" s="1923"/>
      <c r="G93" s="42"/>
      <c r="H93" s="1923"/>
      <c r="I93" s="63"/>
      <c r="J93" s="1926"/>
      <c r="K93" s="1926"/>
      <c r="L93" s="1923"/>
      <c r="M93" s="63"/>
      <c r="N93" s="1926"/>
      <c r="O93" s="42"/>
      <c r="P93" s="1923"/>
      <c r="Q93" s="42"/>
      <c r="R93" s="1923"/>
      <c r="S93" s="42"/>
      <c r="T93" s="1923"/>
      <c r="U93" s="42"/>
      <c r="V93" s="1923"/>
      <c r="W93" s="42"/>
      <c r="X93" s="1923"/>
      <c r="Y93" s="42"/>
      <c r="Z93" s="1923"/>
      <c r="AA93" s="42"/>
      <c r="AB93" s="1923"/>
      <c r="AC93" s="42"/>
      <c r="AD93" s="1923"/>
      <c r="AE93" s="42"/>
      <c r="AF93" s="1923"/>
      <c r="AG93" s="42"/>
      <c r="AH93" s="1923"/>
      <c r="AI93" s="42"/>
      <c r="AJ93" s="1923"/>
      <c r="AK93" s="42"/>
      <c r="AL93" s="1923"/>
      <c r="AM93" s="42"/>
      <c r="AN93" s="1923"/>
      <c r="AO93" s="42"/>
      <c r="AP93" s="1923"/>
      <c r="AQ93" s="43"/>
      <c r="AR93" s="1926"/>
      <c r="AS93" s="43"/>
      <c r="AT93" s="1926"/>
      <c r="AU93" s="42"/>
      <c r="AV93" s="1923"/>
      <c r="AW93" s="63"/>
      <c r="AX93" s="3647" t="str">
        <f t="shared" si="166"/>
        <v/>
      </c>
      <c r="AY93" s="3647"/>
      <c r="AZ93" s="3647"/>
      <c r="BA93" s="3647"/>
      <c r="BB93" s="3647"/>
      <c r="BC93" s="3647"/>
      <c r="BD93" s="3647"/>
      <c r="BE93" s="3647"/>
      <c r="BF93" s="3647"/>
      <c r="BG93" s="3647"/>
      <c r="BH93" s="3647"/>
      <c r="BI93" s="148"/>
      <c r="BJ93" s="148"/>
      <c r="BK93" s="148"/>
      <c r="BL93" s="148"/>
      <c r="BU93" s="2117"/>
      <c r="BV93" s="2117"/>
      <c r="BW93" s="2117"/>
      <c r="CA93" s="3648" t="str">
        <f t="shared" si="167"/>
        <v/>
      </c>
      <c r="CB93" s="3648" t="str">
        <f t="shared" si="168"/>
        <v/>
      </c>
      <c r="CC93" s="3648" t="str">
        <f t="shared" si="169"/>
        <v/>
      </c>
      <c r="CD93" s="3648" t="str">
        <f t="shared" si="170"/>
        <v/>
      </c>
      <c r="CE93" s="3648" t="str">
        <f t="shared" si="171"/>
        <v/>
      </c>
      <c r="CF93" s="3648" t="str">
        <f t="shared" si="199"/>
        <v/>
      </c>
      <c r="CG93" s="3648" t="str">
        <f t="shared" si="200"/>
        <v/>
      </c>
      <c r="CH93" s="3648" t="str">
        <f t="shared" si="201"/>
        <v/>
      </c>
      <c r="CI93" s="3648" t="str">
        <f t="shared" si="202"/>
        <v/>
      </c>
      <c r="CJ93" s="3648" t="str">
        <f t="shared" si="203"/>
        <v/>
      </c>
      <c r="CK93" s="3648" t="str">
        <f t="shared" si="204"/>
        <v/>
      </c>
      <c r="CL93" s="3648" t="str">
        <f t="shared" si="205"/>
        <v/>
      </c>
      <c r="CM93" s="3648" t="str">
        <f t="shared" si="206"/>
        <v/>
      </c>
      <c r="CN93" s="3648" t="str">
        <f t="shared" si="207"/>
        <v/>
      </c>
      <c r="CO93" s="3648" t="str">
        <f t="shared" si="208"/>
        <v/>
      </c>
      <c r="CP93" s="3648" t="str">
        <f t="shared" si="209"/>
        <v/>
      </c>
      <c r="CQ93" s="3648" t="str">
        <f t="shared" si="210"/>
        <v/>
      </c>
      <c r="CR93" s="3648" t="str">
        <f t="shared" si="211"/>
        <v/>
      </c>
      <c r="CS93" s="3648" t="str">
        <f t="shared" si="212"/>
        <v/>
      </c>
      <c r="CT93" s="3648" t="str">
        <f t="shared" si="213"/>
        <v/>
      </c>
      <c r="CU93" s="3648" t="str">
        <f t="shared" si="214"/>
        <v/>
      </c>
      <c r="CV93" s="3648" t="str">
        <f t="shared" si="215"/>
        <v/>
      </c>
      <c r="CW93" s="3648" t="str">
        <f t="shared" si="216"/>
        <v/>
      </c>
      <c r="CX93" s="3648" t="str">
        <f t="shared" si="217"/>
        <v/>
      </c>
      <c r="CY93" s="3648" t="str">
        <f t="shared" si="218"/>
        <v/>
      </c>
      <c r="CZ93" s="3648" t="str">
        <f t="shared" si="172"/>
        <v/>
      </c>
      <c r="DA93" s="3649">
        <f t="shared" si="173"/>
        <v>0</v>
      </c>
      <c r="DB93" s="3649">
        <f t="shared" si="174"/>
        <v>0</v>
      </c>
      <c r="DC93" s="3649">
        <f t="shared" si="175"/>
        <v>0</v>
      </c>
      <c r="DD93" s="3649">
        <f t="shared" si="176"/>
        <v>0</v>
      </c>
      <c r="DE93" s="3649">
        <f t="shared" si="177"/>
        <v>0</v>
      </c>
      <c r="DF93" s="3649">
        <f t="shared" si="178"/>
        <v>0</v>
      </c>
      <c r="DG93" s="3649">
        <f t="shared" si="179"/>
        <v>0</v>
      </c>
      <c r="DH93" s="3649">
        <f t="shared" si="180"/>
        <v>0</v>
      </c>
      <c r="DI93" s="3649">
        <f t="shared" si="181"/>
        <v>0</v>
      </c>
      <c r="DJ93" s="3649">
        <f t="shared" si="182"/>
        <v>0</v>
      </c>
      <c r="DK93" s="3649">
        <f t="shared" si="183"/>
        <v>0</v>
      </c>
      <c r="DL93" s="3649">
        <f t="shared" si="184"/>
        <v>0</v>
      </c>
      <c r="DM93" s="3649">
        <f t="shared" si="185"/>
        <v>0</v>
      </c>
      <c r="DN93" s="3649">
        <f t="shared" si="186"/>
        <v>0</v>
      </c>
      <c r="DO93" s="3649">
        <f t="shared" si="187"/>
        <v>0</v>
      </c>
      <c r="DP93" s="3649">
        <f t="shared" si="188"/>
        <v>0</v>
      </c>
      <c r="DQ93" s="3649">
        <f t="shared" si="189"/>
        <v>0</v>
      </c>
      <c r="DR93" s="3649">
        <f t="shared" si="190"/>
        <v>0</v>
      </c>
      <c r="DS93" s="3649">
        <f t="shared" si="191"/>
        <v>0</v>
      </c>
      <c r="DT93" s="3649">
        <f t="shared" si="192"/>
        <v>0</v>
      </c>
      <c r="DU93" s="3649">
        <f t="shared" si="193"/>
        <v>0</v>
      </c>
      <c r="DV93" s="3649">
        <f t="shared" si="194"/>
        <v>0</v>
      </c>
      <c r="DW93" s="3649">
        <f t="shared" si="195"/>
        <v>0</v>
      </c>
      <c r="DX93" s="3649">
        <f t="shared" si="196"/>
        <v>0</v>
      </c>
      <c r="DY93" s="3649">
        <f t="shared" si="197"/>
        <v>0</v>
      </c>
      <c r="DZ93" s="3649">
        <f t="shared" si="198"/>
        <v>0</v>
      </c>
    </row>
    <row r="94" spans="1:130" ht="16.149999999999999" customHeight="1" x14ac:dyDescent="0.25">
      <c r="A94" s="2245" t="s">
        <v>3659</v>
      </c>
      <c r="B94" s="1921">
        <f t="shared" si="219"/>
        <v>0</v>
      </c>
      <c r="C94" s="2288">
        <f t="shared" si="219"/>
        <v>0</v>
      </c>
      <c r="D94" s="1926"/>
      <c r="E94" s="42"/>
      <c r="F94" s="1923"/>
      <c r="G94" s="42"/>
      <c r="H94" s="1923"/>
      <c r="I94" s="63"/>
      <c r="J94" s="1926"/>
      <c r="K94" s="1926"/>
      <c r="L94" s="1923"/>
      <c r="M94" s="63"/>
      <c r="N94" s="1926"/>
      <c r="O94" s="42"/>
      <c r="P94" s="1923"/>
      <c r="Q94" s="42"/>
      <c r="R94" s="1923"/>
      <c r="S94" s="42"/>
      <c r="T94" s="1923"/>
      <c r="U94" s="42"/>
      <c r="V94" s="1923"/>
      <c r="W94" s="42"/>
      <c r="X94" s="1923"/>
      <c r="Y94" s="42"/>
      <c r="Z94" s="1923"/>
      <c r="AA94" s="42"/>
      <c r="AB94" s="1923"/>
      <c r="AC94" s="42"/>
      <c r="AD94" s="1923"/>
      <c r="AE94" s="42"/>
      <c r="AF94" s="1923"/>
      <c r="AG94" s="42"/>
      <c r="AH94" s="1923"/>
      <c r="AI94" s="42"/>
      <c r="AJ94" s="1923"/>
      <c r="AK94" s="42"/>
      <c r="AL94" s="1923"/>
      <c r="AM94" s="42"/>
      <c r="AN94" s="1923"/>
      <c r="AO94" s="42"/>
      <c r="AP94" s="1923"/>
      <c r="AQ94" s="43"/>
      <c r="AR94" s="1926"/>
      <c r="AS94" s="43"/>
      <c r="AT94" s="1926"/>
      <c r="AU94" s="42"/>
      <c r="AV94" s="1923"/>
      <c r="AW94" s="63"/>
      <c r="AX94" s="3647" t="str">
        <f t="shared" si="166"/>
        <v/>
      </c>
      <c r="AY94" s="3647"/>
      <c r="AZ94" s="3647"/>
      <c r="BA94" s="3647"/>
      <c r="BB94" s="3647"/>
      <c r="BC94" s="3647"/>
      <c r="BD94" s="3647"/>
      <c r="BE94" s="3647"/>
      <c r="BF94" s="3647"/>
      <c r="BG94" s="3647"/>
      <c r="BH94" s="3647"/>
      <c r="BI94" s="148"/>
      <c r="BJ94" s="148"/>
      <c r="BK94" s="148"/>
      <c r="BL94" s="148"/>
      <c r="BU94" s="2117"/>
      <c r="BV94" s="2117"/>
      <c r="BW94" s="2117"/>
      <c r="CA94" s="3648" t="str">
        <f t="shared" si="167"/>
        <v/>
      </c>
      <c r="CB94" s="3648" t="str">
        <f t="shared" si="168"/>
        <v/>
      </c>
      <c r="CC94" s="3648" t="str">
        <f t="shared" si="169"/>
        <v/>
      </c>
      <c r="CD94" s="3648" t="str">
        <f t="shared" si="170"/>
        <v/>
      </c>
      <c r="CE94" s="3648" t="str">
        <f t="shared" si="171"/>
        <v/>
      </c>
      <c r="CF94" s="3648" t="str">
        <f t="shared" si="199"/>
        <v/>
      </c>
      <c r="CG94" s="3648" t="str">
        <f t="shared" si="200"/>
        <v/>
      </c>
      <c r="CH94" s="3648" t="str">
        <f t="shared" si="201"/>
        <v/>
      </c>
      <c r="CI94" s="3648" t="str">
        <f t="shared" si="202"/>
        <v/>
      </c>
      <c r="CJ94" s="3648" t="str">
        <f t="shared" si="203"/>
        <v/>
      </c>
      <c r="CK94" s="3648" t="str">
        <f t="shared" si="204"/>
        <v/>
      </c>
      <c r="CL94" s="3648" t="str">
        <f t="shared" si="205"/>
        <v/>
      </c>
      <c r="CM94" s="3648" t="str">
        <f t="shared" si="206"/>
        <v/>
      </c>
      <c r="CN94" s="3648" t="str">
        <f t="shared" si="207"/>
        <v/>
      </c>
      <c r="CO94" s="3648" t="str">
        <f t="shared" si="208"/>
        <v/>
      </c>
      <c r="CP94" s="3648" t="str">
        <f t="shared" si="209"/>
        <v/>
      </c>
      <c r="CQ94" s="3648" t="str">
        <f t="shared" si="210"/>
        <v/>
      </c>
      <c r="CR94" s="3648" t="str">
        <f t="shared" si="211"/>
        <v/>
      </c>
      <c r="CS94" s="3648" t="str">
        <f t="shared" si="212"/>
        <v/>
      </c>
      <c r="CT94" s="3648" t="str">
        <f t="shared" si="213"/>
        <v/>
      </c>
      <c r="CU94" s="3648" t="str">
        <f t="shared" si="214"/>
        <v/>
      </c>
      <c r="CV94" s="3648" t="str">
        <f t="shared" si="215"/>
        <v/>
      </c>
      <c r="CW94" s="3648" t="str">
        <f t="shared" si="216"/>
        <v/>
      </c>
      <c r="CX94" s="3648" t="str">
        <f t="shared" si="217"/>
        <v/>
      </c>
      <c r="CY94" s="3648" t="str">
        <f t="shared" si="218"/>
        <v/>
      </c>
      <c r="CZ94" s="3648" t="str">
        <f t="shared" si="172"/>
        <v/>
      </c>
      <c r="DA94" s="3649">
        <f t="shared" si="173"/>
        <v>0</v>
      </c>
      <c r="DB94" s="3649">
        <f t="shared" si="174"/>
        <v>0</v>
      </c>
      <c r="DC94" s="3649">
        <f t="shared" si="175"/>
        <v>0</v>
      </c>
      <c r="DD94" s="3649">
        <f t="shared" si="176"/>
        <v>0</v>
      </c>
      <c r="DE94" s="3649">
        <f t="shared" si="177"/>
        <v>0</v>
      </c>
      <c r="DF94" s="3649">
        <f t="shared" si="178"/>
        <v>0</v>
      </c>
      <c r="DG94" s="3649">
        <f t="shared" si="179"/>
        <v>0</v>
      </c>
      <c r="DH94" s="3649">
        <f t="shared" si="180"/>
        <v>0</v>
      </c>
      <c r="DI94" s="3649">
        <f t="shared" si="181"/>
        <v>0</v>
      </c>
      <c r="DJ94" s="3649">
        <f t="shared" si="182"/>
        <v>0</v>
      </c>
      <c r="DK94" s="3649">
        <f t="shared" si="183"/>
        <v>0</v>
      </c>
      <c r="DL94" s="3649">
        <f t="shared" si="184"/>
        <v>0</v>
      </c>
      <c r="DM94" s="3649">
        <f t="shared" si="185"/>
        <v>0</v>
      </c>
      <c r="DN94" s="3649">
        <f t="shared" si="186"/>
        <v>0</v>
      </c>
      <c r="DO94" s="3649">
        <f t="shared" si="187"/>
        <v>0</v>
      </c>
      <c r="DP94" s="3649">
        <f t="shared" si="188"/>
        <v>0</v>
      </c>
      <c r="DQ94" s="3649">
        <f t="shared" si="189"/>
        <v>0</v>
      </c>
      <c r="DR94" s="3649">
        <f t="shared" si="190"/>
        <v>0</v>
      </c>
      <c r="DS94" s="3649">
        <f t="shared" si="191"/>
        <v>0</v>
      </c>
      <c r="DT94" s="3649">
        <f t="shared" si="192"/>
        <v>0</v>
      </c>
      <c r="DU94" s="3649">
        <f t="shared" si="193"/>
        <v>0</v>
      </c>
      <c r="DV94" s="3649">
        <f t="shared" si="194"/>
        <v>0</v>
      </c>
      <c r="DW94" s="3649">
        <f t="shared" si="195"/>
        <v>0</v>
      </c>
      <c r="DX94" s="3649">
        <f t="shared" si="196"/>
        <v>0</v>
      </c>
      <c r="DY94" s="3649">
        <f t="shared" si="197"/>
        <v>0</v>
      </c>
      <c r="DZ94" s="3649">
        <f t="shared" si="198"/>
        <v>0</v>
      </c>
    </row>
    <row r="95" spans="1:130" ht="16.149999999999999" customHeight="1" x14ac:dyDescent="0.25">
      <c r="A95" s="6145" t="s">
        <v>3660</v>
      </c>
      <c r="B95" s="6144">
        <f t="shared" si="219"/>
        <v>0</v>
      </c>
      <c r="C95" s="6145">
        <f t="shared" si="219"/>
        <v>0</v>
      </c>
      <c r="D95" s="2023"/>
      <c r="E95" s="2028"/>
      <c r="F95" s="2022"/>
      <c r="G95" s="2028"/>
      <c r="H95" s="2022"/>
      <c r="I95" s="2021"/>
      <c r="J95" s="2023"/>
      <c r="K95" s="2023"/>
      <c r="L95" s="2022"/>
      <c r="M95" s="2021"/>
      <c r="N95" s="2023"/>
      <c r="O95" s="2028"/>
      <c r="P95" s="2022"/>
      <c r="Q95" s="2028"/>
      <c r="R95" s="2022"/>
      <c r="S95" s="2028"/>
      <c r="T95" s="2022"/>
      <c r="U95" s="2028"/>
      <c r="V95" s="2022"/>
      <c r="W95" s="2028"/>
      <c r="X95" s="2022"/>
      <c r="Y95" s="2028"/>
      <c r="Z95" s="2022"/>
      <c r="AA95" s="2028"/>
      <c r="AB95" s="2022"/>
      <c r="AC95" s="2028"/>
      <c r="AD95" s="2022"/>
      <c r="AE95" s="2028"/>
      <c r="AF95" s="2022"/>
      <c r="AG95" s="2028"/>
      <c r="AH95" s="2022"/>
      <c r="AI95" s="2028"/>
      <c r="AJ95" s="2022"/>
      <c r="AK95" s="2028"/>
      <c r="AL95" s="2022"/>
      <c r="AM95" s="2028"/>
      <c r="AN95" s="2022"/>
      <c r="AO95" s="2028"/>
      <c r="AP95" s="2022"/>
      <c r="AQ95" s="2024"/>
      <c r="AR95" s="2023"/>
      <c r="AS95" s="2024"/>
      <c r="AT95" s="2023"/>
      <c r="AU95" s="2028"/>
      <c r="AV95" s="2022"/>
      <c r="AW95" s="2021"/>
      <c r="AX95" s="3647" t="str">
        <f t="shared" si="166"/>
        <v/>
      </c>
      <c r="AY95" s="3647"/>
      <c r="AZ95" s="3647"/>
      <c r="BA95" s="3647"/>
      <c r="BB95" s="3647"/>
      <c r="BC95" s="3647"/>
      <c r="BD95" s="3647"/>
      <c r="BE95" s="3647"/>
      <c r="BF95" s="3647"/>
      <c r="BG95" s="3647"/>
      <c r="BH95" s="3647"/>
      <c r="BI95" s="148"/>
      <c r="BJ95" s="148"/>
      <c r="BK95" s="148"/>
      <c r="BL95" s="148"/>
      <c r="BU95" s="2117"/>
      <c r="BV95" s="2117"/>
      <c r="BW95" s="2117"/>
      <c r="CA95" s="3648" t="str">
        <f t="shared" si="167"/>
        <v/>
      </c>
      <c r="CB95" s="3648" t="str">
        <f t="shared" si="168"/>
        <v/>
      </c>
      <c r="CC95" s="3648" t="str">
        <f t="shared" si="169"/>
        <v/>
      </c>
      <c r="CD95" s="3648" t="str">
        <f t="shared" si="170"/>
        <v/>
      </c>
      <c r="CE95" s="3648" t="str">
        <f t="shared" si="171"/>
        <v/>
      </c>
      <c r="CF95" s="3648" t="str">
        <f t="shared" si="199"/>
        <v/>
      </c>
      <c r="CG95" s="3648" t="str">
        <f t="shared" si="200"/>
        <v/>
      </c>
      <c r="CH95" s="3648" t="str">
        <f t="shared" si="201"/>
        <v/>
      </c>
      <c r="CI95" s="3648" t="str">
        <f t="shared" si="202"/>
        <v/>
      </c>
      <c r="CJ95" s="3648" t="str">
        <f t="shared" si="203"/>
        <v/>
      </c>
      <c r="CK95" s="3648" t="str">
        <f t="shared" si="204"/>
        <v/>
      </c>
      <c r="CL95" s="3648" t="str">
        <f t="shared" si="205"/>
        <v/>
      </c>
      <c r="CM95" s="3648" t="str">
        <f t="shared" si="206"/>
        <v/>
      </c>
      <c r="CN95" s="3648" t="str">
        <f t="shared" si="207"/>
        <v/>
      </c>
      <c r="CO95" s="3648" t="str">
        <f t="shared" si="208"/>
        <v/>
      </c>
      <c r="CP95" s="3648" t="str">
        <f t="shared" si="209"/>
        <v/>
      </c>
      <c r="CQ95" s="3648" t="str">
        <f t="shared" si="210"/>
        <v/>
      </c>
      <c r="CR95" s="3648" t="str">
        <f t="shared" si="211"/>
        <v/>
      </c>
      <c r="CS95" s="3648" t="str">
        <f t="shared" si="212"/>
        <v/>
      </c>
      <c r="CT95" s="3648" t="str">
        <f t="shared" si="213"/>
        <v/>
      </c>
      <c r="CU95" s="3648" t="str">
        <f t="shared" si="214"/>
        <v/>
      </c>
      <c r="CV95" s="3648" t="str">
        <f t="shared" si="215"/>
        <v/>
      </c>
      <c r="CW95" s="3648" t="str">
        <f t="shared" si="216"/>
        <v/>
      </c>
      <c r="CX95" s="3648" t="str">
        <f t="shared" si="217"/>
        <v/>
      </c>
      <c r="CY95" s="3648" t="str">
        <f t="shared" si="218"/>
        <v/>
      </c>
      <c r="CZ95" s="3648" t="str">
        <f t="shared" si="172"/>
        <v/>
      </c>
      <c r="DA95" s="3649">
        <f t="shared" si="173"/>
        <v>0</v>
      </c>
      <c r="DB95" s="3649">
        <f t="shared" si="174"/>
        <v>0</v>
      </c>
      <c r="DC95" s="3649">
        <f t="shared" si="175"/>
        <v>0</v>
      </c>
      <c r="DD95" s="3649">
        <f t="shared" si="176"/>
        <v>0</v>
      </c>
      <c r="DE95" s="3649">
        <f t="shared" si="177"/>
        <v>0</v>
      </c>
      <c r="DF95" s="3649">
        <f t="shared" si="178"/>
        <v>0</v>
      </c>
      <c r="DG95" s="3649">
        <f t="shared" si="179"/>
        <v>0</v>
      </c>
      <c r="DH95" s="3649">
        <f t="shared" si="180"/>
        <v>0</v>
      </c>
      <c r="DI95" s="3649">
        <f t="shared" si="181"/>
        <v>0</v>
      </c>
      <c r="DJ95" s="3649">
        <f t="shared" si="182"/>
        <v>0</v>
      </c>
      <c r="DK95" s="3649">
        <f t="shared" si="183"/>
        <v>0</v>
      </c>
      <c r="DL95" s="3649">
        <f t="shared" si="184"/>
        <v>0</v>
      </c>
      <c r="DM95" s="3649">
        <f t="shared" si="185"/>
        <v>0</v>
      </c>
      <c r="DN95" s="3649">
        <f t="shared" si="186"/>
        <v>0</v>
      </c>
      <c r="DO95" s="3649">
        <f t="shared" si="187"/>
        <v>0</v>
      </c>
      <c r="DP95" s="3649">
        <f t="shared" si="188"/>
        <v>0</v>
      </c>
      <c r="DQ95" s="3649">
        <f t="shared" si="189"/>
        <v>0</v>
      </c>
      <c r="DR95" s="3649">
        <f t="shared" si="190"/>
        <v>0</v>
      </c>
      <c r="DS95" s="3649">
        <f t="shared" si="191"/>
        <v>0</v>
      </c>
      <c r="DT95" s="3649">
        <f t="shared" si="192"/>
        <v>0</v>
      </c>
      <c r="DU95" s="3649">
        <f t="shared" si="193"/>
        <v>0</v>
      </c>
      <c r="DV95" s="3649">
        <f t="shared" si="194"/>
        <v>0</v>
      </c>
      <c r="DW95" s="3649">
        <f t="shared" si="195"/>
        <v>0</v>
      </c>
      <c r="DX95" s="3649">
        <f t="shared" si="196"/>
        <v>0</v>
      </c>
      <c r="DY95" s="3649">
        <f t="shared" si="197"/>
        <v>0</v>
      </c>
      <c r="DZ95" s="3649">
        <f t="shared" si="198"/>
        <v>0</v>
      </c>
    </row>
    <row r="96" spans="1:130" ht="31.9" customHeight="1" x14ac:dyDescent="0.25">
      <c r="A96" s="6128" t="s">
        <v>3665</v>
      </c>
      <c r="B96" s="6128"/>
      <c r="C96" s="6128"/>
      <c r="D96" s="824"/>
      <c r="E96" s="824"/>
      <c r="F96" s="824"/>
      <c r="G96" s="824"/>
      <c r="H96" s="824"/>
      <c r="I96" s="824"/>
      <c r="J96" s="2283"/>
      <c r="K96" s="2283"/>
      <c r="L96" s="2283"/>
      <c r="M96" s="2283"/>
      <c r="N96" s="2283"/>
      <c r="O96" s="2283"/>
      <c r="P96" s="2283"/>
      <c r="Q96" s="65"/>
      <c r="AX96" s="148"/>
      <c r="AY96" s="148"/>
      <c r="AZ96" s="148"/>
      <c r="BA96" s="148"/>
      <c r="BB96" s="148"/>
      <c r="BC96" s="148"/>
      <c r="BD96" s="148"/>
      <c r="BE96" s="148"/>
      <c r="BF96" s="148"/>
      <c r="BG96" s="148"/>
      <c r="BH96" s="148"/>
      <c r="BI96" s="148"/>
      <c r="BJ96" s="148"/>
      <c r="BK96" s="148"/>
      <c r="BL96" s="148"/>
      <c r="BM96" s="148"/>
      <c r="BT96" s="2120"/>
      <c r="BU96" s="2120"/>
      <c r="BV96" s="2117"/>
      <c r="BW96" s="2117"/>
    </row>
    <row r="97" spans="1:130" ht="31.9" customHeight="1" x14ac:dyDescent="0.25">
      <c r="A97" s="8104" t="s">
        <v>3639</v>
      </c>
      <c r="B97" s="8105" t="s">
        <v>50</v>
      </c>
      <c r="C97" s="8106"/>
      <c r="D97" s="8109" t="s">
        <v>843</v>
      </c>
      <c r="E97" s="8110"/>
      <c r="F97" s="8110"/>
      <c r="G97" s="8110"/>
      <c r="H97" s="8110"/>
      <c r="I97" s="8110"/>
      <c r="J97" s="8110"/>
      <c r="K97" s="8110"/>
      <c r="L97" s="8110"/>
      <c r="M97" s="8110"/>
      <c r="N97" s="8110"/>
      <c r="O97" s="8110"/>
      <c r="P97" s="8110"/>
      <c r="Q97" s="8110"/>
      <c r="R97" s="8110"/>
      <c r="S97" s="8110"/>
      <c r="T97" s="8110"/>
      <c r="U97" s="8110"/>
      <c r="V97" s="8110"/>
      <c r="W97" s="8110"/>
      <c r="X97" s="8110"/>
      <c r="Y97" s="8110"/>
      <c r="Z97" s="8110"/>
      <c r="AA97" s="8110"/>
      <c r="AB97" s="8110"/>
      <c r="AC97" s="8110"/>
      <c r="AD97" s="8110"/>
      <c r="AE97" s="8110"/>
      <c r="AF97" s="8110"/>
      <c r="AG97" s="8110"/>
      <c r="AH97" s="8110"/>
      <c r="AI97" s="8110"/>
      <c r="AJ97" s="8110"/>
      <c r="AK97" s="8110"/>
      <c r="AL97" s="8110"/>
      <c r="AM97" s="8110"/>
      <c r="AN97" s="8110"/>
      <c r="AO97" s="8110"/>
      <c r="AP97" s="8110"/>
      <c r="AQ97" s="8111"/>
      <c r="AR97" s="8112" t="s">
        <v>3640</v>
      </c>
      <c r="AS97" s="8113"/>
      <c r="AT97" s="6561" t="s">
        <v>827</v>
      </c>
      <c r="AU97" s="6562"/>
      <c r="AV97" s="8117" t="s">
        <v>112</v>
      </c>
      <c r="AW97" s="8119" t="s">
        <v>111</v>
      </c>
      <c r="AX97" s="148"/>
      <c r="AY97" s="148"/>
      <c r="AZ97" s="148"/>
      <c r="BA97" s="148"/>
      <c r="BB97" s="148"/>
      <c r="BC97" s="148"/>
      <c r="BD97" s="148"/>
      <c r="BE97" s="148"/>
      <c r="BF97" s="148"/>
      <c r="BG97" s="148"/>
      <c r="BH97" s="148"/>
      <c r="BI97" s="148"/>
      <c r="BJ97" s="148"/>
      <c r="BK97" s="148"/>
      <c r="BL97" s="148"/>
      <c r="BU97" s="148"/>
      <c r="BV97" s="2117"/>
      <c r="BW97" s="2117"/>
    </row>
    <row r="98" spans="1:130" ht="16.149999999999999" customHeight="1" x14ac:dyDescent="0.25">
      <c r="A98" s="6502"/>
      <c r="B98" s="8107"/>
      <c r="C98" s="8108"/>
      <c r="D98" s="8115" t="s">
        <v>844</v>
      </c>
      <c r="E98" s="8112"/>
      <c r="F98" s="8115" t="s">
        <v>845</v>
      </c>
      <c r="G98" s="8112"/>
      <c r="H98" s="8115" t="s">
        <v>846</v>
      </c>
      <c r="I98" s="8116"/>
      <c r="J98" s="8112" t="s">
        <v>847</v>
      </c>
      <c r="K98" s="8112"/>
      <c r="L98" s="8115" t="s">
        <v>369</v>
      </c>
      <c r="M98" s="8112"/>
      <c r="N98" s="8115" t="s">
        <v>511</v>
      </c>
      <c r="O98" s="8112"/>
      <c r="P98" s="8115" t="s">
        <v>72</v>
      </c>
      <c r="Q98" s="8112"/>
      <c r="R98" s="8115" t="s">
        <v>14</v>
      </c>
      <c r="S98" s="8112"/>
      <c r="T98" s="8115" t="s">
        <v>129</v>
      </c>
      <c r="U98" s="8116"/>
      <c r="V98" s="8115" t="s">
        <v>130</v>
      </c>
      <c r="W98" s="8116"/>
      <c r="X98" s="8115" t="s">
        <v>131</v>
      </c>
      <c r="Y98" s="8116"/>
      <c r="Z98" s="8115" t="s">
        <v>132</v>
      </c>
      <c r="AA98" s="8116"/>
      <c r="AB98" s="8115" t="s">
        <v>133</v>
      </c>
      <c r="AC98" s="8116"/>
      <c r="AD98" s="8115" t="s">
        <v>134</v>
      </c>
      <c r="AE98" s="8116"/>
      <c r="AF98" s="8115" t="s">
        <v>135</v>
      </c>
      <c r="AG98" s="8116"/>
      <c r="AH98" s="8115" t="s">
        <v>136</v>
      </c>
      <c r="AI98" s="8116"/>
      <c r="AJ98" s="8115" t="s">
        <v>137</v>
      </c>
      <c r="AK98" s="8116"/>
      <c r="AL98" s="8115" t="s">
        <v>138</v>
      </c>
      <c r="AM98" s="8116"/>
      <c r="AN98" s="8115" t="s">
        <v>139</v>
      </c>
      <c r="AO98" s="8116"/>
      <c r="AP98" s="8115" t="s">
        <v>140</v>
      </c>
      <c r="AQ98" s="8113"/>
      <c r="AR98" s="8121" t="s">
        <v>81</v>
      </c>
      <c r="AS98" s="8123" t="s">
        <v>56</v>
      </c>
      <c r="AT98" s="8114"/>
      <c r="AU98" s="6522"/>
      <c r="AV98" s="8118"/>
      <c r="AW98" s="8120"/>
      <c r="AX98" s="148"/>
      <c r="AY98" s="148"/>
      <c r="AZ98" s="148"/>
      <c r="BA98" s="148"/>
      <c r="BB98" s="148"/>
      <c r="BC98" s="148"/>
      <c r="BD98" s="148"/>
      <c r="BE98" s="148"/>
      <c r="BF98" s="148"/>
      <c r="BG98" s="148"/>
      <c r="BH98" s="148"/>
      <c r="BI98" s="148"/>
      <c r="BJ98" s="148"/>
      <c r="BK98" s="148"/>
      <c r="BL98" s="148"/>
      <c r="BU98" s="148"/>
    </row>
    <row r="99" spans="1:130" ht="16.149999999999999" customHeight="1" x14ac:dyDescent="0.25">
      <c r="A99" s="6503"/>
      <c r="B99" s="6135" t="s">
        <v>3641</v>
      </c>
      <c r="C99" s="6105" t="s">
        <v>3642</v>
      </c>
      <c r="D99" s="6104" t="s">
        <v>3641</v>
      </c>
      <c r="E99" s="6136" t="s">
        <v>3642</v>
      </c>
      <c r="F99" s="6104" t="s">
        <v>3641</v>
      </c>
      <c r="G99" s="6136" t="s">
        <v>3642</v>
      </c>
      <c r="H99" s="6104" t="s">
        <v>3641</v>
      </c>
      <c r="I99" s="6105" t="s">
        <v>3642</v>
      </c>
      <c r="J99" s="6135" t="s">
        <v>3641</v>
      </c>
      <c r="K99" s="6136" t="s">
        <v>3642</v>
      </c>
      <c r="L99" s="6104" t="s">
        <v>3641</v>
      </c>
      <c r="M99" s="6136" t="s">
        <v>3642</v>
      </c>
      <c r="N99" s="6104" t="s">
        <v>3641</v>
      </c>
      <c r="O99" s="6136" t="s">
        <v>3642</v>
      </c>
      <c r="P99" s="6104" t="s">
        <v>3641</v>
      </c>
      <c r="Q99" s="6136" t="s">
        <v>3642</v>
      </c>
      <c r="R99" s="6104" t="s">
        <v>3641</v>
      </c>
      <c r="S99" s="6136" t="s">
        <v>3642</v>
      </c>
      <c r="T99" s="6104" t="s">
        <v>3641</v>
      </c>
      <c r="U99" s="6136" t="s">
        <v>3642</v>
      </c>
      <c r="V99" s="6104" t="s">
        <v>3641</v>
      </c>
      <c r="W99" s="6136" t="s">
        <v>3642</v>
      </c>
      <c r="X99" s="6104" t="s">
        <v>3641</v>
      </c>
      <c r="Y99" s="6136" t="s">
        <v>3642</v>
      </c>
      <c r="Z99" s="6104" t="s">
        <v>3641</v>
      </c>
      <c r="AA99" s="6136" t="s">
        <v>3642</v>
      </c>
      <c r="AB99" s="6104" t="s">
        <v>3641</v>
      </c>
      <c r="AC99" s="6136" t="s">
        <v>3642</v>
      </c>
      <c r="AD99" s="6104" t="s">
        <v>3641</v>
      </c>
      <c r="AE99" s="6136" t="s">
        <v>3642</v>
      </c>
      <c r="AF99" s="6104" t="s">
        <v>3641</v>
      </c>
      <c r="AG99" s="6136" t="s">
        <v>3642</v>
      </c>
      <c r="AH99" s="6104" t="s">
        <v>3641</v>
      </c>
      <c r="AI99" s="6136" t="s">
        <v>3642</v>
      </c>
      <c r="AJ99" s="6104" t="s">
        <v>3641</v>
      </c>
      <c r="AK99" s="6136" t="s">
        <v>3642</v>
      </c>
      <c r="AL99" s="6104" t="s">
        <v>3641</v>
      </c>
      <c r="AM99" s="6136" t="s">
        <v>3642</v>
      </c>
      <c r="AN99" s="6104" t="s">
        <v>3641</v>
      </c>
      <c r="AO99" s="6136" t="s">
        <v>3642</v>
      </c>
      <c r="AP99" s="6104" t="s">
        <v>3641</v>
      </c>
      <c r="AQ99" s="6137" t="s">
        <v>3642</v>
      </c>
      <c r="AR99" s="8122"/>
      <c r="AS99" s="8124"/>
      <c r="AT99" s="6138" t="s">
        <v>830</v>
      </c>
      <c r="AU99" s="5827" t="s">
        <v>831</v>
      </c>
      <c r="AV99" s="6536"/>
      <c r="AW99" s="6537"/>
      <c r="AX99" s="148"/>
      <c r="AY99" s="148"/>
      <c r="AZ99" s="148"/>
      <c r="BA99" s="148"/>
      <c r="BB99" s="148"/>
      <c r="BC99" s="148"/>
      <c r="BD99" s="148"/>
      <c r="BE99" s="148"/>
      <c r="BF99" s="148"/>
      <c r="BG99" s="148"/>
      <c r="BH99" s="148"/>
      <c r="BI99" s="148"/>
      <c r="BJ99" s="148"/>
      <c r="BK99" s="148"/>
      <c r="BL99" s="148"/>
      <c r="BU99" s="148"/>
    </row>
    <row r="100" spans="1:130" ht="16.149999999999999" customHeight="1" x14ac:dyDescent="0.25">
      <c r="A100" s="5815" t="s">
        <v>3643</v>
      </c>
      <c r="B100" s="6139">
        <f t="shared" ref="B100:C107" si="220">+N100+P100+R100+T100+V100+X100+Z100+AB100+AD100+AF100+AH100+AJ100+AL100+AN100+AP100</f>
        <v>0</v>
      </c>
      <c r="C100" s="6140">
        <f t="shared" si="220"/>
        <v>0</v>
      </c>
      <c r="D100" s="2005"/>
      <c r="E100" s="6058"/>
      <c r="F100" s="2002"/>
      <c r="G100" s="6058"/>
      <c r="H100" s="2002"/>
      <c r="I100" s="6058"/>
      <c r="J100" s="2002"/>
      <c r="K100" s="6058"/>
      <c r="L100" s="2002"/>
      <c r="M100" s="4571"/>
      <c r="N100" s="1926"/>
      <c r="O100" s="42"/>
      <c r="P100" s="1923"/>
      <c r="Q100" s="42"/>
      <c r="R100" s="1923"/>
      <c r="S100" s="42"/>
      <c r="T100" s="1923"/>
      <c r="U100" s="42"/>
      <c r="V100" s="1923"/>
      <c r="W100" s="42"/>
      <c r="X100" s="1923"/>
      <c r="Y100" s="42"/>
      <c r="Z100" s="1923"/>
      <c r="AA100" s="42"/>
      <c r="AB100" s="1923"/>
      <c r="AC100" s="42"/>
      <c r="AD100" s="1923"/>
      <c r="AE100" s="42"/>
      <c r="AF100" s="1923"/>
      <c r="AG100" s="42"/>
      <c r="AH100" s="1923"/>
      <c r="AI100" s="42"/>
      <c r="AJ100" s="1923"/>
      <c r="AK100" s="42"/>
      <c r="AL100" s="1923"/>
      <c r="AM100" s="42"/>
      <c r="AN100" s="1923"/>
      <c r="AO100" s="42"/>
      <c r="AP100" s="1923"/>
      <c r="AQ100" s="43"/>
      <c r="AR100" s="1998"/>
      <c r="AS100" s="43"/>
      <c r="AT100" s="1926"/>
      <c r="AU100" s="42"/>
      <c r="AV100" s="1923"/>
      <c r="AW100" s="63"/>
      <c r="AX100" s="3647" t="str">
        <f t="shared" ref="AX100:AX117" si="221">$CA100&amp;$CB100&amp;$CC100&amp;$CD100&amp;$CE100&amp;$CF100&amp;$CG100&amp;$CH100&amp;$CI100&amp;$CJ100&amp;$CK100&amp;$CL100&amp;$CM100&amp;$CN100&amp;$CO100&amp;$CP100&amp;$CQ100&amp;$CR100&amp;$CS100&amp;$CT100&amp;$CU100&amp;$CV100&amp;$CW100&amp;$CX100&amp;$CY100&amp;$CZ100</f>
        <v/>
      </c>
      <c r="AY100" s="3647"/>
      <c r="AZ100" s="3647"/>
      <c r="BA100" s="3647"/>
      <c r="BB100" s="3647"/>
      <c r="BC100" s="3647"/>
      <c r="BD100" s="3647"/>
      <c r="BE100" s="3647"/>
      <c r="BF100" s="3647"/>
      <c r="BG100" s="3647"/>
      <c r="BH100" s="3647"/>
      <c r="BI100" s="148"/>
      <c r="BJ100" s="148"/>
      <c r="BK100" s="148"/>
      <c r="BL100" s="148"/>
      <c r="BU100" s="148"/>
      <c r="BW100" s="2117"/>
      <c r="CA100" s="3648" t="str">
        <f t="shared" ref="CA100:CA117" si="222">IF(B100&lt;C100,"* El total de Reactivos NO DEBE ser superior al total de Procesados. ","")</f>
        <v/>
      </c>
      <c r="CB100" s="3648" t="str">
        <f t="shared" ref="CB100:CB117" si="223">IF(B100&lt;&gt;(AR100+ AS100),"* La suma de las columnas Sexo DEBE SER IGUAL a los Procesados. ","")</f>
        <v/>
      </c>
      <c r="CC100" s="3648" t="str">
        <f t="shared" ref="CC100:CC117" si="224">IF(B100&lt;(AT100+ AU100),"* La suma de las columna Trans NO DEBE ser superior al total de Procesados. ","")</f>
        <v/>
      </c>
      <c r="CD100" s="3648" t="str">
        <f t="shared" ref="CD100:CD117" si="225">IF(B100&lt;AV100,"* La columna Pueblos Originarios NO DEBE ser superior al total de Procesados. ","")</f>
        <v/>
      </c>
      <c r="CE100" s="3648" t="str">
        <f t="shared" ref="CE100:CE117" si="226">IF(B100&lt;AW100,"* La columna Migrantes NO DEBE ser superior al total de Procesados. ","")</f>
        <v/>
      </c>
      <c r="CF100" s="3648" t="str">
        <f>IF(D100&lt;E100,CONCATENATE("* El total de procesados debe ser mayor o igual al total de Reactivos en el grupo de edad ",$D$98),"")</f>
        <v/>
      </c>
      <c r="CG100" s="3648" t="str">
        <f>IF(F100&lt;G100,CONCATENATE("* El total de procesados debe ser mayor o igual al total de Reactivos en el grupo de edad ",$F$98),"")</f>
        <v/>
      </c>
      <c r="CH100" s="3648" t="str">
        <f>IF(H100&lt;I100,CONCATENATE("* El total de procesados debe ser mayor o igual al total de Reactivos en el grupo de edad ",$H$98),"")</f>
        <v/>
      </c>
      <c r="CI100" s="3648" t="str">
        <f>IF(J100&lt;K100,CONCATENATE("* El total de procesados debe ser mayor o igual al total de Reactivos en el grupo de edad ",$J$98),"")</f>
        <v/>
      </c>
      <c r="CJ100" s="3648" t="str">
        <f>IF(L100&lt;M100,CONCATENATE("* El total de procesados debe ser mayor o igual al total de Reactivos en el grupo de edad ",$L$98),"")</f>
        <v/>
      </c>
      <c r="CK100" s="3648" t="str">
        <f>IF(N100&lt;O100,CONCATENATE("* El total de procesados debe ser mayor o igual al total de Reactivos en el grupo de edad ",$N$98),"")</f>
        <v/>
      </c>
      <c r="CL100" s="3648" t="str">
        <f>IF(P100&lt;Q100,CONCATENATE("* El total de procesados debe ser mayor o igual al total de Reactivos en el grupo de edad ",$P$98),"")</f>
        <v/>
      </c>
      <c r="CM100" s="3648" t="str">
        <f>IF(R100&lt;S100,CONCATENATE("* El total de procesados debe ser mayor o igual al total de Reactivos en el grupo de edad ",$R$98),"")</f>
        <v/>
      </c>
      <c r="CN100" s="3648" t="str">
        <f>IF(T100&lt;U100,CONCATENATE("* El total de procesados debe ser mayor o igual al total de Reactivos en el grupo de edad ",$T$98),"")</f>
        <v/>
      </c>
      <c r="CO100" s="3648" t="str">
        <f>IF(V100&lt;W100,CONCATENATE("* El total de procesados debe ser mayor o igual al total de Reactivos en el grupo de edad ",$V$98),"")</f>
        <v/>
      </c>
      <c r="CP100" s="3648" t="str">
        <f>IF(X100&lt;Y100,CONCATENATE("* El total de procesados debe ser mayor o igual al total de Reactivos en el grupo de edad ",$X$98),"")</f>
        <v/>
      </c>
      <c r="CQ100" s="3648" t="str">
        <f>IF(Z100&lt;AA100,CONCATENATE("* El total de procesados debe ser mayor o igual al total de Reactivos en el grupo de edad ",$Z$98),"")</f>
        <v/>
      </c>
      <c r="CR100" s="3648" t="str">
        <f>IF(AB100&lt;AC100,CONCATENATE("* El total de procesados debe ser mayor o igual al total de Reactivos en el grupo de edad ",$AB$98),"")</f>
        <v/>
      </c>
      <c r="CS100" s="3648" t="str">
        <f>IF(AD100&lt;AE100,CONCATENATE("* El total de procesados debe ser mayor o igual al total de Reactivos en el grupo de edad ",$AD$98),"")</f>
        <v/>
      </c>
      <c r="CT100" s="3648" t="str">
        <f>IF(AF100&lt;AG100,CONCATENATE("* El total de procesados debe ser mayor o igual al total de Reactivos en el grupo de edad ",$AF$98),"")</f>
        <v/>
      </c>
      <c r="CU100" s="3648" t="str">
        <f>IF(AH100&lt;AI100,CONCATENATE("* El total de procesados debe ser mayor o igual al total de Reactivos en el grupo de edad ",$AH$98),"")</f>
        <v/>
      </c>
      <c r="CV100" s="3648" t="str">
        <f>IF(AJ100&lt;AK100,CONCATENATE("* El total de procesados debe ser mayor o igual al total de Reactivos en el grupo de edad ",$AJ$98),"")</f>
        <v/>
      </c>
      <c r="CW100" s="3648" t="str">
        <f>IF(AL100&lt;AM100,CONCATENATE("* El total de procesados debe ser mayor o igual al total de Reactivos en el grupo de edad ",$AL$98),"")</f>
        <v/>
      </c>
      <c r="CX100" s="3648" t="str">
        <f>IF(AN100&lt;AO100,CONCATENATE("* El total de procesados debe ser mayor o igual al total de Reactivos en el grupo de edad ",$AN$98),"")</f>
        <v/>
      </c>
      <c r="CY100" s="3648" t="str">
        <f>IF(AP100&lt;AQ100,CONCATENATE("* El total de procesados debe ser mayor o igual al total de Reactivos en el grupo de edad ",$AP$98),"")</f>
        <v/>
      </c>
      <c r="CZ100" s="3648" t="str">
        <f t="shared" ref="CZ100:CZ117" si="227">IF(AND(B100&lt;&gt;0,OR(AT100="",AU100="",AV100="",AW100="")),"* No olvide digitar la columna Trans y/o Pueblos Originarios y/o Migrantes (Digite Cero si no tiene). ","")</f>
        <v/>
      </c>
      <c r="DA100" s="3649">
        <f t="shared" ref="DA100:DA117" si="228">IF(B100&lt;   C100,1,0)</f>
        <v>0</v>
      </c>
      <c r="DB100" s="3649">
        <f t="shared" ref="DB100:DB117" si="229">IF(B100&lt;&gt; AR100+AS100,1,0)</f>
        <v>0</v>
      </c>
      <c r="DC100" s="3649">
        <f t="shared" ref="DC100:DC117" si="230">IF(B100&lt;  AT100+AU100,1,0)</f>
        <v>0</v>
      </c>
      <c r="DD100" s="3649">
        <f t="shared" ref="DD100:DD117" si="231">IF(B100&lt;  AV100,1,0)</f>
        <v>0</v>
      </c>
      <c r="DE100" s="3649">
        <f t="shared" ref="DE100:DE117" si="232">IF(B100&lt;  AW100,1,0)</f>
        <v>0</v>
      </c>
      <c r="DF100" s="3649">
        <f t="shared" ref="DF100:DF117" si="233">IF(D100&lt;E100,1,0)</f>
        <v>0</v>
      </c>
      <c r="DG100" s="3649">
        <f t="shared" ref="DG100:DG117" si="234">IF(F100&lt;G100,1,0)</f>
        <v>0</v>
      </c>
      <c r="DH100" s="3649">
        <f t="shared" ref="DH100:DH117" si="235">IF(H100&lt;I100,1,0)</f>
        <v>0</v>
      </c>
      <c r="DI100" s="3649">
        <f t="shared" ref="DI100:DI117" si="236">IF(J100&lt;K100,1,0)</f>
        <v>0</v>
      </c>
      <c r="DJ100" s="3649">
        <f t="shared" ref="DJ100:DJ117" si="237">IF(L100&lt;M100,1,0)</f>
        <v>0</v>
      </c>
      <c r="DK100" s="3649">
        <f t="shared" ref="DK100:DK117" si="238">IF(N100&lt;O100,1,0)</f>
        <v>0</v>
      </c>
      <c r="DL100" s="3649">
        <f t="shared" ref="DL100:DL117" si="239">IF(P100&lt;Q100,1,0)</f>
        <v>0</v>
      </c>
      <c r="DM100" s="3649">
        <f t="shared" ref="DM100:DM117" si="240">IF(R100&lt;S100,1,0)</f>
        <v>0</v>
      </c>
      <c r="DN100" s="3649">
        <f t="shared" ref="DN100:DN117" si="241">IF(T100&lt;U100,1,0)</f>
        <v>0</v>
      </c>
      <c r="DO100" s="3649">
        <f t="shared" ref="DO100:DO117" si="242">IF(V100&lt;W100,1,0)</f>
        <v>0</v>
      </c>
      <c r="DP100" s="3649">
        <f t="shared" ref="DP100:DP117" si="243">IF(X100&lt;Y100,1,0)</f>
        <v>0</v>
      </c>
      <c r="DQ100" s="3649">
        <f t="shared" ref="DQ100:DQ117" si="244">IF(Z100&lt;AA100,1,0)</f>
        <v>0</v>
      </c>
      <c r="DR100" s="3649">
        <f t="shared" ref="DR100:DR117" si="245">IF(AB100&lt;AC100,1,0)</f>
        <v>0</v>
      </c>
      <c r="DS100" s="3649">
        <f t="shared" ref="DS100:DS117" si="246">IF(AD100&lt;AE100,1,0)</f>
        <v>0</v>
      </c>
      <c r="DT100" s="3649">
        <f t="shared" ref="DT100:DT117" si="247">IF(AF100&lt;AG100,1,0)</f>
        <v>0</v>
      </c>
      <c r="DU100" s="3649">
        <f t="shared" ref="DU100:DU117" si="248">IF(AH100&lt;AI100,1,0)</f>
        <v>0</v>
      </c>
      <c r="DV100" s="3649">
        <f t="shared" ref="DV100:DV117" si="249">IF(AJ100&lt;AK100,1,0)</f>
        <v>0</v>
      </c>
      <c r="DW100" s="3649">
        <f t="shared" ref="DW100:DW117" si="250">IF(AL100&lt;AM100,1,0)</f>
        <v>0</v>
      </c>
      <c r="DX100" s="3649">
        <f t="shared" ref="DX100:DX117" si="251">IF(AN100&lt;AO100,1,0)</f>
        <v>0</v>
      </c>
      <c r="DY100" s="3649">
        <f t="shared" ref="DY100:DY117" si="252">IF(AP100&lt;AQ100,1,0)</f>
        <v>0</v>
      </c>
      <c r="DZ100" s="3649">
        <f t="shared" ref="DZ100:DZ117" si="253">IF(AND(B100&lt;&gt;0,OR(AT100="",AU100="",AV100="",AW100="")),1,0)</f>
        <v>0</v>
      </c>
    </row>
    <row r="101" spans="1:130" ht="16.149999999999999" customHeight="1" x14ac:dyDescent="0.25">
      <c r="A101" s="2245" t="s">
        <v>3644</v>
      </c>
      <c r="B101" s="1921">
        <f t="shared" si="220"/>
        <v>0</v>
      </c>
      <c r="C101" s="2288">
        <f t="shared" si="220"/>
        <v>0</v>
      </c>
      <c r="D101" s="2005"/>
      <c r="E101" s="6058"/>
      <c r="F101" s="2002"/>
      <c r="G101" s="6058"/>
      <c r="H101" s="2002"/>
      <c r="I101" s="6058"/>
      <c r="J101" s="2002"/>
      <c r="K101" s="6058"/>
      <c r="L101" s="2002"/>
      <c r="M101" s="4571"/>
      <c r="N101" s="1926"/>
      <c r="O101" s="42"/>
      <c r="P101" s="1923"/>
      <c r="Q101" s="42"/>
      <c r="R101" s="1923"/>
      <c r="S101" s="42"/>
      <c r="T101" s="1923"/>
      <c r="U101" s="42"/>
      <c r="V101" s="1923"/>
      <c r="W101" s="42"/>
      <c r="X101" s="1923"/>
      <c r="Y101" s="42"/>
      <c r="Z101" s="1923"/>
      <c r="AA101" s="42"/>
      <c r="AB101" s="1923"/>
      <c r="AC101" s="42"/>
      <c r="AD101" s="1923"/>
      <c r="AE101" s="42"/>
      <c r="AF101" s="1923"/>
      <c r="AG101" s="42"/>
      <c r="AH101" s="1923"/>
      <c r="AI101" s="42"/>
      <c r="AJ101" s="1923"/>
      <c r="AK101" s="42"/>
      <c r="AL101" s="1923"/>
      <c r="AM101" s="42"/>
      <c r="AN101" s="1923"/>
      <c r="AO101" s="42"/>
      <c r="AP101" s="1923"/>
      <c r="AQ101" s="43"/>
      <c r="AR101" s="1998"/>
      <c r="AS101" s="43"/>
      <c r="AT101" s="1926"/>
      <c r="AU101" s="42"/>
      <c r="AV101" s="1923"/>
      <c r="AW101" s="63"/>
      <c r="AX101" s="3647" t="str">
        <f t="shared" si="221"/>
        <v/>
      </c>
      <c r="AY101" s="3647"/>
      <c r="AZ101" s="3647"/>
      <c r="BA101" s="3647"/>
      <c r="BB101" s="3647"/>
      <c r="BC101" s="3647"/>
      <c r="BD101" s="3647"/>
      <c r="BE101" s="3647"/>
      <c r="BF101" s="3647"/>
      <c r="BG101" s="3647"/>
      <c r="BH101" s="3647"/>
      <c r="BI101" s="148"/>
      <c r="BJ101" s="148"/>
      <c r="BK101" s="148"/>
      <c r="BL101" s="148"/>
      <c r="BU101" s="148"/>
      <c r="BW101" s="2117"/>
      <c r="CA101" s="3648" t="str">
        <f t="shared" si="222"/>
        <v/>
      </c>
      <c r="CB101" s="3648" t="str">
        <f t="shared" si="223"/>
        <v/>
      </c>
      <c r="CC101" s="3648" t="str">
        <f t="shared" si="224"/>
        <v/>
      </c>
      <c r="CD101" s="3648" t="str">
        <f t="shared" si="225"/>
        <v/>
      </c>
      <c r="CE101" s="3648" t="str">
        <f t="shared" si="226"/>
        <v/>
      </c>
      <c r="CF101" s="3648" t="str">
        <f t="shared" ref="CF101:CF117" si="254">IF(D101&lt;E101,CONCATENATE("* El total de procesados debe ser mayor o igual al total de Reactivos en el grupo de edad ",$D$98),"")</f>
        <v/>
      </c>
      <c r="CG101" s="3648" t="str">
        <f t="shared" ref="CG101:CG117" si="255">IF(F101&lt;G101,CONCATENATE("* El total de procesados debe ser mayor o igual al total de Reactivos en el grupo de edad ",$F$98),"")</f>
        <v/>
      </c>
      <c r="CH101" s="3648" t="str">
        <f t="shared" ref="CH101:CH117" si="256">IF(H101&lt;I101,CONCATENATE("* El total de procesados debe ser mayor o igual al total de Reactivos en el grupo de edad ",$H$98),"")</f>
        <v/>
      </c>
      <c r="CI101" s="3648" t="str">
        <f t="shared" ref="CI101:CI117" si="257">IF(J101&lt;K101,CONCATENATE("* El total de procesados debe ser mayor o igual al total de Reactivos en el grupo de edad ",$J$98),"")</f>
        <v/>
      </c>
      <c r="CJ101" s="3648" t="str">
        <f t="shared" ref="CJ101:CJ117" si="258">IF(L101&lt;M101,CONCATENATE("* El total de procesados debe ser mayor o igual al total de Reactivos en el grupo de edad ",$L$98),"")</f>
        <v/>
      </c>
      <c r="CK101" s="3648" t="str">
        <f t="shared" ref="CK101:CK117" si="259">IF(N101&lt;O101,CONCATENATE("* El total de procesados debe ser mayor o igual al total de Reactivos en el grupo de edad ",$N$98),"")</f>
        <v/>
      </c>
      <c r="CL101" s="3648" t="str">
        <f t="shared" ref="CL101:CL117" si="260">IF(P101&lt;Q101,CONCATENATE("* El total de procesados debe ser mayor o igual al total de Reactivos en el grupo de edad ",$P$98),"")</f>
        <v/>
      </c>
      <c r="CM101" s="3648" t="str">
        <f t="shared" ref="CM101:CM117" si="261">IF(R101&lt;S101,CONCATENATE("* El total de procesados debe ser mayor o igual al total de Reactivos en el grupo de edad ",$R$98),"")</f>
        <v/>
      </c>
      <c r="CN101" s="3648" t="str">
        <f t="shared" ref="CN101:CN117" si="262">IF(T101&lt;U101,CONCATENATE("* El total de procesados debe ser mayor o igual al total de Reactivos en el grupo de edad ",$T$98),"")</f>
        <v/>
      </c>
      <c r="CO101" s="3648" t="str">
        <f t="shared" ref="CO101:CO117" si="263">IF(V101&lt;W101,CONCATENATE("* El total de procesados debe ser mayor o igual al total de Reactivos en el grupo de edad ",$V$98),"")</f>
        <v/>
      </c>
      <c r="CP101" s="3648" t="str">
        <f t="shared" ref="CP101:CP117" si="264">IF(X101&lt;Y101,CONCATENATE("* El total de procesados debe ser mayor o igual al total de Reactivos en el grupo de edad ",$X$98),"")</f>
        <v/>
      </c>
      <c r="CQ101" s="3648" t="str">
        <f t="shared" ref="CQ101:CQ117" si="265">IF(Z101&lt;AA101,CONCATENATE("* El total de procesados debe ser mayor o igual al total de Reactivos en el grupo de edad ",$Z$98),"")</f>
        <v/>
      </c>
      <c r="CR101" s="3648" t="str">
        <f t="shared" ref="CR101:CR117" si="266">IF(AB101&lt;AC101,CONCATENATE("* El total de procesados debe ser mayor o igual al total de Reactivos en el grupo de edad ",$AB$98),"")</f>
        <v/>
      </c>
      <c r="CS101" s="3648" t="str">
        <f t="shared" ref="CS101:CS117" si="267">IF(AD101&lt;AE101,CONCATENATE("* El total de procesados debe ser mayor o igual al total de Reactivos en el grupo de edad ",$AD$98),"")</f>
        <v/>
      </c>
      <c r="CT101" s="3648" t="str">
        <f t="shared" ref="CT101:CT117" si="268">IF(AF101&lt;AG101,CONCATENATE("* El total de procesados debe ser mayor o igual al total de Reactivos en el grupo de edad ",$AF$98),"")</f>
        <v/>
      </c>
      <c r="CU101" s="3648" t="str">
        <f t="shared" ref="CU101:CU117" si="269">IF(AH101&lt;AI101,CONCATENATE("* El total de procesados debe ser mayor o igual al total de Reactivos en el grupo de edad ",$AH$98),"")</f>
        <v/>
      </c>
      <c r="CV101" s="3648" t="str">
        <f t="shared" ref="CV101:CV117" si="270">IF(AJ101&lt;AK101,CONCATENATE("* El total de procesados debe ser mayor o igual al total de Reactivos en el grupo de edad ",$AJ$98),"")</f>
        <v/>
      </c>
      <c r="CW101" s="3648" t="str">
        <f t="shared" ref="CW101:CW117" si="271">IF(AL101&lt;AM101,CONCATENATE("* El total de procesados debe ser mayor o igual al total de Reactivos en el grupo de edad ",$AL$98),"")</f>
        <v/>
      </c>
      <c r="CX101" s="3648" t="str">
        <f t="shared" ref="CX101:CX117" si="272">IF(AN101&lt;AO101,CONCATENATE("* El total de procesados debe ser mayor o igual al total de Reactivos en el grupo de edad ",$AN$98),"")</f>
        <v/>
      </c>
      <c r="CY101" s="3648" t="str">
        <f t="shared" ref="CY101:CY117" si="273">IF(AP101&lt;AQ101,CONCATENATE("* El total de procesados debe ser mayor o igual al total de Reactivos en el grupo de edad ",$AP$98),"")</f>
        <v/>
      </c>
      <c r="CZ101" s="3648" t="str">
        <f t="shared" si="227"/>
        <v/>
      </c>
      <c r="DA101" s="3649">
        <f t="shared" si="228"/>
        <v>0</v>
      </c>
      <c r="DB101" s="3649">
        <f t="shared" si="229"/>
        <v>0</v>
      </c>
      <c r="DC101" s="3649">
        <f t="shared" si="230"/>
        <v>0</v>
      </c>
      <c r="DD101" s="3649">
        <f t="shared" si="231"/>
        <v>0</v>
      </c>
      <c r="DE101" s="3649">
        <f t="shared" si="232"/>
        <v>0</v>
      </c>
      <c r="DF101" s="3649">
        <f t="shared" si="233"/>
        <v>0</v>
      </c>
      <c r="DG101" s="3649">
        <f t="shared" si="234"/>
        <v>0</v>
      </c>
      <c r="DH101" s="3649">
        <f t="shared" si="235"/>
        <v>0</v>
      </c>
      <c r="DI101" s="3649">
        <f t="shared" si="236"/>
        <v>0</v>
      </c>
      <c r="DJ101" s="3649">
        <f t="shared" si="237"/>
        <v>0</v>
      </c>
      <c r="DK101" s="3649">
        <f t="shared" si="238"/>
        <v>0</v>
      </c>
      <c r="DL101" s="3649">
        <f t="shared" si="239"/>
        <v>0</v>
      </c>
      <c r="DM101" s="3649">
        <f t="shared" si="240"/>
        <v>0</v>
      </c>
      <c r="DN101" s="3649">
        <f t="shared" si="241"/>
        <v>0</v>
      </c>
      <c r="DO101" s="3649">
        <f t="shared" si="242"/>
        <v>0</v>
      </c>
      <c r="DP101" s="3649">
        <f t="shared" si="243"/>
        <v>0</v>
      </c>
      <c r="DQ101" s="3649">
        <f t="shared" si="244"/>
        <v>0</v>
      </c>
      <c r="DR101" s="3649">
        <f t="shared" si="245"/>
        <v>0</v>
      </c>
      <c r="DS101" s="3649">
        <f t="shared" si="246"/>
        <v>0</v>
      </c>
      <c r="DT101" s="3649">
        <f t="shared" si="247"/>
        <v>0</v>
      </c>
      <c r="DU101" s="3649">
        <f t="shared" si="248"/>
        <v>0</v>
      </c>
      <c r="DV101" s="3649">
        <f t="shared" si="249"/>
        <v>0</v>
      </c>
      <c r="DW101" s="3649">
        <f t="shared" si="250"/>
        <v>0</v>
      </c>
      <c r="DX101" s="3649">
        <f t="shared" si="251"/>
        <v>0</v>
      </c>
      <c r="DY101" s="3649">
        <f t="shared" si="252"/>
        <v>0</v>
      </c>
      <c r="DZ101" s="3649">
        <f t="shared" si="253"/>
        <v>0</v>
      </c>
    </row>
    <row r="102" spans="1:130" ht="16.149999999999999" customHeight="1" x14ac:dyDescent="0.25">
      <c r="A102" s="2245" t="s">
        <v>3645</v>
      </c>
      <c r="B102" s="1921">
        <f t="shared" si="220"/>
        <v>0</v>
      </c>
      <c r="C102" s="2288">
        <f t="shared" si="220"/>
        <v>0</v>
      </c>
      <c r="D102" s="2005"/>
      <c r="E102" s="6058"/>
      <c r="F102" s="2002"/>
      <c r="G102" s="6058"/>
      <c r="H102" s="2002"/>
      <c r="I102" s="6058"/>
      <c r="J102" s="2002"/>
      <c r="K102" s="6058"/>
      <c r="L102" s="2002"/>
      <c r="M102" s="4571"/>
      <c r="N102" s="1926"/>
      <c r="O102" s="42"/>
      <c r="P102" s="1923"/>
      <c r="Q102" s="42"/>
      <c r="R102" s="1923"/>
      <c r="S102" s="42"/>
      <c r="T102" s="1923"/>
      <c r="U102" s="42"/>
      <c r="V102" s="1923"/>
      <c r="W102" s="42"/>
      <c r="X102" s="1923"/>
      <c r="Y102" s="42"/>
      <c r="Z102" s="1923"/>
      <c r="AA102" s="42"/>
      <c r="AB102" s="1923"/>
      <c r="AC102" s="42"/>
      <c r="AD102" s="1923"/>
      <c r="AE102" s="42"/>
      <c r="AF102" s="1923"/>
      <c r="AG102" s="42"/>
      <c r="AH102" s="1923"/>
      <c r="AI102" s="42"/>
      <c r="AJ102" s="1923"/>
      <c r="AK102" s="42"/>
      <c r="AL102" s="1923"/>
      <c r="AM102" s="42"/>
      <c r="AN102" s="1923"/>
      <c r="AO102" s="42"/>
      <c r="AP102" s="1923"/>
      <c r="AQ102" s="43"/>
      <c r="AR102" s="1998"/>
      <c r="AS102" s="43"/>
      <c r="AT102" s="1926"/>
      <c r="AU102" s="42"/>
      <c r="AV102" s="1923"/>
      <c r="AW102" s="63"/>
      <c r="AX102" s="3647" t="str">
        <f t="shared" si="221"/>
        <v/>
      </c>
      <c r="AY102" s="3647"/>
      <c r="AZ102" s="3647"/>
      <c r="BA102" s="3647"/>
      <c r="BB102" s="3647"/>
      <c r="BC102" s="3647"/>
      <c r="BD102" s="3647"/>
      <c r="BE102" s="3647"/>
      <c r="BF102" s="3647"/>
      <c r="BG102" s="3647"/>
      <c r="BH102" s="3647"/>
      <c r="BI102" s="148"/>
      <c r="BJ102" s="148"/>
      <c r="BK102" s="148"/>
      <c r="BL102" s="148"/>
      <c r="BU102" s="148"/>
      <c r="BW102" s="2117"/>
      <c r="CA102" s="3648" t="str">
        <f t="shared" si="222"/>
        <v/>
      </c>
      <c r="CB102" s="3648" t="str">
        <f t="shared" si="223"/>
        <v/>
      </c>
      <c r="CC102" s="3648" t="str">
        <f t="shared" si="224"/>
        <v/>
      </c>
      <c r="CD102" s="3648" t="str">
        <f t="shared" si="225"/>
        <v/>
      </c>
      <c r="CE102" s="3648" t="str">
        <f t="shared" si="226"/>
        <v/>
      </c>
      <c r="CF102" s="3648" t="str">
        <f t="shared" si="254"/>
        <v/>
      </c>
      <c r="CG102" s="3648" t="str">
        <f t="shared" si="255"/>
        <v/>
      </c>
      <c r="CH102" s="3648" t="str">
        <f t="shared" si="256"/>
        <v/>
      </c>
      <c r="CI102" s="3648" t="str">
        <f t="shared" si="257"/>
        <v/>
      </c>
      <c r="CJ102" s="3648" t="str">
        <f t="shared" si="258"/>
        <v/>
      </c>
      <c r="CK102" s="3648" t="str">
        <f t="shared" si="259"/>
        <v/>
      </c>
      <c r="CL102" s="3648" t="str">
        <f t="shared" si="260"/>
        <v/>
      </c>
      <c r="CM102" s="3648" t="str">
        <f t="shared" si="261"/>
        <v/>
      </c>
      <c r="CN102" s="3648" t="str">
        <f t="shared" si="262"/>
        <v/>
      </c>
      <c r="CO102" s="3648" t="str">
        <f t="shared" si="263"/>
        <v/>
      </c>
      <c r="CP102" s="3648" t="str">
        <f t="shared" si="264"/>
        <v/>
      </c>
      <c r="CQ102" s="3648" t="str">
        <f t="shared" si="265"/>
        <v/>
      </c>
      <c r="CR102" s="3648" t="str">
        <f t="shared" si="266"/>
        <v/>
      </c>
      <c r="CS102" s="3648" t="str">
        <f t="shared" si="267"/>
        <v/>
      </c>
      <c r="CT102" s="3648" t="str">
        <f t="shared" si="268"/>
        <v/>
      </c>
      <c r="CU102" s="3648" t="str">
        <f t="shared" si="269"/>
        <v/>
      </c>
      <c r="CV102" s="3648" t="str">
        <f t="shared" si="270"/>
        <v/>
      </c>
      <c r="CW102" s="3648" t="str">
        <f t="shared" si="271"/>
        <v/>
      </c>
      <c r="CX102" s="3648" t="str">
        <f t="shared" si="272"/>
        <v/>
      </c>
      <c r="CY102" s="3648" t="str">
        <f t="shared" si="273"/>
        <v/>
      </c>
      <c r="CZ102" s="3648" t="str">
        <f t="shared" si="227"/>
        <v/>
      </c>
      <c r="DA102" s="3649">
        <f t="shared" si="228"/>
        <v>0</v>
      </c>
      <c r="DB102" s="3649">
        <f t="shared" si="229"/>
        <v>0</v>
      </c>
      <c r="DC102" s="3649">
        <f t="shared" si="230"/>
        <v>0</v>
      </c>
      <c r="DD102" s="3649">
        <f t="shared" si="231"/>
        <v>0</v>
      </c>
      <c r="DE102" s="3649">
        <f t="shared" si="232"/>
        <v>0</v>
      </c>
      <c r="DF102" s="3649">
        <f t="shared" si="233"/>
        <v>0</v>
      </c>
      <c r="DG102" s="3649">
        <f t="shared" si="234"/>
        <v>0</v>
      </c>
      <c r="DH102" s="3649">
        <f t="shared" si="235"/>
        <v>0</v>
      </c>
      <c r="DI102" s="3649">
        <f t="shared" si="236"/>
        <v>0</v>
      </c>
      <c r="DJ102" s="3649">
        <f t="shared" si="237"/>
        <v>0</v>
      </c>
      <c r="DK102" s="3649">
        <f t="shared" si="238"/>
        <v>0</v>
      </c>
      <c r="DL102" s="3649">
        <f t="shared" si="239"/>
        <v>0</v>
      </c>
      <c r="DM102" s="3649">
        <f t="shared" si="240"/>
        <v>0</v>
      </c>
      <c r="DN102" s="3649">
        <f t="shared" si="241"/>
        <v>0</v>
      </c>
      <c r="DO102" s="3649">
        <f t="shared" si="242"/>
        <v>0</v>
      </c>
      <c r="DP102" s="3649">
        <f t="shared" si="243"/>
        <v>0</v>
      </c>
      <c r="DQ102" s="3649">
        <f t="shared" si="244"/>
        <v>0</v>
      </c>
      <c r="DR102" s="3649">
        <f t="shared" si="245"/>
        <v>0</v>
      </c>
      <c r="DS102" s="3649">
        <f t="shared" si="246"/>
        <v>0</v>
      </c>
      <c r="DT102" s="3649">
        <f t="shared" si="247"/>
        <v>0</v>
      </c>
      <c r="DU102" s="3649">
        <f t="shared" si="248"/>
        <v>0</v>
      </c>
      <c r="DV102" s="3649">
        <f t="shared" si="249"/>
        <v>0</v>
      </c>
      <c r="DW102" s="3649">
        <f t="shared" si="250"/>
        <v>0</v>
      </c>
      <c r="DX102" s="3649">
        <f t="shared" si="251"/>
        <v>0</v>
      </c>
      <c r="DY102" s="3649">
        <f t="shared" si="252"/>
        <v>0</v>
      </c>
      <c r="DZ102" s="3649">
        <f t="shared" si="253"/>
        <v>0</v>
      </c>
    </row>
    <row r="103" spans="1:130" ht="16.149999999999999" customHeight="1" x14ac:dyDescent="0.25">
      <c r="A103" s="2245" t="s">
        <v>3646</v>
      </c>
      <c r="B103" s="1921">
        <f t="shared" si="220"/>
        <v>0</v>
      </c>
      <c r="C103" s="2288">
        <f t="shared" si="220"/>
        <v>0</v>
      </c>
      <c r="D103" s="2005"/>
      <c r="E103" s="6058"/>
      <c r="F103" s="2002"/>
      <c r="G103" s="6058"/>
      <c r="H103" s="2002"/>
      <c r="I103" s="6058"/>
      <c r="J103" s="2002"/>
      <c r="K103" s="6058"/>
      <c r="L103" s="2002"/>
      <c r="M103" s="4571"/>
      <c r="N103" s="1926"/>
      <c r="O103" s="42"/>
      <c r="P103" s="1923"/>
      <c r="Q103" s="42"/>
      <c r="R103" s="1923"/>
      <c r="S103" s="42"/>
      <c r="T103" s="1923"/>
      <c r="U103" s="42"/>
      <c r="V103" s="1923"/>
      <c r="W103" s="42"/>
      <c r="X103" s="1923"/>
      <c r="Y103" s="42"/>
      <c r="Z103" s="1923"/>
      <c r="AA103" s="42"/>
      <c r="AB103" s="1923"/>
      <c r="AC103" s="42"/>
      <c r="AD103" s="1923"/>
      <c r="AE103" s="42"/>
      <c r="AF103" s="1923"/>
      <c r="AG103" s="42"/>
      <c r="AH103" s="1923"/>
      <c r="AI103" s="42"/>
      <c r="AJ103" s="1923"/>
      <c r="AK103" s="42"/>
      <c r="AL103" s="1923"/>
      <c r="AM103" s="42"/>
      <c r="AN103" s="1923"/>
      <c r="AO103" s="42"/>
      <c r="AP103" s="1923"/>
      <c r="AQ103" s="43"/>
      <c r="AR103" s="1998"/>
      <c r="AS103" s="43"/>
      <c r="AT103" s="1926"/>
      <c r="AU103" s="42"/>
      <c r="AV103" s="1923"/>
      <c r="AW103" s="63"/>
      <c r="AX103" s="3647" t="str">
        <f t="shared" si="221"/>
        <v/>
      </c>
      <c r="AY103" s="3647"/>
      <c r="AZ103" s="3647"/>
      <c r="BA103" s="3647"/>
      <c r="BB103" s="3647"/>
      <c r="BC103" s="3647"/>
      <c r="BD103" s="3647"/>
      <c r="BE103" s="3647"/>
      <c r="BF103" s="3647"/>
      <c r="BG103" s="3647"/>
      <c r="BH103" s="3647"/>
      <c r="BI103" s="148"/>
      <c r="BJ103" s="148"/>
      <c r="BK103" s="148"/>
      <c r="BL103" s="148"/>
      <c r="BU103" s="148"/>
      <c r="BW103" s="2117"/>
      <c r="CA103" s="3648" t="str">
        <f t="shared" si="222"/>
        <v/>
      </c>
      <c r="CB103" s="3648" t="str">
        <f t="shared" si="223"/>
        <v/>
      </c>
      <c r="CC103" s="3648" t="str">
        <f t="shared" si="224"/>
        <v/>
      </c>
      <c r="CD103" s="3648" t="str">
        <f t="shared" si="225"/>
        <v/>
      </c>
      <c r="CE103" s="3648" t="str">
        <f t="shared" si="226"/>
        <v/>
      </c>
      <c r="CF103" s="3648" t="str">
        <f t="shared" si="254"/>
        <v/>
      </c>
      <c r="CG103" s="3648" t="str">
        <f t="shared" si="255"/>
        <v/>
      </c>
      <c r="CH103" s="3648" t="str">
        <f t="shared" si="256"/>
        <v/>
      </c>
      <c r="CI103" s="3648" t="str">
        <f t="shared" si="257"/>
        <v/>
      </c>
      <c r="CJ103" s="3648" t="str">
        <f t="shared" si="258"/>
        <v/>
      </c>
      <c r="CK103" s="3648" t="str">
        <f t="shared" si="259"/>
        <v/>
      </c>
      <c r="CL103" s="3648" t="str">
        <f t="shared" si="260"/>
        <v/>
      </c>
      <c r="CM103" s="3648" t="str">
        <f t="shared" si="261"/>
        <v/>
      </c>
      <c r="CN103" s="3648" t="str">
        <f t="shared" si="262"/>
        <v/>
      </c>
      <c r="CO103" s="3648" t="str">
        <f t="shared" si="263"/>
        <v/>
      </c>
      <c r="CP103" s="3648" t="str">
        <f t="shared" si="264"/>
        <v/>
      </c>
      <c r="CQ103" s="3648" t="str">
        <f t="shared" si="265"/>
        <v/>
      </c>
      <c r="CR103" s="3648" t="str">
        <f t="shared" si="266"/>
        <v/>
      </c>
      <c r="CS103" s="3648" t="str">
        <f t="shared" si="267"/>
        <v/>
      </c>
      <c r="CT103" s="3648" t="str">
        <f t="shared" si="268"/>
        <v/>
      </c>
      <c r="CU103" s="3648" t="str">
        <f t="shared" si="269"/>
        <v/>
      </c>
      <c r="CV103" s="3648" t="str">
        <f t="shared" si="270"/>
        <v/>
      </c>
      <c r="CW103" s="3648" t="str">
        <f t="shared" si="271"/>
        <v/>
      </c>
      <c r="CX103" s="3648" t="str">
        <f t="shared" si="272"/>
        <v/>
      </c>
      <c r="CY103" s="3648" t="str">
        <f t="shared" si="273"/>
        <v/>
      </c>
      <c r="CZ103" s="3648" t="str">
        <f t="shared" si="227"/>
        <v/>
      </c>
      <c r="DA103" s="3649">
        <f t="shared" si="228"/>
        <v>0</v>
      </c>
      <c r="DB103" s="3649">
        <f t="shared" si="229"/>
        <v>0</v>
      </c>
      <c r="DC103" s="3649">
        <f t="shared" si="230"/>
        <v>0</v>
      </c>
      <c r="DD103" s="3649">
        <f t="shared" si="231"/>
        <v>0</v>
      </c>
      <c r="DE103" s="3649">
        <f t="shared" si="232"/>
        <v>0</v>
      </c>
      <c r="DF103" s="3649">
        <f t="shared" si="233"/>
        <v>0</v>
      </c>
      <c r="DG103" s="3649">
        <f t="shared" si="234"/>
        <v>0</v>
      </c>
      <c r="DH103" s="3649">
        <f t="shared" si="235"/>
        <v>0</v>
      </c>
      <c r="DI103" s="3649">
        <f t="shared" si="236"/>
        <v>0</v>
      </c>
      <c r="DJ103" s="3649">
        <f t="shared" si="237"/>
        <v>0</v>
      </c>
      <c r="DK103" s="3649">
        <f t="shared" si="238"/>
        <v>0</v>
      </c>
      <c r="DL103" s="3649">
        <f t="shared" si="239"/>
        <v>0</v>
      </c>
      <c r="DM103" s="3649">
        <f t="shared" si="240"/>
        <v>0</v>
      </c>
      <c r="DN103" s="3649">
        <f t="shared" si="241"/>
        <v>0</v>
      </c>
      <c r="DO103" s="3649">
        <f t="shared" si="242"/>
        <v>0</v>
      </c>
      <c r="DP103" s="3649">
        <f t="shared" si="243"/>
        <v>0</v>
      </c>
      <c r="DQ103" s="3649">
        <f t="shared" si="244"/>
        <v>0</v>
      </c>
      <c r="DR103" s="3649">
        <f t="shared" si="245"/>
        <v>0</v>
      </c>
      <c r="DS103" s="3649">
        <f t="shared" si="246"/>
        <v>0</v>
      </c>
      <c r="DT103" s="3649">
        <f t="shared" si="247"/>
        <v>0</v>
      </c>
      <c r="DU103" s="3649">
        <f t="shared" si="248"/>
        <v>0</v>
      </c>
      <c r="DV103" s="3649">
        <f t="shared" si="249"/>
        <v>0</v>
      </c>
      <c r="DW103" s="3649">
        <f t="shared" si="250"/>
        <v>0</v>
      </c>
      <c r="DX103" s="3649">
        <f t="shared" si="251"/>
        <v>0</v>
      </c>
      <c r="DY103" s="3649">
        <f t="shared" si="252"/>
        <v>0</v>
      </c>
      <c r="DZ103" s="3649">
        <f t="shared" si="253"/>
        <v>0</v>
      </c>
    </row>
    <row r="104" spans="1:130" ht="16.149999999999999" customHeight="1" x14ac:dyDescent="0.25">
      <c r="A104" s="2974" t="s">
        <v>3647</v>
      </c>
      <c r="B104" s="1921">
        <f t="shared" si="220"/>
        <v>0</v>
      </c>
      <c r="C104" s="2288">
        <f t="shared" si="220"/>
        <v>0</v>
      </c>
      <c r="D104" s="2005"/>
      <c r="E104" s="6058"/>
      <c r="F104" s="2002"/>
      <c r="G104" s="6058"/>
      <c r="H104" s="2002"/>
      <c r="I104" s="6058"/>
      <c r="J104" s="2002"/>
      <c r="K104" s="6058"/>
      <c r="L104" s="2002"/>
      <c r="M104" s="4571"/>
      <c r="N104" s="1926"/>
      <c r="O104" s="42"/>
      <c r="P104" s="1923"/>
      <c r="Q104" s="42"/>
      <c r="R104" s="1923"/>
      <c r="S104" s="42"/>
      <c r="T104" s="1923"/>
      <c r="U104" s="42"/>
      <c r="V104" s="1923"/>
      <c r="W104" s="42"/>
      <c r="X104" s="1923"/>
      <c r="Y104" s="42"/>
      <c r="Z104" s="1923"/>
      <c r="AA104" s="42"/>
      <c r="AB104" s="1923"/>
      <c r="AC104" s="42"/>
      <c r="AD104" s="1923"/>
      <c r="AE104" s="42"/>
      <c r="AF104" s="1923"/>
      <c r="AG104" s="42"/>
      <c r="AH104" s="1923"/>
      <c r="AI104" s="42"/>
      <c r="AJ104" s="1923"/>
      <c r="AK104" s="42"/>
      <c r="AL104" s="1923"/>
      <c r="AM104" s="42"/>
      <c r="AN104" s="1923"/>
      <c r="AO104" s="42"/>
      <c r="AP104" s="1923"/>
      <c r="AQ104" s="43"/>
      <c r="AR104" s="1998"/>
      <c r="AS104" s="43"/>
      <c r="AT104" s="1926"/>
      <c r="AU104" s="42"/>
      <c r="AV104" s="1923"/>
      <c r="AW104" s="63"/>
      <c r="AX104" s="3647" t="str">
        <f t="shared" si="221"/>
        <v/>
      </c>
      <c r="AY104" s="3647"/>
      <c r="AZ104" s="3647"/>
      <c r="BA104" s="3647"/>
      <c r="BB104" s="3647"/>
      <c r="BC104" s="3647"/>
      <c r="BD104" s="3647"/>
      <c r="BE104" s="3647"/>
      <c r="BF104" s="3647"/>
      <c r="BG104" s="3647"/>
      <c r="BH104" s="3647"/>
      <c r="BI104" s="148"/>
      <c r="BJ104" s="148"/>
      <c r="BK104" s="148"/>
      <c r="BL104" s="148"/>
      <c r="BU104" s="148"/>
      <c r="BW104" s="2117"/>
      <c r="CA104" s="3648" t="str">
        <f t="shared" si="222"/>
        <v/>
      </c>
      <c r="CB104" s="3648" t="str">
        <f t="shared" si="223"/>
        <v/>
      </c>
      <c r="CC104" s="3648" t="str">
        <f t="shared" si="224"/>
        <v/>
      </c>
      <c r="CD104" s="3648" t="str">
        <f t="shared" si="225"/>
        <v/>
      </c>
      <c r="CE104" s="3648" t="str">
        <f t="shared" si="226"/>
        <v/>
      </c>
      <c r="CF104" s="3648" t="str">
        <f t="shared" si="254"/>
        <v/>
      </c>
      <c r="CG104" s="3648" t="str">
        <f t="shared" si="255"/>
        <v/>
      </c>
      <c r="CH104" s="3648" t="str">
        <f t="shared" si="256"/>
        <v/>
      </c>
      <c r="CI104" s="3648" t="str">
        <f t="shared" si="257"/>
        <v/>
      </c>
      <c r="CJ104" s="3648" t="str">
        <f t="shared" si="258"/>
        <v/>
      </c>
      <c r="CK104" s="3648" t="str">
        <f t="shared" si="259"/>
        <v/>
      </c>
      <c r="CL104" s="3648" t="str">
        <f t="shared" si="260"/>
        <v/>
      </c>
      <c r="CM104" s="3648" t="str">
        <f t="shared" si="261"/>
        <v/>
      </c>
      <c r="CN104" s="3648" t="str">
        <f t="shared" si="262"/>
        <v/>
      </c>
      <c r="CO104" s="3648" t="str">
        <f t="shared" si="263"/>
        <v/>
      </c>
      <c r="CP104" s="3648" t="str">
        <f t="shared" si="264"/>
        <v/>
      </c>
      <c r="CQ104" s="3648" t="str">
        <f t="shared" si="265"/>
        <v/>
      </c>
      <c r="CR104" s="3648" t="str">
        <f t="shared" si="266"/>
        <v/>
      </c>
      <c r="CS104" s="3648" t="str">
        <f t="shared" si="267"/>
        <v/>
      </c>
      <c r="CT104" s="3648" t="str">
        <f t="shared" si="268"/>
        <v/>
      </c>
      <c r="CU104" s="3648" t="str">
        <f t="shared" si="269"/>
        <v/>
      </c>
      <c r="CV104" s="3648" t="str">
        <f t="shared" si="270"/>
        <v/>
      </c>
      <c r="CW104" s="3648" t="str">
        <f t="shared" si="271"/>
        <v/>
      </c>
      <c r="CX104" s="3648" t="str">
        <f t="shared" si="272"/>
        <v/>
      </c>
      <c r="CY104" s="3648" t="str">
        <f t="shared" si="273"/>
        <v/>
      </c>
      <c r="CZ104" s="3648" t="str">
        <f t="shared" si="227"/>
        <v/>
      </c>
      <c r="DA104" s="3649">
        <f t="shared" si="228"/>
        <v>0</v>
      </c>
      <c r="DB104" s="3649">
        <f t="shared" si="229"/>
        <v>0</v>
      </c>
      <c r="DC104" s="3649">
        <f t="shared" si="230"/>
        <v>0</v>
      </c>
      <c r="DD104" s="3649">
        <f t="shared" si="231"/>
        <v>0</v>
      </c>
      <c r="DE104" s="3649">
        <f t="shared" si="232"/>
        <v>0</v>
      </c>
      <c r="DF104" s="3649">
        <f t="shared" si="233"/>
        <v>0</v>
      </c>
      <c r="DG104" s="3649">
        <f t="shared" si="234"/>
        <v>0</v>
      </c>
      <c r="DH104" s="3649">
        <f t="shared" si="235"/>
        <v>0</v>
      </c>
      <c r="DI104" s="3649">
        <f t="shared" si="236"/>
        <v>0</v>
      </c>
      <c r="DJ104" s="3649">
        <f t="shared" si="237"/>
        <v>0</v>
      </c>
      <c r="DK104" s="3649">
        <f t="shared" si="238"/>
        <v>0</v>
      </c>
      <c r="DL104" s="3649">
        <f t="shared" si="239"/>
        <v>0</v>
      </c>
      <c r="DM104" s="3649">
        <f t="shared" si="240"/>
        <v>0</v>
      </c>
      <c r="DN104" s="3649">
        <f t="shared" si="241"/>
        <v>0</v>
      </c>
      <c r="DO104" s="3649">
        <f t="shared" si="242"/>
        <v>0</v>
      </c>
      <c r="DP104" s="3649">
        <f t="shared" si="243"/>
        <v>0</v>
      </c>
      <c r="DQ104" s="3649">
        <f t="shared" si="244"/>
        <v>0</v>
      </c>
      <c r="DR104" s="3649">
        <f t="shared" si="245"/>
        <v>0</v>
      </c>
      <c r="DS104" s="3649">
        <f t="shared" si="246"/>
        <v>0</v>
      </c>
      <c r="DT104" s="3649">
        <f t="shared" si="247"/>
        <v>0</v>
      </c>
      <c r="DU104" s="3649">
        <f t="shared" si="248"/>
        <v>0</v>
      </c>
      <c r="DV104" s="3649">
        <f t="shared" si="249"/>
        <v>0</v>
      </c>
      <c r="DW104" s="3649">
        <f t="shared" si="250"/>
        <v>0</v>
      </c>
      <c r="DX104" s="3649">
        <f t="shared" si="251"/>
        <v>0</v>
      </c>
      <c r="DY104" s="3649">
        <f t="shared" si="252"/>
        <v>0</v>
      </c>
      <c r="DZ104" s="3649">
        <f t="shared" si="253"/>
        <v>0</v>
      </c>
    </row>
    <row r="105" spans="1:130" ht="19.5" customHeight="1" x14ac:dyDescent="0.25">
      <c r="A105" s="2974" t="s">
        <v>3648</v>
      </c>
      <c r="B105" s="1921">
        <f t="shared" si="220"/>
        <v>0</v>
      </c>
      <c r="C105" s="2288">
        <f t="shared" si="220"/>
        <v>0</v>
      </c>
      <c r="D105" s="2005"/>
      <c r="E105" s="6058"/>
      <c r="F105" s="2002"/>
      <c r="G105" s="6058"/>
      <c r="H105" s="2002"/>
      <c r="I105" s="6058"/>
      <c r="J105" s="2002"/>
      <c r="K105" s="6058"/>
      <c r="L105" s="2002"/>
      <c r="M105" s="4571"/>
      <c r="N105" s="1926"/>
      <c r="O105" s="42"/>
      <c r="P105" s="1923"/>
      <c r="Q105" s="42"/>
      <c r="R105" s="1923"/>
      <c r="S105" s="42"/>
      <c r="T105" s="1923"/>
      <c r="U105" s="42"/>
      <c r="V105" s="1923"/>
      <c r="W105" s="42"/>
      <c r="X105" s="1923"/>
      <c r="Y105" s="42"/>
      <c r="Z105" s="1923"/>
      <c r="AA105" s="42"/>
      <c r="AB105" s="1923"/>
      <c r="AC105" s="42"/>
      <c r="AD105" s="1923"/>
      <c r="AE105" s="42"/>
      <c r="AF105" s="1923"/>
      <c r="AG105" s="42"/>
      <c r="AH105" s="1923"/>
      <c r="AI105" s="42"/>
      <c r="AJ105" s="1923"/>
      <c r="AK105" s="42"/>
      <c r="AL105" s="1923"/>
      <c r="AM105" s="42"/>
      <c r="AN105" s="1923"/>
      <c r="AO105" s="42"/>
      <c r="AP105" s="1923"/>
      <c r="AQ105" s="43"/>
      <c r="AR105" s="1926"/>
      <c r="AS105" s="43"/>
      <c r="AT105" s="1926"/>
      <c r="AU105" s="42"/>
      <c r="AV105" s="1923"/>
      <c r="AW105" s="63"/>
      <c r="AX105" s="3647" t="str">
        <f t="shared" si="221"/>
        <v/>
      </c>
      <c r="AY105" s="3647"/>
      <c r="AZ105" s="3647"/>
      <c r="BA105" s="3647"/>
      <c r="BB105" s="3647"/>
      <c r="BC105" s="3647"/>
      <c r="BD105" s="3647"/>
      <c r="BE105" s="3647"/>
      <c r="BF105" s="3647"/>
      <c r="BG105" s="3647"/>
      <c r="BH105" s="3647"/>
      <c r="BI105" s="148"/>
      <c r="BJ105" s="148"/>
      <c r="BK105" s="148"/>
      <c r="BL105" s="148"/>
      <c r="BU105" s="148"/>
      <c r="BW105" s="2117"/>
      <c r="CA105" s="3648" t="str">
        <f t="shared" si="222"/>
        <v/>
      </c>
      <c r="CB105" s="3648" t="str">
        <f t="shared" si="223"/>
        <v/>
      </c>
      <c r="CC105" s="3648" t="str">
        <f t="shared" si="224"/>
        <v/>
      </c>
      <c r="CD105" s="3648" t="str">
        <f t="shared" si="225"/>
        <v/>
      </c>
      <c r="CE105" s="3648" t="str">
        <f t="shared" si="226"/>
        <v/>
      </c>
      <c r="CF105" s="3648" t="str">
        <f t="shared" si="254"/>
        <v/>
      </c>
      <c r="CG105" s="3648" t="str">
        <f t="shared" si="255"/>
        <v/>
      </c>
      <c r="CH105" s="3648" t="str">
        <f t="shared" si="256"/>
        <v/>
      </c>
      <c r="CI105" s="3648" t="str">
        <f t="shared" si="257"/>
        <v/>
      </c>
      <c r="CJ105" s="3648" t="str">
        <f t="shared" si="258"/>
        <v/>
      </c>
      <c r="CK105" s="3648" t="str">
        <f t="shared" si="259"/>
        <v/>
      </c>
      <c r="CL105" s="3648" t="str">
        <f t="shared" si="260"/>
        <v/>
      </c>
      <c r="CM105" s="3648" t="str">
        <f t="shared" si="261"/>
        <v/>
      </c>
      <c r="CN105" s="3648" t="str">
        <f t="shared" si="262"/>
        <v/>
      </c>
      <c r="CO105" s="3648" t="str">
        <f t="shared" si="263"/>
        <v/>
      </c>
      <c r="CP105" s="3648" t="str">
        <f t="shared" si="264"/>
        <v/>
      </c>
      <c r="CQ105" s="3648" t="str">
        <f t="shared" si="265"/>
        <v/>
      </c>
      <c r="CR105" s="3648" t="str">
        <f t="shared" si="266"/>
        <v/>
      </c>
      <c r="CS105" s="3648" t="str">
        <f t="shared" si="267"/>
        <v/>
      </c>
      <c r="CT105" s="3648" t="str">
        <f t="shared" si="268"/>
        <v/>
      </c>
      <c r="CU105" s="3648" t="str">
        <f t="shared" si="269"/>
        <v/>
      </c>
      <c r="CV105" s="3648" t="str">
        <f t="shared" si="270"/>
        <v/>
      </c>
      <c r="CW105" s="3648" t="str">
        <f t="shared" si="271"/>
        <v/>
      </c>
      <c r="CX105" s="3648" t="str">
        <f t="shared" si="272"/>
        <v/>
      </c>
      <c r="CY105" s="3648" t="str">
        <f t="shared" si="273"/>
        <v/>
      </c>
      <c r="CZ105" s="3648" t="str">
        <f t="shared" si="227"/>
        <v/>
      </c>
      <c r="DA105" s="3649">
        <f t="shared" si="228"/>
        <v>0</v>
      </c>
      <c r="DB105" s="3649">
        <f t="shared" si="229"/>
        <v>0</v>
      </c>
      <c r="DC105" s="3649">
        <f t="shared" si="230"/>
        <v>0</v>
      </c>
      <c r="DD105" s="3649">
        <f t="shared" si="231"/>
        <v>0</v>
      </c>
      <c r="DE105" s="3649">
        <f t="shared" si="232"/>
        <v>0</v>
      </c>
      <c r="DF105" s="3649">
        <f t="shared" si="233"/>
        <v>0</v>
      </c>
      <c r="DG105" s="3649">
        <f t="shared" si="234"/>
        <v>0</v>
      </c>
      <c r="DH105" s="3649">
        <f t="shared" si="235"/>
        <v>0</v>
      </c>
      <c r="DI105" s="3649">
        <f t="shared" si="236"/>
        <v>0</v>
      </c>
      <c r="DJ105" s="3649">
        <f t="shared" si="237"/>
        <v>0</v>
      </c>
      <c r="DK105" s="3649">
        <f t="shared" si="238"/>
        <v>0</v>
      </c>
      <c r="DL105" s="3649">
        <f t="shared" si="239"/>
        <v>0</v>
      </c>
      <c r="DM105" s="3649">
        <f t="shared" si="240"/>
        <v>0</v>
      </c>
      <c r="DN105" s="3649">
        <f t="shared" si="241"/>
        <v>0</v>
      </c>
      <c r="DO105" s="3649">
        <f t="shared" si="242"/>
        <v>0</v>
      </c>
      <c r="DP105" s="3649">
        <f t="shared" si="243"/>
        <v>0</v>
      </c>
      <c r="DQ105" s="3649">
        <f t="shared" si="244"/>
        <v>0</v>
      </c>
      <c r="DR105" s="3649">
        <f t="shared" si="245"/>
        <v>0</v>
      </c>
      <c r="DS105" s="3649">
        <f t="shared" si="246"/>
        <v>0</v>
      </c>
      <c r="DT105" s="3649">
        <f t="shared" si="247"/>
        <v>0</v>
      </c>
      <c r="DU105" s="3649">
        <f t="shared" si="248"/>
        <v>0</v>
      </c>
      <c r="DV105" s="3649">
        <f t="shared" si="249"/>
        <v>0</v>
      </c>
      <c r="DW105" s="3649">
        <f t="shared" si="250"/>
        <v>0</v>
      </c>
      <c r="DX105" s="3649">
        <f t="shared" si="251"/>
        <v>0</v>
      </c>
      <c r="DY105" s="3649">
        <f t="shared" si="252"/>
        <v>0</v>
      </c>
      <c r="DZ105" s="3649">
        <f t="shared" si="253"/>
        <v>0</v>
      </c>
    </row>
    <row r="106" spans="1:130" ht="25.5" customHeight="1" x14ac:dyDescent="0.25">
      <c r="A106" s="2974" t="s">
        <v>3649</v>
      </c>
      <c r="B106" s="1921">
        <f t="shared" si="220"/>
        <v>0</v>
      </c>
      <c r="C106" s="2288">
        <f t="shared" si="220"/>
        <v>0</v>
      </c>
      <c r="D106" s="2005"/>
      <c r="E106" s="6058"/>
      <c r="F106" s="2002"/>
      <c r="G106" s="6058"/>
      <c r="H106" s="2002"/>
      <c r="I106" s="6058"/>
      <c r="J106" s="2002"/>
      <c r="K106" s="6058"/>
      <c r="L106" s="2002"/>
      <c r="M106" s="4571"/>
      <c r="N106" s="1926"/>
      <c r="O106" s="42"/>
      <c r="P106" s="1923"/>
      <c r="Q106" s="42"/>
      <c r="R106" s="1923"/>
      <c r="S106" s="42"/>
      <c r="T106" s="1923"/>
      <c r="U106" s="42"/>
      <c r="V106" s="1923"/>
      <c r="W106" s="42"/>
      <c r="X106" s="1923"/>
      <c r="Y106" s="42"/>
      <c r="Z106" s="1923"/>
      <c r="AA106" s="42"/>
      <c r="AB106" s="1923"/>
      <c r="AC106" s="42"/>
      <c r="AD106" s="1923"/>
      <c r="AE106" s="42"/>
      <c r="AF106" s="1923"/>
      <c r="AG106" s="42"/>
      <c r="AH106" s="1923"/>
      <c r="AI106" s="42"/>
      <c r="AJ106" s="1923"/>
      <c r="AK106" s="42"/>
      <c r="AL106" s="1923"/>
      <c r="AM106" s="42"/>
      <c r="AN106" s="1923"/>
      <c r="AO106" s="42"/>
      <c r="AP106" s="1923"/>
      <c r="AQ106" s="43"/>
      <c r="AR106" s="1998"/>
      <c r="AS106" s="43"/>
      <c r="AT106" s="1926"/>
      <c r="AU106" s="42"/>
      <c r="AV106" s="1923"/>
      <c r="AW106" s="63"/>
      <c r="AX106" s="3647" t="str">
        <f t="shared" si="221"/>
        <v/>
      </c>
      <c r="AY106" s="3647"/>
      <c r="AZ106" s="3647"/>
      <c r="BA106" s="3647"/>
      <c r="BB106" s="3647"/>
      <c r="BC106" s="3647"/>
      <c r="BD106" s="3647"/>
      <c r="BE106" s="3647"/>
      <c r="BF106" s="3647"/>
      <c r="BG106" s="3647"/>
      <c r="BH106" s="3647"/>
      <c r="BI106" s="148"/>
      <c r="BJ106" s="148"/>
      <c r="BK106" s="148"/>
      <c r="BL106" s="148"/>
      <c r="BU106" s="148"/>
      <c r="BW106" s="2117"/>
      <c r="CA106" s="3648" t="str">
        <f t="shared" si="222"/>
        <v/>
      </c>
      <c r="CB106" s="3648" t="str">
        <f t="shared" si="223"/>
        <v/>
      </c>
      <c r="CC106" s="3648" t="str">
        <f t="shared" si="224"/>
        <v/>
      </c>
      <c r="CD106" s="3648" t="str">
        <f t="shared" si="225"/>
        <v/>
      </c>
      <c r="CE106" s="3648" t="str">
        <f t="shared" si="226"/>
        <v/>
      </c>
      <c r="CF106" s="3648" t="str">
        <f t="shared" si="254"/>
        <v/>
      </c>
      <c r="CG106" s="3648" t="str">
        <f t="shared" si="255"/>
        <v/>
      </c>
      <c r="CH106" s="3648" t="str">
        <f t="shared" si="256"/>
        <v/>
      </c>
      <c r="CI106" s="3648" t="str">
        <f t="shared" si="257"/>
        <v/>
      </c>
      <c r="CJ106" s="3648" t="str">
        <f t="shared" si="258"/>
        <v/>
      </c>
      <c r="CK106" s="3648" t="str">
        <f t="shared" si="259"/>
        <v/>
      </c>
      <c r="CL106" s="3648" t="str">
        <f t="shared" si="260"/>
        <v/>
      </c>
      <c r="CM106" s="3648" t="str">
        <f t="shared" si="261"/>
        <v/>
      </c>
      <c r="CN106" s="3648" t="str">
        <f t="shared" si="262"/>
        <v/>
      </c>
      <c r="CO106" s="3648" t="str">
        <f t="shared" si="263"/>
        <v/>
      </c>
      <c r="CP106" s="3648" t="str">
        <f t="shared" si="264"/>
        <v/>
      </c>
      <c r="CQ106" s="3648" t="str">
        <f t="shared" si="265"/>
        <v/>
      </c>
      <c r="CR106" s="3648" t="str">
        <f t="shared" si="266"/>
        <v/>
      </c>
      <c r="CS106" s="3648" t="str">
        <f t="shared" si="267"/>
        <v/>
      </c>
      <c r="CT106" s="3648" t="str">
        <f t="shared" si="268"/>
        <v/>
      </c>
      <c r="CU106" s="3648" t="str">
        <f t="shared" si="269"/>
        <v/>
      </c>
      <c r="CV106" s="3648" t="str">
        <f t="shared" si="270"/>
        <v/>
      </c>
      <c r="CW106" s="3648" t="str">
        <f t="shared" si="271"/>
        <v/>
      </c>
      <c r="CX106" s="3648" t="str">
        <f t="shared" si="272"/>
        <v/>
      </c>
      <c r="CY106" s="3648" t="str">
        <f t="shared" si="273"/>
        <v/>
      </c>
      <c r="CZ106" s="3648" t="str">
        <f t="shared" si="227"/>
        <v/>
      </c>
      <c r="DA106" s="3649">
        <f t="shared" si="228"/>
        <v>0</v>
      </c>
      <c r="DB106" s="3649">
        <f t="shared" si="229"/>
        <v>0</v>
      </c>
      <c r="DC106" s="3649">
        <f t="shared" si="230"/>
        <v>0</v>
      </c>
      <c r="DD106" s="3649">
        <f t="shared" si="231"/>
        <v>0</v>
      </c>
      <c r="DE106" s="3649">
        <f t="shared" si="232"/>
        <v>0</v>
      </c>
      <c r="DF106" s="3649">
        <f t="shared" si="233"/>
        <v>0</v>
      </c>
      <c r="DG106" s="3649">
        <f t="shared" si="234"/>
        <v>0</v>
      </c>
      <c r="DH106" s="3649">
        <f t="shared" si="235"/>
        <v>0</v>
      </c>
      <c r="DI106" s="3649">
        <f t="shared" si="236"/>
        <v>0</v>
      </c>
      <c r="DJ106" s="3649">
        <f t="shared" si="237"/>
        <v>0</v>
      </c>
      <c r="DK106" s="3649">
        <f t="shared" si="238"/>
        <v>0</v>
      </c>
      <c r="DL106" s="3649">
        <f t="shared" si="239"/>
        <v>0</v>
      </c>
      <c r="DM106" s="3649">
        <f t="shared" si="240"/>
        <v>0</v>
      </c>
      <c r="DN106" s="3649">
        <f t="shared" si="241"/>
        <v>0</v>
      </c>
      <c r="DO106" s="3649">
        <f t="shared" si="242"/>
        <v>0</v>
      </c>
      <c r="DP106" s="3649">
        <f t="shared" si="243"/>
        <v>0</v>
      </c>
      <c r="DQ106" s="3649">
        <f t="shared" si="244"/>
        <v>0</v>
      </c>
      <c r="DR106" s="3649">
        <f t="shared" si="245"/>
        <v>0</v>
      </c>
      <c r="DS106" s="3649">
        <f t="shared" si="246"/>
        <v>0</v>
      </c>
      <c r="DT106" s="3649">
        <f t="shared" si="247"/>
        <v>0</v>
      </c>
      <c r="DU106" s="3649">
        <f t="shared" si="248"/>
        <v>0</v>
      </c>
      <c r="DV106" s="3649">
        <f t="shared" si="249"/>
        <v>0</v>
      </c>
      <c r="DW106" s="3649">
        <f t="shared" si="250"/>
        <v>0</v>
      </c>
      <c r="DX106" s="3649">
        <f t="shared" si="251"/>
        <v>0</v>
      </c>
      <c r="DY106" s="3649">
        <f t="shared" si="252"/>
        <v>0</v>
      </c>
      <c r="DZ106" s="3649">
        <f t="shared" si="253"/>
        <v>0</v>
      </c>
    </row>
    <row r="107" spans="1:130" ht="16.149999999999999" customHeight="1" x14ac:dyDescent="0.25">
      <c r="A107" s="2245" t="s">
        <v>3650</v>
      </c>
      <c r="B107" s="1921">
        <f t="shared" si="220"/>
        <v>0</v>
      </c>
      <c r="C107" s="2288">
        <f t="shared" si="220"/>
        <v>0</v>
      </c>
      <c r="D107" s="2005"/>
      <c r="E107" s="6058"/>
      <c r="F107" s="2002"/>
      <c r="G107" s="6058"/>
      <c r="H107" s="2002"/>
      <c r="I107" s="6058"/>
      <c r="J107" s="2002"/>
      <c r="K107" s="6058"/>
      <c r="L107" s="2002"/>
      <c r="M107" s="4571"/>
      <c r="N107" s="1926"/>
      <c r="O107" s="42"/>
      <c r="P107" s="1923"/>
      <c r="Q107" s="42"/>
      <c r="R107" s="1923"/>
      <c r="S107" s="42"/>
      <c r="T107" s="1923"/>
      <c r="U107" s="42"/>
      <c r="V107" s="1923"/>
      <c r="W107" s="42"/>
      <c r="X107" s="1923"/>
      <c r="Y107" s="42"/>
      <c r="Z107" s="1923"/>
      <c r="AA107" s="42"/>
      <c r="AB107" s="1923"/>
      <c r="AC107" s="42"/>
      <c r="AD107" s="1923"/>
      <c r="AE107" s="42"/>
      <c r="AF107" s="1923"/>
      <c r="AG107" s="42"/>
      <c r="AH107" s="1923"/>
      <c r="AI107" s="42"/>
      <c r="AJ107" s="1923"/>
      <c r="AK107" s="42"/>
      <c r="AL107" s="1923"/>
      <c r="AM107" s="42"/>
      <c r="AN107" s="1923"/>
      <c r="AO107" s="42"/>
      <c r="AP107" s="1923"/>
      <c r="AQ107" s="43"/>
      <c r="AR107" s="1998"/>
      <c r="AS107" s="43"/>
      <c r="AT107" s="1926"/>
      <c r="AU107" s="42"/>
      <c r="AV107" s="1923"/>
      <c r="AW107" s="63"/>
      <c r="AX107" s="3647" t="str">
        <f t="shared" si="221"/>
        <v/>
      </c>
      <c r="AY107" s="3647"/>
      <c r="AZ107" s="3647"/>
      <c r="BA107" s="3647"/>
      <c r="BB107" s="3647"/>
      <c r="BC107" s="3647"/>
      <c r="BD107" s="3647"/>
      <c r="BE107" s="3647"/>
      <c r="BF107" s="3647"/>
      <c r="BG107" s="3647"/>
      <c r="BH107" s="3647"/>
      <c r="BI107" s="148"/>
      <c r="BJ107" s="148"/>
      <c r="BK107" s="148"/>
      <c r="BL107" s="148"/>
      <c r="BU107" s="148"/>
      <c r="BW107" s="2117"/>
      <c r="CA107" s="3648" t="str">
        <f t="shared" si="222"/>
        <v/>
      </c>
      <c r="CB107" s="3648" t="str">
        <f t="shared" si="223"/>
        <v/>
      </c>
      <c r="CC107" s="3648" t="str">
        <f t="shared" si="224"/>
        <v/>
      </c>
      <c r="CD107" s="3648" t="str">
        <f t="shared" si="225"/>
        <v/>
      </c>
      <c r="CE107" s="3648" t="str">
        <f t="shared" si="226"/>
        <v/>
      </c>
      <c r="CF107" s="3648" t="str">
        <f t="shared" si="254"/>
        <v/>
      </c>
      <c r="CG107" s="3648" t="str">
        <f t="shared" si="255"/>
        <v/>
      </c>
      <c r="CH107" s="3648" t="str">
        <f t="shared" si="256"/>
        <v/>
      </c>
      <c r="CI107" s="3648" t="str">
        <f t="shared" si="257"/>
        <v/>
      </c>
      <c r="CJ107" s="3648" t="str">
        <f t="shared" si="258"/>
        <v/>
      </c>
      <c r="CK107" s="3648" t="str">
        <f t="shared" si="259"/>
        <v/>
      </c>
      <c r="CL107" s="3648" t="str">
        <f t="shared" si="260"/>
        <v/>
      </c>
      <c r="CM107" s="3648" t="str">
        <f t="shared" si="261"/>
        <v/>
      </c>
      <c r="CN107" s="3648" t="str">
        <f t="shared" si="262"/>
        <v/>
      </c>
      <c r="CO107" s="3648" t="str">
        <f t="shared" si="263"/>
        <v/>
      </c>
      <c r="CP107" s="3648" t="str">
        <f t="shared" si="264"/>
        <v/>
      </c>
      <c r="CQ107" s="3648" t="str">
        <f t="shared" si="265"/>
        <v/>
      </c>
      <c r="CR107" s="3648" t="str">
        <f t="shared" si="266"/>
        <v/>
      </c>
      <c r="CS107" s="3648" t="str">
        <f t="shared" si="267"/>
        <v/>
      </c>
      <c r="CT107" s="3648" t="str">
        <f t="shared" si="268"/>
        <v/>
      </c>
      <c r="CU107" s="3648" t="str">
        <f t="shared" si="269"/>
        <v/>
      </c>
      <c r="CV107" s="3648" t="str">
        <f t="shared" si="270"/>
        <v/>
      </c>
      <c r="CW107" s="3648" t="str">
        <f t="shared" si="271"/>
        <v/>
      </c>
      <c r="CX107" s="3648" t="str">
        <f t="shared" si="272"/>
        <v/>
      </c>
      <c r="CY107" s="3648" t="str">
        <f t="shared" si="273"/>
        <v/>
      </c>
      <c r="CZ107" s="3648" t="str">
        <f t="shared" si="227"/>
        <v/>
      </c>
      <c r="DA107" s="3649">
        <f t="shared" si="228"/>
        <v>0</v>
      </c>
      <c r="DB107" s="3649">
        <f t="shared" si="229"/>
        <v>0</v>
      </c>
      <c r="DC107" s="3649">
        <f t="shared" si="230"/>
        <v>0</v>
      </c>
      <c r="DD107" s="3649">
        <f t="shared" si="231"/>
        <v>0</v>
      </c>
      <c r="DE107" s="3649">
        <f t="shared" si="232"/>
        <v>0</v>
      </c>
      <c r="DF107" s="3649">
        <f t="shared" si="233"/>
        <v>0</v>
      </c>
      <c r="DG107" s="3649">
        <f t="shared" si="234"/>
        <v>0</v>
      </c>
      <c r="DH107" s="3649">
        <f t="shared" si="235"/>
        <v>0</v>
      </c>
      <c r="DI107" s="3649">
        <f t="shared" si="236"/>
        <v>0</v>
      </c>
      <c r="DJ107" s="3649">
        <f t="shared" si="237"/>
        <v>0</v>
      </c>
      <c r="DK107" s="3649">
        <f t="shared" si="238"/>
        <v>0</v>
      </c>
      <c r="DL107" s="3649">
        <f t="shared" si="239"/>
        <v>0</v>
      </c>
      <c r="DM107" s="3649">
        <f t="shared" si="240"/>
        <v>0</v>
      </c>
      <c r="DN107" s="3649">
        <f t="shared" si="241"/>
        <v>0</v>
      </c>
      <c r="DO107" s="3649">
        <f t="shared" si="242"/>
        <v>0</v>
      </c>
      <c r="DP107" s="3649">
        <f t="shared" si="243"/>
        <v>0</v>
      </c>
      <c r="DQ107" s="3649">
        <f t="shared" si="244"/>
        <v>0</v>
      </c>
      <c r="DR107" s="3649">
        <f t="shared" si="245"/>
        <v>0</v>
      </c>
      <c r="DS107" s="3649">
        <f t="shared" si="246"/>
        <v>0</v>
      </c>
      <c r="DT107" s="3649">
        <f t="shared" si="247"/>
        <v>0</v>
      </c>
      <c r="DU107" s="3649">
        <f t="shared" si="248"/>
        <v>0</v>
      </c>
      <c r="DV107" s="3649">
        <f t="shared" si="249"/>
        <v>0</v>
      </c>
      <c r="DW107" s="3649">
        <f t="shared" si="250"/>
        <v>0</v>
      </c>
      <c r="DX107" s="3649">
        <f t="shared" si="251"/>
        <v>0</v>
      </c>
      <c r="DY107" s="3649">
        <f t="shared" si="252"/>
        <v>0</v>
      </c>
      <c r="DZ107" s="3649">
        <f t="shared" si="253"/>
        <v>0</v>
      </c>
    </row>
    <row r="108" spans="1:130" ht="16.149999999999999" customHeight="1" x14ac:dyDescent="0.25">
      <c r="A108" s="2245" t="s">
        <v>3651</v>
      </c>
      <c r="B108" s="1921">
        <f>+D108+F108+H108+J108+L108+N108+P108+R108+T108+V108+X108+Z108+AB108+AD108+AF108+AH108+AJ108+AL108+AN108+AP108</f>
        <v>0</v>
      </c>
      <c r="C108" s="2288">
        <f>+E108+G108+I108+K108+M108+O108+Q108+S108+U108+W108+Y108+AA108+AC108+AE108+AG108+AI108+AK108+AM108+AO108+AQ108</f>
        <v>0</v>
      </c>
      <c r="D108" s="1926"/>
      <c r="E108" s="42"/>
      <c r="F108" s="1923"/>
      <c r="G108" s="42"/>
      <c r="H108" s="1923"/>
      <c r="I108" s="63"/>
      <c r="J108" s="1926"/>
      <c r="K108" s="1926"/>
      <c r="L108" s="1923"/>
      <c r="M108" s="63"/>
      <c r="N108" s="1926"/>
      <c r="O108" s="42"/>
      <c r="P108" s="1923"/>
      <c r="Q108" s="42"/>
      <c r="R108" s="1923"/>
      <c r="S108" s="42"/>
      <c r="T108" s="1923"/>
      <c r="U108" s="42"/>
      <c r="V108" s="1923"/>
      <c r="W108" s="42"/>
      <c r="X108" s="1923"/>
      <c r="Y108" s="42"/>
      <c r="Z108" s="1923"/>
      <c r="AA108" s="42"/>
      <c r="AB108" s="1923"/>
      <c r="AC108" s="42"/>
      <c r="AD108" s="1923"/>
      <c r="AE108" s="42"/>
      <c r="AF108" s="1923"/>
      <c r="AG108" s="42"/>
      <c r="AH108" s="1923"/>
      <c r="AI108" s="42"/>
      <c r="AJ108" s="1923"/>
      <c r="AK108" s="42"/>
      <c r="AL108" s="1923"/>
      <c r="AM108" s="42"/>
      <c r="AN108" s="1923"/>
      <c r="AO108" s="42"/>
      <c r="AP108" s="1923"/>
      <c r="AQ108" s="43"/>
      <c r="AR108" s="1998"/>
      <c r="AS108" s="43"/>
      <c r="AT108" s="1926"/>
      <c r="AU108" s="42"/>
      <c r="AV108" s="1923"/>
      <c r="AW108" s="63"/>
      <c r="AX108" s="3647" t="str">
        <f t="shared" si="221"/>
        <v/>
      </c>
      <c r="AY108" s="3647"/>
      <c r="AZ108" s="3647"/>
      <c r="BA108" s="3647"/>
      <c r="BB108" s="3647"/>
      <c r="BC108" s="3647"/>
      <c r="BD108" s="3647"/>
      <c r="BE108" s="3647"/>
      <c r="BF108" s="3647"/>
      <c r="BG108" s="3647"/>
      <c r="BH108" s="3647"/>
      <c r="BI108" s="148"/>
      <c r="BJ108" s="148"/>
      <c r="BK108" s="148"/>
      <c r="BL108" s="148"/>
      <c r="BU108" s="148"/>
      <c r="BW108" s="2117"/>
      <c r="CA108" s="3648" t="str">
        <f t="shared" si="222"/>
        <v/>
      </c>
      <c r="CB108" s="3648" t="str">
        <f t="shared" si="223"/>
        <v/>
      </c>
      <c r="CC108" s="3648" t="str">
        <f t="shared" si="224"/>
        <v/>
      </c>
      <c r="CD108" s="3648" t="str">
        <f t="shared" si="225"/>
        <v/>
      </c>
      <c r="CE108" s="3648" t="str">
        <f t="shared" si="226"/>
        <v/>
      </c>
      <c r="CF108" s="3648" t="str">
        <f t="shared" si="254"/>
        <v/>
      </c>
      <c r="CG108" s="3648" t="str">
        <f t="shared" si="255"/>
        <v/>
      </c>
      <c r="CH108" s="3648" t="str">
        <f t="shared" si="256"/>
        <v/>
      </c>
      <c r="CI108" s="3648" t="str">
        <f t="shared" si="257"/>
        <v/>
      </c>
      <c r="CJ108" s="3648" t="str">
        <f t="shared" si="258"/>
        <v/>
      </c>
      <c r="CK108" s="3648" t="str">
        <f t="shared" si="259"/>
        <v/>
      </c>
      <c r="CL108" s="3648" t="str">
        <f t="shared" si="260"/>
        <v/>
      </c>
      <c r="CM108" s="3648" t="str">
        <f t="shared" si="261"/>
        <v/>
      </c>
      <c r="CN108" s="3648" t="str">
        <f t="shared" si="262"/>
        <v/>
      </c>
      <c r="CO108" s="3648" t="str">
        <f t="shared" si="263"/>
        <v/>
      </c>
      <c r="CP108" s="3648" t="str">
        <f t="shared" si="264"/>
        <v/>
      </c>
      <c r="CQ108" s="3648" t="str">
        <f t="shared" si="265"/>
        <v/>
      </c>
      <c r="CR108" s="3648" t="str">
        <f t="shared" si="266"/>
        <v/>
      </c>
      <c r="CS108" s="3648" t="str">
        <f t="shared" si="267"/>
        <v/>
      </c>
      <c r="CT108" s="3648" t="str">
        <f t="shared" si="268"/>
        <v/>
      </c>
      <c r="CU108" s="3648" t="str">
        <f t="shared" si="269"/>
        <v/>
      </c>
      <c r="CV108" s="3648" t="str">
        <f t="shared" si="270"/>
        <v/>
      </c>
      <c r="CW108" s="3648" t="str">
        <f t="shared" si="271"/>
        <v/>
      </c>
      <c r="CX108" s="3648" t="str">
        <f t="shared" si="272"/>
        <v/>
      </c>
      <c r="CY108" s="3648" t="str">
        <f t="shared" si="273"/>
        <v/>
      </c>
      <c r="CZ108" s="3648" t="str">
        <f t="shared" si="227"/>
        <v/>
      </c>
      <c r="DA108" s="3649">
        <f t="shared" si="228"/>
        <v>0</v>
      </c>
      <c r="DB108" s="3649">
        <f t="shared" si="229"/>
        <v>0</v>
      </c>
      <c r="DC108" s="3649">
        <f t="shared" si="230"/>
        <v>0</v>
      </c>
      <c r="DD108" s="3649">
        <f t="shared" si="231"/>
        <v>0</v>
      </c>
      <c r="DE108" s="3649">
        <f t="shared" si="232"/>
        <v>0</v>
      </c>
      <c r="DF108" s="3649">
        <f t="shared" si="233"/>
        <v>0</v>
      </c>
      <c r="DG108" s="3649">
        <f t="shared" si="234"/>
        <v>0</v>
      </c>
      <c r="DH108" s="3649">
        <f t="shared" si="235"/>
        <v>0</v>
      </c>
      <c r="DI108" s="3649">
        <f t="shared" si="236"/>
        <v>0</v>
      </c>
      <c r="DJ108" s="3649">
        <f t="shared" si="237"/>
        <v>0</v>
      </c>
      <c r="DK108" s="3649">
        <f t="shared" si="238"/>
        <v>0</v>
      </c>
      <c r="DL108" s="3649">
        <f t="shared" si="239"/>
        <v>0</v>
      </c>
      <c r="DM108" s="3649">
        <f t="shared" si="240"/>
        <v>0</v>
      </c>
      <c r="DN108" s="3649">
        <f t="shared" si="241"/>
        <v>0</v>
      </c>
      <c r="DO108" s="3649">
        <f t="shared" si="242"/>
        <v>0</v>
      </c>
      <c r="DP108" s="3649">
        <f t="shared" si="243"/>
        <v>0</v>
      </c>
      <c r="DQ108" s="3649">
        <f t="shared" si="244"/>
        <v>0</v>
      </c>
      <c r="DR108" s="3649">
        <f t="shared" si="245"/>
        <v>0</v>
      </c>
      <c r="DS108" s="3649">
        <f t="shared" si="246"/>
        <v>0</v>
      </c>
      <c r="DT108" s="3649">
        <f t="shared" si="247"/>
        <v>0</v>
      </c>
      <c r="DU108" s="3649">
        <f t="shared" si="248"/>
        <v>0</v>
      </c>
      <c r="DV108" s="3649">
        <f t="shared" si="249"/>
        <v>0</v>
      </c>
      <c r="DW108" s="3649">
        <f t="shared" si="250"/>
        <v>0</v>
      </c>
      <c r="DX108" s="3649">
        <f t="shared" si="251"/>
        <v>0</v>
      </c>
      <c r="DY108" s="3649">
        <f t="shared" si="252"/>
        <v>0</v>
      </c>
      <c r="DZ108" s="3649">
        <f t="shared" si="253"/>
        <v>0</v>
      </c>
    </row>
    <row r="109" spans="1:130" ht="24" customHeight="1" x14ac:dyDescent="0.25">
      <c r="A109" s="2974" t="s">
        <v>3652</v>
      </c>
      <c r="B109" s="1921">
        <f>+D109+F109+H109</f>
        <v>0</v>
      </c>
      <c r="C109" s="2288">
        <f>+E109+G109+I109</f>
        <v>0</v>
      </c>
      <c r="D109" s="1926"/>
      <c r="E109" s="42"/>
      <c r="F109" s="1923"/>
      <c r="G109" s="42"/>
      <c r="H109" s="1923"/>
      <c r="I109" s="63"/>
      <c r="J109" s="1995"/>
      <c r="K109" s="6141"/>
      <c r="L109" s="1995"/>
      <c r="M109" s="6141"/>
      <c r="N109" s="1995"/>
      <c r="O109" s="6141"/>
      <c r="P109" s="1995"/>
      <c r="Q109" s="6141"/>
      <c r="R109" s="1995"/>
      <c r="S109" s="6141"/>
      <c r="T109" s="1995"/>
      <c r="U109" s="6141"/>
      <c r="V109" s="1995"/>
      <c r="W109" s="6141"/>
      <c r="X109" s="1995"/>
      <c r="Y109" s="6141"/>
      <c r="Z109" s="1995"/>
      <c r="AA109" s="6141"/>
      <c r="AB109" s="1995"/>
      <c r="AC109" s="6141"/>
      <c r="AD109" s="1995"/>
      <c r="AE109" s="6141"/>
      <c r="AF109" s="1995"/>
      <c r="AG109" s="6141"/>
      <c r="AH109" s="1995"/>
      <c r="AI109" s="6141"/>
      <c r="AJ109" s="1995"/>
      <c r="AK109" s="6141"/>
      <c r="AL109" s="1995"/>
      <c r="AM109" s="6141"/>
      <c r="AN109" s="1995"/>
      <c r="AO109" s="6141"/>
      <c r="AP109" s="1995"/>
      <c r="AQ109" s="6142"/>
      <c r="AR109" s="1926"/>
      <c r="AS109" s="43"/>
      <c r="AT109" s="1926"/>
      <c r="AU109" s="42"/>
      <c r="AV109" s="1923"/>
      <c r="AW109" s="63"/>
      <c r="AX109" s="3647" t="str">
        <f t="shared" si="221"/>
        <v/>
      </c>
      <c r="AY109" s="3647"/>
      <c r="AZ109" s="3647"/>
      <c r="BA109" s="3647"/>
      <c r="BB109" s="3647"/>
      <c r="BC109" s="3647"/>
      <c r="BD109" s="3647"/>
      <c r="BE109" s="3647"/>
      <c r="BF109" s="3647"/>
      <c r="BG109" s="3647"/>
      <c r="BH109" s="3647"/>
      <c r="BI109" s="148"/>
      <c r="BJ109" s="148"/>
      <c r="BK109" s="148"/>
      <c r="BL109" s="148"/>
      <c r="BU109" s="148"/>
      <c r="BW109" s="2117"/>
      <c r="CA109" s="3648" t="str">
        <f t="shared" si="222"/>
        <v/>
      </c>
      <c r="CB109" s="3648" t="str">
        <f t="shared" si="223"/>
        <v/>
      </c>
      <c r="CC109" s="3648" t="str">
        <f t="shared" si="224"/>
        <v/>
      </c>
      <c r="CD109" s="3648" t="str">
        <f t="shared" si="225"/>
        <v/>
      </c>
      <c r="CE109" s="3648" t="str">
        <f t="shared" si="226"/>
        <v/>
      </c>
      <c r="CF109" s="3648" t="str">
        <f t="shared" si="254"/>
        <v/>
      </c>
      <c r="CG109" s="3648" t="str">
        <f t="shared" si="255"/>
        <v/>
      </c>
      <c r="CH109" s="3648" t="str">
        <f t="shared" si="256"/>
        <v/>
      </c>
      <c r="CI109" s="3648" t="str">
        <f t="shared" si="257"/>
        <v/>
      </c>
      <c r="CJ109" s="3648" t="str">
        <f t="shared" si="258"/>
        <v/>
      </c>
      <c r="CK109" s="3648" t="str">
        <f t="shared" si="259"/>
        <v/>
      </c>
      <c r="CL109" s="3648" t="str">
        <f t="shared" si="260"/>
        <v/>
      </c>
      <c r="CM109" s="3648" t="str">
        <f t="shared" si="261"/>
        <v/>
      </c>
      <c r="CN109" s="3648" t="str">
        <f t="shared" si="262"/>
        <v/>
      </c>
      <c r="CO109" s="3648" t="str">
        <f t="shared" si="263"/>
        <v/>
      </c>
      <c r="CP109" s="3648" t="str">
        <f t="shared" si="264"/>
        <v/>
      </c>
      <c r="CQ109" s="3648" t="str">
        <f t="shared" si="265"/>
        <v/>
      </c>
      <c r="CR109" s="3648" t="str">
        <f t="shared" si="266"/>
        <v/>
      </c>
      <c r="CS109" s="3648" t="str">
        <f t="shared" si="267"/>
        <v/>
      </c>
      <c r="CT109" s="3648" t="str">
        <f t="shared" si="268"/>
        <v/>
      </c>
      <c r="CU109" s="3648" t="str">
        <f t="shared" si="269"/>
        <v/>
      </c>
      <c r="CV109" s="3648" t="str">
        <f t="shared" si="270"/>
        <v/>
      </c>
      <c r="CW109" s="3648" t="str">
        <f t="shared" si="271"/>
        <v/>
      </c>
      <c r="CX109" s="3648" t="str">
        <f t="shared" si="272"/>
        <v/>
      </c>
      <c r="CY109" s="3648" t="str">
        <f t="shared" si="273"/>
        <v/>
      </c>
      <c r="CZ109" s="3648" t="str">
        <f t="shared" si="227"/>
        <v/>
      </c>
      <c r="DA109" s="3649">
        <f t="shared" si="228"/>
        <v>0</v>
      </c>
      <c r="DB109" s="3649">
        <f t="shared" si="229"/>
        <v>0</v>
      </c>
      <c r="DC109" s="3649">
        <f t="shared" si="230"/>
        <v>0</v>
      </c>
      <c r="DD109" s="3649">
        <f t="shared" si="231"/>
        <v>0</v>
      </c>
      <c r="DE109" s="3649">
        <f t="shared" si="232"/>
        <v>0</v>
      </c>
      <c r="DF109" s="3649">
        <f t="shared" si="233"/>
        <v>0</v>
      </c>
      <c r="DG109" s="3649">
        <f t="shared" si="234"/>
        <v>0</v>
      </c>
      <c r="DH109" s="3649">
        <f t="shared" si="235"/>
        <v>0</v>
      </c>
      <c r="DI109" s="3649">
        <f t="shared" si="236"/>
        <v>0</v>
      </c>
      <c r="DJ109" s="3649">
        <f t="shared" si="237"/>
        <v>0</v>
      </c>
      <c r="DK109" s="3649">
        <f t="shared" si="238"/>
        <v>0</v>
      </c>
      <c r="DL109" s="3649">
        <f t="shared" si="239"/>
        <v>0</v>
      </c>
      <c r="DM109" s="3649">
        <f t="shared" si="240"/>
        <v>0</v>
      </c>
      <c r="DN109" s="3649">
        <f t="shared" si="241"/>
        <v>0</v>
      </c>
      <c r="DO109" s="3649">
        <f t="shared" si="242"/>
        <v>0</v>
      </c>
      <c r="DP109" s="3649">
        <f t="shared" si="243"/>
        <v>0</v>
      </c>
      <c r="DQ109" s="3649">
        <f t="shared" si="244"/>
        <v>0</v>
      </c>
      <c r="DR109" s="3649">
        <f t="shared" si="245"/>
        <v>0</v>
      </c>
      <c r="DS109" s="3649">
        <f t="shared" si="246"/>
        <v>0</v>
      </c>
      <c r="DT109" s="3649">
        <f t="shared" si="247"/>
        <v>0</v>
      </c>
      <c r="DU109" s="3649">
        <f t="shared" si="248"/>
        <v>0</v>
      </c>
      <c r="DV109" s="3649">
        <f t="shared" si="249"/>
        <v>0</v>
      </c>
      <c r="DW109" s="3649">
        <f t="shared" si="250"/>
        <v>0</v>
      </c>
      <c r="DX109" s="3649">
        <f t="shared" si="251"/>
        <v>0</v>
      </c>
      <c r="DY109" s="3649">
        <f t="shared" si="252"/>
        <v>0</v>
      </c>
      <c r="DZ109" s="3649">
        <f t="shared" si="253"/>
        <v>0</v>
      </c>
    </row>
    <row r="110" spans="1:130" ht="18" customHeight="1" x14ac:dyDescent="0.25">
      <c r="A110" s="2974" t="s">
        <v>3653</v>
      </c>
      <c r="B110" s="1921">
        <f>+P110+R110+T110+V110+X110+Z110+AB110+AD110+AF110+AH110+AJ110+AL110+AN110+AP110</f>
        <v>0</v>
      </c>
      <c r="C110" s="2288">
        <f>+Q110+S110+U110+W110+Y110+AA110+AC110+AE110+AG110+AI110+AK110+AM110+AO110+AQ110</f>
        <v>0</v>
      </c>
      <c r="D110" s="2005"/>
      <c r="E110" s="6058"/>
      <c r="F110" s="2002"/>
      <c r="G110" s="6058"/>
      <c r="H110" s="2002"/>
      <c r="I110" s="6058"/>
      <c r="J110" s="2002"/>
      <c r="K110" s="6058"/>
      <c r="L110" s="2002"/>
      <c r="M110" s="4571"/>
      <c r="N110" s="2005"/>
      <c r="O110" s="6058"/>
      <c r="P110" s="1923"/>
      <c r="Q110" s="42"/>
      <c r="R110" s="1923"/>
      <c r="S110" s="42"/>
      <c r="T110" s="1923"/>
      <c r="U110" s="42"/>
      <c r="V110" s="1923"/>
      <c r="W110" s="42"/>
      <c r="X110" s="1923"/>
      <c r="Y110" s="42"/>
      <c r="Z110" s="1923"/>
      <c r="AA110" s="42"/>
      <c r="AB110" s="1923"/>
      <c r="AC110" s="42"/>
      <c r="AD110" s="1923"/>
      <c r="AE110" s="42"/>
      <c r="AF110" s="1923"/>
      <c r="AG110" s="42"/>
      <c r="AH110" s="1923"/>
      <c r="AI110" s="42"/>
      <c r="AJ110" s="1923"/>
      <c r="AK110" s="42"/>
      <c r="AL110" s="1923"/>
      <c r="AM110" s="42"/>
      <c r="AN110" s="1923"/>
      <c r="AO110" s="42"/>
      <c r="AP110" s="1923"/>
      <c r="AQ110" s="43"/>
      <c r="AR110" s="1926"/>
      <c r="AS110" s="43"/>
      <c r="AT110" s="1926"/>
      <c r="AU110" s="42"/>
      <c r="AV110" s="1923"/>
      <c r="AW110" s="63"/>
      <c r="AX110" s="3647" t="str">
        <f t="shared" si="221"/>
        <v/>
      </c>
      <c r="AY110" s="3647"/>
      <c r="AZ110" s="3647"/>
      <c r="BA110" s="3647"/>
      <c r="BB110" s="3647"/>
      <c r="BC110" s="3647"/>
      <c r="BD110" s="3647"/>
      <c r="BE110" s="3647"/>
      <c r="BF110" s="3647"/>
      <c r="BG110" s="3647"/>
      <c r="BH110" s="3647"/>
      <c r="BI110" s="148"/>
      <c r="BJ110" s="148"/>
      <c r="BK110" s="148"/>
      <c r="BL110" s="148"/>
      <c r="BU110" s="148"/>
      <c r="BW110" s="2117"/>
      <c r="CA110" s="3648" t="str">
        <f t="shared" si="222"/>
        <v/>
      </c>
      <c r="CB110" s="3648" t="str">
        <f t="shared" si="223"/>
        <v/>
      </c>
      <c r="CC110" s="3648" t="str">
        <f t="shared" si="224"/>
        <v/>
      </c>
      <c r="CD110" s="3648" t="str">
        <f t="shared" si="225"/>
        <v/>
      </c>
      <c r="CE110" s="3648" t="str">
        <f t="shared" si="226"/>
        <v/>
      </c>
      <c r="CF110" s="3648" t="str">
        <f t="shared" si="254"/>
        <v/>
      </c>
      <c r="CG110" s="3648" t="str">
        <f t="shared" si="255"/>
        <v/>
      </c>
      <c r="CH110" s="3648" t="str">
        <f t="shared" si="256"/>
        <v/>
      </c>
      <c r="CI110" s="3648" t="str">
        <f t="shared" si="257"/>
        <v/>
      </c>
      <c r="CJ110" s="3648" t="str">
        <f t="shared" si="258"/>
        <v/>
      </c>
      <c r="CK110" s="3648" t="str">
        <f t="shared" si="259"/>
        <v/>
      </c>
      <c r="CL110" s="3648" t="str">
        <f t="shared" si="260"/>
        <v/>
      </c>
      <c r="CM110" s="3648" t="str">
        <f t="shared" si="261"/>
        <v/>
      </c>
      <c r="CN110" s="3648" t="str">
        <f t="shared" si="262"/>
        <v/>
      </c>
      <c r="CO110" s="3648" t="str">
        <f t="shared" si="263"/>
        <v/>
      </c>
      <c r="CP110" s="3648" t="str">
        <f t="shared" si="264"/>
        <v/>
      </c>
      <c r="CQ110" s="3648" t="str">
        <f t="shared" si="265"/>
        <v/>
      </c>
      <c r="CR110" s="3648" t="str">
        <f t="shared" si="266"/>
        <v/>
      </c>
      <c r="CS110" s="3648" t="str">
        <f t="shared" si="267"/>
        <v/>
      </c>
      <c r="CT110" s="3648" t="str">
        <f t="shared" si="268"/>
        <v/>
      </c>
      <c r="CU110" s="3648" t="str">
        <f t="shared" si="269"/>
        <v/>
      </c>
      <c r="CV110" s="3648" t="str">
        <f t="shared" si="270"/>
        <v/>
      </c>
      <c r="CW110" s="3648" t="str">
        <f t="shared" si="271"/>
        <v/>
      </c>
      <c r="CX110" s="3648" t="str">
        <f t="shared" si="272"/>
        <v/>
      </c>
      <c r="CY110" s="3648" t="str">
        <f t="shared" si="273"/>
        <v/>
      </c>
      <c r="CZ110" s="3648" t="str">
        <f t="shared" si="227"/>
        <v/>
      </c>
      <c r="DA110" s="3649">
        <f t="shared" si="228"/>
        <v>0</v>
      </c>
      <c r="DB110" s="3649">
        <f t="shared" si="229"/>
        <v>0</v>
      </c>
      <c r="DC110" s="3649">
        <f t="shared" si="230"/>
        <v>0</v>
      </c>
      <c r="DD110" s="3649">
        <f t="shared" si="231"/>
        <v>0</v>
      </c>
      <c r="DE110" s="3649">
        <f t="shared" si="232"/>
        <v>0</v>
      </c>
      <c r="DF110" s="3649">
        <f t="shared" si="233"/>
        <v>0</v>
      </c>
      <c r="DG110" s="3649">
        <f t="shared" si="234"/>
        <v>0</v>
      </c>
      <c r="DH110" s="3649">
        <f t="shared" si="235"/>
        <v>0</v>
      </c>
      <c r="DI110" s="3649">
        <f t="shared" si="236"/>
        <v>0</v>
      </c>
      <c r="DJ110" s="3649">
        <f t="shared" si="237"/>
        <v>0</v>
      </c>
      <c r="DK110" s="3649">
        <f t="shared" si="238"/>
        <v>0</v>
      </c>
      <c r="DL110" s="3649">
        <f t="shared" si="239"/>
        <v>0</v>
      </c>
      <c r="DM110" s="3649">
        <f t="shared" si="240"/>
        <v>0</v>
      </c>
      <c r="DN110" s="3649">
        <f t="shared" si="241"/>
        <v>0</v>
      </c>
      <c r="DO110" s="3649">
        <f t="shared" si="242"/>
        <v>0</v>
      </c>
      <c r="DP110" s="3649">
        <f t="shared" si="243"/>
        <v>0</v>
      </c>
      <c r="DQ110" s="3649">
        <f t="shared" si="244"/>
        <v>0</v>
      </c>
      <c r="DR110" s="3649">
        <f t="shared" si="245"/>
        <v>0</v>
      </c>
      <c r="DS110" s="3649">
        <f t="shared" si="246"/>
        <v>0</v>
      </c>
      <c r="DT110" s="3649">
        <f t="shared" si="247"/>
        <v>0</v>
      </c>
      <c r="DU110" s="3649">
        <f t="shared" si="248"/>
        <v>0</v>
      </c>
      <c r="DV110" s="3649">
        <f t="shared" si="249"/>
        <v>0</v>
      </c>
      <c r="DW110" s="3649">
        <f t="shared" si="250"/>
        <v>0</v>
      </c>
      <c r="DX110" s="3649">
        <f t="shared" si="251"/>
        <v>0</v>
      </c>
      <c r="DY110" s="3649">
        <f t="shared" si="252"/>
        <v>0</v>
      </c>
      <c r="DZ110" s="3649">
        <f t="shared" si="253"/>
        <v>0</v>
      </c>
    </row>
    <row r="111" spans="1:130" ht="16.149999999999999" customHeight="1" x14ac:dyDescent="0.25">
      <c r="A111" s="2245" t="s">
        <v>3654</v>
      </c>
      <c r="B111" s="1921">
        <f>+N111+P111+R111+T111+V111+X111+Z111+AB111+AD111+AF111+AH111+AJ111+AL111+AN111+AP111</f>
        <v>0</v>
      </c>
      <c r="C111" s="2288">
        <f>+O111+Q111+S111+U111+W111+Y111+AA111+AC111+AE111+AG111+AI111+AK111+AM111+AO111+AQ111</f>
        <v>0</v>
      </c>
      <c r="D111" s="1998"/>
      <c r="E111" s="6141"/>
      <c r="F111" s="1995"/>
      <c r="G111" s="6141"/>
      <c r="H111" s="1995"/>
      <c r="I111" s="5507"/>
      <c r="J111" s="1998"/>
      <c r="K111" s="1998"/>
      <c r="L111" s="1995"/>
      <c r="M111" s="5507"/>
      <c r="N111" s="1926"/>
      <c r="O111" s="42"/>
      <c r="P111" s="1923"/>
      <c r="Q111" s="42"/>
      <c r="R111" s="1923"/>
      <c r="S111" s="42"/>
      <c r="T111" s="1923"/>
      <c r="U111" s="42"/>
      <c r="V111" s="1923"/>
      <c r="W111" s="42"/>
      <c r="X111" s="1923"/>
      <c r="Y111" s="42"/>
      <c r="Z111" s="1923"/>
      <c r="AA111" s="42"/>
      <c r="AB111" s="1923"/>
      <c r="AC111" s="42"/>
      <c r="AD111" s="1923"/>
      <c r="AE111" s="42"/>
      <c r="AF111" s="1923"/>
      <c r="AG111" s="42"/>
      <c r="AH111" s="1923"/>
      <c r="AI111" s="42"/>
      <c r="AJ111" s="1923"/>
      <c r="AK111" s="42"/>
      <c r="AL111" s="1923"/>
      <c r="AM111" s="42"/>
      <c r="AN111" s="1923"/>
      <c r="AO111" s="42"/>
      <c r="AP111" s="1923"/>
      <c r="AQ111" s="43"/>
      <c r="AR111" s="1926"/>
      <c r="AS111" s="43"/>
      <c r="AT111" s="1926"/>
      <c r="AU111" s="42"/>
      <c r="AV111" s="1923"/>
      <c r="AW111" s="63"/>
      <c r="AX111" s="3647" t="str">
        <f t="shared" si="221"/>
        <v/>
      </c>
      <c r="AY111" s="3647"/>
      <c r="AZ111" s="3647"/>
      <c r="BA111" s="3647"/>
      <c r="BB111" s="3647"/>
      <c r="BC111" s="3647"/>
      <c r="BD111" s="3647"/>
      <c r="BE111" s="3647"/>
      <c r="BF111" s="3647"/>
      <c r="BG111" s="3647"/>
      <c r="BH111" s="3647"/>
      <c r="BI111" s="148"/>
      <c r="BJ111" s="148"/>
      <c r="BK111" s="148"/>
      <c r="BL111" s="148"/>
      <c r="BU111" s="148"/>
      <c r="BW111" s="2117"/>
      <c r="CA111" s="3648" t="str">
        <f t="shared" si="222"/>
        <v/>
      </c>
      <c r="CB111" s="3648" t="str">
        <f t="shared" si="223"/>
        <v/>
      </c>
      <c r="CC111" s="3648" t="str">
        <f t="shared" si="224"/>
        <v/>
      </c>
      <c r="CD111" s="3648" t="str">
        <f t="shared" si="225"/>
        <v/>
      </c>
      <c r="CE111" s="3648" t="str">
        <f t="shared" si="226"/>
        <v/>
      </c>
      <c r="CF111" s="3648" t="str">
        <f t="shared" si="254"/>
        <v/>
      </c>
      <c r="CG111" s="3648" t="str">
        <f t="shared" si="255"/>
        <v/>
      </c>
      <c r="CH111" s="3648" t="str">
        <f t="shared" si="256"/>
        <v/>
      </c>
      <c r="CI111" s="3648" t="str">
        <f t="shared" si="257"/>
        <v/>
      </c>
      <c r="CJ111" s="3648" t="str">
        <f t="shared" si="258"/>
        <v/>
      </c>
      <c r="CK111" s="3648" t="str">
        <f t="shared" si="259"/>
        <v/>
      </c>
      <c r="CL111" s="3648" t="str">
        <f t="shared" si="260"/>
        <v/>
      </c>
      <c r="CM111" s="3648" t="str">
        <f t="shared" si="261"/>
        <v/>
      </c>
      <c r="CN111" s="3648" t="str">
        <f t="shared" si="262"/>
        <v/>
      </c>
      <c r="CO111" s="3648" t="str">
        <f t="shared" si="263"/>
        <v/>
      </c>
      <c r="CP111" s="3648" t="str">
        <f t="shared" si="264"/>
        <v/>
      </c>
      <c r="CQ111" s="3648" t="str">
        <f t="shared" si="265"/>
        <v/>
      </c>
      <c r="CR111" s="3648" t="str">
        <f t="shared" si="266"/>
        <v/>
      </c>
      <c r="CS111" s="3648" t="str">
        <f t="shared" si="267"/>
        <v/>
      </c>
      <c r="CT111" s="3648" t="str">
        <f t="shared" si="268"/>
        <v/>
      </c>
      <c r="CU111" s="3648" t="str">
        <f t="shared" si="269"/>
        <v/>
      </c>
      <c r="CV111" s="3648" t="str">
        <f t="shared" si="270"/>
        <v/>
      </c>
      <c r="CW111" s="3648" t="str">
        <f t="shared" si="271"/>
        <v/>
      </c>
      <c r="CX111" s="3648" t="str">
        <f t="shared" si="272"/>
        <v/>
      </c>
      <c r="CY111" s="3648" t="str">
        <f t="shared" si="273"/>
        <v/>
      </c>
      <c r="CZ111" s="3648" t="str">
        <f t="shared" si="227"/>
        <v/>
      </c>
      <c r="DA111" s="3649">
        <f t="shared" si="228"/>
        <v>0</v>
      </c>
      <c r="DB111" s="3649">
        <f t="shared" si="229"/>
        <v>0</v>
      </c>
      <c r="DC111" s="3649">
        <f t="shared" si="230"/>
        <v>0</v>
      </c>
      <c r="DD111" s="3649">
        <f t="shared" si="231"/>
        <v>0</v>
      </c>
      <c r="DE111" s="3649">
        <f t="shared" si="232"/>
        <v>0</v>
      </c>
      <c r="DF111" s="3649">
        <f t="shared" si="233"/>
        <v>0</v>
      </c>
      <c r="DG111" s="3649">
        <f t="shared" si="234"/>
        <v>0</v>
      </c>
      <c r="DH111" s="3649">
        <f t="shared" si="235"/>
        <v>0</v>
      </c>
      <c r="DI111" s="3649">
        <f t="shared" si="236"/>
        <v>0</v>
      </c>
      <c r="DJ111" s="3649">
        <f t="shared" si="237"/>
        <v>0</v>
      </c>
      <c r="DK111" s="3649">
        <f t="shared" si="238"/>
        <v>0</v>
      </c>
      <c r="DL111" s="3649">
        <f t="shared" si="239"/>
        <v>0</v>
      </c>
      <c r="DM111" s="3649">
        <f t="shared" si="240"/>
        <v>0</v>
      </c>
      <c r="DN111" s="3649">
        <f t="shared" si="241"/>
        <v>0</v>
      </c>
      <c r="DO111" s="3649">
        <f t="shared" si="242"/>
        <v>0</v>
      </c>
      <c r="DP111" s="3649">
        <f t="shared" si="243"/>
        <v>0</v>
      </c>
      <c r="DQ111" s="3649">
        <f t="shared" si="244"/>
        <v>0</v>
      </c>
      <c r="DR111" s="3649">
        <f t="shared" si="245"/>
        <v>0</v>
      </c>
      <c r="DS111" s="3649">
        <f t="shared" si="246"/>
        <v>0</v>
      </c>
      <c r="DT111" s="3649">
        <f t="shared" si="247"/>
        <v>0</v>
      </c>
      <c r="DU111" s="3649">
        <f t="shared" si="248"/>
        <v>0</v>
      </c>
      <c r="DV111" s="3649">
        <f t="shared" si="249"/>
        <v>0</v>
      </c>
      <c r="DW111" s="3649">
        <f t="shared" si="250"/>
        <v>0</v>
      </c>
      <c r="DX111" s="3649">
        <f t="shared" si="251"/>
        <v>0</v>
      </c>
      <c r="DY111" s="3649">
        <f t="shared" si="252"/>
        <v>0</v>
      </c>
      <c r="DZ111" s="3649">
        <f t="shared" si="253"/>
        <v>0</v>
      </c>
    </row>
    <row r="112" spans="1:130" ht="16.149999999999999" customHeight="1" x14ac:dyDescent="0.25">
      <c r="A112" s="2245" t="s">
        <v>3655</v>
      </c>
      <c r="B112" s="1921">
        <f>+D112+F112+H112+J112+L112+N112+P112+R112+T112+V112+X112+Z112+AB112+AD112+AF112+AH112+AJ112+AL112+AN112+AP112</f>
        <v>0</v>
      </c>
      <c r="C112" s="2288">
        <f>+E112+G112+I112+K112+M112+O112+Q112+S112+U112+W112+Y112+AA112+AC112+AE112+AG112+AI112+AK112+AM112+AO112+AQ112</f>
        <v>0</v>
      </c>
      <c r="D112" s="1926"/>
      <c r="E112" s="42"/>
      <c r="F112" s="1923"/>
      <c r="G112" s="42"/>
      <c r="H112" s="1923"/>
      <c r="I112" s="63"/>
      <c r="J112" s="1926"/>
      <c r="K112" s="1926"/>
      <c r="L112" s="1923"/>
      <c r="M112" s="63"/>
      <c r="N112" s="1926"/>
      <c r="O112" s="42"/>
      <c r="P112" s="1923"/>
      <c r="Q112" s="42"/>
      <c r="R112" s="1923"/>
      <c r="S112" s="42"/>
      <c r="T112" s="1923"/>
      <c r="U112" s="42"/>
      <c r="V112" s="1923"/>
      <c r="W112" s="42"/>
      <c r="X112" s="1923"/>
      <c r="Y112" s="42"/>
      <c r="Z112" s="1923"/>
      <c r="AA112" s="42"/>
      <c r="AB112" s="1923"/>
      <c r="AC112" s="42"/>
      <c r="AD112" s="1923"/>
      <c r="AE112" s="42"/>
      <c r="AF112" s="1923"/>
      <c r="AG112" s="42"/>
      <c r="AH112" s="1923"/>
      <c r="AI112" s="42"/>
      <c r="AJ112" s="1923"/>
      <c r="AK112" s="42"/>
      <c r="AL112" s="1923"/>
      <c r="AM112" s="42"/>
      <c r="AN112" s="1923"/>
      <c r="AO112" s="42"/>
      <c r="AP112" s="1923"/>
      <c r="AQ112" s="43"/>
      <c r="AR112" s="1926"/>
      <c r="AS112" s="43"/>
      <c r="AT112" s="1926"/>
      <c r="AU112" s="42"/>
      <c r="AV112" s="1923"/>
      <c r="AW112" s="63"/>
      <c r="AX112" s="3647" t="str">
        <f t="shared" si="221"/>
        <v/>
      </c>
      <c r="AY112" s="3647"/>
      <c r="AZ112" s="3647"/>
      <c r="BA112" s="3647"/>
      <c r="BB112" s="3647"/>
      <c r="BC112" s="3647"/>
      <c r="BD112" s="3647"/>
      <c r="BE112" s="3647"/>
      <c r="BF112" s="3647"/>
      <c r="BG112" s="3647"/>
      <c r="BH112" s="3647"/>
      <c r="BI112" s="148"/>
      <c r="BJ112" s="148"/>
      <c r="BK112" s="148"/>
      <c r="BL112" s="148"/>
      <c r="BU112" s="148"/>
      <c r="BW112" s="2117"/>
      <c r="CA112" s="3648" t="str">
        <f t="shared" si="222"/>
        <v/>
      </c>
      <c r="CB112" s="3648" t="str">
        <f t="shared" si="223"/>
        <v/>
      </c>
      <c r="CC112" s="3648" t="str">
        <f t="shared" si="224"/>
        <v/>
      </c>
      <c r="CD112" s="3648" t="str">
        <f t="shared" si="225"/>
        <v/>
      </c>
      <c r="CE112" s="3648" t="str">
        <f t="shared" si="226"/>
        <v/>
      </c>
      <c r="CF112" s="3648" t="str">
        <f t="shared" si="254"/>
        <v/>
      </c>
      <c r="CG112" s="3648" t="str">
        <f t="shared" si="255"/>
        <v/>
      </c>
      <c r="CH112" s="3648" t="str">
        <f t="shared" si="256"/>
        <v/>
      </c>
      <c r="CI112" s="3648" t="str">
        <f t="shared" si="257"/>
        <v/>
      </c>
      <c r="CJ112" s="3648" t="str">
        <f t="shared" si="258"/>
        <v/>
      </c>
      <c r="CK112" s="3648" t="str">
        <f t="shared" si="259"/>
        <v/>
      </c>
      <c r="CL112" s="3648" t="str">
        <f t="shared" si="260"/>
        <v/>
      </c>
      <c r="CM112" s="3648" t="str">
        <f t="shared" si="261"/>
        <v/>
      </c>
      <c r="CN112" s="3648" t="str">
        <f t="shared" si="262"/>
        <v/>
      </c>
      <c r="CO112" s="3648" t="str">
        <f t="shared" si="263"/>
        <v/>
      </c>
      <c r="CP112" s="3648" t="str">
        <f t="shared" si="264"/>
        <v/>
      </c>
      <c r="CQ112" s="3648" t="str">
        <f t="shared" si="265"/>
        <v/>
      </c>
      <c r="CR112" s="3648" t="str">
        <f t="shared" si="266"/>
        <v/>
      </c>
      <c r="CS112" s="3648" t="str">
        <f t="shared" si="267"/>
        <v/>
      </c>
      <c r="CT112" s="3648" t="str">
        <f t="shared" si="268"/>
        <v/>
      </c>
      <c r="CU112" s="3648" t="str">
        <f t="shared" si="269"/>
        <v/>
      </c>
      <c r="CV112" s="3648" t="str">
        <f t="shared" si="270"/>
        <v/>
      </c>
      <c r="CW112" s="3648" t="str">
        <f t="shared" si="271"/>
        <v/>
      </c>
      <c r="CX112" s="3648" t="str">
        <f t="shared" si="272"/>
        <v/>
      </c>
      <c r="CY112" s="3648" t="str">
        <f t="shared" si="273"/>
        <v/>
      </c>
      <c r="CZ112" s="3648" t="str">
        <f t="shared" si="227"/>
        <v/>
      </c>
      <c r="DA112" s="3649">
        <f t="shared" si="228"/>
        <v>0</v>
      </c>
      <c r="DB112" s="3649">
        <f t="shared" si="229"/>
        <v>0</v>
      </c>
      <c r="DC112" s="3649">
        <f t="shared" si="230"/>
        <v>0</v>
      </c>
      <c r="DD112" s="3649">
        <f t="shared" si="231"/>
        <v>0</v>
      </c>
      <c r="DE112" s="3649">
        <f t="shared" si="232"/>
        <v>0</v>
      </c>
      <c r="DF112" s="3649">
        <f t="shared" si="233"/>
        <v>0</v>
      </c>
      <c r="DG112" s="3649">
        <f t="shared" si="234"/>
        <v>0</v>
      </c>
      <c r="DH112" s="3649">
        <f t="shared" si="235"/>
        <v>0</v>
      </c>
      <c r="DI112" s="3649">
        <f t="shared" si="236"/>
        <v>0</v>
      </c>
      <c r="DJ112" s="3649">
        <f t="shared" si="237"/>
        <v>0</v>
      </c>
      <c r="DK112" s="3649">
        <f t="shared" si="238"/>
        <v>0</v>
      </c>
      <c r="DL112" s="3649">
        <f t="shared" si="239"/>
        <v>0</v>
      </c>
      <c r="DM112" s="3649">
        <f t="shared" si="240"/>
        <v>0</v>
      </c>
      <c r="DN112" s="3649">
        <f t="shared" si="241"/>
        <v>0</v>
      </c>
      <c r="DO112" s="3649">
        <f t="shared" si="242"/>
        <v>0</v>
      </c>
      <c r="DP112" s="3649">
        <f t="shared" si="243"/>
        <v>0</v>
      </c>
      <c r="DQ112" s="3649">
        <f t="shared" si="244"/>
        <v>0</v>
      </c>
      <c r="DR112" s="3649">
        <f t="shared" si="245"/>
        <v>0</v>
      </c>
      <c r="DS112" s="3649">
        <f t="shared" si="246"/>
        <v>0</v>
      </c>
      <c r="DT112" s="3649">
        <f t="shared" si="247"/>
        <v>0</v>
      </c>
      <c r="DU112" s="3649">
        <f t="shared" si="248"/>
        <v>0</v>
      </c>
      <c r="DV112" s="3649">
        <f t="shared" si="249"/>
        <v>0</v>
      </c>
      <c r="DW112" s="3649">
        <f t="shared" si="250"/>
        <v>0</v>
      </c>
      <c r="DX112" s="3649">
        <f t="shared" si="251"/>
        <v>0</v>
      </c>
      <c r="DY112" s="3649">
        <f t="shared" si="252"/>
        <v>0</v>
      </c>
      <c r="DZ112" s="3649">
        <f t="shared" si="253"/>
        <v>0</v>
      </c>
    </row>
    <row r="113" spans="1:130" ht="16.149999999999999" customHeight="1" x14ac:dyDescent="0.25">
      <c r="A113" s="2246" t="s">
        <v>3656</v>
      </c>
      <c r="B113" s="1921">
        <f>+P113+R113+T113+V113+X113+Z113+AB113+AD113+AF113+AH113+AJ113+AL113+AN113+AP113</f>
        <v>0</v>
      </c>
      <c r="C113" s="2288">
        <f>+Q113+S113+U113+W113+Y113+AA113+AC113+AE113+AG113+AI113+AK113+AM113+AO113+AQ113</f>
        <v>0</v>
      </c>
      <c r="D113" s="2005"/>
      <c r="E113" s="6058"/>
      <c r="F113" s="2002"/>
      <c r="G113" s="6058"/>
      <c r="H113" s="2002"/>
      <c r="I113" s="6058"/>
      <c r="J113" s="2002"/>
      <c r="K113" s="6058"/>
      <c r="L113" s="2002"/>
      <c r="M113" s="4571"/>
      <c r="N113" s="2005"/>
      <c r="O113" s="6058"/>
      <c r="P113" s="1923"/>
      <c r="Q113" s="42"/>
      <c r="R113" s="1923"/>
      <c r="S113" s="42"/>
      <c r="T113" s="1923"/>
      <c r="U113" s="42"/>
      <c r="V113" s="1923"/>
      <c r="W113" s="42"/>
      <c r="X113" s="1923"/>
      <c r="Y113" s="42"/>
      <c r="Z113" s="1923"/>
      <c r="AA113" s="42"/>
      <c r="AB113" s="1923"/>
      <c r="AC113" s="42"/>
      <c r="AD113" s="1923"/>
      <c r="AE113" s="42"/>
      <c r="AF113" s="1923"/>
      <c r="AG113" s="42"/>
      <c r="AH113" s="1923"/>
      <c r="AI113" s="42"/>
      <c r="AJ113" s="1923"/>
      <c r="AK113" s="42"/>
      <c r="AL113" s="1923"/>
      <c r="AM113" s="42"/>
      <c r="AN113" s="1923"/>
      <c r="AO113" s="42"/>
      <c r="AP113" s="1923"/>
      <c r="AQ113" s="43"/>
      <c r="AR113" s="1926"/>
      <c r="AS113" s="43"/>
      <c r="AT113" s="1926"/>
      <c r="AU113" s="42"/>
      <c r="AV113" s="1923"/>
      <c r="AW113" s="63"/>
      <c r="AX113" s="3647" t="str">
        <f t="shared" si="221"/>
        <v/>
      </c>
      <c r="AY113" s="3647"/>
      <c r="AZ113" s="3647"/>
      <c r="BA113" s="3647"/>
      <c r="BB113" s="3647"/>
      <c r="BC113" s="3647"/>
      <c r="BD113" s="3647"/>
      <c r="BE113" s="3647"/>
      <c r="BF113" s="3647"/>
      <c r="BG113" s="3647"/>
      <c r="BH113" s="3647"/>
      <c r="BI113" s="148"/>
      <c r="BJ113" s="148"/>
      <c r="BK113" s="148"/>
      <c r="BL113" s="148"/>
      <c r="BU113" s="148"/>
      <c r="BW113" s="2117"/>
      <c r="CA113" s="3648" t="str">
        <f t="shared" si="222"/>
        <v/>
      </c>
      <c r="CB113" s="3648" t="str">
        <f t="shared" si="223"/>
        <v/>
      </c>
      <c r="CC113" s="3648" t="str">
        <f t="shared" si="224"/>
        <v/>
      </c>
      <c r="CD113" s="3648" t="str">
        <f t="shared" si="225"/>
        <v/>
      </c>
      <c r="CE113" s="3648" t="str">
        <f t="shared" si="226"/>
        <v/>
      </c>
      <c r="CF113" s="3648" t="str">
        <f t="shared" si="254"/>
        <v/>
      </c>
      <c r="CG113" s="3648" t="str">
        <f t="shared" si="255"/>
        <v/>
      </c>
      <c r="CH113" s="3648" t="str">
        <f t="shared" si="256"/>
        <v/>
      </c>
      <c r="CI113" s="3648" t="str">
        <f t="shared" si="257"/>
        <v/>
      </c>
      <c r="CJ113" s="3648" t="str">
        <f t="shared" si="258"/>
        <v/>
      </c>
      <c r="CK113" s="3648" t="str">
        <f t="shared" si="259"/>
        <v/>
      </c>
      <c r="CL113" s="3648" t="str">
        <f t="shared" si="260"/>
        <v/>
      </c>
      <c r="CM113" s="3648" t="str">
        <f t="shared" si="261"/>
        <v/>
      </c>
      <c r="CN113" s="3648" t="str">
        <f t="shared" si="262"/>
        <v/>
      </c>
      <c r="CO113" s="3648" t="str">
        <f t="shared" si="263"/>
        <v/>
      </c>
      <c r="CP113" s="3648" t="str">
        <f t="shared" si="264"/>
        <v/>
      </c>
      <c r="CQ113" s="3648" t="str">
        <f t="shared" si="265"/>
        <v/>
      </c>
      <c r="CR113" s="3648" t="str">
        <f t="shared" si="266"/>
        <v/>
      </c>
      <c r="CS113" s="3648" t="str">
        <f t="shared" si="267"/>
        <v/>
      </c>
      <c r="CT113" s="3648" t="str">
        <f t="shared" si="268"/>
        <v/>
      </c>
      <c r="CU113" s="3648" t="str">
        <f t="shared" si="269"/>
        <v/>
      </c>
      <c r="CV113" s="3648" t="str">
        <f t="shared" si="270"/>
        <v/>
      </c>
      <c r="CW113" s="3648" t="str">
        <f t="shared" si="271"/>
        <v/>
      </c>
      <c r="CX113" s="3648" t="str">
        <f t="shared" si="272"/>
        <v/>
      </c>
      <c r="CY113" s="3648" t="str">
        <f t="shared" si="273"/>
        <v/>
      </c>
      <c r="CZ113" s="3648" t="str">
        <f t="shared" si="227"/>
        <v/>
      </c>
      <c r="DA113" s="3649">
        <f t="shared" si="228"/>
        <v>0</v>
      </c>
      <c r="DB113" s="3649">
        <f t="shared" si="229"/>
        <v>0</v>
      </c>
      <c r="DC113" s="3649">
        <f t="shared" si="230"/>
        <v>0</v>
      </c>
      <c r="DD113" s="3649">
        <f t="shared" si="231"/>
        <v>0</v>
      </c>
      <c r="DE113" s="3649">
        <f t="shared" si="232"/>
        <v>0</v>
      </c>
      <c r="DF113" s="3649">
        <f t="shared" si="233"/>
        <v>0</v>
      </c>
      <c r="DG113" s="3649">
        <f t="shared" si="234"/>
        <v>0</v>
      </c>
      <c r="DH113" s="3649">
        <f t="shared" si="235"/>
        <v>0</v>
      </c>
      <c r="DI113" s="3649">
        <f t="shared" si="236"/>
        <v>0</v>
      </c>
      <c r="DJ113" s="3649">
        <f t="shared" si="237"/>
        <v>0</v>
      </c>
      <c r="DK113" s="3649">
        <f t="shared" si="238"/>
        <v>0</v>
      </c>
      <c r="DL113" s="3649">
        <f t="shared" si="239"/>
        <v>0</v>
      </c>
      <c r="DM113" s="3649">
        <f t="shared" si="240"/>
        <v>0</v>
      </c>
      <c r="DN113" s="3649">
        <f t="shared" si="241"/>
        <v>0</v>
      </c>
      <c r="DO113" s="3649">
        <f t="shared" si="242"/>
        <v>0</v>
      </c>
      <c r="DP113" s="3649">
        <f t="shared" si="243"/>
        <v>0</v>
      </c>
      <c r="DQ113" s="3649">
        <f t="shared" si="244"/>
        <v>0</v>
      </c>
      <c r="DR113" s="3649">
        <f t="shared" si="245"/>
        <v>0</v>
      </c>
      <c r="DS113" s="3649">
        <f t="shared" si="246"/>
        <v>0</v>
      </c>
      <c r="DT113" s="3649">
        <f t="shared" si="247"/>
        <v>0</v>
      </c>
      <c r="DU113" s="3649">
        <f t="shared" si="248"/>
        <v>0</v>
      </c>
      <c r="DV113" s="3649">
        <f t="shared" si="249"/>
        <v>0</v>
      </c>
      <c r="DW113" s="3649">
        <f t="shared" si="250"/>
        <v>0</v>
      </c>
      <c r="DX113" s="3649">
        <f t="shared" si="251"/>
        <v>0</v>
      </c>
      <c r="DY113" s="3649">
        <f t="shared" si="252"/>
        <v>0</v>
      </c>
      <c r="DZ113" s="3649">
        <f t="shared" si="253"/>
        <v>0</v>
      </c>
    </row>
    <row r="114" spans="1:130" ht="16.149999999999999" customHeight="1" x14ac:dyDescent="0.25">
      <c r="A114" s="2245" t="s">
        <v>3657</v>
      </c>
      <c r="B114" s="1921">
        <f>+P114+R114+T114+V114+X114+Z114+AB114+AD114+AF114+AH114</f>
        <v>0</v>
      </c>
      <c r="C114" s="2288">
        <f>+Q114+S114+U114+W114+Y114+AA114+AC114+AE114+AG114+AI114</f>
        <v>0</v>
      </c>
      <c r="D114" s="2005"/>
      <c r="E114" s="6058"/>
      <c r="F114" s="2002"/>
      <c r="G114" s="6058"/>
      <c r="H114" s="2002"/>
      <c r="I114" s="6058"/>
      <c r="J114" s="2002"/>
      <c r="K114" s="6058"/>
      <c r="L114" s="2002"/>
      <c r="M114" s="4571"/>
      <c r="N114" s="2005"/>
      <c r="O114" s="6058"/>
      <c r="P114" s="1923"/>
      <c r="Q114" s="42"/>
      <c r="R114" s="1923"/>
      <c r="S114" s="42"/>
      <c r="T114" s="1923"/>
      <c r="U114" s="42"/>
      <c r="V114" s="1923"/>
      <c r="W114" s="42"/>
      <c r="X114" s="1923"/>
      <c r="Y114" s="42"/>
      <c r="Z114" s="1923"/>
      <c r="AA114" s="42"/>
      <c r="AB114" s="1923"/>
      <c r="AC114" s="42"/>
      <c r="AD114" s="1923"/>
      <c r="AE114" s="42"/>
      <c r="AF114" s="1923"/>
      <c r="AG114" s="42"/>
      <c r="AH114" s="1923"/>
      <c r="AI114" s="42"/>
      <c r="AJ114" s="2002"/>
      <c r="AK114" s="6058"/>
      <c r="AL114" s="2002"/>
      <c r="AM114" s="6058"/>
      <c r="AN114" s="2002"/>
      <c r="AO114" s="6058"/>
      <c r="AP114" s="2002"/>
      <c r="AQ114" s="4184"/>
      <c r="AR114" s="1926"/>
      <c r="AS114" s="43"/>
      <c r="AT114" s="1926"/>
      <c r="AU114" s="42"/>
      <c r="AV114" s="1923"/>
      <c r="AW114" s="63"/>
      <c r="AX114" s="3647" t="str">
        <f t="shared" si="221"/>
        <v/>
      </c>
      <c r="AY114" s="3647"/>
      <c r="AZ114" s="3647"/>
      <c r="BA114" s="3647"/>
      <c r="BB114" s="3647"/>
      <c r="BC114" s="3647"/>
      <c r="BD114" s="3647"/>
      <c r="BE114" s="3647"/>
      <c r="BF114" s="3647"/>
      <c r="BG114" s="3647"/>
      <c r="BH114" s="3647"/>
      <c r="BI114" s="148"/>
      <c r="BJ114" s="148"/>
      <c r="BK114" s="148"/>
      <c r="BL114" s="148"/>
      <c r="BU114" s="148"/>
      <c r="BW114" s="2117"/>
      <c r="CA114" s="3648" t="str">
        <f t="shared" si="222"/>
        <v/>
      </c>
      <c r="CB114" s="3648" t="str">
        <f t="shared" si="223"/>
        <v/>
      </c>
      <c r="CC114" s="3648" t="str">
        <f t="shared" si="224"/>
        <v/>
      </c>
      <c r="CD114" s="3648" t="str">
        <f t="shared" si="225"/>
        <v/>
      </c>
      <c r="CE114" s="3648" t="str">
        <f t="shared" si="226"/>
        <v/>
      </c>
      <c r="CF114" s="3648" t="str">
        <f t="shared" si="254"/>
        <v/>
      </c>
      <c r="CG114" s="3648" t="str">
        <f t="shared" si="255"/>
        <v/>
      </c>
      <c r="CH114" s="3648" t="str">
        <f t="shared" si="256"/>
        <v/>
      </c>
      <c r="CI114" s="3648" t="str">
        <f t="shared" si="257"/>
        <v/>
      </c>
      <c r="CJ114" s="3648" t="str">
        <f t="shared" si="258"/>
        <v/>
      </c>
      <c r="CK114" s="3648" t="str">
        <f t="shared" si="259"/>
        <v/>
      </c>
      <c r="CL114" s="3648" t="str">
        <f t="shared" si="260"/>
        <v/>
      </c>
      <c r="CM114" s="3648" t="str">
        <f t="shared" si="261"/>
        <v/>
      </c>
      <c r="CN114" s="3648" t="str">
        <f t="shared" si="262"/>
        <v/>
      </c>
      <c r="CO114" s="3648" t="str">
        <f t="shared" si="263"/>
        <v/>
      </c>
      <c r="CP114" s="3648" t="str">
        <f t="shared" si="264"/>
        <v/>
      </c>
      <c r="CQ114" s="3648" t="str">
        <f t="shared" si="265"/>
        <v/>
      </c>
      <c r="CR114" s="3648" t="str">
        <f t="shared" si="266"/>
        <v/>
      </c>
      <c r="CS114" s="3648" t="str">
        <f t="shared" si="267"/>
        <v/>
      </c>
      <c r="CT114" s="3648" t="str">
        <f t="shared" si="268"/>
        <v/>
      </c>
      <c r="CU114" s="3648" t="str">
        <f t="shared" si="269"/>
        <v/>
      </c>
      <c r="CV114" s="3648" t="str">
        <f t="shared" si="270"/>
        <v/>
      </c>
      <c r="CW114" s="3648" t="str">
        <f t="shared" si="271"/>
        <v/>
      </c>
      <c r="CX114" s="3648" t="str">
        <f t="shared" si="272"/>
        <v/>
      </c>
      <c r="CY114" s="3648" t="str">
        <f t="shared" si="273"/>
        <v/>
      </c>
      <c r="CZ114" s="3648" t="str">
        <f t="shared" si="227"/>
        <v/>
      </c>
      <c r="DA114" s="3649">
        <f t="shared" si="228"/>
        <v>0</v>
      </c>
      <c r="DB114" s="3649">
        <f t="shared" si="229"/>
        <v>0</v>
      </c>
      <c r="DC114" s="3649">
        <f t="shared" si="230"/>
        <v>0</v>
      </c>
      <c r="DD114" s="3649">
        <f t="shared" si="231"/>
        <v>0</v>
      </c>
      <c r="DE114" s="3649">
        <f t="shared" si="232"/>
        <v>0</v>
      </c>
      <c r="DF114" s="3649">
        <f t="shared" si="233"/>
        <v>0</v>
      </c>
      <c r="DG114" s="3649">
        <f t="shared" si="234"/>
        <v>0</v>
      </c>
      <c r="DH114" s="3649">
        <f t="shared" si="235"/>
        <v>0</v>
      </c>
      <c r="DI114" s="3649">
        <f t="shared" si="236"/>
        <v>0</v>
      </c>
      <c r="DJ114" s="3649">
        <f t="shared" si="237"/>
        <v>0</v>
      </c>
      <c r="DK114" s="3649">
        <f t="shared" si="238"/>
        <v>0</v>
      </c>
      <c r="DL114" s="3649">
        <f t="shared" si="239"/>
        <v>0</v>
      </c>
      <c r="DM114" s="3649">
        <f t="shared" si="240"/>
        <v>0</v>
      </c>
      <c r="DN114" s="3649">
        <f t="shared" si="241"/>
        <v>0</v>
      </c>
      <c r="DO114" s="3649">
        <f t="shared" si="242"/>
        <v>0</v>
      </c>
      <c r="DP114" s="3649">
        <f t="shared" si="243"/>
        <v>0</v>
      </c>
      <c r="DQ114" s="3649">
        <f t="shared" si="244"/>
        <v>0</v>
      </c>
      <c r="DR114" s="3649">
        <f t="shared" si="245"/>
        <v>0</v>
      </c>
      <c r="DS114" s="3649">
        <f t="shared" si="246"/>
        <v>0</v>
      </c>
      <c r="DT114" s="3649">
        <f t="shared" si="247"/>
        <v>0</v>
      </c>
      <c r="DU114" s="3649">
        <f t="shared" si="248"/>
        <v>0</v>
      </c>
      <c r="DV114" s="3649">
        <f t="shared" si="249"/>
        <v>0</v>
      </c>
      <c r="DW114" s="3649">
        <f t="shared" si="250"/>
        <v>0</v>
      </c>
      <c r="DX114" s="3649">
        <f t="shared" si="251"/>
        <v>0</v>
      </c>
      <c r="DY114" s="3649">
        <f t="shared" si="252"/>
        <v>0</v>
      </c>
      <c r="DZ114" s="3649">
        <f t="shared" si="253"/>
        <v>0</v>
      </c>
    </row>
    <row r="115" spans="1:130" ht="16.149999999999999" customHeight="1" x14ac:dyDescent="0.25">
      <c r="A115" s="2245" t="s">
        <v>3658</v>
      </c>
      <c r="B115" s="1921">
        <f t="shared" ref="B115:C117" si="274">+D115+F115+H115+J115+L115+N115+P115+R115+T115+V115+X115+Z115+AB115+AD115+AF115+AH115+AJ115+AL115+AN115+AP115</f>
        <v>0</v>
      </c>
      <c r="C115" s="2288">
        <f t="shared" si="274"/>
        <v>0</v>
      </c>
      <c r="D115" s="1926"/>
      <c r="E115" s="42"/>
      <c r="F115" s="1923"/>
      <c r="G115" s="42"/>
      <c r="H115" s="1923"/>
      <c r="I115" s="63"/>
      <c r="J115" s="1926"/>
      <c r="K115" s="1926"/>
      <c r="L115" s="1923"/>
      <c r="M115" s="63"/>
      <c r="N115" s="1926"/>
      <c r="O115" s="42"/>
      <c r="P115" s="1923"/>
      <c r="Q115" s="42"/>
      <c r="R115" s="1923"/>
      <c r="S115" s="42"/>
      <c r="T115" s="1923"/>
      <c r="U115" s="42"/>
      <c r="V115" s="1923"/>
      <c r="W115" s="42"/>
      <c r="X115" s="1923"/>
      <c r="Y115" s="42"/>
      <c r="Z115" s="1923"/>
      <c r="AA115" s="42"/>
      <c r="AB115" s="1923"/>
      <c r="AC115" s="42"/>
      <c r="AD115" s="1923"/>
      <c r="AE115" s="42"/>
      <c r="AF115" s="1923"/>
      <c r="AG115" s="42"/>
      <c r="AH115" s="1923"/>
      <c r="AI115" s="42"/>
      <c r="AJ115" s="1923"/>
      <c r="AK115" s="42"/>
      <c r="AL115" s="1923"/>
      <c r="AM115" s="42"/>
      <c r="AN115" s="1923"/>
      <c r="AO115" s="42"/>
      <c r="AP115" s="1923"/>
      <c r="AQ115" s="43"/>
      <c r="AR115" s="1926"/>
      <c r="AS115" s="43"/>
      <c r="AT115" s="1926"/>
      <c r="AU115" s="42"/>
      <c r="AV115" s="1923"/>
      <c r="AW115" s="63"/>
      <c r="AX115" s="3647" t="str">
        <f t="shared" si="221"/>
        <v/>
      </c>
      <c r="AY115" s="3647"/>
      <c r="AZ115" s="3647"/>
      <c r="BA115" s="3647"/>
      <c r="BB115" s="3647"/>
      <c r="BC115" s="3647"/>
      <c r="BD115" s="3647"/>
      <c r="BE115" s="3647"/>
      <c r="BF115" s="3647"/>
      <c r="BG115" s="3647"/>
      <c r="BH115" s="3647"/>
      <c r="BI115" s="148"/>
      <c r="BJ115" s="148"/>
      <c r="BK115" s="148"/>
      <c r="BL115" s="148"/>
      <c r="BU115" s="148"/>
      <c r="BW115" s="2117"/>
      <c r="CA115" s="3648" t="str">
        <f t="shared" si="222"/>
        <v/>
      </c>
      <c r="CB115" s="3648" t="str">
        <f t="shared" si="223"/>
        <v/>
      </c>
      <c r="CC115" s="3648" t="str">
        <f t="shared" si="224"/>
        <v/>
      </c>
      <c r="CD115" s="3648" t="str">
        <f t="shared" si="225"/>
        <v/>
      </c>
      <c r="CE115" s="3648" t="str">
        <f t="shared" si="226"/>
        <v/>
      </c>
      <c r="CF115" s="3648" t="str">
        <f t="shared" si="254"/>
        <v/>
      </c>
      <c r="CG115" s="3648" t="str">
        <f t="shared" si="255"/>
        <v/>
      </c>
      <c r="CH115" s="3648" t="str">
        <f t="shared" si="256"/>
        <v/>
      </c>
      <c r="CI115" s="3648" t="str">
        <f t="shared" si="257"/>
        <v/>
      </c>
      <c r="CJ115" s="3648" t="str">
        <f t="shared" si="258"/>
        <v/>
      </c>
      <c r="CK115" s="3648" t="str">
        <f t="shared" si="259"/>
        <v/>
      </c>
      <c r="CL115" s="3648" t="str">
        <f t="shared" si="260"/>
        <v/>
      </c>
      <c r="CM115" s="3648" t="str">
        <f t="shared" si="261"/>
        <v/>
      </c>
      <c r="CN115" s="3648" t="str">
        <f t="shared" si="262"/>
        <v/>
      </c>
      <c r="CO115" s="3648" t="str">
        <f t="shared" si="263"/>
        <v/>
      </c>
      <c r="CP115" s="3648" t="str">
        <f t="shared" si="264"/>
        <v/>
      </c>
      <c r="CQ115" s="3648" t="str">
        <f t="shared" si="265"/>
        <v/>
      </c>
      <c r="CR115" s="3648" t="str">
        <f t="shared" si="266"/>
        <v/>
      </c>
      <c r="CS115" s="3648" t="str">
        <f t="shared" si="267"/>
        <v/>
      </c>
      <c r="CT115" s="3648" t="str">
        <f t="shared" si="268"/>
        <v/>
      </c>
      <c r="CU115" s="3648" t="str">
        <f t="shared" si="269"/>
        <v/>
      </c>
      <c r="CV115" s="3648" t="str">
        <f t="shared" si="270"/>
        <v/>
      </c>
      <c r="CW115" s="3648" t="str">
        <f t="shared" si="271"/>
        <v/>
      </c>
      <c r="CX115" s="3648" t="str">
        <f t="shared" si="272"/>
        <v/>
      </c>
      <c r="CY115" s="3648" t="str">
        <f t="shared" si="273"/>
        <v/>
      </c>
      <c r="CZ115" s="3648" t="str">
        <f t="shared" si="227"/>
        <v/>
      </c>
      <c r="DA115" s="3649">
        <f t="shared" si="228"/>
        <v>0</v>
      </c>
      <c r="DB115" s="3649">
        <f t="shared" si="229"/>
        <v>0</v>
      </c>
      <c r="DC115" s="3649">
        <f t="shared" si="230"/>
        <v>0</v>
      </c>
      <c r="DD115" s="3649">
        <f t="shared" si="231"/>
        <v>0</v>
      </c>
      <c r="DE115" s="3649">
        <f t="shared" si="232"/>
        <v>0</v>
      </c>
      <c r="DF115" s="3649">
        <f t="shared" si="233"/>
        <v>0</v>
      </c>
      <c r="DG115" s="3649">
        <f t="shared" si="234"/>
        <v>0</v>
      </c>
      <c r="DH115" s="3649">
        <f t="shared" si="235"/>
        <v>0</v>
      </c>
      <c r="DI115" s="3649">
        <f t="shared" si="236"/>
        <v>0</v>
      </c>
      <c r="DJ115" s="3649">
        <f t="shared" si="237"/>
        <v>0</v>
      </c>
      <c r="DK115" s="3649">
        <f t="shared" si="238"/>
        <v>0</v>
      </c>
      <c r="DL115" s="3649">
        <f t="shared" si="239"/>
        <v>0</v>
      </c>
      <c r="DM115" s="3649">
        <f t="shared" si="240"/>
        <v>0</v>
      </c>
      <c r="DN115" s="3649">
        <f t="shared" si="241"/>
        <v>0</v>
      </c>
      <c r="DO115" s="3649">
        <f t="shared" si="242"/>
        <v>0</v>
      </c>
      <c r="DP115" s="3649">
        <f t="shared" si="243"/>
        <v>0</v>
      </c>
      <c r="DQ115" s="3649">
        <f t="shared" si="244"/>
        <v>0</v>
      </c>
      <c r="DR115" s="3649">
        <f t="shared" si="245"/>
        <v>0</v>
      </c>
      <c r="DS115" s="3649">
        <f t="shared" si="246"/>
        <v>0</v>
      </c>
      <c r="DT115" s="3649">
        <f t="shared" si="247"/>
        <v>0</v>
      </c>
      <c r="DU115" s="3649">
        <f t="shared" si="248"/>
        <v>0</v>
      </c>
      <c r="DV115" s="3649">
        <f t="shared" si="249"/>
        <v>0</v>
      </c>
      <c r="DW115" s="3649">
        <f t="shared" si="250"/>
        <v>0</v>
      </c>
      <c r="DX115" s="3649">
        <f t="shared" si="251"/>
        <v>0</v>
      </c>
      <c r="DY115" s="3649">
        <f t="shared" si="252"/>
        <v>0</v>
      </c>
      <c r="DZ115" s="3649">
        <f t="shared" si="253"/>
        <v>0</v>
      </c>
    </row>
    <row r="116" spans="1:130" ht="16.149999999999999" customHeight="1" x14ac:dyDescent="0.25">
      <c r="A116" s="2245" t="s">
        <v>3659</v>
      </c>
      <c r="B116" s="1921">
        <f t="shared" si="274"/>
        <v>0</v>
      </c>
      <c r="C116" s="2288">
        <f t="shared" si="274"/>
        <v>0</v>
      </c>
      <c r="D116" s="1926"/>
      <c r="E116" s="42"/>
      <c r="F116" s="1923"/>
      <c r="G116" s="42"/>
      <c r="H116" s="1923"/>
      <c r="I116" s="63"/>
      <c r="J116" s="1926"/>
      <c r="K116" s="1926"/>
      <c r="L116" s="1923"/>
      <c r="M116" s="63"/>
      <c r="N116" s="1926"/>
      <c r="O116" s="42"/>
      <c r="P116" s="1923"/>
      <c r="Q116" s="42"/>
      <c r="R116" s="1923"/>
      <c r="S116" s="42"/>
      <c r="T116" s="1923"/>
      <c r="U116" s="42"/>
      <c r="V116" s="1923"/>
      <c r="W116" s="42"/>
      <c r="X116" s="1923"/>
      <c r="Y116" s="42"/>
      <c r="Z116" s="1923"/>
      <c r="AA116" s="42"/>
      <c r="AB116" s="1923"/>
      <c r="AC116" s="42"/>
      <c r="AD116" s="1923"/>
      <c r="AE116" s="42"/>
      <c r="AF116" s="1923"/>
      <c r="AG116" s="42"/>
      <c r="AH116" s="1923"/>
      <c r="AI116" s="42"/>
      <c r="AJ116" s="1923"/>
      <c r="AK116" s="42"/>
      <c r="AL116" s="1923"/>
      <c r="AM116" s="42"/>
      <c r="AN116" s="1923"/>
      <c r="AO116" s="42"/>
      <c r="AP116" s="1923"/>
      <c r="AQ116" s="43"/>
      <c r="AR116" s="1926"/>
      <c r="AS116" s="43"/>
      <c r="AT116" s="1926"/>
      <c r="AU116" s="42"/>
      <c r="AV116" s="1923"/>
      <c r="AW116" s="63"/>
      <c r="AX116" s="3647" t="str">
        <f t="shared" si="221"/>
        <v/>
      </c>
      <c r="AY116" s="3647"/>
      <c r="AZ116" s="3647"/>
      <c r="BA116" s="3647"/>
      <c r="BB116" s="3647"/>
      <c r="BC116" s="3647"/>
      <c r="BD116" s="3647"/>
      <c r="BE116" s="3647"/>
      <c r="BF116" s="3647"/>
      <c r="BG116" s="3647"/>
      <c r="BH116" s="3647"/>
      <c r="BI116" s="148"/>
      <c r="BJ116" s="148"/>
      <c r="BK116" s="148"/>
      <c r="BL116" s="148"/>
      <c r="BU116" s="148"/>
      <c r="BW116" s="2117"/>
      <c r="CA116" s="3648" t="str">
        <f t="shared" si="222"/>
        <v/>
      </c>
      <c r="CB116" s="3648" t="str">
        <f t="shared" si="223"/>
        <v/>
      </c>
      <c r="CC116" s="3648" t="str">
        <f t="shared" si="224"/>
        <v/>
      </c>
      <c r="CD116" s="3648" t="str">
        <f t="shared" si="225"/>
        <v/>
      </c>
      <c r="CE116" s="3648" t="str">
        <f t="shared" si="226"/>
        <v/>
      </c>
      <c r="CF116" s="3648" t="str">
        <f t="shared" si="254"/>
        <v/>
      </c>
      <c r="CG116" s="3648" t="str">
        <f t="shared" si="255"/>
        <v/>
      </c>
      <c r="CH116" s="3648" t="str">
        <f t="shared" si="256"/>
        <v/>
      </c>
      <c r="CI116" s="3648" t="str">
        <f t="shared" si="257"/>
        <v/>
      </c>
      <c r="CJ116" s="3648" t="str">
        <f t="shared" si="258"/>
        <v/>
      </c>
      <c r="CK116" s="3648" t="str">
        <f t="shared" si="259"/>
        <v/>
      </c>
      <c r="CL116" s="3648" t="str">
        <f t="shared" si="260"/>
        <v/>
      </c>
      <c r="CM116" s="3648" t="str">
        <f t="shared" si="261"/>
        <v/>
      </c>
      <c r="CN116" s="3648" t="str">
        <f t="shared" si="262"/>
        <v/>
      </c>
      <c r="CO116" s="3648" t="str">
        <f t="shared" si="263"/>
        <v/>
      </c>
      <c r="CP116" s="3648" t="str">
        <f t="shared" si="264"/>
        <v/>
      </c>
      <c r="CQ116" s="3648" t="str">
        <f t="shared" si="265"/>
        <v/>
      </c>
      <c r="CR116" s="3648" t="str">
        <f t="shared" si="266"/>
        <v/>
      </c>
      <c r="CS116" s="3648" t="str">
        <f t="shared" si="267"/>
        <v/>
      </c>
      <c r="CT116" s="3648" t="str">
        <f t="shared" si="268"/>
        <v/>
      </c>
      <c r="CU116" s="3648" t="str">
        <f t="shared" si="269"/>
        <v/>
      </c>
      <c r="CV116" s="3648" t="str">
        <f t="shared" si="270"/>
        <v/>
      </c>
      <c r="CW116" s="3648" t="str">
        <f t="shared" si="271"/>
        <v/>
      </c>
      <c r="CX116" s="3648" t="str">
        <f t="shared" si="272"/>
        <v/>
      </c>
      <c r="CY116" s="3648" t="str">
        <f t="shared" si="273"/>
        <v/>
      </c>
      <c r="CZ116" s="3648" t="str">
        <f t="shared" si="227"/>
        <v/>
      </c>
      <c r="DA116" s="3649">
        <f t="shared" si="228"/>
        <v>0</v>
      </c>
      <c r="DB116" s="3649">
        <f t="shared" si="229"/>
        <v>0</v>
      </c>
      <c r="DC116" s="3649">
        <f t="shared" si="230"/>
        <v>0</v>
      </c>
      <c r="DD116" s="3649">
        <f t="shared" si="231"/>
        <v>0</v>
      </c>
      <c r="DE116" s="3649">
        <f t="shared" si="232"/>
        <v>0</v>
      </c>
      <c r="DF116" s="3649">
        <f t="shared" si="233"/>
        <v>0</v>
      </c>
      <c r="DG116" s="3649">
        <f t="shared" si="234"/>
        <v>0</v>
      </c>
      <c r="DH116" s="3649">
        <f t="shared" si="235"/>
        <v>0</v>
      </c>
      <c r="DI116" s="3649">
        <f t="shared" si="236"/>
        <v>0</v>
      </c>
      <c r="DJ116" s="3649">
        <f t="shared" si="237"/>
        <v>0</v>
      </c>
      <c r="DK116" s="3649">
        <f t="shared" si="238"/>
        <v>0</v>
      </c>
      <c r="DL116" s="3649">
        <f t="shared" si="239"/>
        <v>0</v>
      </c>
      <c r="DM116" s="3649">
        <f t="shared" si="240"/>
        <v>0</v>
      </c>
      <c r="DN116" s="3649">
        <f t="shared" si="241"/>
        <v>0</v>
      </c>
      <c r="DO116" s="3649">
        <f t="shared" si="242"/>
        <v>0</v>
      </c>
      <c r="DP116" s="3649">
        <f t="shared" si="243"/>
        <v>0</v>
      </c>
      <c r="DQ116" s="3649">
        <f t="shared" si="244"/>
        <v>0</v>
      </c>
      <c r="DR116" s="3649">
        <f t="shared" si="245"/>
        <v>0</v>
      </c>
      <c r="DS116" s="3649">
        <f t="shared" si="246"/>
        <v>0</v>
      </c>
      <c r="DT116" s="3649">
        <f t="shared" si="247"/>
        <v>0</v>
      </c>
      <c r="DU116" s="3649">
        <f t="shared" si="248"/>
        <v>0</v>
      </c>
      <c r="DV116" s="3649">
        <f t="shared" si="249"/>
        <v>0</v>
      </c>
      <c r="DW116" s="3649">
        <f t="shared" si="250"/>
        <v>0</v>
      </c>
      <c r="DX116" s="3649">
        <f t="shared" si="251"/>
        <v>0</v>
      </c>
      <c r="DY116" s="3649">
        <f t="shared" si="252"/>
        <v>0</v>
      </c>
      <c r="DZ116" s="3649">
        <f t="shared" si="253"/>
        <v>0</v>
      </c>
    </row>
    <row r="117" spans="1:130" ht="16.149999999999999" customHeight="1" x14ac:dyDescent="0.25">
      <c r="A117" s="6145" t="s">
        <v>3660</v>
      </c>
      <c r="B117" s="6144">
        <f t="shared" si="274"/>
        <v>0</v>
      </c>
      <c r="C117" s="6145">
        <f t="shared" si="274"/>
        <v>0</v>
      </c>
      <c r="D117" s="2023"/>
      <c r="E117" s="2028"/>
      <c r="F117" s="2022"/>
      <c r="G117" s="2028"/>
      <c r="H117" s="2022"/>
      <c r="I117" s="2021"/>
      <c r="J117" s="2023"/>
      <c r="K117" s="2023"/>
      <c r="L117" s="2022"/>
      <c r="M117" s="2021"/>
      <c r="N117" s="2023"/>
      <c r="O117" s="2028"/>
      <c r="P117" s="2022"/>
      <c r="Q117" s="2028"/>
      <c r="R117" s="2022"/>
      <c r="S117" s="2028"/>
      <c r="T117" s="2022"/>
      <c r="U117" s="2028"/>
      <c r="V117" s="2022"/>
      <c r="W117" s="2028"/>
      <c r="X117" s="2022"/>
      <c r="Y117" s="2028"/>
      <c r="Z117" s="2022"/>
      <c r="AA117" s="2028"/>
      <c r="AB117" s="2022"/>
      <c r="AC117" s="2028"/>
      <c r="AD117" s="2022"/>
      <c r="AE117" s="2028"/>
      <c r="AF117" s="2022"/>
      <c r="AG117" s="2028"/>
      <c r="AH117" s="2022"/>
      <c r="AI117" s="2028"/>
      <c r="AJ117" s="2022"/>
      <c r="AK117" s="2028"/>
      <c r="AL117" s="2022"/>
      <c r="AM117" s="2028"/>
      <c r="AN117" s="2022"/>
      <c r="AO117" s="2028"/>
      <c r="AP117" s="2022"/>
      <c r="AQ117" s="2024"/>
      <c r="AR117" s="2023"/>
      <c r="AS117" s="2024"/>
      <c r="AT117" s="2023"/>
      <c r="AU117" s="2028"/>
      <c r="AV117" s="2022"/>
      <c r="AW117" s="2021"/>
      <c r="AX117" s="3647" t="str">
        <f t="shared" si="221"/>
        <v/>
      </c>
      <c r="AY117" s="3647"/>
      <c r="AZ117" s="3647"/>
      <c r="BA117" s="3647"/>
      <c r="BB117" s="3647"/>
      <c r="BC117" s="3647"/>
      <c r="BD117" s="3647"/>
      <c r="BE117" s="3647"/>
      <c r="BF117" s="3647"/>
      <c r="BG117" s="3647"/>
      <c r="BH117" s="3647"/>
      <c r="BI117" s="148"/>
      <c r="BJ117" s="148"/>
      <c r="BK117" s="148"/>
      <c r="BL117" s="148"/>
      <c r="BU117" s="148"/>
      <c r="BW117" s="2117"/>
      <c r="CA117" s="3648" t="str">
        <f t="shared" si="222"/>
        <v/>
      </c>
      <c r="CB117" s="3648" t="str">
        <f t="shared" si="223"/>
        <v/>
      </c>
      <c r="CC117" s="3648" t="str">
        <f t="shared" si="224"/>
        <v/>
      </c>
      <c r="CD117" s="3648" t="str">
        <f t="shared" si="225"/>
        <v/>
      </c>
      <c r="CE117" s="3648" t="str">
        <f t="shared" si="226"/>
        <v/>
      </c>
      <c r="CF117" s="3648" t="str">
        <f t="shared" si="254"/>
        <v/>
      </c>
      <c r="CG117" s="3648" t="str">
        <f t="shared" si="255"/>
        <v/>
      </c>
      <c r="CH117" s="3648" t="str">
        <f t="shared" si="256"/>
        <v/>
      </c>
      <c r="CI117" s="3648" t="str">
        <f t="shared" si="257"/>
        <v/>
      </c>
      <c r="CJ117" s="3648" t="str">
        <f t="shared" si="258"/>
        <v/>
      </c>
      <c r="CK117" s="3648" t="str">
        <f t="shared" si="259"/>
        <v/>
      </c>
      <c r="CL117" s="3648" t="str">
        <f t="shared" si="260"/>
        <v/>
      </c>
      <c r="CM117" s="3648" t="str">
        <f t="shared" si="261"/>
        <v/>
      </c>
      <c r="CN117" s="3648" t="str">
        <f t="shared" si="262"/>
        <v/>
      </c>
      <c r="CO117" s="3648" t="str">
        <f t="shared" si="263"/>
        <v/>
      </c>
      <c r="CP117" s="3648" t="str">
        <f t="shared" si="264"/>
        <v/>
      </c>
      <c r="CQ117" s="3648" t="str">
        <f t="shared" si="265"/>
        <v/>
      </c>
      <c r="CR117" s="3648" t="str">
        <f t="shared" si="266"/>
        <v/>
      </c>
      <c r="CS117" s="3648" t="str">
        <f t="shared" si="267"/>
        <v/>
      </c>
      <c r="CT117" s="3648" t="str">
        <f t="shared" si="268"/>
        <v/>
      </c>
      <c r="CU117" s="3648" t="str">
        <f t="shared" si="269"/>
        <v/>
      </c>
      <c r="CV117" s="3648" t="str">
        <f t="shared" si="270"/>
        <v/>
      </c>
      <c r="CW117" s="3648" t="str">
        <f t="shared" si="271"/>
        <v/>
      </c>
      <c r="CX117" s="3648" t="str">
        <f t="shared" si="272"/>
        <v/>
      </c>
      <c r="CY117" s="3648" t="str">
        <f t="shared" si="273"/>
        <v/>
      </c>
      <c r="CZ117" s="3648" t="str">
        <f t="shared" si="227"/>
        <v/>
      </c>
      <c r="DA117" s="3649">
        <f t="shared" si="228"/>
        <v>0</v>
      </c>
      <c r="DB117" s="3649">
        <f t="shared" si="229"/>
        <v>0</v>
      </c>
      <c r="DC117" s="3649">
        <f t="shared" si="230"/>
        <v>0</v>
      </c>
      <c r="DD117" s="3649">
        <f t="shared" si="231"/>
        <v>0</v>
      </c>
      <c r="DE117" s="3649">
        <f t="shared" si="232"/>
        <v>0</v>
      </c>
      <c r="DF117" s="3649">
        <f t="shared" si="233"/>
        <v>0</v>
      </c>
      <c r="DG117" s="3649">
        <f t="shared" si="234"/>
        <v>0</v>
      </c>
      <c r="DH117" s="3649">
        <f t="shared" si="235"/>
        <v>0</v>
      </c>
      <c r="DI117" s="3649">
        <f t="shared" si="236"/>
        <v>0</v>
      </c>
      <c r="DJ117" s="3649">
        <f t="shared" si="237"/>
        <v>0</v>
      </c>
      <c r="DK117" s="3649">
        <f t="shared" si="238"/>
        <v>0</v>
      </c>
      <c r="DL117" s="3649">
        <f t="shared" si="239"/>
        <v>0</v>
      </c>
      <c r="DM117" s="3649">
        <f t="shared" si="240"/>
        <v>0</v>
      </c>
      <c r="DN117" s="3649">
        <f t="shared" si="241"/>
        <v>0</v>
      </c>
      <c r="DO117" s="3649">
        <f t="shared" si="242"/>
        <v>0</v>
      </c>
      <c r="DP117" s="3649">
        <f t="shared" si="243"/>
        <v>0</v>
      </c>
      <c r="DQ117" s="3649">
        <f t="shared" si="244"/>
        <v>0</v>
      </c>
      <c r="DR117" s="3649">
        <f t="shared" si="245"/>
        <v>0</v>
      </c>
      <c r="DS117" s="3649">
        <f t="shared" si="246"/>
        <v>0</v>
      </c>
      <c r="DT117" s="3649">
        <f t="shared" si="247"/>
        <v>0</v>
      </c>
      <c r="DU117" s="3649">
        <f t="shared" si="248"/>
        <v>0</v>
      </c>
      <c r="DV117" s="3649">
        <f t="shared" si="249"/>
        <v>0</v>
      </c>
      <c r="DW117" s="3649">
        <f t="shared" si="250"/>
        <v>0</v>
      </c>
      <c r="DX117" s="3649">
        <f t="shared" si="251"/>
        <v>0</v>
      </c>
      <c r="DY117" s="3649">
        <f t="shared" si="252"/>
        <v>0</v>
      </c>
      <c r="DZ117" s="3649">
        <f t="shared" si="253"/>
        <v>0</v>
      </c>
    </row>
    <row r="118" spans="1:130" ht="31.9" customHeight="1" x14ac:dyDescent="0.25">
      <c r="A118" s="6128" t="s">
        <v>3666</v>
      </c>
      <c r="B118" s="6128"/>
      <c r="C118" s="6128"/>
      <c r="D118" s="6128"/>
      <c r="E118" s="6128"/>
      <c r="F118" s="6128"/>
      <c r="G118" s="6128"/>
      <c r="H118" s="824"/>
      <c r="I118" s="824"/>
      <c r="J118" s="2283"/>
      <c r="K118" s="2283"/>
      <c r="L118" s="2283"/>
      <c r="M118" s="2283"/>
      <c r="N118" s="2283"/>
      <c r="O118" s="2283"/>
      <c r="P118" s="2283"/>
      <c r="Q118" s="65"/>
      <c r="AX118" s="148"/>
      <c r="AY118" s="148"/>
      <c r="AZ118" s="148"/>
      <c r="BA118" s="148"/>
      <c r="BB118" s="148"/>
      <c r="BC118" s="148"/>
      <c r="BD118" s="148"/>
      <c r="BE118" s="148"/>
      <c r="BF118" s="148"/>
      <c r="BG118" s="148"/>
      <c r="BH118" s="148"/>
      <c r="BI118" s="148"/>
      <c r="BJ118" s="148"/>
      <c r="BK118" s="148"/>
      <c r="BL118" s="148"/>
      <c r="BM118" s="148"/>
      <c r="BT118" s="2120"/>
      <c r="BU118" s="2120"/>
      <c r="BV118" s="2117"/>
      <c r="BW118" s="2117"/>
    </row>
    <row r="119" spans="1:130" ht="31.9" customHeight="1" x14ac:dyDescent="0.25">
      <c r="A119" s="8104" t="s">
        <v>3639</v>
      </c>
      <c r="B119" s="8105" t="s">
        <v>50</v>
      </c>
      <c r="C119" s="8106"/>
      <c r="D119" s="8109" t="s">
        <v>843</v>
      </c>
      <c r="E119" s="8110"/>
      <c r="F119" s="8110"/>
      <c r="G119" s="8110"/>
      <c r="H119" s="8110"/>
      <c r="I119" s="8110"/>
      <c r="J119" s="8110"/>
      <c r="K119" s="8110"/>
      <c r="L119" s="8110"/>
      <c r="M119" s="8110"/>
      <c r="N119" s="8110"/>
      <c r="O119" s="8110"/>
      <c r="P119" s="8110"/>
      <c r="Q119" s="8110"/>
      <c r="R119" s="8110"/>
      <c r="S119" s="8110"/>
      <c r="T119" s="8110"/>
      <c r="U119" s="8110"/>
      <c r="V119" s="8110"/>
      <c r="W119" s="8110"/>
      <c r="X119" s="8110"/>
      <c r="Y119" s="8110"/>
      <c r="Z119" s="8110"/>
      <c r="AA119" s="8110"/>
      <c r="AB119" s="8110"/>
      <c r="AC119" s="8110"/>
      <c r="AD119" s="8110"/>
      <c r="AE119" s="8110"/>
      <c r="AF119" s="8110"/>
      <c r="AG119" s="8110"/>
      <c r="AH119" s="8110"/>
      <c r="AI119" s="8110"/>
      <c r="AJ119" s="8110"/>
      <c r="AK119" s="8110"/>
      <c r="AL119" s="8110"/>
      <c r="AM119" s="8110"/>
      <c r="AN119" s="8110"/>
      <c r="AO119" s="8110"/>
      <c r="AP119" s="8110"/>
      <c r="AQ119" s="8111"/>
      <c r="AR119" s="8112" t="s">
        <v>3640</v>
      </c>
      <c r="AS119" s="8113"/>
      <c r="AT119" s="6561" t="s">
        <v>827</v>
      </c>
      <c r="AU119" s="6562"/>
      <c r="AV119" s="8117" t="s">
        <v>112</v>
      </c>
      <c r="AW119" s="8119" t="s">
        <v>111</v>
      </c>
      <c r="AX119" s="148"/>
      <c r="AY119" s="148"/>
      <c r="AZ119" s="148"/>
      <c r="BA119" s="148"/>
      <c r="BB119" s="148"/>
      <c r="BC119" s="148"/>
      <c r="BD119" s="148"/>
      <c r="BE119" s="148"/>
      <c r="BF119" s="148"/>
      <c r="BG119" s="148"/>
      <c r="BH119" s="148"/>
      <c r="BI119" s="148"/>
      <c r="BJ119" s="148"/>
      <c r="BK119" s="148"/>
      <c r="BL119" s="148"/>
      <c r="BU119" s="148"/>
      <c r="BV119" s="2117"/>
      <c r="BW119" s="2117"/>
    </row>
    <row r="120" spans="1:130" ht="16.149999999999999" customHeight="1" x14ac:dyDescent="0.25">
      <c r="A120" s="6502"/>
      <c r="B120" s="8107"/>
      <c r="C120" s="8108"/>
      <c r="D120" s="8115" t="s">
        <v>844</v>
      </c>
      <c r="E120" s="8112"/>
      <c r="F120" s="8115" t="s">
        <v>845</v>
      </c>
      <c r="G120" s="8112"/>
      <c r="H120" s="8115" t="s">
        <v>846</v>
      </c>
      <c r="I120" s="8116"/>
      <c r="J120" s="8112" t="s">
        <v>847</v>
      </c>
      <c r="K120" s="8112"/>
      <c r="L120" s="8115" t="s">
        <v>369</v>
      </c>
      <c r="M120" s="8112"/>
      <c r="N120" s="8115" t="s">
        <v>511</v>
      </c>
      <c r="O120" s="8112"/>
      <c r="P120" s="8115" t="s">
        <v>72</v>
      </c>
      <c r="Q120" s="8112"/>
      <c r="R120" s="8115" t="s">
        <v>14</v>
      </c>
      <c r="S120" s="8112"/>
      <c r="T120" s="8115" t="s">
        <v>129</v>
      </c>
      <c r="U120" s="8116"/>
      <c r="V120" s="8115" t="s">
        <v>130</v>
      </c>
      <c r="W120" s="8116"/>
      <c r="X120" s="8115" t="s">
        <v>131</v>
      </c>
      <c r="Y120" s="8116"/>
      <c r="Z120" s="8115" t="s">
        <v>132</v>
      </c>
      <c r="AA120" s="8116"/>
      <c r="AB120" s="8115" t="s">
        <v>133</v>
      </c>
      <c r="AC120" s="8116"/>
      <c r="AD120" s="8115" t="s">
        <v>134</v>
      </c>
      <c r="AE120" s="8116"/>
      <c r="AF120" s="8115" t="s">
        <v>135</v>
      </c>
      <c r="AG120" s="8116"/>
      <c r="AH120" s="8115" t="s">
        <v>136</v>
      </c>
      <c r="AI120" s="8116"/>
      <c r="AJ120" s="8115" t="s">
        <v>137</v>
      </c>
      <c r="AK120" s="8116"/>
      <c r="AL120" s="8115" t="s">
        <v>138</v>
      </c>
      <c r="AM120" s="8116"/>
      <c r="AN120" s="8115" t="s">
        <v>139</v>
      </c>
      <c r="AO120" s="8116"/>
      <c r="AP120" s="8115" t="s">
        <v>140</v>
      </c>
      <c r="AQ120" s="8113"/>
      <c r="AR120" s="8121" t="s">
        <v>81</v>
      </c>
      <c r="AS120" s="8123" t="s">
        <v>56</v>
      </c>
      <c r="AT120" s="8114"/>
      <c r="AU120" s="6522"/>
      <c r="AV120" s="8118"/>
      <c r="AW120" s="8120"/>
      <c r="AX120" s="148"/>
      <c r="AY120" s="148"/>
      <c r="AZ120" s="148"/>
      <c r="BA120" s="148"/>
      <c r="BB120" s="148"/>
      <c r="BC120" s="148"/>
      <c r="BD120" s="148"/>
      <c r="BE120" s="148"/>
      <c r="BF120" s="148"/>
      <c r="BG120" s="148"/>
      <c r="BH120" s="148"/>
      <c r="BI120" s="148"/>
      <c r="BJ120" s="148"/>
      <c r="BK120" s="148"/>
      <c r="BL120" s="148"/>
      <c r="BU120" s="148"/>
      <c r="BV120" s="2117"/>
      <c r="BW120" s="2117"/>
    </row>
    <row r="121" spans="1:130" ht="16.149999999999999" customHeight="1" x14ac:dyDescent="0.25">
      <c r="A121" s="6503"/>
      <c r="B121" s="6135" t="s">
        <v>3641</v>
      </c>
      <c r="C121" s="6105" t="s">
        <v>3642</v>
      </c>
      <c r="D121" s="6104" t="s">
        <v>3641</v>
      </c>
      <c r="E121" s="6136" t="s">
        <v>3642</v>
      </c>
      <c r="F121" s="6104" t="s">
        <v>3641</v>
      </c>
      <c r="G121" s="6136" t="s">
        <v>3642</v>
      </c>
      <c r="H121" s="6104" t="s">
        <v>3641</v>
      </c>
      <c r="I121" s="6105" t="s">
        <v>3642</v>
      </c>
      <c r="J121" s="6135" t="s">
        <v>3641</v>
      </c>
      <c r="K121" s="6136" t="s">
        <v>3642</v>
      </c>
      <c r="L121" s="6104" t="s">
        <v>3641</v>
      </c>
      <c r="M121" s="6136" t="s">
        <v>3642</v>
      </c>
      <c r="N121" s="6104" t="s">
        <v>3641</v>
      </c>
      <c r="O121" s="6136" t="s">
        <v>3642</v>
      </c>
      <c r="P121" s="6104" t="s">
        <v>3641</v>
      </c>
      <c r="Q121" s="6136" t="s">
        <v>3642</v>
      </c>
      <c r="R121" s="6104" t="s">
        <v>3641</v>
      </c>
      <c r="S121" s="6136" t="s">
        <v>3642</v>
      </c>
      <c r="T121" s="6104" t="s">
        <v>3641</v>
      </c>
      <c r="U121" s="6136" t="s">
        <v>3642</v>
      </c>
      <c r="V121" s="6104" t="s">
        <v>3641</v>
      </c>
      <c r="W121" s="6136" t="s">
        <v>3642</v>
      </c>
      <c r="X121" s="6104" t="s">
        <v>3641</v>
      </c>
      <c r="Y121" s="6136" t="s">
        <v>3642</v>
      </c>
      <c r="Z121" s="6104" t="s">
        <v>3641</v>
      </c>
      <c r="AA121" s="6136" t="s">
        <v>3642</v>
      </c>
      <c r="AB121" s="6104" t="s">
        <v>3641</v>
      </c>
      <c r="AC121" s="6136" t="s">
        <v>3642</v>
      </c>
      <c r="AD121" s="6104" t="s">
        <v>3641</v>
      </c>
      <c r="AE121" s="6136" t="s">
        <v>3642</v>
      </c>
      <c r="AF121" s="6104" t="s">
        <v>3641</v>
      </c>
      <c r="AG121" s="6136" t="s">
        <v>3642</v>
      </c>
      <c r="AH121" s="6104" t="s">
        <v>3641</v>
      </c>
      <c r="AI121" s="6136" t="s">
        <v>3642</v>
      </c>
      <c r="AJ121" s="6104" t="s">
        <v>3641</v>
      </c>
      <c r="AK121" s="6136" t="s">
        <v>3642</v>
      </c>
      <c r="AL121" s="6104" t="s">
        <v>3641</v>
      </c>
      <c r="AM121" s="6136" t="s">
        <v>3642</v>
      </c>
      <c r="AN121" s="6104" t="s">
        <v>3641</v>
      </c>
      <c r="AO121" s="6136" t="s">
        <v>3642</v>
      </c>
      <c r="AP121" s="6104" t="s">
        <v>3641</v>
      </c>
      <c r="AQ121" s="6137" t="s">
        <v>3642</v>
      </c>
      <c r="AR121" s="8122"/>
      <c r="AS121" s="8124"/>
      <c r="AT121" s="6138" t="s">
        <v>830</v>
      </c>
      <c r="AU121" s="5827" t="s">
        <v>831</v>
      </c>
      <c r="AV121" s="6536"/>
      <c r="AW121" s="6537"/>
      <c r="AX121" s="148"/>
      <c r="AY121" s="148"/>
      <c r="AZ121" s="148"/>
      <c r="BA121" s="148"/>
      <c r="BB121" s="148"/>
      <c r="BC121" s="148"/>
      <c r="BD121" s="148"/>
      <c r="BE121" s="148"/>
      <c r="BF121" s="148"/>
      <c r="BG121" s="148"/>
      <c r="BH121" s="148"/>
      <c r="BI121" s="148"/>
      <c r="BJ121" s="148"/>
      <c r="BK121" s="148"/>
      <c r="BL121" s="148"/>
      <c r="BU121" s="148"/>
      <c r="BV121" s="2117"/>
      <c r="BW121" s="2117"/>
    </row>
    <row r="122" spans="1:130" ht="16.149999999999999" customHeight="1" x14ac:dyDescent="0.25">
      <c r="A122" s="5815" t="s">
        <v>3643</v>
      </c>
      <c r="B122" s="6139">
        <f t="shared" ref="B122:C129" si="275">+N122+P122+R122+T122+V122+X122+Z122+AB122+AD122+AF122+AH122+AJ122+AL122+AN122+AP122</f>
        <v>0</v>
      </c>
      <c r="C122" s="6140">
        <f t="shared" si="275"/>
        <v>0</v>
      </c>
      <c r="D122" s="2005"/>
      <c r="E122" s="6058"/>
      <c r="F122" s="2002"/>
      <c r="G122" s="6058"/>
      <c r="H122" s="2002"/>
      <c r="I122" s="6058"/>
      <c r="J122" s="2002"/>
      <c r="K122" s="6058"/>
      <c r="L122" s="2002"/>
      <c r="M122" s="4571"/>
      <c r="N122" s="1926"/>
      <c r="O122" s="42"/>
      <c r="P122" s="1923"/>
      <c r="Q122" s="42"/>
      <c r="R122" s="1923"/>
      <c r="S122" s="42"/>
      <c r="T122" s="1923"/>
      <c r="U122" s="42"/>
      <c r="V122" s="1923"/>
      <c r="W122" s="42"/>
      <c r="X122" s="1923"/>
      <c r="Y122" s="42"/>
      <c r="Z122" s="1923"/>
      <c r="AA122" s="42"/>
      <c r="AB122" s="1923"/>
      <c r="AC122" s="42"/>
      <c r="AD122" s="1923"/>
      <c r="AE122" s="42"/>
      <c r="AF122" s="1923"/>
      <c r="AG122" s="42"/>
      <c r="AH122" s="1923"/>
      <c r="AI122" s="42"/>
      <c r="AJ122" s="1923"/>
      <c r="AK122" s="42"/>
      <c r="AL122" s="1923"/>
      <c r="AM122" s="42"/>
      <c r="AN122" s="1923"/>
      <c r="AO122" s="42"/>
      <c r="AP122" s="1923"/>
      <c r="AQ122" s="43"/>
      <c r="AR122" s="1998"/>
      <c r="AS122" s="43"/>
      <c r="AT122" s="1926"/>
      <c r="AU122" s="42"/>
      <c r="AV122" s="1923"/>
      <c r="AW122" s="63"/>
      <c r="AX122" s="3647" t="str">
        <f t="shared" ref="AX122:AX139" si="276">$CA122&amp;$CB122&amp;$CC122&amp;$CD122&amp;$CE122&amp;$CF122&amp;$CG122&amp;$CH122&amp;$CI122&amp;$CJ122&amp;$CK122&amp;$CL122&amp;$CM122&amp;$CN122&amp;$CO122&amp;$CP122&amp;$CQ122&amp;$CR122&amp;$CS122&amp;$CT122&amp;$CU122&amp;$CV122&amp;$CW122&amp;$CX122&amp;$CY122&amp;$CZ122</f>
        <v/>
      </c>
      <c r="AY122" s="3647"/>
      <c r="AZ122" s="3647"/>
      <c r="BA122" s="3647"/>
      <c r="BB122" s="3647"/>
      <c r="BC122" s="3647"/>
      <c r="BD122" s="3647"/>
      <c r="BE122" s="3647"/>
      <c r="BF122" s="3647"/>
      <c r="BG122" s="3647"/>
      <c r="BH122" s="3647"/>
      <c r="BI122" s="148"/>
      <c r="BJ122" s="148"/>
      <c r="BK122" s="148"/>
      <c r="BL122" s="148"/>
      <c r="BU122" s="2117"/>
      <c r="BV122" s="2117"/>
      <c r="BW122" s="2117"/>
      <c r="CA122" s="3648" t="str">
        <f t="shared" ref="CA122:CA139" si="277">IF(B122&lt;C122,"* El total de Reactivos NO DEBE ser superior al total de Procesados. ","")</f>
        <v/>
      </c>
      <c r="CB122" s="3648" t="str">
        <f t="shared" ref="CB122:CB138" si="278">IF(B122&lt;&gt;(AR122+ AS122),"* La suma de las columnas Sexo DEBE SER IGUAL a los Procesados. ","")</f>
        <v/>
      </c>
      <c r="CC122" s="3648" t="str">
        <f t="shared" ref="CC122:CC139" si="279">IF(B122&lt;(AT122+ AU122),"* La suma de las columna Trans NO DEBE ser superior al total de Procesados. ","")</f>
        <v/>
      </c>
      <c r="CD122" s="3648" t="str">
        <f t="shared" ref="CD122:CD139" si="280">IF(B122&lt;AV122,"* La columna Pueblos Originarios NO DEBE ser superior al total de Procesados. ","")</f>
        <v/>
      </c>
      <c r="CE122" s="3648" t="str">
        <f t="shared" ref="CE122:CE139" si="281">IF(B122&lt;AW122,"* La columna Migrantes NO DEBE ser superior al total de Procesados. ","")</f>
        <v/>
      </c>
      <c r="CF122" s="3648" t="str">
        <f>IF(D122&lt;E122,CONCATENATE("* El total de procesados debe ser mayor o igual al total de Reactivos en el grupo de edad ",$D$120),"")</f>
        <v/>
      </c>
      <c r="CG122" s="3648" t="str">
        <f>IF(F122&lt;G122,CONCATENATE("* El total de procesados debe ser mayor o igual al total de Reactivos en el grupo de edad ",$F$120),"")</f>
        <v/>
      </c>
      <c r="CH122" s="3648" t="str">
        <f>IF(H122&lt;I122,CONCATENATE("* El total de procesados debe ser mayor o igual al total de Reactivos en el grupo de edad ",$H$120),"")</f>
        <v/>
      </c>
      <c r="CI122" s="3648" t="str">
        <f>IF(J122&lt;K122,CONCATENATE("* El total de procesados debe ser mayor o igual al total de Reactivos en el grupo de edad ",$J$120),"")</f>
        <v/>
      </c>
      <c r="CJ122" s="3648" t="str">
        <f>IF(L122&lt;M122,CONCATENATE("* El total de procesados debe ser mayor o igual al total de Reactivos en el grupo de edad ",$L$120),"")</f>
        <v/>
      </c>
      <c r="CK122" s="3648" t="str">
        <f>IF(N122&lt;O122,CONCATENATE("* El total de procesados debe ser mayor o igual al total de Reactivos en el grupo de edad ",$N$120),"")</f>
        <v/>
      </c>
      <c r="CL122" s="3648" t="str">
        <f>IF(P122&lt;Q122,CONCATENATE("* El total de procesados debe ser mayor o igual al total de Reactivos en el grupo de edad ",$P$120),"")</f>
        <v/>
      </c>
      <c r="CM122" s="3648" t="str">
        <f>IF(R122&lt;S122,CONCATENATE("* El total de procesados debe ser mayor o igual al total de Reactivos en el grupo de edad ",$R$120),"")</f>
        <v/>
      </c>
      <c r="CN122" s="3648" t="str">
        <f>IF(T122&lt;U122,CONCATENATE("* El total de procesados debe ser mayor o igual al total de Reactivos en el grupo de edad ",$T$120),"")</f>
        <v/>
      </c>
      <c r="CO122" s="3648" t="str">
        <f>IF(V122&lt;W122,CONCATENATE("* El total de procesados debe ser mayor o igual al total de Reactivos en el grupo de edad ",$V$120),"")</f>
        <v/>
      </c>
      <c r="CP122" s="3648" t="str">
        <f>IF(X122&lt;Y122,CONCATENATE("* El total de procesados debe ser mayor o igual al total de Reactivos en el grupo de edad ",$X$120),"")</f>
        <v/>
      </c>
      <c r="CQ122" s="3648" t="str">
        <f>IF(Z122&lt;AA122,CONCATENATE("* El total de procesados debe ser mayor o igual al total de Reactivos en el grupo de edad ",$Z$120),"")</f>
        <v/>
      </c>
      <c r="CR122" s="3648" t="str">
        <f>IF(AB122&lt;AC122,CONCATENATE("* El total de procesados debe ser mayor o igual al total de Reactivos en el grupo de edad ",$AB$120),"")</f>
        <v/>
      </c>
      <c r="CS122" s="3648" t="str">
        <f>IF(AD122&lt;AE122,CONCATENATE("* El total de procesados debe ser mayor o igual al total de Reactivos en el grupo de edad ",$AD$120),"")</f>
        <v/>
      </c>
      <c r="CT122" s="3648" t="str">
        <f>IF(AF122&lt;AG122,CONCATENATE("* El total de procesados debe ser mayor o igual al total de Reactivos en el grupo de edad ",$AF$120),"")</f>
        <v/>
      </c>
      <c r="CU122" s="3648" t="str">
        <f>IF(AH122&lt;AI122,CONCATENATE("* El total de procesados debe ser mayor o igual al total de Reactivos en el grupo de edad ",$AH$120),"")</f>
        <v/>
      </c>
      <c r="CV122" s="3648" t="str">
        <f>IF(AJ122&lt;AK122,CONCATENATE("* El total de procesados debe ser mayor o igual al total de Reactivos en el grupo de edad ",$AJ$120),"")</f>
        <v/>
      </c>
      <c r="CW122" s="3648" t="str">
        <f>IF(AL122&lt;AM122,CONCATENATE("* El total de procesados debe ser mayor o igual al total de Reactivos en el grupo de edad ",$AL$120),"")</f>
        <v/>
      </c>
      <c r="CX122" s="3648" t="str">
        <f>IF(AN122&lt;AO122,CONCATENATE("* El total de procesados debe ser mayor o igual al total de Reactivos en el grupo de edad ",$AN$120),"")</f>
        <v/>
      </c>
      <c r="CY122" s="3648" t="str">
        <f>IF(AP122&lt;AQ122,CONCATENATE("* El total de procesados debe ser mayor o igual al total de Reactivos en el grupo de edad ",$AP$120),"")</f>
        <v/>
      </c>
      <c r="CZ122" s="3648" t="str">
        <f t="shared" ref="CZ122:CZ139" si="282">IF(AND(B122&lt;&gt;0,OR(AT122="",AU122="",AV122="",AW122="")),"* No olvide digitar la columna Trans y/o Pueblos Originarios y/o Migrantes (Digite Cero si no tiene). ","")</f>
        <v/>
      </c>
      <c r="DA122" s="3649">
        <f t="shared" ref="DA122:DA139" si="283">IF(B122&lt;   C122,1,0)</f>
        <v>0</v>
      </c>
      <c r="DB122" s="3649">
        <f t="shared" ref="DB122:DB139" si="284">IF(B122&lt;&gt; AR122+AS122,1,0)</f>
        <v>0</v>
      </c>
      <c r="DC122" s="3649">
        <f t="shared" ref="DC122:DC139" si="285">IF(B122&lt;  AT122+AU122,1,0)</f>
        <v>0</v>
      </c>
      <c r="DD122" s="3649">
        <f t="shared" ref="DD122:DD139" si="286">IF(B122&lt;  AV122,1,0)</f>
        <v>0</v>
      </c>
      <c r="DE122" s="3649">
        <f t="shared" ref="DE122:DE139" si="287">IF(B122&lt;  AW122,1,0)</f>
        <v>0</v>
      </c>
      <c r="DF122" s="3649">
        <f t="shared" ref="DF122:DF139" si="288">IF(D122&lt;E122,1,0)</f>
        <v>0</v>
      </c>
      <c r="DG122" s="3649">
        <f t="shared" ref="DG122:DG139" si="289">IF(F122&lt;G122,1,0)</f>
        <v>0</v>
      </c>
      <c r="DH122" s="3649">
        <f t="shared" ref="DH122:DH139" si="290">IF(H122&lt;I122,1,0)</f>
        <v>0</v>
      </c>
      <c r="DI122" s="3649">
        <f t="shared" ref="DI122:DI139" si="291">IF(J122&lt;K122,1,0)</f>
        <v>0</v>
      </c>
      <c r="DJ122" s="3649">
        <f t="shared" ref="DJ122:DJ139" si="292">IF(L122&lt;M122,1,0)</f>
        <v>0</v>
      </c>
      <c r="DK122" s="3649">
        <f t="shared" ref="DK122:DK139" si="293">IF(N122&lt;O122,1,0)</f>
        <v>0</v>
      </c>
      <c r="DL122" s="3649">
        <f t="shared" ref="DL122:DL139" si="294">IF(P122&lt;Q122,1,0)</f>
        <v>0</v>
      </c>
      <c r="DM122" s="3649">
        <f t="shared" ref="DM122:DM139" si="295">IF(R122&lt;S122,1,0)</f>
        <v>0</v>
      </c>
      <c r="DN122" s="3649">
        <f t="shared" ref="DN122:DN139" si="296">IF(T122&lt;U122,1,0)</f>
        <v>0</v>
      </c>
      <c r="DO122" s="3649">
        <f t="shared" ref="DO122:DO139" si="297">IF(V122&lt;W122,1,0)</f>
        <v>0</v>
      </c>
      <c r="DP122" s="3649">
        <f t="shared" ref="DP122:DP139" si="298">IF(X122&lt;Y122,1,0)</f>
        <v>0</v>
      </c>
      <c r="DQ122" s="3649">
        <f t="shared" ref="DQ122:DQ139" si="299">IF(Z122&lt;AA122,1,0)</f>
        <v>0</v>
      </c>
      <c r="DR122" s="3649">
        <f t="shared" ref="DR122:DR139" si="300">IF(AB122&lt;AC122,1,0)</f>
        <v>0</v>
      </c>
      <c r="DS122" s="3649">
        <f t="shared" ref="DS122:DS139" si="301">IF(AD122&lt;AE122,1,0)</f>
        <v>0</v>
      </c>
      <c r="DT122" s="3649">
        <f t="shared" ref="DT122:DT139" si="302">IF(AF122&lt;AG122,1,0)</f>
        <v>0</v>
      </c>
      <c r="DU122" s="3649">
        <f t="shared" ref="DU122:DU139" si="303">IF(AH122&lt;AI122,1,0)</f>
        <v>0</v>
      </c>
      <c r="DV122" s="3649">
        <f t="shared" ref="DV122:DV139" si="304">IF(AJ122&lt;AK122,1,0)</f>
        <v>0</v>
      </c>
      <c r="DW122" s="3649">
        <f t="shared" ref="DW122:DW139" si="305">IF(AL122&lt;AM122,1,0)</f>
        <v>0</v>
      </c>
      <c r="DX122" s="3649">
        <f t="shared" ref="DX122:DX139" si="306">IF(AN122&lt;AO122,1,0)</f>
        <v>0</v>
      </c>
      <c r="DY122" s="3649">
        <f t="shared" ref="DY122:DY139" si="307">IF(AP122&lt;AQ122,1,0)</f>
        <v>0</v>
      </c>
      <c r="DZ122" s="3649">
        <f t="shared" ref="DZ122:DZ139" si="308">IF(AND(B122&lt;&gt;0,OR(AT122="",AU122="",AV122="",AW122="")),1,0)</f>
        <v>0</v>
      </c>
    </row>
    <row r="123" spans="1:130" ht="16.149999999999999" customHeight="1" x14ac:dyDescent="0.25">
      <c r="A123" s="2245" t="s">
        <v>3644</v>
      </c>
      <c r="B123" s="1921">
        <f t="shared" si="275"/>
        <v>0</v>
      </c>
      <c r="C123" s="2288">
        <f t="shared" si="275"/>
        <v>0</v>
      </c>
      <c r="D123" s="2005"/>
      <c r="E123" s="6058"/>
      <c r="F123" s="2002"/>
      <c r="G123" s="6058"/>
      <c r="H123" s="2002"/>
      <c r="I123" s="6058"/>
      <c r="J123" s="2002"/>
      <c r="K123" s="6058"/>
      <c r="L123" s="2002"/>
      <c r="M123" s="4571"/>
      <c r="N123" s="1926"/>
      <c r="O123" s="42"/>
      <c r="P123" s="1923"/>
      <c r="Q123" s="42"/>
      <c r="R123" s="1923"/>
      <c r="S123" s="42"/>
      <c r="T123" s="1923"/>
      <c r="U123" s="42"/>
      <c r="V123" s="1923"/>
      <c r="W123" s="42"/>
      <c r="X123" s="1923"/>
      <c r="Y123" s="42"/>
      <c r="Z123" s="1923"/>
      <c r="AA123" s="42"/>
      <c r="AB123" s="1923"/>
      <c r="AC123" s="42"/>
      <c r="AD123" s="1923"/>
      <c r="AE123" s="42"/>
      <c r="AF123" s="1923"/>
      <c r="AG123" s="42"/>
      <c r="AH123" s="1923"/>
      <c r="AI123" s="42"/>
      <c r="AJ123" s="1923"/>
      <c r="AK123" s="42"/>
      <c r="AL123" s="1923"/>
      <c r="AM123" s="42"/>
      <c r="AN123" s="1923"/>
      <c r="AO123" s="42"/>
      <c r="AP123" s="1923"/>
      <c r="AQ123" s="43"/>
      <c r="AR123" s="1998"/>
      <c r="AS123" s="43"/>
      <c r="AT123" s="1926"/>
      <c r="AU123" s="42"/>
      <c r="AV123" s="1923"/>
      <c r="AW123" s="63"/>
      <c r="AX123" s="3647" t="str">
        <f t="shared" si="276"/>
        <v/>
      </c>
      <c r="AY123" s="3647"/>
      <c r="AZ123" s="3647"/>
      <c r="BA123" s="3647"/>
      <c r="BB123" s="3647"/>
      <c r="BC123" s="3647"/>
      <c r="BD123" s="3647"/>
      <c r="BE123" s="3647"/>
      <c r="BF123" s="3647"/>
      <c r="BG123" s="3647"/>
      <c r="BH123" s="3647"/>
      <c r="BI123" s="148"/>
      <c r="BJ123" s="148"/>
      <c r="BK123" s="148"/>
      <c r="BL123" s="148"/>
      <c r="BU123" s="2117"/>
      <c r="BV123" s="2117"/>
      <c r="BW123" s="2117"/>
      <c r="CA123" s="3648" t="str">
        <f t="shared" si="277"/>
        <v/>
      </c>
      <c r="CB123" s="3648" t="str">
        <f t="shared" si="278"/>
        <v/>
      </c>
      <c r="CC123" s="3648" t="str">
        <f t="shared" si="279"/>
        <v/>
      </c>
      <c r="CD123" s="3648" t="str">
        <f t="shared" si="280"/>
        <v/>
      </c>
      <c r="CE123" s="3648" t="str">
        <f t="shared" si="281"/>
        <v/>
      </c>
      <c r="CF123" s="3648" t="str">
        <f t="shared" ref="CF123:CF139" si="309">IF(D123&lt;E123,CONCATENATE("* El total de procesados debe ser mayor o igual al total de Reactivos en el grupo de edad ",$D$120),"")</f>
        <v/>
      </c>
      <c r="CG123" s="3648" t="str">
        <f t="shared" ref="CG123:CG139" si="310">IF(F123&lt;G123,CONCATENATE("* El total de procesados debe ser mayor o igual al total de Reactivos en el grupo de edad ",$F$120),"")</f>
        <v/>
      </c>
      <c r="CH123" s="3648" t="str">
        <f t="shared" ref="CH123:CH139" si="311">IF(H123&lt;I123,CONCATENATE("* El total de procesados debe ser mayor o igual al total de Reactivos en el grupo de edad ",$H$120),"")</f>
        <v/>
      </c>
      <c r="CI123" s="3648" t="str">
        <f t="shared" ref="CI123:CI139" si="312">IF(J123&lt;K123,CONCATENATE("* El total de procesados debe ser mayor o igual al total de Reactivos en el grupo de edad ",$J$120),"")</f>
        <v/>
      </c>
      <c r="CJ123" s="3648" t="str">
        <f t="shared" ref="CJ123:CJ139" si="313">IF(L123&lt;M123,CONCATENATE("* El total de procesados debe ser mayor o igual al total de Reactivos en el grupo de edad ",$L$120),"")</f>
        <v/>
      </c>
      <c r="CK123" s="3648" t="str">
        <f t="shared" ref="CK123:CK139" si="314">IF(N123&lt;O123,CONCATENATE("* El total de procesados debe ser mayor o igual al total de Reactivos en el grupo de edad ",$N$120),"")</f>
        <v/>
      </c>
      <c r="CL123" s="3648" t="str">
        <f t="shared" ref="CL123:CL139" si="315">IF(P123&lt;Q123,CONCATENATE("* El total de procesados debe ser mayor o igual al total de Reactivos en el grupo de edad ",$P$120),"")</f>
        <v/>
      </c>
      <c r="CM123" s="3648" t="str">
        <f t="shared" ref="CM123:CM139" si="316">IF(R123&lt;S123,CONCATENATE("* El total de procesados debe ser mayor o igual al total de Reactivos en el grupo de edad ",$R$120),"")</f>
        <v/>
      </c>
      <c r="CN123" s="3648" t="str">
        <f t="shared" ref="CN123:CN139" si="317">IF(T123&lt;U123,CONCATENATE("* El total de procesados debe ser mayor o igual al total de Reactivos en el grupo de edad ",$T$120),"")</f>
        <v/>
      </c>
      <c r="CO123" s="3648" t="str">
        <f t="shared" ref="CO123:CO139" si="318">IF(V123&lt;W123,CONCATENATE("* El total de procesados debe ser mayor o igual al total de Reactivos en el grupo de edad ",$V$120),"")</f>
        <v/>
      </c>
      <c r="CP123" s="3648" t="str">
        <f t="shared" ref="CP123:CP139" si="319">IF(X123&lt;Y123,CONCATENATE("* El total de procesados debe ser mayor o igual al total de Reactivos en el grupo de edad ",$X$120),"")</f>
        <v/>
      </c>
      <c r="CQ123" s="3648" t="str">
        <f t="shared" ref="CQ123:CQ139" si="320">IF(Z123&lt;AA123,CONCATENATE("* El total de procesados debe ser mayor o igual al total de Reactivos en el grupo de edad ",$Z$120),"")</f>
        <v/>
      </c>
      <c r="CR123" s="3648" t="str">
        <f t="shared" ref="CR123:CR139" si="321">IF(AB123&lt;AC123,CONCATENATE("* El total de procesados debe ser mayor o igual al total de Reactivos en el grupo de edad ",$AB$120),"")</f>
        <v/>
      </c>
      <c r="CS123" s="3648" t="str">
        <f t="shared" ref="CS123:CS139" si="322">IF(AD123&lt;AE123,CONCATENATE("* El total de procesados debe ser mayor o igual al total de Reactivos en el grupo de edad ",$AD$120),"")</f>
        <v/>
      </c>
      <c r="CT123" s="3648" t="str">
        <f t="shared" ref="CT123:CT139" si="323">IF(AF123&lt;AG123,CONCATENATE("* El total de procesados debe ser mayor o igual al total de Reactivos en el grupo de edad ",$AF$120),"")</f>
        <v/>
      </c>
      <c r="CU123" s="3648" t="str">
        <f t="shared" ref="CU123:CU139" si="324">IF(AH123&lt;AI123,CONCATENATE("* El total de procesados debe ser mayor o igual al total de Reactivos en el grupo de edad ",$AH$120),"")</f>
        <v/>
      </c>
      <c r="CV123" s="3648" t="str">
        <f t="shared" ref="CV123:CV139" si="325">IF(AJ123&lt;AK123,CONCATENATE("* El total de procesados debe ser mayor o igual al total de Reactivos en el grupo de edad ",$AJ$120),"")</f>
        <v/>
      </c>
      <c r="CW123" s="3648" t="str">
        <f t="shared" ref="CW123:CW139" si="326">IF(AL123&lt;AM123,CONCATENATE("* El total de procesados debe ser mayor o igual al total de Reactivos en el grupo de edad ",$AL$120),"")</f>
        <v/>
      </c>
      <c r="CX123" s="3648" t="str">
        <f t="shared" ref="CX123:CX139" si="327">IF(AN123&lt;AO123,CONCATENATE("* El total de procesados debe ser mayor o igual al total de Reactivos en el grupo de edad ",$AN$120),"")</f>
        <v/>
      </c>
      <c r="CY123" s="3648" t="str">
        <f t="shared" ref="CY123:CY139" si="328">IF(AP123&lt;AQ123,CONCATENATE("* El total de procesados debe ser mayor o igual al total de Reactivos en el grupo de edad ",$AP$120),"")</f>
        <v/>
      </c>
      <c r="CZ123" s="3648" t="str">
        <f t="shared" si="282"/>
        <v/>
      </c>
      <c r="DA123" s="3649">
        <f t="shared" si="283"/>
        <v>0</v>
      </c>
      <c r="DB123" s="3649">
        <f t="shared" si="284"/>
        <v>0</v>
      </c>
      <c r="DC123" s="3649">
        <f t="shared" si="285"/>
        <v>0</v>
      </c>
      <c r="DD123" s="3649">
        <f t="shared" si="286"/>
        <v>0</v>
      </c>
      <c r="DE123" s="3649">
        <f t="shared" si="287"/>
        <v>0</v>
      </c>
      <c r="DF123" s="3649">
        <f t="shared" si="288"/>
        <v>0</v>
      </c>
      <c r="DG123" s="3649">
        <f t="shared" si="289"/>
        <v>0</v>
      </c>
      <c r="DH123" s="3649">
        <f t="shared" si="290"/>
        <v>0</v>
      </c>
      <c r="DI123" s="3649">
        <f t="shared" si="291"/>
        <v>0</v>
      </c>
      <c r="DJ123" s="3649">
        <f t="shared" si="292"/>
        <v>0</v>
      </c>
      <c r="DK123" s="3649">
        <f t="shared" si="293"/>
        <v>0</v>
      </c>
      <c r="DL123" s="3649">
        <f t="shared" si="294"/>
        <v>0</v>
      </c>
      <c r="DM123" s="3649">
        <f t="shared" si="295"/>
        <v>0</v>
      </c>
      <c r="DN123" s="3649">
        <f t="shared" si="296"/>
        <v>0</v>
      </c>
      <c r="DO123" s="3649">
        <f t="shared" si="297"/>
        <v>0</v>
      </c>
      <c r="DP123" s="3649">
        <f t="shared" si="298"/>
        <v>0</v>
      </c>
      <c r="DQ123" s="3649">
        <f t="shared" si="299"/>
        <v>0</v>
      </c>
      <c r="DR123" s="3649">
        <f t="shared" si="300"/>
        <v>0</v>
      </c>
      <c r="DS123" s="3649">
        <f t="shared" si="301"/>
        <v>0</v>
      </c>
      <c r="DT123" s="3649">
        <f t="shared" si="302"/>
        <v>0</v>
      </c>
      <c r="DU123" s="3649">
        <f t="shared" si="303"/>
        <v>0</v>
      </c>
      <c r="DV123" s="3649">
        <f t="shared" si="304"/>
        <v>0</v>
      </c>
      <c r="DW123" s="3649">
        <f t="shared" si="305"/>
        <v>0</v>
      </c>
      <c r="DX123" s="3649">
        <f t="shared" si="306"/>
        <v>0</v>
      </c>
      <c r="DY123" s="3649">
        <f t="shared" si="307"/>
        <v>0</v>
      </c>
      <c r="DZ123" s="3649">
        <f t="shared" si="308"/>
        <v>0</v>
      </c>
    </row>
    <row r="124" spans="1:130" ht="16.149999999999999" customHeight="1" x14ac:dyDescent="0.25">
      <c r="A124" s="2245" t="s">
        <v>3645</v>
      </c>
      <c r="B124" s="1921">
        <f t="shared" si="275"/>
        <v>0</v>
      </c>
      <c r="C124" s="2288">
        <f t="shared" si="275"/>
        <v>0</v>
      </c>
      <c r="D124" s="2005"/>
      <c r="E124" s="6058"/>
      <c r="F124" s="2002"/>
      <c r="G124" s="6058"/>
      <c r="H124" s="2002"/>
      <c r="I124" s="6058"/>
      <c r="J124" s="2002"/>
      <c r="K124" s="6058"/>
      <c r="L124" s="2002"/>
      <c r="M124" s="4571"/>
      <c r="N124" s="1926"/>
      <c r="O124" s="42"/>
      <c r="P124" s="1923"/>
      <c r="Q124" s="42"/>
      <c r="R124" s="1923"/>
      <c r="S124" s="42"/>
      <c r="T124" s="1923"/>
      <c r="U124" s="42"/>
      <c r="V124" s="1923"/>
      <c r="W124" s="42"/>
      <c r="X124" s="1923"/>
      <c r="Y124" s="42"/>
      <c r="Z124" s="1923"/>
      <c r="AA124" s="42"/>
      <c r="AB124" s="1923"/>
      <c r="AC124" s="42"/>
      <c r="AD124" s="1923"/>
      <c r="AE124" s="42"/>
      <c r="AF124" s="1923"/>
      <c r="AG124" s="42"/>
      <c r="AH124" s="1923"/>
      <c r="AI124" s="42"/>
      <c r="AJ124" s="1923"/>
      <c r="AK124" s="42"/>
      <c r="AL124" s="1923"/>
      <c r="AM124" s="42"/>
      <c r="AN124" s="1923"/>
      <c r="AO124" s="42"/>
      <c r="AP124" s="1923"/>
      <c r="AQ124" s="43"/>
      <c r="AR124" s="1998"/>
      <c r="AS124" s="43"/>
      <c r="AT124" s="1926"/>
      <c r="AU124" s="42"/>
      <c r="AV124" s="1923"/>
      <c r="AW124" s="63"/>
      <c r="AX124" s="3647" t="str">
        <f t="shared" si="276"/>
        <v/>
      </c>
      <c r="AY124" s="3647"/>
      <c r="AZ124" s="3647"/>
      <c r="BA124" s="3647"/>
      <c r="BB124" s="3647"/>
      <c r="BC124" s="3647"/>
      <c r="BD124" s="3647"/>
      <c r="BE124" s="3647"/>
      <c r="BF124" s="3647"/>
      <c r="BG124" s="3647"/>
      <c r="BH124" s="3647"/>
      <c r="BI124" s="148"/>
      <c r="BJ124" s="148"/>
      <c r="BK124" s="148"/>
      <c r="BL124" s="148"/>
      <c r="BU124" s="2117"/>
      <c r="BV124" s="2117"/>
      <c r="BW124" s="2117"/>
      <c r="CA124" s="3648" t="str">
        <f t="shared" si="277"/>
        <v/>
      </c>
      <c r="CB124" s="3648" t="str">
        <f t="shared" si="278"/>
        <v/>
      </c>
      <c r="CC124" s="3648" t="str">
        <f t="shared" si="279"/>
        <v/>
      </c>
      <c r="CD124" s="3648" t="str">
        <f t="shared" si="280"/>
        <v/>
      </c>
      <c r="CE124" s="3648" t="str">
        <f t="shared" si="281"/>
        <v/>
      </c>
      <c r="CF124" s="3648" t="str">
        <f t="shared" si="309"/>
        <v/>
      </c>
      <c r="CG124" s="3648" t="str">
        <f t="shared" si="310"/>
        <v/>
      </c>
      <c r="CH124" s="3648" t="str">
        <f t="shared" si="311"/>
        <v/>
      </c>
      <c r="CI124" s="3648" t="str">
        <f t="shared" si="312"/>
        <v/>
      </c>
      <c r="CJ124" s="3648" t="str">
        <f t="shared" si="313"/>
        <v/>
      </c>
      <c r="CK124" s="3648" t="str">
        <f t="shared" si="314"/>
        <v/>
      </c>
      <c r="CL124" s="3648" t="str">
        <f t="shared" si="315"/>
        <v/>
      </c>
      <c r="CM124" s="3648" t="str">
        <f t="shared" si="316"/>
        <v/>
      </c>
      <c r="CN124" s="3648" t="str">
        <f t="shared" si="317"/>
        <v/>
      </c>
      <c r="CO124" s="3648" t="str">
        <f t="shared" si="318"/>
        <v/>
      </c>
      <c r="CP124" s="3648" t="str">
        <f t="shared" si="319"/>
        <v/>
      </c>
      <c r="CQ124" s="3648" t="str">
        <f t="shared" si="320"/>
        <v/>
      </c>
      <c r="CR124" s="3648" t="str">
        <f t="shared" si="321"/>
        <v/>
      </c>
      <c r="CS124" s="3648" t="str">
        <f t="shared" si="322"/>
        <v/>
      </c>
      <c r="CT124" s="3648" t="str">
        <f t="shared" si="323"/>
        <v/>
      </c>
      <c r="CU124" s="3648" t="str">
        <f t="shared" si="324"/>
        <v/>
      </c>
      <c r="CV124" s="3648" t="str">
        <f t="shared" si="325"/>
        <v/>
      </c>
      <c r="CW124" s="3648" t="str">
        <f t="shared" si="326"/>
        <v/>
      </c>
      <c r="CX124" s="3648" t="str">
        <f t="shared" si="327"/>
        <v/>
      </c>
      <c r="CY124" s="3648" t="str">
        <f t="shared" si="328"/>
        <v/>
      </c>
      <c r="CZ124" s="3648" t="str">
        <f t="shared" si="282"/>
        <v/>
      </c>
      <c r="DA124" s="3649">
        <f t="shared" si="283"/>
        <v>0</v>
      </c>
      <c r="DB124" s="3649">
        <f t="shared" si="284"/>
        <v>0</v>
      </c>
      <c r="DC124" s="3649">
        <f t="shared" si="285"/>
        <v>0</v>
      </c>
      <c r="DD124" s="3649">
        <f t="shared" si="286"/>
        <v>0</v>
      </c>
      <c r="DE124" s="3649">
        <f t="shared" si="287"/>
        <v>0</v>
      </c>
      <c r="DF124" s="3649">
        <f t="shared" si="288"/>
        <v>0</v>
      </c>
      <c r="DG124" s="3649">
        <f t="shared" si="289"/>
        <v>0</v>
      </c>
      <c r="DH124" s="3649">
        <f t="shared" si="290"/>
        <v>0</v>
      </c>
      <c r="DI124" s="3649">
        <f t="shared" si="291"/>
        <v>0</v>
      </c>
      <c r="DJ124" s="3649">
        <f t="shared" si="292"/>
        <v>0</v>
      </c>
      <c r="DK124" s="3649">
        <f t="shared" si="293"/>
        <v>0</v>
      </c>
      <c r="DL124" s="3649">
        <f t="shared" si="294"/>
        <v>0</v>
      </c>
      <c r="DM124" s="3649">
        <f t="shared" si="295"/>
        <v>0</v>
      </c>
      <c r="DN124" s="3649">
        <f t="shared" si="296"/>
        <v>0</v>
      </c>
      <c r="DO124" s="3649">
        <f t="shared" si="297"/>
        <v>0</v>
      </c>
      <c r="DP124" s="3649">
        <f t="shared" si="298"/>
        <v>0</v>
      </c>
      <c r="DQ124" s="3649">
        <f t="shared" si="299"/>
        <v>0</v>
      </c>
      <c r="DR124" s="3649">
        <f t="shared" si="300"/>
        <v>0</v>
      </c>
      <c r="DS124" s="3649">
        <f t="shared" si="301"/>
        <v>0</v>
      </c>
      <c r="DT124" s="3649">
        <f t="shared" si="302"/>
        <v>0</v>
      </c>
      <c r="DU124" s="3649">
        <f t="shared" si="303"/>
        <v>0</v>
      </c>
      <c r="DV124" s="3649">
        <f t="shared" si="304"/>
        <v>0</v>
      </c>
      <c r="DW124" s="3649">
        <f t="shared" si="305"/>
        <v>0</v>
      </c>
      <c r="DX124" s="3649">
        <f t="shared" si="306"/>
        <v>0</v>
      </c>
      <c r="DY124" s="3649">
        <f t="shared" si="307"/>
        <v>0</v>
      </c>
      <c r="DZ124" s="3649">
        <f t="shared" si="308"/>
        <v>0</v>
      </c>
    </row>
    <row r="125" spans="1:130" ht="16.149999999999999" customHeight="1" x14ac:dyDescent="0.25">
      <c r="A125" s="2245" t="s">
        <v>3646</v>
      </c>
      <c r="B125" s="1921">
        <f t="shared" si="275"/>
        <v>0</v>
      </c>
      <c r="C125" s="2288">
        <f t="shared" si="275"/>
        <v>0</v>
      </c>
      <c r="D125" s="2005"/>
      <c r="E125" s="6058"/>
      <c r="F125" s="2002"/>
      <c r="G125" s="6058"/>
      <c r="H125" s="2002"/>
      <c r="I125" s="6058"/>
      <c r="J125" s="2002"/>
      <c r="K125" s="6058"/>
      <c r="L125" s="2002"/>
      <c r="M125" s="4571"/>
      <c r="N125" s="1926"/>
      <c r="O125" s="42"/>
      <c r="P125" s="1923"/>
      <c r="Q125" s="42"/>
      <c r="R125" s="1923"/>
      <c r="S125" s="42"/>
      <c r="T125" s="1923"/>
      <c r="U125" s="42"/>
      <c r="V125" s="1923"/>
      <c r="W125" s="42"/>
      <c r="X125" s="1923"/>
      <c r="Y125" s="42"/>
      <c r="Z125" s="1923"/>
      <c r="AA125" s="42"/>
      <c r="AB125" s="1923"/>
      <c r="AC125" s="42"/>
      <c r="AD125" s="1923"/>
      <c r="AE125" s="42"/>
      <c r="AF125" s="1923"/>
      <c r="AG125" s="42"/>
      <c r="AH125" s="1923"/>
      <c r="AI125" s="42"/>
      <c r="AJ125" s="1923"/>
      <c r="AK125" s="42"/>
      <c r="AL125" s="1923"/>
      <c r="AM125" s="42"/>
      <c r="AN125" s="1923"/>
      <c r="AO125" s="42"/>
      <c r="AP125" s="1923"/>
      <c r="AQ125" s="43"/>
      <c r="AR125" s="1998"/>
      <c r="AS125" s="43"/>
      <c r="AT125" s="1926"/>
      <c r="AU125" s="42"/>
      <c r="AV125" s="1923"/>
      <c r="AW125" s="63"/>
      <c r="AX125" s="3647" t="str">
        <f t="shared" si="276"/>
        <v/>
      </c>
      <c r="AY125" s="3647"/>
      <c r="AZ125" s="3647"/>
      <c r="BA125" s="3647"/>
      <c r="BB125" s="3647"/>
      <c r="BC125" s="3647"/>
      <c r="BD125" s="3647"/>
      <c r="BE125" s="3647"/>
      <c r="BF125" s="3647"/>
      <c r="BG125" s="3647"/>
      <c r="BH125" s="3647"/>
      <c r="BI125" s="148"/>
      <c r="BJ125" s="148"/>
      <c r="BK125" s="148"/>
      <c r="BL125" s="148"/>
      <c r="BU125" s="2117"/>
      <c r="BV125" s="2117"/>
      <c r="BW125" s="2117"/>
      <c r="CA125" s="3648" t="str">
        <f t="shared" si="277"/>
        <v/>
      </c>
      <c r="CB125" s="3648" t="str">
        <f t="shared" si="278"/>
        <v/>
      </c>
      <c r="CC125" s="3648" t="str">
        <f t="shared" si="279"/>
        <v/>
      </c>
      <c r="CD125" s="3648" t="str">
        <f t="shared" si="280"/>
        <v/>
      </c>
      <c r="CE125" s="3648" t="str">
        <f t="shared" si="281"/>
        <v/>
      </c>
      <c r="CF125" s="3648" t="str">
        <f t="shared" si="309"/>
        <v/>
      </c>
      <c r="CG125" s="3648" t="str">
        <f t="shared" si="310"/>
        <v/>
      </c>
      <c r="CH125" s="3648" t="str">
        <f t="shared" si="311"/>
        <v/>
      </c>
      <c r="CI125" s="3648" t="str">
        <f t="shared" si="312"/>
        <v/>
      </c>
      <c r="CJ125" s="3648" t="str">
        <f t="shared" si="313"/>
        <v/>
      </c>
      <c r="CK125" s="3648" t="str">
        <f t="shared" si="314"/>
        <v/>
      </c>
      <c r="CL125" s="3648" t="str">
        <f t="shared" si="315"/>
        <v/>
      </c>
      <c r="CM125" s="3648" t="str">
        <f t="shared" si="316"/>
        <v/>
      </c>
      <c r="CN125" s="3648" t="str">
        <f t="shared" si="317"/>
        <v/>
      </c>
      <c r="CO125" s="3648" t="str">
        <f t="shared" si="318"/>
        <v/>
      </c>
      <c r="CP125" s="3648" t="str">
        <f t="shared" si="319"/>
        <v/>
      </c>
      <c r="CQ125" s="3648" t="str">
        <f t="shared" si="320"/>
        <v/>
      </c>
      <c r="CR125" s="3648" t="str">
        <f t="shared" si="321"/>
        <v/>
      </c>
      <c r="CS125" s="3648" t="str">
        <f t="shared" si="322"/>
        <v/>
      </c>
      <c r="CT125" s="3648" t="str">
        <f t="shared" si="323"/>
        <v/>
      </c>
      <c r="CU125" s="3648" t="str">
        <f t="shared" si="324"/>
        <v/>
      </c>
      <c r="CV125" s="3648" t="str">
        <f t="shared" si="325"/>
        <v/>
      </c>
      <c r="CW125" s="3648" t="str">
        <f t="shared" si="326"/>
        <v/>
      </c>
      <c r="CX125" s="3648" t="str">
        <f t="shared" si="327"/>
        <v/>
      </c>
      <c r="CY125" s="3648" t="str">
        <f t="shared" si="328"/>
        <v/>
      </c>
      <c r="CZ125" s="3648" t="str">
        <f t="shared" si="282"/>
        <v/>
      </c>
      <c r="DA125" s="3649">
        <f t="shared" si="283"/>
        <v>0</v>
      </c>
      <c r="DB125" s="3649">
        <f t="shared" si="284"/>
        <v>0</v>
      </c>
      <c r="DC125" s="3649">
        <f t="shared" si="285"/>
        <v>0</v>
      </c>
      <c r="DD125" s="3649">
        <f t="shared" si="286"/>
        <v>0</v>
      </c>
      <c r="DE125" s="3649">
        <f t="shared" si="287"/>
        <v>0</v>
      </c>
      <c r="DF125" s="3649">
        <f t="shared" si="288"/>
        <v>0</v>
      </c>
      <c r="DG125" s="3649">
        <f t="shared" si="289"/>
        <v>0</v>
      </c>
      <c r="DH125" s="3649">
        <f t="shared" si="290"/>
        <v>0</v>
      </c>
      <c r="DI125" s="3649">
        <f t="shared" si="291"/>
        <v>0</v>
      </c>
      <c r="DJ125" s="3649">
        <f t="shared" si="292"/>
        <v>0</v>
      </c>
      <c r="DK125" s="3649">
        <f t="shared" si="293"/>
        <v>0</v>
      </c>
      <c r="DL125" s="3649">
        <f t="shared" si="294"/>
        <v>0</v>
      </c>
      <c r="DM125" s="3649">
        <f t="shared" si="295"/>
        <v>0</v>
      </c>
      <c r="DN125" s="3649">
        <f t="shared" si="296"/>
        <v>0</v>
      </c>
      <c r="DO125" s="3649">
        <f t="shared" si="297"/>
        <v>0</v>
      </c>
      <c r="DP125" s="3649">
        <f t="shared" si="298"/>
        <v>0</v>
      </c>
      <c r="DQ125" s="3649">
        <f t="shared" si="299"/>
        <v>0</v>
      </c>
      <c r="DR125" s="3649">
        <f t="shared" si="300"/>
        <v>0</v>
      </c>
      <c r="DS125" s="3649">
        <f t="shared" si="301"/>
        <v>0</v>
      </c>
      <c r="DT125" s="3649">
        <f t="shared" si="302"/>
        <v>0</v>
      </c>
      <c r="DU125" s="3649">
        <f t="shared" si="303"/>
        <v>0</v>
      </c>
      <c r="DV125" s="3649">
        <f t="shared" si="304"/>
        <v>0</v>
      </c>
      <c r="DW125" s="3649">
        <f t="shared" si="305"/>
        <v>0</v>
      </c>
      <c r="DX125" s="3649">
        <f t="shared" si="306"/>
        <v>0</v>
      </c>
      <c r="DY125" s="3649">
        <f t="shared" si="307"/>
        <v>0</v>
      </c>
      <c r="DZ125" s="3649">
        <f t="shared" si="308"/>
        <v>0</v>
      </c>
    </row>
    <row r="126" spans="1:130" ht="16.149999999999999" customHeight="1" x14ac:dyDescent="0.25">
      <c r="A126" s="2974" t="s">
        <v>3647</v>
      </c>
      <c r="B126" s="1921">
        <f t="shared" si="275"/>
        <v>0</v>
      </c>
      <c r="C126" s="2288">
        <f t="shared" si="275"/>
        <v>0</v>
      </c>
      <c r="D126" s="2005"/>
      <c r="E126" s="6058"/>
      <c r="F126" s="2002"/>
      <c r="G126" s="6058"/>
      <c r="H126" s="2002"/>
      <c r="I126" s="6058"/>
      <c r="J126" s="2002"/>
      <c r="K126" s="6058"/>
      <c r="L126" s="2002"/>
      <c r="M126" s="4571"/>
      <c r="N126" s="1926"/>
      <c r="O126" s="42"/>
      <c r="P126" s="1923"/>
      <c r="Q126" s="42"/>
      <c r="R126" s="1923"/>
      <c r="S126" s="42"/>
      <c r="T126" s="1923"/>
      <c r="U126" s="42"/>
      <c r="V126" s="1923"/>
      <c r="W126" s="42"/>
      <c r="X126" s="1923"/>
      <c r="Y126" s="42"/>
      <c r="Z126" s="1923"/>
      <c r="AA126" s="42"/>
      <c r="AB126" s="1923"/>
      <c r="AC126" s="42"/>
      <c r="AD126" s="1923"/>
      <c r="AE126" s="42"/>
      <c r="AF126" s="1923"/>
      <c r="AG126" s="42"/>
      <c r="AH126" s="1923"/>
      <c r="AI126" s="42"/>
      <c r="AJ126" s="1923"/>
      <c r="AK126" s="42"/>
      <c r="AL126" s="1923"/>
      <c r="AM126" s="42"/>
      <c r="AN126" s="1923"/>
      <c r="AO126" s="42"/>
      <c r="AP126" s="1923"/>
      <c r="AQ126" s="43"/>
      <c r="AR126" s="1998"/>
      <c r="AS126" s="43"/>
      <c r="AT126" s="1926"/>
      <c r="AU126" s="42"/>
      <c r="AV126" s="1923"/>
      <c r="AW126" s="63"/>
      <c r="AX126" s="3647" t="str">
        <f t="shared" si="276"/>
        <v/>
      </c>
      <c r="AY126" s="3647"/>
      <c r="AZ126" s="3647"/>
      <c r="BA126" s="3647"/>
      <c r="BB126" s="3647"/>
      <c r="BC126" s="3647"/>
      <c r="BD126" s="3647"/>
      <c r="BE126" s="3647"/>
      <c r="BF126" s="3647"/>
      <c r="BG126" s="3647"/>
      <c r="BH126" s="3647"/>
      <c r="BI126" s="148"/>
      <c r="BJ126" s="148"/>
      <c r="BK126" s="148"/>
      <c r="BL126" s="148"/>
      <c r="BU126" s="2117"/>
      <c r="BV126" s="2117"/>
      <c r="BW126" s="2117"/>
      <c r="CA126" s="3648" t="str">
        <f t="shared" si="277"/>
        <v/>
      </c>
      <c r="CB126" s="3648" t="str">
        <f t="shared" si="278"/>
        <v/>
      </c>
      <c r="CC126" s="3648" t="str">
        <f t="shared" si="279"/>
        <v/>
      </c>
      <c r="CD126" s="3648" t="str">
        <f t="shared" si="280"/>
        <v/>
      </c>
      <c r="CE126" s="3648" t="str">
        <f t="shared" si="281"/>
        <v/>
      </c>
      <c r="CF126" s="3648" t="str">
        <f t="shared" si="309"/>
        <v/>
      </c>
      <c r="CG126" s="3648" t="str">
        <f t="shared" si="310"/>
        <v/>
      </c>
      <c r="CH126" s="3648" t="str">
        <f t="shared" si="311"/>
        <v/>
      </c>
      <c r="CI126" s="3648" t="str">
        <f t="shared" si="312"/>
        <v/>
      </c>
      <c r="CJ126" s="3648" t="str">
        <f t="shared" si="313"/>
        <v/>
      </c>
      <c r="CK126" s="3648" t="str">
        <f t="shared" si="314"/>
        <v/>
      </c>
      <c r="CL126" s="3648" t="str">
        <f t="shared" si="315"/>
        <v/>
      </c>
      <c r="CM126" s="3648" t="str">
        <f t="shared" si="316"/>
        <v/>
      </c>
      <c r="CN126" s="3648" t="str">
        <f t="shared" si="317"/>
        <v/>
      </c>
      <c r="CO126" s="3648" t="str">
        <f t="shared" si="318"/>
        <v/>
      </c>
      <c r="CP126" s="3648" t="str">
        <f t="shared" si="319"/>
        <v/>
      </c>
      <c r="CQ126" s="3648" t="str">
        <f t="shared" si="320"/>
        <v/>
      </c>
      <c r="CR126" s="3648" t="str">
        <f t="shared" si="321"/>
        <v/>
      </c>
      <c r="CS126" s="3648" t="str">
        <f t="shared" si="322"/>
        <v/>
      </c>
      <c r="CT126" s="3648" t="str">
        <f t="shared" si="323"/>
        <v/>
      </c>
      <c r="CU126" s="3648" t="str">
        <f t="shared" si="324"/>
        <v/>
      </c>
      <c r="CV126" s="3648" t="str">
        <f t="shared" si="325"/>
        <v/>
      </c>
      <c r="CW126" s="3648" t="str">
        <f t="shared" si="326"/>
        <v/>
      </c>
      <c r="CX126" s="3648" t="str">
        <f t="shared" si="327"/>
        <v/>
      </c>
      <c r="CY126" s="3648" t="str">
        <f t="shared" si="328"/>
        <v/>
      </c>
      <c r="CZ126" s="3648" t="str">
        <f t="shared" si="282"/>
        <v/>
      </c>
      <c r="DA126" s="3649">
        <f t="shared" si="283"/>
        <v>0</v>
      </c>
      <c r="DB126" s="3649">
        <f t="shared" si="284"/>
        <v>0</v>
      </c>
      <c r="DC126" s="3649">
        <f t="shared" si="285"/>
        <v>0</v>
      </c>
      <c r="DD126" s="3649">
        <f t="shared" si="286"/>
        <v>0</v>
      </c>
      <c r="DE126" s="3649">
        <f t="shared" si="287"/>
        <v>0</v>
      </c>
      <c r="DF126" s="3649">
        <f t="shared" si="288"/>
        <v>0</v>
      </c>
      <c r="DG126" s="3649">
        <f t="shared" si="289"/>
        <v>0</v>
      </c>
      <c r="DH126" s="3649">
        <f t="shared" si="290"/>
        <v>0</v>
      </c>
      <c r="DI126" s="3649">
        <f t="shared" si="291"/>
        <v>0</v>
      </c>
      <c r="DJ126" s="3649">
        <f t="shared" si="292"/>
        <v>0</v>
      </c>
      <c r="DK126" s="3649">
        <f t="shared" si="293"/>
        <v>0</v>
      </c>
      <c r="DL126" s="3649">
        <f t="shared" si="294"/>
        <v>0</v>
      </c>
      <c r="DM126" s="3649">
        <f t="shared" si="295"/>
        <v>0</v>
      </c>
      <c r="DN126" s="3649">
        <f t="shared" si="296"/>
        <v>0</v>
      </c>
      <c r="DO126" s="3649">
        <f t="shared" si="297"/>
        <v>0</v>
      </c>
      <c r="DP126" s="3649">
        <f t="shared" si="298"/>
        <v>0</v>
      </c>
      <c r="DQ126" s="3649">
        <f t="shared" si="299"/>
        <v>0</v>
      </c>
      <c r="DR126" s="3649">
        <f t="shared" si="300"/>
        <v>0</v>
      </c>
      <c r="DS126" s="3649">
        <f t="shared" si="301"/>
        <v>0</v>
      </c>
      <c r="DT126" s="3649">
        <f t="shared" si="302"/>
        <v>0</v>
      </c>
      <c r="DU126" s="3649">
        <f t="shared" si="303"/>
        <v>0</v>
      </c>
      <c r="DV126" s="3649">
        <f t="shared" si="304"/>
        <v>0</v>
      </c>
      <c r="DW126" s="3649">
        <f t="shared" si="305"/>
        <v>0</v>
      </c>
      <c r="DX126" s="3649">
        <f t="shared" si="306"/>
        <v>0</v>
      </c>
      <c r="DY126" s="3649">
        <f t="shared" si="307"/>
        <v>0</v>
      </c>
      <c r="DZ126" s="3649">
        <f t="shared" si="308"/>
        <v>0</v>
      </c>
    </row>
    <row r="127" spans="1:130" ht="21" customHeight="1" x14ac:dyDescent="0.25">
      <c r="A127" s="2974" t="s">
        <v>3648</v>
      </c>
      <c r="B127" s="1921">
        <f t="shared" si="275"/>
        <v>0</v>
      </c>
      <c r="C127" s="2288">
        <f t="shared" si="275"/>
        <v>0</v>
      </c>
      <c r="D127" s="2005"/>
      <c r="E127" s="6058"/>
      <c r="F127" s="2002"/>
      <c r="G127" s="6058"/>
      <c r="H127" s="2002"/>
      <c r="I127" s="6058"/>
      <c r="J127" s="2002"/>
      <c r="K127" s="6058"/>
      <c r="L127" s="2002"/>
      <c r="M127" s="4571"/>
      <c r="N127" s="1926"/>
      <c r="O127" s="42"/>
      <c r="P127" s="1923"/>
      <c r="Q127" s="42"/>
      <c r="R127" s="1923"/>
      <c r="S127" s="42"/>
      <c r="T127" s="1923"/>
      <c r="U127" s="42"/>
      <c r="V127" s="1923"/>
      <c r="W127" s="42"/>
      <c r="X127" s="1923"/>
      <c r="Y127" s="42"/>
      <c r="Z127" s="1923"/>
      <c r="AA127" s="42"/>
      <c r="AB127" s="1923"/>
      <c r="AC127" s="42"/>
      <c r="AD127" s="1923"/>
      <c r="AE127" s="42"/>
      <c r="AF127" s="1923"/>
      <c r="AG127" s="42"/>
      <c r="AH127" s="1923"/>
      <c r="AI127" s="42"/>
      <c r="AJ127" s="1923"/>
      <c r="AK127" s="42"/>
      <c r="AL127" s="1923"/>
      <c r="AM127" s="42"/>
      <c r="AN127" s="1923"/>
      <c r="AO127" s="42"/>
      <c r="AP127" s="1923"/>
      <c r="AQ127" s="43"/>
      <c r="AR127" s="1926"/>
      <c r="AS127" s="43"/>
      <c r="AT127" s="1926"/>
      <c r="AU127" s="42"/>
      <c r="AV127" s="1923"/>
      <c r="AW127" s="63"/>
      <c r="AX127" s="3647" t="str">
        <f t="shared" si="276"/>
        <v/>
      </c>
      <c r="AY127" s="3647"/>
      <c r="AZ127" s="3647"/>
      <c r="BA127" s="3647"/>
      <c r="BB127" s="3647"/>
      <c r="BC127" s="3647"/>
      <c r="BD127" s="3647"/>
      <c r="BE127" s="3647"/>
      <c r="BF127" s="3647"/>
      <c r="BG127" s="3647"/>
      <c r="BH127" s="3647"/>
      <c r="BI127" s="148"/>
      <c r="BJ127" s="148"/>
      <c r="BK127" s="148"/>
      <c r="BL127" s="148"/>
      <c r="BU127" s="2117"/>
      <c r="BV127" s="2117"/>
      <c r="BW127" s="2117"/>
      <c r="CA127" s="3648" t="str">
        <f t="shared" si="277"/>
        <v/>
      </c>
      <c r="CB127" s="3648" t="str">
        <f t="shared" si="278"/>
        <v/>
      </c>
      <c r="CC127" s="3648" t="str">
        <f t="shared" si="279"/>
        <v/>
      </c>
      <c r="CD127" s="3648" t="str">
        <f t="shared" si="280"/>
        <v/>
      </c>
      <c r="CE127" s="3648" t="str">
        <f t="shared" si="281"/>
        <v/>
      </c>
      <c r="CF127" s="3648" t="str">
        <f t="shared" si="309"/>
        <v/>
      </c>
      <c r="CG127" s="3648" t="str">
        <f t="shared" si="310"/>
        <v/>
      </c>
      <c r="CH127" s="3648" t="str">
        <f t="shared" si="311"/>
        <v/>
      </c>
      <c r="CI127" s="3648" t="str">
        <f t="shared" si="312"/>
        <v/>
      </c>
      <c r="CJ127" s="3648" t="str">
        <f t="shared" si="313"/>
        <v/>
      </c>
      <c r="CK127" s="3648" t="str">
        <f t="shared" si="314"/>
        <v/>
      </c>
      <c r="CL127" s="3648" t="str">
        <f t="shared" si="315"/>
        <v/>
      </c>
      <c r="CM127" s="3648" t="str">
        <f t="shared" si="316"/>
        <v/>
      </c>
      <c r="CN127" s="3648" t="str">
        <f t="shared" si="317"/>
        <v/>
      </c>
      <c r="CO127" s="3648" t="str">
        <f t="shared" si="318"/>
        <v/>
      </c>
      <c r="CP127" s="3648" t="str">
        <f t="shared" si="319"/>
        <v/>
      </c>
      <c r="CQ127" s="3648" t="str">
        <f t="shared" si="320"/>
        <v/>
      </c>
      <c r="CR127" s="3648" t="str">
        <f t="shared" si="321"/>
        <v/>
      </c>
      <c r="CS127" s="3648" t="str">
        <f t="shared" si="322"/>
        <v/>
      </c>
      <c r="CT127" s="3648" t="str">
        <f t="shared" si="323"/>
        <v/>
      </c>
      <c r="CU127" s="3648" t="str">
        <f t="shared" si="324"/>
        <v/>
      </c>
      <c r="CV127" s="3648" t="str">
        <f t="shared" si="325"/>
        <v/>
      </c>
      <c r="CW127" s="3648" t="str">
        <f t="shared" si="326"/>
        <v/>
      </c>
      <c r="CX127" s="3648" t="str">
        <f t="shared" si="327"/>
        <v/>
      </c>
      <c r="CY127" s="3648" t="str">
        <f t="shared" si="328"/>
        <v/>
      </c>
      <c r="CZ127" s="3648" t="str">
        <f t="shared" si="282"/>
        <v/>
      </c>
      <c r="DA127" s="3649">
        <f t="shared" si="283"/>
        <v>0</v>
      </c>
      <c r="DB127" s="3649">
        <f t="shared" si="284"/>
        <v>0</v>
      </c>
      <c r="DC127" s="3649">
        <f t="shared" si="285"/>
        <v>0</v>
      </c>
      <c r="DD127" s="3649">
        <f t="shared" si="286"/>
        <v>0</v>
      </c>
      <c r="DE127" s="3649">
        <f t="shared" si="287"/>
        <v>0</v>
      </c>
      <c r="DF127" s="3649">
        <f t="shared" si="288"/>
        <v>0</v>
      </c>
      <c r="DG127" s="3649">
        <f t="shared" si="289"/>
        <v>0</v>
      </c>
      <c r="DH127" s="3649">
        <f t="shared" si="290"/>
        <v>0</v>
      </c>
      <c r="DI127" s="3649">
        <f t="shared" si="291"/>
        <v>0</v>
      </c>
      <c r="DJ127" s="3649">
        <f t="shared" si="292"/>
        <v>0</v>
      </c>
      <c r="DK127" s="3649">
        <f t="shared" si="293"/>
        <v>0</v>
      </c>
      <c r="DL127" s="3649">
        <f t="shared" si="294"/>
        <v>0</v>
      </c>
      <c r="DM127" s="3649">
        <f t="shared" si="295"/>
        <v>0</v>
      </c>
      <c r="DN127" s="3649">
        <f t="shared" si="296"/>
        <v>0</v>
      </c>
      <c r="DO127" s="3649">
        <f t="shared" si="297"/>
        <v>0</v>
      </c>
      <c r="DP127" s="3649">
        <f t="shared" si="298"/>
        <v>0</v>
      </c>
      <c r="DQ127" s="3649">
        <f t="shared" si="299"/>
        <v>0</v>
      </c>
      <c r="DR127" s="3649">
        <f t="shared" si="300"/>
        <v>0</v>
      </c>
      <c r="DS127" s="3649">
        <f t="shared" si="301"/>
        <v>0</v>
      </c>
      <c r="DT127" s="3649">
        <f t="shared" si="302"/>
        <v>0</v>
      </c>
      <c r="DU127" s="3649">
        <f t="shared" si="303"/>
        <v>0</v>
      </c>
      <c r="DV127" s="3649">
        <f t="shared" si="304"/>
        <v>0</v>
      </c>
      <c r="DW127" s="3649">
        <f t="shared" si="305"/>
        <v>0</v>
      </c>
      <c r="DX127" s="3649">
        <f t="shared" si="306"/>
        <v>0</v>
      </c>
      <c r="DY127" s="3649">
        <f t="shared" si="307"/>
        <v>0</v>
      </c>
      <c r="DZ127" s="3649">
        <f t="shared" si="308"/>
        <v>0</v>
      </c>
    </row>
    <row r="128" spans="1:130" ht="26.25" customHeight="1" x14ac:dyDescent="0.25">
      <c r="A128" s="2974" t="s">
        <v>3649</v>
      </c>
      <c r="B128" s="1921">
        <f t="shared" si="275"/>
        <v>0</v>
      </c>
      <c r="C128" s="2288">
        <f t="shared" si="275"/>
        <v>0</v>
      </c>
      <c r="D128" s="2005"/>
      <c r="E128" s="6058"/>
      <c r="F128" s="2002"/>
      <c r="G128" s="6058"/>
      <c r="H128" s="2002"/>
      <c r="I128" s="6058"/>
      <c r="J128" s="2002"/>
      <c r="K128" s="6058"/>
      <c r="L128" s="2002"/>
      <c r="M128" s="4571"/>
      <c r="N128" s="1926"/>
      <c r="O128" s="42"/>
      <c r="P128" s="1923"/>
      <c r="Q128" s="42"/>
      <c r="R128" s="1923"/>
      <c r="S128" s="42"/>
      <c r="T128" s="1923"/>
      <c r="U128" s="42"/>
      <c r="V128" s="1923"/>
      <c r="W128" s="42"/>
      <c r="X128" s="1923"/>
      <c r="Y128" s="42"/>
      <c r="Z128" s="1923"/>
      <c r="AA128" s="42"/>
      <c r="AB128" s="1923"/>
      <c r="AC128" s="42"/>
      <c r="AD128" s="1923"/>
      <c r="AE128" s="42"/>
      <c r="AF128" s="1923"/>
      <c r="AG128" s="42"/>
      <c r="AH128" s="1923"/>
      <c r="AI128" s="42"/>
      <c r="AJ128" s="1923"/>
      <c r="AK128" s="42"/>
      <c r="AL128" s="1923"/>
      <c r="AM128" s="42"/>
      <c r="AN128" s="1923"/>
      <c r="AO128" s="42"/>
      <c r="AP128" s="1923"/>
      <c r="AQ128" s="43"/>
      <c r="AR128" s="1998"/>
      <c r="AS128" s="43"/>
      <c r="AT128" s="1926"/>
      <c r="AU128" s="42"/>
      <c r="AV128" s="1923"/>
      <c r="AW128" s="63"/>
      <c r="AX128" s="3647" t="str">
        <f t="shared" si="276"/>
        <v/>
      </c>
      <c r="AY128" s="3647"/>
      <c r="AZ128" s="3647"/>
      <c r="BA128" s="3647"/>
      <c r="BB128" s="3647"/>
      <c r="BC128" s="3647"/>
      <c r="BD128" s="3647"/>
      <c r="BE128" s="3647"/>
      <c r="BF128" s="3647"/>
      <c r="BG128" s="3647"/>
      <c r="BH128" s="3647"/>
      <c r="BI128" s="148"/>
      <c r="BJ128" s="148"/>
      <c r="BK128" s="148"/>
      <c r="BL128" s="148"/>
      <c r="BU128" s="2117"/>
      <c r="BV128" s="2117"/>
      <c r="BW128" s="2117"/>
      <c r="CA128" s="3648" t="str">
        <f t="shared" si="277"/>
        <v/>
      </c>
      <c r="CB128" s="3648" t="str">
        <f t="shared" si="278"/>
        <v/>
      </c>
      <c r="CC128" s="3648" t="str">
        <f t="shared" si="279"/>
        <v/>
      </c>
      <c r="CD128" s="3648" t="str">
        <f t="shared" si="280"/>
        <v/>
      </c>
      <c r="CE128" s="3648" t="str">
        <f t="shared" si="281"/>
        <v/>
      </c>
      <c r="CF128" s="3648" t="str">
        <f t="shared" si="309"/>
        <v/>
      </c>
      <c r="CG128" s="3648" t="str">
        <f t="shared" si="310"/>
        <v/>
      </c>
      <c r="CH128" s="3648" t="str">
        <f t="shared" si="311"/>
        <v/>
      </c>
      <c r="CI128" s="3648" t="str">
        <f t="shared" si="312"/>
        <v/>
      </c>
      <c r="CJ128" s="3648" t="str">
        <f t="shared" si="313"/>
        <v/>
      </c>
      <c r="CK128" s="3648" t="str">
        <f t="shared" si="314"/>
        <v/>
      </c>
      <c r="CL128" s="3648" t="str">
        <f t="shared" si="315"/>
        <v/>
      </c>
      <c r="CM128" s="3648" t="str">
        <f t="shared" si="316"/>
        <v/>
      </c>
      <c r="CN128" s="3648" t="str">
        <f t="shared" si="317"/>
        <v/>
      </c>
      <c r="CO128" s="3648" t="str">
        <f t="shared" si="318"/>
        <v/>
      </c>
      <c r="CP128" s="3648" t="str">
        <f t="shared" si="319"/>
        <v/>
      </c>
      <c r="CQ128" s="3648" t="str">
        <f t="shared" si="320"/>
        <v/>
      </c>
      <c r="CR128" s="3648" t="str">
        <f t="shared" si="321"/>
        <v/>
      </c>
      <c r="CS128" s="3648" t="str">
        <f t="shared" si="322"/>
        <v/>
      </c>
      <c r="CT128" s="3648" t="str">
        <f t="shared" si="323"/>
        <v/>
      </c>
      <c r="CU128" s="3648" t="str">
        <f t="shared" si="324"/>
        <v/>
      </c>
      <c r="CV128" s="3648" t="str">
        <f t="shared" si="325"/>
        <v/>
      </c>
      <c r="CW128" s="3648" t="str">
        <f t="shared" si="326"/>
        <v/>
      </c>
      <c r="CX128" s="3648" t="str">
        <f t="shared" si="327"/>
        <v/>
      </c>
      <c r="CY128" s="3648" t="str">
        <f t="shared" si="328"/>
        <v/>
      </c>
      <c r="CZ128" s="3648" t="str">
        <f t="shared" si="282"/>
        <v/>
      </c>
      <c r="DA128" s="3649">
        <f t="shared" si="283"/>
        <v>0</v>
      </c>
      <c r="DB128" s="3649">
        <f t="shared" si="284"/>
        <v>0</v>
      </c>
      <c r="DC128" s="3649">
        <f t="shared" si="285"/>
        <v>0</v>
      </c>
      <c r="DD128" s="3649">
        <f t="shared" si="286"/>
        <v>0</v>
      </c>
      <c r="DE128" s="3649">
        <f t="shared" si="287"/>
        <v>0</v>
      </c>
      <c r="DF128" s="3649">
        <f t="shared" si="288"/>
        <v>0</v>
      </c>
      <c r="DG128" s="3649">
        <f t="shared" si="289"/>
        <v>0</v>
      </c>
      <c r="DH128" s="3649">
        <f t="shared" si="290"/>
        <v>0</v>
      </c>
      <c r="DI128" s="3649">
        <f t="shared" si="291"/>
        <v>0</v>
      </c>
      <c r="DJ128" s="3649">
        <f t="shared" si="292"/>
        <v>0</v>
      </c>
      <c r="DK128" s="3649">
        <f t="shared" si="293"/>
        <v>0</v>
      </c>
      <c r="DL128" s="3649">
        <f t="shared" si="294"/>
        <v>0</v>
      </c>
      <c r="DM128" s="3649">
        <f t="shared" si="295"/>
        <v>0</v>
      </c>
      <c r="DN128" s="3649">
        <f t="shared" si="296"/>
        <v>0</v>
      </c>
      <c r="DO128" s="3649">
        <f t="shared" si="297"/>
        <v>0</v>
      </c>
      <c r="DP128" s="3649">
        <f t="shared" si="298"/>
        <v>0</v>
      </c>
      <c r="DQ128" s="3649">
        <f t="shared" si="299"/>
        <v>0</v>
      </c>
      <c r="DR128" s="3649">
        <f t="shared" si="300"/>
        <v>0</v>
      </c>
      <c r="DS128" s="3649">
        <f t="shared" si="301"/>
        <v>0</v>
      </c>
      <c r="DT128" s="3649">
        <f t="shared" si="302"/>
        <v>0</v>
      </c>
      <c r="DU128" s="3649">
        <f t="shared" si="303"/>
        <v>0</v>
      </c>
      <c r="DV128" s="3649">
        <f t="shared" si="304"/>
        <v>0</v>
      </c>
      <c r="DW128" s="3649">
        <f t="shared" si="305"/>
        <v>0</v>
      </c>
      <c r="DX128" s="3649">
        <f t="shared" si="306"/>
        <v>0</v>
      </c>
      <c r="DY128" s="3649">
        <f t="shared" si="307"/>
        <v>0</v>
      </c>
      <c r="DZ128" s="3649">
        <f t="shared" si="308"/>
        <v>0</v>
      </c>
    </row>
    <row r="129" spans="1:130" ht="16.149999999999999" customHeight="1" x14ac:dyDescent="0.25">
      <c r="A129" s="2245" t="s">
        <v>3650</v>
      </c>
      <c r="B129" s="1921">
        <f t="shared" si="275"/>
        <v>0</v>
      </c>
      <c r="C129" s="2288">
        <f t="shared" si="275"/>
        <v>0</v>
      </c>
      <c r="D129" s="2005"/>
      <c r="E129" s="6058"/>
      <c r="F129" s="2002"/>
      <c r="G129" s="6058"/>
      <c r="H129" s="2002"/>
      <c r="I129" s="6058"/>
      <c r="J129" s="2002"/>
      <c r="K129" s="6058"/>
      <c r="L129" s="2002"/>
      <c r="M129" s="4571"/>
      <c r="N129" s="1926"/>
      <c r="O129" s="42"/>
      <c r="P129" s="1923"/>
      <c r="Q129" s="42"/>
      <c r="R129" s="1923"/>
      <c r="S129" s="42"/>
      <c r="T129" s="1923"/>
      <c r="U129" s="42"/>
      <c r="V129" s="1923"/>
      <c r="W129" s="42"/>
      <c r="X129" s="1923"/>
      <c r="Y129" s="42"/>
      <c r="Z129" s="1923"/>
      <c r="AA129" s="42"/>
      <c r="AB129" s="1923"/>
      <c r="AC129" s="42"/>
      <c r="AD129" s="1923"/>
      <c r="AE129" s="42"/>
      <c r="AF129" s="1923"/>
      <c r="AG129" s="42"/>
      <c r="AH129" s="1923"/>
      <c r="AI129" s="42"/>
      <c r="AJ129" s="1923"/>
      <c r="AK129" s="42"/>
      <c r="AL129" s="1923"/>
      <c r="AM129" s="42"/>
      <c r="AN129" s="1923"/>
      <c r="AO129" s="42"/>
      <c r="AP129" s="1923"/>
      <c r="AQ129" s="43"/>
      <c r="AR129" s="1998"/>
      <c r="AS129" s="43"/>
      <c r="AT129" s="1926"/>
      <c r="AU129" s="42"/>
      <c r="AV129" s="1923"/>
      <c r="AW129" s="63"/>
      <c r="AX129" s="3647" t="str">
        <f t="shared" si="276"/>
        <v/>
      </c>
      <c r="AY129" s="3647"/>
      <c r="AZ129" s="3647"/>
      <c r="BA129" s="3647"/>
      <c r="BB129" s="3647"/>
      <c r="BC129" s="3647"/>
      <c r="BD129" s="3647"/>
      <c r="BE129" s="3647"/>
      <c r="BF129" s="3647"/>
      <c r="BG129" s="3647"/>
      <c r="BH129" s="3647"/>
      <c r="BI129" s="148"/>
      <c r="BJ129" s="148"/>
      <c r="BK129" s="148"/>
      <c r="BL129" s="148"/>
      <c r="BU129" s="2117"/>
      <c r="BV129" s="2117"/>
      <c r="BW129" s="2117"/>
      <c r="CA129" s="3648" t="str">
        <f t="shared" si="277"/>
        <v/>
      </c>
      <c r="CB129" s="3648" t="str">
        <f t="shared" si="278"/>
        <v/>
      </c>
      <c r="CC129" s="3648" t="str">
        <f t="shared" si="279"/>
        <v/>
      </c>
      <c r="CD129" s="3648" t="str">
        <f t="shared" si="280"/>
        <v/>
      </c>
      <c r="CE129" s="3648" t="str">
        <f t="shared" si="281"/>
        <v/>
      </c>
      <c r="CF129" s="3648" t="str">
        <f t="shared" si="309"/>
        <v/>
      </c>
      <c r="CG129" s="3648" t="str">
        <f t="shared" si="310"/>
        <v/>
      </c>
      <c r="CH129" s="3648" t="str">
        <f t="shared" si="311"/>
        <v/>
      </c>
      <c r="CI129" s="3648" t="str">
        <f t="shared" si="312"/>
        <v/>
      </c>
      <c r="CJ129" s="3648" t="str">
        <f t="shared" si="313"/>
        <v/>
      </c>
      <c r="CK129" s="3648" t="str">
        <f t="shared" si="314"/>
        <v/>
      </c>
      <c r="CL129" s="3648" t="str">
        <f t="shared" si="315"/>
        <v/>
      </c>
      <c r="CM129" s="3648" t="str">
        <f t="shared" si="316"/>
        <v/>
      </c>
      <c r="CN129" s="3648" t="str">
        <f t="shared" si="317"/>
        <v/>
      </c>
      <c r="CO129" s="3648" t="str">
        <f t="shared" si="318"/>
        <v/>
      </c>
      <c r="CP129" s="3648" t="str">
        <f t="shared" si="319"/>
        <v/>
      </c>
      <c r="CQ129" s="3648" t="str">
        <f t="shared" si="320"/>
        <v/>
      </c>
      <c r="CR129" s="3648" t="str">
        <f t="shared" si="321"/>
        <v/>
      </c>
      <c r="CS129" s="3648" t="str">
        <f t="shared" si="322"/>
        <v/>
      </c>
      <c r="CT129" s="3648" t="str">
        <f t="shared" si="323"/>
        <v/>
      </c>
      <c r="CU129" s="3648" t="str">
        <f t="shared" si="324"/>
        <v/>
      </c>
      <c r="CV129" s="3648" t="str">
        <f t="shared" si="325"/>
        <v/>
      </c>
      <c r="CW129" s="3648" t="str">
        <f t="shared" si="326"/>
        <v/>
      </c>
      <c r="CX129" s="3648" t="str">
        <f t="shared" si="327"/>
        <v/>
      </c>
      <c r="CY129" s="3648" t="str">
        <f t="shared" si="328"/>
        <v/>
      </c>
      <c r="CZ129" s="3648" t="str">
        <f t="shared" si="282"/>
        <v/>
      </c>
      <c r="DA129" s="3649">
        <f t="shared" si="283"/>
        <v>0</v>
      </c>
      <c r="DB129" s="3649">
        <f t="shared" si="284"/>
        <v>0</v>
      </c>
      <c r="DC129" s="3649">
        <f t="shared" si="285"/>
        <v>0</v>
      </c>
      <c r="DD129" s="3649">
        <f t="shared" si="286"/>
        <v>0</v>
      </c>
      <c r="DE129" s="3649">
        <f t="shared" si="287"/>
        <v>0</v>
      </c>
      <c r="DF129" s="3649">
        <f t="shared" si="288"/>
        <v>0</v>
      </c>
      <c r="DG129" s="3649">
        <f t="shared" si="289"/>
        <v>0</v>
      </c>
      <c r="DH129" s="3649">
        <f t="shared" si="290"/>
        <v>0</v>
      </c>
      <c r="DI129" s="3649">
        <f t="shared" si="291"/>
        <v>0</v>
      </c>
      <c r="DJ129" s="3649">
        <f t="shared" si="292"/>
        <v>0</v>
      </c>
      <c r="DK129" s="3649">
        <f t="shared" si="293"/>
        <v>0</v>
      </c>
      <c r="DL129" s="3649">
        <f t="shared" si="294"/>
        <v>0</v>
      </c>
      <c r="DM129" s="3649">
        <f t="shared" si="295"/>
        <v>0</v>
      </c>
      <c r="DN129" s="3649">
        <f t="shared" si="296"/>
        <v>0</v>
      </c>
      <c r="DO129" s="3649">
        <f t="shared" si="297"/>
        <v>0</v>
      </c>
      <c r="DP129" s="3649">
        <f t="shared" si="298"/>
        <v>0</v>
      </c>
      <c r="DQ129" s="3649">
        <f t="shared" si="299"/>
        <v>0</v>
      </c>
      <c r="DR129" s="3649">
        <f t="shared" si="300"/>
        <v>0</v>
      </c>
      <c r="DS129" s="3649">
        <f t="shared" si="301"/>
        <v>0</v>
      </c>
      <c r="DT129" s="3649">
        <f t="shared" si="302"/>
        <v>0</v>
      </c>
      <c r="DU129" s="3649">
        <f t="shared" si="303"/>
        <v>0</v>
      </c>
      <c r="DV129" s="3649">
        <f t="shared" si="304"/>
        <v>0</v>
      </c>
      <c r="DW129" s="3649">
        <f t="shared" si="305"/>
        <v>0</v>
      </c>
      <c r="DX129" s="3649">
        <f t="shared" si="306"/>
        <v>0</v>
      </c>
      <c r="DY129" s="3649">
        <f t="shared" si="307"/>
        <v>0</v>
      </c>
      <c r="DZ129" s="3649">
        <f t="shared" si="308"/>
        <v>0</v>
      </c>
    </row>
    <row r="130" spans="1:130" ht="16.149999999999999" customHeight="1" x14ac:dyDescent="0.25">
      <c r="A130" s="2245" t="s">
        <v>3651</v>
      </c>
      <c r="B130" s="1921">
        <f>+D130+F130+H130+J130+L130+N130+P130+R130+T130+V130+X130+Z130+AB130+AD130+AF130+AH130+AJ130+AL130+AN130+AP130</f>
        <v>0</v>
      </c>
      <c r="C130" s="2288">
        <f>+E130+G130+I130+K130+M130+O130+Q130+S130+U130+W130+Y130+AA130+AC130+AE130+AG130+AI130+AK130+AM130+AO130+AQ130</f>
        <v>0</v>
      </c>
      <c r="D130" s="1926"/>
      <c r="E130" s="42"/>
      <c r="F130" s="1923"/>
      <c r="G130" s="42"/>
      <c r="H130" s="1923"/>
      <c r="I130" s="63"/>
      <c r="J130" s="1926"/>
      <c r="K130" s="1926"/>
      <c r="L130" s="1923"/>
      <c r="M130" s="63"/>
      <c r="N130" s="1926"/>
      <c r="O130" s="42"/>
      <c r="P130" s="1923"/>
      <c r="Q130" s="42"/>
      <c r="R130" s="1923"/>
      <c r="S130" s="42"/>
      <c r="T130" s="1923"/>
      <c r="U130" s="42"/>
      <c r="V130" s="1923"/>
      <c r="W130" s="42"/>
      <c r="X130" s="1923"/>
      <c r="Y130" s="42"/>
      <c r="Z130" s="1923"/>
      <c r="AA130" s="42"/>
      <c r="AB130" s="1923"/>
      <c r="AC130" s="42"/>
      <c r="AD130" s="1923"/>
      <c r="AE130" s="42"/>
      <c r="AF130" s="1923"/>
      <c r="AG130" s="42"/>
      <c r="AH130" s="1923"/>
      <c r="AI130" s="42"/>
      <c r="AJ130" s="1923"/>
      <c r="AK130" s="42"/>
      <c r="AL130" s="1923"/>
      <c r="AM130" s="42"/>
      <c r="AN130" s="1923"/>
      <c r="AO130" s="42"/>
      <c r="AP130" s="1923"/>
      <c r="AQ130" s="43"/>
      <c r="AR130" s="1998"/>
      <c r="AS130" s="43"/>
      <c r="AT130" s="1926"/>
      <c r="AU130" s="42"/>
      <c r="AV130" s="1923"/>
      <c r="AW130" s="63"/>
      <c r="AX130" s="3647" t="str">
        <f t="shared" si="276"/>
        <v/>
      </c>
      <c r="AY130" s="3647"/>
      <c r="AZ130" s="3647"/>
      <c r="BA130" s="3647"/>
      <c r="BB130" s="3647"/>
      <c r="BC130" s="3647"/>
      <c r="BD130" s="3647"/>
      <c r="BE130" s="3647"/>
      <c r="BF130" s="3647"/>
      <c r="BG130" s="3647"/>
      <c r="BH130" s="3647"/>
      <c r="BI130" s="148"/>
      <c r="BJ130" s="148"/>
      <c r="BK130" s="148"/>
      <c r="BL130" s="148"/>
      <c r="BU130" s="2117"/>
      <c r="BV130" s="2117"/>
      <c r="BW130" s="2117"/>
      <c r="CA130" s="3648" t="str">
        <f t="shared" si="277"/>
        <v/>
      </c>
      <c r="CB130" s="3648" t="str">
        <f t="shared" si="278"/>
        <v/>
      </c>
      <c r="CC130" s="3648" t="str">
        <f t="shared" si="279"/>
        <v/>
      </c>
      <c r="CD130" s="3648" t="str">
        <f t="shared" si="280"/>
        <v/>
      </c>
      <c r="CE130" s="3648" t="str">
        <f t="shared" si="281"/>
        <v/>
      </c>
      <c r="CF130" s="3648" t="str">
        <f t="shared" si="309"/>
        <v/>
      </c>
      <c r="CG130" s="3648" t="str">
        <f t="shared" si="310"/>
        <v/>
      </c>
      <c r="CH130" s="3648" t="str">
        <f t="shared" si="311"/>
        <v/>
      </c>
      <c r="CI130" s="3648" t="str">
        <f t="shared" si="312"/>
        <v/>
      </c>
      <c r="CJ130" s="3648" t="str">
        <f t="shared" si="313"/>
        <v/>
      </c>
      <c r="CK130" s="3648" t="str">
        <f t="shared" si="314"/>
        <v/>
      </c>
      <c r="CL130" s="3648" t="str">
        <f t="shared" si="315"/>
        <v/>
      </c>
      <c r="CM130" s="3648" t="str">
        <f t="shared" si="316"/>
        <v/>
      </c>
      <c r="CN130" s="3648" t="str">
        <f t="shared" si="317"/>
        <v/>
      </c>
      <c r="CO130" s="3648" t="str">
        <f t="shared" si="318"/>
        <v/>
      </c>
      <c r="CP130" s="3648" t="str">
        <f t="shared" si="319"/>
        <v/>
      </c>
      <c r="CQ130" s="3648" t="str">
        <f t="shared" si="320"/>
        <v/>
      </c>
      <c r="CR130" s="3648" t="str">
        <f t="shared" si="321"/>
        <v/>
      </c>
      <c r="CS130" s="3648" t="str">
        <f t="shared" si="322"/>
        <v/>
      </c>
      <c r="CT130" s="3648" t="str">
        <f t="shared" si="323"/>
        <v/>
      </c>
      <c r="CU130" s="3648" t="str">
        <f t="shared" si="324"/>
        <v/>
      </c>
      <c r="CV130" s="3648" t="str">
        <f t="shared" si="325"/>
        <v/>
      </c>
      <c r="CW130" s="3648" t="str">
        <f t="shared" si="326"/>
        <v/>
      </c>
      <c r="CX130" s="3648" t="str">
        <f t="shared" si="327"/>
        <v/>
      </c>
      <c r="CY130" s="3648" t="str">
        <f t="shared" si="328"/>
        <v/>
      </c>
      <c r="CZ130" s="3648" t="str">
        <f t="shared" si="282"/>
        <v/>
      </c>
      <c r="DA130" s="3649">
        <f t="shared" si="283"/>
        <v>0</v>
      </c>
      <c r="DB130" s="3649">
        <f t="shared" si="284"/>
        <v>0</v>
      </c>
      <c r="DC130" s="3649">
        <f t="shared" si="285"/>
        <v>0</v>
      </c>
      <c r="DD130" s="3649">
        <f t="shared" si="286"/>
        <v>0</v>
      </c>
      <c r="DE130" s="3649">
        <f t="shared" si="287"/>
        <v>0</v>
      </c>
      <c r="DF130" s="3649">
        <f t="shared" si="288"/>
        <v>0</v>
      </c>
      <c r="DG130" s="3649">
        <f t="shared" si="289"/>
        <v>0</v>
      </c>
      <c r="DH130" s="3649">
        <f t="shared" si="290"/>
        <v>0</v>
      </c>
      <c r="DI130" s="3649">
        <f t="shared" si="291"/>
        <v>0</v>
      </c>
      <c r="DJ130" s="3649">
        <f t="shared" si="292"/>
        <v>0</v>
      </c>
      <c r="DK130" s="3649">
        <f t="shared" si="293"/>
        <v>0</v>
      </c>
      <c r="DL130" s="3649">
        <f t="shared" si="294"/>
        <v>0</v>
      </c>
      <c r="DM130" s="3649">
        <f t="shared" si="295"/>
        <v>0</v>
      </c>
      <c r="DN130" s="3649">
        <f t="shared" si="296"/>
        <v>0</v>
      </c>
      <c r="DO130" s="3649">
        <f t="shared" si="297"/>
        <v>0</v>
      </c>
      <c r="DP130" s="3649">
        <f t="shared" si="298"/>
        <v>0</v>
      </c>
      <c r="DQ130" s="3649">
        <f t="shared" si="299"/>
        <v>0</v>
      </c>
      <c r="DR130" s="3649">
        <f t="shared" si="300"/>
        <v>0</v>
      </c>
      <c r="DS130" s="3649">
        <f t="shared" si="301"/>
        <v>0</v>
      </c>
      <c r="DT130" s="3649">
        <f t="shared" si="302"/>
        <v>0</v>
      </c>
      <c r="DU130" s="3649">
        <f t="shared" si="303"/>
        <v>0</v>
      </c>
      <c r="DV130" s="3649">
        <f t="shared" si="304"/>
        <v>0</v>
      </c>
      <c r="DW130" s="3649">
        <f t="shared" si="305"/>
        <v>0</v>
      </c>
      <c r="DX130" s="3649">
        <f t="shared" si="306"/>
        <v>0</v>
      </c>
      <c r="DY130" s="3649">
        <f t="shared" si="307"/>
        <v>0</v>
      </c>
      <c r="DZ130" s="3649">
        <f t="shared" si="308"/>
        <v>0</v>
      </c>
    </row>
    <row r="131" spans="1:130" ht="24" customHeight="1" x14ac:dyDescent="0.25">
      <c r="A131" s="2974" t="s">
        <v>3652</v>
      </c>
      <c r="B131" s="1921">
        <f>+D131+F131+H131</f>
        <v>0</v>
      </c>
      <c r="C131" s="2288">
        <f>+E131+G131+I131</f>
        <v>0</v>
      </c>
      <c r="D131" s="1926"/>
      <c r="E131" s="42"/>
      <c r="F131" s="1923"/>
      <c r="G131" s="42"/>
      <c r="H131" s="1923"/>
      <c r="I131" s="63"/>
      <c r="J131" s="1995"/>
      <c r="K131" s="6141"/>
      <c r="L131" s="1995"/>
      <c r="M131" s="6141"/>
      <c r="N131" s="1995"/>
      <c r="O131" s="6141"/>
      <c r="P131" s="1995"/>
      <c r="Q131" s="6141"/>
      <c r="R131" s="1995"/>
      <c r="S131" s="6141"/>
      <c r="T131" s="1995"/>
      <c r="U131" s="6141"/>
      <c r="V131" s="1995"/>
      <c r="W131" s="6141"/>
      <c r="X131" s="1995"/>
      <c r="Y131" s="6141"/>
      <c r="Z131" s="1995"/>
      <c r="AA131" s="6141"/>
      <c r="AB131" s="1995"/>
      <c r="AC131" s="6141"/>
      <c r="AD131" s="1995"/>
      <c r="AE131" s="6141"/>
      <c r="AF131" s="1995"/>
      <c r="AG131" s="6141"/>
      <c r="AH131" s="1995"/>
      <c r="AI131" s="6141"/>
      <c r="AJ131" s="1995"/>
      <c r="AK131" s="6141"/>
      <c r="AL131" s="1995"/>
      <c r="AM131" s="6141"/>
      <c r="AN131" s="1995"/>
      <c r="AO131" s="6141"/>
      <c r="AP131" s="1995"/>
      <c r="AQ131" s="6142"/>
      <c r="AR131" s="1926"/>
      <c r="AS131" s="43"/>
      <c r="AT131" s="1926"/>
      <c r="AU131" s="42"/>
      <c r="AV131" s="1923"/>
      <c r="AW131" s="63"/>
      <c r="AX131" s="3647" t="str">
        <f t="shared" si="276"/>
        <v/>
      </c>
      <c r="AY131" s="3647"/>
      <c r="AZ131" s="3647"/>
      <c r="BA131" s="3647"/>
      <c r="BB131" s="3647"/>
      <c r="BC131" s="3647"/>
      <c r="BD131" s="3647"/>
      <c r="BE131" s="3647"/>
      <c r="BF131" s="3647"/>
      <c r="BG131" s="3647"/>
      <c r="BH131" s="3647"/>
      <c r="BI131" s="148"/>
      <c r="BJ131" s="148"/>
      <c r="BK131" s="148"/>
      <c r="BL131" s="148"/>
      <c r="BU131" s="2117"/>
      <c r="BV131" s="2117"/>
      <c r="BW131" s="2117"/>
      <c r="CA131" s="3648" t="str">
        <f t="shared" si="277"/>
        <v/>
      </c>
      <c r="CB131" s="3648" t="str">
        <f t="shared" si="278"/>
        <v/>
      </c>
      <c r="CC131" s="3648" t="str">
        <f t="shared" si="279"/>
        <v/>
      </c>
      <c r="CD131" s="3648" t="str">
        <f t="shared" si="280"/>
        <v/>
      </c>
      <c r="CE131" s="3648" t="str">
        <f t="shared" si="281"/>
        <v/>
      </c>
      <c r="CF131" s="3648" t="str">
        <f t="shared" si="309"/>
        <v/>
      </c>
      <c r="CG131" s="3648" t="str">
        <f t="shared" si="310"/>
        <v/>
      </c>
      <c r="CH131" s="3648" t="str">
        <f t="shared" si="311"/>
        <v/>
      </c>
      <c r="CI131" s="3648" t="str">
        <f t="shared" si="312"/>
        <v/>
      </c>
      <c r="CJ131" s="3648" t="str">
        <f t="shared" si="313"/>
        <v/>
      </c>
      <c r="CK131" s="3648" t="str">
        <f t="shared" si="314"/>
        <v/>
      </c>
      <c r="CL131" s="3648" t="str">
        <f t="shared" si="315"/>
        <v/>
      </c>
      <c r="CM131" s="3648" t="str">
        <f t="shared" si="316"/>
        <v/>
      </c>
      <c r="CN131" s="3648" t="str">
        <f t="shared" si="317"/>
        <v/>
      </c>
      <c r="CO131" s="3648" t="str">
        <f t="shared" si="318"/>
        <v/>
      </c>
      <c r="CP131" s="3648" t="str">
        <f t="shared" si="319"/>
        <v/>
      </c>
      <c r="CQ131" s="3648" t="str">
        <f t="shared" si="320"/>
        <v/>
      </c>
      <c r="CR131" s="3648" t="str">
        <f t="shared" si="321"/>
        <v/>
      </c>
      <c r="CS131" s="3648" t="str">
        <f t="shared" si="322"/>
        <v/>
      </c>
      <c r="CT131" s="3648" t="str">
        <f t="shared" si="323"/>
        <v/>
      </c>
      <c r="CU131" s="3648" t="str">
        <f t="shared" si="324"/>
        <v/>
      </c>
      <c r="CV131" s="3648" t="str">
        <f t="shared" si="325"/>
        <v/>
      </c>
      <c r="CW131" s="3648" t="str">
        <f t="shared" si="326"/>
        <v/>
      </c>
      <c r="CX131" s="3648" t="str">
        <f t="shared" si="327"/>
        <v/>
      </c>
      <c r="CY131" s="3648" t="str">
        <f t="shared" si="328"/>
        <v/>
      </c>
      <c r="CZ131" s="3648" t="str">
        <f t="shared" si="282"/>
        <v/>
      </c>
      <c r="DA131" s="3649">
        <f t="shared" si="283"/>
        <v>0</v>
      </c>
      <c r="DB131" s="3649">
        <f t="shared" si="284"/>
        <v>0</v>
      </c>
      <c r="DC131" s="3649">
        <f t="shared" si="285"/>
        <v>0</v>
      </c>
      <c r="DD131" s="3649">
        <f t="shared" si="286"/>
        <v>0</v>
      </c>
      <c r="DE131" s="3649">
        <f t="shared" si="287"/>
        <v>0</v>
      </c>
      <c r="DF131" s="3649">
        <f t="shared" si="288"/>
        <v>0</v>
      </c>
      <c r="DG131" s="3649">
        <f t="shared" si="289"/>
        <v>0</v>
      </c>
      <c r="DH131" s="3649">
        <f t="shared" si="290"/>
        <v>0</v>
      </c>
      <c r="DI131" s="3649">
        <f t="shared" si="291"/>
        <v>0</v>
      </c>
      <c r="DJ131" s="3649">
        <f t="shared" si="292"/>
        <v>0</v>
      </c>
      <c r="DK131" s="3649">
        <f t="shared" si="293"/>
        <v>0</v>
      </c>
      <c r="DL131" s="3649">
        <f t="shared" si="294"/>
        <v>0</v>
      </c>
      <c r="DM131" s="3649">
        <f t="shared" si="295"/>
        <v>0</v>
      </c>
      <c r="DN131" s="3649">
        <f t="shared" si="296"/>
        <v>0</v>
      </c>
      <c r="DO131" s="3649">
        <f t="shared" si="297"/>
        <v>0</v>
      </c>
      <c r="DP131" s="3649">
        <f t="shared" si="298"/>
        <v>0</v>
      </c>
      <c r="DQ131" s="3649">
        <f t="shared" si="299"/>
        <v>0</v>
      </c>
      <c r="DR131" s="3649">
        <f t="shared" si="300"/>
        <v>0</v>
      </c>
      <c r="DS131" s="3649">
        <f t="shared" si="301"/>
        <v>0</v>
      </c>
      <c r="DT131" s="3649">
        <f t="shared" si="302"/>
        <v>0</v>
      </c>
      <c r="DU131" s="3649">
        <f t="shared" si="303"/>
        <v>0</v>
      </c>
      <c r="DV131" s="3649">
        <f t="shared" si="304"/>
        <v>0</v>
      </c>
      <c r="DW131" s="3649">
        <f t="shared" si="305"/>
        <v>0</v>
      </c>
      <c r="DX131" s="3649">
        <f t="shared" si="306"/>
        <v>0</v>
      </c>
      <c r="DY131" s="3649">
        <f t="shared" si="307"/>
        <v>0</v>
      </c>
      <c r="DZ131" s="3649">
        <f t="shared" si="308"/>
        <v>0</v>
      </c>
    </row>
    <row r="132" spans="1:130" ht="20.25" customHeight="1" x14ac:dyDescent="0.25">
      <c r="A132" s="2974" t="s">
        <v>3653</v>
      </c>
      <c r="B132" s="1921">
        <f>+P132+R132+T132+V132+X132+Z132+AB132+AD132+AF132+AH132+AJ132+AL132+AN132+AP132</f>
        <v>0</v>
      </c>
      <c r="C132" s="2288">
        <f>+Q132+S132+U132+W132+Y132+AA132+AC132+AE132+AG132+AI132+AK132+AM132+AO132+AQ132</f>
        <v>0</v>
      </c>
      <c r="D132" s="2005"/>
      <c r="E132" s="6058"/>
      <c r="F132" s="2002"/>
      <c r="G132" s="6058"/>
      <c r="H132" s="2002"/>
      <c r="I132" s="6058"/>
      <c r="J132" s="2002"/>
      <c r="K132" s="6058"/>
      <c r="L132" s="2002"/>
      <c r="M132" s="4571"/>
      <c r="N132" s="2005"/>
      <c r="O132" s="6058"/>
      <c r="P132" s="1923"/>
      <c r="Q132" s="42"/>
      <c r="R132" s="1923"/>
      <c r="S132" s="42"/>
      <c r="T132" s="1923"/>
      <c r="U132" s="42"/>
      <c r="V132" s="1923"/>
      <c r="W132" s="42"/>
      <c r="X132" s="1923"/>
      <c r="Y132" s="42"/>
      <c r="Z132" s="1923"/>
      <c r="AA132" s="42"/>
      <c r="AB132" s="1923"/>
      <c r="AC132" s="42"/>
      <c r="AD132" s="1923"/>
      <c r="AE132" s="42"/>
      <c r="AF132" s="1923"/>
      <c r="AG132" s="42"/>
      <c r="AH132" s="1923"/>
      <c r="AI132" s="42"/>
      <c r="AJ132" s="1923"/>
      <c r="AK132" s="42"/>
      <c r="AL132" s="1923"/>
      <c r="AM132" s="42"/>
      <c r="AN132" s="1923"/>
      <c r="AO132" s="42"/>
      <c r="AP132" s="1923"/>
      <c r="AQ132" s="43"/>
      <c r="AR132" s="1926"/>
      <c r="AS132" s="43"/>
      <c r="AT132" s="1926"/>
      <c r="AU132" s="42"/>
      <c r="AV132" s="1923"/>
      <c r="AW132" s="63"/>
      <c r="AX132" s="3647" t="str">
        <f t="shared" si="276"/>
        <v/>
      </c>
      <c r="AY132" s="3647"/>
      <c r="AZ132" s="3647"/>
      <c r="BA132" s="3647"/>
      <c r="BB132" s="3647"/>
      <c r="BC132" s="3647"/>
      <c r="BD132" s="3647"/>
      <c r="BE132" s="3647"/>
      <c r="BF132" s="3647"/>
      <c r="BG132" s="3647"/>
      <c r="BH132" s="3647"/>
      <c r="BI132" s="148"/>
      <c r="BJ132" s="148"/>
      <c r="BK132" s="148"/>
      <c r="BL132" s="148"/>
      <c r="BU132" s="2117"/>
      <c r="BV132" s="2117"/>
      <c r="BW132" s="2117"/>
      <c r="CA132" s="3648" t="str">
        <f t="shared" si="277"/>
        <v/>
      </c>
      <c r="CB132" s="3648" t="str">
        <f t="shared" si="278"/>
        <v/>
      </c>
      <c r="CC132" s="3648" t="str">
        <f t="shared" si="279"/>
        <v/>
      </c>
      <c r="CD132" s="3648" t="str">
        <f t="shared" si="280"/>
        <v/>
      </c>
      <c r="CE132" s="3648" t="str">
        <f t="shared" si="281"/>
        <v/>
      </c>
      <c r="CF132" s="3648" t="str">
        <f t="shared" si="309"/>
        <v/>
      </c>
      <c r="CG132" s="3648" t="str">
        <f t="shared" si="310"/>
        <v/>
      </c>
      <c r="CH132" s="3648" t="str">
        <f t="shared" si="311"/>
        <v/>
      </c>
      <c r="CI132" s="3648" t="str">
        <f t="shared" si="312"/>
        <v/>
      </c>
      <c r="CJ132" s="3648" t="str">
        <f t="shared" si="313"/>
        <v/>
      </c>
      <c r="CK132" s="3648" t="str">
        <f t="shared" si="314"/>
        <v/>
      </c>
      <c r="CL132" s="3648" t="str">
        <f t="shared" si="315"/>
        <v/>
      </c>
      <c r="CM132" s="3648" t="str">
        <f t="shared" si="316"/>
        <v/>
      </c>
      <c r="CN132" s="3648" t="str">
        <f t="shared" si="317"/>
        <v/>
      </c>
      <c r="CO132" s="3648" t="str">
        <f t="shared" si="318"/>
        <v/>
      </c>
      <c r="CP132" s="3648" t="str">
        <f t="shared" si="319"/>
        <v/>
      </c>
      <c r="CQ132" s="3648" t="str">
        <f t="shared" si="320"/>
        <v/>
      </c>
      <c r="CR132" s="3648" t="str">
        <f t="shared" si="321"/>
        <v/>
      </c>
      <c r="CS132" s="3648" t="str">
        <f t="shared" si="322"/>
        <v/>
      </c>
      <c r="CT132" s="3648" t="str">
        <f t="shared" si="323"/>
        <v/>
      </c>
      <c r="CU132" s="3648" t="str">
        <f t="shared" si="324"/>
        <v/>
      </c>
      <c r="CV132" s="3648" t="str">
        <f t="shared" si="325"/>
        <v/>
      </c>
      <c r="CW132" s="3648" t="str">
        <f t="shared" si="326"/>
        <v/>
      </c>
      <c r="CX132" s="3648" t="str">
        <f t="shared" si="327"/>
        <v/>
      </c>
      <c r="CY132" s="3648" t="str">
        <f t="shared" si="328"/>
        <v/>
      </c>
      <c r="CZ132" s="3648" t="str">
        <f t="shared" si="282"/>
        <v/>
      </c>
      <c r="DA132" s="3649">
        <f t="shared" si="283"/>
        <v>0</v>
      </c>
      <c r="DB132" s="3649">
        <f t="shared" si="284"/>
        <v>0</v>
      </c>
      <c r="DC132" s="3649">
        <f t="shared" si="285"/>
        <v>0</v>
      </c>
      <c r="DD132" s="3649">
        <f t="shared" si="286"/>
        <v>0</v>
      </c>
      <c r="DE132" s="3649">
        <f t="shared" si="287"/>
        <v>0</v>
      </c>
      <c r="DF132" s="3649">
        <f t="shared" si="288"/>
        <v>0</v>
      </c>
      <c r="DG132" s="3649">
        <f t="shared" si="289"/>
        <v>0</v>
      </c>
      <c r="DH132" s="3649">
        <f t="shared" si="290"/>
        <v>0</v>
      </c>
      <c r="DI132" s="3649">
        <f t="shared" si="291"/>
        <v>0</v>
      </c>
      <c r="DJ132" s="3649">
        <f t="shared" si="292"/>
        <v>0</v>
      </c>
      <c r="DK132" s="3649">
        <f t="shared" si="293"/>
        <v>0</v>
      </c>
      <c r="DL132" s="3649">
        <f t="shared" si="294"/>
        <v>0</v>
      </c>
      <c r="DM132" s="3649">
        <f t="shared" si="295"/>
        <v>0</v>
      </c>
      <c r="DN132" s="3649">
        <f t="shared" si="296"/>
        <v>0</v>
      </c>
      <c r="DO132" s="3649">
        <f t="shared" si="297"/>
        <v>0</v>
      </c>
      <c r="DP132" s="3649">
        <f t="shared" si="298"/>
        <v>0</v>
      </c>
      <c r="DQ132" s="3649">
        <f t="shared" si="299"/>
        <v>0</v>
      </c>
      <c r="DR132" s="3649">
        <f t="shared" si="300"/>
        <v>0</v>
      </c>
      <c r="DS132" s="3649">
        <f t="shared" si="301"/>
        <v>0</v>
      </c>
      <c r="DT132" s="3649">
        <f t="shared" si="302"/>
        <v>0</v>
      </c>
      <c r="DU132" s="3649">
        <f t="shared" si="303"/>
        <v>0</v>
      </c>
      <c r="DV132" s="3649">
        <f t="shared" si="304"/>
        <v>0</v>
      </c>
      <c r="DW132" s="3649">
        <f t="shared" si="305"/>
        <v>0</v>
      </c>
      <c r="DX132" s="3649">
        <f t="shared" si="306"/>
        <v>0</v>
      </c>
      <c r="DY132" s="3649">
        <f t="shared" si="307"/>
        <v>0</v>
      </c>
      <c r="DZ132" s="3649">
        <f t="shared" si="308"/>
        <v>0</v>
      </c>
    </row>
    <row r="133" spans="1:130" ht="16.149999999999999" customHeight="1" x14ac:dyDescent="0.25">
      <c r="A133" s="2245" t="s">
        <v>3654</v>
      </c>
      <c r="B133" s="1921">
        <f>+N133+P133+R133+T133+V133+X133+Z133+AB133+AD133+AF133+AH133+AJ133+AL133+AN133+AP133</f>
        <v>0</v>
      </c>
      <c r="C133" s="2288">
        <f>+O133+Q133+S133+U133+W133+Y133+AA133+AC133+AE133+AG133+AI133+AK133+AM133+AO133+AQ133</f>
        <v>0</v>
      </c>
      <c r="D133" s="1998"/>
      <c r="E133" s="6141"/>
      <c r="F133" s="1995"/>
      <c r="G133" s="6141"/>
      <c r="H133" s="1995"/>
      <c r="I133" s="5507"/>
      <c r="J133" s="1998"/>
      <c r="K133" s="1998"/>
      <c r="L133" s="1995"/>
      <c r="M133" s="5507"/>
      <c r="N133" s="1926"/>
      <c r="O133" s="42"/>
      <c r="P133" s="1923"/>
      <c r="Q133" s="42"/>
      <c r="R133" s="1923"/>
      <c r="S133" s="42"/>
      <c r="T133" s="1923"/>
      <c r="U133" s="42"/>
      <c r="V133" s="1923"/>
      <c r="W133" s="42"/>
      <c r="X133" s="1923"/>
      <c r="Y133" s="42"/>
      <c r="Z133" s="1923"/>
      <c r="AA133" s="42"/>
      <c r="AB133" s="1923"/>
      <c r="AC133" s="42"/>
      <c r="AD133" s="1923"/>
      <c r="AE133" s="42"/>
      <c r="AF133" s="1923"/>
      <c r="AG133" s="42"/>
      <c r="AH133" s="1923"/>
      <c r="AI133" s="42"/>
      <c r="AJ133" s="1923"/>
      <c r="AK133" s="42"/>
      <c r="AL133" s="1923"/>
      <c r="AM133" s="42"/>
      <c r="AN133" s="1923"/>
      <c r="AO133" s="42"/>
      <c r="AP133" s="1923"/>
      <c r="AQ133" s="43"/>
      <c r="AR133" s="1926"/>
      <c r="AS133" s="43"/>
      <c r="AT133" s="1926"/>
      <c r="AU133" s="42"/>
      <c r="AV133" s="1923"/>
      <c r="AW133" s="63"/>
      <c r="AX133" s="3647" t="str">
        <f t="shared" si="276"/>
        <v/>
      </c>
      <c r="AY133" s="3647"/>
      <c r="AZ133" s="3647"/>
      <c r="BA133" s="3647"/>
      <c r="BB133" s="3647"/>
      <c r="BC133" s="3647"/>
      <c r="BD133" s="3647"/>
      <c r="BE133" s="3647"/>
      <c r="BF133" s="3647"/>
      <c r="BG133" s="3647"/>
      <c r="BH133" s="3647"/>
      <c r="BI133" s="148"/>
      <c r="BJ133" s="148"/>
      <c r="BK133" s="148"/>
      <c r="BL133" s="148"/>
      <c r="BU133" s="2117"/>
      <c r="BV133" s="2117"/>
      <c r="BW133" s="2117"/>
      <c r="CA133" s="3648" t="str">
        <f t="shared" si="277"/>
        <v/>
      </c>
      <c r="CB133" s="3648" t="str">
        <f t="shared" si="278"/>
        <v/>
      </c>
      <c r="CC133" s="3648" t="str">
        <f t="shared" si="279"/>
        <v/>
      </c>
      <c r="CD133" s="3648" t="str">
        <f t="shared" si="280"/>
        <v/>
      </c>
      <c r="CE133" s="3648" t="str">
        <f t="shared" si="281"/>
        <v/>
      </c>
      <c r="CF133" s="3648" t="str">
        <f t="shared" si="309"/>
        <v/>
      </c>
      <c r="CG133" s="3648" t="str">
        <f t="shared" si="310"/>
        <v/>
      </c>
      <c r="CH133" s="3648" t="str">
        <f t="shared" si="311"/>
        <v/>
      </c>
      <c r="CI133" s="3648" t="str">
        <f t="shared" si="312"/>
        <v/>
      </c>
      <c r="CJ133" s="3648" t="str">
        <f t="shared" si="313"/>
        <v/>
      </c>
      <c r="CK133" s="3648" t="str">
        <f t="shared" si="314"/>
        <v/>
      </c>
      <c r="CL133" s="3648" t="str">
        <f t="shared" si="315"/>
        <v/>
      </c>
      <c r="CM133" s="3648" t="str">
        <f t="shared" si="316"/>
        <v/>
      </c>
      <c r="CN133" s="3648" t="str">
        <f t="shared" si="317"/>
        <v/>
      </c>
      <c r="CO133" s="3648" t="str">
        <f t="shared" si="318"/>
        <v/>
      </c>
      <c r="CP133" s="3648" t="str">
        <f t="shared" si="319"/>
        <v/>
      </c>
      <c r="CQ133" s="3648" t="str">
        <f t="shared" si="320"/>
        <v/>
      </c>
      <c r="CR133" s="3648" t="str">
        <f t="shared" si="321"/>
        <v/>
      </c>
      <c r="CS133" s="3648" t="str">
        <f t="shared" si="322"/>
        <v/>
      </c>
      <c r="CT133" s="3648" t="str">
        <f t="shared" si="323"/>
        <v/>
      </c>
      <c r="CU133" s="3648" t="str">
        <f t="shared" si="324"/>
        <v/>
      </c>
      <c r="CV133" s="3648" t="str">
        <f t="shared" si="325"/>
        <v/>
      </c>
      <c r="CW133" s="3648" t="str">
        <f t="shared" si="326"/>
        <v/>
      </c>
      <c r="CX133" s="3648" t="str">
        <f t="shared" si="327"/>
        <v/>
      </c>
      <c r="CY133" s="3648" t="str">
        <f t="shared" si="328"/>
        <v/>
      </c>
      <c r="CZ133" s="3648" t="str">
        <f t="shared" si="282"/>
        <v/>
      </c>
      <c r="DA133" s="3649">
        <f t="shared" si="283"/>
        <v>0</v>
      </c>
      <c r="DB133" s="3649">
        <f t="shared" si="284"/>
        <v>0</v>
      </c>
      <c r="DC133" s="3649">
        <f t="shared" si="285"/>
        <v>0</v>
      </c>
      <c r="DD133" s="3649">
        <f t="shared" si="286"/>
        <v>0</v>
      </c>
      <c r="DE133" s="3649">
        <f t="shared" si="287"/>
        <v>0</v>
      </c>
      <c r="DF133" s="3649">
        <f t="shared" si="288"/>
        <v>0</v>
      </c>
      <c r="DG133" s="3649">
        <f t="shared" si="289"/>
        <v>0</v>
      </c>
      <c r="DH133" s="3649">
        <f t="shared" si="290"/>
        <v>0</v>
      </c>
      <c r="DI133" s="3649">
        <f t="shared" si="291"/>
        <v>0</v>
      </c>
      <c r="DJ133" s="3649">
        <f t="shared" si="292"/>
        <v>0</v>
      </c>
      <c r="DK133" s="3649">
        <f t="shared" si="293"/>
        <v>0</v>
      </c>
      <c r="DL133" s="3649">
        <f t="shared" si="294"/>
        <v>0</v>
      </c>
      <c r="DM133" s="3649">
        <f t="shared" si="295"/>
        <v>0</v>
      </c>
      <c r="DN133" s="3649">
        <f t="shared" si="296"/>
        <v>0</v>
      </c>
      <c r="DO133" s="3649">
        <f t="shared" si="297"/>
        <v>0</v>
      </c>
      <c r="DP133" s="3649">
        <f t="shared" si="298"/>
        <v>0</v>
      </c>
      <c r="DQ133" s="3649">
        <f t="shared" si="299"/>
        <v>0</v>
      </c>
      <c r="DR133" s="3649">
        <f t="shared" si="300"/>
        <v>0</v>
      </c>
      <c r="DS133" s="3649">
        <f t="shared" si="301"/>
        <v>0</v>
      </c>
      <c r="DT133" s="3649">
        <f t="shared" si="302"/>
        <v>0</v>
      </c>
      <c r="DU133" s="3649">
        <f t="shared" si="303"/>
        <v>0</v>
      </c>
      <c r="DV133" s="3649">
        <f t="shared" si="304"/>
        <v>0</v>
      </c>
      <c r="DW133" s="3649">
        <f t="shared" si="305"/>
        <v>0</v>
      </c>
      <c r="DX133" s="3649">
        <f t="shared" si="306"/>
        <v>0</v>
      </c>
      <c r="DY133" s="3649">
        <f t="shared" si="307"/>
        <v>0</v>
      </c>
      <c r="DZ133" s="3649">
        <f t="shared" si="308"/>
        <v>0</v>
      </c>
    </row>
    <row r="134" spans="1:130" ht="16.149999999999999" customHeight="1" x14ac:dyDescent="0.25">
      <c r="A134" s="2245" t="s">
        <v>3655</v>
      </c>
      <c r="B134" s="1921">
        <f>+D134+F134+H134+J134+L134+N134+P134+R134+T134+V134+X134+Z134+AB134+AD134+AF134+AH134+AJ134+AL134+AN134+AP134</f>
        <v>0</v>
      </c>
      <c r="C134" s="2288">
        <f>+E134+G134+I134+K134+M134+O134+Q134+S134+U134+W134+Y134+AA134+AC134+AE134+AG134+AI134+AK134+AM134+AO134+AQ134</f>
        <v>0</v>
      </c>
      <c r="D134" s="1926"/>
      <c r="E134" s="42"/>
      <c r="F134" s="1923"/>
      <c r="G134" s="42"/>
      <c r="H134" s="1923"/>
      <c r="I134" s="63"/>
      <c r="J134" s="1926"/>
      <c r="K134" s="1926"/>
      <c r="L134" s="1923"/>
      <c r="M134" s="63"/>
      <c r="N134" s="1926"/>
      <c r="O134" s="42"/>
      <c r="P134" s="1923"/>
      <c r="Q134" s="42"/>
      <c r="R134" s="1923"/>
      <c r="S134" s="42"/>
      <c r="T134" s="1923"/>
      <c r="U134" s="42"/>
      <c r="V134" s="1923"/>
      <c r="W134" s="42"/>
      <c r="X134" s="1923"/>
      <c r="Y134" s="42"/>
      <c r="Z134" s="1923"/>
      <c r="AA134" s="42"/>
      <c r="AB134" s="1923"/>
      <c r="AC134" s="42"/>
      <c r="AD134" s="1923"/>
      <c r="AE134" s="42"/>
      <c r="AF134" s="1923"/>
      <c r="AG134" s="42"/>
      <c r="AH134" s="1923"/>
      <c r="AI134" s="42"/>
      <c r="AJ134" s="1923"/>
      <c r="AK134" s="42"/>
      <c r="AL134" s="1923"/>
      <c r="AM134" s="42"/>
      <c r="AN134" s="1923"/>
      <c r="AO134" s="42"/>
      <c r="AP134" s="1923"/>
      <c r="AQ134" s="43"/>
      <c r="AR134" s="1926"/>
      <c r="AS134" s="43"/>
      <c r="AT134" s="1926"/>
      <c r="AU134" s="42"/>
      <c r="AV134" s="1923"/>
      <c r="AW134" s="63"/>
      <c r="AX134" s="3647" t="str">
        <f t="shared" si="276"/>
        <v/>
      </c>
      <c r="AY134" s="3647"/>
      <c r="AZ134" s="3647"/>
      <c r="BA134" s="3647"/>
      <c r="BB134" s="3647"/>
      <c r="BC134" s="3647"/>
      <c r="BD134" s="3647"/>
      <c r="BE134" s="3647"/>
      <c r="BF134" s="3647"/>
      <c r="BG134" s="3647"/>
      <c r="BH134" s="3647"/>
      <c r="BI134" s="148"/>
      <c r="BJ134" s="148"/>
      <c r="BK134" s="148"/>
      <c r="BL134" s="148"/>
      <c r="BU134" s="2117"/>
      <c r="BV134" s="2117"/>
      <c r="BW134" s="2117"/>
      <c r="CA134" s="3648" t="str">
        <f t="shared" si="277"/>
        <v/>
      </c>
      <c r="CB134" s="3648" t="str">
        <f t="shared" si="278"/>
        <v/>
      </c>
      <c r="CC134" s="3648" t="str">
        <f t="shared" si="279"/>
        <v/>
      </c>
      <c r="CD134" s="3648" t="str">
        <f t="shared" si="280"/>
        <v/>
      </c>
      <c r="CE134" s="3648" t="str">
        <f t="shared" si="281"/>
        <v/>
      </c>
      <c r="CF134" s="3648" t="str">
        <f t="shared" si="309"/>
        <v/>
      </c>
      <c r="CG134" s="3648" t="str">
        <f t="shared" si="310"/>
        <v/>
      </c>
      <c r="CH134" s="3648" t="str">
        <f t="shared" si="311"/>
        <v/>
      </c>
      <c r="CI134" s="3648" t="str">
        <f t="shared" si="312"/>
        <v/>
      </c>
      <c r="CJ134" s="3648" t="str">
        <f t="shared" si="313"/>
        <v/>
      </c>
      <c r="CK134" s="3648" t="str">
        <f t="shared" si="314"/>
        <v/>
      </c>
      <c r="CL134" s="3648" t="str">
        <f t="shared" si="315"/>
        <v/>
      </c>
      <c r="CM134" s="3648" t="str">
        <f t="shared" si="316"/>
        <v/>
      </c>
      <c r="CN134" s="3648" t="str">
        <f t="shared" si="317"/>
        <v/>
      </c>
      <c r="CO134" s="3648" t="str">
        <f t="shared" si="318"/>
        <v/>
      </c>
      <c r="CP134" s="3648" t="str">
        <f t="shared" si="319"/>
        <v/>
      </c>
      <c r="CQ134" s="3648" t="str">
        <f t="shared" si="320"/>
        <v/>
      </c>
      <c r="CR134" s="3648" t="str">
        <f t="shared" si="321"/>
        <v/>
      </c>
      <c r="CS134" s="3648" t="str">
        <f t="shared" si="322"/>
        <v/>
      </c>
      <c r="CT134" s="3648" t="str">
        <f t="shared" si="323"/>
        <v/>
      </c>
      <c r="CU134" s="3648" t="str">
        <f t="shared" si="324"/>
        <v/>
      </c>
      <c r="CV134" s="3648" t="str">
        <f t="shared" si="325"/>
        <v/>
      </c>
      <c r="CW134" s="3648" t="str">
        <f t="shared" si="326"/>
        <v/>
      </c>
      <c r="CX134" s="3648" t="str">
        <f t="shared" si="327"/>
        <v/>
      </c>
      <c r="CY134" s="3648" t="str">
        <f t="shared" si="328"/>
        <v/>
      </c>
      <c r="CZ134" s="3648" t="str">
        <f t="shared" si="282"/>
        <v/>
      </c>
      <c r="DA134" s="3649">
        <f t="shared" si="283"/>
        <v>0</v>
      </c>
      <c r="DB134" s="3649">
        <f t="shared" si="284"/>
        <v>0</v>
      </c>
      <c r="DC134" s="3649">
        <f t="shared" si="285"/>
        <v>0</v>
      </c>
      <c r="DD134" s="3649">
        <f t="shared" si="286"/>
        <v>0</v>
      </c>
      <c r="DE134" s="3649">
        <f t="shared" si="287"/>
        <v>0</v>
      </c>
      <c r="DF134" s="3649">
        <f t="shared" si="288"/>
        <v>0</v>
      </c>
      <c r="DG134" s="3649">
        <f t="shared" si="289"/>
        <v>0</v>
      </c>
      <c r="DH134" s="3649">
        <f t="shared" si="290"/>
        <v>0</v>
      </c>
      <c r="DI134" s="3649">
        <f t="shared" si="291"/>
        <v>0</v>
      </c>
      <c r="DJ134" s="3649">
        <f t="shared" si="292"/>
        <v>0</v>
      </c>
      <c r="DK134" s="3649">
        <f t="shared" si="293"/>
        <v>0</v>
      </c>
      <c r="DL134" s="3649">
        <f t="shared" si="294"/>
        <v>0</v>
      </c>
      <c r="DM134" s="3649">
        <f t="shared" si="295"/>
        <v>0</v>
      </c>
      <c r="DN134" s="3649">
        <f t="shared" si="296"/>
        <v>0</v>
      </c>
      <c r="DO134" s="3649">
        <f t="shared" si="297"/>
        <v>0</v>
      </c>
      <c r="DP134" s="3649">
        <f t="shared" si="298"/>
        <v>0</v>
      </c>
      <c r="DQ134" s="3649">
        <f t="shared" si="299"/>
        <v>0</v>
      </c>
      <c r="DR134" s="3649">
        <f t="shared" si="300"/>
        <v>0</v>
      </c>
      <c r="DS134" s="3649">
        <f t="shared" si="301"/>
        <v>0</v>
      </c>
      <c r="DT134" s="3649">
        <f t="shared" si="302"/>
        <v>0</v>
      </c>
      <c r="DU134" s="3649">
        <f t="shared" si="303"/>
        <v>0</v>
      </c>
      <c r="DV134" s="3649">
        <f t="shared" si="304"/>
        <v>0</v>
      </c>
      <c r="DW134" s="3649">
        <f t="shared" si="305"/>
        <v>0</v>
      </c>
      <c r="DX134" s="3649">
        <f t="shared" si="306"/>
        <v>0</v>
      </c>
      <c r="DY134" s="3649">
        <f t="shared" si="307"/>
        <v>0</v>
      </c>
      <c r="DZ134" s="3649">
        <f t="shared" si="308"/>
        <v>0</v>
      </c>
    </row>
    <row r="135" spans="1:130" ht="16.149999999999999" customHeight="1" x14ac:dyDescent="0.25">
      <c r="A135" s="2246" t="s">
        <v>3656</v>
      </c>
      <c r="B135" s="1921">
        <f>+P135+R135+T135+V135+X135+Z135+AB135+AD135+AF135+AH135+AJ135+AL135+AN135+AP135</f>
        <v>0</v>
      </c>
      <c r="C135" s="2288">
        <f>+Q135+S135+U135+W135+Y135+AA135+AC135+AE135+AG135+AI135+AK135+AM135+AO135+AQ135</f>
        <v>0</v>
      </c>
      <c r="D135" s="2005"/>
      <c r="E135" s="6058"/>
      <c r="F135" s="2002"/>
      <c r="G135" s="6058"/>
      <c r="H135" s="2002"/>
      <c r="I135" s="6058"/>
      <c r="J135" s="2002"/>
      <c r="K135" s="6058"/>
      <c r="L135" s="2002"/>
      <c r="M135" s="4571"/>
      <c r="N135" s="2005"/>
      <c r="O135" s="6058"/>
      <c r="P135" s="1923"/>
      <c r="Q135" s="42"/>
      <c r="R135" s="1923"/>
      <c r="S135" s="42"/>
      <c r="T135" s="1923"/>
      <c r="U135" s="42"/>
      <c r="V135" s="1923"/>
      <c r="W135" s="42"/>
      <c r="X135" s="1923"/>
      <c r="Y135" s="42"/>
      <c r="Z135" s="1923"/>
      <c r="AA135" s="42"/>
      <c r="AB135" s="1923"/>
      <c r="AC135" s="42"/>
      <c r="AD135" s="1923"/>
      <c r="AE135" s="42"/>
      <c r="AF135" s="1923"/>
      <c r="AG135" s="42"/>
      <c r="AH135" s="1923"/>
      <c r="AI135" s="42"/>
      <c r="AJ135" s="1923"/>
      <c r="AK135" s="42"/>
      <c r="AL135" s="1923"/>
      <c r="AM135" s="42"/>
      <c r="AN135" s="1923"/>
      <c r="AO135" s="42"/>
      <c r="AP135" s="1923"/>
      <c r="AQ135" s="43"/>
      <c r="AR135" s="1926"/>
      <c r="AS135" s="43"/>
      <c r="AT135" s="1926"/>
      <c r="AU135" s="42"/>
      <c r="AV135" s="1923"/>
      <c r="AW135" s="63"/>
      <c r="AX135" s="3647" t="str">
        <f t="shared" si="276"/>
        <v/>
      </c>
      <c r="AY135" s="3647"/>
      <c r="AZ135" s="3647"/>
      <c r="BA135" s="3647"/>
      <c r="BB135" s="3647"/>
      <c r="BC135" s="3647"/>
      <c r="BD135" s="3647"/>
      <c r="BE135" s="3647"/>
      <c r="BF135" s="3647"/>
      <c r="BG135" s="3647"/>
      <c r="BH135" s="3647"/>
      <c r="BI135" s="148"/>
      <c r="BJ135" s="148"/>
      <c r="BK135" s="148"/>
      <c r="BL135" s="148"/>
      <c r="BU135" s="2117"/>
      <c r="BV135" s="2117"/>
      <c r="BW135" s="2117"/>
      <c r="CA135" s="3648" t="str">
        <f t="shared" si="277"/>
        <v/>
      </c>
      <c r="CB135" s="3648" t="str">
        <f t="shared" si="278"/>
        <v/>
      </c>
      <c r="CC135" s="3648" t="str">
        <f t="shared" si="279"/>
        <v/>
      </c>
      <c r="CD135" s="3648" t="str">
        <f t="shared" si="280"/>
        <v/>
      </c>
      <c r="CE135" s="3648" t="str">
        <f t="shared" si="281"/>
        <v/>
      </c>
      <c r="CF135" s="3648" t="str">
        <f t="shared" si="309"/>
        <v/>
      </c>
      <c r="CG135" s="3648" t="str">
        <f t="shared" si="310"/>
        <v/>
      </c>
      <c r="CH135" s="3648" t="str">
        <f t="shared" si="311"/>
        <v/>
      </c>
      <c r="CI135" s="3648" t="str">
        <f t="shared" si="312"/>
        <v/>
      </c>
      <c r="CJ135" s="3648" t="str">
        <f t="shared" si="313"/>
        <v/>
      </c>
      <c r="CK135" s="3648" t="str">
        <f t="shared" si="314"/>
        <v/>
      </c>
      <c r="CL135" s="3648" t="str">
        <f t="shared" si="315"/>
        <v/>
      </c>
      <c r="CM135" s="3648" t="str">
        <f t="shared" si="316"/>
        <v/>
      </c>
      <c r="CN135" s="3648" t="str">
        <f t="shared" si="317"/>
        <v/>
      </c>
      <c r="CO135" s="3648" t="str">
        <f t="shared" si="318"/>
        <v/>
      </c>
      <c r="CP135" s="3648" t="str">
        <f t="shared" si="319"/>
        <v/>
      </c>
      <c r="CQ135" s="3648" t="str">
        <f t="shared" si="320"/>
        <v/>
      </c>
      <c r="CR135" s="3648" t="str">
        <f t="shared" si="321"/>
        <v/>
      </c>
      <c r="CS135" s="3648" t="str">
        <f t="shared" si="322"/>
        <v/>
      </c>
      <c r="CT135" s="3648" t="str">
        <f t="shared" si="323"/>
        <v/>
      </c>
      <c r="CU135" s="3648" t="str">
        <f t="shared" si="324"/>
        <v/>
      </c>
      <c r="CV135" s="3648" t="str">
        <f t="shared" si="325"/>
        <v/>
      </c>
      <c r="CW135" s="3648" t="str">
        <f t="shared" si="326"/>
        <v/>
      </c>
      <c r="CX135" s="3648" t="str">
        <f t="shared" si="327"/>
        <v/>
      </c>
      <c r="CY135" s="3648" t="str">
        <f t="shared" si="328"/>
        <v/>
      </c>
      <c r="CZ135" s="3648" t="str">
        <f t="shared" si="282"/>
        <v/>
      </c>
      <c r="DA135" s="3649">
        <f t="shared" si="283"/>
        <v>0</v>
      </c>
      <c r="DB135" s="3649">
        <f t="shared" si="284"/>
        <v>0</v>
      </c>
      <c r="DC135" s="3649">
        <f t="shared" si="285"/>
        <v>0</v>
      </c>
      <c r="DD135" s="3649">
        <f t="shared" si="286"/>
        <v>0</v>
      </c>
      <c r="DE135" s="3649">
        <f t="shared" si="287"/>
        <v>0</v>
      </c>
      <c r="DF135" s="3649">
        <f t="shared" si="288"/>
        <v>0</v>
      </c>
      <c r="DG135" s="3649">
        <f t="shared" si="289"/>
        <v>0</v>
      </c>
      <c r="DH135" s="3649">
        <f t="shared" si="290"/>
        <v>0</v>
      </c>
      <c r="DI135" s="3649">
        <f t="shared" si="291"/>
        <v>0</v>
      </c>
      <c r="DJ135" s="3649">
        <f t="shared" si="292"/>
        <v>0</v>
      </c>
      <c r="DK135" s="3649">
        <f t="shared" si="293"/>
        <v>0</v>
      </c>
      <c r="DL135" s="3649">
        <f t="shared" si="294"/>
        <v>0</v>
      </c>
      <c r="DM135" s="3649">
        <f t="shared" si="295"/>
        <v>0</v>
      </c>
      <c r="DN135" s="3649">
        <f t="shared" si="296"/>
        <v>0</v>
      </c>
      <c r="DO135" s="3649">
        <f t="shared" si="297"/>
        <v>0</v>
      </c>
      <c r="DP135" s="3649">
        <f t="shared" si="298"/>
        <v>0</v>
      </c>
      <c r="DQ135" s="3649">
        <f t="shared" si="299"/>
        <v>0</v>
      </c>
      <c r="DR135" s="3649">
        <f t="shared" si="300"/>
        <v>0</v>
      </c>
      <c r="DS135" s="3649">
        <f t="shared" si="301"/>
        <v>0</v>
      </c>
      <c r="DT135" s="3649">
        <f t="shared" si="302"/>
        <v>0</v>
      </c>
      <c r="DU135" s="3649">
        <f t="shared" si="303"/>
        <v>0</v>
      </c>
      <c r="DV135" s="3649">
        <f t="shared" si="304"/>
        <v>0</v>
      </c>
      <c r="DW135" s="3649">
        <f t="shared" si="305"/>
        <v>0</v>
      </c>
      <c r="DX135" s="3649">
        <f t="shared" si="306"/>
        <v>0</v>
      </c>
      <c r="DY135" s="3649">
        <f t="shared" si="307"/>
        <v>0</v>
      </c>
      <c r="DZ135" s="3649">
        <f t="shared" si="308"/>
        <v>0</v>
      </c>
    </row>
    <row r="136" spans="1:130" ht="16.149999999999999" customHeight="1" x14ac:dyDescent="0.25">
      <c r="A136" s="2245" t="s">
        <v>3657</v>
      </c>
      <c r="B136" s="1921">
        <f>+P136+R136+T136+V136+X136+Z136+AB136+AD136+AF136+AH136</f>
        <v>0</v>
      </c>
      <c r="C136" s="2288">
        <f>+Q136+S136+U136+W136+Y136+AA136+AC136+AE136+AG136+AI136</f>
        <v>0</v>
      </c>
      <c r="D136" s="2005"/>
      <c r="E136" s="6058"/>
      <c r="F136" s="2002"/>
      <c r="G136" s="6058"/>
      <c r="H136" s="2002"/>
      <c r="I136" s="6058"/>
      <c r="J136" s="2002"/>
      <c r="K136" s="6058"/>
      <c r="L136" s="2002"/>
      <c r="M136" s="4571"/>
      <c r="N136" s="2005"/>
      <c r="O136" s="6058"/>
      <c r="P136" s="1923"/>
      <c r="Q136" s="42"/>
      <c r="R136" s="1923"/>
      <c r="S136" s="42"/>
      <c r="T136" s="1923"/>
      <c r="U136" s="42"/>
      <c r="V136" s="1923"/>
      <c r="W136" s="42"/>
      <c r="X136" s="1923"/>
      <c r="Y136" s="42"/>
      <c r="Z136" s="1923"/>
      <c r="AA136" s="42"/>
      <c r="AB136" s="1923"/>
      <c r="AC136" s="42"/>
      <c r="AD136" s="1923"/>
      <c r="AE136" s="42"/>
      <c r="AF136" s="1923"/>
      <c r="AG136" s="42"/>
      <c r="AH136" s="1923"/>
      <c r="AI136" s="42"/>
      <c r="AJ136" s="2002"/>
      <c r="AK136" s="6058"/>
      <c r="AL136" s="2002"/>
      <c r="AM136" s="6058"/>
      <c r="AN136" s="2002"/>
      <c r="AO136" s="6058"/>
      <c r="AP136" s="2002"/>
      <c r="AQ136" s="4184"/>
      <c r="AR136" s="1926"/>
      <c r="AS136" s="43"/>
      <c r="AT136" s="1926"/>
      <c r="AU136" s="42"/>
      <c r="AV136" s="1923"/>
      <c r="AW136" s="63"/>
      <c r="AX136" s="3647" t="str">
        <f t="shared" si="276"/>
        <v/>
      </c>
      <c r="AY136" s="3647"/>
      <c r="AZ136" s="3647"/>
      <c r="BA136" s="3647"/>
      <c r="BB136" s="3647"/>
      <c r="BC136" s="3647"/>
      <c r="BD136" s="3647"/>
      <c r="BE136" s="3647"/>
      <c r="BF136" s="3647"/>
      <c r="BG136" s="3647"/>
      <c r="BH136" s="3647"/>
      <c r="BI136" s="148"/>
      <c r="BJ136" s="148"/>
      <c r="BK136" s="148"/>
      <c r="BL136" s="148"/>
      <c r="BU136" s="2117"/>
      <c r="BV136" s="2117"/>
      <c r="BW136" s="2117"/>
      <c r="CA136" s="3648" t="str">
        <f t="shared" si="277"/>
        <v/>
      </c>
      <c r="CB136" s="3648" t="str">
        <f t="shared" si="278"/>
        <v/>
      </c>
      <c r="CC136" s="3648" t="str">
        <f t="shared" si="279"/>
        <v/>
      </c>
      <c r="CD136" s="3648" t="str">
        <f t="shared" si="280"/>
        <v/>
      </c>
      <c r="CE136" s="3648" t="str">
        <f t="shared" si="281"/>
        <v/>
      </c>
      <c r="CF136" s="3648" t="str">
        <f t="shared" si="309"/>
        <v/>
      </c>
      <c r="CG136" s="3648" t="str">
        <f t="shared" si="310"/>
        <v/>
      </c>
      <c r="CH136" s="3648" t="str">
        <f t="shared" si="311"/>
        <v/>
      </c>
      <c r="CI136" s="3648" t="str">
        <f t="shared" si="312"/>
        <v/>
      </c>
      <c r="CJ136" s="3648" t="str">
        <f t="shared" si="313"/>
        <v/>
      </c>
      <c r="CK136" s="3648" t="str">
        <f t="shared" si="314"/>
        <v/>
      </c>
      <c r="CL136" s="3648" t="str">
        <f t="shared" si="315"/>
        <v/>
      </c>
      <c r="CM136" s="3648" t="str">
        <f t="shared" si="316"/>
        <v/>
      </c>
      <c r="CN136" s="3648" t="str">
        <f t="shared" si="317"/>
        <v/>
      </c>
      <c r="CO136" s="3648" t="str">
        <f t="shared" si="318"/>
        <v/>
      </c>
      <c r="CP136" s="3648" t="str">
        <f t="shared" si="319"/>
        <v/>
      </c>
      <c r="CQ136" s="3648" t="str">
        <f t="shared" si="320"/>
        <v/>
      </c>
      <c r="CR136" s="3648" t="str">
        <f t="shared" si="321"/>
        <v/>
      </c>
      <c r="CS136" s="3648" t="str">
        <f t="shared" si="322"/>
        <v/>
      </c>
      <c r="CT136" s="3648" t="str">
        <f t="shared" si="323"/>
        <v/>
      </c>
      <c r="CU136" s="3648" t="str">
        <f t="shared" si="324"/>
        <v/>
      </c>
      <c r="CV136" s="3648" t="str">
        <f t="shared" si="325"/>
        <v/>
      </c>
      <c r="CW136" s="3648" t="str">
        <f t="shared" si="326"/>
        <v/>
      </c>
      <c r="CX136" s="3648" t="str">
        <f t="shared" si="327"/>
        <v/>
      </c>
      <c r="CY136" s="3648" t="str">
        <f t="shared" si="328"/>
        <v/>
      </c>
      <c r="CZ136" s="3648" t="str">
        <f t="shared" si="282"/>
        <v/>
      </c>
      <c r="DA136" s="3649">
        <f t="shared" si="283"/>
        <v>0</v>
      </c>
      <c r="DB136" s="3649">
        <f t="shared" si="284"/>
        <v>0</v>
      </c>
      <c r="DC136" s="3649">
        <f t="shared" si="285"/>
        <v>0</v>
      </c>
      <c r="DD136" s="3649">
        <f t="shared" si="286"/>
        <v>0</v>
      </c>
      <c r="DE136" s="3649">
        <f t="shared" si="287"/>
        <v>0</v>
      </c>
      <c r="DF136" s="3649">
        <f t="shared" si="288"/>
        <v>0</v>
      </c>
      <c r="DG136" s="3649">
        <f t="shared" si="289"/>
        <v>0</v>
      </c>
      <c r="DH136" s="3649">
        <f t="shared" si="290"/>
        <v>0</v>
      </c>
      <c r="DI136" s="3649">
        <f t="shared" si="291"/>
        <v>0</v>
      </c>
      <c r="DJ136" s="3649">
        <f t="shared" si="292"/>
        <v>0</v>
      </c>
      <c r="DK136" s="3649">
        <f t="shared" si="293"/>
        <v>0</v>
      </c>
      <c r="DL136" s="3649">
        <f t="shared" si="294"/>
        <v>0</v>
      </c>
      <c r="DM136" s="3649">
        <f t="shared" si="295"/>
        <v>0</v>
      </c>
      <c r="DN136" s="3649">
        <f t="shared" si="296"/>
        <v>0</v>
      </c>
      <c r="DO136" s="3649">
        <f t="shared" si="297"/>
        <v>0</v>
      </c>
      <c r="DP136" s="3649">
        <f t="shared" si="298"/>
        <v>0</v>
      </c>
      <c r="DQ136" s="3649">
        <f t="shared" si="299"/>
        <v>0</v>
      </c>
      <c r="DR136" s="3649">
        <f t="shared" si="300"/>
        <v>0</v>
      </c>
      <c r="DS136" s="3649">
        <f t="shared" si="301"/>
        <v>0</v>
      </c>
      <c r="DT136" s="3649">
        <f t="shared" si="302"/>
        <v>0</v>
      </c>
      <c r="DU136" s="3649">
        <f t="shared" si="303"/>
        <v>0</v>
      </c>
      <c r="DV136" s="3649">
        <f t="shared" si="304"/>
        <v>0</v>
      </c>
      <c r="DW136" s="3649">
        <f t="shared" si="305"/>
        <v>0</v>
      </c>
      <c r="DX136" s="3649">
        <f t="shared" si="306"/>
        <v>0</v>
      </c>
      <c r="DY136" s="3649">
        <f t="shared" si="307"/>
        <v>0</v>
      </c>
      <c r="DZ136" s="3649">
        <f t="shared" si="308"/>
        <v>0</v>
      </c>
    </row>
    <row r="137" spans="1:130" ht="16.149999999999999" customHeight="1" x14ac:dyDescent="0.25">
      <c r="A137" s="2245" t="s">
        <v>3658</v>
      </c>
      <c r="B137" s="1921">
        <f t="shared" ref="B137:C139" si="329">+D137+F137+H137+J137+L137+N137+P137+R137+T137+V137+X137+Z137+AB137+AD137+AF137+AH137+AJ137+AL137+AN137+AP137</f>
        <v>0</v>
      </c>
      <c r="C137" s="2288">
        <f t="shared" si="329"/>
        <v>0</v>
      </c>
      <c r="D137" s="1926"/>
      <c r="E137" s="42"/>
      <c r="F137" s="1923"/>
      <c r="G137" s="42"/>
      <c r="H137" s="1923"/>
      <c r="I137" s="63"/>
      <c r="J137" s="1926"/>
      <c r="K137" s="1926"/>
      <c r="L137" s="1923"/>
      <c r="M137" s="63"/>
      <c r="N137" s="1926"/>
      <c r="O137" s="42"/>
      <c r="P137" s="1923"/>
      <c r="Q137" s="42"/>
      <c r="R137" s="1923"/>
      <c r="S137" s="42"/>
      <c r="T137" s="1923"/>
      <c r="U137" s="42"/>
      <c r="V137" s="1923"/>
      <c r="W137" s="42"/>
      <c r="X137" s="1923"/>
      <c r="Y137" s="42"/>
      <c r="Z137" s="1923"/>
      <c r="AA137" s="42"/>
      <c r="AB137" s="1923"/>
      <c r="AC137" s="42"/>
      <c r="AD137" s="1923"/>
      <c r="AE137" s="42"/>
      <c r="AF137" s="1923"/>
      <c r="AG137" s="42"/>
      <c r="AH137" s="1923"/>
      <c r="AI137" s="42"/>
      <c r="AJ137" s="1923"/>
      <c r="AK137" s="42"/>
      <c r="AL137" s="1923"/>
      <c r="AM137" s="42"/>
      <c r="AN137" s="1923"/>
      <c r="AO137" s="42"/>
      <c r="AP137" s="1923"/>
      <c r="AQ137" s="43"/>
      <c r="AR137" s="1926"/>
      <c r="AS137" s="43"/>
      <c r="AT137" s="1926"/>
      <c r="AU137" s="42"/>
      <c r="AV137" s="1923"/>
      <c r="AW137" s="63"/>
      <c r="AX137" s="3647" t="str">
        <f t="shared" si="276"/>
        <v/>
      </c>
      <c r="AY137" s="3647"/>
      <c r="AZ137" s="3647"/>
      <c r="BA137" s="3647"/>
      <c r="BB137" s="3647"/>
      <c r="BC137" s="3647"/>
      <c r="BD137" s="3647"/>
      <c r="BE137" s="3647"/>
      <c r="BF137" s="3647"/>
      <c r="BG137" s="3647"/>
      <c r="BH137" s="3647"/>
      <c r="BI137" s="148"/>
      <c r="BJ137" s="148"/>
      <c r="BK137" s="148"/>
      <c r="BL137" s="148"/>
      <c r="BU137" s="2117"/>
      <c r="BV137" s="2117"/>
      <c r="BW137" s="2117"/>
      <c r="CA137" s="3648" t="str">
        <f t="shared" si="277"/>
        <v/>
      </c>
      <c r="CB137" s="3648" t="str">
        <f t="shared" si="278"/>
        <v/>
      </c>
      <c r="CC137" s="3648" t="str">
        <f t="shared" si="279"/>
        <v/>
      </c>
      <c r="CD137" s="3648" t="str">
        <f t="shared" si="280"/>
        <v/>
      </c>
      <c r="CE137" s="3648" t="str">
        <f t="shared" si="281"/>
        <v/>
      </c>
      <c r="CF137" s="3648" t="str">
        <f t="shared" si="309"/>
        <v/>
      </c>
      <c r="CG137" s="3648" t="str">
        <f t="shared" si="310"/>
        <v/>
      </c>
      <c r="CH137" s="3648" t="str">
        <f t="shared" si="311"/>
        <v/>
      </c>
      <c r="CI137" s="3648" t="str">
        <f t="shared" si="312"/>
        <v/>
      </c>
      <c r="CJ137" s="3648" t="str">
        <f t="shared" si="313"/>
        <v/>
      </c>
      <c r="CK137" s="3648" t="str">
        <f t="shared" si="314"/>
        <v/>
      </c>
      <c r="CL137" s="3648" t="str">
        <f t="shared" si="315"/>
        <v/>
      </c>
      <c r="CM137" s="3648" t="str">
        <f t="shared" si="316"/>
        <v/>
      </c>
      <c r="CN137" s="3648" t="str">
        <f t="shared" si="317"/>
        <v/>
      </c>
      <c r="CO137" s="3648" t="str">
        <f t="shared" si="318"/>
        <v/>
      </c>
      <c r="CP137" s="3648" t="str">
        <f t="shared" si="319"/>
        <v/>
      </c>
      <c r="CQ137" s="3648" t="str">
        <f t="shared" si="320"/>
        <v/>
      </c>
      <c r="CR137" s="3648" t="str">
        <f t="shared" si="321"/>
        <v/>
      </c>
      <c r="CS137" s="3648" t="str">
        <f t="shared" si="322"/>
        <v/>
      </c>
      <c r="CT137" s="3648" t="str">
        <f t="shared" si="323"/>
        <v/>
      </c>
      <c r="CU137" s="3648" t="str">
        <f t="shared" si="324"/>
        <v/>
      </c>
      <c r="CV137" s="3648" t="str">
        <f t="shared" si="325"/>
        <v/>
      </c>
      <c r="CW137" s="3648" t="str">
        <f t="shared" si="326"/>
        <v/>
      </c>
      <c r="CX137" s="3648" t="str">
        <f t="shared" si="327"/>
        <v/>
      </c>
      <c r="CY137" s="3648" t="str">
        <f t="shared" si="328"/>
        <v/>
      </c>
      <c r="CZ137" s="3648" t="str">
        <f t="shared" si="282"/>
        <v/>
      </c>
      <c r="DA137" s="3649">
        <f t="shared" si="283"/>
        <v>0</v>
      </c>
      <c r="DB137" s="3649">
        <f t="shared" si="284"/>
        <v>0</v>
      </c>
      <c r="DC137" s="3649">
        <f t="shared" si="285"/>
        <v>0</v>
      </c>
      <c r="DD137" s="3649">
        <f t="shared" si="286"/>
        <v>0</v>
      </c>
      <c r="DE137" s="3649">
        <f t="shared" si="287"/>
        <v>0</v>
      </c>
      <c r="DF137" s="3649">
        <f t="shared" si="288"/>
        <v>0</v>
      </c>
      <c r="DG137" s="3649">
        <f t="shared" si="289"/>
        <v>0</v>
      </c>
      <c r="DH137" s="3649">
        <f t="shared" si="290"/>
        <v>0</v>
      </c>
      <c r="DI137" s="3649">
        <f t="shared" si="291"/>
        <v>0</v>
      </c>
      <c r="DJ137" s="3649">
        <f t="shared" si="292"/>
        <v>0</v>
      </c>
      <c r="DK137" s="3649">
        <f t="shared" si="293"/>
        <v>0</v>
      </c>
      <c r="DL137" s="3649">
        <f t="shared" si="294"/>
        <v>0</v>
      </c>
      <c r="DM137" s="3649">
        <f t="shared" si="295"/>
        <v>0</v>
      </c>
      <c r="DN137" s="3649">
        <f t="shared" si="296"/>
        <v>0</v>
      </c>
      <c r="DO137" s="3649">
        <f t="shared" si="297"/>
        <v>0</v>
      </c>
      <c r="DP137" s="3649">
        <f t="shared" si="298"/>
        <v>0</v>
      </c>
      <c r="DQ137" s="3649">
        <f t="shared" si="299"/>
        <v>0</v>
      </c>
      <c r="DR137" s="3649">
        <f t="shared" si="300"/>
        <v>0</v>
      </c>
      <c r="DS137" s="3649">
        <f t="shared" si="301"/>
        <v>0</v>
      </c>
      <c r="DT137" s="3649">
        <f t="shared" si="302"/>
        <v>0</v>
      </c>
      <c r="DU137" s="3649">
        <f t="shared" si="303"/>
        <v>0</v>
      </c>
      <c r="DV137" s="3649">
        <f t="shared" si="304"/>
        <v>0</v>
      </c>
      <c r="DW137" s="3649">
        <f t="shared" si="305"/>
        <v>0</v>
      </c>
      <c r="DX137" s="3649">
        <f t="shared" si="306"/>
        <v>0</v>
      </c>
      <c r="DY137" s="3649">
        <f t="shared" si="307"/>
        <v>0</v>
      </c>
      <c r="DZ137" s="3649">
        <f t="shared" si="308"/>
        <v>0</v>
      </c>
    </row>
    <row r="138" spans="1:130" ht="16.149999999999999" customHeight="1" x14ac:dyDescent="0.25">
      <c r="A138" s="2245" t="s">
        <v>3659</v>
      </c>
      <c r="B138" s="1921">
        <f t="shared" si="329"/>
        <v>0</v>
      </c>
      <c r="C138" s="2288">
        <f t="shared" si="329"/>
        <v>0</v>
      </c>
      <c r="D138" s="1926"/>
      <c r="E138" s="42"/>
      <c r="F138" s="1923"/>
      <c r="G138" s="42"/>
      <c r="H138" s="1923"/>
      <c r="I138" s="63"/>
      <c r="J138" s="1926"/>
      <c r="K138" s="1926"/>
      <c r="L138" s="1923"/>
      <c r="M138" s="63"/>
      <c r="N138" s="1926"/>
      <c r="O138" s="42"/>
      <c r="P138" s="1923"/>
      <c r="Q138" s="42"/>
      <c r="R138" s="1923"/>
      <c r="S138" s="42"/>
      <c r="T138" s="1923"/>
      <c r="U138" s="42"/>
      <c r="V138" s="1923"/>
      <c r="W138" s="42"/>
      <c r="X138" s="1923"/>
      <c r="Y138" s="42"/>
      <c r="Z138" s="1923"/>
      <c r="AA138" s="42"/>
      <c r="AB138" s="1923"/>
      <c r="AC138" s="42"/>
      <c r="AD138" s="1923"/>
      <c r="AE138" s="42"/>
      <c r="AF138" s="1923"/>
      <c r="AG138" s="42"/>
      <c r="AH138" s="1923"/>
      <c r="AI138" s="42"/>
      <c r="AJ138" s="1923"/>
      <c r="AK138" s="42"/>
      <c r="AL138" s="1923"/>
      <c r="AM138" s="42"/>
      <c r="AN138" s="1923"/>
      <c r="AO138" s="42"/>
      <c r="AP138" s="1923"/>
      <c r="AQ138" s="43"/>
      <c r="AR138" s="1926"/>
      <c r="AS138" s="43"/>
      <c r="AT138" s="1926"/>
      <c r="AU138" s="42"/>
      <c r="AV138" s="1923"/>
      <c r="AW138" s="63"/>
      <c r="AX138" s="3647" t="str">
        <f t="shared" si="276"/>
        <v/>
      </c>
      <c r="AY138" s="3647"/>
      <c r="AZ138" s="3647"/>
      <c r="BA138" s="3647"/>
      <c r="BB138" s="3647"/>
      <c r="BC138" s="3647"/>
      <c r="BD138" s="3647"/>
      <c r="BE138" s="3647"/>
      <c r="BF138" s="3647"/>
      <c r="BG138" s="3647"/>
      <c r="BH138" s="3647"/>
      <c r="BI138" s="148"/>
      <c r="BJ138" s="148"/>
      <c r="BK138" s="148"/>
      <c r="BL138" s="148"/>
      <c r="BU138" s="2117"/>
      <c r="BV138" s="2117"/>
      <c r="BW138" s="2117"/>
      <c r="CA138" s="3648" t="str">
        <f t="shared" si="277"/>
        <v/>
      </c>
      <c r="CB138" s="3648" t="str">
        <f t="shared" si="278"/>
        <v/>
      </c>
      <c r="CC138" s="3648" t="str">
        <f t="shared" si="279"/>
        <v/>
      </c>
      <c r="CD138" s="3648" t="str">
        <f t="shared" si="280"/>
        <v/>
      </c>
      <c r="CE138" s="3648" t="str">
        <f t="shared" si="281"/>
        <v/>
      </c>
      <c r="CF138" s="3648" t="str">
        <f t="shared" si="309"/>
        <v/>
      </c>
      <c r="CG138" s="3648" t="str">
        <f t="shared" si="310"/>
        <v/>
      </c>
      <c r="CH138" s="3648" t="str">
        <f t="shared" si="311"/>
        <v/>
      </c>
      <c r="CI138" s="3648" t="str">
        <f t="shared" si="312"/>
        <v/>
      </c>
      <c r="CJ138" s="3648" t="str">
        <f t="shared" si="313"/>
        <v/>
      </c>
      <c r="CK138" s="3648" t="str">
        <f t="shared" si="314"/>
        <v/>
      </c>
      <c r="CL138" s="3648" t="str">
        <f t="shared" si="315"/>
        <v/>
      </c>
      <c r="CM138" s="3648" t="str">
        <f t="shared" si="316"/>
        <v/>
      </c>
      <c r="CN138" s="3648" t="str">
        <f t="shared" si="317"/>
        <v/>
      </c>
      <c r="CO138" s="3648" t="str">
        <f t="shared" si="318"/>
        <v/>
      </c>
      <c r="CP138" s="3648" t="str">
        <f t="shared" si="319"/>
        <v/>
      </c>
      <c r="CQ138" s="3648" t="str">
        <f t="shared" si="320"/>
        <v/>
      </c>
      <c r="CR138" s="3648" t="str">
        <f t="shared" si="321"/>
        <v/>
      </c>
      <c r="CS138" s="3648" t="str">
        <f t="shared" si="322"/>
        <v/>
      </c>
      <c r="CT138" s="3648" t="str">
        <f t="shared" si="323"/>
        <v/>
      </c>
      <c r="CU138" s="3648" t="str">
        <f t="shared" si="324"/>
        <v/>
      </c>
      <c r="CV138" s="3648" t="str">
        <f t="shared" si="325"/>
        <v/>
      </c>
      <c r="CW138" s="3648" t="str">
        <f t="shared" si="326"/>
        <v/>
      </c>
      <c r="CX138" s="3648" t="str">
        <f t="shared" si="327"/>
        <v/>
      </c>
      <c r="CY138" s="3648" t="str">
        <f t="shared" si="328"/>
        <v/>
      </c>
      <c r="CZ138" s="3648" t="str">
        <f t="shared" si="282"/>
        <v/>
      </c>
      <c r="DA138" s="3649">
        <f t="shared" si="283"/>
        <v>0</v>
      </c>
      <c r="DB138" s="3649">
        <f t="shared" si="284"/>
        <v>0</v>
      </c>
      <c r="DC138" s="3649">
        <f t="shared" si="285"/>
        <v>0</v>
      </c>
      <c r="DD138" s="3649">
        <f t="shared" si="286"/>
        <v>0</v>
      </c>
      <c r="DE138" s="3649">
        <f t="shared" si="287"/>
        <v>0</v>
      </c>
      <c r="DF138" s="3649">
        <f t="shared" si="288"/>
        <v>0</v>
      </c>
      <c r="DG138" s="3649">
        <f t="shared" si="289"/>
        <v>0</v>
      </c>
      <c r="DH138" s="3649">
        <f t="shared" si="290"/>
        <v>0</v>
      </c>
      <c r="DI138" s="3649">
        <f t="shared" si="291"/>
        <v>0</v>
      </c>
      <c r="DJ138" s="3649">
        <f t="shared" si="292"/>
        <v>0</v>
      </c>
      <c r="DK138" s="3649">
        <f t="shared" si="293"/>
        <v>0</v>
      </c>
      <c r="DL138" s="3649">
        <f t="shared" si="294"/>
        <v>0</v>
      </c>
      <c r="DM138" s="3649">
        <f t="shared" si="295"/>
        <v>0</v>
      </c>
      <c r="DN138" s="3649">
        <f t="shared" si="296"/>
        <v>0</v>
      </c>
      <c r="DO138" s="3649">
        <f t="shared" si="297"/>
        <v>0</v>
      </c>
      <c r="DP138" s="3649">
        <f t="shared" si="298"/>
        <v>0</v>
      </c>
      <c r="DQ138" s="3649">
        <f t="shared" si="299"/>
        <v>0</v>
      </c>
      <c r="DR138" s="3649">
        <f t="shared" si="300"/>
        <v>0</v>
      </c>
      <c r="DS138" s="3649">
        <f t="shared" si="301"/>
        <v>0</v>
      </c>
      <c r="DT138" s="3649">
        <f t="shared" si="302"/>
        <v>0</v>
      </c>
      <c r="DU138" s="3649">
        <f t="shared" si="303"/>
        <v>0</v>
      </c>
      <c r="DV138" s="3649">
        <f t="shared" si="304"/>
        <v>0</v>
      </c>
      <c r="DW138" s="3649">
        <f t="shared" si="305"/>
        <v>0</v>
      </c>
      <c r="DX138" s="3649">
        <f t="shared" si="306"/>
        <v>0</v>
      </c>
      <c r="DY138" s="3649">
        <f t="shared" si="307"/>
        <v>0</v>
      </c>
      <c r="DZ138" s="3649">
        <f t="shared" si="308"/>
        <v>0</v>
      </c>
    </row>
    <row r="139" spans="1:130" ht="16.149999999999999" customHeight="1" x14ac:dyDescent="0.25">
      <c r="A139" s="6145" t="s">
        <v>3660</v>
      </c>
      <c r="B139" s="6144">
        <f t="shared" si="329"/>
        <v>0</v>
      </c>
      <c r="C139" s="6145">
        <f t="shared" si="329"/>
        <v>0</v>
      </c>
      <c r="D139" s="2023"/>
      <c r="E139" s="2028"/>
      <c r="F139" s="2022"/>
      <c r="G139" s="2028"/>
      <c r="H139" s="2022"/>
      <c r="I139" s="2021"/>
      <c r="J139" s="2023"/>
      <c r="K139" s="2023"/>
      <c r="L139" s="2022"/>
      <c r="M139" s="2021"/>
      <c r="N139" s="2023"/>
      <c r="O139" s="2028"/>
      <c r="P139" s="2022"/>
      <c r="Q139" s="2028"/>
      <c r="R139" s="2022"/>
      <c r="S139" s="2028"/>
      <c r="T139" s="2022"/>
      <c r="U139" s="2028"/>
      <c r="V139" s="2022"/>
      <c r="W139" s="2028"/>
      <c r="X139" s="2022"/>
      <c r="Y139" s="2028"/>
      <c r="Z139" s="2022"/>
      <c r="AA139" s="2028"/>
      <c r="AB139" s="2022"/>
      <c r="AC139" s="2028"/>
      <c r="AD139" s="2022"/>
      <c r="AE139" s="2028"/>
      <c r="AF139" s="2022"/>
      <c r="AG139" s="2028"/>
      <c r="AH139" s="2022"/>
      <c r="AI139" s="2028"/>
      <c r="AJ139" s="2022"/>
      <c r="AK139" s="2028"/>
      <c r="AL139" s="2022"/>
      <c r="AM139" s="2028"/>
      <c r="AN139" s="2022"/>
      <c r="AO139" s="2028"/>
      <c r="AP139" s="2022"/>
      <c r="AQ139" s="2024"/>
      <c r="AR139" s="2023"/>
      <c r="AS139" s="2024"/>
      <c r="AT139" s="2023"/>
      <c r="AU139" s="2028"/>
      <c r="AV139" s="2022"/>
      <c r="AW139" s="2021"/>
      <c r="AX139" s="3647" t="str">
        <f t="shared" si="276"/>
        <v/>
      </c>
      <c r="AY139" s="3647"/>
      <c r="AZ139" s="3647"/>
      <c r="BA139" s="3647"/>
      <c r="BB139" s="3647"/>
      <c r="BC139" s="3647"/>
      <c r="BD139" s="3647"/>
      <c r="BE139" s="3647"/>
      <c r="BF139" s="3647"/>
      <c r="BG139" s="3647"/>
      <c r="BH139" s="3647"/>
      <c r="BI139" s="148"/>
      <c r="BJ139" s="148"/>
      <c r="BK139" s="148"/>
      <c r="BL139" s="148"/>
      <c r="BU139" s="2117"/>
      <c r="BV139" s="2117"/>
      <c r="BW139" s="2117"/>
      <c r="CA139" s="3648" t="str">
        <f t="shared" si="277"/>
        <v/>
      </c>
      <c r="CB139" s="3648" t="str">
        <f>IF(B139&lt;&gt;(AR139+ AS139),"* La suma de las columnas Sexo DEBE SER IGUAL a los Procesados. ","")</f>
        <v/>
      </c>
      <c r="CC139" s="3648" t="str">
        <f t="shared" si="279"/>
        <v/>
      </c>
      <c r="CD139" s="3648" t="str">
        <f t="shared" si="280"/>
        <v/>
      </c>
      <c r="CE139" s="3648" t="str">
        <f t="shared" si="281"/>
        <v/>
      </c>
      <c r="CF139" s="3648" t="str">
        <f t="shared" si="309"/>
        <v/>
      </c>
      <c r="CG139" s="3648" t="str">
        <f t="shared" si="310"/>
        <v/>
      </c>
      <c r="CH139" s="3648" t="str">
        <f t="shared" si="311"/>
        <v/>
      </c>
      <c r="CI139" s="3648" t="str">
        <f t="shared" si="312"/>
        <v/>
      </c>
      <c r="CJ139" s="3648" t="str">
        <f t="shared" si="313"/>
        <v/>
      </c>
      <c r="CK139" s="3648" t="str">
        <f t="shared" si="314"/>
        <v/>
      </c>
      <c r="CL139" s="3648" t="str">
        <f t="shared" si="315"/>
        <v/>
      </c>
      <c r="CM139" s="3648" t="str">
        <f t="shared" si="316"/>
        <v/>
      </c>
      <c r="CN139" s="3648" t="str">
        <f t="shared" si="317"/>
        <v/>
      </c>
      <c r="CO139" s="3648" t="str">
        <f t="shared" si="318"/>
        <v/>
      </c>
      <c r="CP139" s="3648" t="str">
        <f t="shared" si="319"/>
        <v/>
      </c>
      <c r="CQ139" s="3648" t="str">
        <f t="shared" si="320"/>
        <v/>
      </c>
      <c r="CR139" s="3648" t="str">
        <f t="shared" si="321"/>
        <v/>
      </c>
      <c r="CS139" s="3648" t="str">
        <f t="shared" si="322"/>
        <v/>
      </c>
      <c r="CT139" s="3648" t="str">
        <f t="shared" si="323"/>
        <v/>
      </c>
      <c r="CU139" s="3648" t="str">
        <f t="shared" si="324"/>
        <v/>
      </c>
      <c r="CV139" s="3648" t="str">
        <f t="shared" si="325"/>
        <v/>
      </c>
      <c r="CW139" s="3648" t="str">
        <f t="shared" si="326"/>
        <v/>
      </c>
      <c r="CX139" s="3648" t="str">
        <f t="shared" si="327"/>
        <v/>
      </c>
      <c r="CY139" s="3648" t="str">
        <f t="shared" si="328"/>
        <v/>
      </c>
      <c r="CZ139" s="3648" t="str">
        <f t="shared" si="282"/>
        <v/>
      </c>
      <c r="DA139" s="3649">
        <f t="shared" si="283"/>
        <v>0</v>
      </c>
      <c r="DB139" s="3649">
        <f t="shared" si="284"/>
        <v>0</v>
      </c>
      <c r="DC139" s="3649">
        <f t="shared" si="285"/>
        <v>0</v>
      </c>
      <c r="DD139" s="3649">
        <f t="shared" si="286"/>
        <v>0</v>
      </c>
      <c r="DE139" s="3649">
        <f t="shared" si="287"/>
        <v>0</v>
      </c>
      <c r="DF139" s="3649">
        <f t="shared" si="288"/>
        <v>0</v>
      </c>
      <c r="DG139" s="3649">
        <f t="shared" si="289"/>
        <v>0</v>
      </c>
      <c r="DH139" s="3649">
        <f t="shared" si="290"/>
        <v>0</v>
      </c>
      <c r="DI139" s="3649">
        <f t="shared" si="291"/>
        <v>0</v>
      </c>
      <c r="DJ139" s="3649">
        <f t="shared" si="292"/>
        <v>0</v>
      </c>
      <c r="DK139" s="3649">
        <f t="shared" si="293"/>
        <v>0</v>
      </c>
      <c r="DL139" s="3649">
        <f t="shared" si="294"/>
        <v>0</v>
      </c>
      <c r="DM139" s="3649">
        <f t="shared" si="295"/>
        <v>0</v>
      </c>
      <c r="DN139" s="3649">
        <f t="shared" si="296"/>
        <v>0</v>
      </c>
      <c r="DO139" s="3649">
        <f t="shared" si="297"/>
        <v>0</v>
      </c>
      <c r="DP139" s="3649">
        <f t="shared" si="298"/>
        <v>0</v>
      </c>
      <c r="DQ139" s="3649">
        <f t="shared" si="299"/>
        <v>0</v>
      </c>
      <c r="DR139" s="3649">
        <f t="shared" si="300"/>
        <v>0</v>
      </c>
      <c r="DS139" s="3649">
        <f t="shared" si="301"/>
        <v>0</v>
      </c>
      <c r="DT139" s="3649">
        <f t="shared" si="302"/>
        <v>0</v>
      </c>
      <c r="DU139" s="3649">
        <f t="shared" si="303"/>
        <v>0</v>
      </c>
      <c r="DV139" s="3649">
        <f t="shared" si="304"/>
        <v>0</v>
      </c>
      <c r="DW139" s="3649">
        <f t="shared" si="305"/>
        <v>0</v>
      </c>
      <c r="DX139" s="3649">
        <f t="shared" si="306"/>
        <v>0</v>
      </c>
      <c r="DY139" s="3649">
        <f t="shared" si="307"/>
        <v>0</v>
      </c>
      <c r="DZ139" s="3649">
        <f t="shared" si="308"/>
        <v>0</v>
      </c>
    </row>
    <row r="140" spans="1:130" ht="31.9" customHeight="1" x14ac:dyDescent="0.25">
      <c r="A140" s="8125" t="s">
        <v>3667</v>
      </c>
      <c r="B140" s="8125"/>
      <c r="C140" s="8125"/>
      <c r="D140" s="8125"/>
      <c r="E140" s="8125"/>
      <c r="F140" s="8125"/>
      <c r="G140" s="8125"/>
      <c r="H140" s="8125"/>
      <c r="I140" s="8125"/>
      <c r="J140" s="8125"/>
      <c r="K140" s="8125"/>
      <c r="L140" s="8125"/>
      <c r="M140" s="8125"/>
      <c r="N140" s="8125"/>
      <c r="O140" s="8125"/>
      <c r="P140" s="8125"/>
      <c r="Q140" s="8126"/>
      <c r="R140" s="65"/>
      <c r="S140" s="65"/>
      <c r="T140" s="65"/>
      <c r="U140" s="65"/>
      <c r="V140" s="65"/>
      <c r="W140" s="65"/>
      <c r="X140" s="65"/>
      <c r="Y140" s="65"/>
      <c r="Z140" s="65"/>
      <c r="AA140" s="65"/>
      <c r="AB140" s="65"/>
      <c r="AC140" s="2928"/>
      <c r="AD140" s="3651"/>
      <c r="AE140" s="2928"/>
      <c r="AF140" s="2928"/>
      <c r="AG140" s="65"/>
      <c r="AH140" s="65"/>
      <c r="AX140" s="148"/>
      <c r="AY140" s="148"/>
      <c r="AZ140" s="148"/>
      <c r="BA140" s="148"/>
      <c r="BB140" s="148"/>
      <c r="BC140" s="148"/>
      <c r="BD140" s="148"/>
      <c r="BE140" s="148"/>
      <c r="BF140" s="148"/>
      <c r="BG140" s="148"/>
      <c r="BH140" s="148"/>
      <c r="BI140" s="148"/>
      <c r="BJ140" s="148"/>
      <c r="BK140" s="148"/>
      <c r="BL140" s="148"/>
      <c r="BM140" s="148"/>
    </row>
    <row r="141" spans="1:130" ht="16.149999999999999" customHeight="1" x14ac:dyDescent="0.25">
      <c r="A141" s="8117" t="s">
        <v>3668</v>
      </c>
      <c r="B141" s="8119"/>
      <c r="C141" s="8109" t="s">
        <v>3669</v>
      </c>
      <c r="D141" s="8110"/>
      <c r="E141" s="8127"/>
      <c r="F141" s="8128" t="s">
        <v>3670</v>
      </c>
      <c r="G141" s="8128"/>
      <c r="H141" s="8128"/>
      <c r="I141" s="8128" t="s">
        <v>3671</v>
      </c>
      <c r="J141" s="8128"/>
      <c r="K141" s="8128"/>
      <c r="L141" s="8128" t="s">
        <v>3672</v>
      </c>
      <c r="M141" s="8128"/>
      <c r="N141" s="8128"/>
      <c r="O141" s="8109" t="s">
        <v>630</v>
      </c>
      <c r="P141" s="8127"/>
      <c r="Q141" s="2281"/>
      <c r="AX141" s="148"/>
      <c r="AY141" s="148"/>
      <c r="AZ141" s="148"/>
      <c r="BA141" s="148"/>
      <c r="BB141" s="148"/>
      <c r="BC141" s="148"/>
      <c r="BD141" s="148"/>
      <c r="BE141" s="148"/>
      <c r="BF141" s="148"/>
      <c r="BG141" s="148"/>
      <c r="BH141" s="148"/>
      <c r="BI141" s="148"/>
      <c r="BJ141" s="148"/>
      <c r="BK141" s="148"/>
      <c r="BL141" s="148"/>
      <c r="BM141" s="148"/>
    </row>
    <row r="142" spans="1:130" ht="16.149999999999999" customHeight="1" x14ac:dyDescent="0.25">
      <c r="A142" s="6536"/>
      <c r="B142" s="6537"/>
      <c r="C142" s="6148" t="s">
        <v>3641</v>
      </c>
      <c r="D142" s="6136" t="s">
        <v>3642</v>
      </c>
      <c r="E142" s="6102" t="s">
        <v>3673</v>
      </c>
      <c r="F142" s="6148" t="s">
        <v>3641</v>
      </c>
      <c r="G142" s="6136" t="s">
        <v>3642</v>
      </c>
      <c r="H142" s="6102" t="s">
        <v>3673</v>
      </c>
      <c r="I142" s="6148" t="s">
        <v>3641</v>
      </c>
      <c r="J142" s="6136" t="s">
        <v>3642</v>
      </c>
      <c r="K142" s="6102" t="s">
        <v>3673</v>
      </c>
      <c r="L142" s="6148" t="s">
        <v>3641</v>
      </c>
      <c r="M142" s="6136" t="s">
        <v>3642</v>
      </c>
      <c r="N142" s="6102" t="s">
        <v>3673</v>
      </c>
      <c r="O142" s="6148" t="s">
        <v>3641</v>
      </c>
      <c r="P142" s="6105" t="s">
        <v>3642</v>
      </c>
      <c r="Q142" s="72"/>
      <c r="R142" s="148"/>
      <c r="S142" s="148"/>
      <c r="T142" s="148"/>
      <c r="U142" s="148"/>
      <c r="V142" s="148"/>
      <c r="W142" s="148"/>
      <c r="X142" s="148"/>
      <c r="Y142" s="148"/>
      <c r="Z142" s="148"/>
      <c r="AA142" s="148"/>
      <c r="AB142" s="148"/>
      <c r="AC142" s="148"/>
      <c r="AD142" s="148"/>
      <c r="AX142" s="148"/>
      <c r="AY142" s="148"/>
      <c r="AZ142" s="148"/>
      <c r="BA142" s="148"/>
      <c r="BB142" s="148"/>
      <c r="BC142" s="148"/>
      <c r="BD142" s="148"/>
      <c r="BE142" s="148"/>
      <c r="BF142" s="148"/>
      <c r="BG142" s="148"/>
      <c r="BH142" s="148"/>
      <c r="BI142" s="148"/>
      <c r="BJ142" s="148"/>
      <c r="BK142" s="148"/>
      <c r="BL142" s="148"/>
      <c r="BM142" s="148"/>
      <c r="DA142" s="3649"/>
      <c r="DB142" s="3649"/>
      <c r="DC142" s="3649"/>
      <c r="DD142" s="3649"/>
      <c r="DE142" s="3649"/>
      <c r="DF142" s="3649"/>
    </row>
    <row r="143" spans="1:130" ht="18" customHeight="1" x14ac:dyDescent="0.25">
      <c r="A143" s="8129" t="s">
        <v>3674</v>
      </c>
      <c r="B143" s="8130"/>
      <c r="C143" s="6149"/>
      <c r="D143" s="6150"/>
      <c r="E143" s="5287"/>
      <c r="F143" s="6149"/>
      <c r="G143" s="6150"/>
      <c r="H143" s="5287"/>
      <c r="I143" s="6149"/>
      <c r="J143" s="6150"/>
      <c r="K143" s="5287"/>
      <c r="L143" s="6149"/>
      <c r="M143" s="6150"/>
      <c r="N143" s="5287"/>
      <c r="O143" s="6149"/>
      <c r="P143" s="6151"/>
      <c r="Q143" s="4313" t="str">
        <f>CA143&amp;CB143&amp;CC143&amp;CD143&amp;CE143</f>
        <v/>
      </c>
      <c r="R143" s="3647"/>
      <c r="S143" s="3647"/>
      <c r="T143" s="3647"/>
      <c r="U143" s="3647"/>
      <c r="V143" s="3647"/>
      <c r="W143" s="3647"/>
      <c r="X143" s="3647"/>
      <c r="Y143" s="3647"/>
      <c r="Z143" s="3647"/>
      <c r="AA143" s="3647"/>
      <c r="AB143" s="3647"/>
      <c r="AC143" s="148"/>
      <c r="AD143" s="148"/>
      <c r="AX143" s="148"/>
      <c r="AY143" s="148"/>
      <c r="AZ143" s="148"/>
      <c r="BA143" s="148"/>
      <c r="BB143" s="148"/>
      <c r="BC143" s="148"/>
      <c r="BD143" s="148"/>
      <c r="BE143" s="148"/>
      <c r="BF143" s="148"/>
      <c r="BG143" s="148"/>
      <c r="BH143" s="148"/>
      <c r="BI143" s="148"/>
      <c r="BJ143" s="148"/>
      <c r="BK143" s="148"/>
      <c r="BL143" s="148"/>
      <c r="BM143" s="148"/>
      <c r="CA143" s="3648" t="str">
        <f>IF(C143&gt;=D143,"","* Los exámenes Reactivos de Hepatitis B NO DEBEN ser mayor a los exámenes Procesados. ")</f>
        <v/>
      </c>
      <c r="CB143" s="3648" t="str">
        <f>IF(F143&gt;=G143,"","* Los exámenes Reactivos de Hepatitis C NO DEBEN ser mayor a los exámenes Procesados. ")</f>
        <v/>
      </c>
      <c r="CC143" s="3648" t="str">
        <f>IF(I143&gt;=J143,"","* Los exámenes Reactivos de CHAGAS NO DEBEN ser mayor a los exámenes Procesados. ")</f>
        <v/>
      </c>
      <c r="CD143" s="3648" t="str">
        <f>IF(L143&gt;=M143,"","* Los exámenes Reactivos de HTLV1 NO DEBEN ser mayor a los exámenes Procesados. ")</f>
        <v/>
      </c>
      <c r="CE143" s="3648" t="str">
        <f>IF(O143&gt;=P143,"","* Los exámenes Reactivos de SIFILIS NO DEBEN ser mayor a los exámenes Procesados. ")</f>
        <v/>
      </c>
      <c r="DA143" s="3649">
        <f>IF(C143&gt;=D143,0,1)</f>
        <v>0</v>
      </c>
      <c r="DB143" s="3649">
        <f>IF(F143&gt;=G143,0,1)</f>
        <v>0</v>
      </c>
      <c r="DC143" s="3649">
        <f>IF(I143&gt;=J143,0,1)</f>
        <v>0</v>
      </c>
      <c r="DD143" s="3649">
        <f>IF(L143&gt;=M143,0,1)</f>
        <v>0</v>
      </c>
      <c r="DE143" s="3649">
        <f>IF(O143&gt;=P143,0,1)</f>
        <v>0</v>
      </c>
      <c r="DF143" s="3649"/>
    </row>
    <row r="144" spans="1:130" ht="19.5" customHeight="1" x14ac:dyDescent="0.25">
      <c r="A144" s="8131" t="s">
        <v>3675</v>
      </c>
      <c r="B144" s="6152" t="s">
        <v>3676</v>
      </c>
      <c r="C144" s="5515"/>
      <c r="D144" s="6153"/>
      <c r="E144" s="6091"/>
      <c r="F144" s="5515"/>
      <c r="G144" s="6153"/>
      <c r="H144" s="6091"/>
      <c r="I144" s="5515"/>
      <c r="J144" s="6153"/>
      <c r="K144" s="6091"/>
      <c r="L144" s="5515"/>
      <c r="M144" s="6153"/>
      <c r="N144" s="6091"/>
      <c r="O144" s="5515"/>
      <c r="P144" s="4663"/>
      <c r="Q144" s="4313" t="str">
        <f>CA144&amp;CB144&amp;CC144&amp;CD144&amp;CE144</f>
        <v/>
      </c>
      <c r="R144" s="3647"/>
      <c r="S144" s="3647"/>
      <c r="T144" s="3647"/>
      <c r="U144" s="3647"/>
      <c r="V144" s="3647"/>
      <c r="W144" s="3647"/>
      <c r="X144" s="3647"/>
      <c r="Y144" s="3647"/>
      <c r="Z144" s="3647"/>
      <c r="AA144" s="3647"/>
      <c r="AB144" s="3647"/>
      <c r="AC144" s="148"/>
      <c r="AD144" s="148"/>
      <c r="AX144" s="148"/>
      <c r="AY144" s="148"/>
      <c r="AZ144" s="148"/>
      <c r="BA144" s="148"/>
      <c r="BB144" s="148"/>
      <c r="BC144" s="148"/>
      <c r="BD144" s="148"/>
      <c r="BE144" s="148"/>
      <c r="BF144" s="148"/>
      <c r="BG144" s="148"/>
      <c r="BH144" s="148"/>
      <c r="BI144" s="148"/>
      <c r="BJ144" s="148"/>
      <c r="BK144" s="148"/>
      <c r="BL144" s="148"/>
      <c r="BM144" s="148"/>
      <c r="CA144" s="3648" t="str">
        <f>IF(C144&gt;=D144,"","* Los exámenes Reactivos de Hepatitis B NO DEBEN ser mayor a los exámenes Procesados. ")</f>
        <v/>
      </c>
      <c r="CB144" s="3648" t="str">
        <f>IF(F144&gt;=G144,"","* Los exámenes Reactivos de Hepatitis C NO DEBEN ser mayor a los exámenes Procesados. ")</f>
        <v/>
      </c>
      <c r="CC144" s="3648" t="str">
        <f>IF(I144&gt;=J144,"","* Los exámenes Reactivos de CHAGAS NO DEBEN ser mayor a los exámenes Procesados. ")</f>
        <v/>
      </c>
      <c r="CD144" s="3648" t="str">
        <f>IF(L144&gt;=M144,"","* Los exámenes Reactivos de HTLV1 NO DEBEN ser mayor a los exámenes Procesados. ")</f>
        <v/>
      </c>
      <c r="CE144" s="3648" t="str">
        <f>IF(O144&gt;=P144,"","* Los exámenes Reactivos de SIFILIS NO DEBEN ser mayor a los exámenes Procesados. ")</f>
        <v/>
      </c>
      <c r="DA144" s="3649">
        <f>IF(C144&gt;=D144,0,1)</f>
        <v>0</v>
      </c>
      <c r="DB144" s="3649">
        <f>IF(F144&gt;=G144,0,1)</f>
        <v>0</v>
      </c>
      <c r="DC144" s="3649">
        <f>IF(I144&gt;=J144,0,1)</f>
        <v>0</v>
      </c>
      <c r="DD144" s="3649">
        <f>IF(L144&gt;=M144,0,1)</f>
        <v>0</v>
      </c>
      <c r="DE144" s="3649">
        <f>IF(O144&gt;=P144,0,1)</f>
        <v>0</v>
      </c>
      <c r="DF144" s="3649"/>
    </row>
    <row r="145" spans="1:130" ht="19.5" customHeight="1" x14ac:dyDescent="0.25">
      <c r="A145" s="7762"/>
      <c r="B145" s="3653" t="s">
        <v>3677</v>
      </c>
      <c r="C145" s="5701"/>
      <c r="D145" s="384"/>
      <c r="E145" s="2265"/>
      <c r="F145" s="5701"/>
      <c r="G145" s="384"/>
      <c r="H145" s="2265"/>
      <c r="I145" s="5701"/>
      <c r="J145" s="384"/>
      <c r="K145" s="2265"/>
      <c r="L145" s="5701"/>
      <c r="M145" s="384"/>
      <c r="N145" s="2265"/>
      <c r="O145" s="5701"/>
      <c r="P145" s="593"/>
      <c r="Q145" s="4313" t="str">
        <f>CA145&amp;CB145&amp;CC145&amp;CD145&amp;CE145</f>
        <v/>
      </c>
      <c r="R145" s="3647"/>
      <c r="S145" s="3647"/>
      <c r="T145" s="3647"/>
      <c r="U145" s="3647"/>
      <c r="V145" s="3647"/>
      <c r="W145" s="3647"/>
      <c r="X145" s="3647"/>
      <c r="Y145" s="3647"/>
      <c r="Z145" s="3647"/>
      <c r="AA145" s="3647"/>
      <c r="AB145" s="3647"/>
      <c r="AC145" s="148"/>
      <c r="AD145" s="148"/>
      <c r="AX145" s="148"/>
      <c r="AY145" s="148"/>
      <c r="AZ145" s="148"/>
      <c r="BA145" s="148"/>
      <c r="BB145" s="148"/>
      <c r="BC145" s="148"/>
      <c r="BD145" s="148"/>
      <c r="BE145" s="148"/>
      <c r="BF145" s="148"/>
      <c r="BG145" s="148"/>
      <c r="BH145" s="148"/>
      <c r="BI145" s="148"/>
      <c r="BJ145" s="148"/>
      <c r="BK145" s="148"/>
      <c r="BL145" s="148"/>
      <c r="BM145" s="148"/>
      <c r="CA145" s="3648" t="str">
        <f>IF(C145&gt;=D145,"","* Los exámenes Reactivos de Hepatitis B NO DEBEN ser mayor a los exámenes Procesados. ")</f>
        <v/>
      </c>
      <c r="CB145" s="3648" t="str">
        <f>IF(F145&gt;=G145,"","* Los exámenes Reactivos de Hepatitis C NO DEBEN ser mayor a los exámenes Procesados. ")</f>
        <v/>
      </c>
      <c r="CC145" s="3648" t="str">
        <f>IF(I145&gt;=J145,"","* Los exámenes Reactivos de CHAGAS NO DEBEN ser mayor a los exámenes Procesados. ")</f>
        <v/>
      </c>
      <c r="CD145" s="3648" t="str">
        <f>IF(L145&gt;=M145,"","* Los exámenes Reactivos de HTLV1 NO DEBEN ser mayor a los exámenes Procesados. ")</f>
        <v/>
      </c>
      <c r="CE145" s="3648" t="str">
        <f>IF(O145&gt;=P145,"","* Los exámenes Reactivos de SIFILIS NO DEBEN ser mayor a los exámenes Procesados. ")</f>
        <v/>
      </c>
      <c r="DA145" s="3649">
        <f>IF(C145&gt;=D145,0,1)</f>
        <v>0</v>
      </c>
      <c r="DB145" s="3649">
        <f>IF(F145&gt;=G145,0,1)</f>
        <v>0</v>
      </c>
      <c r="DC145" s="3649">
        <f>IF(I145&gt;=J145,0,1)</f>
        <v>0</v>
      </c>
      <c r="DD145" s="3649">
        <f>IF(L145&gt;=M145,0,1)</f>
        <v>0</v>
      </c>
      <c r="DE145" s="3649">
        <f>IF(O145&gt;=P145,0,1)</f>
        <v>0</v>
      </c>
      <c r="DF145" s="3649"/>
    </row>
    <row r="146" spans="1:130" ht="15.75" customHeight="1" x14ac:dyDescent="0.25">
      <c r="A146" s="7675"/>
      <c r="B146" s="6154" t="s">
        <v>3678</v>
      </c>
      <c r="C146" s="5472"/>
      <c r="D146" s="4781"/>
      <c r="E146" s="5886"/>
      <c r="F146" s="5472"/>
      <c r="G146" s="4781"/>
      <c r="H146" s="5886"/>
      <c r="I146" s="5472"/>
      <c r="J146" s="4781"/>
      <c r="K146" s="5886"/>
      <c r="L146" s="5472"/>
      <c r="M146" s="4781"/>
      <c r="N146" s="5886"/>
      <c r="O146" s="5472"/>
      <c r="P146" s="5779"/>
      <c r="Q146" s="4313" t="str">
        <f>CA146&amp;CB146&amp;CC146&amp;CD146&amp;CE146</f>
        <v/>
      </c>
      <c r="R146" s="3647"/>
      <c r="S146" s="3647"/>
      <c r="T146" s="3647"/>
      <c r="U146" s="3647"/>
      <c r="V146" s="3647"/>
      <c r="W146" s="3647"/>
      <c r="X146" s="3647"/>
      <c r="Y146" s="3647"/>
      <c r="Z146" s="3647"/>
      <c r="AA146" s="3647"/>
      <c r="AB146" s="3647"/>
      <c r="AC146" s="148"/>
      <c r="AD146" s="148"/>
      <c r="AX146" s="148"/>
      <c r="AY146" s="148"/>
      <c r="AZ146" s="148"/>
      <c r="BA146" s="148"/>
      <c r="BB146" s="148"/>
      <c r="BC146" s="148"/>
      <c r="BD146" s="148"/>
      <c r="BE146" s="148"/>
      <c r="BF146" s="148"/>
      <c r="BG146" s="148"/>
      <c r="BH146" s="148"/>
      <c r="BI146" s="148"/>
      <c r="BJ146" s="148"/>
      <c r="BK146" s="148"/>
      <c r="BL146" s="148"/>
      <c r="BM146" s="148"/>
      <c r="CA146" s="3648" t="str">
        <f>IF(C146&gt;=D146,"","* Los exámenes Reactivos de Hepatitis B NO DEBEN ser mayor a los exámenes Procesados. ")</f>
        <v/>
      </c>
      <c r="CB146" s="3648" t="str">
        <f>IF(F146&gt;=G146,"","* Los exámenes Reactivos de Hepatitis C NO DEBEN ser mayor a los exámenes Procesados. ")</f>
        <v/>
      </c>
      <c r="CC146" s="3648" t="str">
        <f>IF(I146&gt;=J146,"","* Los exámenes Reactivos de CHAGAS NO DEBEN ser mayor a los exámenes Procesados. ")</f>
        <v/>
      </c>
      <c r="CD146" s="3648" t="str">
        <f>IF(L146&gt;=M146,"","* Los exámenes Reactivos de HTLV1 NO DEBEN ser mayor a los exámenes Procesados. ")</f>
        <v/>
      </c>
      <c r="CE146" s="3648" t="str">
        <f>IF(O146&gt;=P146,"","* Los exámenes Reactivos de SIFILIS NO DEBEN ser mayor a los exámenes Procesados. ")</f>
        <v/>
      </c>
      <c r="DA146" s="3649">
        <f>IF(C146&gt;=D146,0,1)</f>
        <v>0</v>
      </c>
      <c r="DB146" s="3649">
        <f>IF(F146&gt;=G146,0,1)</f>
        <v>0</v>
      </c>
      <c r="DC146" s="3649">
        <f>IF(I146&gt;=J146,0,1)</f>
        <v>0</v>
      </c>
      <c r="DD146" s="3649">
        <f>IF(L146&gt;=M146,0,1)</f>
        <v>0</v>
      </c>
      <c r="DE146" s="3649">
        <f>IF(O146&gt;=P146,0,1)</f>
        <v>0</v>
      </c>
      <c r="DF146" s="3649"/>
    </row>
    <row r="147" spans="1:130" ht="15" customHeight="1" x14ac:dyDescent="0.25">
      <c r="A147" s="8132" t="s">
        <v>3658</v>
      </c>
      <c r="B147" s="8133"/>
      <c r="C147" s="5472"/>
      <c r="D147" s="4781"/>
      <c r="E147" s="5886"/>
      <c r="F147" s="5472"/>
      <c r="G147" s="4781"/>
      <c r="H147" s="5886"/>
      <c r="I147" s="5472"/>
      <c r="J147" s="4781"/>
      <c r="K147" s="5886"/>
      <c r="L147" s="5472"/>
      <c r="M147" s="4781"/>
      <c r="N147" s="5886"/>
      <c r="O147" s="5472"/>
      <c r="P147" s="5779"/>
      <c r="Q147" s="4313" t="str">
        <f>CA147&amp;CB147&amp;CC147&amp;CD147&amp;CE147</f>
        <v/>
      </c>
      <c r="R147" s="3647"/>
      <c r="S147" s="3647"/>
      <c r="T147" s="3647"/>
      <c r="U147" s="3647"/>
      <c r="V147" s="3647"/>
      <c r="W147" s="3647"/>
      <c r="X147" s="3647"/>
      <c r="Y147" s="3647"/>
      <c r="Z147" s="3647"/>
      <c r="AA147" s="3647"/>
      <c r="AB147" s="3647"/>
      <c r="AC147" s="148"/>
      <c r="AD147" s="148"/>
      <c r="AX147" s="148"/>
      <c r="AY147" s="148"/>
      <c r="AZ147" s="148"/>
      <c r="BA147" s="148"/>
      <c r="BB147" s="148"/>
      <c r="BC147" s="148"/>
      <c r="BD147" s="148"/>
      <c r="BE147" s="148"/>
      <c r="BF147" s="148"/>
      <c r="BG147" s="148"/>
      <c r="BH147" s="148"/>
      <c r="BI147" s="148"/>
      <c r="BJ147" s="148"/>
      <c r="BK147" s="148"/>
      <c r="BL147" s="148"/>
      <c r="BM147" s="148"/>
      <c r="CA147" s="3648" t="str">
        <f>IF(C147&gt;=D147,"","* Los exámenes Reactivos de Hepatitis B NO DEBEN ser mayor a los exámenes Procesados. ")</f>
        <v/>
      </c>
      <c r="CB147" s="3648" t="str">
        <f>IF(F147&gt;=G147,"","* Los exámenes Reactivos de Hepatitis C NO DEBEN ser mayor a los exámenes Procesados. ")</f>
        <v/>
      </c>
      <c r="CC147" s="3648" t="str">
        <f>IF(I147&gt;=J147,"","* Los exámenes Reactivos de CHAGAS NO DEBEN ser mayor a los exámenes Procesados. ")</f>
        <v/>
      </c>
      <c r="CD147" s="3648" t="str">
        <f>IF(L147&gt;=M147,"","* Los exámenes Reactivos de HTLV1 NO DEBEN ser mayor a los exámenes Procesados. ")</f>
        <v/>
      </c>
      <c r="CE147" s="3648" t="str">
        <f>IF(O147&gt;=P147,"","* Los exámenes Reactivos de SIFILIS NO DEBEN ser mayor a los exámenes Procesados. ")</f>
        <v/>
      </c>
      <c r="DA147" s="3649">
        <f>IF(C147&gt;=D147,0,1)</f>
        <v>0</v>
      </c>
      <c r="DB147" s="3649">
        <f>IF(F147&gt;=G147,0,1)</f>
        <v>0</v>
      </c>
      <c r="DC147" s="3649">
        <f>IF(I147&gt;=J147,0,1)</f>
        <v>0</v>
      </c>
      <c r="DD147" s="3649">
        <f>IF(L147&gt;=M147,0,1)</f>
        <v>0</v>
      </c>
      <c r="DE147" s="3649">
        <f>IF(O147&gt;=P147,0,1)</f>
        <v>0</v>
      </c>
      <c r="DF147" s="3649"/>
    </row>
    <row r="148" spans="1:130" ht="31.9" customHeight="1" x14ac:dyDescent="0.25">
      <c r="A148" s="8126" t="s">
        <v>3679</v>
      </c>
      <c r="B148" s="8126"/>
      <c r="C148" s="8126"/>
      <c r="D148" s="8126"/>
      <c r="E148" s="8126"/>
      <c r="F148" s="8126"/>
      <c r="G148" s="8126"/>
      <c r="H148" s="8126"/>
      <c r="I148" s="8126"/>
      <c r="J148" s="8126"/>
      <c r="K148" s="8126"/>
      <c r="L148" s="8126"/>
      <c r="M148" s="8126"/>
      <c r="N148" s="8126"/>
      <c r="O148" s="8126"/>
      <c r="P148" s="8126"/>
      <c r="Q148" s="8126"/>
      <c r="R148" s="8126"/>
      <c r="AX148" s="148"/>
      <c r="AY148" s="148"/>
      <c r="AZ148" s="148"/>
      <c r="BA148" s="148"/>
      <c r="BB148" s="148"/>
      <c r="BC148" s="148"/>
      <c r="BD148" s="148"/>
      <c r="BE148" s="148"/>
      <c r="BF148" s="148"/>
      <c r="BG148" s="148"/>
      <c r="BH148" s="148"/>
      <c r="BI148" s="148"/>
      <c r="BJ148" s="148"/>
      <c r="BK148" s="148"/>
      <c r="BL148" s="148"/>
      <c r="BM148" s="148"/>
      <c r="CA148" s="3648"/>
      <c r="CB148" s="3648"/>
      <c r="CC148" s="3648"/>
      <c r="CD148" s="3648"/>
      <c r="CE148" s="3648"/>
      <c r="DA148" s="3649"/>
      <c r="DB148" s="3649"/>
      <c r="DC148" s="3649"/>
      <c r="DD148" s="3649"/>
      <c r="DE148" s="3649"/>
      <c r="DF148" s="3649"/>
    </row>
    <row r="149" spans="1:130" ht="16.149999999999999" customHeight="1" x14ac:dyDescent="0.25">
      <c r="A149" s="8117" t="s">
        <v>3668</v>
      </c>
      <c r="B149" s="8119"/>
      <c r="C149" s="8109" t="s">
        <v>3669</v>
      </c>
      <c r="D149" s="8110"/>
      <c r="E149" s="8127"/>
      <c r="F149" s="8128" t="s">
        <v>3670</v>
      </c>
      <c r="G149" s="8128"/>
      <c r="H149" s="8128"/>
      <c r="I149" s="8128" t="s">
        <v>3671</v>
      </c>
      <c r="J149" s="8128"/>
      <c r="K149" s="8128"/>
      <c r="L149" s="8128" t="s">
        <v>3672</v>
      </c>
      <c r="M149" s="8128"/>
      <c r="N149" s="8128"/>
      <c r="O149" s="8109" t="s">
        <v>630</v>
      </c>
      <c r="P149" s="8127"/>
      <c r="Q149" s="65"/>
      <c r="CA149" s="3648"/>
      <c r="CB149" s="3648"/>
      <c r="CC149" s="3648"/>
      <c r="CD149" s="3648"/>
      <c r="CE149" s="3648"/>
      <c r="DA149" s="3649"/>
      <c r="DB149" s="3649"/>
      <c r="DC149" s="3649"/>
      <c r="DD149" s="3649"/>
      <c r="DE149" s="3649"/>
      <c r="DF149" s="3649"/>
    </row>
    <row r="150" spans="1:130" ht="16.149999999999999" customHeight="1" x14ac:dyDescent="0.25">
      <c r="A150" s="6536"/>
      <c r="B150" s="6537"/>
      <c r="C150" s="6148" t="s">
        <v>3641</v>
      </c>
      <c r="D150" s="6136" t="s">
        <v>3642</v>
      </c>
      <c r="E150" s="6102" t="s">
        <v>3673</v>
      </c>
      <c r="F150" s="6148" t="s">
        <v>3641</v>
      </c>
      <c r="G150" s="6136" t="s">
        <v>3642</v>
      </c>
      <c r="H150" s="6102" t="s">
        <v>3673</v>
      </c>
      <c r="I150" s="6148" t="s">
        <v>3641</v>
      </c>
      <c r="J150" s="6136" t="s">
        <v>3642</v>
      </c>
      <c r="K150" s="6102" t="s">
        <v>3673</v>
      </c>
      <c r="L150" s="6148" t="s">
        <v>3641</v>
      </c>
      <c r="M150" s="6136" t="s">
        <v>3642</v>
      </c>
      <c r="N150" s="6102" t="s">
        <v>3673</v>
      </c>
      <c r="O150" s="6148" t="s">
        <v>3641</v>
      </c>
      <c r="P150" s="6105" t="s">
        <v>3642</v>
      </c>
      <c r="Q150" s="65"/>
      <c r="CA150" s="3648"/>
      <c r="CB150" s="3648"/>
      <c r="CC150" s="3648"/>
      <c r="CD150" s="3648"/>
      <c r="CE150" s="3648"/>
      <c r="DA150" s="3649"/>
      <c r="DB150" s="3649"/>
      <c r="DC150" s="3649"/>
      <c r="DD150" s="3649"/>
      <c r="DE150" s="3649"/>
      <c r="DF150" s="3649"/>
    </row>
    <row r="151" spans="1:130" ht="18.75" customHeight="1" x14ac:dyDescent="0.25">
      <c r="A151" s="8129" t="s">
        <v>3674</v>
      </c>
      <c r="B151" s="8130"/>
      <c r="C151" s="6149"/>
      <c r="D151" s="6150"/>
      <c r="E151" s="5287"/>
      <c r="F151" s="6149"/>
      <c r="G151" s="6150"/>
      <c r="H151" s="5287"/>
      <c r="I151" s="6149"/>
      <c r="J151" s="6150"/>
      <c r="K151" s="5287"/>
      <c r="L151" s="6149"/>
      <c r="M151" s="6150"/>
      <c r="N151" s="5287"/>
      <c r="O151" s="6149"/>
      <c r="P151" s="6151"/>
      <c r="Q151" s="4313" t="str">
        <f>CA151&amp;CB151&amp;CC151&amp;CD151&amp;CE151</f>
        <v/>
      </c>
      <c r="R151" s="3647"/>
      <c r="S151" s="3647"/>
      <c r="T151" s="3647"/>
      <c r="U151" s="3647"/>
      <c r="V151" s="3647"/>
      <c r="W151" s="3647"/>
      <c r="X151" s="3647"/>
      <c r="Y151" s="3647"/>
      <c r="Z151" s="3647"/>
      <c r="AA151" s="3647"/>
      <c r="AB151" s="3647"/>
      <c r="AC151" s="148"/>
      <c r="AD151" s="148"/>
      <c r="CA151" s="3648" t="str">
        <f>IF(C151&gt;=D151,"","* Los exámenes Reactivos de Hepatitis B NO DEBEN ser mayor a los exámenes Procesados. ")</f>
        <v/>
      </c>
      <c r="CB151" s="3648" t="str">
        <f>IF(F151&gt;=G151,"","* Los exámenes Reactivos de Hepatitis C NO DEBEN ser mayor a los exámenes Procesados. ")</f>
        <v/>
      </c>
      <c r="CC151" s="3648" t="str">
        <f>IF(I151&gt;=J151,"","* Los exámenes Reactivos de CHAGAS NO DEBEN ser mayor a los exámenes Procesados. ")</f>
        <v/>
      </c>
      <c r="CD151" s="3648" t="str">
        <f>IF(L151&gt;=M151,"","* Los exámenes Reactivos de HTLV1 NO DEBEN ser mayor a los exámenes Procesados. ")</f>
        <v/>
      </c>
      <c r="CE151" s="3648" t="str">
        <f>IF(O151&gt;=P151,"","* Los exámenes Reactivos de SIFILIS NO DEBEN ser mayor a los exámenes Procesados. ")</f>
        <v/>
      </c>
      <c r="DA151" s="3649">
        <f>IF(C151&gt;=D151,0,1)</f>
        <v>0</v>
      </c>
      <c r="DB151" s="3649">
        <f>IF(F151&gt;=G151,0,1)</f>
        <v>0</v>
      </c>
      <c r="DC151" s="3649">
        <f>IF(I151&gt;=J151,0,1)</f>
        <v>0</v>
      </c>
      <c r="DD151" s="3649">
        <f>IF(L151&gt;=M151,0,1)</f>
        <v>0</v>
      </c>
      <c r="DE151" s="3649">
        <f>IF(O151&gt;=P151,0,1)</f>
        <v>0</v>
      </c>
      <c r="DF151" s="3649"/>
    </row>
    <row r="152" spans="1:130" ht="17.25" customHeight="1" x14ac:dyDescent="0.25">
      <c r="A152" s="8131" t="s">
        <v>3675</v>
      </c>
      <c r="B152" s="6155" t="s">
        <v>3676</v>
      </c>
      <c r="C152" s="5515"/>
      <c r="D152" s="6153"/>
      <c r="E152" s="6091"/>
      <c r="F152" s="5515"/>
      <c r="G152" s="6153"/>
      <c r="H152" s="6091"/>
      <c r="I152" s="5515"/>
      <c r="J152" s="6153"/>
      <c r="K152" s="6091"/>
      <c r="L152" s="5515"/>
      <c r="M152" s="6153"/>
      <c r="N152" s="6091"/>
      <c r="O152" s="5515"/>
      <c r="P152" s="4663"/>
      <c r="Q152" s="4313" t="str">
        <f>CA152&amp;CB152&amp;CC152&amp;CD152&amp;CE152</f>
        <v/>
      </c>
      <c r="R152" s="3647"/>
      <c r="S152" s="3647"/>
      <c r="T152" s="3647"/>
      <c r="U152" s="3647"/>
      <c r="V152" s="3647"/>
      <c r="W152" s="3647"/>
      <c r="X152" s="3647"/>
      <c r="Y152" s="3647"/>
      <c r="Z152" s="3647"/>
      <c r="AA152" s="3647"/>
      <c r="AB152" s="3647"/>
      <c r="AC152" s="148"/>
      <c r="AD152" s="148"/>
      <c r="CA152" s="3648" t="str">
        <f>IF(C152&gt;=D152,"","* Los exámenes Reactivos de Hepatitis B NO DEBEN ser mayor a los exámenes Procesados. ")</f>
        <v/>
      </c>
      <c r="CB152" s="3648" t="str">
        <f>IF(F152&gt;=G152,"","* Los exámenes Reactivos de Hepatitis C NO DEBEN ser mayor a los exámenes Procesados. ")</f>
        <v/>
      </c>
      <c r="CC152" s="3648" t="str">
        <f>IF(I152&gt;=J152,"","* Los exámenes Reactivos de CHAGAS NO DEBEN ser mayor a los exámenes Procesados. ")</f>
        <v/>
      </c>
      <c r="CD152" s="3648" t="str">
        <f>IF(L152&gt;=M152,"","* Los exámenes Reactivos de HTLV1 NO DEBEN ser mayor a los exámenes Procesados. ")</f>
        <v/>
      </c>
      <c r="CE152" s="3648" t="str">
        <f>IF(O152&gt;=P152,"","* Los exámenes Reactivos de SIFILIS NO DEBEN ser mayor a los exámenes Procesados. ")</f>
        <v/>
      </c>
      <c r="DA152" s="3649">
        <f>IF(C152&gt;=D152,0,1)</f>
        <v>0</v>
      </c>
      <c r="DB152" s="3649">
        <f>IF(F152&gt;=G152,0,1)</f>
        <v>0</v>
      </c>
      <c r="DC152" s="3649">
        <f>IF(I152&gt;=J152,0,1)</f>
        <v>0</v>
      </c>
      <c r="DD152" s="3649">
        <f>IF(L152&gt;=M152,0,1)</f>
        <v>0</v>
      </c>
      <c r="DE152" s="3649">
        <f>IF(O152&gt;=P152,0,1)</f>
        <v>0</v>
      </c>
      <c r="DF152" s="3649"/>
    </row>
    <row r="153" spans="1:130" ht="17.25" customHeight="1" x14ac:dyDescent="0.25">
      <c r="A153" s="7762"/>
      <c r="B153" s="6156" t="s">
        <v>3677</v>
      </c>
      <c r="C153" s="5701"/>
      <c r="D153" s="384"/>
      <c r="E153" s="2265"/>
      <c r="F153" s="5701"/>
      <c r="G153" s="384"/>
      <c r="H153" s="2265"/>
      <c r="I153" s="5701"/>
      <c r="J153" s="384"/>
      <c r="K153" s="2265"/>
      <c r="L153" s="5701"/>
      <c r="M153" s="384"/>
      <c r="N153" s="2265"/>
      <c r="O153" s="5701"/>
      <c r="P153" s="593"/>
      <c r="Q153" s="4313" t="str">
        <f>CA153&amp;CB153&amp;CC153&amp;CD153&amp;CE153</f>
        <v/>
      </c>
      <c r="R153" s="3647"/>
      <c r="S153" s="3647"/>
      <c r="T153" s="3647"/>
      <c r="U153" s="3647"/>
      <c r="V153" s="3647"/>
      <c r="W153" s="3647"/>
      <c r="X153" s="3647"/>
      <c r="Y153" s="3647"/>
      <c r="Z153" s="3647"/>
      <c r="AA153" s="3647"/>
      <c r="AB153" s="3647"/>
      <c r="AC153" s="148"/>
      <c r="AD153" s="148"/>
      <c r="CA153" s="3648" t="str">
        <f>IF(C153&gt;=D153,"","* Los exámenes Reactivos de Hepatitis B NO DEBEN ser mayor a los exámenes Procesados. ")</f>
        <v/>
      </c>
      <c r="CB153" s="3648" t="str">
        <f>IF(F153&gt;=G153,"","* Los exámenes Reactivos de Hepatitis C NO DEBEN ser mayor a los exámenes Procesados. ")</f>
        <v/>
      </c>
      <c r="CC153" s="3648" t="str">
        <f>IF(I153&gt;=J153,"","* Los exámenes Reactivos de CHAGAS NO DEBEN ser mayor a los exámenes Procesados. ")</f>
        <v/>
      </c>
      <c r="CD153" s="3648" t="str">
        <f>IF(L153&gt;=M153,"","* Los exámenes Reactivos de HTLV1 NO DEBEN ser mayor a los exámenes Procesados. ")</f>
        <v/>
      </c>
      <c r="CE153" s="3648" t="str">
        <f>IF(O153&gt;=P153,"","* Los exámenes Reactivos de SIFILIS NO DEBEN ser mayor a los exámenes Procesados. ")</f>
        <v/>
      </c>
      <c r="DA153" s="3649">
        <f>IF(C153&gt;=D153,0,1)</f>
        <v>0</v>
      </c>
      <c r="DB153" s="3649">
        <f>IF(F153&gt;=G153,0,1)</f>
        <v>0</v>
      </c>
      <c r="DC153" s="3649">
        <f>IF(I153&gt;=J153,0,1)</f>
        <v>0</v>
      </c>
      <c r="DD153" s="3649">
        <f>IF(L153&gt;=M153,0,1)</f>
        <v>0</v>
      </c>
      <c r="DE153" s="3649">
        <f>IF(O153&gt;=P153,0,1)</f>
        <v>0</v>
      </c>
      <c r="DF153" s="3649"/>
    </row>
    <row r="154" spans="1:130" ht="17.25" customHeight="1" x14ac:dyDescent="0.25">
      <c r="A154" s="7675"/>
      <c r="B154" s="3657" t="s">
        <v>3678</v>
      </c>
      <c r="C154" s="5472"/>
      <c r="D154" s="4781"/>
      <c r="E154" s="5886"/>
      <c r="F154" s="5472"/>
      <c r="G154" s="4781"/>
      <c r="H154" s="5886"/>
      <c r="I154" s="5472"/>
      <c r="J154" s="4781"/>
      <c r="K154" s="5886"/>
      <c r="L154" s="5472"/>
      <c r="M154" s="4781"/>
      <c r="N154" s="5886"/>
      <c r="O154" s="5472"/>
      <c r="P154" s="5779"/>
      <c r="Q154" s="4313" t="str">
        <f>CA154&amp;CB154&amp;CC154&amp;CD154&amp;CE154</f>
        <v/>
      </c>
      <c r="R154" s="3647"/>
      <c r="S154" s="3647"/>
      <c r="T154" s="3647"/>
      <c r="U154" s="3647"/>
      <c r="V154" s="3647"/>
      <c r="W154" s="3647"/>
      <c r="X154" s="3647"/>
      <c r="Y154" s="3647"/>
      <c r="Z154" s="3647"/>
      <c r="AA154" s="3647"/>
      <c r="AB154" s="3647"/>
      <c r="AC154" s="148"/>
      <c r="AD154" s="148"/>
      <c r="CA154" s="3648" t="str">
        <f>IF(C154&gt;=D154,"","* Los exámenes Reactivos de Hepatitis B NO DEBEN ser mayor a los exámenes Procesados. ")</f>
        <v/>
      </c>
      <c r="CB154" s="3648" t="str">
        <f>IF(F154&gt;=G154,"","* Los exámenes Reactivos de Hepatitis C NO DEBEN ser mayor a los exámenes Procesados. ")</f>
        <v/>
      </c>
      <c r="CC154" s="3648" t="str">
        <f>IF(I154&gt;=J154,"","* Los exámenes Reactivos de CHAGAS NO DEBEN ser mayor a los exámenes Procesados. ")</f>
        <v/>
      </c>
      <c r="CD154" s="3648" t="str">
        <f>IF(L154&gt;=M154,"","* Los exámenes Reactivos de HTLV1 NO DEBEN ser mayor a los exámenes Procesados. ")</f>
        <v/>
      </c>
      <c r="CE154" s="3648" t="str">
        <f>IF(O154&gt;=P154,"","* Los exámenes Reactivos de SIFILIS NO DEBEN ser mayor a los exámenes Procesados. ")</f>
        <v/>
      </c>
      <c r="DA154" s="3649">
        <f>IF(C154&gt;=D154,0,1)</f>
        <v>0</v>
      </c>
      <c r="DB154" s="3649">
        <f>IF(F154&gt;=G154,0,1)</f>
        <v>0</v>
      </c>
      <c r="DC154" s="3649">
        <f>IF(I154&gt;=J154,0,1)</f>
        <v>0</v>
      </c>
      <c r="DD154" s="3649">
        <f>IF(L154&gt;=M154,0,1)</f>
        <v>0</v>
      </c>
      <c r="DE154" s="3649">
        <f>IF(O154&gt;=P154,0,1)</f>
        <v>0</v>
      </c>
      <c r="DF154" s="3649"/>
    </row>
    <row r="155" spans="1:130" ht="21" customHeight="1" x14ac:dyDescent="0.25">
      <c r="A155" s="8132" t="s">
        <v>3680</v>
      </c>
      <c r="B155" s="8133"/>
      <c r="C155" s="5472"/>
      <c r="D155" s="4781"/>
      <c r="E155" s="5886"/>
      <c r="F155" s="5472"/>
      <c r="G155" s="4781"/>
      <c r="H155" s="5886"/>
      <c r="I155" s="5472"/>
      <c r="J155" s="4781"/>
      <c r="K155" s="5886"/>
      <c r="L155" s="5472"/>
      <c r="M155" s="4781"/>
      <c r="N155" s="5886"/>
      <c r="O155" s="5472"/>
      <c r="P155" s="5779"/>
      <c r="Q155" s="4313" t="str">
        <f>CA155&amp;CB155&amp;CC155&amp;CD155&amp;CE155</f>
        <v/>
      </c>
      <c r="R155" s="3647"/>
      <c r="S155" s="3647"/>
      <c r="T155" s="3647"/>
      <c r="U155" s="3647"/>
      <c r="V155" s="3647"/>
      <c r="W155" s="3647"/>
      <c r="X155" s="3647"/>
      <c r="Y155" s="3647"/>
      <c r="Z155" s="3647"/>
      <c r="AA155" s="3647"/>
      <c r="AB155" s="3647"/>
      <c r="AC155" s="148"/>
      <c r="AD155" s="148"/>
      <c r="CA155" s="3648" t="str">
        <f>IF(C155&gt;=D155,"","* Los exámenes Reactivos de Hepatitis B NO DEBEN ser mayor a los exámenes Procesados. ")</f>
        <v/>
      </c>
      <c r="CB155" s="3648" t="str">
        <f>IF(F155&gt;=G155,"","* Los exámenes Reactivos de Hepatitis C NO DEBEN ser mayor a los exámenes Procesados. ")</f>
        <v/>
      </c>
      <c r="CC155" s="3648" t="str">
        <f>IF(I155&gt;=J155,"","* Los exámenes Reactivos de CHAGAS NO DEBEN ser mayor a los exámenes Procesados. ")</f>
        <v/>
      </c>
      <c r="CD155" s="3648" t="str">
        <f>IF(L155&gt;=M155,"","* Los exámenes Reactivos de HTLV1 NO DEBEN ser mayor a los exámenes Procesados. ")</f>
        <v/>
      </c>
      <c r="CE155" s="3648" t="str">
        <f>IF(O155&gt;=P155,"","* Los exámenes Reactivos de SIFILIS NO DEBEN ser mayor a los exámenes Procesados. ")</f>
        <v/>
      </c>
      <c r="DA155" s="3649">
        <f>IF(C155&gt;=D155,0,1)</f>
        <v>0</v>
      </c>
      <c r="DB155" s="3649">
        <f>IF(F155&gt;=G155,0,1)</f>
        <v>0</v>
      </c>
      <c r="DC155" s="3649">
        <f>IF(I155&gt;=J155,0,1)</f>
        <v>0</v>
      </c>
      <c r="DD155" s="3649">
        <f>IF(L155&gt;=M155,0,1)</f>
        <v>0</v>
      </c>
      <c r="DE155" s="3649">
        <f>IF(O155&gt;=P155,0,1)</f>
        <v>0</v>
      </c>
      <c r="DF155" s="3649"/>
    </row>
    <row r="156" spans="1:130" ht="31.9" customHeight="1" x14ac:dyDescent="0.25">
      <c r="A156" s="8125" t="s">
        <v>3681</v>
      </c>
      <c r="B156" s="8125"/>
      <c r="C156" s="8125"/>
      <c r="D156" s="8125"/>
      <c r="E156" s="8125"/>
      <c r="F156" s="8125"/>
      <c r="G156" s="8125"/>
      <c r="H156" s="8125"/>
      <c r="I156" s="8125"/>
      <c r="J156" s="8125"/>
      <c r="K156" s="8125"/>
      <c r="L156" s="8125"/>
      <c r="M156" s="8125"/>
      <c r="N156" s="8125"/>
      <c r="O156" s="8125"/>
      <c r="P156" s="8125"/>
      <c r="Q156" s="8126"/>
      <c r="R156" s="65"/>
      <c r="S156" s="65"/>
      <c r="T156" s="65"/>
      <c r="U156" s="65"/>
      <c r="V156" s="65"/>
      <c r="W156" s="65"/>
      <c r="X156" s="65"/>
      <c r="Y156" s="65"/>
      <c r="Z156" s="65"/>
      <c r="AA156" s="65"/>
      <c r="AB156" s="65"/>
      <c r="AC156" s="65"/>
      <c r="AD156" s="65"/>
      <c r="AE156" s="65"/>
      <c r="AF156" s="65"/>
      <c r="AG156" s="65"/>
      <c r="AH156" s="65"/>
      <c r="AI156" s="65"/>
      <c r="AJ156" s="65"/>
      <c r="AS156" s="148"/>
      <c r="AT156" s="2216"/>
      <c r="AU156" s="2216"/>
      <c r="AV156" s="2216"/>
      <c r="AW156" s="2216"/>
      <c r="AX156" s="2216"/>
      <c r="AY156" s="2216"/>
      <c r="AZ156" s="148"/>
      <c r="BA156" s="148"/>
      <c r="BB156" s="148"/>
      <c r="BC156" s="148"/>
      <c r="BD156" s="148"/>
      <c r="BE156" s="148"/>
      <c r="BF156" s="148"/>
      <c r="BG156" s="148"/>
      <c r="BH156" s="148"/>
      <c r="BI156" s="148"/>
      <c r="BJ156" s="148"/>
      <c r="BK156" s="148"/>
      <c r="BL156" s="148"/>
      <c r="BM156" s="148"/>
      <c r="BN156" s="148"/>
      <c r="BO156" s="148"/>
    </row>
    <row r="157" spans="1:130" ht="31.9" customHeight="1" x14ac:dyDescent="0.25">
      <c r="A157" s="8134" t="s">
        <v>3668</v>
      </c>
      <c r="B157" s="8119"/>
      <c r="C157" s="8105" t="s">
        <v>50</v>
      </c>
      <c r="D157" s="8106"/>
      <c r="E157" s="8109" t="s">
        <v>508</v>
      </c>
      <c r="F157" s="8110"/>
      <c r="G157" s="8110"/>
      <c r="H157" s="8110"/>
      <c r="I157" s="8110"/>
      <c r="J157" s="8110"/>
      <c r="K157" s="8110"/>
      <c r="L157" s="8110"/>
      <c r="M157" s="8110"/>
      <c r="N157" s="8110"/>
      <c r="O157" s="8110"/>
      <c r="P157" s="8110"/>
      <c r="Q157" s="8110"/>
      <c r="R157" s="8110"/>
      <c r="S157" s="8110"/>
      <c r="T157" s="8110"/>
      <c r="U157" s="8110"/>
      <c r="V157" s="8110"/>
      <c r="W157" s="8110"/>
      <c r="X157" s="8110"/>
      <c r="Y157" s="8110"/>
      <c r="Z157" s="8110"/>
      <c r="AA157" s="8110"/>
      <c r="AB157" s="8110"/>
      <c r="AC157" s="8110"/>
      <c r="AD157" s="8110"/>
      <c r="AE157" s="8110"/>
      <c r="AF157" s="8110"/>
      <c r="AG157" s="8110"/>
      <c r="AH157" s="8110"/>
      <c r="AI157" s="8110"/>
      <c r="AJ157" s="8111"/>
      <c r="AK157" s="6565" t="s">
        <v>1757</v>
      </c>
      <c r="AL157" s="6565"/>
      <c r="AM157" s="6565"/>
      <c r="AN157" s="8136"/>
      <c r="AO157" s="8137" t="s">
        <v>827</v>
      </c>
      <c r="AP157" s="6565"/>
      <c r="AQ157" s="6565"/>
      <c r="AR157" s="8136"/>
      <c r="AS157" s="8138" t="s">
        <v>3682</v>
      </c>
      <c r="AT157" s="8139"/>
      <c r="AU157" s="8138" t="s">
        <v>111</v>
      </c>
      <c r="AV157" s="6562"/>
      <c r="AW157" s="8117" t="s">
        <v>3574</v>
      </c>
      <c r="AX157" s="8119"/>
      <c r="AY157" s="148"/>
      <c r="AZ157" s="148"/>
      <c r="BA157" s="148"/>
      <c r="BB157" s="148"/>
      <c r="BC157" s="148"/>
      <c r="BD157" s="148"/>
      <c r="BE157" s="148"/>
      <c r="BF157" s="148"/>
      <c r="BG157" s="148"/>
      <c r="BH157" s="148"/>
      <c r="BI157" s="148"/>
      <c r="BJ157" s="148"/>
      <c r="BK157" s="148"/>
      <c r="BR157" s="148"/>
      <c r="BS157" s="148"/>
      <c r="BT157" s="148"/>
      <c r="BU157" s="2117"/>
    </row>
    <row r="158" spans="1:130" ht="16.149999999999999" customHeight="1" x14ac:dyDescent="0.25">
      <c r="A158" s="7794"/>
      <c r="B158" s="8120"/>
      <c r="C158" s="8107"/>
      <c r="D158" s="8108"/>
      <c r="E158" s="8115" t="s">
        <v>3683</v>
      </c>
      <c r="F158" s="8112"/>
      <c r="G158" s="8115" t="s">
        <v>846</v>
      </c>
      <c r="H158" s="8112"/>
      <c r="I158" s="8115" t="s">
        <v>3684</v>
      </c>
      <c r="J158" s="8112"/>
      <c r="K158" s="8109" t="s">
        <v>279</v>
      </c>
      <c r="L158" s="8127"/>
      <c r="M158" s="8109" t="s">
        <v>257</v>
      </c>
      <c r="N158" s="8127"/>
      <c r="O158" s="8109" t="s">
        <v>151</v>
      </c>
      <c r="P158" s="8127"/>
      <c r="Q158" s="8109" t="s">
        <v>152</v>
      </c>
      <c r="R158" s="8127"/>
      <c r="S158" s="8109" t="s">
        <v>280</v>
      </c>
      <c r="T158" s="8127"/>
      <c r="U158" s="8109" t="s">
        <v>281</v>
      </c>
      <c r="V158" s="8127"/>
      <c r="W158" s="8109" t="s">
        <v>282</v>
      </c>
      <c r="X158" s="8127"/>
      <c r="Y158" s="8109" t="s">
        <v>283</v>
      </c>
      <c r="Z158" s="8127"/>
      <c r="AA158" s="8109" t="s">
        <v>284</v>
      </c>
      <c r="AB158" s="8127"/>
      <c r="AC158" s="8109" t="s">
        <v>285</v>
      </c>
      <c r="AD158" s="8127"/>
      <c r="AE158" s="8109" t="s">
        <v>286</v>
      </c>
      <c r="AF158" s="8127"/>
      <c r="AG158" s="8109" t="s">
        <v>287</v>
      </c>
      <c r="AH158" s="8127"/>
      <c r="AI158" s="8109" t="s">
        <v>3685</v>
      </c>
      <c r="AJ158" s="8111"/>
      <c r="AK158" s="8143" t="s">
        <v>81</v>
      </c>
      <c r="AL158" s="8146"/>
      <c r="AM158" s="8143" t="s">
        <v>56</v>
      </c>
      <c r="AN158" s="8144"/>
      <c r="AO158" s="8145" t="s">
        <v>831</v>
      </c>
      <c r="AP158" s="8146"/>
      <c r="AQ158" s="8143" t="s">
        <v>830</v>
      </c>
      <c r="AR158" s="8144"/>
      <c r="AS158" s="8140"/>
      <c r="AT158" s="8141"/>
      <c r="AU158" s="8142"/>
      <c r="AV158" s="6521"/>
      <c r="AW158" s="6536"/>
      <c r="AX158" s="6537"/>
      <c r="AY158" s="148"/>
      <c r="AZ158" s="148"/>
      <c r="BA158" s="148"/>
      <c r="BB158" s="148"/>
      <c r="BC158" s="148"/>
      <c r="BD158" s="148"/>
      <c r="BE158" s="148"/>
      <c r="BF158" s="148"/>
      <c r="BG158" s="148"/>
      <c r="BH158" s="148"/>
      <c r="BI158" s="148"/>
      <c r="BJ158" s="148"/>
      <c r="BQ158" s="148"/>
      <c r="BR158" s="148"/>
      <c r="BS158" s="148"/>
      <c r="BT158" s="2117"/>
      <c r="BU158" s="2117"/>
    </row>
    <row r="159" spans="1:130" ht="32.25" customHeight="1" x14ac:dyDescent="0.25">
      <c r="A159" s="8135"/>
      <c r="B159" s="6537"/>
      <c r="C159" s="6104" t="s">
        <v>3641</v>
      </c>
      <c r="D159" s="6136" t="s">
        <v>3686</v>
      </c>
      <c r="E159" s="6104" t="s">
        <v>3641</v>
      </c>
      <c r="F159" s="6136" t="s">
        <v>3686</v>
      </c>
      <c r="G159" s="6104" t="s">
        <v>3641</v>
      </c>
      <c r="H159" s="6136" t="s">
        <v>3686</v>
      </c>
      <c r="I159" s="6104" t="s">
        <v>3641</v>
      </c>
      <c r="J159" s="6136" t="s">
        <v>3686</v>
      </c>
      <c r="K159" s="6104" t="s">
        <v>3641</v>
      </c>
      <c r="L159" s="6136" t="s">
        <v>3686</v>
      </c>
      <c r="M159" s="6104" t="s">
        <v>3641</v>
      </c>
      <c r="N159" s="6136" t="s">
        <v>3686</v>
      </c>
      <c r="O159" s="6104" t="s">
        <v>3641</v>
      </c>
      <c r="P159" s="6136" t="s">
        <v>3686</v>
      </c>
      <c r="Q159" s="6104" t="s">
        <v>3641</v>
      </c>
      <c r="R159" s="6136" t="s">
        <v>3686</v>
      </c>
      <c r="S159" s="6104" t="s">
        <v>3641</v>
      </c>
      <c r="T159" s="6136" t="s">
        <v>3686</v>
      </c>
      <c r="U159" s="6104" t="s">
        <v>3641</v>
      </c>
      <c r="V159" s="6136" t="s">
        <v>3686</v>
      </c>
      <c r="W159" s="6104" t="s">
        <v>3641</v>
      </c>
      <c r="X159" s="6136" t="s">
        <v>3686</v>
      </c>
      <c r="Y159" s="6104" t="s">
        <v>3641</v>
      </c>
      <c r="Z159" s="6136" t="s">
        <v>3686</v>
      </c>
      <c r="AA159" s="6104" t="s">
        <v>3641</v>
      </c>
      <c r="AB159" s="6136" t="s">
        <v>3686</v>
      </c>
      <c r="AC159" s="6104" t="s">
        <v>3641</v>
      </c>
      <c r="AD159" s="6136" t="s">
        <v>3686</v>
      </c>
      <c r="AE159" s="6104" t="s">
        <v>3641</v>
      </c>
      <c r="AF159" s="6136" t="s">
        <v>3686</v>
      </c>
      <c r="AG159" s="6104" t="s">
        <v>3641</v>
      </c>
      <c r="AH159" s="6136" t="s">
        <v>3686</v>
      </c>
      <c r="AI159" s="6104" t="s">
        <v>3641</v>
      </c>
      <c r="AJ159" s="6137" t="s">
        <v>3686</v>
      </c>
      <c r="AK159" s="6135" t="s">
        <v>3641</v>
      </c>
      <c r="AL159" s="6136" t="s">
        <v>3686</v>
      </c>
      <c r="AM159" s="6104" t="s">
        <v>3641</v>
      </c>
      <c r="AN159" s="6136" t="s">
        <v>3686</v>
      </c>
      <c r="AO159" s="6157" t="s">
        <v>3641</v>
      </c>
      <c r="AP159" s="6136" t="s">
        <v>3686</v>
      </c>
      <c r="AQ159" s="6104" t="s">
        <v>3641</v>
      </c>
      <c r="AR159" s="6136" t="s">
        <v>3686</v>
      </c>
      <c r="AS159" s="6157" t="s">
        <v>3641</v>
      </c>
      <c r="AT159" s="6136" t="s">
        <v>3686</v>
      </c>
      <c r="AU159" s="6157" t="s">
        <v>3641</v>
      </c>
      <c r="AV159" s="6105" t="s">
        <v>3686</v>
      </c>
      <c r="AW159" s="6157" t="s">
        <v>3641</v>
      </c>
      <c r="AX159" s="6105" t="s">
        <v>3686</v>
      </c>
      <c r="AY159" s="148"/>
      <c r="AZ159" s="148"/>
      <c r="BA159" s="148"/>
      <c r="BB159" s="148"/>
      <c r="BC159" s="148"/>
      <c r="BD159" s="148"/>
      <c r="BE159" s="148"/>
      <c r="BF159" s="148"/>
      <c r="BG159" s="148"/>
      <c r="BH159" s="148"/>
      <c r="BI159" s="148"/>
      <c r="BJ159" s="148"/>
      <c r="BQ159" s="148"/>
      <c r="BR159" s="148"/>
      <c r="BS159" s="148"/>
      <c r="BT159" s="2117"/>
      <c r="BU159" s="2117"/>
    </row>
    <row r="160" spans="1:130" ht="16.149999999999999" customHeight="1" x14ac:dyDescent="0.25">
      <c r="A160" s="8147" t="s">
        <v>3687</v>
      </c>
      <c r="B160" s="8148"/>
      <c r="C160" s="6139">
        <f t="shared" ref="C160:D162" si="330">+M160+O160+Q160+S160+U160+W160+Y160+AA160+AC160+AE160</f>
        <v>0</v>
      </c>
      <c r="D160" s="6158">
        <f t="shared" si="330"/>
        <v>0</v>
      </c>
      <c r="E160" s="6159"/>
      <c r="F160" s="6031"/>
      <c r="G160" s="6159"/>
      <c r="H160" s="6031"/>
      <c r="I160" s="6159"/>
      <c r="J160" s="6031"/>
      <c r="K160" s="6159"/>
      <c r="L160" s="6031"/>
      <c r="M160" s="5515"/>
      <c r="N160" s="6153"/>
      <c r="O160" s="5515"/>
      <c r="P160" s="6153"/>
      <c r="Q160" s="5515"/>
      <c r="R160" s="6153"/>
      <c r="S160" s="5515"/>
      <c r="T160" s="6153"/>
      <c r="U160" s="5515"/>
      <c r="V160" s="6153"/>
      <c r="W160" s="5515"/>
      <c r="X160" s="6153"/>
      <c r="Y160" s="5515"/>
      <c r="Z160" s="6153"/>
      <c r="AA160" s="5515"/>
      <c r="AB160" s="6153"/>
      <c r="AC160" s="5515"/>
      <c r="AD160" s="6153"/>
      <c r="AE160" s="5515"/>
      <c r="AF160" s="6153"/>
      <c r="AG160" s="6159"/>
      <c r="AH160" s="6160"/>
      <c r="AI160" s="6159"/>
      <c r="AJ160" s="6161"/>
      <c r="AK160" s="3658"/>
      <c r="AL160" s="6162"/>
      <c r="AM160" s="5701"/>
      <c r="AN160" s="333"/>
      <c r="AO160" s="3687"/>
      <c r="AP160" s="1925"/>
      <c r="AQ160" s="1926"/>
      <c r="AR160" s="2731"/>
      <c r="AS160" s="3687"/>
      <c r="AT160" s="2731"/>
      <c r="AU160" s="3687"/>
      <c r="AV160" s="1925"/>
      <c r="AW160" s="3687"/>
      <c r="AX160" s="1925"/>
      <c r="AY160" s="3647" t="str">
        <f t="shared" ref="AY160:AY182" si="331">$CA160&amp;$CB160&amp;$CC160&amp;$CD160&amp;$CE160&amp;$CF160&amp;$CG160&amp;$CH160&amp;$CI160&amp;$CJ160&amp;$CK160&amp;$CL160&amp;$CM160&amp;$CN160&amp;$CO160&amp;$CP160&amp;$CQ160&amp;$CR160&amp;$CS160&amp;$CT160&amp;$CU160&amp;$CV160&amp;$CW160&amp;$CX160&amp;$CY160&amp;$CZ160</f>
        <v/>
      </c>
      <c r="AZ160" s="3647"/>
      <c r="BA160" s="3647"/>
      <c r="BB160" s="3647"/>
      <c r="BC160" s="3647"/>
      <c r="BD160" s="3647"/>
      <c r="BE160" s="3647"/>
      <c r="BF160" s="3647"/>
      <c r="BG160" s="148"/>
      <c r="BH160" s="148"/>
      <c r="BI160" s="148"/>
      <c r="BJ160" s="148"/>
      <c r="BQ160" s="148"/>
      <c r="BR160" s="148"/>
      <c r="BS160" s="148"/>
      <c r="BT160" s="2117"/>
      <c r="BU160" s="2117"/>
      <c r="CA160" s="3648" t="str">
        <f>IF(DA160=1," * El total de exámenes confirmados positivos por ISP NO DEBE SUPERAR el total de exámenes procesados. ","")</f>
        <v/>
      </c>
      <c r="CB160" s="3648" t="str">
        <f>IF(DB160=1," * La suma de exámenes procesados por sexo DEBE SER IGUAL al total de Procesados. ","")</f>
        <v/>
      </c>
      <c r="CC160" s="3648" t="str">
        <f>IF(DC160=1," * La suma de exámenes Confirmados positivos por ISP por sexo DEBE SER IGUAL al total de Procesados. ","")</f>
        <v/>
      </c>
      <c r="CD160" s="3648" t="str">
        <f>IF(DD160=1," * La suma de exámenes procesados Trans NO PUEDE Superar al total de Procesados. ","")</f>
        <v/>
      </c>
      <c r="CE160" s="3648" t="str">
        <f>IF(DE160=1," * La suma de exámenes confirmados positivos por ISP Trans NO PUEDE Superar al total de Procesados. ","")</f>
        <v/>
      </c>
      <c r="CF160" s="3648" t="str">
        <f>IF(DF160=1," * Los exámenes procesados de personas pertenecientes a Pueblos originarios NO PUEDE Superar al total de Procesados. ","")</f>
        <v/>
      </c>
      <c r="CG160" s="3648" t="str">
        <f>IF(DG160=1," * Los exámenes confirmados positivos por ISP de personas pertenecientes a Pueblos originarios NO PUEDE Superar al total de Procesados. ","")</f>
        <v/>
      </c>
      <c r="CH160" s="3648" t="str">
        <f>IF(DH160=1," * Los exámenes procesados de personas pertenecientes a Pueblos migrantes NO PUEDE Superar al total de Procesados. ","")</f>
        <v/>
      </c>
      <c r="CI160" s="3648" t="str">
        <f>IF(DI160=1," * Los exámenes confirmados positivos por ISP de personas pertenecientes a Pueblos Migrantes NO PUEDE Superar al total de Procesados. ","")</f>
        <v/>
      </c>
      <c r="CJ160" s="3648"/>
      <c r="CK160" s="3648"/>
      <c r="CL160" s="3648"/>
      <c r="CM160" s="3648"/>
      <c r="CN160" s="3648"/>
      <c r="CO160" s="3648"/>
      <c r="CP160" s="3648"/>
      <c r="CQ160" s="3648"/>
      <c r="CR160" s="3648"/>
      <c r="CS160" s="3648"/>
      <c r="CT160" s="3648"/>
      <c r="CU160" s="3648"/>
      <c r="CV160" s="3648"/>
      <c r="CW160" s="3648" t="str">
        <f>IF(DW160=1,"* No olvide digitar la columna Procesados Trans y/o Pueblos Originarios y/o Migrantes (Digite Cero si no tiene). ","")</f>
        <v/>
      </c>
      <c r="CX160" s="3648" t="str">
        <f>IF(DX160=1,"* No olvide digitar la columna Confirmados Trans y/o Pueblos Originarios y/o Migrantes (Digite Cero si no tiene). ","")</f>
        <v/>
      </c>
      <c r="CY160" s="3648"/>
      <c r="CZ160" s="3648"/>
      <c r="DA160" s="3649">
        <f>IF(C160&lt;D160,1,0)</f>
        <v>0</v>
      </c>
      <c r="DB160" s="3649">
        <f>IF(C160&lt;&gt;(AK160+AM160),1,0)</f>
        <v>0</v>
      </c>
      <c r="DC160" s="3649">
        <f>IF(D160&lt;&gt;(AL160+AN160),1,0)</f>
        <v>0</v>
      </c>
      <c r="DD160" s="3649">
        <f>IF(C160&lt;(AO160+AQ160),1,0)</f>
        <v>0</v>
      </c>
      <c r="DE160" s="3649">
        <f>IF(D160&lt;(AP160+AR160),1,0)</f>
        <v>0</v>
      </c>
      <c r="DF160" s="3649">
        <f>IF($C160&lt;AS160,1,0)</f>
        <v>0</v>
      </c>
      <c r="DG160" s="3649">
        <f>IF($D160&lt;AT160,1,0)</f>
        <v>0</v>
      </c>
      <c r="DH160" s="3649">
        <f>IF($C160&lt;AU160,1,0)</f>
        <v>0</v>
      </c>
      <c r="DI160" s="3649">
        <f>IF($D160&lt;AV160,1,0)</f>
        <v>0</v>
      </c>
      <c r="DJ160" s="3649"/>
      <c r="DK160" s="3649"/>
      <c r="DL160" s="3649"/>
      <c r="DM160" s="3649"/>
      <c r="DN160" s="3649"/>
      <c r="DO160" s="3649"/>
      <c r="DP160" s="3649"/>
      <c r="DQ160" s="3649"/>
      <c r="DR160" s="3649"/>
      <c r="DS160" s="3649"/>
      <c r="DT160" s="3649"/>
      <c r="DU160" s="3649"/>
      <c r="DV160" s="3649"/>
      <c r="DW160" s="3649">
        <f>IF(AND(C160&lt;&gt;0,OR(AO160="",AQ160="",AS160="",AU160="")),1,0)</f>
        <v>0</v>
      </c>
      <c r="DX160" s="3649">
        <f>IF(AND(D160&lt;&gt;0,OR(AP160="",AR160="",AT160="",AV160="")),1,0)</f>
        <v>0</v>
      </c>
      <c r="DY160" s="3649"/>
      <c r="DZ160" s="3649"/>
    </row>
    <row r="161" spans="1:130" ht="16.149999999999999" customHeight="1" x14ac:dyDescent="0.25">
      <c r="A161" s="8149" t="s">
        <v>3688</v>
      </c>
      <c r="B161" s="8150"/>
      <c r="C161" s="1921">
        <f t="shared" si="330"/>
        <v>0</v>
      </c>
      <c r="D161" s="3660">
        <f t="shared" si="330"/>
        <v>0</v>
      </c>
      <c r="E161" s="2002"/>
      <c r="F161" s="6058"/>
      <c r="G161" s="2002"/>
      <c r="H161" s="6058"/>
      <c r="I161" s="2002"/>
      <c r="J161" s="6058"/>
      <c r="K161" s="2002"/>
      <c r="L161" s="6058"/>
      <c r="M161" s="5701"/>
      <c r="N161" s="384"/>
      <c r="O161" s="5701"/>
      <c r="P161" s="384"/>
      <c r="Q161" s="5701"/>
      <c r="R161" s="384"/>
      <c r="S161" s="5701"/>
      <c r="T161" s="384"/>
      <c r="U161" s="5701"/>
      <c r="V161" s="384"/>
      <c r="W161" s="5701"/>
      <c r="X161" s="384"/>
      <c r="Y161" s="5701"/>
      <c r="Z161" s="384"/>
      <c r="AA161" s="5701"/>
      <c r="AB161" s="384"/>
      <c r="AC161" s="5701"/>
      <c r="AD161" s="384"/>
      <c r="AE161" s="5701"/>
      <c r="AF161" s="384"/>
      <c r="AG161" s="2002"/>
      <c r="AH161" s="4571"/>
      <c r="AI161" s="2002"/>
      <c r="AJ161" s="4184"/>
      <c r="AK161" s="3661"/>
      <c r="AL161" s="3662"/>
      <c r="AM161" s="1923"/>
      <c r="AN161" s="2731"/>
      <c r="AO161" s="3687"/>
      <c r="AP161" s="1925"/>
      <c r="AQ161" s="1926"/>
      <c r="AR161" s="2731"/>
      <c r="AS161" s="3687"/>
      <c r="AT161" s="2731"/>
      <c r="AU161" s="3687"/>
      <c r="AV161" s="1925"/>
      <c r="AW161" s="3687"/>
      <c r="AX161" s="1925"/>
      <c r="AY161" s="3647" t="str">
        <f t="shared" si="331"/>
        <v/>
      </c>
      <c r="AZ161" s="3647"/>
      <c r="BA161" s="3647"/>
      <c r="BB161" s="3647"/>
      <c r="BC161" s="3647"/>
      <c r="BD161" s="3647"/>
      <c r="BE161" s="3647"/>
      <c r="BF161" s="3647"/>
      <c r="BG161" s="148"/>
      <c r="BH161" s="148"/>
      <c r="BI161" s="148"/>
      <c r="BJ161" s="148"/>
      <c r="BQ161" s="148"/>
      <c r="BR161" s="148"/>
      <c r="BS161" s="148"/>
      <c r="BT161" s="2117"/>
      <c r="BU161" s="2117"/>
      <c r="CA161" s="3648" t="str">
        <f t="shared" ref="CA161:CA182" si="332">IF(DA161=1," * El total de exámenes confirmados positivos por ISP NO DEBE SUPERAR el total de exámenes procesados. ","")</f>
        <v/>
      </c>
      <c r="CB161" s="3648" t="str">
        <f t="shared" ref="CB161:CB182" si="333">IF(DB161=1," * La suma de exámenes procesados por sexo DEBE SER IGUAL al total de Procesados. ","")</f>
        <v/>
      </c>
      <c r="CC161" s="3648" t="str">
        <f t="shared" ref="CC161:CC182" si="334">IF(DC161=1," * La suma de exámenes Confirmados positivos por ISP por sexo DEBE SER IGUAL al total de Procesados. ","")</f>
        <v/>
      </c>
      <c r="CD161" s="3648" t="str">
        <f t="shared" ref="CD161:CD182" si="335">IF(DD161=1," * La suma de exámenes procesados Trans NO PUEDE Superar al total de Procesados. ","")</f>
        <v/>
      </c>
      <c r="CE161" s="3648" t="str">
        <f t="shared" ref="CE161:CE182" si="336">IF(DE161=1," * La suma de exámenes confirmados positivos por ISP Trans NO PUEDE Superar al total de Procesados. ","")</f>
        <v/>
      </c>
      <c r="CF161" s="3648" t="str">
        <f t="shared" ref="CF161:CF182" si="337">IF(DF161=1," * Los exámenes procesados de personas pertenecientes a Pueblos originarios NO PUEDE Superar al total de Procesados. ","")</f>
        <v/>
      </c>
      <c r="CG161" s="3648" t="str">
        <f t="shared" ref="CG161:CG182" si="338">IF(DG161=1," * Los exámenes confirmados positivos por ISP de personas pertenecientes a Pueblos originarios NO PUEDE Superar al total de Procesados. ","")</f>
        <v/>
      </c>
      <c r="CH161" s="3648" t="str">
        <f t="shared" ref="CH161:CH182" si="339">IF(DH161=1," * Los exámenes procesados de personas pertenecientes a Pueblos migrantes NO PUEDE Superar al total de Procesados. ","")</f>
        <v/>
      </c>
      <c r="CI161" s="3648" t="str">
        <f t="shared" ref="CI161:CI182" si="340">IF(DI161=1," * Los exámenes confirmados positivos por ISP de personas pertenecientes a Pueblos Migrantes NO PUEDE Superar al total de Procesados. ","")</f>
        <v/>
      </c>
      <c r="CJ161" s="3648"/>
      <c r="CK161" s="3648"/>
      <c r="CL161" s="3648"/>
      <c r="CM161" s="3648"/>
      <c r="CN161" s="3648"/>
      <c r="CO161" s="3648"/>
      <c r="CP161" s="3648"/>
      <c r="CQ161" s="3648"/>
      <c r="CR161" s="3648"/>
      <c r="CS161" s="3648"/>
      <c r="CT161" s="3648"/>
      <c r="CU161" s="3648"/>
      <c r="CV161" s="3648"/>
      <c r="CW161" s="3648" t="str">
        <f t="shared" ref="CW161:CW182" si="341">IF(DW161=1,"* No olvide digitar la columna Procesados Trans y/o Pueblos Originarios y/o Migrantes (Digite Cero si no tiene). ","")</f>
        <v/>
      </c>
      <c r="CX161" s="3648" t="str">
        <f t="shared" ref="CX161:CX182" si="342">IF(DX161=1,"* No olvide digitar la columna Confirmados Trans y/o Pueblos Originarios y/o Migrantes (Digite Cero si no tiene). ","")</f>
        <v/>
      </c>
      <c r="CY161" s="3648"/>
      <c r="CZ161" s="3648"/>
      <c r="DA161" s="3649">
        <f t="shared" ref="DA161:DA182" si="343">IF(C161&lt;D161,1,0)</f>
        <v>0</v>
      </c>
      <c r="DB161" s="3649">
        <f t="shared" ref="DB161:DC182" si="344">IF(C161&lt;&gt;(AK161+AM161),1,0)</f>
        <v>0</v>
      </c>
      <c r="DC161" s="3649">
        <f t="shared" si="344"/>
        <v>0</v>
      </c>
      <c r="DD161" s="3649">
        <f t="shared" ref="DD161:DE182" si="345">IF(C161&lt;(AO161+AQ161),1,0)</f>
        <v>0</v>
      </c>
      <c r="DE161" s="3649">
        <f t="shared" si="345"/>
        <v>0</v>
      </c>
      <c r="DF161" s="3649">
        <f t="shared" ref="DF161:DF182" si="346">IF($C161&lt;AS161,1,0)</f>
        <v>0</v>
      </c>
      <c r="DG161" s="3649">
        <f t="shared" ref="DG161:DG182" si="347">IF($D161&lt;AT161,1,0)</f>
        <v>0</v>
      </c>
      <c r="DH161" s="3649">
        <f t="shared" ref="DH161:DH182" si="348">IF($C161&lt;AU161,1,0)</f>
        <v>0</v>
      </c>
      <c r="DI161" s="3649">
        <f t="shared" ref="DI161:DI182" si="349">IF($D161&lt;AV161,1,0)</f>
        <v>0</v>
      </c>
      <c r="DJ161" s="3649"/>
      <c r="DK161" s="3649"/>
      <c r="DL161" s="3649"/>
      <c r="DM161" s="3649"/>
      <c r="DN161" s="3649"/>
      <c r="DO161" s="3649"/>
      <c r="DP161" s="3649"/>
      <c r="DQ161" s="3649"/>
      <c r="DR161" s="3649"/>
      <c r="DS161" s="3649"/>
      <c r="DT161" s="3649"/>
      <c r="DU161" s="3649"/>
      <c r="DV161" s="3649"/>
      <c r="DW161" s="3649">
        <f t="shared" ref="DW161:DX176" si="350">IF(AND(C161&lt;&gt;0,OR(AO161="",AQ161="",AS161="",AU161="")),1,0)</f>
        <v>0</v>
      </c>
      <c r="DX161" s="3649">
        <f t="shared" si="350"/>
        <v>0</v>
      </c>
      <c r="DY161" s="3649"/>
      <c r="DZ161" s="3649"/>
    </row>
    <row r="162" spans="1:130" ht="16.149999999999999" customHeight="1" x14ac:dyDescent="0.25">
      <c r="A162" s="8149" t="s">
        <v>3689</v>
      </c>
      <c r="B162" s="8150"/>
      <c r="C162" s="1921">
        <f t="shared" si="330"/>
        <v>0</v>
      </c>
      <c r="D162" s="3660">
        <f t="shared" si="330"/>
        <v>0</v>
      </c>
      <c r="E162" s="2002"/>
      <c r="F162" s="6058"/>
      <c r="G162" s="2002"/>
      <c r="H162" s="6058"/>
      <c r="I162" s="2002"/>
      <c r="J162" s="6058"/>
      <c r="K162" s="2002"/>
      <c r="L162" s="6058"/>
      <c r="M162" s="1923"/>
      <c r="N162" s="42"/>
      <c r="O162" s="1923"/>
      <c r="P162" s="42"/>
      <c r="Q162" s="1923"/>
      <c r="R162" s="42"/>
      <c r="S162" s="1923"/>
      <c r="T162" s="42"/>
      <c r="U162" s="1923"/>
      <c r="V162" s="42"/>
      <c r="W162" s="1923"/>
      <c r="X162" s="42"/>
      <c r="Y162" s="1923"/>
      <c r="Z162" s="42"/>
      <c r="AA162" s="1923"/>
      <c r="AB162" s="42"/>
      <c r="AC162" s="1923"/>
      <c r="AD162" s="42"/>
      <c r="AE162" s="1923"/>
      <c r="AF162" s="42"/>
      <c r="AG162" s="2002"/>
      <c r="AH162" s="4571"/>
      <c r="AI162" s="2002"/>
      <c r="AJ162" s="4184"/>
      <c r="AK162" s="3661"/>
      <c r="AL162" s="3662"/>
      <c r="AM162" s="1923"/>
      <c r="AN162" s="2731"/>
      <c r="AO162" s="3687"/>
      <c r="AP162" s="1925"/>
      <c r="AQ162" s="1926"/>
      <c r="AR162" s="2731"/>
      <c r="AS162" s="3687"/>
      <c r="AT162" s="2731"/>
      <c r="AU162" s="3687"/>
      <c r="AV162" s="1925"/>
      <c r="AW162" s="3687"/>
      <c r="AX162" s="1925"/>
      <c r="AY162" s="3647" t="str">
        <f t="shared" si="331"/>
        <v/>
      </c>
      <c r="AZ162" s="3647"/>
      <c r="BA162" s="3647"/>
      <c r="BB162" s="3647"/>
      <c r="BC162" s="3647"/>
      <c r="BD162" s="3647"/>
      <c r="BE162" s="3647"/>
      <c r="BF162" s="3647"/>
      <c r="BG162" s="148"/>
      <c r="BH162" s="148"/>
      <c r="BI162" s="148"/>
      <c r="BJ162" s="148"/>
      <c r="BQ162" s="148"/>
      <c r="BR162" s="148"/>
      <c r="BS162" s="148"/>
      <c r="BT162" s="2117"/>
      <c r="BU162" s="2117"/>
      <c r="CA162" s="3648" t="str">
        <f t="shared" si="332"/>
        <v/>
      </c>
      <c r="CB162" s="3648" t="str">
        <f t="shared" si="333"/>
        <v/>
      </c>
      <c r="CC162" s="3648" t="str">
        <f t="shared" si="334"/>
        <v/>
      </c>
      <c r="CD162" s="3648" t="str">
        <f t="shared" si="335"/>
        <v/>
      </c>
      <c r="CE162" s="3648" t="str">
        <f t="shared" si="336"/>
        <v/>
      </c>
      <c r="CF162" s="3648" t="str">
        <f t="shared" si="337"/>
        <v/>
      </c>
      <c r="CG162" s="3648" t="str">
        <f t="shared" si="338"/>
        <v/>
      </c>
      <c r="CH162" s="3648" t="str">
        <f t="shared" si="339"/>
        <v/>
      </c>
      <c r="CI162" s="3648" t="str">
        <f t="shared" si="340"/>
        <v/>
      </c>
      <c r="CJ162" s="3648"/>
      <c r="CK162" s="3648"/>
      <c r="CL162" s="3648"/>
      <c r="CM162" s="3648"/>
      <c r="CN162" s="3648"/>
      <c r="CO162" s="3648"/>
      <c r="CP162" s="3648"/>
      <c r="CQ162" s="3648"/>
      <c r="CR162" s="3648"/>
      <c r="CS162" s="3648"/>
      <c r="CT162" s="3648"/>
      <c r="CU162" s="3648"/>
      <c r="CV162" s="3648"/>
      <c r="CW162" s="3648" t="str">
        <f t="shared" si="341"/>
        <v/>
      </c>
      <c r="CX162" s="3648" t="str">
        <f t="shared" si="342"/>
        <v/>
      </c>
      <c r="CY162" s="3648"/>
      <c r="CZ162" s="3648"/>
      <c r="DA162" s="3649">
        <f t="shared" si="343"/>
        <v>0</v>
      </c>
      <c r="DB162" s="3649">
        <f t="shared" si="344"/>
        <v>0</v>
      </c>
      <c r="DC162" s="3649">
        <f t="shared" si="344"/>
        <v>0</v>
      </c>
      <c r="DD162" s="3649">
        <f t="shared" si="345"/>
        <v>0</v>
      </c>
      <c r="DE162" s="3649">
        <f t="shared" si="345"/>
        <v>0</v>
      </c>
      <c r="DF162" s="3649">
        <f t="shared" si="346"/>
        <v>0</v>
      </c>
      <c r="DG162" s="3649">
        <f t="shared" si="347"/>
        <v>0</v>
      </c>
      <c r="DH162" s="3649">
        <f t="shared" si="348"/>
        <v>0</v>
      </c>
      <c r="DI162" s="3649">
        <f t="shared" si="349"/>
        <v>0</v>
      </c>
      <c r="DJ162" s="3649"/>
      <c r="DK162" s="3649"/>
      <c r="DL162" s="3649"/>
      <c r="DM162" s="3649"/>
      <c r="DN162" s="3649"/>
      <c r="DO162" s="3649"/>
      <c r="DP162" s="3649"/>
      <c r="DQ162" s="3649"/>
      <c r="DR162" s="3649"/>
      <c r="DS162" s="3649"/>
      <c r="DT162" s="3649"/>
      <c r="DU162" s="3649"/>
      <c r="DV162" s="3649"/>
      <c r="DW162" s="3649">
        <f t="shared" si="350"/>
        <v>0</v>
      </c>
      <c r="DX162" s="3649">
        <f t="shared" si="350"/>
        <v>0</v>
      </c>
      <c r="DY162" s="3649"/>
      <c r="DZ162" s="3649"/>
    </row>
    <row r="163" spans="1:130" ht="16.149999999999999" customHeight="1" x14ac:dyDescent="0.25">
      <c r="A163" s="8149" t="s">
        <v>3653</v>
      </c>
      <c r="B163" s="8150"/>
      <c r="C163" s="1921">
        <f>+O163+Q163+S163+U163+W163+Y163+AA163+AC163+AE163+AG163+AI163</f>
        <v>0</v>
      </c>
      <c r="D163" s="6163">
        <f>+P163+R163+T163+V163+X163+Z163+AB163+AD163+AF163+AH163+AJ163</f>
        <v>0</v>
      </c>
      <c r="E163" s="2002"/>
      <c r="F163" s="6058"/>
      <c r="G163" s="2002"/>
      <c r="H163" s="6058"/>
      <c r="I163" s="2002"/>
      <c r="J163" s="6058"/>
      <c r="K163" s="2002"/>
      <c r="L163" s="6058"/>
      <c r="M163" s="2002"/>
      <c r="N163" s="6058"/>
      <c r="O163" s="1923"/>
      <c r="P163" s="42"/>
      <c r="Q163" s="1923"/>
      <c r="R163" s="42"/>
      <c r="S163" s="1923"/>
      <c r="T163" s="42"/>
      <c r="U163" s="1923"/>
      <c r="V163" s="42"/>
      <c r="W163" s="1923"/>
      <c r="X163" s="42"/>
      <c r="Y163" s="1923"/>
      <c r="Z163" s="42"/>
      <c r="AA163" s="1923"/>
      <c r="AB163" s="42"/>
      <c r="AC163" s="1923"/>
      <c r="AD163" s="42"/>
      <c r="AE163" s="1923"/>
      <c r="AF163" s="42"/>
      <c r="AG163" s="1923"/>
      <c r="AH163" s="42"/>
      <c r="AI163" s="1923"/>
      <c r="AJ163" s="42"/>
      <c r="AK163" s="3687"/>
      <c r="AL163" s="1925"/>
      <c r="AM163" s="1923"/>
      <c r="AN163" s="2731"/>
      <c r="AO163" s="3687"/>
      <c r="AP163" s="1925"/>
      <c r="AQ163" s="1926"/>
      <c r="AR163" s="2731"/>
      <c r="AS163" s="3687"/>
      <c r="AT163" s="2731"/>
      <c r="AU163" s="3687"/>
      <c r="AV163" s="1925"/>
      <c r="AW163" s="3687"/>
      <c r="AX163" s="1925"/>
      <c r="AY163" s="3647" t="str">
        <f t="shared" si="331"/>
        <v/>
      </c>
      <c r="AZ163" s="3647"/>
      <c r="BA163" s="3647"/>
      <c r="BB163" s="3647"/>
      <c r="BC163" s="3647"/>
      <c r="BD163" s="3647"/>
      <c r="BE163" s="3647"/>
      <c r="BF163" s="3647"/>
      <c r="BG163" s="148"/>
      <c r="BH163" s="148"/>
      <c r="BI163" s="148"/>
      <c r="BJ163" s="148"/>
      <c r="BQ163" s="148"/>
      <c r="BR163" s="148"/>
      <c r="BS163" s="148"/>
      <c r="BT163" s="2117"/>
      <c r="BU163" s="2117"/>
      <c r="CA163" s="3648" t="str">
        <f t="shared" si="332"/>
        <v/>
      </c>
      <c r="CB163" s="3648" t="str">
        <f t="shared" si="333"/>
        <v/>
      </c>
      <c r="CC163" s="3648" t="str">
        <f t="shared" si="334"/>
        <v/>
      </c>
      <c r="CD163" s="3648" t="str">
        <f t="shared" si="335"/>
        <v/>
      </c>
      <c r="CE163" s="3648" t="str">
        <f t="shared" si="336"/>
        <v/>
      </c>
      <c r="CF163" s="3648" t="str">
        <f t="shared" si="337"/>
        <v/>
      </c>
      <c r="CG163" s="3648" t="str">
        <f t="shared" si="338"/>
        <v/>
      </c>
      <c r="CH163" s="3648" t="str">
        <f t="shared" si="339"/>
        <v/>
      </c>
      <c r="CI163" s="3648" t="str">
        <f t="shared" si="340"/>
        <v/>
      </c>
      <c r="CJ163" s="3648"/>
      <c r="CK163" s="3648"/>
      <c r="CL163" s="3648"/>
      <c r="CM163" s="3648"/>
      <c r="CN163" s="3648"/>
      <c r="CO163" s="3648"/>
      <c r="CP163" s="3648"/>
      <c r="CQ163" s="3648"/>
      <c r="CR163" s="3648"/>
      <c r="CS163" s="3648"/>
      <c r="CT163" s="3648"/>
      <c r="CU163" s="3648"/>
      <c r="CV163" s="3648"/>
      <c r="CW163" s="3648" t="str">
        <f t="shared" si="341"/>
        <v/>
      </c>
      <c r="CX163" s="3648" t="str">
        <f t="shared" si="342"/>
        <v/>
      </c>
      <c r="CY163" s="3648"/>
      <c r="CZ163" s="3648"/>
      <c r="DA163" s="3649">
        <f t="shared" si="343"/>
        <v>0</v>
      </c>
      <c r="DB163" s="3649">
        <f t="shared" si="344"/>
        <v>0</v>
      </c>
      <c r="DC163" s="3649">
        <f t="shared" si="344"/>
        <v>0</v>
      </c>
      <c r="DD163" s="3649">
        <f t="shared" si="345"/>
        <v>0</v>
      </c>
      <c r="DE163" s="3649">
        <f t="shared" si="345"/>
        <v>0</v>
      </c>
      <c r="DF163" s="3649">
        <f t="shared" si="346"/>
        <v>0</v>
      </c>
      <c r="DG163" s="3649">
        <f t="shared" si="347"/>
        <v>0</v>
      </c>
      <c r="DH163" s="3649">
        <f t="shared" si="348"/>
        <v>0</v>
      </c>
      <c r="DI163" s="3649">
        <f t="shared" si="349"/>
        <v>0</v>
      </c>
      <c r="DJ163" s="3649"/>
      <c r="DK163" s="3649"/>
      <c r="DL163" s="3649"/>
      <c r="DM163" s="3649"/>
      <c r="DN163" s="3649"/>
      <c r="DO163" s="3649"/>
      <c r="DP163" s="3649"/>
      <c r="DQ163" s="3649"/>
      <c r="DR163" s="3649"/>
      <c r="DS163" s="3649"/>
      <c r="DT163" s="3649"/>
      <c r="DU163" s="3649"/>
      <c r="DV163" s="3649"/>
      <c r="DW163" s="3649">
        <f t="shared" si="350"/>
        <v>0</v>
      </c>
      <c r="DX163" s="3649">
        <f t="shared" si="350"/>
        <v>0</v>
      </c>
    </row>
    <row r="164" spans="1:130" ht="16.149999999999999" customHeight="1" x14ac:dyDescent="0.25">
      <c r="A164" s="8149" t="s">
        <v>3659</v>
      </c>
      <c r="B164" s="8150"/>
      <c r="C164" s="1921">
        <f>+E164+G164+I164+K164+M164+O164+Q164+S164+U164+W164+Y164+AA164+AC164+AE164+AG164+AI164</f>
        <v>0</v>
      </c>
      <c r="D164" s="6163">
        <f>+F164+H164+J164+L164+N164+P164+R164+T164+V164+X164+Z164+AB164+AD164+AF164+AH164+AJ164</f>
        <v>0</v>
      </c>
      <c r="E164" s="1923"/>
      <c r="F164" s="42"/>
      <c r="G164" s="1923"/>
      <c r="H164" s="42"/>
      <c r="I164" s="1923"/>
      <c r="J164" s="42"/>
      <c r="K164" s="1923"/>
      <c r="L164" s="42"/>
      <c r="M164" s="1923"/>
      <c r="N164" s="42"/>
      <c r="O164" s="1923"/>
      <c r="P164" s="42"/>
      <c r="Q164" s="1923"/>
      <c r="R164" s="42"/>
      <c r="S164" s="1923"/>
      <c r="T164" s="42"/>
      <c r="U164" s="1923"/>
      <c r="V164" s="42"/>
      <c r="W164" s="1923"/>
      <c r="X164" s="42"/>
      <c r="Y164" s="1923"/>
      <c r="Z164" s="42"/>
      <c r="AA164" s="1923"/>
      <c r="AB164" s="42"/>
      <c r="AC164" s="1923"/>
      <c r="AD164" s="42"/>
      <c r="AE164" s="1923"/>
      <c r="AF164" s="42"/>
      <c r="AG164" s="1923"/>
      <c r="AH164" s="42"/>
      <c r="AI164" s="1923"/>
      <c r="AJ164" s="42"/>
      <c r="AK164" s="3801"/>
      <c r="AL164" s="1838"/>
      <c r="AM164" s="1835"/>
      <c r="AN164" s="2731"/>
      <c r="AO164" s="3687"/>
      <c r="AP164" s="1925"/>
      <c r="AQ164" s="1926"/>
      <c r="AR164" s="2731"/>
      <c r="AS164" s="3687"/>
      <c r="AT164" s="2731"/>
      <c r="AU164" s="3687"/>
      <c r="AV164" s="1925"/>
      <c r="AW164" s="3687"/>
      <c r="AX164" s="1925"/>
      <c r="AY164" s="3647" t="str">
        <f t="shared" si="331"/>
        <v/>
      </c>
      <c r="AZ164" s="3647"/>
      <c r="BA164" s="3647"/>
      <c r="BB164" s="3647"/>
      <c r="BC164" s="3647"/>
      <c r="BD164" s="3647"/>
      <c r="BE164" s="3647"/>
      <c r="BF164" s="3647"/>
      <c r="BG164" s="148"/>
      <c r="BH164" s="148"/>
      <c r="BI164" s="148"/>
      <c r="BJ164" s="148"/>
      <c r="BQ164" s="148"/>
      <c r="BR164" s="148"/>
      <c r="BS164" s="148"/>
      <c r="BT164" s="2117"/>
      <c r="BU164" s="2117"/>
      <c r="CA164" s="3648" t="str">
        <f t="shared" si="332"/>
        <v/>
      </c>
      <c r="CB164" s="3648" t="str">
        <f t="shared" si="333"/>
        <v/>
      </c>
      <c r="CC164" s="3648" t="str">
        <f t="shared" si="334"/>
        <v/>
      </c>
      <c r="CD164" s="3648" t="str">
        <f t="shared" si="335"/>
        <v/>
      </c>
      <c r="CE164" s="3648" t="str">
        <f t="shared" si="336"/>
        <v/>
      </c>
      <c r="CF164" s="3648" t="str">
        <f t="shared" si="337"/>
        <v/>
      </c>
      <c r="CG164" s="3648" t="str">
        <f t="shared" si="338"/>
        <v/>
      </c>
      <c r="CH164" s="3648" t="str">
        <f t="shared" si="339"/>
        <v/>
      </c>
      <c r="CI164" s="3648" t="str">
        <f t="shared" si="340"/>
        <v/>
      </c>
      <c r="CJ164" s="3648"/>
      <c r="CK164" s="3648"/>
      <c r="CL164" s="3648"/>
      <c r="CM164" s="3648"/>
      <c r="CN164" s="3648"/>
      <c r="CO164" s="3648"/>
      <c r="CP164" s="3648"/>
      <c r="CQ164" s="3648"/>
      <c r="CR164" s="3648"/>
      <c r="CS164" s="3648"/>
      <c r="CT164" s="3648"/>
      <c r="CU164" s="3648"/>
      <c r="CV164" s="3648"/>
      <c r="CW164" s="3648" t="str">
        <f t="shared" si="341"/>
        <v/>
      </c>
      <c r="CX164" s="3648" t="str">
        <f t="shared" si="342"/>
        <v/>
      </c>
      <c r="CY164" s="3648"/>
      <c r="CZ164" s="3648"/>
      <c r="DA164" s="3649">
        <f t="shared" si="343"/>
        <v>0</v>
      </c>
      <c r="DB164" s="3649">
        <f t="shared" si="344"/>
        <v>0</v>
      </c>
      <c r="DC164" s="3649">
        <f t="shared" si="344"/>
        <v>0</v>
      </c>
      <c r="DD164" s="3649">
        <f t="shared" si="345"/>
        <v>0</v>
      </c>
      <c r="DE164" s="3649">
        <f t="shared" si="345"/>
        <v>0</v>
      </c>
      <c r="DF164" s="3649">
        <f t="shared" si="346"/>
        <v>0</v>
      </c>
      <c r="DG164" s="3649">
        <f t="shared" si="347"/>
        <v>0</v>
      </c>
      <c r="DH164" s="3649">
        <f t="shared" si="348"/>
        <v>0</v>
      </c>
      <c r="DI164" s="3649">
        <f t="shared" si="349"/>
        <v>0</v>
      </c>
      <c r="DJ164" s="3649"/>
      <c r="DK164" s="3649"/>
      <c r="DL164" s="3649"/>
      <c r="DM164" s="3649"/>
      <c r="DN164" s="3649"/>
      <c r="DO164" s="3649"/>
      <c r="DP164" s="3649"/>
      <c r="DQ164" s="3649"/>
      <c r="DR164" s="3649"/>
      <c r="DS164" s="3649"/>
      <c r="DT164" s="3649"/>
      <c r="DU164" s="3649"/>
      <c r="DV164" s="3649"/>
      <c r="DW164" s="3649">
        <f t="shared" si="350"/>
        <v>0</v>
      </c>
      <c r="DX164" s="3649">
        <f t="shared" si="350"/>
        <v>0</v>
      </c>
    </row>
    <row r="165" spans="1:130" ht="16.149999999999999" customHeight="1" x14ac:dyDescent="0.25">
      <c r="A165" s="8149" t="s">
        <v>3690</v>
      </c>
      <c r="B165" s="8150"/>
      <c r="C165" s="1921">
        <f>+E165+G165+I165+K165+M165+O165+Q165+S165+U165+W165+Y165+AA165+AC165+AE165+AG165+AI165</f>
        <v>0</v>
      </c>
      <c r="D165" s="3660">
        <f>+F165+H165+J165+L165+N165+P165+R165+T165+V165+X165+Z165+AB165+AD165+AF165+AH165+AJ165</f>
        <v>0</v>
      </c>
      <c r="E165" s="1923"/>
      <c r="F165" s="42"/>
      <c r="G165" s="1923"/>
      <c r="H165" s="42"/>
      <c r="I165" s="1923"/>
      <c r="J165" s="42"/>
      <c r="K165" s="1923"/>
      <c r="L165" s="42"/>
      <c r="M165" s="1923"/>
      <c r="N165" s="42"/>
      <c r="O165" s="1923"/>
      <c r="P165" s="42"/>
      <c r="Q165" s="1923"/>
      <c r="R165" s="42"/>
      <c r="S165" s="1923"/>
      <c r="T165" s="42"/>
      <c r="U165" s="1923"/>
      <c r="V165" s="42"/>
      <c r="W165" s="1923"/>
      <c r="X165" s="42"/>
      <c r="Y165" s="1923"/>
      <c r="Z165" s="42"/>
      <c r="AA165" s="1923"/>
      <c r="AB165" s="42"/>
      <c r="AC165" s="1923"/>
      <c r="AD165" s="42"/>
      <c r="AE165" s="1923"/>
      <c r="AF165" s="42"/>
      <c r="AG165" s="1923"/>
      <c r="AH165" s="42"/>
      <c r="AI165" s="1923"/>
      <c r="AJ165" s="42"/>
      <c r="AK165" s="3687"/>
      <c r="AL165" s="1925"/>
      <c r="AM165" s="1923"/>
      <c r="AN165" s="2731"/>
      <c r="AO165" s="3687"/>
      <c r="AP165" s="1925"/>
      <c r="AQ165" s="1926"/>
      <c r="AR165" s="2731"/>
      <c r="AS165" s="3687"/>
      <c r="AT165" s="2731"/>
      <c r="AU165" s="3687"/>
      <c r="AV165" s="1925"/>
      <c r="AW165" s="3687"/>
      <c r="AX165" s="1925"/>
      <c r="AY165" s="3647" t="str">
        <f t="shared" si="331"/>
        <v/>
      </c>
      <c r="AZ165" s="3647"/>
      <c r="BA165" s="3647"/>
      <c r="BB165" s="3647"/>
      <c r="BC165" s="3647"/>
      <c r="BD165" s="3647"/>
      <c r="BE165" s="3647"/>
      <c r="BF165" s="3647"/>
      <c r="BG165" s="148"/>
      <c r="BH165" s="148"/>
      <c r="BI165" s="148"/>
      <c r="BJ165" s="148"/>
      <c r="BQ165" s="148"/>
      <c r="BR165" s="148"/>
      <c r="BS165" s="148"/>
      <c r="BT165" s="2117"/>
      <c r="BU165" s="2117"/>
      <c r="CA165" s="3648" t="str">
        <f t="shared" si="332"/>
        <v/>
      </c>
      <c r="CB165" s="3648" t="str">
        <f t="shared" si="333"/>
        <v/>
      </c>
      <c r="CC165" s="3648" t="str">
        <f t="shared" si="334"/>
        <v/>
      </c>
      <c r="CD165" s="3648" t="str">
        <f t="shared" si="335"/>
        <v/>
      </c>
      <c r="CE165" s="3648" t="str">
        <f t="shared" si="336"/>
        <v/>
      </c>
      <c r="CF165" s="3648" t="str">
        <f t="shared" si="337"/>
        <v/>
      </c>
      <c r="CG165" s="3648" t="str">
        <f t="shared" si="338"/>
        <v/>
      </c>
      <c r="CH165" s="3648" t="str">
        <f t="shared" si="339"/>
        <v/>
      </c>
      <c r="CI165" s="3648" t="str">
        <f t="shared" si="340"/>
        <v/>
      </c>
      <c r="CJ165" s="3648"/>
      <c r="CK165" s="3648"/>
      <c r="CL165" s="3648"/>
      <c r="CM165" s="3648"/>
      <c r="CN165" s="3648"/>
      <c r="CO165" s="3648"/>
      <c r="CP165" s="3648"/>
      <c r="CQ165" s="3648"/>
      <c r="CR165" s="3648"/>
      <c r="CS165" s="3648"/>
      <c r="CT165" s="3648"/>
      <c r="CU165" s="3648"/>
      <c r="CV165" s="3648"/>
      <c r="CW165" s="3648" t="str">
        <f t="shared" si="341"/>
        <v/>
      </c>
      <c r="CX165" s="3648" t="str">
        <f t="shared" si="342"/>
        <v/>
      </c>
      <c r="CY165" s="3648"/>
      <c r="CZ165" s="3648"/>
      <c r="DA165" s="3649">
        <f t="shared" si="343"/>
        <v>0</v>
      </c>
      <c r="DB165" s="3649">
        <f t="shared" si="344"/>
        <v>0</v>
      </c>
      <c r="DC165" s="3649">
        <f t="shared" si="344"/>
        <v>0</v>
      </c>
      <c r="DD165" s="3649">
        <f t="shared" si="345"/>
        <v>0</v>
      </c>
      <c r="DE165" s="3649">
        <f t="shared" si="345"/>
        <v>0</v>
      </c>
      <c r="DF165" s="3649">
        <f t="shared" si="346"/>
        <v>0</v>
      </c>
      <c r="DG165" s="3649">
        <f t="shared" si="347"/>
        <v>0</v>
      </c>
      <c r="DH165" s="3649">
        <f t="shared" si="348"/>
        <v>0</v>
      </c>
      <c r="DI165" s="3649">
        <f t="shared" si="349"/>
        <v>0</v>
      </c>
      <c r="DJ165" s="3649"/>
      <c r="DK165" s="3649"/>
      <c r="DL165" s="3649"/>
      <c r="DM165" s="3649"/>
      <c r="DN165" s="3649"/>
      <c r="DO165" s="3649"/>
      <c r="DP165" s="3649"/>
      <c r="DQ165" s="3649"/>
      <c r="DR165" s="3649"/>
      <c r="DS165" s="3649"/>
      <c r="DT165" s="3649"/>
      <c r="DU165" s="3649"/>
      <c r="DV165" s="3649"/>
      <c r="DW165" s="3649">
        <f t="shared" si="350"/>
        <v>0</v>
      </c>
      <c r="DX165" s="3649">
        <f t="shared" si="350"/>
        <v>0</v>
      </c>
    </row>
    <row r="166" spans="1:130" ht="17.25" customHeight="1" x14ac:dyDescent="0.25">
      <c r="A166" s="8151" t="s">
        <v>3691</v>
      </c>
      <c r="B166" s="8152"/>
      <c r="C166" s="1921">
        <f>+O166+Q166+S166+U166+W166+Y166+AA166+AC166+AE166+AG166+AI166</f>
        <v>0</v>
      </c>
      <c r="D166" s="3660">
        <f>+P166+R166+T166+V166+X166+Z166+AB166+AD166+AF166+AH166+AJ166</f>
        <v>0</v>
      </c>
      <c r="E166" s="2002"/>
      <c r="F166" s="6058"/>
      <c r="G166" s="2002"/>
      <c r="H166" s="6058"/>
      <c r="I166" s="2002"/>
      <c r="J166" s="6058"/>
      <c r="K166" s="2002"/>
      <c r="L166" s="6058"/>
      <c r="M166" s="2002"/>
      <c r="N166" s="6058"/>
      <c r="O166" s="1923"/>
      <c r="P166" s="42"/>
      <c r="Q166" s="1923"/>
      <c r="R166" s="42"/>
      <c r="S166" s="1923"/>
      <c r="T166" s="42"/>
      <c r="U166" s="1923"/>
      <c r="V166" s="42"/>
      <c r="W166" s="1923"/>
      <c r="X166" s="42"/>
      <c r="Y166" s="1923"/>
      <c r="Z166" s="42"/>
      <c r="AA166" s="1923"/>
      <c r="AB166" s="42"/>
      <c r="AC166" s="1923"/>
      <c r="AD166" s="42"/>
      <c r="AE166" s="1923"/>
      <c r="AF166" s="42"/>
      <c r="AG166" s="1923"/>
      <c r="AH166" s="42"/>
      <c r="AI166" s="1923"/>
      <c r="AJ166" s="42"/>
      <c r="AK166" s="3687"/>
      <c r="AL166" s="1925"/>
      <c r="AM166" s="1923"/>
      <c r="AN166" s="2731"/>
      <c r="AO166" s="3687"/>
      <c r="AP166" s="1925"/>
      <c r="AQ166" s="1926"/>
      <c r="AR166" s="2731"/>
      <c r="AS166" s="3687"/>
      <c r="AT166" s="2731"/>
      <c r="AU166" s="3687"/>
      <c r="AV166" s="1925"/>
      <c r="AW166" s="3687"/>
      <c r="AX166" s="1925"/>
      <c r="AY166" s="3647" t="str">
        <f t="shared" si="331"/>
        <v/>
      </c>
      <c r="AZ166" s="3647"/>
      <c r="BA166" s="3647"/>
      <c r="BB166" s="3647"/>
      <c r="BC166" s="3647"/>
      <c r="BD166" s="3647"/>
      <c r="BE166" s="3647"/>
      <c r="BF166" s="3647"/>
      <c r="BG166" s="148"/>
      <c r="BH166" s="148"/>
      <c r="BI166" s="148"/>
      <c r="BJ166" s="148"/>
      <c r="BQ166" s="148"/>
      <c r="BR166" s="148"/>
      <c r="BS166" s="148"/>
      <c r="BT166" s="2117"/>
      <c r="BU166" s="2117"/>
      <c r="CA166" s="3648" t="str">
        <f t="shared" si="332"/>
        <v/>
      </c>
      <c r="CB166" s="3648" t="str">
        <f t="shared" si="333"/>
        <v/>
      </c>
      <c r="CC166" s="3648" t="str">
        <f t="shared" si="334"/>
        <v/>
      </c>
      <c r="CD166" s="3648" t="str">
        <f t="shared" si="335"/>
        <v/>
      </c>
      <c r="CE166" s="3648" t="str">
        <f t="shared" si="336"/>
        <v/>
      </c>
      <c r="CF166" s="3648" t="str">
        <f t="shared" si="337"/>
        <v/>
      </c>
      <c r="CG166" s="3648" t="str">
        <f t="shared" si="338"/>
        <v/>
      </c>
      <c r="CH166" s="3648" t="str">
        <f t="shared" si="339"/>
        <v/>
      </c>
      <c r="CI166" s="3648" t="str">
        <f t="shared" si="340"/>
        <v/>
      </c>
      <c r="CJ166" s="3648"/>
      <c r="CK166" s="3648"/>
      <c r="CL166" s="3648"/>
      <c r="CM166" s="3648"/>
      <c r="CN166" s="3648"/>
      <c r="CO166" s="3648"/>
      <c r="CP166" s="3648"/>
      <c r="CQ166" s="3648"/>
      <c r="CR166" s="3648"/>
      <c r="CS166" s="3648"/>
      <c r="CT166" s="3648"/>
      <c r="CU166" s="3648"/>
      <c r="CV166" s="3648"/>
      <c r="CW166" s="3648" t="str">
        <f t="shared" si="341"/>
        <v/>
      </c>
      <c r="CX166" s="3648" t="str">
        <f t="shared" si="342"/>
        <v/>
      </c>
      <c r="CY166" s="3648"/>
      <c r="CZ166" s="3648"/>
      <c r="DA166" s="3649">
        <f t="shared" si="343"/>
        <v>0</v>
      </c>
      <c r="DB166" s="3649">
        <f t="shared" si="344"/>
        <v>0</v>
      </c>
      <c r="DC166" s="3649">
        <f t="shared" si="344"/>
        <v>0</v>
      </c>
      <c r="DD166" s="3649">
        <f t="shared" si="345"/>
        <v>0</v>
      </c>
      <c r="DE166" s="3649">
        <f t="shared" si="345"/>
        <v>0</v>
      </c>
      <c r="DF166" s="3649">
        <f t="shared" si="346"/>
        <v>0</v>
      </c>
      <c r="DG166" s="3649">
        <f t="shared" si="347"/>
        <v>0</v>
      </c>
      <c r="DH166" s="3649">
        <f t="shared" si="348"/>
        <v>0</v>
      </c>
      <c r="DI166" s="3649">
        <f t="shared" si="349"/>
        <v>0</v>
      </c>
      <c r="DJ166" s="3649"/>
      <c r="DK166" s="3649"/>
      <c r="DL166" s="3649"/>
      <c r="DM166" s="3649"/>
      <c r="DN166" s="3649"/>
      <c r="DO166" s="3649"/>
      <c r="DP166" s="3649"/>
      <c r="DQ166" s="3649"/>
      <c r="DR166" s="3649"/>
      <c r="DS166" s="3649"/>
      <c r="DT166" s="3649"/>
      <c r="DU166" s="3649"/>
      <c r="DV166" s="3649"/>
      <c r="DW166" s="3649">
        <f t="shared" si="350"/>
        <v>0</v>
      </c>
      <c r="DX166" s="3649">
        <f t="shared" si="350"/>
        <v>0</v>
      </c>
    </row>
    <row r="167" spans="1:130" ht="16.149999999999999" customHeight="1" x14ac:dyDescent="0.25">
      <c r="A167" s="8149" t="s">
        <v>3656</v>
      </c>
      <c r="B167" s="8150"/>
      <c r="C167" s="1921">
        <f>+O167+Q167+S167+U167+W167+Y167+AA167+AC167+AE167+AG167+AI167</f>
        <v>0</v>
      </c>
      <c r="D167" s="3660">
        <f>+P167+R167+T167+V167+X167+Z167+AB167+AD167+AF167+AH167+AJ167</f>
        <v>0</v>
      </c>
      <c r="E167" s="2002"/>
      <c r="F167" s="6058"/>
      <c r="G167" s="2002"/>
      <c r="H167" s="6058"/>
      <c r="I167" s="2002"/>
      <c r="J167" s="6058"/>
      <c r="K167" s="2002"/>
      <c r="L167" s="6058"/>
      <c r="M167" s="2002"/>
      <c r="N167" s="6058"/>
      <c r="O167" s="1923"/>
      <c r="P167" s="42"/>
      <c r="Q167" s="1923"/>
      <c r="R167" s="42"/>
      <c r="S167" s="1923"/>
      <c r="T167" s="42"/>
      <c r="U167" s="1923"/>
      <c r="V167" s="42"/>
      <c r="W167" s="1923"/>
      <c r="X167" s="42"/>
      <c r="Y167" s="1923"/>
      <c r="Z167" s="42"/>
      <c r="AA167" s="1923"/>
      <c r="AB167" s="42"/>
      <c r="AC167" s="1923"/>
      <c r="AD167" s="42"/>
      <c r="AE167" s="1923"/>
      <c r="AF167" s="42"/>
      <c r="AG167" s="1923"/>
      <c r="AH167" s="42"/>
      <c r="AI167" s="1923"/>
      <c r="AJ167" s="42"/>
      <c r="AK167" s="3687"/>
      <c r="AL167" s="1925"/>
      <c r="AM167" s="1923"/>
      <c r="AN167" s="2731"/>
      <c r="AO167" s="3687"/>
      <c r="AP167" s="1925"/>
      <c r="AQ167" s="1926"/>
      <c r="AR167" s="2731"/>
      <c r="AS167" s="3687"/>
      <c r="AT167" s="2731"/>
      <c r="AU167" s="3687"/>
      <c r="AV167" s="1925"/>
      <c r="AW167" s="3687"/>
      <c r="AX167" s="1925"/>
      <c r="AY167" s="3647" t="str">
        <f t="shared" si="331"/>
        <v/>
      </c>
      <c r="AZ167" s="3647"/>
      <c r="BA167" s="3647"/>
      <c r="BB167" s="3647"/>
      <c r="BC167" s="3647"/>
      <c r="BD167" s="3647"/>
      <c r="BE167" s="3647"/>
      <c r="BF167" s="3647"/>
      <c r="BG167" s="148"/>
      <c r="BH167" s="148"/>
      <c r="BI167" s="148"/>
      <c r="BJ167" s="148"/>
      <c r="BQ167" s="148"/>
      <c r="BR167" s="148"/>
      <c r="BS167" s="148"/>
      <c r="BT167" s="2117"/>
      <c r="BU167" s="2117"/>
      <c r="CA167" s="3648" t="str">
        <f t="shared" si="332"/>
        <v/>
      </c>
      <c r="CB167" s="3648" t="str">
        <f t="shared" si="333"/>
        <v/>
      </c>
      <c r="CC167" s="3648" t="str">
        <f t="shared" si="334"/>
        <v/>
      </c>
      <c r="CD167" s="3648" t="str">
        <f t="shared" si="335"/>
        <v/>
      </c>
      <c r="CE167" s="3648" t="str">
        <f t="shared" si="336"/>
        <v/>
      </c>
      <c r="CF167" s="3648" t="str">
        <f t="shared" si="337"/>
        <v/>
      </c>
      <c r="CG167" s="3648" t="str">
        <f t="shared" si="338"/>
        <v/>
      </c>
      <c r="CH167" s="3648" t="str">
        <f t="shared" si="339"/>
        <v/>
      </c>
      <c r="CI167" s="3648" t="str">
        <f t="shared" si="340"/>
        <v/>
      </c>
      <c r="CJ167" s="3648"/>
      <c r="CK167" s="3648"/>
      <c r="CL167" s="3648"/>
      <c r="CM167" s="3648"/>
      <c r="CN167" s="3648"/>
      <c r="CO167" s="3648"/>
      <c r="CP167" s="3648"/>
      <c r="CQ167" s="3648"/>
      <c r="CR167" s="3648"/>
      <c r="CS167" s="3648"/>
      <c r="CT167" s="3648"/>
      <c r="CU167" s="3648"/>
      <c r="CV167" s="3648"/>
      <c r="CW167" s="3648" t="str">
        <f t="shared" si="341"/>
        <v/>
      </c>
      <c r="CX167" s="3648" t="str">
        <f t="shared" si="342"/>
        <v/>
      </c>
      <c r="CY167" s="3648"/>
      <c r="CZ167" s="3648"/>
      <c r="DA167" s="3649">
        <f t="shared" si="343"/>
        <v>0</v>
      </c>
      <c r="DB167" s="3649">
        <f t="shared" si="344"/>
        <v>0</v>
      </c>
      <c r="DC167" s="3649">
        <f t="shared" si="344"/>
        <v>0</v>
      </c>
      <c r="DD167" s="3649">
        <f t="shared" si="345"/>
        <v>0</v>
      </c>
      <c r="DE167" s="3649">
        <f t="shared" si="345"/>
        <v>0</v>
      </c>
      <c r="DF167" s="3649">
        <f t="shared" si="346"/>
        <v>0</v>
      </c>
      <c r="DG167" s="3649">
        <f t="shared" si="347"/>
        <v>0</v>
      </c>
      <c r="DH167" s="3649">
        <f t="shared" si="348"/>
        <v>0</v>
      </c>
      <c r="DI167" s="3649">
        <f t="shared" si="349"/>
        <v>0</v>
      </c>
      <c r="DJ167" s="3649"/>
      <c r="DK167" s="3649"/>
      <c r="DL167" s="3649"/>
      <c r="DM167" s="3649"/>
      <c r="DN167" s="3649"/>
      <c r="DO167" s="3649"/>
      <c r="DP167" s="3649"/>
      <c r="DQ167" s="3649"/>
      <c r="DR167" s="3649"/>
      <c r="DS167" s="3649"/>
      <c r="DT167" s="3649"/>
      <c r="DU167" s="3649"/>
      <c r="DV167" s="3649"/>
      <c r="DW167" s="3649">
        <f t="shared" si="350"/>
        <v>0</v>
      </c>
      <c r="DX167" s="3649">
        <f t="shared" si="350"/>
        <v>0</v>
      </c>
    </row>
    <row r="168" spans="1:130" ht="16.149999999999999" customHeight="1" x14ac:dyDescent="0.25">
      <c r="A168" s="8153" t="s">
        <v>3692</v>
      </c>
      <c r="B168" s="8154"/>
      <c r="C168" s="2290">
        <f>+E168+G168+I168+K168+M168+O168+Q168+S168+U168+W168+Y168+AA168+AC168+AE168+AG168+AI168</f>
        <v>0</v>
      </c>
      <c r="D168" s="6164">
        <f>+F168+H168+J168+L168+N168+P168+R168+T168+V168+X168+Z168+AB168+AD168+AF168+AH168+AJ168</f>
        <v>0</v>
      </c>
      <c r="E168" s="2013"/>
      <c r="F168" s="2179"/>
      <c r="G168" s="2013"/>
      <c r="H168" s="2179"/>
      <c r="I168" s="2013"/>
      <c r="J168" s="2179"/>
      <c r="K168" s="2013"/>
      <c r="L168" s="2179"/>
      <c r="M168" s="2013"/>
      <c r="N168" s="2179"/>
      <c r="O168" s="2013"/>
      <c r="P168" s="2179"/>
      <c r="Q168" s="2013"/>
      <c r="R168" s="2179"/>
      <c r="S168" s="2013"/>
      <c r="T168" s="2179"/>
      <c r="U168" s="2013"/>
      <c r="V168" s="2179"/>
      <c r="W168" s="2013"/>
      <c r="X168" s="2179"/>
      <c r="Y168" s="2013"/>
      <c r="Z168" s="2179"/>
      <c r="AA168" s="2013"/>
      <c r="AB168" s="2179"/>
      <c r="AC168" s="2013"/>
      <c r="AD168" s="2179"/>
      <c r="AE168" s="2013"/>
      <c r="AF168" s="2179"/>
      <c r="AG168" s="2013"/>
      <c r="AH168" s="2179"/>
      <c r="AI168" s="2013"/>
      <c r="AJ168" s="2179"/>
      <c r="AK168" s="2178"/>
      <c r="AL168" s="173"/>
      <c r="AM168" s="2013"/>
      <c r="AN168" s="336"/>
      <c r="AO168" s="2178"/>
      <c r="AP168" s="173"/>
      <c r="AQ168" s="2732"/>
      <c r="AR168" s="336"/>
      <c r="AS168" s="2167"/>
      <c r="AT168" s="2734"/>
      <c r="AU168" s="2178"/>
      <c r="AV168" s="173"/>
      <c r="AW168" s="2178"/>
      <c r="AX168" s="173"/>
      <c r="AY168" s="3647" t="str">
        <f t="shared" si="331"/>
        <v/>
      </c>
      <c r="AZ168" s="3647"/>
      <c r="BA168" s="3647"/>
      <c r="BB168" s="3647"/>
      <c r="BC168" s="3647"/>
      <c r="BD168" s="3647"/>
      <c r="BE168" s="3647"/>
      <c r="BF168" s="3647"/>
      <c r="BG168" s="148"/>
      <c r="BH168" s="148"/>
      <c r="BI168" s="148"/>
      <c r="BJ168" s="148"/>
      <c r="BQ168" s="148"/>
      <c r="BR168" s="148"/>
      <c r="BS168" s="148"/>
      <c r="BT168" s="2117"/>
      <c r="BU168" s="2117"/>
      <c r="CA168" s="3648" t="str">
        <f t="shared" si="332"/>
        <v/>
      </c>
      <c r="CB168" s="3648" t="str">
        <f t="shared" si="333"/>
        <v/>
      </c>
      <c r="CC168" s="3648" t="str">
        <f t="shared" si="334"/>
        <v/>
      </c>
      <c r="CD168" s="3648" t="str">
        <f t="shared" si="335"/>
        <v/>
      </c>
      <c r="CE168" s="3648" t="str">
        <f t="shared" si="336"/>
        <v/>
      </c>
      <c r="CF168" s="3648" t="str">
        <f t="shared" si="337"/>
        <v/>
      </c>
      <c r="CG168" s="3648" t="str">
        <f t="shared" si="338"/>
        <v/>
      </c>
      <c r="CH168" s="3648" t="str">
        <f t="shared" si="339"/>
        <v/>
      </c>
      <c r="CI168" s="3648" t="str">
        <f t="shared" si="340"/>
        <v/>
      </c>
      <c r="CJ168" s="3648"/>
      <c r="CK168" s="3648"/>
      <c r="CL168" s="3648"/>
      <c r="CM168" s="3648"/>
      <c r="CN168" s="3648"/>
      <c r="CO168" s="3648"/>
      <c r="CP168" s="3648"/>
      <c r="CQ168" s="3648"/>
      <c r="CR168" s="3648"/>
      <c r="CS168" s="3648"/>
      <c r="CT168" s="3648"/>
      <c r="CU168" s="3648"/>
      <c r="CV168" s="3648"/>
      <c r="CW168" s="3648" t="str">
        <f t="shared" si="341"/>
        <v/>
      </c>
      <c r="CX168" s="3648" t="str">
        <f t="shared" si="342"/>
        <v/>
      </c>
      <c r="CY168" s="3648"/>
      <c r="CZ168" s="3648"/>
      <c r="DA168" s="3649">
        <f t="shared" si="343"/>
        <v>0</v>
      </c>
      <c r="DB168" s="3649">
        <f t="shared" si="344"/>
        <v>0</v>
      </c>
      <c r="DC168" s="3649">
        <f t="shared" si="344"/>
        <v>0</v>
      </c>
      <c r="DD168" s="3649">
        <f t="shared" si="345"/>
        <v>0</v>
      </c>
      <c r="DE168" s="3649">
        <f t="shared" si="345"/>
        <v>0</v>
      </c>
      <c r="DF168" s="3649">
        <f t="shared" si="346"/>
        <v>0</v>
      </c>
      <c r="DG168" s="3649">
        <f t="shared" si="347"/>
        <v>0</v>
      </c>
      <c r="DH168" s="3649">
        <f t="shared" si="348"/>
        <v>0</v>
      </c>
      <c r="DI168" s="3649">
        <f t="shared" si="349"/>
        <v>0</v>
      </c>
      <c r="DJ168" s="3649"/>
      <c r="DK168" s="3649"/>
      <c r="DL168" s="3649"/>
      <c r="DM168" s="3649"/>
      <c r="DN168" s="3649"/>
      <c r="DO168" s="3649"/>
      <c r="DP168" s="3649"/>
      <c r="DQ168" s="3649"/>
      <c r="DR168" s="3649"/>
      <c r="DS168" s="3649"/>
      <c r="DT168" s="3649"/>
      <c r="DU168" s="3649"/>
      <c r="DV168" s="3649"/>
      <c r="DW168" s="3649">
        <f t="shared" si="350"/>
        <v>0</v>
      </c>
      <c r="DX168" s="3649">
        <f t="shared" si="350"/>
        <v>0</v>
      </c>
    </row>
    <row r="169" spans="1:130" ht="18.75" customHeight="1" x14ac:dyDescent="0.25">
      <c r="A169" s="8155" t="s">
        <v>3657</v>
      </c>
      <c r="B169" s="6165" t="s">
        <v>3676</v>
      </c>
      <c r="C169" s="6166">
        <f t="shared" ref="C169:D171" si="351">+O169+Q169+S169+U169+W169+Y169+AA169+AC169+AE169+AG169</f>
        <v>0</v>
      </c>
      <c r="D169" s="6158">
        <f t="shared" si="351"/>
        <v>0</v>
      </c>
      <c r="E169" s="6159"/>
      <c r="F169" s="6031"/>
      <c r="G169" s="6159"/>
      <c r="H169" s="6031"/>
      <c r="I169" s="6159"/>
      <c r="J169" s="6031"/>
      <c r="K169" s="6159"/>
      <c r="L169" s="6031"/>
      <c r="M169" s="6159"/>
      <c r="N169" s="6031"/>
      <c r="O169" s="5515"/>
      <c r="P169" s="6153"/>
      <c r="Q169" s="5515"/>
      <c r="R169" s="6153"/>
      <c r="S169" s="5515"/>
      <c r="T169" s="6153"/>
      <c r="U169" s="5515"/>
      <c r="V169" s="6153"/>
      <c r="W169" s="5515"/>
      <c r="X169" s="6153"/>
      <c r="Y169" s="5515"/>
      <c r="Z169" s="6153"/>
      <c r="AA169" s="5515"/>
      <c r="AB169" s="6153"/>
      <c r="AC169" s="5515"/>
      <c r="AD169" s="6153"/>
      <c r="AE169" s="5515"/>
      <c r="AF169" s="6153"/>
      <c r="AG169" s="5515"/>
      <c r="AH169" s="6153"/>
      <c r="AI169" s="6167"/>
      <c r="AJ169" s="6168"/>
      <c r="AK169" s="6169"/>
      <c r="AL169" s="6091"/>
      <c r="AM169" s="5515"/>
      <c r="AN169" s="6170"/>
      <c r="AO169" s="6169"/>
      <c r="AP169" s="6091"/>
      <c r="AQ169" s="5452"/>
      <c r="AR169" s="6170"/>
      <c r="AS169" s="835"/>
      <c r="AT169" s="333"/>
      <c r="AU169" s="5452"/>
      <c r="AV169" s="6170"/>
      <c r="AW169" s="6171"/>
      <c r="AX169" s="6172"/>
      <c r="AY169" s="3647" t="str">
        <f t="shared" si="331"/>
        <v/>
      </c>
      <c r="AZ169" s="3647"/>
      <c r="BA169" s="3647"/>
      <c r="BB169" s="3647"/>
      <c r="BC169" s="3647"/>
      <c r="BD169" s="3647"/>
      <c r="BE169" s="3647"/>
      <c r="BF169" s="3647"/>
      <c r="BG169" s="148"/>
      <c r="BH169" s="148"/>
      <c r="BI169" s="148"/>
      <c r="BJ169" s="148"/>
      <c r="BQ169" s="148"/>
      <c r="BR169" s="148"/>
      <c r="BS169" s="148"/>
      <c r="BT169" s="2117"/>
      <c r="BU169" s="2117"/>
      <c r="CA169" s="3648" t="str">
        <f t="shared" si="332"/>
        <v/>
      </c>
      <c r="CB169" s="3648" t="str">
        <f t="shared" si="333"/>
        <v/>
      </c>
      <c r="CC169" s="3648" t="str">
        <f t="shared" si="334"/>
        <v/>
      </c>
      <c r="CD169" s="3648" t="str">
        <f t="shared" si="335"/>
        <v/>
      </c>
      <c r="CE169" s="3648" t="str">
        <f t="shared" si="336"/>
        <v/>
      </c>
      <c r="CF169" s="3648" t="str">
        <f t="shared" si="337"/>
        <v/>
      </c>
      <c r="CG169" s="3648" t="str">
        <f t="shared" si="338"/>
        <v/>
      </c>
      <c r="CH169" s="3648" t="str">
        <f t="shared" si="339"/>
        <v/>
      </c>
      <c r="CI169" s="3648" t="str">
        <f t="shared" si="340"/>
        <v/>
      </c>
      <c r="CJ169" s="3648"/>
      <c r="CK169" s="3648"/>
      <c r="CL169" s="3648"/>
      <c r="CM169" s="3648"/>
      <c r="CN169" s="3648"/>
      <c r="CO169" s="3648"/>
      <c r="CP169" s="3648"/>
      <c r="CQ169" s="3648"/>
      <c r="CR169" s="3648"/>
      <c r="CS169" s="3648"/>
      <c r="CT169" s="3648"/>
      <c r="CU169" s="3648"/>
      <c r="CV169" s="3648"/>
      <c r="CW169" s="3648" t="str">
        <f t="shared" si="341"/>
        <v/>
      </c>
      <c r="CX169" s="3648" t="str">
        <f t="shared" si="342"/>
        <v/>
      </c>
      <c r="CY169" s="3648"/>
      <c r="CZ169" s="3648"/>
      <c r="DA169" s="3649">
        <f t="shared" si="343"/>
        <v>0</v>
      </c>
      <c r="DB169" s="3649">
        <f t="shared" si="344"/>
        <v>0</v>
      </c>
      <c r="DC169" s="3649">
        <f t="shared" si="344"/>
        <v>0</v>
      </c>
      <c r="DD169" s="3649">
        <f t="shared" si="345"/>
        <v>0</v>
      </c>
      <c r="DE169" s="3649">
        <f t="shared" si="345"/>
        <v>0</v>
      </c>
      <c r="DF169" s="3649">
        <f t="shared" si="346"/>
        <v>0</v>
      </c>
      <c r="DG169" s="3649">
        <f t="shared" si="347"/>
        <v>0</v>
      </c>
      <c r="DH169" s="3649">
        <f t="shared" si="348"/>
        <v>0</v>
      </c>
      <c r="DI169" s="3649">
        <f t="shared" si="349"/>
        <v>0</v>
      </c>
      <c r="DJ169" s="3649"/>
      <c r="DK169" s="3649"/>
      <c r="DL169" s="3649"/>
      <c r="DM169" s="3649"/>
      <c r="DN169" s="3649"/>
      <c r="DO169" s="3649"/>
      <c r="DP169" s="3649"/>
      <c r="DQ169" s="3649"/>
      <c r="DR169" s="3649"/>
      <c r="DS169" s="3649"/>
      <c r="DT169" s="3649"/>
      <c r="DU169" s="3649"/>
      <c r="DV169" s="3649"/>
      <c r="DW169" s="3649">
        <f t="shared" si="350"/>
        <v>0</v>
      </c>
      <c r="DX169" s="3649">
        <f t="shared" si="350"/>
        <v>0</v>
      </c>
    </row>
    <row r="170" spans="1:130" ht="18.75" customHeight="1" x14ac:dyDescent="0.25">
      <c r="A170" s="7677"/>
      <c r="B170" s="3653" t="s">
        <v>3677</v>
      </c>
      <c r="C170" s="1921">
        <f t="shared" si="351"/>
        <v>0</v>
      </c>
      <c r="D170" s="3660">
        <f t="shared" si="351"/>
        <v>0</v>
      </c>
      <c r="E170" s="2002"/>
      <c r="F170" s="6058"/>
      <c r="G170" s="2002"/>
      <c r="H170" s="6058"/>
      <c r="I170" s="2002"/>
      <c r="J170" s="6058"/>
      <c r="K170" s="2002"/>
      <c r="L170" s="6058"/>
      <c r="M170" s="2002"/>
      <c r="N170" s="6058"/>
      <c r="O170" s="1923"/>
      <c r="P170" s="42"/>
      <c r="Q170" s="1923"/>
      <c r="R170" s="42"/>
      <c r="S170" s="1923"/>
      <c r="T170" s="42"/>
      <c r="U170" s="1923"/>
      <c r="V170" s="42"/>
      <c r="W170" s="1923"/>
      <c r="X170" s="42"/>
      <c r="Y170" s="1923"/>
      <c r="Z170" s="42"/>
      <c r="AA170" s="1923"/>
      <c r="AB170" s="42"/>
      <c r="AC170" s="1923"/>
      <c r="AD170" s="42"/>
      <c r="AE170" s="1923"/>
      <c r="AF170" s="42"/>
      <c r="AG170" s="1923"/>
      <c r="AH170" s="42"/>
      <c r="AI170" s="2002"/>
      <c r="AJ170" s="4571"/>
      <c r="AK170" s="3687"/>
      <c r="AL170" s="1925"/>
      <c r="AM170" s="1923"/>
      <c r="AN170" s="2731"/>
      <c r="AO170" s="3687"/>
      <c r="AP170" s="1925"/>
      <c r="AQ170" s="1926"/>
      <c r="AR170" s="2731"/>
      <c r="AS170" s="3687"/>
      <c r="AT170" s="2731"/>
      <c r="AU170" s="1926"/>
      <c r="AV170" s="2731"/>
      <c r="AW170" s="6173"/>
      <c r="AX170" s="2006"/>
      <c r="AY170" s="3647" t="str">
        <f t="shared" si="331"/>
        <v/>
      </c>
      <c r="AZ170" s="3647"/>
      <c r="BA170" s="3647"/>
      <c r="BB170" s="3647"/>
      <c r="BC170" s="3647"/>
      <c r="BD170" s="3647"/>
      <c r="BE170" s="3647"/>
      <c r="BF170" s="3647"/>
      <c r="BG170" s="148"/>
      <c r="BH170" s="148"/>
      <c r="BI170" s="148"/>
      <c r="BJ170" s="148"/>
      <c r="BQ170" s="148"/>
      <c r="BR170" s="148"/>
      <c r="BS170" s="148"/>
      <c r="BT170" s="2117"/>
      <c r="BU170" s="2117"/>
      <c r="CA170" s="3648" t="str">
        <f t="shared" si="332"/>
        <v/>
      </c>
      <c r="CB170" s="3648" t="str">
        <f t="shared" si="333"/>
        <v/>
      </c>
      <c r="CC170" s="3648" t="str">
        <f t="shared" si="334"/>
        <v/>
      </c>
      <c r="CD170" s="3648" t="str">
        <f t="shared" si="335"/>
        <v/>
      </c>
      <c r="CE170" s="3648" t="str">
        <f t="shared" si="336"/>
        <v/>
      </c>
      <c r="CF170" s="3648" t="str">
        <f t="shared" si="337"/>
        <v/>
      </c>
      <c r="CG170" s="3648" t="str">
        <f t="shared" si="338"/>
        <v/>
      </c>
      <c r="CH170" s="3648" t="str">
        <f t="shared" si="339"/>
        <v/>
      </c>
      <c r="CI170" s="3648" t="str">
        <f t="shared" si="340"/>
        <v/>
      </c>
      <c r="CJ170" s="3648"/>
      <c r="CK170" s="3648"/>
      <c r="CL170" s="3648"/>
      <c r="CM170" s="3648"/>
      <c r="CN170" s="3648"/>
      <c r="CO170" s="3648"/>
      <c r="CP170" s="3648"/>
      <c r="CQ170" s="3648"/>
      <c r="CR170" s="3648"/>
      <c r="CS170" s="3648"/>
      <c r="CT170" s="3648"/>
      <c r="CU170" s="3648"/>
      <c r="CV170" s="3648"/>
      <c r="CW170" s="3648" t="str">
        <f t="shared" si="341"/>
        <v/>
      </c>
      <c r="CX170" s="3648" t="str">
        <f t="shared" si="342"/>
        <v/>
      </c>
      <c r="CY170" s="3648"/>
      <c r="CZ170" s="3648"/>
      <c r="DA170" s="3649">
        <f t="shared" si="343"/>
        <v>0</v>
      </c>
      <c r="DB170" s="3649">
        <f t="shared" si="344"/>
        <v>0</v>
      </c>
      <c r="DC170" s="3649">
        <f t="shared" si="344"/>
        <v>0</v>
      </c>
      <c r="DD170" s="3649">
        <f t="shared" si="345"/>
        <v>0</v>
      </c>
      <c r="DE170" s="3649">
        <f t="shared" si="345"/>
        <v>0</v>
      </c>
      <c r="DF170" s="3649">
        <f t="shared" si="346"/>
        <v>0</v>
      </c>
      <c r="DG170" s="3649">
        <f t="shared" si="347"/>
        <v>0</v>
      </c>
      <c r="DH170" s="3649">
        <f t="shared" si="348"/>
        <v>0</v>
      </c>
      <c r="DI170" s="3649">
        <f t="shared" si="349"/>
        <v>0</v>
      </c>
      <c r="DJ170" s="3649"/>
      <c r="DK170" s="3649"/>
      <c r="DL170" s="3649"/>
      <c r="DM170" s="3649"/>
      <c r="DN170" s="3649"/>
      <c r="DO170" s="3649"/>
      <c r="DP170" s="3649"/>
      <c r="DQ170" s="3649"/>
      <c r="DR170" s="3649"/>
      <c r="DS170" s="3649"/>
      <c r="DT170" s="3649"/>
      <c r="DU170" s="3649"/>
      <c r="DV170" s="3649"/>
      <c r="DW170" s="3649">
        <f t="shared" si="350"/>
        <v>0</v>
      </c>
      <c r="DX170" s="3649">
        <f t="shared" si="350"/>
        <v>0</v>
      </c>
    </row>
    <row r="171" spans="1:130" ht="18.75" customHeight="1" x14ac:dyDescent="0.25">
      <c r="A171" s="7678"/>
      <c r="B171" s="3657" t="s">
        <v>3678</v>
      </c>
      <c r="C171" s="2290">
        <f t="shared" si="351"/>
        <v>0</v>
      </c>
      <c r="D171" s="2019">
        <f t="shared" si="351"/>
        <v>0</v>
      </c>
      <c r="E171" s="2034"/>
      <c r="F171" s="2176"/>
      <c r="G171" s="2034"/>
      <c r="H171" s="2176"/>
      <c r="I171" s="2034"/>
      <c r="J171" s="2176"/>
      <c r="K171" s="2034"/>
      <c r="L171" s="2176"/>
      <c r="M171" s="2034"/>
      <c r="N171" s="2176"/>
      <c r="O171" s="2022"/>
      <c r="P171" s="2028"/>
      <c r="Q171" s="2022"/>
      <c r="R171" s="2028"/>
      <c r="S171" s="2022"/>
      <c r="T171" s="2028"/>
      <c r="U171" s="2022"/>
      <c r="V171" s="2028"/>
      <c r="W171" s="2022"/>
      <c r="X171" s="2028"/>
      <c r="Y171" s="2022"/>
      <c r="Z171" s="2028"/>
      <c r="AA171" s="2022"/>
      <c r="AB171" s="2028"/>
      <c r="AC171" s="2022"/>
      <c r="AD171" s="2028"/>
      <c r="AE171" s="2022"/>
      <c r="AF171" s="2028"/>
      <c r="AG171" s="2022"/>
      <c r="AH171" s="2028"/>
      <c r="AI171" s="2034"/>
      <c r="AJ171" s="2177"/>
      <c r="AK171" s="2167"/>
      <c r="AL171" s="2025"/>
      <c r="AM171" s="2022"/>
      <c r="AN171" s="2734"/>
      <c r="AO171" s="2167"/>
      <c r="AP171" s="2025"/>
      <c r="AQ171" s="2023"/>
      <c r="AR171" s="2734"/>
      <c r="AS171" s="2167"/>
      <c r="AT171" s="2734"/>
      <c r="AU171" s="2023"/>
      <c r="AV171" s="2734"/>
      <c r="AW171" s="3663"/>
      <c r="AX171" s="2059"/>
      <c r="AY171" s="3647" t="str">
        <f t="shared" si="331"/>
        <v/>
      </c>
      <c r="AZ171" s="3647"/>
      <c r="BA171" s="3647"/>
      <c r="BB171" s="3647"/>
      <c r="BC171" s="3647"/>
      <c r="BD171" s="3647"/>
      <c r="BE171" s="3647"/>
      <c r="BF171" s="3647"/>
      <c r="BG171" s="148"/>
      <c r="BH171" s="148"/>
      <c r="BI171" s="148"/>
      <c r="BJ171" s="148"/>
      <c r="BQ171" s="148"/>
      <c r="BR171" s="148"/>
      <c r="BS171" s="148"/>
      <c r="BT171" s="2117"/>
      <c r="BU171" s="2117"/>
      <c r="CA171" s="3648" t="str">
        <f t="shared" si="332"/>
        <v/>
      </c>
      <c r="CB171" s="3648" t="str">
        <f t="shared" si="333"/>
        <v/>
      </c>
      <c r="CC171" s="3648" t="str">
        <f t="shared" si="334"/>
        <v/>
      </c>
      <c r="CD171" s="3648" t="str">
        <f t="shared" si="335"/>
        <v/>
      </c>
      <c r="CE171" s="3648" t="str">
        <f t="shared" si="336"/>
        <v/>
      </c>
      <c r="CF171" s="3648" t="str">
        <f t="shared" si="337"/>
        <v/>
      </c>
      <c r="CG171" s="3648" t="str">
        <f t="shared" si="338"/>
        <v/>
      </c>
      <c r="CH171" s="3648" t="str">
        <f t="shared" si="339"/>
        <v/>
      </c>
      <c r="CI171" s="3648" t="str">
        <f t="shared" si="340"/>
        <v/>
      </c>
      <c r="CJ171" s="3648"/>
      <c r="CK171" s="3648"/>
      <c r="CL171" s="3648"/>
      <c r="CM171" s="3648"/>
      <c r="CN171" s="3648"/>
      <c r="CO171" s="3648"/>
      <c r="CP171" s="3648"/>
      <c r="CQ171" s="3648"/>
      <c r="CR171" s="3648"/>
      <c r="CS171" s="3648"/>
      <c r="CT171" s="3648"/>
      <c r="CU171" s="3648"/>
      <c r="CV171" s="3648"/>
      <c r="CW171" s="3648" t="str">
        <f t="shared" si="341"/>
        <v/>
      </c>
      <c r="CX171" s="3648" t="str">
        <f t="shared" si="342"/>
        <v/>
      </c>
      <c r="CY171" s="3648"/>
      <c r="CZ171" s="3648"/>
      <c r="DA171" s="3649">
        <f t="shared" si="343"/>
        <v>0</v>
      </c>
      <c r="DB171" s="3649">
        <f t="shared" si="344"/>
        <v>0</v>
      </c>
      <c r="DC171" s="3649">
        <f t="shared" si="344"/>
        <v>0</v>
      </c>
      <c r="DD171" s="3649">
        <f t="shared" si="345"/>
        <v>0</v>
      </c>
      <c r="DE171" s="3649">
        <f t="shared" si="345"/>
        <v>0</v>
      </c>
      <c r="DF171" s="3649">
        <f t="shared" si="346"/>
        <v>0</v>
      </c>
      <c r="DG171" s="3649">
        <f t="shared" si="347"/>
        <v>0</v>
      </c>
      <c r="DH171" s="3649">
        <f t="shared" si="348"/>
        <v>0</v>
      </c>
      <c r="DI171" s="3649">
        <f t="shared" si="349"/>
        <v>0</v>
      </c>
      <c r="DJ171" s="3649"/>
      <c r="DK171" s="3649"/>
      <c r="DL171" s="3649"/>
      <c r="DM171" s="3649"/>
      <c r="DN171" s="3649"/>
      <c r="DO171" s="3649"/>
      <c r="DP171" s="3649"/>
      <c r="DQ171" s="3649"/>
      <c r="DR171" s="3649"/>
      <c r="DS171" s="3649"/>
      <c r="DT171" s="3649"/>
      <c r="DU171" s="3649"/>
      <c r="DV171" s="3649"/>
      <c r="DW171" s="3649">
        <f t="shared" si="350"/>
        <v>0</v>
      </c>
      <c r="DX171" s="3649">
        <f t="shared" si="350"/>
        <v>0</v>
      </c>
    </row>
    <row r="172" spans="1:130" ht="16.149999999999999" customHeight="1" x14ac:dyDescent="0.25">
      <c r="A172" s="8147" t="s">
        <v>3658</v>
      </c>
      <c r="B172" s="8156"/>
      <c r="C172" s="6166">
        <f t="shared" ref="C172:D174" si="352">+E172+G172+I172+K172+M172+O172+Q172+S172+U172+W172+Y172+AA172+AC172+AE172+AG172+AI172</f>
        <v>0</v>
      </c>
      <c r="D172" s="3660">
        <f t="shared" si="352"/>
        <v>0</v>
      </c>
      <c r="E172" s="5701"/>
      <c r="F172" s="384"/>
      <c r="G172" s="5701"/>
      <c r="H172" s="384"/>
      <c r="I172" s="5701"/>
      <c r="J172" s="384"/>
      <c r="K172" s="5701"/>
      <c r="L172" s="384"/>
      <c r="M172" s="6174"/>
      <c r="N172" s="597"/>
      <c r="O172" s="6174"/>
      <c r="P172" s="597"/>
      <c r="Q172" s="6174"/>
      <c r="R172" s="597"/>
      <c r="S172" s="6174"/>
      <c r="T172" s="597"/>
      <c r="U172" s="6174"/>
      <c r="V172" s="597"/>
      <c r="W172" s="6174"/>
      <c r="X172" s="597"/>
      <c r="Y172" s="6174"/>
      <c r="Z172" s="597"/>
      <c r="AA172" s="6174"/>
      <c r="AB172" s="597"/>
      <c r="AC172" s="6174"/>
      <c r="AD172" s="3664"/>
      <c r="AE172" s="6174"/>
      <c r="AF172" s="3664"/>
      <c r="AG172" s="6149"/>
      <c r="AH172" s="6151"/>
      <c r="AI172" s="6174"/>
      <c r="AJ172" s="597"/>
      <c r="AK172" s="835"/>
      <c r="AL172" s="299"/>
      <c r="AM172" s="5701"/>
      <c r="AN172" s="333"/>
      <c r="AO172" s="835"/>
      <c r="AP172" s="299"/>
      <c r="AQ172" s="334"/>
      <c r="AR172" s="333"/>
      <c r="AS172" s="835"/>
      <c r="AT172" s="333"/>
      <c r="AU172" s="835"/>
      <c r="AV172" s="299"/>
      <c r="AW172" s="835"/>
      <c r="AX172" s="299"/>
      <c r="AY172" s="3647" t="str">
        <f t="shared" si="331"/>
        <v/>
      </c>
      <c r="AZ172" s="3647"/>
      <c r="BA172" s="3647"/>
      <c r="BB172" s="3647"/>
      <c r="BC172" s="3647"/>
      <c r="BD172" s="3647"/>
      <c r="BE172" s="3647"/>
      <c r="BF172" s="3647"/>
      <c r="BG172" s="148"/>
      <c r="BH172" s="148"/>
      <c r="BI172" s="148"/>
      <c r="BJ172" s="148"/>
      <c r="BQ172" s="148"/>
      <c r="BR172" s="148"/>
      <c r="BS172" s="148"/>
      <c r="BT172" s="2117"/>
      <c r="BU172" s="2117"/>
      <c r="CA172" s="3648" t="str">
        <f t="shared" si="332"/>
        <v/>
      </c>
      <c r="CB172" s="3648" t="str">
        <f t="shared" si="333"/>
        <v/>
      </c>
      <c r="CC172" s="3648" t="str">
        <f t="shared" si="334"/>
        <v/>
      </c>
      <c r="CD172" s="3648" t="str">
        <f t="shared" si="335"/>
        <v/>
      </c>
      <c r="CE172" s="3648" t="str">
        <f t="shared" si="336"/>
        <v/>
      </c>
      <c r="CF172" s="3648" t="str">
        <f t="shared" si="337"/>
        <v/>
      </c>
      <c r="CG172" s="3648" t="str">
        <f t="shared" si="338"/>
        <v/>
      </c>
      <c r="CH172" s="3648" t="str">
        <f t="shared" si="339"/>
        <v/>
      </c>
      <c r="CI172" s="3648" t="str">
        <f t="shared" si="340"/>
        <v/>
      </c>
      <c r="CJ172" s="3648"/>
      <c r="CK172" s="3648"/>
      <c r="CL172" s="3648"/>
      <c r="CM172" s="3648"/>
      <c r="CN172" s="3648"/>
      <c r="CO172" s="3648"/>
      <c r="CP172" s="3648"/>
      <c r="CQ172" s="3648"/>
      <c r="CR172" s="3648"/>
      <c r="CS172" s="3648"/>
      <c r="CT172" s="3648"/>
      <c r="CU172" s="3648"/>
      <c r="CV172" s="3648"/>
      <c r="CW172" s="3648" t="str">
        <f t="shared" si="341"/>
        <v/>
      </c>
      <c r="CX172" s="3648" t="str">
        <f t="shared" si="342"/>
        <v/>
      </c>
      <c r="CY172" s="3648"/>
      <c r="CZ172" s="3648"/>
      <c r="DA172" s="3649">
        <f t="shared" si="343"/>
        <v>0</v>
      </c>
      <c r="DB172" s="3649">
        <f t="shared" si="344"/>
        <v>0</v>
      </c>
      <c r="DC172" s="3649">
        <f t="shared" si="344"/>
        <v>0</v>
      </c>
      <c r="DD172" s="3649">
        <f t="shared" si="345"/>
        <v>0</v>
      </c>
      <c r="DE172" s="3649">
        <f t="shared" si="345"/>
        <v>0</v>
      </c>
      <c r="DF172" s="3649">
        <f t="shared" si="346"/>
        <v>0</v>
      </c>
      <c r="DG172" s="3649">
        <f t="shared" si="347"/>
        <v>0</v>
      </c>
      <c r="DH172" s="3649">
        <f t="shared" si="348"/>
        <v>0</v>
      </c>
      <c r="DI172" s="3649">
        <f t="shared" si="349"/>
        <v>0</v>
      </c>
      <c r="DJ172" s="3649"/>
      <c r="DK172" s="3649"/>
      <c r="DL172" s="3649"/>
      <c r="DM172" s="3649"/>
      <c r="DN172" s="3649"/>
      <c r="DO172" s="3649"/>
      <c r="DP172" s="3649"/>
      <c r="DQ172" s="3649"/>
      <c r="DR172" s="3649"/>
      <c r="DS172" s="3649"/>
      <c r="DT172" s="3649"/>
      <c r="DU172" s="3649"/>
      <c r="DV172" s="3649"/>
      <c r="DW172" s="3649">
        <f t="shared" si="350"/>
        <v>0</v>
      </c>
      <c r="DX172" s="3649">
        <f t="shared" si="350"/>
        <v>0</v>
      </c>
    </row>
    <row r="173" spans="1:130" ht="16.149999999999999" customHeight="1" x14ac:dyDescent="0.25">
      <c r="A173" s="8149" t="s">
        <v>3693</v>
      </c>
      <c r="B173" s="8150"/>
      <c r="C173" s="1921">
        <f t="shared" si="352"/>
        <v>0</v>
      </c>
      <c r="D173" s="6163">
        <f t="shared" si="352"/>
        <v>0</v>
      </c>
      <c r="E173" s="1923"/>
      <c r="F173" s="42"/>
      <c r="G173" s="1923"/>
      <c r="H173" s="42"/>
      <c r="I173" s="1923"/>
      <c r="J173" s="42"/>
      <c r="K173" s="1923"/>
      <c r="L173" s="42"/>
      <c r="M173" s="1923"/>
      <c r="N173" s="42"/>
      <c r="O173" s="2013"/>
      <c r="P173" s="2179"/>
      <c r="Q173" s="2013"/>
      <c r="R173" s="2179"/>
      <c r="S173" s="2013"/>
      <c r="T173" s="2179"/>
      <c r="U173" s="2013"/>
      <c r="V173" s="2179"/>
      <c r="W173" s="2013"/>
      <c r="X173" s="2179"/>
      <c r="Y173" s="2013"/>
      <c r="Z173" s="2179"/>
      <c r="AA173" s="2013"/>
      <c r="AB173" s="2179"/>
      <c r="AC173" s="2013"/>
      <c r="AD173" s="2015"/>
      <c r="AE173" s="2013"/>
      <c r="AF173" s="2015"/>
      <c r="AG173" s="2013"/>
      <c r="AH173" s="2014"/>
      <c r="AI173" s="2013"/>
      <c r="AJ173" s="2179"/>
      <c r="AK173" s="2178"/>
      <c r="AL173" s="173"/>
      <c r="AM173" s="2013"/>
      <c r="AN173" s="336"/>
      <c r="AO173" s="2178"/>
      <c r="AP173" s="173"/>
      <c r="AQ173" s="2732"/>
      <c r="AR173" s="336"/>
      <c r="AS173" s="2178"/>
      <c r="AT173" s="336"/>
      <c r="AU173" s="2178"/>
      <c r="AV173" s="173"/>
      <c r="AW173" s="2178"/>
      <c r="AX173" s="173"/>
      <c r="AY173" s="3647" t="str">
        <f t="shared" si="331"/>
        <v/>
      </c>
      <c r="AZ173" s="3647"/>
      <c r="BA173" s="3647"/>
      <c r="BB173" s="3647"/>
      <c r="BC173" s="3647"/>
      <c r="BD173" s="3647"/>
      <c r="BE173" s="3647"/>
      <c r="BF173" s="3647"/>
      <c r="BG173" s="148"/>
      <c r="BH173" s="148"/>
      <c r="BI173" s="148"/>
      <c r="BJ173" s="148"/>
      <c r="BQ173" s="148"/>
      <c r="BR173" s="148"/>
      <c r="BS173" s="148"/>
      <c r="BT173" s="2117"/>
      <c r="BU173" s="2117"/>
      <c r="CA173" s="3648" t="str">
        <f t="shared" si="332"/>
        <v/>
      </c>
      <c r="CB173" s="3648" t="str">
        <f t="shared" si="333"/>
        <v/>
      </c>
      <c r="CC173" s="3648" t="str">
        <f t="shared" si="334"/>
        <v/>
      </c>
      <c r="CD173" s="3648" t="str">
        <f t="shared" si="335"/>
        <v/>
      </c>
      <c r="CE173" s="3648" t="str">
        <f t="shared" si="336"/>
        <v/>
      </c>
      <c r="CF173" s="3648" t="str">
        <f t="shared" si="337"/>
        <v/>
      </c>
      <c r="CG173" s="3648" t="str">
        <f t="shared" si="338"/>
        <v/>
      </c>
      <c r="CH173" s="3648" t="str">
        <f t="shared" si="339"/>
        <v/>
      </c>
      <c r="CI173" s="3648" t="str">
        <f t="shared" si="340"/>
        <v/>
      </c>
      <c r="CJ173" s="3648"/>
      <c r="CK173" s="3648"/>
      <c r="CL173" s="3648"/>
      <c r="CM173" s="3648"/>
      <c r="CN173" s="3648"/>
      <c r="CO173" s="3648"/>
      <c r="CP173" s="3648"/>
      <c r="CQ173" s="3648"/>
      <c r="CR173" s="3648"/>
      <c r="CS173" s="3648"/>
      <c r="CT173" s="3648"/>
      <c r="CU173" s="3648"/>
      <c r="CV173" s="3648"/>
      <c r="CW173" s="3648" t="str">
        <f t="shared" si="341"/>
        <v/>
      </c>
      <c r="CX173" s="3648" t="str">
        <f t="shared" si="342"/>
        <v/>
      </c>
      <c r="CY173" s="3648"/>
      <c r="CZ173" s="3648"/>
      <c r="DA173" s="3649">
        <f t="shared" si="343"/>
        <v>0</v>
      </c>
      <c r="DB173" s="3649">
        <f t="shared" si="344"/>
        <v>0</v>
      </c>
      <c r="DC173" s="3649">
        <f t="shared" si="344"/>
        <v>0</v>
      </c>
      <c r="DD173" s="3649">
        <f t="shared" si="345"/>
        <v>0</v>
      </c>
      <c r="DE173" s="3649">
        <f t="shared" si="345"/>
        <v>0</v>
      </c>
      <c r="DF173" s="3649">
        <f t="shared" si="346"/>
        <v>0</v>
      </c>
      <c r="DG173" s="3649">
        <f t="shared" si="347"/>
        <v>0</v>
      </c>
      <c r="DH173" s="3649">
        <f t="shared" si="348"/>
        <v>0</v>
      </c>
      <c r="DI173" s="3649">
        <f t="shared" si="349"/>
        <v>0</v>
      </c>
      <c r="DJ173" s="3649"/>
      <c r="DK173" s="3649"/>
      <c r="DL173" s="3649"/>
      <c r="DM173" s="3649"/>
      <c r="DN173" s="3649"/>
      <c r="DO173" s="3649"/>
      <c r="DP173" s="3649"/>
      <c r="DQ173" s="3649"/>
      <c r="DR173" s="3649"/>
      <c r="DS173" s="3649"/>
      <c r="DT173" s="3649"/>
      <c r="DU173" s="3649"/>
      <c r="DV173" s="3649"/>
      <c r="DW173" s="3649">
        <f t="shared" si="350"/>
        <v>0</v>
      </c>
      <c r="DX173" s="3649">
        <f t="shared" si="350"/>
        <v>0</v>
      </c>
    </row>
    <row r="174" spans="1:130" ht="16.149999999999999" customHeight="1" x14ac:dyDescent="0.25">
      <c r="A174" s="8149" t="s">
        <v>3660</v>
      </c>
      <c r="B174" s="8150"/>
      <c r="C174" s="1921">
        <f t="shared" si="352"/>
        <v>0</v>
      </c>
      <c r="D174" s="6163">
        <f>+F174+H174+J174+L174+N174+P174+R174+T174+V174+X174+Z174+AB174+AD174+AF174+AH174+AJ174</f>
        <v>0</v>
      </c>
      <c r="E174" s="1923"/>
      <c r="F174" s="42"/>
      <c r="G174" s="1923"/>
      <c r="H174" s="42"/>
      <c r="I174" s="1923"/>
      <c r="J174" s="42"/>
      <c r="K174" s="1923"/>
      <c r="L174" s="42"/>
      <c r="M174" s="1923"/>
      <c r="N174" s="42"/>
      <c r="O174" s="2013"/>
      <c r="P174" s="2179"/>
      <c r="Q174" s="2013"/>
      <c r="R174" s="2179"/>
      <c r="S174" s="2013"/>
      <c r="T174" s="2179"/>
      <c r="U174" s="2013"/>
      <c r="V174" s="2179"/>
      <c r="W174" s="2013"/>
      <c r="X174" s="2179"/>
      <c r="Y174" s="2013"/>
      <c r="Z174" s="2179"/>
      <c r="AA174" s="2013"/>
      <c r="AB174" s="2179"/>
      <c r="AC174" s="2013"/>
      <c r="AD174" s="2015"/>
      <c r="AE174" s="2013"/>
      <c r="AF174" s="2015"/>
      <c r="AG174" s="2013"/>
      <c r="AH174" s="2014"/>
      <c r="AI174" s="2013"/>
      <c r="AJ174" s="2179"/>
      <c r="AK174" s="2178"/>
      <c r="AL174" s="173"/>
      <c r="AM174" s="2013"/>
      <c r="AN174" s="336"/>
      <c r="AO174" s="2178"/>
      <c r="AP174" s="173"/>
      <c r="AQ174" s="2732"/>
      <c r="AR174" s="336"/>
      <c r="AS174" s="2178"/>
      <c r="AT174" s="336"/>
      <c r="AU174" s="2178"/>
      <c r="AV174" s="173"/>
      <c r="AW174" s="2178"/>
      <c r="AX174" s="173"/>
      <c r="AY174" s="3647" t="str">
        <f t="shared" si="331"/>
        <v/>
      </c>
      <c r="AZ174" s="3647"/>
      <c r="BA174" s="3647"/>
      <c r="BB174" s="3647"/>
      <c r="BC174" s="3647"/>
      <c r="BD174" s="3647"/>
      <c r="BE174" s="3647"/>
      <c r="BF174" s="3647"/>
      <c r="BG174" s="148"/>
      <c r="BH174" s="148"/>
      <c r="BI174" s="148"/>
      <c r="BJ174" s="148"/>
      <c r="BQ174" s="148"/>
      <c r="BR174" s="148"/>
      <c r="BS174" s="148"/>
      <c r="BT174" s="2117"/>
      <c r="BU174" s="2117"/>
      <c r="CA174" s="3648" t="str">
        <f t="shared" si="332"/>
        <v/>
      </c>
      <c r="CB174" s="3648" t="str">
        <f t="shared" si="333"/>
        <v/>
      </c>
      <c r="CC174" s="3648" t="str">
        <f t="shared" si="334"/>
        <v/>
      </c>
      <c r="CD174" s="3648" t="str">
        <f t="shared" si="335"/>
        <v/>
      </c>
      <c r="CE174" s="3648" t="str">
        <f t="shared" si="336"/>
        <v/>
      </c>
      <c r="CF174" s="3648" t="str">
        <f t="shared" si="337"/>
        <v/>
      </c>
      <c r="CG174" s="3648" t="str">
        <f t="shared" si="338"/>
        <v/>
      </c>
      <c r="CH174" s="3648" t="str">
        <f t="shared" si="339"/>
        <v/>
      </c>
      <c r="CI174" s="3648" t="str">
        <f t="shared" si="340"/>
        <v/>
      </c>
      <c r="CJ174" s="3648"/>
      <c r="CK174" s="3648"/>
      <c r="CL174" s="3648"/>
      <c r="CM174" s="3648"/>
      <c r="CN174" s="3648"/>
      <c r="CO174" s="3648"/>
      <c r="CP174" s="3648"/>
      <c r="CQ174" s="3648"/>
      <c r="CR174" s="3648"/>
      <c r="CS174" s="3648"/>
      <c r="CT174" s="3648"/>
      <c r="CU174" s="3648"/>
      <c r="CV174" s="3648"/>
      <c r="CW174" s="3648" t="str">
        <f t="shared" si="341"/>
        <v/>
      </c>
      <c r="CX174" s="3648" t="str">
        <f t="shared" si="342"/>
        <v/>
      </c>
      <c r="CY174" s="3648"/>
      <c r="CZ174" s="3648"/>
      <c r="DA174" s="3649">
        <f t="shared" si="343"/>
        <v>0</v>
      </c>
      <c r="DB174" s="3649">
        <f t="shared" si="344"/>
        <v>0</v>
      </c>
      <c r="DC174" s="3649">
        <f t="shared" si="344"/>
        <v>0</v>
      </c>
      <c r="DD174" s="3649">
        <f t="shared" si="345"/>
        <v>0</v>
      </c>
      <c r="DE174" s="3649">
        <f t="shared" si="345"/>
        <v>0</v>
      </c>
      <c r="DF174" s="3649">
        <f t="shared" si="346"/>
        <v>0</v>
      </c>
      <c r="DG174" s="3649">
        <f t="shared" si="347"/>
        <v>0</v>
      </c>
      <c r="DH174" s="3649">
        <f t="shared" si="348"/>
        <v>0</v>
      </c>
      <c r="DI174" s="3649">
        <f t="shared" si="349"/>
        <v>0</v>
      </c>
      <c r="DJ174" s="3649"/>
      <c r="DK174" s="3649"/>
      <c r="DL174" s="3649"/>
      <c r="DM174" s="3649"/>
      <c r="DN174" s="3649"/>
      <c r="DO174" s="3649"/>
      <c r="DP174" s="3649"/>
      <c r="DQ174" s="3649"/>
      <c r="DR174" s="3649"/>
      <c r="DS174" s="3649"/>
      <c r="DT174" s="3649"/>
      <c r="DU174" s="3649"/>
      <c r="DV174" s="3649"/>
      <c r="DW174" s="3649">
        <f t="shared" si="350"/>
        <v>0</v>
      </c>
      <c r="DX174" s="3649">
        <f t="shared" si="350"/>
        <v>0</v>
      </c>
    </row>
    <row r="175" spans="1:130" ht="16.149999999999999" customHeight="1" x14ac:dyDescent="0.25">
      <c r="A175" s="8149" t="s">
        <v>3694</v>
      </c>
      <c r="B175" s="8150"/>
      <c r="C175" s="1921">
        <f t="shared" ref="C175:D177" si="353">+O175+Q175+S175+U175+W175+Y175+AA175+AC175+AE175+AG175+AI175</f>
        <v>0</v>
      </c>
      <c r="D175" s="3665">
        <f t="shared" si="353"/>
        <v>0</v>
      </c>
      <c r="E175" s="2002"/>
      <c r="F175" s="6058"/>
      <c r="G175" s="2002"/>
      <c r="H175" s="6058"/>
      <c r="I175" s="2002"/>
      <c r="J175" s="6058"/>
      <c r="K175" s="2002"/>
      <c r="L175" s="6058"/>
      <c r="M175" s="2002"/>
      <c r="N175" s="6058"/>
      <c r="O175" s="2013"/>
      <c r="P175" s="2179"/>
      <c r="Q175" s="2013"/>
      <c r="R175" s="2179"/>
      <c r="S175" s="2013"/>
      <c r="T175" s="2179"/>
      <c r="U175" s="2013"/>
      <c r="V175" s="2179"/>
      <c r="W175" s="2013"/>
      <c r="X175" s="2179"/>
      <c r="Y175" s="2013"/>
      <c r="Z175" s="2179"/>
      <c r="AA175" s="2013"/>
      <c r="AB175" s="2179"/>
      <c r="AC175" s="2013"/>
      <c r="AD175" s="2015"/>
      <c r="AE175" s="2013"/>
      <c r="AF175" s="2015"/>
      <c r="AG175" s="2013"/>
      <c r="AH175" s="2014"/>
      <c r="AI175" s="2013"/>
      <c r="AJ175" s="2179"/>
      <c r="AK175" s="2178"/>
      <c r="AL175" s="173"/>
      <c r="AM175" s="2013"/>
      <c r="AN175" s="336"/>
      <c r="AO175" s="2178"/>
      <c r="AP175" s="173"/>
      <c r="AQ175" s="2732"/>
      <c r="AR175" s="336"/>
      <c r="AS175" s="2178"/>
      <c r="AT175" s="336"/>
      <c r="AU175" s="2178"/>
      <c r="AV175" s="173"/>
      <c r="AW175" s="2178"/>
      <c r="AX175" s="173"/>
      <c r="AY175" s="3647" t="str">
        <f t="shared" si="331"/>
        <v/>
      </c>
      <c r="AZ175" s="3647"/>
      <c r="BA175" s="3647"/>
      <c r="BB175" s="3647"/>
      <c r="BC175" s="3647"/>
      <c r="BD175" s="3647"/>
      <c r="BE175" s="3647"/>
      <c r="BF175" s="3647"/>
      <c r="BG175" s="148"/>
      <c r="BH175" s="148"/>
      <c r="BI175" s="148"/>
      <c r="BJ175" s="148"/>
      <c r="BQ175" s="148"/>
      <c r="BR175" s="148"/>
      <c r="BS175" s="148"/>
      <c r="BT175" s="2117"/>
      <c r="BU175" s="2117"/>
      <c r="CA175" s="3648" t="str">
        <f t="shared" si="332"/>
        <v/>
      </c>
      <c r="CB175" s="3648" t="str">
        <f t="shared" si="333"/>
        <v/>
      </c>
      <c r="CC175" s="3648" t="str">
        <f t="shared" si="334"/>
        <v/>
      </c>
      <c r="CD175" s="3648" t="str">
        <f t="shared" si="335"/>
        <v/>
      </c>
      <c r="CE175" s="3648" t="str">
        <f t="shared" si="336"/>
        <v/>
      </c>
      <c r="CF175" s="3648" t="str">
        <f t="shared" si="337"/>
        <v/>
      </c>
      <c r="CG175" s="3648" t="str">
        <f t="shared" si="338"/>
        <v/>
      </c>
      <c r="CH175" s="3648" t="str">
        <f t="shared" si="339"/>
        <v/>
      </c>
      <c r="CI175" s="3648" t="str">
        <f t="shared" si="340"/>
        <v/>
      </c>
      <c r="CJ175" s="3648"/>
      <c r="CK175" s="3648"/>
      <c r="CL175" s="3648"/>
      <c r="CM175" s="3648"/>
      <c r="CN175" s="3648"/>
      <c r="CO175" s="3648"/>
      <c r="CP175" s="3648"/>
      <c r="CQ175" s="3648"/>
      <c r="CR175" s="3648"/>
      <c r="CS175" s="3648"/>
      <c r="CT175" s="3648"/>
      <c r="CU175" s="3648"/>
      <c r="CV175" s="3648"/>
      <c r="CW175" s="3648" t="str">
        <f t="shared" si="341"/>
        <v/>
      </c>
      <c r="CX175" s="3648" t="str">
        <f t="shared" si="342"/>
        <v/>
      </c>
      <c r="CY175" s="3648"/>
      <c r="CZ175" s="3648"/>
      <c r="DA175" s="3649">
        <f t="shared" si="343"/>
        <v>0</v>
      </c>
      <c r="DB175" s="3649">
        <f t="shared" si="344"/>
        <v>0</v>
      </c>
      <c r="DC175" s="3649">
        <f t="shared" si="344"/>
        <v>0</v>
      </c>
      <c r="DD175" s="3649">
        <f t="shared" si="345"/>
        <v>0</v>
      </c>
      <c r="DE175" s="3649">
        <f t="shared" si="345"/>
        <v>0</v>
      </c>
      <c r="DF175" s="3649">
        <f t="shared" si="346"/>
        <v>0</v>
      </c>
      <c r="DG175" s="3649">
        <f t="shared" si="347"/>
        <v>0</v>
      </c>
      <c r="DH175" s="3649">
        <f t="shared" si="348"/>
        <v>0</v>
      </c>
      <c r="DI175" s="3649">
        <f t="shared" si="349"/>
        <v>0</v>
      </c>
      <c r="DJ175" s="3649"/>
      <c r="DK175" s="3649"/>
      <c r="DL175" s="3649"/>
      <c r="DM175" s="3649"/>
      <c r="DN175" s="3649"/>
      <c r="DO175" s="3649"/>
      <c r="DP175" s="3649"/>
      <c r="DQ175" s="3649"/>
      <c r="DR175" s="3649"/>
      <c r="DS175" s="3649"/>
      <c r="DT175" s="3649"/>
      <c r="DU175" s="3649"/>
      <c r="DV175" s="3649"/>
      <c r="DW175" s="3649">
        <f t="shared" si="350"/>
        <v>0</v>
      </c>
      <c r="DX175" s="3649">
        <f t="shared" si="350"/>
        <v>0</v>
      </c>
    </row>
    <row r="176" spans="1:130" ht="16.149999999999999" customHeight="1" x14ac:dyDescent="0.25">
      <c r="A176" s="8149" t="s">
        <v>3695</v>
      </c>
      <c r="B176" s="8150"/>
      <c r="C176" s="1921">
        <f t="shared" si="353"/>
        <v>0</v>
      </c>
      <c r="D176" s="3665">
        <f t="shared" si="353"/>
        <v>0</v>
      </c>
      <c r="E176" s="2002"/>
      <c r="F176" s="6058"/>
      <c r="G176" s="2002"/>
      <c r="H176" s="6058"/>
      <c r="I176" s="2002"/>
      <c r="J176" s="6058"/>
      <c r="K176" s="2002"/>
      <c r="L176" s="6058"/>
      <c r="M176" s="2002"/>
      <c r="N176" s="6058"/>
      <c r="O176" s="2013"/>
      <c r="P176" s="2179"/>
      <c r="Q176" s="2013"/>
      <c r="R176" s="2179"/>
      <c r="S176" s="2013"/>
      <c r="T176" s="2179"/>
      <c r="U176" s="2013"/>
      <c r="V176" s="2179"/>
      <c r="W176" s="2013"/>
      <c r="X176" s="2179"/>
      <c r="Y176" s="2013"/>
      <c r="Z176" s="2179"/>
      <c r="AA176" s="2013"/>
      <c r="AB176" s="2179"/>
      <c r="AC176" s="2013"/>
      <c r="AD176" s="2015"/>
      <c r="AE176" s="2013"/>
      <c r="AF176" s="2015"/>
      <c r="AG176" s="1923"/>
      <c r="AH176" s="173"/>
      <c r="AI176" s="1923"/>
      <c r="AJ176" s="2732"/>
      <c r="AK176" s="2178"/>
      <c r="AL176" s="173"/>
      <c r="AM176" s="2013"/>
      <c r="AN176" s="336"/>
      <c r="AO176" s="2178"/>
      <c r="AP176" s="173"/>
      <c r="AQ176" s="2732"/>
      <c r="AR176" s="336"/>
      <c r="AS176" s="2178"/>
      <c r="AT176" s="336"/>
      <c r="AU176" s="2178"/>
      <c r="AV176" s="173"/>
      <c r="AW176" s="2178"/>
      <c r="AX176" s="173"/>
      <c r="AY176" s="3647" t="str">
        <f t="shared" si="331"/>
        <v/>
      </c>
      <c r="AZ176" s="3647"/>
      <c r="BA176" s="3647"/>
      <c r="BB176" s="3647"/>
      <c r="BC176" s="3647"/>
      <c r="BD176" s="3647"/>
      <c r="BE176" s="3647"/>
      <c r="BF176" s="3647"/>
      <c r="BG176" s="148"/>
      <c r="BH176" s="148"/>
      <c r="BI176" s="148"/>
      <c r="BJ176" s="148"/>
      <c r="BQ176" s="148"/>
      <c r="BR176" s="148"/>
      <c r="BS176" s="148"/>
      <c r="BT176" s="2117"/>
      <c r="BU176" s="2117"/>
      <c r="CA176" s="3648" t="str">
        <f t="shared" si="332"/>
        <v/>
      </c>
      <c r="CB176" s="3648" t="str">
        <f t="shared" si="333"/>
        <v/>
      </c>
      <c r="CC176" s="3648" t="str">
        <f t="shared" si="334"/>
        <v/>
      </c>
      <c r="CD176" s="3648" t="str">
        <f t="shared" si="335"/>
        <v/>
      </c>
      <c r="CE176" s="3648" t="str">
        <f t="shared" si="336"/>
        <v/>
      </c>
      <c r="CF176" s="3648" t="str">
        <f t="shared" si="337"/>
        <v/>
      </c>
      <c r="CG176" s="3648" t="str">
        <f t="shared" si="338"/>
        <v/>
      </c>
      <c r="CH176" s="3648" t="str">
        <f t="shared" si="339"/>
        <v/>
      </c>
      <c r="CI176" s="3648" t="str">
        <f t="shared" si="340"/>
        <v/>
      </c>
      <c r="CJ176" s="3648"/>
      <c r="CK176" s="3648"/>
      <c r="CL176" s="3648"/>
      <c r="CM176" s="3648"/>
      <c r="CN176" s="3648"/>
      <c r="CO176" s="3648"/>
      <c r="CP176" s="3648"/>
      <c r="CQ176" s="3648"/>
      <c r="CR176" s="3648"/>
      <c r="CS176" s="3648"/>
      <c r="CT176" s="3648"/>
      <c r="CU176" s="3648"/>
      <c r="CV176" s="3648"/>
      <c r="CW176" s="3648" t="str">
        <f t="shared" si="341"/>
        <v/>
      </c>
      <c r="CX176" s="3648" t="str">
        <f t="shared" si="342"/>
        <v/>
      </c>
      <c r="CY176" s="3648"/>
      <c r="CZ176" s="3648"/>
      <c r="DA176" s="3649">
        <f t="shared" si="343"/>
        <v>0</v>
      </c>
      <c r="DB176" s="3649">
        <f t="shared" si="344"/>
        <v>0</v>
      </c>
      <c r="DC176" s="3649">
        <f t="shared" si="344"/>
        <v>0</v>
      </c>
      <c r="DD176" s="3649">
        <f t="shared" si="345"/>
        <v>0</v>
      </c>
      <c r="DE176" s="3649">
        <f t="shared" si="345"/>
        <v>0</v>
      </c>
      <c r="DF176" s="3649">
        <f t="shared" si="346"/>
        <v>0</v>
      </c>
      <c r="DG176" s="3649">
        <f t="shared" si="347"/>
        <v>0</v>
      </c>
      <c r="DH176" s="3649">
        <f t="shared" si="348"/>
        <v>0</v>
      </c>
      <c r="DI176" s="3649">
        <f t="shared" si="349"/>
        <v>0</v>
      </c>
      <c r="DJ176" s="3649"/>
      <c r="DK176" s="3649"/>
      <c r="DL176" s="3649"/>
      <c r="DM176" s="3649"/>
      <c r="DN176" s="3649"/>
      <c r="DO176" s="3649"/>
      <c r="DP176" s="3649"/>
      <c r="DQ176" s="3649"/>
      <c r="DR176" s="3649"/>
      <c r="DS176" s="3649"/>
      <c r="DT176" s="3649"/>
      <c r="DU176" s="3649"/>
      <c r="DV176" s="3649"/>
      <c r="DW176" s="3649">
        <f t="shared" si="350"/>
        <v>0</v>
      </c>
      <c r="DX176" s="3649">
        <f t="shared" si="350"/>
        <v>0</v>
      </c>
    </row>
    <row r="177" spans="1:128" ht="16.149999999999999" customHeight="1" x14ac:dyDescent="0.25">
      <c r="A177" s="3666" t="s">
        <v>3696</v>
      </c>
      <c r="B177" s="3667"/>
      <c r="C177" s="1921">
        <f t="shared" si="353"/>
        <v>0</v>
      </c>
      <c r="D177" s="3665">
        <f t="shared" si="353"/>
        <v>0</v>
      </c>
      <c r="E177" s="2002"/>
      <c r="F177" s="6058"/>
      <c r="G177" s="2002"/>
      <c r="H177" s="6058"/>
      <c r="I177" s="2002"/>
      <c r="J177" s="6058"/>
      <c r="K177" s="2002"/>
      <c r="L177" s="6058"/>
      <c r="M177" s="2002"/>
      <c r="N177" s="6058"/>
      <c r="O177" s="2013"/>
      <c r="P177" s="2179"/>
      <c r="Q177" s="2013"/>
      <c r="R177" s="2179"/>
      <c r="S177" s="2013"/>
      <c r="T177" s="2179"/>
      <c r="U177" s="2013"/>
      <c r="V177" s="2179"/>
      <c r="W177" s="2013"/>
      <c r="X177" s="2179"/>
      <c r="Y177" s="2013"/>
      <c r="Z177" s="2179"/>
      <c r="AA177" s="2013"/>
      <c r="AB177" s="2179"/>
      <c r="AC177" s="2013"/>
      <c r="AD177" s="2015"/>
      <c r="AE177" s="2013"/>
      <c r="AF177" s="2015"/>
      <c r="AG177" s="2013"/>
      <c r="AH177" s="2014"/>
      <c r="AI177" s="2013"/>
      <c r="AJ177" s="2179"/>
      <c r="AK177" s="2178"/>
      <c r="AL177" s="173"/>
      <c r="AM177" s="2013"/>
      <c r="AN177" s="336"/>
      <c r="AO177" s="2178"/>
      <c r="AP177" s="173"/>
      <c r="AQ177" s="2732"/>
      <c r="AR177" s="336"/>
      <c r="AS177" s="2178"/>
      <c r="AT177" s="336"/>
      <c r="AU177" s="2178"/>
      <c r="AV177" s="173"/>
      <c r="AW177" s="2178"/>
      <c r="AX177" s="173"/>
      <c r="AY177" s="3647" t="str">
        <f t="shared" si="331"/>
        <v/>
      </c>
      <c r="AZ177" s="3647"/>
      <c r="BA177" s="3647"/>
      <c r="BB177" s="3647"/>
      <c r="BC177" s="3647"/>
      <c r="BD177" s="3647"/>
      <c r="BE177" s="3647"/>
      <c r="BF177" s="3647"/>
      <c r="BG177" s="148"/>
      <c r="BH177" s="148"/>
      <c r="BI177" s="148"/>
      <c r="BJ177" s="148"/>
      <c r="BQ177" s="148"/>
      <c r="BR177" s="148"/>
      <c r="BS177" s="148"/>
      <c r="BT177" s="2117"/>
      <c r="BU177" s="2117"/>
      <c r="CA177" s="3648" t="str">
        <f t="shared" si="332"/>
        <v/>
      </c>
      <c r="CB177" s="3648" t="str">
        <f t="shared" si="333"/>
        <v/>
      </c>
      <c r="CC177" s="3648" t="str">
        <f t="shared" si="334"/>
        <v/>
      </c>
      <c r="CD177" s="3648" t="str">
        <f t="shared" si="335"/>
        <v/>
      </c>
      <c r="CE177" s="3648" t="str">
        <f t="shared" si="336"/>
        <v/>
      </c>
      <c r="CF177" s="3648" t="str">
        <f t="shared" si="337"/>
        <v/>
      </c>
      <c r="CG177" s="3648" t="str">
        <f t="shared" si="338"/>
        <v/>
      </c>
      <c r="CH177" s="3648" t="str">
        <f t="shared" si="339"/>
        <v/>
      </c>
      <c r="CI177" s="3648" t="str">
        <f t="shared" si="340"/>
        <v/>
      </c>
      <c r="CJ177" s="3648"/>
      <c r="CK177" s="3648"/>
      <c r="CL177" s="3648"/>
      <c r="CM177" s="3648"/>
      <c r="CN177" s="3648"/>
      <c r="CO177" s="3648"/>
      <c r="CP177" s="3648"/>
      <c r="CQ177" s="3648"/>
      <c r="CR177" s="3648"/>
      <c r="CS177" s="3648"/>
      <c r="CT177" s="3648"/>
      <c r="CU177" s="3648"/>
      <c r="CV177" s="3648"/>
      <c r="CW177" s="3648" t="str">
        <f t="shared" si="341"/>
        <v/>
      </c>
      <c r="CX177" s="3648" t="str">
        <f t="shared" si="342"/>
        <v/>
      </c>
      <c r="CY177" s="3648"/>
      <c r="CZ177" s="3648"/>
      <c r="DA177" s="3649">
        <f t="shared" si="343"/>
        <v>0</v>
      </c>
      <c r="DB177" s="3649">
        <f t="shared" si="344"/>
        <v>0</v>
      </c>
      <c r="DC177" s="3649">
        <f t="shared" si="344"/>
        <v>0</v>
      </c>
      <c r="DD177" s="3649">
        <f t="shared" si="345"/>
        <v>0</v>
      </c>
      <c r="DE177" s="3649">
        <f t="shared" si="345"/>
        <v>0</v>
      </c>
      <c r="DF177" s="3649">
        <f t="shared" si="346"/>
        <v>0</v>
      </c>
      <c r="DG177" s="3649">
        <f t="shared" si="347"/>
        <v>0</v>
      </c>
      <c r="DH177" s="3649">
        <f t="shared" si="348"/>
        <v>0</v>
      </c>
      <c r="DI177" s="3649">
        <f t="shared" si="349"/>
        <v>0</v>
      </c>
      <c r="DJ177" s="3649"/>
      <c r="DK177" s="3649"/>
      <c r="DL177" s="3649"/>
      <c r="DM177" s="3649"/>
      <c r="DN177" s="3649"/>
      <c r="DO177" s="3649"/>
      <c r="DP177" s="3649"/>
      <c r="DQ177" s="3649"/>
      <c r="DR177" s="3649"/>
      <c r="DS177" s="3649"/>
      <c r="DT177" s="3649"/>
      <c r="DU177" s="3649"/>
      <c r="DV177" s="3649"/>
      <c r="DW177" s="3649">
        <f t="shared" ref="DW177:DX182" si="354">IF(AND(C177&lt;&gt;0,OR(AO177="",AQ177="",AS177="",AU177="")),1,0)</f>
        <v>0</v>
      </c>
      <c r="DX177" s="3649">
        <f t="shared" si="354"/>
        <v>0</v>
      </c>
    </row>
    <row r="178" spans="1:128" ht="16.149999999999999" customHeight="1" x14ac:dyDescent="0.25">
      <c r="A178" s="8149" t="s">
        <v>3697</v>
      </c>
      <c r="B178" s="8150"/>
      <c r="C178" s="1921">
        <f t="shared" ref="C178:D182" si="355">+E178+G178+I178+K178+M178+O178+Q178+S178+U178+W178+Y178+AA178+AC178+AE178+AG178+AI178</f>
        <v>0</v>
      </c>
      <c r="D178" s="3665">
        <f t="shared" si="355"/>
        <v>0</v>
      </c>
      <c r="E178" s="2013"/>
      <c r="F178" s="2179"/>
      <c r="G178" s="2013"/>
      <c r="H178" s="2179"/>
      <c r="I178" s="2013"/>
      <c r="J178" s="2179"/>
      <c r="K178" s="2013"/>
      <c r="L178" s="2179"/>
      <c r="M178" s="2013"/>
      <c r="N178" s="2179"/>
      <c r="O178" s="2013"/>
      <c r="P178" s="2179"/>
      <c r="Q178" s="2013"/>
      <c r="R178" s="2179"/>
      <c r="S178" s="2013"/>
      <c r="T178" s="2179"/>
      <c r="U178" s="2013"/>
      <c r="V178" s="2179"/>
      <c r="W178" s="2013"/>
      <c r="X178" s="2179"/>
      <c r="Y178" s="2013"/>
      <c r="Z178" s="2179"/>
      <c r="AA178" s="2013"/>
      <c r="AB178" s="2179"/>
      <c r="AC178" s="2013"/>
      <c r="AD178" s="2015"/>
      <c r="AE178" s="2013"/>
      <c r="AF178" s="2015"/>
      <c r="AG178" s="2013"/>
      <c r="AH178" s="2014"/>
      <c r="AI178" s="2013"/>
      <c r="AJ178" s="2179"/>
      <c r="AK178" s="2178"/>
      <c r="AL178" s="173"/>
      <c r="AM178" s="2013"/>
      <c r="AN178" s="336"/>
      <c r="AO178" s="2178"/>
      <c r="AP178" s="173"/>
      <c r="AQ178" s="2732"/>
      <c r="AR178" s="336"/>
      <c r="AS178" s="2178"/>
      <c r="AT178" s="336"/>
      <c r="AU178" s="2178"/>
      <c r="AV178" s="173"/>
      <c r="AW178" s="2178"/>
      <c r="AX178" s="173"/>
      <c r="AY178" s="3647" t="str">
        <f t="shared" si="331"/>
        <v/>
      </c>
      <c r="AZ178" s="3647"/>
      <c r="BA178" s="3647"/>
      <c r="BB178" s="3647"/>
      <c r="BC178" s="3647"/>
      <c r="BD178" s="3647"/>
      <c r="BE178" s="3647"/>
      <c r="BF178" s="3647"/>
      <c r="BG178" s="148"/>
      <c r="BH178" s="148"/>
      <c r="BI178" s="148"/>
      <c r="BJ178" s="148"/>
      <c r="BQ178" s="148"/>
      <c r="BR178" s="148"/>
      <c r="BS178" s="148"/>
      <c r="BT178" s="2117"/>
      <c r="BU178" s="2117"/>
      <c r="CA178" s="3648" t="str">
        <f t="shared" si="332"/>
        <v/>
      </c>
      <c r="CB178" s="3648" t="str">
        <f t="shared" si="333"/>
        <v/>
      </c>
      <c r="CC178" s="3648" t="str">
        <f t="shared" si="334"/>
        <v/>
      </c>
      <c r="CD178" s="3648" t="str">
        <f t="shared" si="335"/>
        <v/>
      </c>
      <c r="CE178" s="3648" t="str">
        <f t="shared" si="336"/>
        <v/>
      </c>
      <c r="CF178" s="3648" t="str">
        <f t="shared" si="337"/>
        <v/>
      </c>
      <c r="CG178" s="3648" t="str">
        <f t="shared" si="338"/>
        <v/>
      </c>
      <c r="CH178" s="3648" t="str">
        <f t="shared" si="339"/>
        <v/>
      </c>
      <c r="CI178" s="3648" t="str">
        <f t="shared" si="340"/>
        <v/>
      </c>
      <c r="CJ178" s="3648"/>
      <c r="CK178" s="3648"/>
      <c r="CL178" s="3648"/>
      <c r="CM178" s="3648"/>
      <c r="CN178" s="3648"/>
      <c r="CO178" s="3648"/>
      <c r="CP178" s="3648"/>
      <c r="CQ178" s="3648"/>
      <c r="CR178" s="3648"/>
      <c r="CS178" s="3648"/>
      <c r="CT178" s="3648"/>
      <c r="CU178" s="3648"/>
      <c r="CV178" s="3648"/>
      <c r="CW178" s="3648" t="str">
        <f t="shared" si="341"/>
        <v/>
      </c>
      <c r="CX178" s="3648" t="str">
        <f t="shared" si="342"/>
        <v/>
      </c>
      <c r="CY178" s="3648"/>
      <c r="CZ178" s="3648"/>
      <c r="DA178" s="3649">
        <f t="shared" si="343"/>
        <v>0</v>
      </c>
      <c r="DB178" s="3649">
        <f t="shared" si="344"/>
        <v>0</v>
      </c>
      <c r="DC178" s="3649">
        <f t="shared" si="344"/>
        <v>0</v>
      </c>
      <c r="DD178" s="3649">
        <f t="shared" si="345"/>
        <v>0</v>
      </c>
      <c r="DE178" s="3649">
        <f t="shared" si="345"/>
        <v>0</v>
      </c>
      <c r="DF178" s="3649">
        <f t="shared" si="346"/>
        <v>0</v>
      </c>
      <c r="DG178" s="3649">
        <f t="shared" si="347"/>
        <v>0</v>
      </c>
      <c r="DH178" s="3649">
        <f t="shared" si="348"/>
        <v>0</v>
      </c>
      <c r="DI178" s="3649">
        <f t="shared" si="349"/>
        <v>0</v>
      </c>
      <c r="DJ178" s="3649"/>
      <c r="DK178" s="3649"/>
      <c r="DL178" s="3649"/>
      <c r="DM178" s="3649"/>
      <c r="DN178" s="3649"/>
      <c r="DO178" s="3649"/>
      <c r="DP178" s="3649"/>
      <c r="DQ178" s="3649"/>
      <c r="DR178" s="3649"/>
      <c r="DS178" s="3649"/>
      <c r="DT178" s="3649"/>
      <c r="DU178" s="3649"/>
      <c r="DV178" s="3649"/>
      <c r="DW178" s="3649">
        <f t="shared" si="354"/>
        <v>0</v>
      </c>
      <c r="DX178" s="3649">
        <f t="shared" si="354"/>
        <v>0</v>
      </c>
    </row>
    <row r="179" spans="1:128" ht="16.149999999999999" customHeight="1" x14ac:dyDescent="0.25">
      <c r="A179" s="8149" t="s">
        <v>3698</v>
      </c>
      <c r="B179" s="8150"/>
      <c r="C179" s="1921">
        <f t="shared" si="355"/>
        <v>0</v>
      </c>
      <c r="D179" s="3665">
        <f t="shared" si="355"/>
        <v>0</v>
      </c>
      <c r="E179" s="2013"/>
      <c r="F179" s="2179"/>
      <c r="G179" s="2013"/>
      <c r="H179" s="2179"/>
      <c r="I179" s="2013"/>
      <c r="J179" s="2179"/>
      <c r="K179" s="2013"/>
      <c r="L179" s="2179"/>
      <c r="M179" s="2013"/>
      <c r="N179" s="2179"/>
      <c r="O179" s="2013"/>
      <c r="P179" s="2179"/>
      <c r="Q179" s="2013"/>
      <c r="R179" s="2179"/>
      <c r="S179" s="2013"/>
      <c r="T179" s="2179"/>
      <c r="U179" s="2013"/>
      <c r="V179" s="2179"/>
      <c r="W179" s="2013"/>
      <c r="X179" s="2179"/>
      <c r="Y179" s="2013"/>
      <c r="Z179" s="2179"/>
      <c r="AA179" s="2013"/>
      <c r="AB179" s="2179"/>
      <c r="AC179" s="2013"/>
      <c r="AD179" s="2015"/>
      <c r="AE179" s="2013"/>
      <c r="AF179" s="2015"/>
      <c r="AG179" s="2013"/>
      <c r="AH179" s="2014"/>
      <c r="AI179" s="2013"/>
      <c r="AJ179" s="2179"/>
      <c r="AK179" s="2178"/>
      <c r="AL179" s="173"/>
      <c r="AM179" s="2013"/>
      <c r="AN179" s="336"/>
      <c r="AO179" s="2178"/>
      <c r="AP179" s="173"/>
      <c r="AQ179" s="2732"/>
      <c r="AR179" s="336"/>
      <c r="AS179" s="2178"/>
      <c r="AT179" s="336"/>
      <c r="AU179" s="2178"/>
      <c r="AV179" s="173"/>
      <c r="AW179" s="2178"/>
      <c r="AX179" s="173"/>
      <c r="AY179" s="3647" t="str">
        <f t="shared" si="331"/>
        <v/>
      </c>
      <c r="AZ179" s="3647"/>
      <c r="BA179" s="3647"/>
      <c r="BB179" s="3647"/>
      <c r="BC179" s="3647"/>
      <c r="BD179" s="3647"/>
      <c r="BE179" s="3647"/>
      <c r="BF179" s="3647"/>
      <c r="BG179" s="148"/>
      <c r="BH179" s="148"/>
      <c r="BI179" s="148"/>
      <c r="BJ179" s="148"/>
      <c r="BQ179" s="148"/>
      <c r="BR179" s="148"/>
      <c r="BS179" s="148"/>
      <c r="BT179" s="2117"/>
      <c r="BU179" s="2117"/>
      <c r="CA179" s="3648" t="str">
        <f t="shared" si="332"/>
        <v/>
      </c>
      <c r="CB179" s="3648" t="str">
        <f t="shared" si="333"/>
        <v/>
      </c>
      <c r="CC179" s="3648" t="str">
        <f t="shared" si="334"/>
        <v/>
      </c>
      <c r="CD179" s="3648" t="str">
        <f t="shared" si="335"/>
        <v/>
      </c>
      <c r="CE179" s="3648" t="str">
        <f t="shared" si="336"/>
        <v/>
      </c>
      <c r="CF179" s="3648" t="str">
        <f t="shared" si="337"/>
        <v/>
      </c>
      <c r="CG179" s="3648" t="str">
        <f t="shared" si="338"/>
        <v/>
      </c>
      <c r="CH179" s="3648" t="str">
        <f t="shared" si="339"/>
        <v/>
      </c>
      <c r="CI179" s="3648" t="str">
        <f t="shared" si="340"/>
        <v/>
      </c>
      <c r="CJ179" s="3648"/>
      <c r="CK179" s="3648"/>
      <c r="CL179" s="3648"/>
      <c r="CM179" s="3648"/>
      <c r="CN179" s="3648"/>
      <c r="CO179" s="3648"/>
      <c r="CP179" s="3648"/>
      <c r="CQ179" s="3648"/>
      <c r="CR179" s="3648"/>
      <c r="CS179" s="3648"/>
      <c r="CT179" s="3648"/>
      <c r="CU179" s="3648"/>
      <c r="CV179" s="3648"/>
      <c r="CW179" s="3648" t="str">
        <f t="shared" si="341"/>
        <v/>
      </c>
      <c r="CX179" s="3648" t="str">
        <f t="shared" si="342"/>
        <v/>
      </c>
      <c r="CY179" s="3648"/>
      <c r="CZ179" s="3648"/>
      <c r="DA179" s="3649">
        <f t="shared" si="343"/>
        <v>0</v>
      </c>
      <c r="DB179" s="3649">
        <f t="shared" si="344"/>
        <v>0</v>
      </c>
      <c r="DC179" s="3649">
        <f t="shared" si="344"/>
        <v>0</v>
      </c>
      <c r="DD179" s="3649">
        <f t="shared" si="345"/>
        <v>0</v>
      </c>
      <c r="DE179" s="3649">
        <f t="shared" si="345"/>
        <v>0</v>
      </c>
      <c r="DF179" s="3649">
        <f t="shared" si="346"/>
        <v>0</v>
      </c>
      <c r="DG179" s="3649">
        <f t="shared" si="347"/>
        <v>0</v>
      </c>
      <c r="DH179" s="3649">
        <f t="shared" si="348"/>
        <v>0</v>
      </c>
      <c r="DI179" s="3649">
        <f t="shared" si="349"/>
        <v>0</v>
      </c>
      <c r="DJ179" s="3649"/>
      <c r="DK179" s="3649"/>
      <c r="DL179" s="3649"/>
      <c r="DM179" s="3649"/>
      <c r="DN179" s="3649"/>
      <c r="DO179" s="3649"/>
      <c r="DP179" s="3649"/>
      <c r="DQ179" s="3649"/>
      <c r="DR179" s="3649"/>
      <c r="DS179" s="3649"/>
      <c r="DT179" s="3649"/>
      <c r="DU179" s="3649"/>
      <c r="DV179" s="3649"/>
      <c r="DW179" s="3649">
        <f t="shared" si="354"/>
        <v>0</v>
      </c>
      <c r="DX179" s="3649">
        <f t="shared" si="354"/>
        <v>0</v>
      </c>
    </row>
    <row r="180" spans="1:128" ht="16.149999999999999" customHeight="1" x14ac:dyDescent="0.25">
      <c r="A180" s="8149" t="s">
        <v>3699</v>
      </c>
      <c r="B180" s="8150"/>
      <c r="C180" s="1921">
        <f t="shared" si="355"/>
        <v>0</v>
      </c>
      <c r="D180" s="3665">
        <f t="shared" si="355"/>
        <v>0</v>
      </c>
      <c r="E180" s="2013"/>
      <c r="F180" s="2179"/>
      <c r="G180" s="2013"/>
      <c r="H180" s="2179"/>
      <c r="I180" s="2013"/>
      <c r="J180" s="2179"/>
      <c r="K180" s="2013"/>
      <c r="L180" s="2179"/>
      <c r="M180" s="2013"/>
      <c r="N180" s="2179"/>
      <c r="O180" s="2013"/>
      <c r="P180" s="2179"/>
      <c r="Q180" s="2013"/>
      <c r="R180" s="2179"/>
      <c r="S180" s="2013"/>
      <c r="T180" s="2179"/>
      <c r="U180" s="2013"/>
      <c r="V180" s="2179"/>
      <c r="W180" s="2013"/>
      <c r="X180" s="2179"/>
      <c r="Y180" s="2013"/>
      <c r="Z180" s="2179"/>
      <c r="AA180" s="2013"/>
      <c r="AB180" s="2179"/>
      <c r="AC180" s="2013"/>
      <c r="AD180" s="2015"/>
      <c r="AE180" s="2013"/>
      <c r="AF180" s="2015"/>
      <c r="AG180" s="2013"/>
      <c r="AH180" s="2014"/>
      <c r="AI180" s="2013"/>
      <c r="AJ180" s="2179"/>
      <c r="AK180" s="2178"/>
      <c r="AL180" s="173"/>
      <c r="AM180" s="2013"/>
      <c r="AN180" s="336"/>
      <c r="AO180" s="2178"/>
      <c r="AP180" s="173"/>
      <c r="AQ180" s="2732"/>
      <c r="AR180" s="336"/>
      <c r="AS180" s="2178"/>
      <c r="AT180" s="336"/>
      <c r="AU180" s="2178"/>
      <c r="AV180" s="173"/>
      <c r="AW180" s="2178"/>
      <c r="AX180" s="173"/>
      <c r="AY180" s="3647" t="str">
        <f t="shared" si="331"/>
        <v/>
      </c>
      <c r="AZ180" s="3647"/>
      <c r="BA180" s="3647"/>
      <c r="BB180" s="3647"/>
      <c r="BC180" s="3647"/>
      <c r="BD180" s="3647"/>
      <c r="BE180" s="3647"/>
      <c r="BF180" s="3647"/>
      <c r="BG180" s="148"/>
      <c r="BH180" s="148"/>
      <c r="BI180" s="148"/>
      <c r="BJ180" s="148"/>
      <c r="BQ180" s="148"/>
      <c r="BR180" s="148"/>
      <c r="BS180" s="148"/>
      <c r="BT180" s="2117"/>
      <c r="BU180" s="2117"/>
      <c r="CA180" s="3648" t="str">
        <f t="shared" si="332"/>
        <v/>
      </c>
      <c r="CB180" s="3648" t="str">
        <f t="shared" si="333"/>
        <v/>
      </c>
      <c r="CC180" s="3648" t="str">
        <f t="shared" si="334"/>
        <v/>
      </c>
      <c r="CD180" s="3648" t="str">
        <f t="shared" si="335"/>
        <v/>
      </c>
      <c r="CE180" s="3648" t="str">
        <f t="shared" si="336"/>
        <v/>
      </c>
      <c r="CF180" s="3648" t="str">
        <f t="shared" si="337"/>
        <v/>
      </c>
      <c r="CG180" s="3648" t="str">
        <f t="shared" si="338"/>
        <v/>
      </c>
      <c r="CH180" s="3648" t="str">
        <f t="shared" si="339"/>
        <v/>
      </c>
      <c r="CI180" s="3648" t="str">
        <f t="shared" si="340"/>
        <v/>
      </c>
      <c r="CJ180" s="3648"/>
      <c r="CK180" s="3648"/>
      <c r="CL180" s="3648"/>
      <c r="CM180" s="3648"/>
      <c r="CN180" s="3648"/>
      <c r="CO180" s="3648"/>
      <c r="CP180" s="3648"/>
      <c r="CQ180" s="3648"/>
      <c r="CR180" s="3648"/>
      <c r="CS180" s="3648"/>
      <c r="CT180" s="3648"/>
      <c r="CU180" s="3648"/>
      <c r="CV180" s="3648"/>
      <c r="CW180" s="3648" t="str">
        <f t="shared" si="341"/>
        <v/>
      </c>
      <c r="CX180" s="3648" t="str">
        <f t="shared" si="342"/>
        <v/>
      </c>
      <c r="CY180" s="3648"/>
      <c r="CZ180" s="3648"/>
      <c r="DA180" s="3649">
        <f t="shared" si="343"/>
        <v>0</v>
      </c>
      <c r="DB180" s="3649">
        <f t="shared" si="344"/>
        <v>0</v>
      </c>
      <c r="DC180" s="3649">
        <f t="shared" si="344"/>
        <v>0</v>
      </c>
      <c r="DD180" s="3649">
        <f t="shared" si="345"/>
        <v>0</v>
      </c>
      <c r="DE180" s="3649">
        <f t="shared" si="345"/>
        <v>0</v>
      </c>
      <c r="DF180" s="3649">
        <f t="shared" si="346"/>
        <v>0</v>
      </c>
      <c r="DG180" s="3649">
        <f t="shared" si="347"/>
        <v>0</v>
      </c>
      <c r="DH180" s="3649">
        <f t="shared" si="348"/>
        <v>0</v>
      </c>
      <c r="DI180" s="3649">
        <f t="shared" si="349"/>
        <v>0</v>
      </c>
      <c r="DJ180" s="3649"/>
      <c r="DK180" s="3649"/>
      <c r="DL180" s="3649"/>
      <c r="DM180" s="3649"/>
      <c r="DN180" s="3649"/>
      <c r="DO180" s="3649"/>
      <c r="DP180" s="3649"/>
      <c r="DQ180" s="3649"/>
      <c r="DR180" s="3649"/>
      <c r="DS180" s="3649"/>
      <c r="DT180" s="3649"/>
      <c r="DU180" s="3649"/>
      <c r="DV180" s="3649"/>
      <c r="DW180" s="3649">
        <f t="shared" si="354"/>
        <v>0</v>
      </c>
      <c r="DX180" s="3649">
        <f t="shared" si="354"/>
        <v>0</v>
      </c>
    </row>
    <row r="181" spans="1:128" ht="16.149999999999999" customHeight="1" x14ac:dyDescent="0.25">
      <c r="A181" s="8149" t="s">
        <v>3700</v>
      </c>
      <c r="B181" s="8150"/>
      <c r="C181" s="1921">
        <f t="shared" si="355"/>
        <v>0</v>
      </c>
      <c r="D181" s="3665">
        <f t="shared" si="355"/>
        <v>0</v>
      </c>
      <c r="E181" s="2013"/>
      <c r="F181" s="2179"/>
      <c r="G181" s="2013"/>
      <c r="H181" s="2179"/>
      <c r="I181" s="2013"/>
      <c r="J181" s="2179"/>
      <c r="K181" s="2013"/>
      <c r="L181" s="2179"/>
      <c r="M181" s="2013"/>
      <c r="N181" s="2179"/>
      <c r="O181" s="2013"/>
      <c r="P181" s="2179"/>
      <c r="Q181" s="2013"/>
      <c r="R181" s="2179"/>
      <c r="S181" s="2013"/>
      <c r="T181" s="2179"/>
      <c r="U181" s="2013"/>
      <c r="V181" s="2179"/>
      <c r="W181" s="2013"/>
      <c r="X181" s="2179"/>
      <c r="Y181" s="2013"/>
      <c r="Z181" s="2179"/>
      <c r="AA181" s="2013"/>
      <c r="AB181" s="2179"/>
      <c r="AC181" s="2013"/>
      <c r="AD181" s="2015"/>
      <c r="AE181" s="2013"/>
      <c r="AF181" s="2015"/>
      <c r="AG181" s="2013"/>
      <c r="AH181" s="2014"/>
      <c r="AI181" s="2013"/>
      <c r="AJ181" s="2179"/>
      <c r="AK181" s="2178"/>
      <c r="AL181" s="173"/>
      <c r="AM181" s="2013"/>
      <c r="AN181" s="336"/>
      <c r="AO181" s="2178"/>
      <c r="AP181" s="173"/>
      <c r="AQ181" s="2732"/>
      <c r="AR181" s="336"/>
      <c r="AS181" s="2178"/>
      <c r="AT181" s="336"/>
      <c r="AU181" s="2178"/>
      <c r="AV181" s="173"/>
      <c r="AW181" s="2178"/>
      <c r="AX181" s="173"/>
      <c r="AY181" s="3647" t="str">
        <f t="shared" si="331"/>
        <v/>
      </c>
      <c r="AZ181" s="3647"/>
      <c r="BA181" s="3647"/>
      <c r="BB181" s="3647"/>
      <c r="BC181" s="3647"/>
      <c r="BD181" s="3647"/>
      <c r="BE181" s="3647"/>
      <c r="BF181" s="3647"/>
      <c r="BG181" s="148"/>
      <c r="BH181" s="148"/>
      <c r="BI181" s="148"/>
      <c r="BJ181" s="148"/>
      <c r="BQ181" s="148"/>
      <c r="BR181" s="148"/>
      <c r="BS181" s="148"/>
      <c r="BT181" s="2117"/>
      <c r="BU181" s="2117"/>
      <c r="CA181" s="3648" t="str">
        <f t="shared" si="332"/>
        <v/>
      </c>
      <c r="CB181" s="3648" t="str">
        <f t="shared" si="333"/>
        <v/>
      </c>
      <c r="CC181" s="3648" t="str">
        <f t="shared" si="334"/>
        <v/>
      </c>
      <c r="CD181" s="3648" t="str">
        <f t="shared" si="335"/>
        <v/>
      </c>
      <c r="CE181" s="3648" t="str">
        <f t="shared" si="336"/>
        <v/>
      </c>
      <c r="CF181" s="3648" t="str">
        <f t="shared" si="337"/>
        <v/>
      </c>
      <c r="CG181" s="3648" t="str">
        <f t="shared" si="338"/>
        <v/>
      </c>
      <c r="CH181" s="3648" t="str">
        <f t="shared" si="339"/>
        <v/>
      </c>
      <c r="CI181" s="3648" t="str">
        <f t="shared" si="340"/>
        <v/>
      </c>
      <c r="CJ181" s="3648"/>
      <c r="CK181" s="3648"/>
      <c r="CL181" s="3648"/>
      <c r="CM181" s="3648"/>
      <c r="CN181" s="3648"/>
      <c r="CO181" s="3648"/>
      <c r="CP181" s="3648"/>
      <c r="CQ181" s="3648"/>
      <c r="CR181" s="3648"/>
      <c r="CS181" s="3648"/>
      <c r="CT181" s="3648"/>
      <c r="CU181" s="3648"/>
      <c r="CV181" s="3648"/>
      <c r="CW181" s="3648" t="str">
        <f t="shared" si="341"/>
        <v/>
      </c>
      <c r="CX181" s="3648" t="str">
        <f t="shared" si="342"/>
        <v/>
      </c>
      <c r="CY181" s="3648"/>
      <c r="CZ181" s="3648"/>
      <c r="DA181" s="3649">
        <f t="shared" si="343"/>
        <v>0</v>
      </c>
      <c r="DB181" s="3649">
        <f t="shared" si="344"/>
        <v>0</v>
      </c>
      <c r="DC181" s="3649">
        <f t="shared" si="344"/>
        <v>0</v>
      </c>
      <c r="DD181" s="3649">
        <f t="shared" si="345"/>
        <v>0</v>
      </c>
      <c r="DE181" s="3649">
        <f t="shared" si="345"/>
        <v>0</v>
      </c>
      <c r="DF181" s="3649">
        <f t="shared" si="346"/>
        <v>0</v>
      </c>
      <c r="DG181" s="3649">
        <f t="shared" si="347"/>
        <v>0</v>
      </c>
      <c r="DH181" s="3649">
        <f t="shared" si="348"/>
        <v>0</v>
      </c>
      <c r="DI181" s="3649">
        <f t="shared" si="349"/>
        <v>0</v>
      </c>
      <c r="DJ181" s="3649"/>
      <c r="DK181" s="3649"/>
      <c r="DL181" s="3649"/>
      <c r="DM181" s="3649"/>
      <c r="DN181" s="3649"/>
      <c r="DO181" s="3649"/>
      <c r="DP181" s="3649"/>
      <c r="DQ181" s="3649"/>
      <c r="DR181" s="3649"/>
      <c r="DS181" s="3649"/>
      <c r="DT181" s="3649"/>
      <c r="DU181" s="3649"/>
      <c r="DV181" s="3649"/>
      <c r="DW181" s="3649">
        <f t="shared" si="354"/>
        <v>0</v>
      </c>
      <c r="DX181" s="3649">
        <f t="shared" si="354"/>
        <v>0</v>
      </c>
    </row>
    <row r="182" spans="1:128" ht="16.149999999999999" customHeight="1" x14ac:dyDescent="0.25">
      <c r="A182" s="8157" t="s">
        <v>3701</v>
      </c>
      <c r="B182" s="8158"/>
      <c r="C182" s="2290">
        <f t="shared" si="355"/>
        <v>0</v>
      </c>
      <c r="D182" s="2019">
        <f t="shared" si="355"/>
        <v>0</v>
      </c>
      <c r="E182" s="2022"/>
      <c r="F182" s="2028"/>
      <c r="G182" s="2022"/>
      <c r="H182" s="2028"/>
      <c r="I182" s="2022"/>
      <c r="J182" s="2028"/>
      <c r="K182" s="2022"/>
      <c r="L182" s="2028"/>
      <c r="M182" s="2022"/>
      <c r="N182" s="2021"/>
      <c r="O182" s="2022"/>
      <c r="P182" s="2028"/>
      <c r="Q182" s="2022"/>
      <c r="R182" s="2028"/>
      <c r="S182" s="2022"/>
      <c r="T182" s="2028"/>
      <c r="U182" s="2022"/>
      <c r="V182" s="2028"/>
      <c r="W182" s="2022"/>
      <c r="X182" s="2028"/>
      <c r="Y182" s="2022"/>
      <c r="Z182" s="2028"/>
      <c r="AA182" s="2022"/>
      <c r="AB182" s="2028"/>
      <c r="AC182" s="2022"/>
      <c r="AD182" s="3053"/>
      <c r="AE182" s="2022"/>
      <c r="AF182" s="3053"/>
      <c r="AG182" s="2022"/>
      <c r="AH182" s="2021"/>
      <c r="AI182" s="2022"/>
      <c r="AJ182" s="2028"/>
      <c r="AK182" s="2167"/>
      <c r="AL182" s="2025"/>
      <c r="AM182" s="2022"/>
      <c r="AN182" s="2734"/>
      <c r="AO182" s="2167"/>
      <c r="AP182" s="2025"/>
      <c r="AQ182" s="2023"/>
      <c r="AR182" s="2734"/>
      <c r="AS182" s="2167"/>
      <c r="AT182" s="2734"/>
      <c r="AU182" s="2167"/>
      <c r="AV182" s="2025"/>
      <c r="AW182" s="2167"/>
      <c r="AX182" s="2025"/>
      <c r="AY182" s="3647" t="str">
        <f t="shared" si="331"/>
        <v/>
      </c>
      <c r="AZ182" s="3647"/>
      <c r="BA182" s="3647"/>
      <c r="BB182" s="3647"/>
      <c r="BC182" s="3647"/>
      <c r="BD182" s="3647"/>
      <c r="BE182" s="3647"/>
      <c r="BF182" s="3647"/>
      <c r="BG182" s="148"/>
      <c r="BH182" s="148"/>
      <c r="BI182" s="148"/>
      <c r="BJ182" s="148"/>
      <c r="BQ182" s="148"/>
      <c r="BR182" s="148"/>
      <c r="BS182" s="148"/>
      <c r="BT182" s="2117"/>
      <c r="BU182" s="2117"/>
      <c r="CA182" s="3648" t="str">
        <f t="shared" si="332"/>
        <v/>
      </c>
      <c r="CB182" s="3648" t="str">
        <f t="shared" si="333"/>
        <v/>
      </c>
      <c r="CC182" s="3648" t="str">
        <f t="shared" si="334"/>
        <v/>
      </c>
      <c r="CD182" s="3648" t="str">
        <f t="shared" si="335"/>
        <v/>
      </c>
      <c r="CE182" s="3648" t="str">
        <f t="shared" si="336"/>
        <v/>
      </c>
      <c r="CF182" s="3648" t="str">
        <f t="shared" si="337"/>
        <v/>
      </c>
      <c r="CG182" s="3648" t="str">
        <f t="shared" si="338"/>
        <v/>
      </c>
      <c r="CH182" s="3648" t="str">
        <f t="shared" si="339"/>
        <v/>
      </c>
      <c r="CI182" s="3648" t="str">
        <f t="shared" si="340"/>
        <v/>
      </c>
      <c r="CJ182" s="3648"/>
      <c r="CK182" s="3648"/>
      <c r="CL182" s="3648"/>
      <c r="CM182" s="3648"/>
      <c r="CN182" s="3648"/>
      <c r="CO182" s="3648"/>
      <c r="CP182" s="3648"/>
      <c r="CQ182" s="3648"/>
      <c r="CR182" s="3648"/>
      <c r="CS182" s="3648"/>
      <c r="CT182" s="3648"/>
      <c r="CU182" s="3648"/>
      <c r="CV182" s="3648"/>
      <c r="CW182" s="3648" t="str">
        <f t="shared" si="341"/>
        <v/>
      </c>
      <c r="CX182" s="3648" t="str">
        <f t="shared" si="342"/>
        <v/>
      </c>
      <c r="CY182" s="3648"/>
      <c r="CZ182" s="3648"/>
      <c r="DA182" s="3649">
        <f t="shared" si="343"/>
        <v>0</v>
      </c>
      <c r="DB182" s="3649">
        <f t="shared" si="344"/>
        <v>0</v>
      </c>
      <c r="DC182" s="3649">
        <f t="shared" si="344"/>
        <v>0</v>
      </c>
      <c r="DD182" s="3649">
        <f t="shared" si="345"/>
        <v>0</v>
      </c>
      <c r="DE182" s="3649">
        <f t="shared" si="345"/>
        <v>0</v>
      </c>
      <c r="DF182" s="3649">
        <f t="shared" si="346"/>
        <v>0</v>
      </c>
      <c r="DG182" s="3649">
        <f t="shared" si="347"/>
        <v>0</v>
      </c>
      <c r="DH182" s="3649">
        <f t="shared" si="348"/>
        <v>0</v>
      </c>
      <c r="DI182" s="3649">
        <f t="shared" si="349"/>
        <v>0</v>
      </c>
      <c r="DJ182" s="3649"/>
      <c r="DK182" s="3649"/>
      <c r="DL182" s="3649"/>
      <c r="DM182" s="3649"/>
      <c r="DN182" s="3649"/>
      <c r="DO182" s="3649"/>
      <c r="DP182" s="3649"/>
      <c r="DQ182" s="3649"/>
      <c r="DR182" s="3649"/>
      <c r="DS182" s="3649"/>
      <c r="DT182" s="3649"/>
      <c r="DU182" s="3649"/>
      <c r="DV182" s="3649"/>
      <c r="DW182" s="3649">
        <f t="shared" si="354"/>
        <v>0</v>
      </c>
      <c r="DX182" s="3649">
        <f t="shared" si="354"/>
        <v>0</v>
      </c>
    </row>
    <row r="183" spans="1:128" ht="31.9" customHeight="1" x14ac:dyDescent="0.25">
      <c r="A183" s="8125" t="s">
        <v>3702</v>
      </c>
      <c r="B183" s="8125"/>
      <c r="C183" s="8125"/>
      <c r="D183" s="8125"/>
      <c r="E183" s="8125"/>
      <c r="F183" s="8125"/>
      <c r="G183" s="8125"/>
      <c r="H183" s="8125"/>
      <c r="I183" s="8125"/>
      <c r="J183" s="8125"/>
      <c r="K183" s="8125"/>
      <c r="L183" s="8125"/>
      <c r="M183" s="8125"/>
      <c r="N183" s="8125"/>
      <c r="O183" s="8125"/>
      <c r="P183" s="8125"/>
      <c r="Q183" s="8126"/>
      <c r="R183" s="65"/>
      <c r="S183" s="65"/>
      <c r="T183" s="65"/>
      <c r="U183" s="65"/>
      <c r="V183" s="65"/>
      <c r="W183" s="65"/>
      <c r="X183" s="65"/>
      <c r="Y183" s="65"/>
      <c r="Z183" s="65"/>
      <c r="AA183" s="65"/>
      <c r="AB183" s="65"/>
      <c r="AC183" s="65"/>
      <c r="AD183" s="65"/>
      <c r="AE183" s="65"/>
      <c r="AF183" s="65"/>
      <c r="AG183" s="65"/>
      <c r="AH183" s="65"/>
      <c r="AI183" s="65"/>
      <c r="AJ183" s="65"/>
      <c r="AK183" s="65"/>
      <c r="AS183" s="148"/>
      <c r="AT183" s="148"/>
      <c r="AU183" s="148"/>
      <c r="AV183" s="148"/>
      <c r="AW183" s="148"/>
      <c r="AX183" s="148"/>
      <c r="AY183" s="5637"/>
      <c r="AZ183" s="148"/>
      <c r="BA183" s="148"/>
      <c r="BB183" s="148"/>
      <c r="BC183" s="148"/>
      <c r="BD183" s="148"/>
      <c r="BE183" s="148"/>
      <c r="BF183" s="148"/>
      <c r="BG183" s="148"/>
      <c r="BH183" s="148"/>
      <c r="BI183" s="148"/>
      <c r="BJ183" s="148"/>
      <c r="BK183" s="148"/>
      <c r="BL183" s="148"/>
      <c r="BM183" s="148"/>
      <c r="BN183" s="148"/>
      <c r="BO183" s="148"/>
    </row>
    <row r="184" spans="1:128" ht="31.9" customHeight="1" x14ac:dyDescent="0.25">
      <c r="A184" s="8134" t="s">
        <v>3668</v>
      </c>
      <c r="B184" s="8119"/>
      <c r="C184" s="8105" t="s">
        <v>50</v>
      </c>
      <c r="D184" s="8106"/>
      <c r="E184" s="8109" t="s">
        <v>508</v>
      </c>
      <c r="F184" s="8110"/>
      <c r="G184" s="8110"/>
      <c r="H184" s="8110"/>
      <c r="I184" s="8110"/>
      <c r="J184" s="8110"/>
      <c r="K184" s="8110"/>
      <c r="L184" s="8110"/>
      <c r="M184" s="8110"/>
      <c r="N184" s="8110"/>
      <c r="O184" s="8110"/>
      <c r="P184" s="8110"/>
      <c r="Q184" s="8110"/>
      <c r="R184" s="8110"/>
      <c r="S184" s="8110"/>
      <c r="T184" s="8110"/>
      <c r="U184" s="8110"/>
      <c r="V184" s="8110"/>
      <c r="W184" s="8110"/>
      <c r="X184" s="8110"/>
      <c r="Y184" s="8110"/>
      <c r="Z184" s="8110"/>
      <c r="AA184" s="8110"/>
      <c r="AB184" s="8110"/>
      <c r="AC184" s="8110"/>
      <c r="AD184" s="8110"/>
      <c r="AE184" s="8110"/>
      <c r="AF184" s="8110"/>
      <c r="AG184" s="8110"/>
      <c r="AH184" s="8110"/>
      <c r="AI184" s="8110"/>
      <c r="AJ184" s="8111"/>
      <c r="AK184" s="6565" t="s">
        <v>1757</v>
      </c>
      <c r="AL184" s="6565"/>
      <c r="AM184" s="6565"/>
      <c r="AN184" s="8136"/>
      <c r="AO184" s="8137" t="s">
        <v>827</v>
      </c>
      <c r="AP184" s="6565"/>
      <c r="AQ184" s="6565"/>
      <c r="AR184" s="8136"/>
      <c r="AS184" s="8138" t="s">
        <v>3682</v>
      </c>
      <c r="AT184" s="8139"/>
      <c r="AU184" s="8138" t="s">
        <v>111</v>
      </c>
      <c r="AV184" s="8139"/>
      <c r="AW184" s="8134" t="s">
        <v>3574</v>
      </c>
      <c r="AX184" s="8119"/>
      <c r="AY184" s="148"/>
      <c r="AZ184" s="148"/>
      <c r="BA184" s="148"/>
      <c r="BB184" s="148"/>
      <c r="BC184" s="148"/>
      <c r="BD184" s="148"/>
      <c r="BE184" s="148"/>
      <c r="BF184" s="148"/>
      <c r="BG184" s="148"/>
      <c r="BH184" s="148"/>
      <c r="BI184" s="148"/>
      <c r="BJ184" s="148"/>
      <c r="BK184" s="148"/>
      <c r="BR184" s="148"/>
      <c r="BS184" s="148"/>
      <c r="BT184" s="148"/>
      <c r="BU184" s="2117"/>
    </row>
    <row r="185" spans="1:128" ht="16.149999999999999" customHeight="1" x14ac:dyDescent="0.25">
      <c r="A185" s="7794"/>
      <c r="B185" s="8120"/>
      <c r="C185" s="8107"/>
      <c r="D185" s="8108"/>
      <c r="E185" s="8115" t="s">
        <v>3683</v>
      </c>
      <c r="F185" s="8112"/>
      <c r="G185" s="8115" t="s">
        <v>846</v>
      </c>
      <c r="H185" s="8112"/>
      <c r="I185" s="8115" t="s">
        <v>3684</v>
      </c>
      <c r="J185" s="8112"/>
      <c r="K185" s="8109" t="s">
        <v>279</v>
      </c>
      <c r="L185" s="8127"/>
      <c r="M185" s="8109" t="s">
        <v>257</v>
      </c>
      <c r="N185" s="8127"/>
      <c r="O185" s="8109" t="s">
        <v>151</v>
      </c>
      <c r="P185" s="8127"/>
      <c r="Q185" s="8109" t="s">
        <v>152</v>
      </c>
      <c r="R185" s="8127"/>
      <c r="S185" s="8109" t="s">
        <v>280</v>
      </c>
      <c r="T185" s="8127"/>
      <c r="U185" s="8109" t="s">
        <v>281</v>
      </c>
      <c r="V185" s="8127"/>
      <c r="W185" s="8109" t="s">
        <v>282</v>
      </c>
      <c r="X185" s="8127"/>
      <c r="Y185" s="8109" t="s">
        <v>283</v>
      </c>
      <c r="Z185" s="8127"/>
      <c r="AA185" s="8109" t="s">
        <v>284</v>
      </c>
      <c r="AB185" s="8127"/>
      <c r="AC185" s="8109" t="s">
        <v>285</v>
      </c>
      <c r="AD185" s="8127"/>
      <c r="AE185" s="8109" t="s">
        <v>286</v>
      </c>
      <c r="AF185" s="8127"/>
      <c r="AG185" s="8109" t="s">
        <v>287</v>
      </c>
      <c r="AH185" s="8127"/>
      <c r="AI185" s="8109" t="s">
        <v>3685</v>
      </c>
      <c r="AJ185" s="8111"/>
      <c r="AK185" s="8143" t="s">
        <v>81</v>
      </c>
      <c r="AL185" s="8146"/>
      <c r="AM185" s="8143" t="s">
        <v>56</v>
      </c>
      <c r="AN185" s="8144"/>
      <c r="AO185" s="8145" t="s">
        <v>831</v>
      </c>
      <c r="AP185" s="8146"/>
      <c r="AQ185" s="8143" t="s">
        <v>830</v>
      </c>
      <c r="AR185" s="8144"/>
      <c r="AS185" s="8140"/>
      <c r="AT185" s="8141"/>
      <c r="AU185" s="8140"/>
      <c r="AV185" s="8141"/>
      <c r="AW185" s="8135"/>
      <c r="AX185" s="6537"/>
      <c r="AY185" s="148"/>
      <c r="AZ185" s="148"/>
      <c r="BA185" s="148"/>
      <c r="BB185" s="148"/>
      <c r="BC185" s="148"/>
      <c r="BD185" s="148"/>
      <c r="BE185" s="148"/>
      <c r="BF185" s="148"/>
      <c r="BG185" s="148"/>
      <c r="BH185" s="148"/>
      <c r="BI185" s="148"/>
      <c r="BJ185" s="148"/>
      <c r="BK185" s="148"/>
      <c r="BR185" s="148"/>
      <c r="BS185" s="148"/>
      <c r="BT185" s="148"/>
      <c r="BU185" s="2117"/>
    </row>
    <row r="186" spans="1:128" ht="40.5" customHeight="1" x14ac:dyDescent="0.25">
      <c r="A186" s="8135"/>
      <c r="B186" s="6537"/>
      <c r="C186" s="6104" t="s">
        <v>3641</v>
      </c>
      <c r="D186" s="6105" t="s">
        <v>3686</v>
      </c>
      <c r="E186" s="6104" t="s">
        <v>3641</v>
      </c>
      <c r="F186" s="6105" t="s">
        <v>3686</v>
      </c>
      <c r="G186" s="6104" t="s">
        <v>3641</v>
      </c>
      <c r="H186" s="6105" t="s">
        <v>3686</v>
      </c>
      <c r="I186" s="6104" t="s">
        <v>3641</v>
      </c>
      <c r="J186" s="6105" t="s">
        <v>3686</v>
      </c>
      <c r="K186" s="6104" t="s">
        <v>3641</v>
      </c>
      <c r="L186" s="6105" t="s">
        <v>3686</v>
      </c>
      <c r="M186" s="6104" t="s">
        <v>3641</v>
      </c>
      <c r="N186" s="6105" t="s">
        <v>3686</v>
      </c>
      <c r="O186" s="6104" t="s">
        <v>3641</v>
      </c>
      <c r="P186" s="6105" t="s">
        <v>3686</v>
      </c>
      <c r="Q186" s="6104" t="s">
        <v>3641</v>
      </c>
      <c r="R186" s="6105" t="s">
        <v>3686</v>
      </c>
      <c r="S186" s="6104" t="s">
        <v>3641</v>
      </c>
      <c r="T186" s="6105" t="s">
        <v>3686</v>
      </c>
      <c r="U186" s="6104" t="s">
        <v>3641</v>
      </c>
      <c r="V186" s="6105" t="s">
        <v>3686</v>
      </c>
      <c r="W186" s="6104" t="s">
        <v>3641</v>
      </c>
      <c r="X186" s="6105" t="s">
        <v>3686</v>
      </c>
      <c r="Y186" s="6104" t="s">
        <v>3641</v>
      </c>
      <c r="Z186" s="6105" t="s">
        <v>3686</v>
      </c>
      <c r="AA186" s="6104" t="s">
        <v>3641</v>
      </c>
      <c r="AB186" s="6105" t="s">
        <v>3686</v>
      </c>
      <c r="AC186" s="6104" t="s">
        <v>3641</v>
      </c>
      <c r="AD186" s="6105" t="s">
        <v>3686</v>
      </c>
      <c r="AE186" s="6104" t="s">
        <v>3641</v>
      </c>
      <c r="AF186" s="6105" t="s">
        <v>3686</v>
      </c>
      <c r="AG186" s="6104" t="s">
        <v>3641</v>
      </c>
      <c r="AH186" s="6105" t="s">
        <v>3686</v>
      </c>
      <c r="AI186" s="6104" t="s">
        <v>3641</v>
      </c>
      <c r="AJ186" s="6137" t="s">
        <v>3686</v>
      </c>
      <c r="AK186" s="6135" t="s">
        <v>3641</v>
      </c>
      <c r="AL186" s="6105" t="s">
        <v>3686</v>
      </c>
      <c r="AM186" s="6104" t="s">
        <v>3641</v>
      </c>
      <c r="AN186" s="6105" t="s">
        <v>3686</v>
      </c>
      <c r="AO186" s="6157" t="s">
        <v>3641</v>
      </c>
      <c r="AP186" s="6105" t="s">
        <v>3686</v>
      </c>
      <c r="AQ186" s="6104" t="s">
        <v>3641</v>
      </c>
      <c r="AR186" s="6105" t="s">
        <v>3686</v>
      </c>
      <c r="AS186" s="6157" t="s">
        <v>3641</v>
      </c>
      <c r="AT186" s="6105" t="s">
        <v>3686</v>
      </c>
      <c r="AU186" s="6157" t="s">
        <v>3641</v>
      </c>
      <c r="AV186" s="6105" t="s">
        <v>3686</v>
      </c>
      <c r="AW186" s="6157" t="s">
        <v>3641</v>
      </c>
      <c r="AX186" s="6105" t="s">
        <v>3686</v>
      </c>
      <c r="AY186" s="148"/>
      <c r="AZ186" s="148"/>
      <c r="BA186" s="148"/>
      <c r="BB186" s="148"/>
      <c r="BC186" s="148"/>
      <c r="BD186" s="148"/>
      <c r="BE186" s="148"/>
      <c r="BF186" s="148"/>
      <c r="BG186" s="148"/>
      <c r="BH186" s="148"/>
      <c r="BI186" s="148"/>
      <c r="BJ186" s="148"/>
      <c r="BK186" s="148"/>
      <c r="BR186" s="148"/>
      <c r="BS186" s="148"/>
      <c r="BT186" s="148"/>
      <c r="BU186" s="2117"/>
    </row>
    <row r="187" spans="1:128" ht="16.149999999999999" customHeight="1" x14ac:dyDescent="0.25">
      <c r="A187" s="8147" t="s">
        <v>3687</v>
      </c>
      <c r="B187" s="8156"/>
      <c r="C187" s="6139">
        <f t="shared" ref="C187:D189" si="356">+M187+O187+Q187+S187+U187+W187+Y187+AA187+AC187+AE187</f>
        <v>0</v>
      </c>
      <c r="D187" s="6158">
        <f t="shared" si="356"/>
        <v>0</v>
      </c>
      <c r="E187" s="6159"/>
      <c r="F187" s="6031"/>
      <c r="G187" s="6159"/>
      <c r="H187" s="6031"/>
      <c r="I187" s="6159"/>
      <c r="J187" s="6031"/>
      <c r="K187" s="6159"/>
      <c r="L187" s="6031"/>
      <c r="M187" s="5515"/>
      <c r="N187" s="6153"/>
      <c r="O187" s="5515"/>
      <c r="P187" s="6153"/>
      <c r="Q187" s="5515"/>
      <c r="R187" s="6153"/>
      <c r="S187" s="5515"/>
      <c r="T187" s="6153"/>
      <c r="U187" s="5515"/>
      <c r="V187" s="6153"/>
      <c r="W187" s="5515"/>
      <c r="X187" s="6153"/>
      <c r="Y187" s="5515"/>
      <c r="Z187" s="6153"/>
      <c r="AA187" s="5515"/>
      <c r="AB187" s="6153"/>
      <c r="AC187" s="5515"/>
      <c r="AD187" s="6153"/>
      <c r="AE187" s="5515"/>
      <c r="AF187" s="6153"/>
      <c r="AG187" s="6159"/>
      <c r="AH187" s="6160"/>
      <c r="AI187" s="6159"/>
      <c r="AJ187" s="6161"/>
      <c r="AK187" s="3658"/>
      <c r="AL187" s="3659"/>
      <c r="AM187" s="5701"/>
      <c r="AN187" s="333"/>
      <c r="AO187" s="3687"/>
      <c r="AP187" s="1925"/>
      <c r="AQ187" s="1926"/>
      <c r="AR187" s="2731"/>
      <c r="AS187" s="3687"/>
      <c r="AT187" s="2731"/>
      <c r="AU187" s="3687"/>
      <c r="AV187" s="1925"/>
      <c r="AW187" s="3687"/>
      <c r="AX187" s="1925"/>
      <c r="AY187" s="3647" t="str">
        <f t="shared" ref="AY187:AY209" si="357">$CA187&amp;$CB187&amp;$CC187&amp;$CD187&amp;$CE187&amp;$CF187&amp;$CG187&amp;$CH187&amp;$CI187&amp;$CJ187&amp;$CK187&amp;$CL187&amp;$CM187&amp;$CN187&amp;$CO187&amp;$CP187&amp;$CQ187&amp;$CR187&amp;$CS187&amp;$CT187&amp;$CU187&amp;$CV187&amp;$CW187&amp;$CX187&amp;$CY187&amp;$CZ187</f>
        <v/>
      </c>
      <c r="AZ187" s="3647"/>
      <c r="BA187" s="3647"/>
      <c r="BB187" s="3647"/>
      <c r="BC187" s="3647"/>
      <c r="BD187" s="3647"/>
      <c r="BE187" s="3647"/>
      <c r="BF187" s="3647"/>
      <c r="BG187" s="3647"/>
      <c r="BH187" s="148"/>
      <c r="BI187" s="148"/>
      <c r="BJ187" s="148"/>
      <c r="BK187" s="148"/>
      <c r="BR187" s="148"/>
      <c r="BS187" s="148"/>
      <c r="BT187" s="148"/>
      <c r="BU187" s="2117"/>
      <c r="CA187" s="3648" t="str">
        <f>IF(DA187=1," * El total de exámenes confirmados positivos por ISP NO DEBE SUPERAR el total de exámenes procesados. ","")</f>
        <v/>
      </c>
      <c r="CB187" s="3648" t="str">
        <f>IF(DB187=1," * La suma de exámenes procesados por sexo DEBE SER IGUAL al total de Procesados. ","")</f>
        <v/>
      </c>
      <c r="CC187" s="3648" t="str">
        <f>IF(DC187=1," * La suma de exámenes Confirmados positivos por ISP por sexo DEBE SER IGUAL al total de Procesados. ","")</f>
        <v/>
      </c>
      <c r="CD187" s="3648" t="str">
        <f>IF(DD187=1," * La suma de exámenes procesados Trans NO PUEDE Superar al total de Procesados. ","")</f>
        <v/>
      </c>
      <c r="CE187" s="3648" t="str">
        <f>IF(DE187=1," * La suma de exámenes confirmados positivos por ISP Trans NO PUEDE Superar al total de Procesados. ","")</f>
        <v/>
      </c>
      <c r="CF187" s="3648" t="str">
        <f>IF(DF187=1," * Los exámenes procesados de personas pertenecientes a Pueblos originarios NO PUEDE Superar al total de Procesados. ","")</f>
        <v/>
      </c>
      <c r="CG187" s="3648" t="str">
        <f>IF(DG187=1," * Los exámenes confirmados positivos por ISP de personas pertenecientes a Pueblos originarios NO PUEDE Superar al total de Procesados. ","")</f>
        <v/>
      </c>
      <c r="CH187" s="3648" t="str">
        <f>IF(DH187=1," * Los exámenes procesados de personas pertenecientes a Pueblos migrantes NO PUEDE Superar al total de Procesados. ","")</f>
        <v/>
      </c>
      <c r="CI187" s="3648" t="str">
        <f>IF(DI187=1," * Los exámenes confirmados positivos por ISP de personas pertenecientes a Pueblos Migrantes NO PUEDE Superar al total de Procesados. ","")</f>
        <v/>
      </c>
      <c r="CJ187" s="3648"/>
      <c r="CK187" s="3648"/>
      <c r="CL187" s="3648"/>
      <c r="CM187" s="3648"/>
      <c r="CN187" s="3648"/>
      <c r="CO187" s="3648"/>
      <c r="CP187" s="3648"/>
      <c r="CQ187" s="3648"/>
      <c r="CR187" s="3648"/>
      <c r="CS187" s="3648"/>
      <c r="CT187" s="3648"/>
      <c r="CU187" s="3648"/>
      <c r="CV187" s="3648"/>
      <c r="CW187" s="3648" t="str">
        <f t="shared" ref="CW187:CW209" si="358">IF(DW187=1,"* No olvide digitar la columna Procesados Trans y/o Pueblos Originarios y/o Migrantes (Digite Cero si no tiene). ","")</f>
        <v/>
      </c>
      <c r="CX187" s="3648" t="str">
        <f t="shared" ref="CX187:CX209" si="359">IF(DX187=1,"* No olvide digitar la columna Confirmados Trans y/o Pueblos Originarios y/o Migrantes (Digite Cero si no tiene). ","")</f>
        <v/>
      </c>
      <c r="CY187" s="3648"/>
      <c r="CZ187" s="3648"/>
      <c r="DA187" s="3649">
        <f>IF(C187&lt;D187,1,0)</f>
        <v>0</v>
      </c>
      <c r="DB187" s="3649">
        <f>IF(C187&lt;&gt;(AK187+AM187),1,0)</f>
        <v>0</v>
      </c>
      <c r="DC187" s="3649">
        <f>IF(D187&lt;&gt;(AL187+AN187),1,0)</f>
        <v>0</v>
      </c>
      <c r="DD187" s="3649">
        <f>IF(C187&lt;(AO187+AQ187),1,0)</f>
        <v>0</v>
      </c>
      <c r="DE187" s="3649">
        <f>IF(D187&lt;(AP187+AR187),1,0)</f>
        <v>0</v>
      </c>
      <c r="DF187" s="3649">
        <f>IF($C187&lt;AS187,1,0)</f>
        <v>0</v>
      </c>
      <c r="DG187" s="3649">
        <f>IF($D187&lt;AT187,1,0)</f>
        <v>0</v>
      </c>
      <c r="DH187" s="3649">
        <f>IF($C187&lt;AU187,1,0)</f>
        <v>0</v>
      </c>
      <c r="DI187" s="3649">
        <f>IF($D187&lt;AV187,1,0)</f>
        <v>0</v>
      </c>
      <c r="DJ187" s="3649"/>
      <c r="DK187" s="3649"/>
      <c r="DL187" s="3649"/>
      <c r="DM187" s="3649"/>
      <c r="DN187" s="3649"/>
      <c r="DO187" s="3649"/>
      <c r="DP187" s="3649"/>
      <c r="DQ187" s="3649"/>
      <c r="DR187" s="3649"/>
      <c r="DS187" s="3649"/>
      <c r="DT187" s="3649"/>
      <c r="DU187" s="3649"/>
      <c r="DV187" s="3649"/>
      <c r="DW187" s="3649">
        <f t="shared" ref="DW187:DX202" si="360">IF(AND(C187&lt;&gt;0,OR(AO187="",AQ187="",AS187="",AU187="")),1,0)</f>
        <v>0</v>
      </c>
      <c r="DX187" s="3649">
        <f t="shared" si="360"/>
        <v>0</v>
      </c>
    </row>
    <row r="188" spans="1:128" ht="16.149999999999999" customHeight="1" x14ac:dyDescent="0.25">
      <c r="A188" s="8149" t="s">
        <v>3688</v>
      </c>
      <c r="B188" s="8150"/>
      <c r="C188" s="1921">
        <f t="shared" si="356"/>
        <v>0</v>
      </c>
      <c r="D188" s="3660">
        <f t="shared" si="356"/>
        <v>0</v>
      </c>
      <c r="E188" s="2002"/>
      <c r="F188" s="6058"/>
      <c r="G188" s="2002"/>
      <c r="H188" s="6058"/>
      <c r="I188" s="2002"/>
      <c r="J188" s="6058"/>
      <c r="K188" s="2002"/>
      <c r="L188" s="6058"/>
      <c r="M188" s="5701"/>
      <c r="N188" s="384"/>
      <c r="O188" s="5701"/>
      <c r="P188" s="384"/>
      <c r="Q188" s="5701"/>
      <c r="R188" s="384"/>
      <c r="S188" s="5701"/>
      <c r="T188" s="384"/>
      <c r="U188" s="5701"/>
      <c r="V188" s="384"/>
      <c r="W188" s="5701"/>
      <c r="X188" s="384"/>
      <c r="Y188" s="5701"/>
      <c r="Z188" s="384"/>
      <c r="AA188" s="5701"/>
      <c r="AB188" s="384"/>
      <c r="AC188" s="5701"/>
      <c r="AD188" s="384"/>
      <c r="AE188" s="5701"/>
      <c r="AF188" s="384"/>
      <c r="AG188" s="2002"/>
      <c r="AH188" s="4571"/>
      <c r="AI188" s="2002"/>
      <c r="AJ188" s="4184"/>
      <c r="AK188" s="3661"/>
      <c r="AL188" s="3662"/>
      <c r="AM188" s="1923"/>
      <c r="AN188" s="2731"/>
      <c r="AO188" s="3687"/>
      <c r="AP188" s="1925"/>
      <c r="AQ188" s="1926"/>
      <c r="AR188" s="2731"/>
      <c r="AS188" s="3687"/>
      <c r="AT188" s="2731"/>
      <c r="AU188" s="3687"/>
      <c r="AV188" s="1925"/>
      <c r="AW188" s="3687"/>
      <c r="AX188" s="1925"/>
      <c r="AY188" s="3647" t="str">
        <f t="shared" si="357"/>
        <v/>
      </c>
      <c r="AZ188" s="3647"/>
      <c r="BA188" s="3647"/>
      <c r="BB188" s="3647"/>
      <c r="BC188" s="3647"/>
      <c r="BD188" s="3647"/>
      <c r="BE188" s="3647"/>
      <c r="BF188" s="3647"/>
      <c r="BG188" s="3647"/>
      <c r="BH188" s="148"/>
      <c r="BI188" s="148"/>
      <c r="BJ188" s="148"/>
      <c r="BK188" s="148"/>
      <c r="BR188" s="148"/>
      <c r="BS188" s="148"/>
      <c r="BT188" s="148"/>
      <c r="BU188" s="2117"/>
      <c r="CA188" s="3648" t="str">
        <f t="shared" ref="CA188:CA208" si="361">IF(DA188=1," * El total de exámenes confirmados positivos por ISP NO DEBE SUPERAR el total de exámenes procesados. ","")</f>
        <v/>
      </c>
      <c r="CB188" s="3648" t="str">
        <f t="shared" ref="CB188:CB208" si="362">IF(DB188=1," * La suma de exámenes procesados por sexo DEBE SER IGUAL al total de Procesados. ","")</f>
        <v/>
      </c>
      <c r="CC188" s="3648" t="str">
        <f t="shared" ref="CC188:CC208" si="363">IF(DC188=1," * La suma de exámenes Confirmados positivos por ISP por sexo DEBE SER IGUAL al total de Procesados. ","")</f>
        <v/>
      </c>
      <c r="CD188" s="3648" t="str">
        <f t="shared" ref="CD188:CD208" si="364">IF(DD188=1," * La suma de exámenes procesados Trans NO PUEDE Superar al total de Procesados. ","")</f>
        <v/>
      </c>
      <c r="CE188" s="3648" t="str">
        <f t="shared" ref="CE188:CE208" si="365">IF(DE188=1," * La suma de exámenes confirmados positivos por ISP Trans NO PUEDE Superar al total de Procesados. ","")</f>
        <v/>
      </c>
      <c r="CF188" s="3648" t="str">
        <f t="shared" ref="CF188:CF208" si="366">IF(DF188=1," * Los exámenes procesados de personas pertenecientes a Pueblos originarios NO PUEDE Superar al total de Procesados. ","")</f>
        <v/>
      </c>
      <c r="CG188" s="3648" t="str">
        <f t="shared" ref="CG188:CG208" si="367">IF(DG188=1," * Los exámenes confirmados positivos por ISP de personas pertenecientes a Pueblos originarios NO PUEDE Superar al total de Procesados. ","")</f>
        <v/>
      </c>
      <c r="CH188" s="3648" t="str">
        <f t="shared" ref="CH188:CH208" si="368">IF(DH188=1," * Los exámenes procesados de personas pertenecientes a Pueblos migrantes NO PUEDE Superar al total de Procesados. ","")</f>
        <v/>
      </c>
      <c r="CI188" s="3648" t="str">
        <f t="shared" ref="CI188:CI208" si="369">IF(DI188=1," * Los exámenes confirmados positivos por ISP de personas pertenecientes a Pueblos Migrantes NO PUEDE Superar al total de Procesados. ","")</f>
        <v/>
      </c>
      <c r="CJ188" s="3648"/>
      <c r="CK188" s="3648"/>
      <c r="CL188" s="3648"/>
      <c r="CM188" s="3648"/>
      <c r="CN188" s="3648"/>
      <c r="CO188" s="3648"/>
      <c r="CP188" s="3648"/>
      <c r="CQ188" s="3648"/>
      <c r="CR188" s="3648"/>
      <c r="CS188" s="3648"/>
      <c r="CT188" s="3648"/>
      <c r="CU188" s="3648"/>
      <c r="CV188" s="3648"/>
      <c r="CW188" s="3648" t="str">
        <f t="shared" si="358"/>
        <v/>
      </c>
      <c r="CX188" s="3648" t="str">
        <f t="shared" si="359"/>
        <v/>
      </c>
      <c r="CY188" s="3648"/>
      <c r="CZ188" s="3648"/>
      <c r="DA188" s="3649">
        <f t="shared" ref="DA188:DA209" si="370">IF(C188&lt;D188,1,0)</f>
        <v>0</v>
      </c>
      <c r="DB188" s="3649">
        <f t="shared" ref="DB188:DC209" si="371">IF(C188&lt;&gt;(AK188+AM188),1,0)</f>
        <v>0</v>
      </c>
      <c r="DC188" s="3649">
        <f t="shared" si="371"/>
        <v>0</v>
      </c>
      <c r="DD188" s="3649">
        <f t="shared" ref="DD188:DE209" si="372">IF(C188&lt;(AO188+AQ188),1,0)</f>
        <v>0</v>
      </c>
      <c r="DE188" s="3649">
        <f t="shared" si="372"/>
        <v>0</v>
      </c>
      <c r="DF188" s="3649">
        <f t="shared" ref="DF188:DF209" si="373">IF($C188&lt;AS188,1,0)</f>
        <v>0</v>
      </c>
      <c r="DG188" s="3649">
        <f t="shared" ref="DG188:DG209" si="374">IF($D188&lt;AT188,1,0)</f>
        <v>0</v>
      </c>
      <c r="DH188" s="3649">
        <f t="shared" ref="DH188:DH209" si="375">IF($C188&lt;AU188,1,0)</f>
        <v>0</v>
      </c>
      <c r="DI188" s="3649">
        <f t="shared" ref="DI188:DI209" si="376">IF($D188&lt;AV188,1,0)</f>
        <v>0</v>
      </c>
      <c r="DJ188" s="3649"/>
      <c r="DK188" s="3649"/>
      <c r="DL188" s="3649"/>
      <c r="DM188" s="3649"/>
      <c r="DN188" s="3649"/>
      <c r="DO188" s="3649"/>
      <c r="DP188" s="3649"/>
      <c r="DQ188" s="3649"/>
      <c r="DR188" s="3649"/>
      <c r="DS188" s="3649"/>
      <c r="DT188" s="3649"/>
      <c r="DU188" s="3649"/>
      <c r="DV188" s="3649"/>
      <c r="DW188" s="3649">
        <f t="shared" si="360"/>
        <v>0</v>
      </c>
      <c r="DX188" s="3649">
        <f t="shared" si="360"/>
        <v>0</v>
      </c>
    </row>
    <row r="189" spans="1:128" ht="16.149999999999999" customHeight="1" x14ac:dyDescent="0.25">
      <c r="A189" s="8149" t="s">
        <v>3689</v>
      </c>
      <c r="B189" s="8150"/>
      <c r="C189" s="1921">
        <f t="shared" si="356"/>
        <v>0</v>
      </c>
      <c r="D189" s="3660">
        <f t="shared" si="356"/>
        <v>0</v>
      </c>
      <c r="E189" s="2002"/>
      <c r="F189" s="6058"/>
      <c r="G189" s="2002"/>
      <c r="H189" s="6058"/>
      <c r="I189" s="2002"/>
      <c r="J189" s="6058"/>
      <c r="K189" s="2002"/>
      <c r="L189" s="6058"/>
      <c r="M189" s="1923"/>
      <c r="N189" s="42"/>
      <c r="O189" s="1923"/>
      <c r="P189" s="42"/>
      <c r="Q189" s="1923"/>
      <c r="R189" s="42"/>
      <c r="S189" s="1923"/>
      <c r="T189" s="42"/>
      <c r="U189" s="1923"/>
      <c r="V189" s="42"/>
      <c r="W189" s="1923"/>
      <c r="X189" s="42"/>
      <c r="Y189" s="1923"/>
      <c r="Z189" s="42"/>
      <c r="AA189" s="1923"/>
      <c r="AB189" s="42"/>
      <c r="AC189" s="1923"/>
      <c r="AD189" s="42"/>
      <c r="AE189" s="1923"/>
      <c r="AF189" s="42"/>
      <c r="AG189" s="2002"/>
      <c r="AH189" s="4571"/>
      <c r="AI189" s="2002"/>
      <c r="AJ189" s="4184"/>
      <c r="AK189" s="3661"/>
      <c r="AL189" s="3662"/>
      <c r="AM189" s="1923"/>
      <c r="AN189" s="2731"/>
      <c r="AO189" s="3687"/>
      <c r="AP189" s="1925"/>
      <c r="AQ189" s="1926"/>
      <c r="AR189" s="2731"/>
      <c r="AS189" s="3687"/>
      <c r="AT189" s="2731"/>
      <c r="AU189" s="3687"/>
      <c r="AV189" s="1925"/>
      <c r="AW189" s="3687"/>
      <c r="AX189" s="1925"/>
      <c r="AY189" s="3647" t="str">
        <f t="shared" si="357"/>
        <v/>
      </c>
      <c r="AZ189" s="3647"/>
      <c r="BA189" s="3647"/>
      <c r="BB189" s="3647"/>
      <c r="BC189" s="3647"/>
      <c r="BD189" s="3647"/>
      <c r="BE189" s="3647"/>
      <c r="BF189" s="3647"/>
      <c r="BG189" s="3647"/>
      <c r="BH189" s="148"/>
      <c r="BI189" s="148"/>
      <c r="BJ189" s="148"/>
      <c r="BK189" s="148"/>
      <c r="BR189" s="148"/>
      <c r="BS189" s="148"/>
      <c r="BT189" s="148"/>
      <c r="BU189" s="2117"/>
      <c r="CA189" s="3648" t="str">
        <f t="shared" si="361"/>
        <v/>
      </c>
      <c r="CB189" s="3648" t="str">
        <f t="shared" si="362"/>
        <v/>
      </c>
      <c r="CC189" s="3648" t="str">
        <f t="shared" si="363"/>
        <v/>
      </c>
      <c r="CD189" s="3648" t="str">
        <f t="shared" si="364"/>
        <v/>
      </c>
      <c r="CE189" s="3648" t="str">
        <f t="shared" si="365"/>
        <v/>
      </c>
      <c r="CF189" s="3648" t="str">
        <f t="shared" si="366"/>
        <v/>
      </c>
      <c r="CG189" s="3648" t="str">
        <f t="shared" si="367"/>
        <v/>
      </c>
      <c r="CH189" s="3648" t="str">
        <f t="shared" si="368"/>
        <v/>
      </c>
      <c r="CI189" s="3648" t="str">
        <f t="shared" si="369"/>
        <v/>
      </c>
      <c r="CJ189" s="3648"/>
      <c r="CK189" s="3648"/>
      <c r="CL189" s="3648"/>
      <c r="CM189" s="3648"/>
      <c r="CN189" s="3648"/>
      <c r="CO189" s="3648"/>
      <c r="CP189" s="3648"/>
      <c r="CQ189" s="3648"/>
      <c r="CR189" s="3648"/>
      <c r="CS189" s="3648"/>
      <c r="CT189" s="3648"/>
      <c r="CU189" s="3648"/>
      <c r="CV189" s="3648"/>
      <c r="CW189" s="3648" t="str">
        <f t="shared" si="358"/>
        <v/>
      </c>
      <c r="CX189" s="3648" t="str">
        <f t="shared" si="359"/>
        <v/>
      </c>
      <c r="CY189" s="3648"/>
      <c r="CZ189" s="3648"/>
      <c r="DA189" s="3649">
        <f t="shared" si="370"/>
        <v>0</v>
      </c>
      <c r="DB189" s="3649">
        <f t="shared" si="371"/>
        <v>0</v>
      </c>
      <c r="DC189" s="3649">
        <f t="shared" si="371"/>
        <v>0</v>
      </c>
      <c r="DD189" s="3649">
        <f t="shared" si="372"/>
        <v>0</v>
      </c>
      <c r="DE189" s="3649">
        <f t="shared" si="372"/>
        <v>0</v>
      </c>
      <c r="DF189" s="3649">
        <f t="shared" si="373"/>
        <v>0</v>
      </c>
      <c r="DG189" s="3649">
        <f t="shared" si="374"/>
        <v>0</v>
      </c>
      <c r="DH189" s="3649">
        <f t="shared" si="375"/>
        <v>0</v>
      </c>
      <c r="DI189" s="3649">
        <f t="shared" si="376"/>
        <v>0</v>
      </c>
      <c r="DJ189" s="3649"/>
      <c r="DK189" s="3649"/>
      <c r="DL189" s="3649"/>
      <c r="DM189" s="3649"/>
      <c r="DN189" s="3649"/>
      <c r="DO189" s="3649"/>
      <c r="DP189" s="3649"/>
      <c r="DQ189" s="3649"/>
      <c r="DR189" s="3649"/>
      <c r="DS189" s="3649"/>
      <c r="DT189" s="3649"/>
      <c r="DU189" s="3649"/>
      <c r="DV189" s="3649"/>
      <c r="DW189" s="3649">
        <f t="shared" si="360"/>
        <v>0</v>
      </c>
      <c r="DX189" s="3649">
        <f t="shared" si="360"/>
        <v>0</v>
      </c>
    </row>
    <row r="190" spans="1:128" ht="16.149999999999999" customHeight="1" x14ac:dyDescent="0.25">
      <c r="A190" s="8149" t="s">
        <v>3653</v>
      </c>
      <c r="B190" s="8150"/>
      <c r="C190" s="1921">
        <f>+O190+Q190+S190+U190+W190+Y190+AA190+AC190+AE190+AG190+AI190</f>
        <v>0</v>
      </c>
      <c r="D190" s="6163">
        <f>+P190+R190+T190+V190+X190+Z190+AB190+AD190+AF190+AH190+AJ190</f>
        <v>0</v>
      </c>
      <c r="E190" s="2002"/>
      <c r="F190" s="6058"/>
      <c r="G190" s="2002"/>
      <c r="H190" s="6058"/>
      <c r="I190" s="2002"/>
      <c r="J190" s="6058"/>
      <c r="K190" s="2002"/>
      <c r="L190" s="6058"/>
      <c r="M190" s="2002"/>
      <c r="N190" s="6058"/>
      <c r="O190" s="1923"/>
      <c r="P190" s="42"/>
      <c r="Q190" s="1923"/>
      <c r="R190" s="42"/>
      <c r="S190" s="1923"/>
      <c r="T190" s="42"/>
      <c r="U190" s="1923"/>
      <c r="V190" s="42"/>
      <c r="W190" s="1923"/>
      <c r="X190" s="42"/>
      <c r="Y190" s="1923"/>
      <c r="Z190" s="42"/>
      <c r="AA190" s="1923"/>
      <c r="AB190" s="42"/>
      <c r="AC190" s="1923"/>
      <c r="AD190" s="42"/>
      <c r="AE190" s="1923"/>
      <c r="AF190" s="42"/>
      <c r="AG190" s="1923"/>
      <c r="AH190" s="42"/>
      <c r="AI190" s="1923"/>
      <c r="AJ190" s="43"/>
      <c r="AK190" s="1926"/>
      <c r="AL190" s="1925"/>
      <c r="AM190" s="1923"/>
      <c r="AN190" s="2731"/>
      <c r="AO190" s="3687"/>
      <c r="AP190" s="1925"/>
      <c r="AQ190" s="1926"/>
      <c r="AR190" s="2731"/>
      <c r="AS190" s="3687"/>
      <c r="AT190" s="2731"/>
      <c r="AU190" s="3687"/>
      <c r="AV190" s="1925"/>
      <c r="AW190" s="3687"/>
      <c r="AX190" s="1925"/>
      <c r="AY190" s="3647" t="str">
        <f t="shared" si="357"/>
        <v/>
      </c>
      <c r="AZ190" s="3647"/>
      <c r="BA190" s="3647"/>
      <c r="BB190" s="3647"/>
      <c r="BC190" s="3647"/>
      <c r="BD190" s="3647"/>
      <c r="BE190" s="3647"/>
      <c r="BF190" s="3647"/>
      <c r="BG190" s="3647"/>
      <c r="BH190" s="148"/>
      <c r="BI190" s="148"/>
      <c r="BJ190" s="148"/>
      <c r="BK190" s="148"/>
      <c r="BR190" s="148"/>
      <c r="BS190" s="148"/>
      <c r="BT190" s="148"/>
      <c r="BU190" s="2117"/>
      <c r="CA190" s="3648" t="str">
        <f t="shared" si="361"/>
        <v/>
      </c>
      <c r="CB190" s="3648" t="str">
        <f t="shared" si="362"/>
        <v/>
      </c>
      <c r="CC190" s="3648" t="str">
        <f t="shared" si="363"/>
        <v/>
      </c>
      <c r="CD190" s="3648" t="str">
        <f t="shared" si="364"/>
        <v/>
      </c>
      <c r="CE190" s="3648" t="str">
        <f t="shared" si="365"/>
        <v/>
      </c>
      <c r="CF190" s="3648" t="str">
        <f t="shared" si="366"/>
        <v/>
      </c>
      <c r="CG190" s="3648" t="str">
        <f t="shared" si="367"/>
        <v/>
      </c>
      <c r="CH190" s="3648" t="str">
        <f t="shared" si="368"/>
        <v/>
      </c>
      <c r="CI190" s="3648" t="str">
        <f t="shared" si="369"/>
        <v/>
      </c>
      <c r="CJ190" s="3648"/>
      <c r="CK190" s="3648"/>
      <c r="CL190" s="3648"/>
      <c r="CM190" s="3648"/>
      <c r="CN190" s="3648"/>
      <c r="CO190" s="3648"/>
      <c r="CP190" s="3648"/>
      <c r="CQ190" s="3648"/>
      <c r="CR190" s="3648"/>
      <c r="CS190" s="3648"/>
      <c r="CT190" s="3648"/>
      <c r="CU190" s="3648"/>
      <c r="CV190" s="3648"/>
      <c r="CW190" s="3648" t="str">
        <f t="shared" si="358"/>
        <v/>
      </c>
      <c r="CX190" s="3648" t="str">
        <f t="shared" si="359"/>
        <v/>
      </c>
      <c r="CY190" s="3648"/>
      <c r="CZ190" s="3648"/>
      <c r="DA190" s="3649">
        <f t="shared" si="370"/>
        <v>0</v>
      </c>
      <c r="DB190" s="3649">
        <f t="shared" si="371"/>
        <v>0</v>
      </c>
      <c r="DC190" s="3649">
        <f t="shared" si="371"/>
        <v>0</v>
      </c>
      <c r="DD190" s="3649">
        <f t="shared" si="372"/>
        <v>0</v>
      </c>
      <c r="DE190" s="3649">
        <f t="shared" si="372"/>
        <v>0</v>
      </c>
      <c r="DF190" s="3649">
        <f t="shared" si="373"/>
        <v>0</v>
      </c>
      <c r="DG190" s="3649">
        <f t="shared" si="374"/>
        <v>0</v>
      </c>
      <c r="DH190" s="3649">
        <f t="shared" si="375"/>
        <v>0</v>
      </c>
      <c r="DI190" s="3649">
        <f t="shared" si="376"/>
        <v>0</v>
      </c>
      <c r="DJ190" s="3649"/>
      <c r="DK190" s="3649"/>
      <c r="DL190" s="3649"/>
      <c r="DM190" s="3649"/>
      <c r="DN190" s="3649"/>
      <c r="DO190" s="3649"/>
      <c r="DP190" s="3649"/>
      <c r="DQ190" s="3649"/>
      <c r="DR190" s="3649"/>
      <c r="DS190" s="3649"/>
      <c r="DT190" s="3649"/>
      <c r="DU190" s="3649"/>
      <c r="DV190" s="3649"/>
      <c r="DW190" s="3649">
        <f t="shared" si="360"/>
        <v>0</v>
      </c>
      <c r="DX190" s="3649">
        <f t="shared" si="360"/>
        <v>0</v>
      </c>
    </row>
    <row r="191" spans="1:128" ht="16.149999999999999" customHeight="1" x14ac:dyDescent="0.25">
      <c r="A191" s="8149" t="s">
        <v>3659</v>
      </c>
      <c r="B191" s="8150"/>
      <c r="C191" s="1921">
        <f>+E191+G191+I191+K191+M191+O191+Q191+S191+U191+W191+Y191+AA191+AC191+AE191+AG191+AI191</f>
        <v>0</v>
      </c>
      <c r="D191" s="6163">
        <f>+F191+H191+J191+L191+N191+P191+R191+T191+V191+X191+Z191+AB191+AD191+AF191+AH191+AJ191</f>
        <v>0</v>
      </c>
      <c r="E191" s="1923"/>
      <c r="F191" s="42"/>
      <c r="G191" s="1923"/>
      <c r="H191" s="42"/>
      <c r="I191" s="1923"/>
      <c r="J191" s="42"/>
      <c r="K191" s="1923"/>
      <c r="L191" s="42"/>
      <c r="M191" s="1923"/>
      <c r="N191" s="42"/>
      <c r="O191" s="1923"/>
      <c r="P191" s="42"/>
      <c r="Q191" s="1923"/>
      <c r="R191" s="42"/>
      <c r="S191" s="1923"/>
      <c r="T191" s="42"/>
      <c r="U191" s="1923"/>
      <c r="V191" s="42"/>
      <c r="W191" s="1923"/>
      <c r="X191" s="42"/>
      <c r="Y191" s="1923"/>
      <c r="Z191" s="42"/>
      <c r="AA191" s="1923"/>
      <c r="AB191" s="42"/>
      <c r="AC191" s="1923"/>
      <c r="AD191" s="42"/>
      <c r="AE191" s="1923"/>
      <c r="AF191" s="42"/>
      <c r="AG191" s="1923"/>
      <c r="AH191" s="42"/>
      <c r="AI191" s="1923"/>
      <c r="AJ191" s="43"/>
      <c r="AK191" s="1837"/>
      <c r="AL191" s="1838"/>
      <c r="AM191" s="1835"/>
      <c r="AN191" s="2731"/>
      <c r="AO191" s="3687"/>
      <c r="AP191" s="1925"/>
      <c r="AQ191" s="1926"/>
      <c r="AR191" s="2731"/>
      <c r="AS191" s="3687"/>
      <c r="AT191" s="2731"/>
      <c r="AU191" s="3687"/>
      <c r="AV191" s="1925"/>
      <c r="AW191" s="3687"/>
      <c r="AX191" s="1925"/>
      <c r="AY191" s="3647" t="str">
        <f t="shared" si="357"/>
        <v/>
      </c>
      <c r="AZ191" s="3647"/>
      <c r="BA191" s="3647"/>
      <c r="BB191" s="3647"/>
      <c r="BC191" s="3647"/>
      <c r="BD191" s="3647"/>
      <c r="BE191" s="3647"/>
      <c r="BF191" s="3647"/>
      <c r="BG191" s="3647"/>
      <c r="BH191" s="148"/>
      <c r="BI191" s="148"/>
      <c r="BJ191" s="148"/>
      <c r="BK191" s="148"/>
      <c r="BR191" s="148"/>
      <c r="BS191" s="148"/>
      <c r="BT191" s="148"/>
      <c r="BU191" s="2117"/>
      <c r="CA191" s="3648" t="str">
        <f t="shared" si="361"/>
        <v/>
      </c>
      <c r="CB191" s="3648" t="str">
        <f t="shared" si="362"/>
        <v/>
      </c>
      <c r="CC191" s="3648" t="str">
        <f t="shared" si="363"/>
        <v/>
      </c>
      <c r="CD191" s="3648" t="str">
        <f t="shared" si="364"/>
        <v/>
      </c>
      <c r="CE191" s="3648" t="str">
        <f t="shared" si="365"/>
        <v/>
      </c>
      <c r="CF191" s="3648" t="str">
        <f t="shared" si="366"/>
        <v/>
      </c>
      <c r="CG191" s="3648" t="str">
        <f t="shared" si="367"/>
        <v/>
      </c>
      <c r="CH191" s="3648" t="str">
        <f t="shared" si="368"/>
        <v/>
      </c>
      <c r="CI191" s="3648" t="str">
        <f t="shared" si="369"/>
        <v/>
      </c>
      <c r="CJ191" s="3648"/>
      <c r="CK191" s="3648"/>
      <c r="CL191" s="3648"/>
      <c r="CM191" s="3648"/>
      <c r="CN191" s="3648"/>
      <c r="CO191" s="3648"/>
      <c r="CP191" s="3648"/>
      <c r="CQ191" s="3648"/>
      <c r="CR191" s="3648"/>
      <c r="CS191" s="3648"/>
      <c r="CT191" s="3648"/>
      <c r="CU191" s="3648"/>
      <c r="CV191" s="3648"/>
      <c r="CW191" s="3648" t="str">
        <f t="shared" si="358"/>
        <v/>
      </c>
      <c r="CX191" s="3648" t="str">
        <f t="shared" si="359"/>
        <v/>
      </c>
      <c r="CY191" s="3648"/>
      <c r="CZ191" s="3648"/>
      <c r="DA191" s="3649">
        <f t="shared" si="370"/>
        <v>0</v>
      </c>
      <c r="DB191" s="3649">
        <f t="shared" si="371"/>
        <v>0</v>
      </c>
      <c r="DC191" s="3649">
        <f t="shared" si="371"/>
        <v>0</v>
      </c>
      <c r="DD191" s="3649">
        <f t="shared" si="372"/>
        <v>0</v>
      </c>
      <c r="DE191" s="3649">
        <f t="shared" si="372"/>
        <v>0</v>
      </c>
      <c r="DF191" s="3649">
        <f t="shared" si="373"/>
        <v>0</v>
      </c>
      <c r="DG191" s="3649">
        <f t="shared" si="374"/>
        <v>0</v>
      </c>
      <c r="DH191" s="3649">
        <f t="shared" si="375"/>
        <v>0</v>
      </c>
      <c r="DI191" s="3649">
        <f t="shared" si="376"/>
        <v>0</v>
      </c>
      <c r="DJ191" s="3649"/>
      <c r="DK191" s="3649"/>
      <c r="DL191" s="3649"/>
      <c r="DM191" s="3649"/>
      <c r="DN191" s="3649"/>
      <c r="DO191" s="3649"/>
      <c r="DP191" s="3649"/>
      <c r="DQ191" s="3649"/>
      <c r="DR191" s="3649"/>
      <c r="DS191" s="3649"/>
      <c r="DT191" s="3649"/>
      <c r="DU191" s="3649"/>
      <c r="DV191" s="3649"/>
      <c r="DW191" s="3649">
        <f t="shared" si="360"/>
        <v>0</v>
      </c>
      <c r="DX191" s="3649">
        <f t="shared" si="360"/>
        <v>0</v>
      </c>
    </row>
    <row r="192" spans="1:128" ht="16.5" customHeight="1" x14ac:dyDescent="0.25">
      <c r="A192" s="8149" t="s">
        <v>3690</v>
      </c>
      <c r="B192" s="8150"/>
      <c r="C192" s="1921">
        <f>+E192+G192+I192+K192+M192+O192+Q192+S192+U192+W192+Y192+AA192+AC192+AE192+AG192+AI192</f>
        <v>0</v>
      </c>
      <c r="D192" s="3660">
        <f>+F192+H192+J192+L192+N192+P192+R192+T192+V192+X192+Z192+AB192+AD192+AF192+AH192+AJ192</f>
        <v>0</v>
      </c>
      <c r="E192" s="1923"/>
      <c r="F192" s="42"/>
      <c r="G192" s="1923"/>
      <c r="H192" s="42"/>
      <c r="I192" s="1923"/>
      <c r="J192" s="42"/>
      <c r="K192" s="1923"/>
      <c r="L192" s="42"/>
      <c r="M192" s="1923"/>
      <c r="N192" s="42"/>
      <c r="O192" s="1923"/>
      <c r="P192" s="42"/>
      <c r="Q192" s="1923"/>
      <c r="R192" s="42"/>
      <c r="S192" s="1923"/>
      <c r="T192" s="42"/>
      <c r="U192" s="1923"/>
      <c r="V192" s="42"/>
      <c r="W192" s="1923"/>
      <c r="X192" s="42"/>
      <c r="Y192" s="1923"/>
      <c r="Z192" s="42"/>
      <c r="AA192" s="1923"/>
      <c r="AB192" s="42"/>
      <c r="AC192" s="1923"/>
      <c r="AD192" s="42"/>
      <c r="AE192" s="1923"/>
      <c r="AF192" s="42"/>
      <c r="AG192" s="1923"/>
      <c r="AH192" s="42"/>
      <c r="AI192" s="1923"/>
      <c r="AJ192" s="42"/>
      <c r="AK192" s="3687"/>
      <c r="AL192" s="1925"/>
      <c r="AM192" s="1923"/>
      <c r="AN192" s="2731"/>
      <c r="AO192" s="3687"/>
      <c r="AP192" s="1925"/>
      <c r="AQ192" s="1926"/>
      <c r="AR192" s="2731"/>
      <c r="AS192" s="3687"/>
      <c r="AT192" s="2731"/>
      <c r="AU192" s="3687"/>
      <c r="AV192" s="1925"/>
      <c r="AW192" s="3687"/>
      <c r="AX192" s="1925"/>
      <c r="AY192" s="3647" t="str">
        <f t="shared" si="357"/>
        <v/>
      </c>
      <c r="AZ192" s="3647"/>
      <c r="BA192" s="3647"/>
      <c r="BB192" s="3647"/>
      <c r="BC192" s="3647"/>
      <c r="BD192" s="3647"/>
      <c r="BE192" s="3647"/>
      <c r="BF192" s="3647"/>
      <c r="BG192" s="3647"/>
      <c r="BH192" s="148"/>
      <c r="BI192" s="148"/>
      <c r="BJ192" s="148"/>
      <c r="BK192" s="148"/>
      <c r="BR192" s="148"/>
      <c r="BS192" s="148"/>
      <c r="BT192" s="148"/>
      <c r="BU192" s="2117"/>
      <c r="CA192" s="3648" t="str">
        <f t="shared" si="361"/>
        <v/>
      </c>
      <c r="CB192" s="3648" t="str">
        <f t="shared" si="362"/>
        <v/>
      </c>
      <c r="CC192" s="3648" t="str">
        <f t="shared" si="363"/>
        <v/>
      </c>
      <c r="CD192" s="3648" t="str">
        <f t="shared" si="364"/>
        <v/>
      </c>
      <c r="CE192" s="3648" t="str">
        <f t="shared" si="365"/>
        <v/>
      </c>
      <c r="CF192" s="3648" t="str">
        <f t="shared" si="366"/>
        <v/>
      </c>
      <c r="CG192" s="3648" t="str">
        <f t="shared" si="367"/>
        <v/>
      </c>
      <c r="CH192" s="3648" t="str">
        <f t="shared" si="368"/>
        <v/>
      </c>
      <c r="CI192" s="3648" t="str">
        <f t="shared" si="369"/>
        <v/>
      </c>
      <c r="CJ192" s="3648"/>
      <c r="CK192" s="3648"/>
      <c r="CL192" s="3648"/>
      <c r="CM192" s="3648"/>
      <c r="CN192" s="3648"/>
      <c r="CO192" s="3648"/>
      <c r="CP192" s="3648"/>
      <c r="CQ192" s="3648"/>
      <c r="CR192" s="3648"/>
      <c r="CS192" s="3648"/>
      <c r="CT192" s="3648"/>
      <c r="CU192" s="3648"/>
      <c r="CV192" s="3648"/>
      <c r="CW192" s="3648" t="str">
        <f t="shared" si="358"/>
        <v/>
      </c>
      <c r="CX192" s="3648" t="str">
        <f t="shared" si="359"/>
        <v/>
      </c>
      <c r="CY192" s="3648"/>
      <c r="CZ192" s="3648"/>
      <c r="DA192" s="3649">
        <f t="shared" si="370"/>
        <v>0</v>
      </c>
      <c r="DB192" s="3649">
        <f t="shared" si="371"/>
        <v>0</v>
      </c>
      <c r="DC192" s="3649">
        <f t="shared" si="371"/>
        <v>0</v>
      </c>
      <c r="DD192" s="3649">
        <f t="shared" si="372"/>
        <v>0</v>
      </c>
      <c r="DE192" s="3649">
        <f t="shared" si="372"/>
        <v>0</v>
      </c>
      <c r="DF192" s="3649">
        <f t="shared" si="373"/>
        <v>0</v>
      </c>
      <c r="DG192" s="3649">
        <f t="shared" si="374"/>
        <v>0</v>
      </c>
      <c r="DH192" s="3649">
        <f t="shared" si="375"/>
        <v>0</v>
      </c>
      <c r="DI192" s="3649">
        <f t="shared" si="376"/>
        <v>0</v>
      </c>
      <c r="DJ192" s="3649"/>
      <c r="DK192" s="3649"/>
      <c r="DL192" s="3649"/>
      <c r="DM192" s="3649"/>
      <c r="DN192" s="3649"/>
      <c r="DO192" s="3649"/>
      <c r="DP192" s="3649"/>
      <c r="DQ192" s="3649"/>
      <c r="DR192" s="3649"/>
      <c r="DS192" s="3649"/>
      <c r="DT192" s="3649"/>
      <c r="DU192" s="3649"/>
      <c r="DV192" s="3649"/>
      <c r="DW192" s="3649">
        <f t="shared" si="360"/>
        <v>0</v>
      </c>
      <c r="DX192" s="3649">
        <f t="shared" si="360"/>
        <v>0</v>
      </c>
    </row>
    <row r="193" spans="1:128" ht="16.5" customHeight="1" x14ac:dyDescent="0.25">
      <c r="A193" s="8151" t="s">
        <v>3691</v>
      </c>
      <c r="B193" s="8152"/>
      <c r="C193" s="1921">
        <f>+O193+Q193+S193+U193+W193+Y193+AA193+AC193+AE193+AG193+AI193</f>
        <v>0</v>
      </c>
      <c r="D193" s="3660">
        <f>+P193+R193+T193+V193+X193+Z193+AB193+AD193+AF193+AH193+AJ193</f>
        <v>0</v>
      </c>
      <c r="E193" s="2002"/>
      <c r="F193" s="6058"/>
      <c r="G193" s="2002"/>
      <c r="H193" s="6058"/>
      <c r="I193" s="2002"/>
      <c r="J193" s="6058"/>
      <c r="K193" s="2002"/>
      <c r="L193" s="6058"/>
      <c r="M193" s="2002"/>
      <c r="N193" s="6058"/>
      <c r="O193" s="1923"/>
      <c r="P193" s="42"/>
      <c r="Q193" s="1923"/>
      <c r="R193" s="42"/>
      <c r="S193" s="1923"/>
      <c r="T193" s="42"/>
      <c r="U193" s="1923"/>
      <c r="V193" s="42"/>
      <c r="W193" s="1923"/>
      <c r="X193" s="42"/>
      <c r="Y193" s="1923"/>
      <c r="Z193" s="42"/>
      <c r="AA193" s="1923"/>
      <c r="AB193" s="42"/>
      <c r="AC193" s="1923"/>
      <c r="AD193" s="42"/>
      <c r="AE193" s="1923"/>
      <c r="AF193" s="42"/>
      <c r="AG193" s="1923"/>
      <c r="AH193" s="42"/>
      <c r="AI193" s="1923"/>
      <c r="AJ193" s="42"/>
      <c r="AK193" s="3687"/>
      <c r="AL193" s="1925"/>
      <c r="AM193" s="1923"/>
      <c r="AN193" s="2731"/>
      <c r="AO193" s="3687"/>
      <c r="AP193" s="1925"/>
      <c r="AQ193" s="1926"/>
      <c r="AR193" s="2731"/>
      <c r="AS193" s="3687"/>
      <c r="AT193" s="2731"/>
      <c r="AU193" s="3687"/>
      <c r="AV193" s="1925"/>
      <c r="AW193" s="3687"/>
      <c r="AX193" s="1925"/>
      <c r="AY193" s="3647" t="str">
        <f t="shared" si="357"/>
        <v/>
      </c>
      <c r="AZ193" s="3647"/>
      <c r="BA193" s="3647"/>
      <c r="BB193" s="3647"/>
      <c r="BC193" s="3647"/>
      <c r="BD193" s="3647"/>
      <c r="BE193" s="3647"/>
      <c r="BF193" s="3647"/>
      <c r="BG193" s="3647"/>
      <c r="BH193" s="148"/>
      <c r="BI193" s="148"/>
      <c r="BJ193" s="148"/>
      <c r="BK193" s="148"/>
      <c r="BR193" s="148"/>
      <c r="BS193" s="148"/>
      <c r="BT193" s="148"/>
      <c r="BU193" s="2117"/>
      <c r="CA193" s="3648" t="str">
        <f t="shared" si="361"/>
        <v/>
      </c>
      <c r="CB193" s="3648" t="str">
        <f t="shared" si="362"/>
        <v/>
      </c>
      <c r="CC193" s="3648" t="str">
        <f t="shared" si="363"/>
        <v/>
      </c>
      <c r="CD193" s="3648" t="str">
        <f t="shared" si="364"/>
        <v/>
      </c>
      <c r="CE193" s="3648" t="str">
        <f t="shared" si="365"/>
        <v/>
      </c>
      <c r="CF193" s="3648" t="str">
        <f t="shared" si="366"/>
        <v/>
      </c>
      <c r="CG193" s="3648" t="str">
        <f t="shared" si="367"/>
        <v/>
      </c>
      <c r="CH193" s="3648" t="str">
        <f t="shared" si="368"/>
        <v/>
      </c>
      <c r="CI193" s="3648" t="str">
        <f t="shared" si="369"/>
        <v/>
      </c>
      <c r="CJ193" s="3648"/>
      <c r="CK193" s="3648"/>
      <c r="CL193" s="3648"/>
      <c r="CM193" s="3648"/>
      <c r="CN193" s="3648"/>
      <c r="CO193" s="3648"/>
      <c r="CP193" s="3648"/>
      <c r="CQ193" s="3648"/>
      <c r="CR193" s="3648"/>
      <c r="CS193" s="3648"/>
      <c r="CT193" s="3648"/>
      <c r="CU193" s="3648"/>
      <c r="CV193" s="3648"/>
      <c r="CW193" s="3648" t="str">
        <f t="shared" si="358"/>
        <v/>
      </c>
      <c r="CX193" s="3648" t="str">
        <f t="shared" si="359"/>
        <v/>
      </c>
      <c r="CY193" s="3648"/>
      <c r="CZ193" s="3648"/>
      <c r="DA193" s="3649">
        <f t="shared" si="370"/>
        <v>0</v>
      </c>
      <c r="DB193" s="3649">
        <f t="shared" si="371"/>
        <v>0</v>
      </c>
      <c r="DC193" s="3649">
        <f t="shared" si="371"/>
        <v>0</v>
      </c>
      <c r="DD193" s="3649">
        <f t="shared" si="372"/>
        <v>0</v>
      </c>
      <c r="DE193" s="3649">
        <f t="shared" si="372"/>
        <v>0</v>
      </c>
      <c r="DF193" s="3649">
        <f t="shared" si="373"/>
        <v>0</v>
      </c>
      <c r="DG193" s="3649">
        <f t="shared" si="374"/>
        <v>0</v>
      </c>
      <c r="DH193" s="3649">
        <f t="shared" si="375"/>
        <v>0</v>
      </c>
      <c r="DI193" s="3649">
        <f t="shared" si="376"/>
        <v>0</v>
      </c>
      <c r="DJ193" s="3649"/>
      <c r="DK193" s="3649"/>
      <c r="DL193" s="3649"/>
      <c r="DM193" s="3649"/>
      <c r="DN193" s="3649"/>
      <c r="DO193" s="3649"/>
      <c r="DP193" s="3649"/>
      <c r="DQ193" s="3649"/>
      <c r="DR193" s="3649"/>
      <c r="DS193" s="3649"/>
      <c r="DT193" s="3649"/>
      <c r="DU193" s="3649"/>
      <c r="DV193" s="3649"/>
      <c r="DW193" s="3649">
        <f t="shared" si="360"/>
        <v>0</v>
      </c>
      <c r="DX193" s="3649">
        <f t="shared" si="360"/>
        <v>0</v>
      </c>
    </row>
    <row r="194" spans="1:128" ht="16.149999999999999" customHeight="1" x14ac:dyDescent="0.25">
      <c r="A194" s="8149" t="s">
        <v>3656</v>
      </c>
      <c r="B194" s="8150"/>
      <c r="C194" s="1921">
        <f>+O194+Q194+S194+U194+W194+Y194+AA194+AC194+AE194+AG194+AI194</f>
        <v>0</v>
      </c>
      <c r="D194" s="3660">
        <f>+P194+R194+T194+V194+X194+Z194+AB194+AD194+AF194+AH194+AJ194</f>
        <v>0</v>
      </c>
      <c r="E194" s="2002"/>
      <c r="F194" s="6058"/>
      <c r="G194" s="2002"/>
      <c r="H194" s="6058"/>
      <c r="I194" s="2002"/>
      <c r="J194" s="6058"/>
      <c r="K194" s="2002"/>
      <c r="L194" s="6058"/>
      <c r="M194" s="2002"/>
      <c r="N194" s="6058"/>
      <c r="O194" s="1923"/>
      <c r="P194" s="42"/>
      <c r="Q194" s="1923"/>
      <c r="R194" s="42"/>
      <c r="S194" s="1923"/>
      <c r="T194" s="42"/>
      <c r="U194" s="1923"/>
      <c r="V194" s="42"/>
      <c r="W194" s="1923"/>
      <c r="X194" s="42"/>
      <c r="Y194" s="1923"/>
      <c r="Z194" s="42"/>
      <c r="AA194" s="1923"/>
      <c r="AB194" s="42"/>
      <c r="AC194" s="1923"/>
      <c r="AD194" s="42"/>
      <c r="AE194" s="1923"/>
      <c r="AF194" s="42"/>
      <c r="AG194" s="1923"/>
      <c r="AH194" s="42"/>
      <c r="AI194" s="1923"/>
      <c r="AJ194" s="42"/>
      <c r="AK194" s="3687"/>
      <c r="AL194" s="1925"/>
      <c r="AM194" s="1923"/>
      <c r="AN194" s="2731"/>
      <c r="AO194" s="3687"/>
      <c r="AP194" s="1925"/>
      <c r="AQ194" s="1926"/>
      <c r="AR194" s="2731"/>
      <c r="AS194" s="3687"/>
      <c r="AT194" s="2731"/>
      <c r="AU194" s="3687"/>
      <c r="AV194" s="1925"/>
      <c r="AW194" s="3687"/>
      <c r="AX194" s="1925"/>
      <c r="AY194" s="3647" t="str">
        <f t="shared" si="357"/>
        <v/>
      </c>
      <c r="AZ194" s="3647"/>
      <c r="BA194" s="3647"/>
      <c r="BB194" s="3647"/>
      <c r="BC194" s="3647"/>
      <c r="BD194" s="3647"/>
      <c r="BE194" s="3647"/>
      <c r="BF194" s="3647"/>
      <c r="BG194" s="3647"/>
      <c r="BH194" s="148"/>
      <c r="BI194" s="148"/>
      <c r="BJ194" s="148"/>
      <c r="BK194" s="148"/>
      <c r="BR194" s="148"/>
      <c r="BS194" s="148"/>
      <c r="BT194" s="148"/>
      <c r="BU194" s="2117"/>
      <c r="CA194" s="3648" t="str">
        <f t="shared" si="361"/>
        <v/>
      </c>
      <c r="CB194" s="3648" t="str">
        <f t="shared" si="362"/>
        <v/>
      </c>
      <c r="CC194" s="3648" t="str">
        <f t="shared" si="363"/>
        <v/>
      </c>
      <c r="CD194" s="3648" t="str">
        <f t="shared" si="364"/>
        <v/>
      </c>
      <c r="CE194" s="3648" t="str">
        <f t="shared" si="365"/>
        <v/>
      </c>
      <c r="CF194" s="3648" t="str">
        <f t="shared" si="366"/>
        <v/>
      </c>
      <c r="CG194" s="3648" t="str">
        <f t="shared" si="367"/>
        <v/>
      </c>
      <c r="CH194" s="3648" t="str">
        <f t="shared" si="368"/>
        <v/>
      </c>
      <c r="CI194" s="3648" t="str">
        <f t="shared" si="369"/>
        <v/>
      </c>
      <c r="CJ194" s="3648"/>
      <c r="CK194" s="3648"/>
      <c r="CL194" s="3648"/>
      <c r="CM194" s="3648"/>
      <c r="CN194" s="3648"/>
      <c r="CO194" s="3648"/>
      <c r="CP194" s="3648"/>
      <c r="CQ194" s="3648"/>
      <c r="CR194" s="3648"/>
      <c r="CS194" s="3648"/>
      <c r="CT194" s="3648"/>
      <c r="CU194" s="3648"/>
      <c r="CV194" s="3648"/>
      <c r="CW194" s="3648" t="str">
        <f t="shared" si="358"/>
        <v/>
      </c>
      <c r="CX194" s="3648" t="str">
        <f t="shared" si="359"/>
        <v/>
      </c>
      <c r="CY194" s="3648"/>
      <c r="CZ194" s="3648"/>
      <c r="DA194" s="3649">
        <f t="shared" si="370"/>
        <v>0</v>
      </c>
      <c r="DB194" s="3649">
        <f t="shared" si="371"/>
        <v>0</v>
      </c>
      <c r="DC194" s="3649">
        <f t="shared" si="371"/>
        <v>0</v>
      </c>
      <c r="DD194" s="3649">
        <f t="shared" si="372"/>
        <v>0</v>
      </c>
      <c r="DE194" s="3649">
        <f t="shared" si="372"/>
        <v>0</v>
      </c>
      <c r="DF194" s="3649">
        <f t="shared" si="373"/>
        <v>0</v>
      </c>
      <c r="DG194" s="3649">
        <f t="shared" si="374"/>
        <v>0</v>
      </c>
      <c r="DH194" s="3649">
        <f t="shared" si="375"/>
        <v>0</v>
      </c>
      <c r="DI194" s="3649">
        <f t="shared" si="376"/>
        <v>0</v>
      </c>
      <c r="DJ194" s="3649"/>
      <c r="DK194" s="3649"/>
      <c r="DL194" s="3649"/>
      <c r="DM194" s="3649"/>
      <c r="DN194" s="3649"/>
      <c r="DO194" s="3649"/>
      <c r="DP194" s="3649"/>
      <c r="DQ194" s="3649"/>
      <c r="DR194" s="3649"/>
      <c r="DS194" s="3649"/>
      <c r="DT194" s="3649"/>
      <c r="DU194" s="3649"/>
      <c r="DV194" s="3649"/>
      <c r="DW194" s="3649">
        <f t="shared" si="360"/>
        <v>0</v>
      </c>
      <c r="DX194" s="3649">
        <f t="shared" si="360"/>
        <v>0</v>
      </c>
    </row>
    <row r="195" spans="1:128" ht="16.149999999999999" customHeight="1" x14ac:dyDescent="0.25">
      <c r="A195" s="8153" t="s">
        <v>3692</v>
      </c>
      <c r="B195" s="8154"/>
      <c r="C195" s="2290">
        <f>+E195+G195+I195+K195+M195+O195+Q195+S195+U195+W195+Y195+AA195+AC195+AE195+AG195+AI195</f>
        <v>0</v>
      </c>
      <c r="D195" s="6164">
        <f>+F195+H195+J195+L195+N195+P195+R195+T195+V195+X195+Z195+AB195+AD195+AF195+AH195+AJ195</f>
        <v>0</v>
      </c>
      <c r="E195" s="2013"/>
      <c r="F195" s="2179"/>
      <c r="G195" s="2013"/>
      <c r="H195" s="2179"/>
      <c r="I195" s="2013"/>
      <c r="J195" s="2179"/>
      <c r="K195" s="2013"/>
      <c r="L195" s="2179"/>
      <c r="M195" s="2013"/>
      <c r="N195" s="2179"/>
      <c r="O195" s="2013"/>
      <c r="P195" s="2179"/>
      <c r="Q195" s="2013"/>
      <c r="R195" s="2179"/>
      <c r="S195" s="2013"/>
      <c r="T195" s="2179"/>
      <c r="U195" s="2013"/>
      <c r="V195" s="2179"/>
      <c r="W195" s="2013"/>
      <c r="X195" s="2179"/>
      <c r="Y195" s="2013"/>
      <c r="Z195" s="2179"/>
      <c r="AA195" s="2013"/>
      <c r="AB195" s="2179"/>
      <c r="AC195" s="2013"/>
      <c r="AD195" s="2179"/>
      <c r="AE195" s="2013"/>
      <c r="AF195" s="2179"/>
      <c r="AG195" s="2013"/>
      <c r="AH195" s="2179"/>
      <c r="AI195" s="2013"/>
      <c r="AJ195" s="2179"/>
      <c r="AK195" s="2178"/>
      <c r="AL195" s="173"/>
      <c r="AM195" s="2013"/>
      <c r="AN195" s="336"/>
      <c r="AO195" s="2178"/>
      <c r="AP195" s="173"/>
      <c r="AQ195" s="2732"/>
      <c r="AR195" s="336"/>
      <c r="AS195" s="2178"/>
      <c r="AT195" s="336"/>
      <c r="AU195" s="2178"/>
      <c r="AV195" s="173"/>
      <c r="AW195" s="2178"/>
      <c r="AX195" s="173"/>
      <c r="AY195" s="3647" t="str">
        <f t="shared" si="357"/>
        <v/>
      </c>
      <c r="AZ195" s="3647"/>
      <c r="BA195" s="3647"/>
      <c r="BB195" s="3647"/>
      <c r="BC195" s="3647"/>
      <c r="BD195" s="3647"/>
      <c r="BE195" s="3647"/>
      <c r="BF195" s="3647"/>
      <c r="BG195" s="3647"/>
      <c r="BH195" s="148"/>
      <c r="BI195" s="148"/>
      <c r="BJ195" s="148"/>
      <c r="BK195" s="148"/>
      <c r="BR195" s="148"/>
      <c r="BS195" s="148"/>
      <c r="BT195" s="148"/>
      <c r="BU195" s="2117"/>
      <c r="CA195" s="3648" t="str">
        <f t="shared" si="361"/>
        <v/>
      </c>
      <c r="CB195" s="3648" t="str">
        <f t="shared" si="362"/>
        <v/>
      </c>
      <c r="CC195" s="3648" t="str">
        <f t="shared" si="363"/>
        <v/>
      </c>
      <c r="CD195" s="3648" t="str">
        <f t="shared" si="364"/>
        <v/>
      </c>
      <c r="CE195" s="3648" t="str">
        <f t="shared" si="365"/>
        <v/>
      </c>
      <c r="CF195" s="3648" t="str">
        <f t="shared" si="366"/>
        <v/>
      </c>
      <c r="CG195" s="3648" t="str">
        <f t="shared" si="367"/>
        <v/>
      </c>
      <c r="CH195" s="3648" t="str">
        <f t="shared" si="368"/>
        <v/>
      </c>
      <c r="CI195" s="3648" t="str">
        <f t="shared" si="369"/>
        <v/>
      </c>
      <c r="CJ195" s="3648"/>
      <c r="CK195" s="3648"/>
      <c r="CL195" s="3648"/>
      <c r="CM195" s="3648"/>
      <c r="CN195" s="3648"/>
      <c r="CO195" s="3648"/>
      <c r="CP195" s="3648"/>
      <c r="CQ195" s="3648"/>
      <c r="CR195" s="3648"/>
      <c r="CS195" s="3648"/>
      <c r="CT195" s="3648"/>
      <c r="CU195" s="3648"/>
      <c r="CV195" s="3648"/>
      <c r="CW195" s="3648" t="str">
        <f t="shared" si="358"/>
        <v/>
      </c>
      <c r="CX195" s="3648" t="str">
        <f t="shared" si="359"/>
        <v/>
      </c>
      <c r="CY195" s="3648"/>
      <c r="CZ195" s="3648"/>
      <c r="DA195" s="3649">
        <f t="shared" si="370"/>
        <v>0</v>
      </c>
      <c r="DB195" s="3649">
        <f t="shared" si="371"/>
        <v>0</v>
      </c>
      <c r="DC195" s="3649">
        <f t="shared" si="371"/>
        <v>0</v>
      </c>
      <c r="DD195" s="3649">
        <f t="shared" si="372"/>
        <v>0</v>
      </c>
      <c r="DE195" s="3649">
        <f t="shared" si="372"/>
        <v>0</v>
      </c>
      <c r="DF195" s="3649">
        <f t="shared" si="373"/>
        <v>0</v>
      </c>
      <c r="DG195" s="3649">
        <f t="shared" si="374"/>
        <v>0</v>
      </c>
      <c r="DH195" s="3649">
        <f t="shared" si="375"/>
        <v>0</v>
      </c>
      <c r="DI195" s="3649">
        <f t="shared" si="376"/>
        <v>0</v>
      </c>
      <c r="DJ195" s="3649"/>
      <c r="DK195" s="3649"/>
      <c r="DL195" s="3649"/>
      <c r="DM195" s="3649"/>
      <c r="DN195" s="3649"/>
      <c r="DO195" s="3649"/>
      <c r="DP195" s="3649"/>
      <c r="DQ195" s="3649"/>
      <c r="DR195" s="3649"/>
      <c r="DS195" s="3649"/>
      <c r="DT195" s="3649"/>
      <c r="DU195" s="3649"/>
      <c r="DV195" s="3649"/>
      <c r="DW195" s="3649">
        <f t="shared" si="360"/>
        <v>0</v>
      </c>
      <c r="DX195" s="3649">
        <f t="shared" si="360"/>
        <v>0</v>
      </c>
    </row>
    <row r="196" spans="1:128" ht="21" customHeight="1" x14ac:dyDescent="0.25">
      <c r="A196" s="8155" t="s">
        <v>3657</v>
      </c>
      <c r="B196" s="6165" t="s">
        <v>3676</v>
      </c>
      <c r="C196" s="6166">
        <f t="shared" ref="C196:D198" si="377">+O196+Q196+S196+U196+W196+Y196+AA196+AC196+AE196+AG196</f>
        <v>0</v>
      </c>
      <c r="D196" s="6158">
        <f t="shared" si="377"/>
        <v>0</v>
      </c>
      <c r="E196" s="6159"/>
      <c r="F196" s="6031"/>
      <c r="G196" s="6159"/>
      <c r="H196" s="6031"/>
      <c r="I196" s="6159"/>
      <c r="J196" s="6031"/>
      <c r="K196" s="6159"/>
      <c r="L196" s="6031"/>
      <c r="M196" s="6159"/>
      <c r="N196" s="6031"/>
      <c r="O196" s="5515"/>
      <c r="P196" s="6153"/>
      <c r="Q196" s="5515"/>
      <c r="R196" s="6153"/>
      <c r="S196" s="5515"/>
      <c r="T196" s="6153"/>
      <c r="U196" s="5515"/>
      <c r="V196" s="6153"/>
      <c r="W196" s="5515"/>
      <c r="X196" s="6153"/>
      <c r="Y196" s="5515"/>
      <c r="Z196" s="6153"/>
      <c r="AA196" s="5515"/>
      <c r="AB196" s="6153"/>
      <c r="AC196" s="5515"/>
      <c r="AD196" s="6153"/>
      <c r="AE196" s="5515"/>
      <c r="AF196" s="6153"/>
      <c r="AG196" s="5515"/>
      <c r="AH196" s="6153"/>
      <c r="AI196" s="6175"/>
      <c r="AJ196" s="6176"/>
      <c r="AK196" s="6169"/>
      <c r="AL196" s="6091"/>
      <c r="AM196" s="5515"/>
      <c r="AN196" s="6170"/>
      <c r="AO196" s="6169"/>
      <c r="AP196" s="6091"/>
      <c r="AQ196" s="5452"/>
      <c r="AR196" s="6170"/>
      <c r="AS196" s="5452"/>
      <c r="AT196" s="6170"/>
      <c r="AU196" s="5452"/>
      <c r="AV196" s="6170"/>
      <c r="AW196" s="6171"/>
      <c r="AX196" s="6172"/>
      <c r="AY196" s="3647" t="str">
        <f t="shared" si="357"/>
        <v/>
      </c>
      <c r="AZ196" s="3647"/>
      <c r="BA196" s="3647"/>
      <c r="BB196" s="3647"/>
      <c r="BC196" s="3647"/>
      <c r="BD196" s="3647"/>
      <c r="BE196" s="3647"/>
      <c r="BF196" s="3647"/>
      <c r="BG196" s="3647"/>
      <c r="BH196" s="148"/>
      <c r="BI196" s="148"/>
      <c r="BJ196" s="148"/>
      <c r="BK196" s="148"/>
      <c r="BR196" s="148"/>
      <c r="BS196" s="148"/>
      <c r="BT196" s="148"/>
      <c r="BU196" s="2117"/>
      <c r="CA196" s="3648" t="str">
        <f t="shared" si="361"/>
        <v/>
      </c>
      <c r="CB196" s="3648" t="str">
        <f t="shared" si="362"/>
        <v/>
      </c>
      <c r="CC196" s="3648" t="str">
        <f t="shared" si="363"/>
        <v/>
      </c>
      <c r="CD196" s="3648" t="str">
        <f t="shared" si="364"/>
        <v/>
      </c>
      <c r="CE196" s="3648" t="str">
        <f t="shared" si="365"/>
        <v/>
      </c>
      <c r="CF196" s="3648" t="str">
        <f t="shared" si="366"/>
        <v/>
      </c>
      <c r="CG196" s="3648" t="str">
        <f t="shared" si="367"/>
        <v/>
      </c>
      <c r="CH196" s="3648" t="str">
        <f t="shared" si="368"/>
        <v/>
      </c>
      <c r="CI196" s="3648" t="str">
        <f t="shared" si="369"/>
        <v/>
      </c>
      <c r="CJ196" s="3648"/>
      <c r="CK196" s="3648"/>
      <c r="CL196" s="3648"/>
      <c r="CM196" s="3648"/>
      <c r="CN196" s="3648"/>
      <c r="CO196" s="3648"/>
      <c r="CP196" s="3648"/>
      <c r="CQ196" s="3648"/>
      <c r="CR196" s="3648"/>
      <c r="CS196" s="3648"/>
      <c r="CT196" s="3648"/>
      <c r="CU196" s="3648"/>
      <c r="CV196" s="3648"/>
      <c r="CW196" s="3648" t="str">
        <f t="shared" si="358"/>
        <v/>
      </c>
      <c r="CX196" s="3648" t="str">
        <f t="shared" si="359"/>
        <v/>
      </c>
      <c r="CY196" s="3648"/>
      <c r="CZ196" s="3648"/>
      <c r="DA196" s="3649">
        <f t="shared" si="370"/>
        <v>0</v>
      </c>
      <c r="DB196" s="3649">
        <f t="shared" si="371"/>
        <v>0</v>
      </c>
      <c r="DC196" s="3649">
        <f t="shared" si="371"/>
        <v>0</v>
      </c>
      <c r="DD196" s="3649">
        <f t="shared" si="372"/>
        <v>0</v>
      </c>
      <c r="DE196" s="3649">
        <f t="shared" si="372"/>
        <v>0</v>
      </c>
      <c r="DF196" s="3649">
        <f t="shared" si="373"/>
        <v>0</v>
      </c>
      <c r="DG196" s="3649">
        <f t="shared" si="374"/>
        <v>0</v>
      </c>
      <c r="DH196" s="3649">
        <f t="shared" si="375"/>
        <v>0</v>
      </c>
      <c r="DI196" s="3649">
        <f t="shared" si="376"/>
        <v>0</v>
      </c>
      <c r="DJ196" s="3649"/>
      <c r="DK196" s="3649"/>
      <c r="DL196" s="3649"/>
      <c r="DM196" s="3649"/>
      <c r="DN196" s="3649"/>
      <c r="DO196" s="3649"/>
      <c r="DP196" s="3649"/>
      <c r="DQ196" s="3649"/>
      <c r="DR196" s="3649"/>
      <c r="DS196" s="3649"/>
      <c r="DT196" s="3649"/>
      <c r="DU196" s="3649"/>
      <c r="DV196" s="3649"/>
      <c r="DW196" s="3649">
        <f t="shared" si="360"/>
        <v>0</v>
      </c>
      <c r="DX196" s="3649">
        <f t="shared" si="360"/>
        <v>0</v>
      </c>
    </row>
    <row r="197" spans="1:128" ht="19.5" customHeight="1" x14ac:dyDescent="0.25">
      <c r="A197" s="7677"/>
      <c r="B197" s="3653" t="s">
        <v>3677</v>
      </c>
      <c r="C197" s="1921">
        <f t="shared" si="377"/>
        <v>0</v>
      </c>
      <c r="D197" s="3660">
        <f t="shared" si="377"/>
        <v>0</v>
      </c>
      <c r="E197" s="2002"/>
      <c r="F197" s="6058"/>
      <c r="G197" s="2002"/>
      <c r="H197" s="6058"/>
      <c r="I197" s="2002"/>
      <c r="J197" s="6058"/>
      <c r="K197" s="2002"/>
      <c r="L197" s="6058"/>
      <c r="M197" s="2002"/>
      <c r="N197" s="6058"/>
      <c r="O197" s="1923"/>
      <c r="P197" s="42"/>
      <c r="Q197" s="1923"/>
      <c r="R197" s="42"/>
      <c r="S197" s="1923"/>
      <c r="T197" s="42"/>
      <c r="U197" s="1923"/>
      <c r="V197" s="42"/>
      <c r="W197" s="1923"/>
      <c r="X197" s="42"/>
      <c r="Y197" s="1923"/>
      <c r="Z197" s="42"/>
      <c r="AA197" s="1923"/>
      <c r="AB197" s="42"/>
      <c r="AC197" s="1923"/>
      <c r="AD197" s="42"/>
      <c r="AE197" s="1923"/>
      <c r="AF197" s="42"/>
      <c r="AG197" s="1923"/>
      <c r="AH197" s="42"/>
      <c r="AI197" s="3668"/>
      <c r="AJ197" s="6177"/>
      <c r="AK197" s="3687"/>
      <c r="AL197" s="1925"/>
      <c r="AM197" s="1923"/>
      <c r="AN197" s="2731"/>
      <c r="AO197" s="3687"/>
      <c r="AP197" s="1925"/>
      <c r="AQ197" s="1926"/>
      <c r="AR197" s="2731"/>
      <c r="AS197" s="1926"/>
      <c r="AT197" s="2731"/>
      <c r="AU197" s="1926"/>
      <c r="AV197" s="2731"/>
      <c r="AW197" s="6173"/>
      <c r="AX197" s="2006"/>
      <c r="AY197" s="3647" t="str">
        <f t="shared" si="357"/>
        <v/>
      </c>
      <c r="AZ197" s="3647"/>
      <c r="BA197" s="3647"/>
      <c r="BB197" s="3647"/>
      <c r="BC197" s="3647"/>
      <c r="BD197" s="3647"/>
      <c r="BE197" s="3647"/>
      <c r="BF197" s="3647"/>
      <c r="BG197" s="3647"/>
      <c r="BH197" s="148"/>
      <c r="BI197" s="148"/>
      <c r="BJ197" s="148"/>
      <c r="BK197" s="148"/>
      <c r="BR197" s="148"/>
      <c r="BS197" s="148"/>
      <c r="BT197" s="148"/>
      <c r="BU197" s="2117"/>
      <c r="CA197" s="3648" t="str">
        <f t="shared" si="361"/>
        <v/>
      </c>
      <c r="CB197" s="3648" t="str">
        <f t="shared" si="362"/>
        <v/>
      </c>
      <c r="CC197" s="3648" t="str">
        <f t="shared" si="363"/>
        <v/>
      </c>
      <c r="CD197" s="3648" t="str">
        <f t="shared" si="364"/>
        <v/>
      </c>
      <c r="CE197" s="3648" t="str">
        <f t="shared" si="365"/>
        <v/>
      </c>
      <c r="CF197" s="3648" t="str">
        <f t="shared" si="366"/>
        <v/>
      </c>
      <c r="CG197" s="3648" t="str">
        <f t="shared" si="367"/>
        <v/>
      </c>
      <c r="CH197" s="3648" t="str">
        <f t="shared" si="368"/>
        <v/>
      </c>
      <c r="CI197" s="3648" t="str">
        <f t="shared" si="369"/>
        <v/>
      </c>
      <c r="CJ197" s="3648"/>
      <c r="CK197" s="3648"/>
      <c r="CL197" s="3648"/>
      <c r="CM197" s="3648"/>
      <c r="CN197" s="3648"/>
      <c r="CO197" s="3648"/>
      <c r="CP197" s="3648"/>
      <c r="CQ197" s="3648"/>
      <c r="CR197" s="3648"/>
      <c r="CS197" s="3648"/>
      <c r="CT197" s="3648"/>
      <c r="CU197" s="3648"/>
      <c r="CV197" s="3648"/>
      <c r="CW197" s="3648" t="str">
        <f t="shared" si="358"/>
        <v/>
      </c>
      <c r="CX197" s="3648" t="str">
        <f t="shared" si="359"/>
        <v/>
      </c>
      <c r="CY197" s="3648"/>
      <c r="CZ197" s="3648"/>
      <c r="DA197" s="3649">
        <f t="shared" si="370"/>
        <v>0</v>
      </c>
      <c r="DB197" s="3649">
        <f t="shared" si="371"/>
        <v>0</v>
      </c>
      <c r="DC197" s="3649">
        <f t="shared" si="371"/>
        <v>0</v>
      </c>
      <c r="DD197" s="3649">
        <f t="shared" si="372"/>
        <v>0</v>
      </c>
      <c r="DE197" s="3649">
        <f t="shared" si="372"/>
        <v>0</v>
      </c>
      <c r="DF197" s="3649">
        <f t="shared" si="373"/>
        <v>0</v>
      </c>
      <c r="DG197" s="3649">
        <f t="shared" si="374"/>
        <v>0</v>
      </c>
      <c r="DH197" s="3649">
        <f t="shared" si="375"/>
        <v>0</v>
      </c>
      <c r="DI197" s="3649">
        <f t="shared" si="376"/>
        <v>0</v>
      </c>
      <c r="DJ197" s="3649"/>
      <c r="DK197" s="3649"/>
      <c r="DL197" s="3649"/>
      <c r="DM197" s="3649"/>
      <c r="DN197" s="3649"/>
      <c r="DO197" s="3649"/>
      <c r="DP197" s="3649"/>
      <c r="DQ197" s="3649"/>
      <c r="DR197" s="3649"/>
      <c r="DS197" s="3649"/>
      <c r="DT197" s="3649"/>
      <c r="DU197" s="3649"/>
      <c r="DV197" s="3649"/>
      <c r="DW197" s="3649">
        <f t="shared" si="360"/>
        <v>0</v>
      </c>
      <c r="DX197" s="3649">
        <f t="shared" si="360"/>
        <v>0</v>
      </c>
    </row>
    <row r="198" spans="1:128" ht="19.5" customHeight="1" x14ac:dyDescent="0.25">
      <c r="A198" s="7678"/>
      <c r="B198" s="3657" t="s">
        <v>3678</v>
      </c>
      <c r="C198" s="2290">
        <f t="shared" si="377"/>
        <v>0</v>
      </c>
      <c r="D198" s="2019">
        <f t="shared" si="377"/>
        <v>0</v>
      </c>
      <c r="E198" s="2034"/>
      <c r="F198" s="2176"/>
      <c r="G198" s="2034"/>
      <c r="H198" s="2176"/>
      <c r="I198" s="2034"/>
      <c r="J198" s="2176"/>
      <c r="K198" s="2034"/>
      <c r="L198" s="2176"/>
      <c r="M198" s="2034"/>
      <c r="N198" s="2176"/>
      <c r="O198" s="2022"/>
      <c r="P198" s="2028"/>
      <c r="Q198" s="2022"/>
      <c r="R198" s="2028"/>
      <c r="S198" s="2022"/>
      <c r="T198" s="2028"/>
      <c r="U198" s="2022"/>
      <c r="V198" s="2028"/>
      <c r="W198" s="2022"/>
      <c r="X198" s="2028"/>
      <c r="Y198" s="2022"/>
      <c r="Z198" s="2028"/>
      <c r="AA198" s="2022"/>
      <c r="AB198" s="2028"/>
      <c r="AC198" s="2022"/>
      <c r="AD198" s="2028"/>
      <c r="AE198" s="2022"/>
      <c r="AF198" s="2028"/>
      <c r="AG198" s="2022"/>
      <c r="AH198" s="2028"/>
      <c r="AI198" s="3669"/>
      <c r="AJ198" s="3670"/>
      <c r="AK198" s="2167"/>
      <c r="AL198" s="2025"/>
      <c r="AM198" s="2022"/>
      <c r="AN198" s="2734"/>
      <c r="AO198" s="2167"/>
      <c r="AP198" s="2025"/>
      <c r="AQ198" s="2023"/>
      <c r="AR198" s="2734"/>
      <c r="AS198" s="2023"/>
      <c r="AT198" s="2734"/>
      <c r="AU198" s="2023"/>
      <c r="AV198" s="2734"/>
      <c r="AW198" s="3663"/>
      <c r="AX198" s="2059"/>
      <c r="AY198" s="3647" t="str">
        <f t="shared" si="357"/>
        <v/>
      </c>
      <c r="AZ198" s="3647"/>
      <c r="BA198" s="3647"/>
      <c r="BB198" s="3647"/>
      <c r="BC198" s="3647"/>
      <c r="BD198" s="3647"/>
      <c r="BE198" s="3647"/>
      <c r="BF198" s="3647"/>
      <c r="BG198" s="3647"/>
      <c r="BH198" s="148"/>
      <c r="BI198" s="148"/>
      <c r="BJ198" s="148"/>
      <c r="BK198" s="148"/>
      <c r="BR198" s="148"/>
      <c r="BS198" s="148"/>
      <c r="BT198" s="148"/>
      <c r="BU198" s="2117"/>
      <c r="CA198" s="3648" t="str">
        <f t="shared" si="361"/>
        <v/>
      </c>
      <c r="CB198" s="3648" t="str">
        <f t="shared" si="362"/>
        <v/>
      </c>
      <c r="CC198" s="3648" t="str">
        <f t="shared" si="363"/>
        <v/>
      </c>
      <c r="CD198" s="3648" t="str">
        <f t="shared" si="364"/>
        <v/>
      </c>
      <c r="CE198" s="3648" t="str">
        <f t="shared" si="365"/>
        <v/>
      </c>
      <c r="CF198" s="3648" t="str">
        <f t="shared" si="366"/>
        <v/>
      </c>
      <c r="CG198" s="3648" t="str">
        <f t="shared" si="367"/>
        <v/>
      </c>
      <c r="CH198" s="3648" t="str">
        <f t="shared" si="368"/>
        <v/>
      </c>
      <c r="CI198" s="3648" t="str">
        <f t="shared" si="369"/>
        <v/>
      </c>
      <c r="CJ198" s="3648"/>
      <c r="CK198" s="3648"/>
      <c r="CL198" s="3648"/>
      <c r="CM198" s="3648"/>
      <c r="CN198" s="3648"/>
      <c r="CO198" s="3648"/>
      <c r="CP198" s="3648"/>
      <c r="CQ198" s="3648"/>
      <c r="CR198" s="3648"/>
      <c r="CS198" s="3648"/>
      <c r="CT198" s="3648"/>
      <c r="CU198" s="3648"/>
      <c r="CV198" s="3648"/>
      <c r="CW198" s="3648" t="str">
        <f t="shared" si="358"/>
        <v/>
      </c>
      <c r="CX198" s="3648" t="str">
        <f t="shared" si="359"/>
        <v/>
      </c>
      <c r="CY198" s="3648"/>
      <c r="CZ198" s="3648"/>
      <c r="DA198" s="3649">
        <f t="shared" si="370"/>
        <v>0</v>
      </c>
      <c r="DB198" s="3649">
        <f t="shared" si="371"/>
        <v>0</v>
      </c>
      <c r="DC198" s="3649">
        <f t="shared" si="371"/>
        <v>0</v>
      </c>
      <c r="DD198" s="3649">
        <f t="shared" si="372"/>
        <v>0</v>
      </c>
      <c r="DE198" s="3649">
        <f t="shared" si="372"/>
        <v>0</v>
      </c>
      <c r="DF198" s="3649">
        <f t="shared" si="373"/>
        <v>0</v>
      </c>
      <c r="DG198" s="3649">
        <f t="shared" si="374"/>
        <v>0</v>
      </c>
      <c r="DH198" s="3649">
        <f t="shared" si="375"/>
        <v>0</v>
      </c>
      <c r="DI198" s="3649">
        <f t="shared" si="376"/>
        <v>0</v>
      </c>
      <c r="DJ198" s="3649"/>
      <c r="DK198" s="3649"/>
      <c r="DL198" s="3649"/>
      <c r="DM198" s="3649"/>
      <c r="DN198" s="3649"/>
      <c r="DO198" s="3649"/>
      <c r="DP198" s="3649"/>
      <c r="DQ198" s="3649"/>
      <c r="DR198" s="3649"/>
      <c r="DS198" s="3649"/>
      <c r="DT198" s="3649"/>
      <c r="DU198" s="3649"/>
      <c r="DV198" s="3649"/>
      <c r="DW198" s="3649">
        <f t="shared" si="360"/>
        <v>0</v>
      </c>
      <c r="DX198" s="3649">
        <f t="shared" si="360"/>
        <v>0</v>
      </c>
    </row>
    <row r="199" spans="1:128" ht="16.149999999999999" customHeight="1" x14ac:dyDescent="0.25">
      <c r="A199" s="8147" t="s">
        <v>3658</v>
      </c>
      <c r="B199" s="8156"/>
      <c r="C199" s="6166">
        <f t="shared" ref="C199:D201" si="378">+E199+G199+I199+K199+M199+O199+Q199+S199+U199+W199+Y199+AA199+AC199+AE199+AG199+AI199</f>
        <v>0</v>
      </c>
      <c r="D199" s="3660">
        <f t="shared" si="378"/>
        <v>0</v>
      </c>
      <c r="E199" s="5701"/>
      <c r="F199" s="384"/>
      <c r="G199" s="5701"/>
      <c r="H199" s="384"/>
      <c r="I199" s="5701"/>
      <c r="J199" s="384"/>
      <c r="K199" s="5701"/>
      <c r="L199" s="384"/>
      <c r="M199" s="6174"/>
      <c r="N199" s="597"/>
      <c r="O199" s="6174"/>
      <c r="P199" s="597"/>
      <c r="Q199" s="6174"/>
      <c r="R199" s="597"/>
      <c r="S199" s="6174"/>
      <c r="T199" s="597"/>
      <c r="U199" s="6174"/>
      <c r="V199" s="597"/>
      <c r="W199" s="6174"/>
      <c r="X199" s="597"/>
      <c r="Y199" s="6174"/>
      <c r="Z199" s="597"/>
      <c r="AA199" s="6174"/>
      <c r="AB199" s="597"/>
      <c r="AC199" s="6174"/>
      <c r="AD199" s="3664"/>
      <c r="AE199" s="6174"/>
      <c r="AF199" s="3664"/>
      <c r="AG199" s="6149"/>
      <c r="AH199" s="6151"/>
      <c r="AI199" s="6174"/>
      <c r="AJ199" s="597"/>
      <c r="AK199" s="835"/>
      <c r="AL199" s="299"/>
      <c r="AM199" s="5701"/>
      <c r="AN199" s="333"/>
      <c r="AO199" s="835"/>
      <c r="AP199" s="299"/>
      <c r="AQ199" s="334"/>
      <c r="AR199" s="333"/>
      <c r="AS199" s="835"/>
      <c r="AT199" s="333"/>
      <c r="AU199" s="835"/>
      <c r="AV199" s="299"/>
      <c r="AW199" s="835"/>
      <c r="AX199" s="299"/>
      <c r="AY199" s="3647" t="str">
        <f t="shared" si="357"/>
        <v/>
      </c>
      <c r="AZ199" s="3647"/>
      <c r="BA199" s="3647"/>
      <c r="BB199" s="3647"/>
      <c r="BC199" s="3647"/>
      <c r="BD199" s="3647"/>
      <c r="BE199" s="3647"/>
      <c r="BF199" s="3647"/>
      <c r="BG199" s="3647"/>
      <c r="BH199" s="148"/>
      <c r="BI199" s="148"/>
      <c r="BJ199" s="148"/>
      <c r="BK199" s="148"/>
      <c r="BR199" s="148"/>
      <c r="BS199" s="148"/>
      <c r="BT199" s="148"/>
      <c r="BU199" s="2117"/>
      <c r="CA199" s="3648" t="str">
        <f t="shared" si="361"/>
        <v/>
      </c>
      <c r="CB199" s="3648" t="str">
        <f t="shared" si="362"/>
        <v/>
      </c>
      <c r="CC199" s="3648" t="str">
        <f t="shared" si="363"/>
        <v/>
      </c>
      <c r="CD199" s="3648" t="str">
        <f t="shared" si="364"/>
        <v/>
      </c>
      <c r="CE199" s="3648" t="str">
        <f t="shared" si="365"/>
        <v/>
      </c>
      <c r="CF199" s="3648" t="str">
        <f t="shared" si="366"/>
        <v/>
      </c>
      <c r="CG199" s="3648" t="str">
        <f t="shared" si="367"/>
        <v/>
      </c>
      <c r="CH199" s="3648" t="str">
        <f t="shared" si="368"/>
        <v/>
      </c>
      <c r="CI199" s="3648" t="str">
        <f t="shared" si="369"/>
        <v/>
      </c>
      <c r="CJ199" s="3648"/>
      <c r="CK199" s="3648"/>
      <c r="CL199" s="3648"/>
      <c r="CM199" s="3648"/>
      <c r="CN199" s="3648"/>
      <c r="CO199" s="3648"/>
      <c r="CP199" s="3648"/>
      <c r="CQ199" s="3648"/>
      <c r="CR199" s="3648"/>
      <c r="CS199" s="3648"/>
      <c r="CT199" s="3648"/>
      <c r="CU199" s="3648"/>
      <c r="CV199" s="3648"/>
      <c r="CW199" s="3648" t="str">
        <f t="shared" si="358"/>
        <v/>
      </c>
      <c r="CX199" s="3648" t="str">
        <f t="shared" si="359"/>
        <v/>
      </c>
      <c r="CY199" s="3648"/>
      <c r="CZ199" s="3648"/>
      <c r="DA199" s="3649">
        <f t="shared" si="370"/>
        <v>0</v>
      </c>
      <c r="DB199" s="3649">
        <f t="shared" si="371"/>
        <v>0</v>
      </c>
      <c r="DC199" s="3649">
        <f t="shared" si="371"/>
        <v>0</v>
      </c>
      <c r="DD199" s="3649">
        <f t="shared" si="372"/>
        <v>0</v>
      </c>
      <c r="DE199" s="3649">
        <f t="shared" si="372"/>
        <v>0</v>
      </c>
      <c r="DF199" s="3649">
        <f t="shared" si="373"/>
        <v>0</v>
      </c>
      <c r="DG199" s="3649">
        <f t="shared" si="374"/>
        <v>0</v>
      </c>
      <c r="DH199" s="3649">
        <f t="shared" si="375"/>
        <v>0</v>
      </c>
      <c r="DI199" s="3649">
        <f t="shared" si="376"/>
        <v>0</v>
      </c>
      <c r="DJ199" s="3649"/>
      <c r="DK199" s="3649"/>
      <c r="DL199" s="3649"/>
      <c r="DM199" s="3649"/>
      <c r="DN199" s="3649"/>
      <c r="DO199" s="3649"/>
      <c r="DP199" s="3649"/>
      <c r="DQ199" s="3649"/>
      <c r="DR199" s="3649"/>
      <c r="DS199" s="3649"/>
      <c r="DT199" s="3649"/>
      <c r="DU199" s="3649"/>
      <c r="DV199" s="3649"/>
      <c r="DW199" s="3649">
        <f t="shared" si="360"/>
        <v>0</v>
      </c>
      <c r="DX199" s="3649">
        <f t="shared" si="360"/>
        <v>0</v>
      </c>
    </row>
    <row r="200" spans="1:128" ht="16.149999999999999" customHeight="1" x14ac:dyDescent="0.25">
      <c r="A200" s="8149" t="s">
        <v>3693</v>
      </c>
      <c r="B200" s="8150"/>
      <c r="C200" s="1921">
        <f t="shared" si="378"/>
        <v>0</v>
      </c>
      <c r="D200" s="6163">
        <f t="shared" si="378"/>
        <v>0</v>
      </c>
      <c r="E200" s="1923"/>
      <c r="F200" s="42"/>
      <c r="G200" s="1923"/>
      <c r="H200" s="42"/>
      <c r="I200" s="1923"/>
      <c r="J200" s="42"/>
      <c r="K200" s="1923"/>
      <c r="L200" s="42"/>
      <c r="M200" s="1923"/>
      <c r="N200" s="42"/>
      <c r="O200" s="2013"/>
      <c r="P200" s="2179"/>
      <c r="Q200" s="2013"/>
      <c r="R200" s="2179"/>
      <c r="S200" s="2013"/>
      <c r="T200" s="2179"/>
      <c r="U200" s="2013"/>
      <c r="V200" s="2179"/>
      <c r="W200" s="2013"/>
      <c r="X200" s="2179"/>
      <c r="Y200" s="2013"/>
      <c r="Z200" s="2179"/>
      <c r="AA200" s="2013"/>
      <c r="AB200" s="2179"/>
      <c r="AC200" s="2013"/>
      <c r="AD200" s="2015"/>
      <c r="AE200" s="2013"/>
      <c r="AF200" s="2015"/>
      <c r="AG200" s="2013"/>
      <c r="AH200" s="2014"/>
      <c r="AI200" s="2013"/>
      <c r="AJ200" s="2179"/>
      <c r="AK200" s="2178"/>
      <c r="AL200" s="173"/>
      <c r="AM200" s="2013"/>
      <c r="AN200" s="336"/>
      <c r="AO200" s="2178"/>
      <c r="AP200" s="173"/>
      <c r="AQ200" s="2732"/>
      <c r="AR200" s="336"/>
      <c r="AS200" s="2178"/>
      <c r="AT200" s="336"/>
      <c r="AU200" s="2178"/>
      <c r="AV200" s="173"/>
      <c r="AW200" s="2178"/>
      <c r="AX200" s="173"/>
      <c r="AY200" s="3647" t="str">
        <f t="shared" si="357"/>
        <v/>
      </c>
      <c r="AZ200" s="3647"/>
      <c r="BA200" s="3647"/>
      <c r="BB200" s="3647"/>
      <c r="BC200" s="3647"/>
      <c r="BD200" s="3647"/>
      <c r="BE200" s="3647"/>
      <c r="BF200" s="3647"/>
      <c r="BG200" s="3647"/>
      <c r="BH200" s="148"/>
      <c r="BI200" s="148"/>
      <c r="BJ200" s="148"/>
      <c r="BK200" s="148"/>
      <c r="BR200" s="148"/>
      <c r="BS200" s="148"/>
      <c r="BT200" s="148"/>
      <c r="BU200" s="2117"/>
      <c r="CA200" s="3648" t="str">
        <f t="shared" si="361"/>
        <v/>
      </c>
      <c r="CB200" s="3648" t="str">
        <f t="shared" si="362"/>
        <v/>
      </c>
      <c r="CC200" s="3648" t="str">
        <f t="shared" si="363"/>
        <v/>
      </c>
      <c r="CD200" s="3648" t="str">
        <f t="shared" si="364"/>
        <v/>
      </c>
      <c r="CE200" s="3648" t="str">
        <f t="shared" si="365"/>
        <v/>
      </c>
      <c r="CF200" s="3648" t="str">
        <f t="shared" si="366"/>
        <v/>
      </c>
      <c r="CG200" s="3648" t="str">
        <f t="shared" si="367"/>
        <v/>
      </c>
      <c r="CH200" s="3648" t="str">
        <f t="shared" si="368"/>
        <v/>
      </c>
      <c r="CI200" s="3648" t="str">
        <f t="shared" si="369"/>
        <v/>
      </c>
      <c r="CJ200" s="3648"/>
      <c r="CK200" s="3648"/>
      <c r="CL200" s="3648"/>
      <c r="CM200" s="3648"/>
      <c r="CN200" s="3648"/>
      <c r="CO200" s="3648"/>
      <c r="CP200" s="3648"/>
      <c r="CQ200" s="3648"/>
      <c r="CR200" s="3648"/>
      <c r="CS200" s="3648"/>
      <c r="CT200" s="3648"/>
      <c r="CU200" s="3648"/>
      <c r="CV200" s="3648"/>
      <c r="CW200" s="3648" t="str">
        <f t="shared" si="358"/>
        <v/>
      </c>
      <c r="CX200" s="3648" t="str">
        <f t="shared" si="359"/>
        <v/>
      </c>
      <c r="CY200" s="3648"/>
      <c r="CZ200" s="3648"/>
      <c r="DA200" s="3649">
        <f t="shared" si="370"/>
        <v>0</v>
      </c>
      <c r="DB200" s="3649">
        <f t="shared" si="371"/>
        <v>0</v>
      </c>
      <c r="DC200" s="3649">
        <f t="shared" si="371"/>
        <v>0</v>
      </c>
      <c r="DD200" s="3649">
        <f t="shared" si="372"/>
        <v>0</v>
      </c>
      <c r="DE200" s="3649">
        <f t="shared" si="372"/>
        <v>0</v>
      </c>
      <c r="DF200" s="3649">
        <f t="shared" si="373"/>
        <v>0</v>
      </c>
      <c r="DG200" s="3649">
        <f t="shared" si="374"/>
        <v>0</v>
      </c>
      <c r="DH200" s="3649">
        <f t="shared" si="375"/>
        <v>0</v>
      </c>
      <c r="DI200" s="3649">
        <f t="shared" si="376"/>
        <v>0</v>
      </c>
      <c r="DJ200" s="3649"/>
      <c r="DK200" s="3649"/>
      <c r="DL200" s="3649"/>
      <c r="DM200" s="3649"/>
      <c r="DN200" s="3649"/>
      <c r="DO200" s="3649"/>
      <c r="DP200" s="3649"/>
      <c r="DQ200" s="3649"/>
      <c r="DR200" s="3649"/>
      <c r="DS200" s="3649"/>
      <c r="DT200" s="3649"/>
      <c r="DU200" s="3649"/>
      <c r="DV200" s="3649"/>
      <c r="DW200" s="3649">
        <f t="shared" si="360"/>
        <v>0</v>
      </c>
      <c r="DX200" s="3649">
        <f t="shared" si="360"/>
        <v>0</v>
      </c>
    </row>
    <row r="201" spans="1:128" ht="16.149999999999999" customHeight="1" x14ac:dyDescent="0.25">
      <c r="A201" s="8149" t="s">
        <v>3660</v>
      </c>
      <c r="B201" s="8150"/>
      <c r="C201" s="1921">
        <f t="shared" si="378"/>
        <v>0</v>
      </c>
      <c r="D201" s="6163">
        <f t="shared" si="378"/>
        <v>0</v>
      </c>
      <c r="E201" s="1923"/>
      <c r="F201" s="42"/>
      <c r="G201" s="1923"/>
      <c r="H201" s="42"/>
      <c r="I201" s="1923"/>
      <c r="J201" s="42"/>
      <c r="K201" s="1923"/>
      <c r="L201" s="42"/>
      <c r="M201" s="1923"/>
      <c r="N201" s="42"/>
      <c r="O201" s="2013"/>
      <c r="P201" s="2179"/>
      <c r="Q201" s="2013"/>
      <c r="R201" s="2179"/>
      <c r="S201" s="2013"/>
      <c r="T201" s="2179"/>
      <c r="U201" s="2013"/>
      <c r="V201" s="2179"/>
      <c r="W201" s="2013"/>
      <c r="X201" s="2179"/>
      <c r="Y201" s="2013"/>
      <c r="Z201" s="2179"/>
      <c r="AA201" s="2013"/>
      <c r="AB201" s="2179"/>
      <c r="AC201" s="2013"/>
      <c r="AD201" s="2015"/>
      <c r="AE201" s="2013"/>
      <c r="AF201" s="2015"/>
      <c r="AG201" s="2013"/>
      <c r="AH201" s="2014"/>
      <c r="AI201" s="2013"/>
      <c r="AJ201" s="2179"/>
      <c r="AK201" s="2178"/>
      <c r="AL201" s="173"/>
      <c r="AM201" s="2013"/>
      <c r="AN201" s="336"/>
      <c r="AO201" s="2178"/>
      <c r="AP201" s="173"/>
      <c r="AQ201" s="2732"/>
      <c r="AR201" s="336"/>
      <c r="AS201" s="2178"/>
      <c r="AT201" s="336"/>
      <c r="AU201" s="2178"/>
      <c r="AV201" s="173"/>
      <c r="AW201" s="2178"/>
      <c r="AX201" s="173"/>
      <c r="AY201" s="3647" t="str">
        <f t="shared" si="357"/>
        <v/>
      </c>
      <c r="AZ201" s="3647"/>
      <c r="BA201" s="3647"/>
      <c r="BB201" s="3647"/>
      <c r="BC201" s="3647"/>
      <c r="BD201" s="3647"/>
      <c r="BE201" s="3647"/>
      <c r="BF201" s="3647"/>
      <c r="BG201" s="3647"/>
      <c r="BH201" s="148"/>
      <c r="BI201" s="148"/>
      <c r="BJ201" s="148"/>
      <c r="BK201" s="148"/>
      <c r="BR201" s="148"/>
      <c r="BS201" s="148"/>
      <c r="BT201" s="148"/>
      <c r="BU201" s="2117"/>
      <c r="CA201" s="3648" t="str">
        <f t="shared" si="361"/>
        <v/>
      </c>
      <c r="CB201" s="3648" t="str">
        <f t="shared" si="362"/>
        <v/>
      </c>
      <c r="CC201" s="3648" t="str">
        <f t="shared" si="363"/>
        <v/>
      </c>
      <c r="CD201" s="3648" t="str">
        <f t="shared" si="364"/>
        <v/>
      </c>
      <c r="CE201" s="3648" t="str">
        <f t="shared" si="365"/>
        <v/>
      </c>
      <c r="CF201" s="3648" t="str">
        <f t="shared" si="366"/>
        <v/>
      </c>
      <c r="CG201" s="3648" t="str">
        <f t="shared" si="367"/>
        <v/>
      </c>
      <c r="CH201" s="3648" t="str">
        <f t="shared" si="368"/>
        <v/>
      </c>
      <c r="CI201" s="3648" t="str">
        <f t="shared" si="369"/>
        <v/>
      </c>
      <c r="CJ201" s="3648"/>
      <c r="CK201" s="3648"/>
      <c r="CL201" s="3648"/>
      <c r="CM201" s="3648"/>
      <c r="CN201" s="3648"/>
      <c r="CO201" s="3648"/>
      <c r="CP201" s="3648"/>
      <c r="CQ201" s="3648"/>
      <c r="CR201" s="3648"/>
      <c r="CS201" s="3648"/>
      <c r="CT201" s="3648"/>
      <c r="CU201" s="3648"/>
      <c r="CV201" s="3648"/>
      <c r="CW201" s="3648" t="str">
        <f t="shared" si="358"/>
        <v/>
      </c>
      <c r="CX201" s="3648" t="str">
        <f t="shared" si="359"/>
        <v/>
      </c>
      <c r="CY201" s="3648"/>
      <c r="CZ201" s="3648"/>
      <c r="DA201" s="3649">
        <f t="shared" si="370"/>
        <v>0</v>
      </c>
      <c r="DB201" s="3649">
        <f t="shared" si="371"/>
        <v>0</v>
      </c>
      <c r="DC201" s="3649">
        <f t="shared" si="371"/>
        <v>0</v>
      </c>
      <c r="DD201" s="3649">
        <f t="shared" si="372"/>
        <v>0</v>
      </c>
      <c r="DE201" s="3649">
        <f t="shared" si="372"/>
        <v>0</v>
      </c>
      <c r="DF201" s="3649">
        <f t="shared" si="373"/>
        <v>0</v>
      </c>
      <c r="DG201" s="3649">
        <f t="shared" si="374"/>
        <v>0</v>
      </c>
      <c r="DH201" s="3649">
        <f t="shared" si="375"/>
        <v>0</v>
      </c>
      <c r="DI201" s="3649">
        <f t="shared" si="376"/>
        <v>0</v>
      </c>
      <c r="DJ201" s="3649"/>
      <c r="DK201" s="3649"/>
      <c r="DL201" s="3649"/>
      <c r="DM201" s="3649"/>
      <c r="DN201" s="3649"/>
      <c r="DO201" s="3649"/>
      <c r="DP201" s="3649"/>
      <c r="DQ201" s="3649"/>
      <c r="DR201" s="3649"/>
      <c r="DS201" s="3649"/>
      <c r="DT201" s="3649"/>
      <c r="DU201" s="3649"/>
      <c r="DV201" s="3649"/>
      <c r="DW201" s="3649">
        <f t="shared" si="360"/>
        <v>0</v>
      </c>
      <c r="DX201" s="3649">
        <f t="shared" si="360"/>
        <v>0</v>
      </c>
    </row>
    <row r="202" spans="1:128" ht="16.149999999999999" customHeight="1" x14ac:dyDescent="0.25">
      <c r="A202" s="8149" t="s">
        <v>3694</v>
      </c>
      <c r="B202" s="8150"/>
      <c r="C202" s="1921">
        <f t="shared" ref="C202:D204" si="379">+O202+Q202+S202+U202+W202+Y202+AA202+AC202+AE202+AG202+AI202</f>
        <v>0</v>
      </c>
      <c r="D202" s="3665">
        <f>+P202+R202+T202+V202+X202+Z202+AB202+AD202+AF202+AH202+AJ202</f>
        <v>0</v>
      </c>
      <c r="E202" s="2002"/>
      <c r="F202" s="6058"/>
      <c r="G202" s="2002"/>
      <c r="H202" s="6058"/>
      <c r="I202" s="2002"/>
      <c r="J202" s="6058"/>
      <c r="K202" s="2002"/>
      <c r="L202" s="6058"/>
      <c r="M202" s="2002"/>
      <c r="N202" s="6058"/>
      <c r="O202" s="2013"/>
      <c r="P202" s="2179"/>
      <c r="Q202" s="2013"/>
      <c r="R202" s="2179"/>
      <c r="S202" s="2013"/>
      <c r="T202" s="2179"/>
      <c r="U202" s="2013"/>
      <c r="V202" s="2179"/>
      <c r="W202" s="2013"/>
      <c r="X202" s="2179"/>
      <c r="Y202" s="2013"/>
      <c r="Z202" s="2179"/>
      <c r="AA202" s="2013"/>
      <c r="AB202" s="2179"/>
      <c r="AC202" s="2013"/>
      <c r="AD202" s="2015"/>
      <c r="AE202" s="2013"/>
      <c r="AF202" s="2015"/>
      <c r="AG202" s="2013"/>
      <c r="AH202" s="2014"/>
      <c r="AI202" s="2013"/>
      <c r="AJ202" s="2179"/>
      <c r="AK202" s="2178"/>
      <c r="AL202" s="173"/>
      <c r="AM202" s="2013"/>
      <c r="AN202" s="336"/>
      <c r="AO202" s="2178"/>
      <c r="AP202" s="173"/>
      <c r="AQ202" s="2732"/>
      <c r="AR202" s="336"/>
      <c r="AS202" s="2178"/>
      <c r="AT202" s="336"/>
      <c r="AU202" s="2178"/>
      <c r="AV202" s="173"/>
      <c r="AW202" s="2178"/>
      <c r="AX202" s="173"/>
      <c r="AY202" s="3647" t="str">
        <f t="shared" si="357"/>
        <v/>
      </c>
      <c r="AZ202" s="3647"/>
      <c r="BA202" s="3647"/>
      <c r="BB202" s="3647"/>
      <c r="BC202" s="3647"/>
      <c r="BD202" s="3647"/>
      <c r="BE202" s="3647"/>
      <c r="BF202" s="3647"/>
      <c r="BG202" s="3647"/>
      <c r="BH202" s="148"/>
      <c r="BI202" s="148"/>
      <c r="BJ202" s="148"/>
      <c r="BK202" s="148"/>
      <c r="BR202" s="148"/>
      <c r="BS202" s="148"/>
      <c r="BT202" s="148"/>
      <c r="BU202" s="2117"/>
      <c r="CA202" s="3648" t="str">
        <f t="shared" si="361"/>
        <v/>
      </c>
      <c r="CB202" s="3648" t="str">
        <f t="shared" si="362"/>
        <v/>
      </c>
      <c r="CC202" s="3648" t="str">
        <f t="shared" si="363"/>
        <v/>
      </c>
      <c r="CD202" s="3648" t="str">
        <f t="shared" si="364"/>
        <v/>
      </c>
      <c r="CE202" s="3648" t="str">
        <f t="shared" si="365"/>
        <v/>
      </c>
      <c r="CF202" s="3648" t="str">
        <f t="shared" si="366"/>
        <v/>
      </c>
      <c r="CG202" s="3648" t="str">
        <f t="shared" si="367"/>
        <v/>
      </c>
      <c r="CH202" s="3648" t="str">
        <f t="shared" si="368"/>
        <v/>
      </c>
      <c r="CI202" s="3648" t="str">
        <f t="shared" si="369"/>
        <v/>
      </c>
      <c r="CJ202" s="3648"/>
      <c r="CK202" s="3648"/>
      <c r="CL202" s="3648"/>
      <c r="CM202" s="3648"/>
      <c r="CN202" s="3648"/>
      <c r="CO202" s="3648"/>
      <c r="CP202" s="3648"/>
      <c r="CQ202" s="3648"/>
      <c r="CR202" s="3648"/>
      <c r="CS202" s="3648"/>
      <c r="CT202" s="3648"/>
      <c r="CU202" s="3648"/>
      <c r="CV202" s="3648"/>
      <c r="CW202" s="3648" t="str">
        <f t="shared" si="358"/>
        <v/>
      </c>
      <c r="CX202" s="3648" t="str">
        <f t="shared" si="359"/>
        <v/>
      </c>
      <c r="CY202" s="3648"/>
      <c r="CZ202" s="3648"/>
      <c r="DA202" s="3649">
        <f t="shared" si="370"/>
        <v>0</v>
      </c>
      <c r="DB202" s="3649">
        <f t="shared" si="371"/>
        <v>0</v>
      </c>
      <c r="DC202" s="3649">
        <f t="shared" si="371"/>
        <v>0</v>
      </c>
      <c r="DD202" s="3649">
        <f t="shared" si="372"/>
        <v>0</v>
      </c>
      <c r="DE202" s="3649">
        <f t="shared" si="372"/>
        <v>0</v>
      </c>
      <c r="DF202" s="3649">
        <f t="shared" si="373"/>
        <v>0</v>
      </c>
      <c r="DG202" s="3649">
        <f t="shared" si="374"/>
        <v>0</v>
      </c>
      <c r="DH202" s="3649">
        <f t="shared" si="375"/>
        <v>0</v>
      </c>
      <c r="DI202" s="3649">
        <f t="shared" si="376"/>
        <v>0</v>
      </c>
      <c r="DJ202" s="3649"/>
      <c r="DK202" s="3649"/>
      <c r="DL202" s="3649"/>
      <c r="DM202" s="3649"/>
      <c r="DN202" s="3649"/>
      <c r="DO202" s="3649"/>
      <c r="DP202" s="3649"/>
      <c r="DQ202" s="3649"/>
      <c r="DR202" s="3649"/>
      <c r="DS202" s="3649"/>
      <c r="DT202" s="3649"/>
      <c r="DU202" s="3649"/>
      <c r="DV202" s="3649"/>
      <c r="DW202" s="3649">
        <f t="shared" si="360"/>
        <v>0</v>
      </c>
      <c r="DX202" s="3649">
        <f t="shared" si="360"/>
        <v>0</v>
      </c>
    </row>
    <row r="203" spans="1:128" ht="16.149999999999999" customHeight="1" x14ac:dyDescent="0.25">
      <c r="A203" s="8149" t="s">
        <v>3695</v>
      </c>
      <c r="B203" s="8150"/>
      <c r="C203" s="1921">
        <f>+O203+Q203+S203+U203+W203+Y203+AA203+AC203+AE203+AG203+AI203</f>
        <v>0</v>
      </c>
      <c r="D203" s="3665">
        <f>+P203+R203+T203+V203+X203+Z203+AB203+AD203+AF203+AH203+AJ203</f>
        <v>0</v>
      </c>
      <c r="E203" s="2002"/>
      <c r="F203" s="6058"/>
      <c r="G203" s="2002"/>
      <c r="H203" s="6058"/>
      <c r="I203" s="2002"/>
      <c r="J203" s="6058"/>
      <c r="K203" s="2002"/>
      <c r="L203" s="6058"/>
      <c r="M203" s="2002"/>
      <c r="N203" s="6058"/>
      <c r="O203" s="2013"/>
      <c r="P203" s="2179"/>
      <c r="Q203" s="2013"/>
      <c r="R203" s="2179"/>
      <c r="S203" s="2013"/>
      <c r="T203" s="2179"/>
      <c r="U203" s="2013"/>
      <c r="V203" s="2179"/>
      <c r="W203" s="2013"/>
      <c r="X203" s="2179"/>
      <c r="Y203" s="2013"/>
      <c r="Z203" s="2179"/>
      <c r="AA203" s="2013"/>
      <c r="AB203" s="2179"/>
      <c r="AC203" s="2013"/>
      <c r="AD203" s="2015"/>
      <c r="AE203" s="2013"/>
      <c r="AF203" s="2015"/>
      <c r="AG203" s="1923"/>
      <c r="AH203" s="173"/>
      <c r="AI203" s="1923"/>
      <c r="AJ203" s="2732"/>
      <c r="AK203" s="2178"/>
      <c r="AL203" s="173"/>
      <c r="AM203" s="2013"/>
      <c r="AN203" s="336"/>
      <c r="AO203" s="2178"/>
      <c r="AP203" s="173"/>
      <c r="AQ203" s="2732"/>
      <c r="AR203" s="336"/>
      <c r="AS203" s="2178"/>
      <c r="AT203" s="336"/>
      <c r="AU203" s="2178"/>
      <c r="AV203" s="173"/>
      <c r="AW203" s="2178"/>
      <c r="AX203" s="173"/>
      <c r="AY203" s="3647" t="str">
        <f t="shared" si="357"/>
        <v/>
      </c>
      <c r="AZ203" s="3647"/>
      <c r="BA203" s="3647"/>
      <c r="BB203" s="3647"/>
      <c r="BC203" s="3647"/>
      <c r="BD203" s="3647"/>
      <c r="BE203" s="3647"/>
      <c r="BF203" s="3647"/>
      <c r="BG203" s="3647"/>
      <c r="BH203" s="148"/>
      <c r="BI203" s="148"/>
      <c r="BJ203" s="148"/>
      <c r="BK203" s="148"/>
      <c r="BR203" s="148"/>
      <c r="BS203" s="148"/>
      <c r="BT203" s="148"/>
      <c r="BU203" s="2117"/>
      <c r="CA203" s="3648" t="str">
        <f t="shared" si="361"/>
        <v/>
      </c>
      <c r="CB203" s="3648" t="str">
        <f t="shared" si="362"/>
        <v/>
      </c>
      <c r="CC203" s="3648" t="str">
        <f t="shared" si="363"/>
        <v/>
      </c>
      <c r="CD203" s="3648" t="str">
        <f t="shared" si="364"/>
        <v/>
      </c>
      <c r="CE203" s="3648" t="str">
        <f t="shared" si="365"/>
        <v/>
      </c>
      <c r="CF203" s="3648" t="str">
        <f t="shared" si="366"/>
        <v/>
      </c>
      <c r="CG203" s="3648" t="str">
        <f t="shared" si="367"/>
        <v/>
      </c>
      <c r="CH203" s="3648" t="str">
        <f t="shared" si="368"/>
        <v/>
      </c>
      <c r="CI203" s="3648" t="str">
        <f t="shared" si="369"/>
        <v/>
      </c>
      <c r="CJ203" s="3648"/>
      <c r="CK203" s="3648"/>
      <c r="CL203" s="3648"/>
      <c r="CM203" s="3648"/>
      <c r="CN203" s="3648"/>
      <c r="CO203" s="3648"/>
      <c r="CP203" s="3648"/>
      <c r="CQ203" s="3648"/>
      <c r="CR203" s="3648"/>
      <c r="CS203" s="3648"/>
      <c r="CT203" s="3648"/>
      <c r="CU203" s="3648"/>
      <c r="CV203" s="3648"/>
      <c r="CW203" s="3648" t="str">
        <f t="shared" si="358"/>
        <v/>
      </c>
      <c r="CX203" s="3648" t="str">
        <f t="shared" si="359"/>
        <v/>
      </c>
      <c r="CY203" s="3648"/>
      <c r="CZ203" s="3648"/>
      <c r="DA203" s="3649">
        <f t="shared" si="370"/>
        <v>0</v>
      </c>
      <c r="DB203" s="3649">
        <f t="shared" si="371"/>
        <v>0</v>
      </c>
      <c r="DC203" s="3649">
        <f t="shared" si="371"/>
        <v>0</v>
      </c>
      <c r="DD203" s="3649">
        <f t="shared" si="372"/>
        <v>0</v>
      </c>
      <c r="DE203" s="3649">
        <f t="shared" si="372"/>
        <v>0</v>
      </c>
      <c r="DF203" s="3649">
        <f t="shared" si="373"/>
        <v>0</v>
      </c>
      <c r="DG203" s="3649">
        <f t="shared" si="374"/>
        <v>0</v>
      </c>
      <c r="DH203" s="3649">
        <f t="shared" si="375"/>
        <v>0</v>
      </c>
      <c r="DI203" s="3649">
        <f t="shared" si="376"/>
        <v>0</v>
      </c>
      <c r="DJ203" s="3649"/>
      <c r="DK203" s="3649"/>
      <c r="DL203" s="3649"/>
      <c r="DM203" s="3649"/>
      <c r="DN203" s="3649"/>
      <c r="DO203" s="3649"/>
      <c r="DP203" s="3649"/>
      <c r="DQ203" s="3649"/>
      <c r="DR203" s="3649"/>
      <c r="DS203" s="3649"/>
      <c r="DT203" s="3649"/>
      <c r="DU203" s="3649"/>
      <c r="DV203" s="3649"/>
      <c r="DW203" s="3649">
        <f t="shared" ref="DW203:DX209" si="380">IF(AND(C203&lt;&gt;0,OR(AO203="",AQ203="",AS203="",AU203="")),1,0)</f>
        <v>0</v>
      </c>
      <c r="DX203" s="3649">
        <f t="shared" si="380"/>
        <v>0</v>
      </c>
    </row>
    <row r="204" spans="1:128" ht="16.5" customHeight="1" x14ac:dyDescent="0.25">
      <c r="A204" s="3666" t="s">
        <v>3696</v>
      </c>
      <c r="B204" s="3667"/>
      <c r="C204" s="1921">
        <f t="shared" si="379"/>
        <v>0</v>
      </c>
      <c r="D204" s="3665">
        <f t="shared" si="379"/>
        <v>0</v>
      </c>
      <c r="E204" s="2002"/>
      <c r="F204" s="6058"/>
      <c r="G204" s="2002"/>
      <c r="H204" s="6058"/>
      <c r="I204" s="2002"/>
      <c r="J204" s="6058"/>
      <c r="K204" s="2002"/>
      <c r="L204" s="6058"/>
      <c r="M204" s="2002"/>
      <c r="N204" s="6058"/>
      <c r="O204" s="2013"/>
      <c r="P204" s="2179"/>
      <c r="Q204" s="2013"/>
      <c r="R204" s="2179"/>
      <c r="S204" s="2013"/>
      <c r="T204" s="2179"/>
      <c r="U204" s="2013"/>
      <c r="V204" s="2179"/>
      <c r="W204" s="2013"/>
      <c r="X204" s="2179"/>
      <c r="Y204" s="2013"/>
      <c r="Z204" s="2179"/>
      <c r="AA204" s="2013"/>
      <c r="AB204" s="2179"/>
      <c r="AC204" s="2013"/>
      <c r="AD204" s="2015"/>
      <c r="AE204" s="2013"/>
      <c r="AF204" s="2015"/>
      <c r="AG204" s="2013"/>
      <c r="AH204" s="2014"/>
      <c r="AI204" s="2013"/>
      <c r="AJ204" s="2179"/>
      <c r="AK204" s="2178"/>
      <c r="AL204" s="173"/>
      <c r="AM204" s="2013"/>
      <c r="AN204" s="336"/>
      <c r="AO204" s="2178"/>
      <c r="AP204" s="173"/>
      <c r="AQ204" s="2732"/>
      <c r="AR204" s="336"/>
      <c r="AS204" s="2178"/>
      <c r="AT204" s="336"/>
      <c r="AU204" s="2178"/>
      <c r="AV204" s="173"/>
      <c r="AW204" s="2178"/>
      <c r="AX204" s="173"/>
      <c r="AY204" s="3647" t="str">
        <f t="shared" si="357"/>
        <v/>
      </c>
      <c r="AZ204" s="3647"/>
      <c r="BA204" s="3647"/>
      <c r="BB204" s="3647"/>
      <c r="BC204" s="3647"/>
      <c r="BD204" s="3647"/>
      <c r="BE204" s="3647"/>
      <c r="BF204" s="3647"/>
      <c r="BG204" s="3647"/>
      <c r="BH204" s="148"/>
      <c r="BI204" s="148"/>
      <c r="BJ204" s="148"/>
      <c r="BK204" s="148"/>
      <c r="BR204" s="148"/>
      <c r="BS204" s="148"/>
      <c r="BT204" s="148"/>
      <c r="BU204" s="2117"/>
      <c r="CA204" s="3648" t="str">
        <f t="shared" si="361"/>
        <v/>
      </c>
      <c r="CB204" s="3648" t="str">
        <f t="shared" si="362"/>
        <v/>
      </c>
      <c r="CC204" s="3648" t="str">
        <f t="shared" si="363"/>
        <v/>
      </c>
      <c r="CD204" s="3648" t="str">
        <f t="shared" si="364"/>
        <v/>
      </c>
      <c r="CE204" s="3648" t="str">
        <f t="shared" si="365"/>
        <v/>
      </c>
      <c r="CF204" s="3648" t="str">
        <f t="shared" si="366"/>
        <v/>
      </c>
      <c r="CG204" s="3648" t="str">
        <f t="shared" si="367"/>
        <v/>
      </c>
      <c r="CH204" s="3648" t="str">
        <f t="shared" si="368"/>
        <v/>
      </c>
      <c r="CI204" s="3648" t="str">
        <f t="shared" si="369"/>
        <v/>
      </c>
      <c r="CJ204" s="3648"/>
      <c r="CK204" s="3648"/>
      <c r="CL204" s="3648"/>
      <c r="CM204" s="3648"/>
      <c r="CN204" s="3648"/>
      <c r="CO204" s="3648"/>
      <c r="CP204" s="3648"/>
      <c r="CQ204" s="3648"/>
      <c r="CR204" s="3648"/>
      <c r="CS204" s="3648"/>
      <c r="CT204" s="3648"/>
      <c r="CU204" s="3648"/>
      <c r="CV204" s="3648"/>
      <c r="CW204" s="3648" t="str">
        <f t="shared" si="358"/>
        <v/>
      </c>
      <c r="CX204" s="3648" t="str">
        <f t="shared" si="359"/>
        <v/>
      </c>
      <c r="CY204" s="3648"/>
      <c r="CZ204" s="3648"/>
      <c r="DA204" s="3649">
        <f t="shared" si="370"/>
        <v>0</v>
      </c>
      <c r="DB204" s="3649">
        <f t="shared" si="371"/>
        <v>0</v>
      </c>
      <c r="DC204" s="3649">
        <f t="shared" si="371"/>
        <v>0</v>
      </c>
      <c r="DD204" s="3649">
        <f t="shared" si="372"/>
        <v>0</v>
      </c>
      <c r="DE204" s="3649">
        <f t="shared" si="372"/>
        <v>0</v>
      </c>
      <c r="DF204" s="3649">
        <f t="shared" si="373"/>
        <v>0</v>
      </c>
      <c r="DG204" s="3649">
        <f t="shared" si="374"/>
        <v>0</v>
      </c>
      <c r="DH204" s="3649">
        <f t="shared" si="375"/>
        <v>0</v>
      </c>
      <c r="DI204" s="3649">
        <f t="shared" si="376"/>
        <v>0</v>
      </c>
      <c r="DJ204" s="3649"/>
      <c r="DK204" s="3649"/>
      <c r="DL204" s="3649"/>
      <c r="DM204" s="3649"/>
      <c r="DN204" s="3649"/>
      <c r="DO204" s="3649"/>
      <c r="DP204" s="3649"/>
      <c r="DQ204" s="3649"/>
      <c r="DR204" s="3649"/>
      <c r="DS204" s="3649"/>
      <c r="DT204" s="3649"/>
      <c r="DU204" s="3649"/>
      <c r="DV204" s="3649"/>
      <c r="DW204" s="3649">
        <f t="shared" si="380"/>
        <v>0</v>
      </c>
      <c r="DX204" s="3649">
        <f t="shared" si="380"/>
        <v>0</v>
      </c>
    </row>
    <row r="205" spans="1:128" ht="16.149999999999999" customHeight="1" x14ac:dyDescent="0.25">
      <c r="A205" s="8149" t="s">
        <v>3697</v>
      </c>
      <c r="B205" s="8150"/>
      <c r="C205" s="1921">
        <f t="shared" ref="C205:D209" si="381">+E205+G205+I205+K205+M205+O205+Q205+S205+U205+W205+Y205+AA205+AC205+AE205+AG205+AI205</f>
        <v>0</v>
      </c>
      <c r="D205" s="3665">
        <f t="shared" si="381"/>
        <v>0</v>
      </c>
      <c r="E205" s="2013"/>
      <c r="F205" s="2179"/>
      <c r="G205" s="2013"/>
      <c r="H205" s="2179"/>
      <c r="I205" s="2013"/>
      <c r="J205" s="2179"/>
      <c r="K205" s="2013"/>
      <c r="L205" s="2179"/>
      <c r="M205" s="2013"/>
      <c r="N205" s="2179"/>
      <c r="O205" s="2013"/>
      <c r="P205" s="2179"/>
      <c r="Q205" s="2013"/>
      <c r="R205" s="2179"/>
      <c r="S205" s="2013"/>
      <c r="T205" s="2179"/>
      <c r="U205" s="2013"/>
      <c r="V205" s="2179"/>
      <c r="W205" s="2013"/>
      <c r="X205" s="2179"/>
      <c r="Y205" s="2013"/>
      <c r="Z205" s="2179"/>
      <c r="AA205" s="2013"/>
      <c r="AB205" s="2179"/>
      <c r="AC205" s="2013"/>
      <c r="AD205" s="2015"/>
      <c r="AE205" s="2013"/>
      <c r="AF205" s="2015"/>
      <c r="AG205" s="2013"/>
      <c r="AH205" s="2014"/>
      <c r="AI205" s="2013"/>
      <c r="AJ205" s="2179"/>
      <c r="AK205" s="2178"/>
      <c r="AL205" s="173"/>
      <c r="AM205" s="2013"/>
      <c r="AN205" s="336"/>
      <c r="AO205" s="2178"/>
      <c r="AP205" s="173"/>
      <c r="AQ205" s="2732"/>
      <c r="AR205" s="336"/>
      <c r="AS205" s="2178"/>
      <c r="AT205" s="336"/>
      <c r="AU205" s="2178"/>
      <c r="AV205" s="173"/>
      <c r="AW205" s="2178"/>
      <c r="AX205" s="173"/>
      <c r="AY205" s="3647" t="str">
        <f t="shared" si="357"/>
        <v/>
      </c>
      <c r="AZ205" s="3647"/>
      <c r="BA205" s="3647"/>
      <c r="BB205" s="3647"/>
      <c r="BC205" s="3647"/>
      <c r="BD205" s="3647"/>
      <c r="BE205" s="3647"/>
      <c r="BF205" s="3647"/>
      <c r="BG205" s="3647"/>
      <c r="BH205" s="148"/>
      <c r="BI205" s="148"/>
      <c r="BJ205" s="148"/>
      <c r="BK205" s="148"/>
      <c r="BR205" s="148"/>
      <c r="BS205" s="148"/>
      <c r="BT205" s="148"/>
      <c r="BU205" s="2117"/>
      <c r="CA205" s="3648" t="str">
        <f t="shared" si="361"/>
        <v/>
      </c>
      <c r="CB205" s="3648" t="str">
        <f t="shared" si="362"/>
        <v/>
      </c>
      <c r="CC205" s="3648" t="str">
        <f t="shared" si="363"/>
        <v/>
      </c>
      <c r="CD205" s="3648" t="str">
        <f t="shared" si="364"/>
        <v/>
      </c>
      <c r="CE205" s="3648" t="str">
        <f t="shared" si="365"/>
        <v/>
      </c>
      <c r="CF205" s="3648" t="str">
        <f t="shared" si="366"/>
        <v/>
      </c>
      <c r="CG205" s="3648" t="str">
        <f t="shared" si="367"/>
        <v/>
      </c>
      <c r="CH205" s="3648" t="str">
        <f t="shared" si="368"/>
        <v/>
      </c>
      <c r="CI205" s="3648" t="str">
        <f t="shared" si="369"/>
        <v/>
      </c>
      <c r="CJ205" s="3648"/>
      <c r="CK205" s="3648"/>
      <c r="CL205" s="3648"/>
      <c r="CM205" s="3648"/>
      <c r="CN205" s="3648"/>
      <c r="CO205" s="3648"/>
      <c r="CP205" s="3648"/>
      <c r="CQ205" s="3648"/>
      <c r="CR205" s="3648"/>
      <c r="CS205" s="3648"/>
      <c r="CT205" s="3648"/>
      <c r="CU205" s="3648"/>
      <c r="CV205" s="3648"/>
      <c r="CW205" s="3648" t="str">
        <f t="shared" si="358"/>
        <v/>
      </c>
      <c r="CX205" s="3648" t="str">
        <f t="shared" si="359"/>
        <v/>
      </c>
      <c r="CY205" s="3648"/>
      <c r="CZ205" s="3648"/>
      <c r="DA205" s="3649">
        <f t="shared" si="370"/>
        <v>0</v>
      </c>
      <c r="DB205" s="3649">
        <f t="shared" si="371"/>
        <v>0</v>
      </c>
      <c r="DC205" s="3649">
        <f t="shared" si="371"/>
        <v>0</v>
      </c>
      <c r="DD205" s="3649">
        <f t="shared" si="372"/>
        <v>0</v>
      </c>
      <c r="DE205" s="3649">
        <f t="shared" si="372"/>
        <v>0</v>
      </c>
      <c r="DF205" s="3649">
        <f t="shared" si="373"/>
        <v>0</v>
      </c>
      <c r="DG205" s="3649">
        <f t="shared" si="374"/>
        <v>0</v>
      </c>
      <c r="DH205" s="3649">
        <f t="shared" si="375"/>
        <v>0</v>
      </c>
      <c r="DI205" s="3649">
        <f t="shared" si="376"/>
        <v>0</v>
      </c>
      <c r="DJ205" s="3649"/>
      <c r="DK205" s="3649"/>
      <c r="DL205" s="3649"/>
      <c r="DM205" s="3649"/>
      <c r="DN205" s="3649"/>
      <c r="DO205" s="3649"/>
      <c r="DP205" s="3649"/>
      <c r="DQ205" s="3649"/>
      <c r="DR205" s="3649"/>
      <c r="DS205" s="3649"/>
      <c r="DT205" s="3649"/>
      <c r="DU205" s="3649"/>
      <c r="DV205" s="3649"/>
      <c r="DW205" s="3649">
        <f t="shared" si="380"/>
        <v>0</v>
      </c>
      <c r="DX205" s="3649">
        <f t="shared" si="380"/>
        <v>0</v>
      </c>
    </row>
    <row r="206" spans="1:128" ht="16.149999999999999" customHeight="1" x14ac:dyDescent="0.25">
      <c r="A206" s="8149" t="s">
        <v>3698</v>
      </c>
      <c r="B206" s="8150"/>
      <c r="C206" s="1921">
        <f t="shared" si="381"/>
        <v>0</v>
      </c>
      <c r="D206" s="3665">
        <f t="shared" si="381"/>
        <v>0</v>
      </c>
      <c r="E206" s="2013"/>
      <c r="F206" s="2179"/>
      <c r="G206" s="2013"/>
      <c r="H206" s="2179"/>
      <c r="I206" s="2013"/>
      <c r="J206" s="2179"/>
      <c r="K206" s="2013"/>
      <c r="L206" s="2179"/>
      <c r="M206" s="2013"/>
      <c r="N206" s="2179"/>
      <c r="O206" s="2013"/>
      <c r="P206" s="2179"/>
      <c r="Q206" s="2013"/>
      <c r="R206" s="2179"/>
      <c r="S206" s="2013"/>
      <c r="T206" s="2179"/>
      <c r="U206" s="2013"/>
      <c r="V206" s="2179"/>
      <c r="W206" s="2013"/>
      <c r="X206" s="2179"/>
      <c r="Y206" s="2013"/>
      <c r="Z206" s="2179"/>
      <c r="AA206" s="2013"/>
      <c r="AB206" s="2179"/>
      <c r="AC206" s="2013"/>
      <c r="AD206" s="2015"/>
      <c r="AE206" s="2013"/>
      <c r="AF206" s="2015"/>
      <c r="AG206" s="2013"/>
      <c r="AH206" s="2014"/>
      <c r="AI206" s="2013"/>
      <c r="AJ206" s="2179"/>
      <c r="AK206" s="2178"/>
      <c r="AL206" s="173"/>
      <c r="AM206" s="2013"/>
      <c r="AN206" s="336"/>
      <c r="AO206" s="2178"/>
      <c r="AP206" s="173"/>
      <c r="AQ206" s="2732"/>
      <c r="AR206" s="336"/>
      <c r="AS206" s="2178"/>
      <c r="AT206" s="336"/>
      <c r="AU206" s="2178"/>
      <c r="AV206" s="173"/>
      <c r="AW206" s="2178"/>
      <c r="AX206" s="173"/>
      <c r="AY206" s="3647" t="str">
        <f t="shared" si="357"/>
        <v/>
      </c>
      <c r="AZ206" s="3647"/>
      <c r="BA206" s="3647"/>
      <c r="BB206" s="3647"/>
      <c r="BC206" s="3647"/>
      <c r="BD206" s="3647"/>
      <c r="BE206" s="3647"/>
      <c r="BF206" s="3647"/>
      <c r="BG206" s="3647"/>
      <c r="BH206" s="148"/>
      <c r="BI206" s="148"/>
      <c r="BJ206" s="148"/>
      <c r="BK206" s="148"/>
      <c r="BR206" s="148"/>
      <c r="BS206" s="148"/>
      <c r="BT206" s="148"/>
      <c r="BU206" s="2117"/>
      <c r="CA206" s="3648" t="str">
        <f t="shared" si="361"/>
        <v/>
      </c>
      <c r="CB206" s="3648" t="str">
        <f t="shared" si="362"/>
        <v/>
      </c>
      <c r="CC206" s="3648" t="str">
        <f t="shared" si="363"/>
        <v/>
      </c>
      <c r="CD206" s="3648" t="str">
        <f t="shared" si="364"/>
        <v/>
      </c>
      <c r="CE206" s="3648" t="str">
        <f t="shared" si="365"/>
        <v/>
      </c>
      <c r="CF206" s="3648" t="str">
        <f t="shared" si="366"/>
        <v/>
      </c>
      <c r="CG206" s="3648" t="str">
        <f t="shared" si="367"/>
        <v/>
      </c>
      <c r="CH206" s="3648" t="str">
        <f t="shared" si="368"/>
        <v/>
      </c>
      <c r="CI206" s="3648" t="str">
        <f t="shared" si="369"/>
        <v/>
      </c>
      <c r="CJ206" s="3648"/>
      <c r="CK206" s="3648"/>
      <c r="CL206" s="3648"/>
      <c r="CM206" s="3648"/>
      <c r="CN206" s="3648"/>
      <c r="CO206" s="3648"/>
      <c r="CP206" s="3648"/>
      <c r="CQ206" s="3648"/>
      <c r="CR206" s="3648"/>
      <c r="CS206" s="3648"/>
      <c r="CT206" s="3648"/>
      <c r="CU206" s="3648"/>
      <c r="CV206" s="3648"/>
      <c r="CW206" s="3648" t="str">
        <f t="shared" si="358"/>
        <v/>
      </c>
      <c r="CX206" s="3648" t="str">
        <f t="shared" si="359"/>
        <v/>
      </c>
      <c r="CY206" s="3648"/>
      <c r="CZ206" s="3648"/>
      <c r="DA206" s="3649">
        <f t="shared" si="370"/>
        <v>0</v>
      </c>
      <c r="DB206" s="3649">
        <f t="shared" si="371"/>
        <v>0</v>
      </c>
      <c r="DC206" s="3649">
        <f t="shared" si="371"/>
        <v>0</v>
      </c>
      <c r="DD206" s="3649">
        <f t="shared" si="372"/>
        <v>0</v>
      </c>
      <c r="DE206" s="3649">
        <f t="shared" si="372"/>
        <v>0</v>
      </c>
      <c r="DF206" s="3649">
        <f t="shared" si="373"/>
        <v>0</v>
      </c>
      <c r="DG206" s="3649">
        <f t="shared" si="374"/>
        <v>0</v>
      </c>
      <c r="DH206" s="3649">
        <f t="shared" si="375"/>
        <v>0</v>
      </c>
      <c r="DI206" s="3649">
        <f t="shared" si="376"/>
        <v>0</v>
      </c>
      <c r="DJ206" s="3649"/>
      <c r="DK206" s="3649"/>
      <c r="DL206" s="3649"/>
      <c r="DM206" s="3649"/>
      <c r="DN206" s="3649"/>
      <c r="DO206" s="3649"/>
      <c r="DP206" s="3649"/>
      <c r="DQ206" s="3649"/>
      <c r="DR206" s="3649"/>
      <c r="DS206" s="3649"/>
      <c r="DT206" s="3649"/>
      <c r="DU206" s="3649"/>
      <c r="DV206" s="3649"/>
      <c r="DW206" s="3649">
        <f t="shared" si="380"/>
        <v>0</v>
      </c>
      <c r="DX206" s="3649">
        <f t="shared" si="380"/>
        <v>0</v>
      </c>
    </row>
    <row r="207" spans="1:128" ht="16.149999999999999" customHeight="1" x14ac:dyDescent="0.25">
      <c r="A207" s="8149" t="s">
        <v>3699</v>
      </c>
      <c r="B207" s="8150"/>
      <c r="C207" s="1921">
        <f t="shared" si="381"/>
        <v>0</v>
      </c>
      <c r="D207" s="3665">
        <f t="shared" si="381"/>
        <v>0</v>
      </c>
      <c r="E207" s="2013"/>
      <c r="F207" s="2179"/>
      <c r="G207" s="2013"/>
      <c r="H207" s="2179"/>
      <c r="I207" s="2013"/>
      <c r="J207" s="2179"/>
      <c r="K207" s="2013"/>
      <c r="L207" s="2179"/>
      <c r="M207" s="2013"/>
      <c r="N207" s="2179"/>
      <c r="O207" s="2013"/>
      <c r="P207" s="2179"/>
      <c r="Q207" s="2013"/>
      <c r="R207" s="2179"/>
      <c r="S207" s="2013"/>
      <c r="T207" s="2179"/>
      <c r="U207" s="2013"/>
      <c r="V207" s="2179"/>
      <c r="W207" s="2013"/>
      <c r="X207" s="2179"/>
      <c r="Y207" s="2013"/>
      <c r="Z207" s="2179"/>
      <c r="AA207" s="2013"/>
      <c r="AB207" s="2179"/>
      <c r="AC207" s="2013"/>
      <c r="AD207" s="2015"/>
      <c r="AE207" s="2013"/>
      <c r="AF207" s="2015"/>
      <c r="AG207" s="2013"/>
      <c r="AH207" s="2014"/>
      <c r="AI207" s="2013"/>
      <c r="AJ207" s="2179"/>
      <c r="AK207" s="2178"/>
      <c r="AL207" s="173"/>
      <c r="AM207" s="2013"/>
      <c r="AN207" s="336"/>
      <c r="AO207" s="2178"/>
      <c r="AP207" s="173"/>
      <c r="AQ207" s="2732"/>
      <c r="AR207" s="336"/>
      <c r="AS207" s="2178"/>
      <c r="AT207" s="336"/>
      <c r="AU207" s="2178"/>
      <c r="AV207" s="173"/>
      <c r="AW207" s="2178"/>
      <c r="AX207" s="173"/>
      <c r="AY207" s="3647" t="str">
        <f t="shared" si="357"/>
        <v/>
      </c>
      <c r="AZ207" s="3647"/>
      <c r="BA207" s="3647"/>
      <c r="BB207" s="3647"/>
      <c r="BC207" s="3647"/>
      <c r="BD207" s="3647"/>
      <c r="BE207" s="3647"/>
      <c r="BF207" s="3647"/>
      <c r="BG207" s="3647"/>
      <c r="BH207" s="148"/>
      <c r="BI207" s="148"/>
      <c r="BJ207" s="148"/>
      <c r="BK207" s="148"/>
      <c r="BR207" s="148"/>
      <c r="BS207" s="148"/>
      <c r="BT207" s="148"/>
      <c r="BU207" s="2117"/>
      <c r="CA207" s="3648" t="str">
        <f t="shared" si="361"/>
        <v/>
      </c>
      <c r="CB207" s="3648" t="str">
        <f t="shared" si="362"/>
        <v/>
      </c>
      <c r="CC207" s="3648" t="str">
        <f t="shared" si="363"/>
        <v/>
      </c>
      <c r="CD207" s="3648" t="str">
        <f t="shared" si="364"/>
        <v/>
      </c>
      <c r="CE207" s="3648" t="str">
        <f t="shared" si="365"/>
        <v/>
      </c>
      <c r="CF207" s="3648" t="str">
        <f t="shared" si="366"/>
        <v/>
      </c>
      <c r="CG207" s="3648" t="str">
        <f t="shared" si="367"/>
        <v/>
      </c>
      <c r="CH207" s="3648" t="str">
        <f t="shared" si="368"/>
        <v/>
      </c>
      <c r="CI207" s="3648" t="str">
        <f t="shared" si="369"/>
        <v/>
      </c>
      <c r="CJ207" s="3648"/>
      <c r="CK207" s="3648"/>
      <c r="CL207" s="3648"/>
      <c r="CM207" s="3648"/>
      <c r="CN207" s="3648"/>
      <c r="CO207" s="3648"/>
      <c r="CP207" s="3648"/>
      <c r="CQ207" s="3648"/>
      <c r="CR207" s="3648"/>
      <c r="CS207" s="3648"/>
      <c r="CT207" s="3648"/>
      <c r="CU207" s="3648"/>
      <c r="CV207" s="3648"/>
      <c r="CW207" s="3648" t="str">
        <f t="shared" si="358"/>
        <v/>
      </c>
      <c r="CX207" s="3648" t="str">
        <f t="shared" si="359"/>
        <v/>
      </c>
      <c r="CY207" s="3648"/>
      <c r="CZ207" s="3648"/>
      <c r="DA207" s="3649">
        <f t="shared" si="370"/>
        <v>0</v>
      </c>
      <c r="DB207" s="3649">
        <f t="shared" si="371"/>
        <v>0</v>
      </c>
      <c r="DC207" s="3649">
        <f t="shared" si="371"/>
        <v>0</v>
      </c>
      <c r="DD207" s="3649">
        <f t="shared" si="372"/>
        <v>0</v>
      </c>
      <c r="DE207" s="3649">
        <f t="shared" si="372"/>
        <v>0</v>
      </c>
      <c r="DF207" s="3649">
        <f t="shared" si="373"/>
        <v>0</v>
      </c>
      <c r="DG207" s="3649">
        <f t="shared" si="374"/>
        <v>0</v>
      </c>
      <c r="DH207" s="3649">
        <f t="shared" si="375"/>
        <v>0</v>
      </c>
      <c r="DI207" s="3649">
        <f t="shared" si="376"/>
        <v>0</v>
      </c>
      <c r="DJ207" s="3649"/>
      <c r="DK207" s="3649"/>
      <c r="DL207" s="3649"/>
      <c r="DM207" s="3649"/>
      <c r="DN207" s="3649"/>
      <c r="DO207" s="3649"/>
      <c r="DP207" s="3649"/>
      <c r="DQ207" s="3649"/>
      <c r="DR207" s="3649"/>
      <c r="DS207" s="3649"/>
      <c r="DT207" s="3649"/>
      <c r="DU207" s="3649"/>
      <c r="DV207" s="3649"/>
      <c r="DW207" s="3649">
        <f t="shared" si="380"/>
        <v>0</v>
      </c>
      <c r="DX207" s="3649">
        <f t="shared" si="380"/>
        <v>0</v>
      </c>
    </row>
    <row r="208" spans="1:128" ht="16.149999999999999" customHeight="1" x14ac:dyDescent="0.25">
      <c r="A208" s="8149" t="s">
        <v>3700</v>
      </c>
      <c r="B208" s="8150"/>
      <c r="C208" s="1921">
        <f t="shared" si="381"/>
        <v>0</v>
      </c>
      <c r="D208" s="3665">
        <f t="shared" si="381"/>
        <v>0</v>
      </c>
      <c r="E208" s="2013"/>
      <c r="F208" s="2179"/>
      <c r="G208" s="2013"/>
      <c r="H208" s="2179"/>
      <c r="I208" s="2013"/>
      <c r="J208" s="2179"/>
      <c r="K208" s="2013"/>
      <c r="L208" s="2179"/>
      <c r="M208" s="2013"/>
      <c r="N208" s="2179"/>
      <c r="O208" s="2013"/>
      <c r="P208" s="2179"/>
      <c r="Q208" s="2013"/>
      <c r="R208" s="2179"/>
      <c r="S208" s="2013"/>
      <c r="T208" s="2179"/>
      <c r="U208" s="2013"/>
      <c r="V208" s="2179"/>
      <c r="W208" s="2013"/>
      <c r="X208" s="2179"/>
      <c r="Y208" s="2013"/>
      <c r="Z208" s="2179"/>
      <c r="AA208" s="2013"/>
      <c r="AB208" s="2179"/>
      <c r="AC208" s="2013"/>
      <c r="AD208" s="2015"/>
      <c r="AE208" s="2013"/>
      <c r="AF208" s="2015"/>
      <c r="AG208" s="2013"/>
      <c r="AH208" s="2014"/>
      <c r="AI208" s="2013"/>
      <c r="AJ208" s="2179"/>
      <c r="AK208" s="2178"/>
      <c r="AL208" s="173"/>
      <c r="AM208" s="2013"/>
      <c r="AN208" s="336"/>
      <c r="AO208" s="2178"/>
      <c r="AP208" s="173"/>
      <c r="AQ208" s="2732"/>
      <c r="AR208" s="336"/>
      <c r="AS208" s="2178"/>
      <c r="AT208" s="336"/>
      <c r="AU208" s="2178"/>
      <c r="AV208" s="173"/>
      <c r="AW208" s="2178"/>
      <c r="AX208" s="173"/>
      <c r="AY208" s="3647" t="str">
        <f t="shared" si="357"/>
        <v/>
      </c>
      <c r="AZ208" s="3647"/>
      <c r="BA208" s="3647"/>
      <c r="BB208" s="3647"/>
      <c r="BC208" s="3647"/>
      <c r="BD208" s="3647"/>
      <c r="BE208" s="3647"/>
      <c r="BF208" s="3647"/>
      <c r="BG208" s="3647"/>
      <c r="BH208" s="148"/>
      <c r="BI208" s="148"/>
      <c r="BJ208" s="148"/>
      <c r="BK208" s="148"/>
      <c r="BR208" s="148"/>
      <c r="BS208" s="148"/>
      <c r="BT208" s="148"/>
      <c r="BU208" s="2117"/>
      <c r="CA208" s="3648" t="str">
        <f t="shared" si="361"/>
        <v/>
      </c>
      <c r="CB208" s="3648" t="str">
        <f t="shared" si="362"/>
        <v/>
      </c>
      <c r="CC208" s="3648" t="str">
        <f t="shared" si="363"/>
        <v/>
      </c>
      <c r="CD208" s="3648" t="str">
        <f t="shared" si="364"/>
        <v/>
      </c>
      <c r="CE208" s="3648" t="str">
        <f t="shared" si="365"/>
        <v/>
      </c>
      <c r="CF208" s="3648" t="str">
        <f t="shared" si="366"/>
        <v/>
      </c>
      <c r="CG208" s="3648" t="str">
        <f t="shared" si="367"/>
        <v/>
      </c>
      <c r="CH208" s="3648" t="str">
        <f t="shared" si="368"/>
        <v/>
      </c>
      <c r="CI208" s="3648" t="str">
        <f t="shared" si="369"/>
        <v/>
      </c>
      <c r="CJ208" s="3648"/>
      <c r="CK208" s="3648"/>
      <c r="CL208" s="3648"/>
      <c r="CM208" s="3648"/>
      <c r="CN208" s="3648"/>
      <c r="CO208" s="3648"/>
      <c r="CP208" s="3648"/>
      <c r="CQ208" s="3648"/>
      <c r="CR208" s="3648"/>
      <c r="CS208" s="3648"/>
      <c r="CT208" s="3648"/>
      <c r="CU208" s="3648"/>
      <c r="CV208" s="3648"/>
      <c r="CW208" s="3648" t="str">
        <f t="shared" si="358"/>
        <v/>
      </c>
      <c r="CX208" s="3648" t="str">
        <f t="shared" si="359"/>
        <v/>
      </c>
      <c r="CY208" s="3648"/>
      <c r="CZ208" s="3648"/>
      <c r="DA208" s="3649">
        <f t="shared" si="370"/>
        <v>0</v>
      </c>
      <c r="DB208" s="3649">
        <f t="shared" si="371"/>
        <v>0</v>
      </c>
      <c r="DC208" s="3649">
        <f t="shared" si="371"/>
        <v>0</v>
      </c>
      <c r="DD208" s="3649">
        <f t="shared" si="372"/>
        <v>0</v>
      </c>
      <c r="DE208" s="3649">
        <f t="shared" si="372"/>
        <v>0</v>
      </c>
      <c r="DF208" s="3649">
        <f t="shared" si="373"/>
        <v>0</v>
      </c>
      <c r="DG208" s="3649">
        <f t="shared" si="374"/>
        <v>0</v>
      </c>
      <c r="DH208" s="3649">
        <f t="shared" si="375"/>
        <v>0</v>
      </c>
      <c r="DI208" s="3649">
        <f t="shared" si="376"/>
        <v>0</v>
      </c>
      <c r="DJ208" s="3649"/>
      <c r="DK208" s="3649"/>
      <c r="DL208" s="3649"/>
      <c r="DM208" s="3649"/>
      <c r="DN208" s="3649"/>
      <c r="DO208" s="3649"/>
      <c r="DP208" s="3649"/>
      <c r="DQ208" s="3649"/>
      <c r="DR208" s="3649"/>
      <c r="DS208" s="3649"/>
      <c r="DT208" s="3649"/>
      <c r="DU208" s="3649"/>
      <c r="DV208" s="3649"/>
      <c r="DW208" s="3649">
        <f t="shared" si="380"/>
        <v>0</v>
      </c>
      <c r="DX208" s="3649">
        <f t="shared" si="380"/>
        <v>0</v>
      </c>
    </row>
    <row r="209" spans="1:130" ht="16.149999999999999" customHeight="1" x14ac:dyDescent="0.25">
      <c r="A209" s="8157" t="s">
        <v>3701</v>
      </c>
      <c r="B209" s="8158"/>
      <c r="C209" s="2290">
        <f t="shared" si="381"/>
        <v>0</v>
      </c>
      <c r="D209" s="2019">
        <f t="shared" si="381"/>
        <v>0</v>
      </c>
      <c r="E209" s="2022"/>
      <c r="F209" s="2028"/>
      <c r="G209" s="2022"/>
      <c r="H209" s="2028"/>
      <c r="I209" s="2022"/>
      <c r="J209" s="2028"/>
      <c r="K209" s="2022"/>
      <c r="L209" s="2028"/>
      <c r="M209" s="2022"/>
      <c r="N209" s="2021"/>
      <c r="O209" s="2022"/>
      <c r="P209" s="2028"/>
      <c r="Q209" s="2022"/>
      <c r="R209" s="2028"/>
      <c r="S209" s="2022"/>
      <c r="T209" s="2028"/>
      <c r="U209" s="2022"/>
      <c r="V209" s="2028"/>
      <c r="W209" s="2022"/>
      <c r="X209" s="2028"/>
      <c r="Y209" s="2022"/>
      <c r="Z209" s="2028"/>
      <c r="AA209" s="2022"/>
      <c r="AB209" s="2028"/>
      <c r="AC209" s="2022"/>
      <c r="AD209" s="3053"/>
      <c r="AE209" s="2022"/>
      <c r="AF209" s="3053"/>
      <c r="AG209" s="2022"/>
      <c r="AH209" s="2021"/>
      <c r="AI209" s="2022"/>
      <c r="AJ209" s="2028"/>
      <c r="AK209" s="2167"/>
      <c r="AL209" s="2025"/>
      <c r="AM209" s="2022"/>
      <c r="AN209" s="2734"/>
      <c r="AO209" s="2167"/>
      <c r="AP209" s="2025"/>
      <c r="AQ209" s="2023"/>
      <c r="AR209" s="2734"/>
      <c r="AS209" s="2167"/>
      <c r="AT209" s="2734"/>
      <c r="AU209" s="2167"/>
      <c r="AV209" s="2025"/>
      <c r="AW209" s="2167"/>
      <c r="AX209" s="2025"/>
      <c r="AY209" s="3647" t="str">
        <f t="shared" si="357"/>
        <v/>
      </c>
      <c r="AZ209" s="3647"/>
      <c r="BA209" s="3647"/>
      <c r="BB209" s="3647"/>
      <c r="BC209" s="3647"/>
      <c r="BD209" s="3647"/>
      <c r="BE209" s="3647"/>
      <c r="BF209" s="3647"/>
      <c r="BG209" s="3647"/>
      <c r="BH209" s="148"/>
      <c r="BI209" s="148"/>
      <c r="BJ209" s="148"/>
      <c r="BK209" s="148"/>
      <c r="BR209" s="148"/>
      <c r="BS209" s="148"/>
      <c r="BT209" s="148"/>
      <c r="BU209" s="2117"/>
      <c r="CA209" s="3648" t="str">
        <f>IF(DA209=1," * El total de exámenes confirmados positivos por ISP NO DEBE SUPERAR el total de exámenes procesados. ","")</f>
        <v/>
      </c>
      <c r="CB209" s="3648" t="str">
        <f>IF(DB209=1," * La suma de exámenes procesados por sexo DEBE SER IGUAL al total de Procesados. ","")</f>
        <v/>
      </c>
      <c r="CC209" s="3648" t="str">
        <f>IF(DC209=1," * La suma de exámenes Confirmados positivos por ISP por sexo DEBE SER IGUAL al total de Procesados. ","")</f>
        <v/>
      </c>
      <c r="CD209" s="3648" t="str">
        <f>IF(DD209=1," * La suma de exámenes procesados Trans NO PUEDE Superar al total de Procesados. ","")</f>
        <v/>
      </c>
      <c r="CE209" s="3648" t="str">
        <f>IF(DE209=1," * La suma de exámenes confirmados positivos por ISP Trans NO PUEDE Superar al total de Procesados. ","")</f>
        <v/>
      </c>
      <c r="CF209" s="3648" t="str">
        <f>IF(DF209=1," * Los exámenes procesados de personas pertenecientes a Pueblos originarios NO PUEDE Superar al total de Procesados. ","")</f>
        <v/>
      </c>
      <c r="CG209" s="3648" t="str">
        <f>IF(DG209=1," * Los exámenes confirmados positivos por ISP de personas pertenecientes a Pueblos originarios NO PUEDE Superar al total de Procesados. ","")</f>
        <v/>
      </c>
      <c r="CH209" s="3648" t="str">
        <f>IF(DH209=1," * Los exámenes procesados de personas pertenecientes a Pueblos migrantes NO PUEDE Superar al total de Procesados. ","")</f>
        <v/>
      </c>
      <c r="CI209" s="3648" t="str">
        <f>IF(DI209=1," * Los exámenes confirmados positivos por ISP de personas pertenecientes a Pueblos Migrantes NO PUEDE Superar al total de Procesados. ","")</f>
        <v/>
      </c>
      <c r="CJ209" s="3648"/>
      <c r="CK209" s="3648"/>
      <c r="CL209" s="3648"/>
      <c r="CM209" s="3648"/>
      <c r="CN209" s="3648"/>
      <c r="CO209" s="3648"/>
      <c r="CP209" s="3648"/>
      <c r="CQ209" s="3648"/>
      <c r="CR209" s="3648"/>
      <c r="CS209" s="3648"/>
      <c r="CT209" s="3648"/>
      <c r="CU209" s="3648"/>
      <c r="CV209" s="3648"/>
      <c r="CW209" s="3648" t="str">
        <f t="shared" si="358"/>
        <v/>
      </c>
      <c r="CX209" s="3648" t="str">
        <f t="shared" si="359"/>
        <v/>
      </c>
      <c r="CY209" s="3648"/>
      <c r="CZ209" s="3648"/>
      <c r="DA209" s="3649">
        <f t="shared" si="370"/>
        <v>0</v>
      </c>
      <c r="DB209" s="3649">
        <f t="shared" si="371"/>
        <v>0</v>
      </c>
      <c r="DC209" s="3649">
        <f t="shared" si="371"/>
        <v>0</v>
      </c>
      <c r="DD209" s="3649">
        <f t="shared" si="372"/>
        <v>0</v>
      </c>
      <c r="DE209" s="3649">
        <f t="shared" si="372"/>
        <v>0</v>
      </c>
      <c r="DF209" s="3649">
        <f t="shared" si="373"/>
        <v>0</v>
      </c>
      <c r="DG209" s="3649">
        <f t="shared" si="374"/>
        <v>0</v>
      </c>
      <c r="DH209" s="3649">
        <f t="shared" si="375"/>
        <v>0</v>
      </c>
      <c r="DI209" s="3649">
        <f t="shared" si="376"/>
        <v>0</v>
      </c>
      <c r="DJ209" s="3649"/>
      <c r="DK209" s="3649"/>
      <c r="DL209" s="3649"/>
      <c r="DM209" s="3649"/>
      <c r="DN209" s="3649"/>
      <c r="DO209" s="3649"/>
      <c r="DP209" s="3649"/>
      <c r="DQ209" s="3649"/>
      <c r="DR209" s="3649"/>
      <c r="DS209" s="3649"/>
      <c r="DT209" s="3649"/>
      <c r="DU209" s="3649"/>
      <c r="DV209" s="3649"/>
      <c r="DW209" s="3649">
        <f t="shared" si="380"/>
        <v>0</v>
      </c>
      <c r="DX209" s="3649">
        <f t="shared" si="380"/>
        <v>0</v>
      </c>
    </row>
    <row r="210" spans="1:130" ht="31.9" customHeight="1" x14ac:dyDescent="0.25">
      <c r="A210" s="6178" t="s">
        <v>3703</v>
      </c>
      <c r="P210" s="5637"/>
      <c r="AL210" s="6179"/>
      <c r="AM210" s="6179"/>
      <c r="AP210" s="5637"/>
      <c r="AR210" s="148"/>
      <c r="AS210" s="148"/>
      <c r="AT210" s="148"/>
      <c r="AU210" s="148"/>
      <c r="AV210" s="148"/>
      <c r="AW210" s="148"/>
      <c r="AX210" s="148"/>
      <c r="AY210" s="148"/>
      <c r="AZ210" s="148"/>
      <c r="BA210" s="148"/>
      <c r="BB210" s="148"/>
      <c r="BC210" s="148"/>
      <c r="BD210" s="148"/>
      <c r="BE210" s="148"/>
      <c r="BF210" s="148"/>
      <c r="BG210" s="148"/>
    </row>
    <row r="211" spans="1:130" ht="25.15" customHeight="1" x14ac:dyDescent="0.25">
      <c r="A211" s="8159" t="s">
        <v>3668</v>
      </c>
      <c r="B211" s="8162" t="s">
        <v>50</v>
      </c>
      <c r="C211" s="8162"/>
      <c r="D211" s="8162" t="s">
        <v>508</v>
      </c>
      <c r="E211" s="8162"/>
      <c r="F211" s="8162"/>
      <c r="G211" s="8162"/>
      <c r="H211" s="8162"/>
      <c r="I211" s="8162"/>
      <c r="J211" s="8162"/>
      <c r="K211" s="8162"/>
      <c r="L211" s="8162"/>
      <c r="M211" s="8162"/>
      <c r="N211" s="8162"/>
      <c r="O211" s="8162"/>
      <c r="P211" s="8162"/>
      <c r="Q211" s="8162"/>
      <c r="R211" s="8162"/>
      <c r="S211" s="8162"/>
      <c r="T211" s="8162"/>
      <c r="U211" s="8162"/>
      <c r="V211" s="8162"/>
      <c r="W211" s="8162"/>
      <c r="X211" s="8162"/>
      <c r="Y211" s="8162"/>
      <c r="Z211" s="8162"/>
      <c r="AA211" s="8162"/>
      <c r="AB211" s="8162"/>
      <c r="AC211" s="8162"/>
      <c r="AD211" s="8162"/>
      <c r="AE211" s="8162"/>
      <c r="AF211" s="8162"/>
      <c r="AG211" s="8162"/>
      <c r="AH211" s="8162"/>
      <c r="AI211" s="8162"/>
      <c r="AJ211" s="8162"/>
      <c r="AK211" s="8163"/>
      <c r="AL211" s="8146" t="s">
        <v>3640</v>
      </c>
      <c r="AM211" s="8164"/>
      <c r="AN211" s="8112" t="s">
        <v>827</v>
      </c>
      <c r="AO211" s="8116"/>
      <c r="AP211" s="8165" t="s">
        <v>112</v>
      </c>
      <c r="AQ211" s="8165" t="s">
        <v>111</v>
      </c>
      <c r="AR211" s="148"/>
      <c r="AS211" s="148"/>
      <c r="AT211" s="148"/>
      <c r="AU211" s="148"/>
      <c r="AV211" s="148"/>
      <c r="AW211" s="148"/>
      <c r="AX211" s="148"/>
      <c r="AY211" s="148"/>
      <c r="AZ211" s="148"/>
      <c r="BA211" s="148"/>
      <c r="BB211" s="148"/>
      <c r="BC211" s="148"/>
      <c r="BD211" s="148"/>
      <c r="BE211" s="148"/>
      <c r="BF211" s="148"/>
      <c r="BG211" s="148"/>
    </row>
    <row r="212" spans="1:130" ht="16.149999999999999" customHeight="1" x14ac:dyDescent="0.25">
      <c r="A212" s="8160"/>
      <c r="B212" s="8162"/>
      <c r="C212" s="8162"/>
      <c r="D212" s="8162" t="s">
        <v>278</v>
      </c>
      <c r="E212" s="8162"/>
      <c r="F212" s="8162" t="s">
        <v>279</v>
      </c>
      <c r="G212" s="8162"/>
      <c r="H212" s="8162" t="s">
        <v>257</v>
      </c>
      <c r="I212" s="8162"/>
      <c r="J212" s="8162" t="s">
        <v>151</v>
      </c>
      <c r="K212" s="8162"/>
      <c r="L212" s="8162" t="s">
        <v>152</v>
      </c>
      <c r="M212" s="8162"/>
      <c r="N212" s="8162" t="s">
        <v>280</v>
      </c>
      <c r="O212" s="8162"/>
      <c r="P212" s="8162" t="s">
        <v>281</v>
      </c>
      <c r="Q212" s="8162"/>
      <c r="R212" s="8162" t="s">
        <v>282</v>
      </c>
      <c r="S212" s="8162"/>
      <c r="T212" s="8162" t="s">
        <v>283</v>
      </c>
      <c r="U212" s="8162"/>
      <c r="V212" s="8162" t="s">
        <v>284</v>
      </c>
      <c r="W212" s="8162"/>
      <c r="X212" s="8162" t="s">
        <v>285</v>
      </c>
      <c r="Y212" s="8162"/>
      <c r="Z212" s="8162" t="s">
        <v>286</v>
      </c>
      <c r="AA212" s="8162"/>
      <c r="AB212" s="8162" t="s">
        <v>287</v>
      </c>
      <c r="AC212" s="8162"/>
      <c r="AD212" s="8162" t="s">
        <v>259</v>
      </c>
      <c r="AE212" s="8162"/>
      <c r="AF212" s="8162" t="s">
        <v>288</v>
      </c>
      <c r="AG212" s="8162"/>
      <c r="AH212" s="8162" t="s">
        <v>289</v>
      </c>
      <c r="AI212" s="8162"/>
      <c r="AJ212" s="8162" t="s">
        <v>261</v>
      </c>
      <c r="AK212" s="8163"/>
      <c r="AL212" s="8168" t="s">
        <v>81</v>
      </c>
      <c r="AM212" s="8144" t="s">
        <v>56</v>
      </c>
      <c r="AN212" s="8121" t="s">
        <v>830</v>
      </c>
      <c r="AO212" s="8120" t="s">
        <v>831</v>
      </c>
      <c r="AP212" s="8165"/>
      <c r="AQ212" s="8165"/>
      <c r="AR212" s="148"/>
      <c r="AS212" s="148"/>
      <c r="AT212" s="148"/>
      <c r="AU212" s="148"/>
      <c r="AV212" s="148"/>
      <c r="AW212" s="148"/>
      <c r="AX212" s="148"/>
      <c r="AY212" s="148"/>
      <c r="AZ212" s="148"/>
      <c r="BA212" s="148"/>
      <c r="BB212" s="148"/>
      <c r="BC212" s="148"/>
      <c r="BD212" s="148"/>
      <c r="BE212" s="148"/>
      <c r="BF212" s="148"/>
      <c r="BG212" s="148"/>
    </row>
    <row r="213" spans="1:130" ht="16.149999999999999" customHeight="1" x14ac:dyDescent="0.25">
      <c r="A213" s="8161"/>
      <c r="B213" s="6180" t="s">
        <v>3641</v>
      </c>
      <c r="C213" s="6181" t="s">
        <v>3642</v>
      </c>
      <c r="D213" s="6182" t="s">
        <v>3641</v>
      </c>
      <c r="E213" s="6183" t="s">
        <v>3642</v>
      </c>
      <c r="F213" s="6182" t="s">
        <v>3641</v>
      </c>
      <c r="G213" s="6183" t="s">
        <v>3642</v>
      </c>
      <c r="H213" s="6182" t="s">
        <v>3641</v>
      </c>
      <c r="I213" s="6183" t="s">
        <v>3642</v>
      </c>
      <c r="J213" s="6182" t="s">
        <v>3641</v>
      </c>
      <c r="K213" s="6183" t="s">
        <v>3642</v>
      </c>
      <c r="L213" s="6182" t="s">
        <v>3641</v>
      </c>
      <c r="M213" s="6183" t="s">
        <v>3642</v>
      </c>
      <c r="N213" s="6182" t="s">
        <v>3641</v>
      </c>
      <c r="O213" s="6183" t="s">
        <v>3642</v>
      </c>
      <c r="P213" s="6182" t="s">
        <v>3641</v>
      </c>
      <c r="Q213" s="6183" t="s">
        <v>3642</v>
      </c>
      <c r="R213" s="6182" t="s">
        <v>3641</v>
      </c>
      <c r="S213" s="6183" t="s">
        <v>3642</v>
      </c>
      <c r="T213" s="6182" t="s">
        <v>3641</v>
      </c>
      <c r="U213" s="6183" t="s">
        <v>3642</v>
      </c>
      <c r="V213" s="6182" t="s">
        <v>3641</v>
      </c>
      <c r="W213" s="6183" t="s">
        <v>3642</v>
      </c>
      <c r="X213" s="6182" t="s">
        <v>3641</v>
      </c>
      <c r="Y213" s="6183" t="s">
        <v>3642</v>
      </c>
      <c r="Z213" s="6182" t="s">
        <v>3641</v>
      </c>
      <c r="AA213" s="6183" t="s">
        <v>3642</v>
      </c>
      <c r="AB213" s="6182" t="s">
        <v>3641</v>
      </c>
      <c r="AC213" s="6183" t="s">
        <v>3642</v>
      </c>
      <c r="AD213" s="6182" t="s">
        <v>3641</v>
      </c>
      <c r="AE213" s="6183" t="s">
        <v>3642</v>
      </c>
      <c r="AF213" s="6182" t="s">
        <v>3641</v>
      </c>
      <c r="AG213" s="6183" t="s">
        <v>3642</v>
      </c>
      <c r="AH213" s="6182" t="s">
        <v>3641</v>
      </c>
      <c r="AI213" s="6183" t="s">
        <v>3642</v>
      </c>
      <c r="AJ213" s="6182" t="s">
        <v>3641</v>
      </c>
      <c r="AK213" s="6184" t="s">
        <v>3642</v>
      </c>
      <c r="AL213" s="8168"/>
      <c r="AM213" s="8144"/>
      <c r="AN213" s="8122"/>
      <c r="AO213" s="6537"/>
      <c r="AP213" s="8165"/>
      <c r="AQ213" s="8165"/>
      <c r="AR213" s="148"/>
      <c r="AS213" s="148"/>
      <c r="AT213" s="148"/>
      <c r="AU213" s="148"/>
      <c r="AV213" s="148"/>
      <c r="AW213" s="148"/>
      <c r="AX213" s="148"/>
      <c r="AY213" s="148"/>
      <c r="AZ213" s="148"/>
      <c r="BA213" s="148"/>
      <c r="BB213" s="148"/>
      <c r="BC213" s="148"/>
      <c r="BD213" s="148"/>
      <c r="BE213" s="148"/>
      <c r="BF213" s="148"/>
      <c r="BG213" s="148"/>
    </row>
    <row r="214" spans="1:130" ht="16.149999999999999" customHeight="1" x14ac:dyDescent="0.25">
      <c r="A214" s="5635" t="s">
        <v>741</v>
      </c>
      <c r="B214" s="6139">
        <f>SUM(D214+F214+H214+J214+L214+N214+P214+R214+T214+V214+X214+Z214+AB214+AD214+AF214+AH214+AJ214)</f>
        <v>0</v>
      </c>
      <c r="C214" s="6140">
        <f t="shared" ref="B214:C220" si="382">SUM(E214+G214+I214+K214+M214+O214+Q214+S214+U214+W214+Y214+AA214+AC214+AE214+AG214+AI214+AK214)</f>
        <v>0</v>
      </c>
      <c r="D214" s="3661"/>
      <c r="E214" s="6177"/>
      <c r="F214" s="3668"/>
      <c r="G214" s="6177"/>
      <c r="H214" s="1923"/>
      <c r="I214" s="42"/>
      <c r="J214" s="1923"/>
      <c r="K214" s="42"/>
      <c r="L214" s="1923"/>
      <c r="M214" s="42"/>
      <c r="N214" s="1923"/>
      <c r="O214" s="42"/>
      <c r="P214" s="1923"/>
      <c r="Q214" s="42"/>
      <c r="R214" s="1923"/>
      <c r="S214" s="42"/>
      <c r="T214" s="1923"/>
      <c r="U214" s="42"/>
      <c r="V214" s="1923"/>
      <c r="W214" s="42"/>
      <c r="X214" s="1923"/>
      <c r="Y214" s="42"/>
      <c r="Z214" s="3668"/>
      <c r="AA214" s="6177"/>
      <c r="AB214" s="3668"/>
      <c r="AC214" s="6177"/>
      <c r="AD214" s="3668"/>
      <c r="AE214" s="6177"/>
      <c r="AF214" s="3668"/>
      <c r="AG214" s="6177"/>
      <c r="AH214" s="3668"/>
      <c r="AI214" s="6177"/>
      <c r="AJ214" s="3668"/>
      <c r="AK214" s="6185"/>
      <c r="AL214" s="3661"/>
      <c r="AM214" s="4664"/>
      <c r="AN214" s="5452"/>
      <c r="AO214" s="1925"/>
      <c r="AP214" s="1923"/>
      <c r="AQ214" s="1906"/>
      <c r="AR214" s="3674"/>
      <c r="AS214" s="3647"/>
      <c r="AT214" s="3647"/>
      <c r="AU214" s="3647"/>
      <c r="AV214" s="3647"/>
      <c r="AW214" s="3647"/>
      <c r="AX214" s="3647"/>
      <c r="AY214" s="3647"/>
      <c r="AZ214" s="3647"/>
      <c r="BA214" s="3647"/>
      <c r="BB214" s="3647"/>
      <c r="BC214" s="3647"/>
      <c r="BD214" s="148"/>
      <c r="BE214" s="148"/>
      <c r="BF214" s="148"/>
      <c r="BG214" s="148"/>
      <c r="CA214" s="3643" t="str">
        <f>IF(B214&lt;   C214,"* El total de Reactivos NO DEBE ser superior al total de Procesados. ","")</f>
        <v/>
      </c>
      <c r="CB214" s="3643" t="str">
        <f>IF(B214&lt;&gt; AL214+ AM214,"* La suma de las columnas Sexo DEBE SER IGUAL a los Procesados. ","")</f>
        <v/>
      </c>
      <c r="CC214" s="3643" t="str">
        <f>IF(B214&lt;  AN214+ AO214,"* La suma de las columna Trans NO DEBE ser superior al total de Procesados. ","")</f>
        <v/>
      </c>
      <c r="CD214" s="3643" t="str">
        <f>IF(B214&lt;  AP214,"* La columna Pueblos Originarios NO DEBE ser superior al total de Procesados. ","")</f>
        <v/>
      </c>
      <c r="CE214" s="3643" t="str">
        <f>IF(B214&lt;  AQ214,"* La columna Migrantes NO DEBE ser superior al total de Procesados. ","")</f>
        <v/>
      </c>
      <c r="CF214" s="3643" t="str">
        <f>IF(D214&lt;E214,"* Los exömenes Reactivos de  a_os NO DEBEN ser mayor a los Exömenes Procesados de la misma edad. ","")</f>
        <v/>
      </c>
      <c r="CG214" s="3643" t="str">
        <f>IF(F214&lt;G214,"* Los exömenes Reactivos de  a_os NO DEBEN ser mayor a los Exömenes Procesados de la misma edad. ","")</f>
        <v/>
      </c>
      <c r="CH214" s="3643" t="str">
        <f>IF(H214&lt;I214,"* Los exömenes Reactivos de  a_os NO DEBEN ser mayor a los Exömenes Procesados de la misma edad. ","")</f>
        <v/>
      </c>
      <c r="CI214" s="3643" t="str">
        <f>IF(J214&lt;K214,"* Los exömenes Reactivos de  a_os NO DEBEN ser mayor a los Exömenes Procesados de la misma edad. ","")</f>
        <v/>
      </c>
      <c r="CJ214" s="3643" t="str">
        <f>IF(L214&lt;M214,"* Los exömenes Reactivos de  a_os NO DEBEN ser mayor a los Exömenes Procesados de la misma edad. ","")</f>
        <v/>
      </c>
      <c r="CK214" s="3643" t="str">
        <f>IF(N214&lt;O214,"* Los exömenes Reactivos de  a_os NO DEBEN ser mayor a los Exömenes Procesados de la misma edad. ","")</f>
        <v/>
      </c>
      <c r="CL214" s="3643" t="str">
        <f>IF(P214&lt;Q214,"* Los exömenes Reactivos de  a_os NO DEBEN ser mayor a los Exömenes Procesados de la misma edad. ","")</f>
        <v/>
      </c>
      <c r="CM214" s="3643" t="str">
        <f>IF(R214&lt;S214,"* Los exömenes Reactivos de  a_os NO DEBEN ser mayor a los Exömenes Procesados de la misma edad. ","")</f>
        <v/>
      </c>
      <c r="CN214" s="3643" t="str">
        <f>IF(T214&lt;U214,"* Los exömenes Reactivos de  a_os NO DEBEN ser mayor a los Exömenes Procesados de la misma edad. ","")</f>
        <v/>
      </c>
      <c r="CO214" s="3643" t="str">
        <f>IF(V214&lt;W214,"* Los exömenes Reactivos de  a_os NO DEBEN ser mayor a los Exömenes Procesados de la misma edad. ","")</f>
        <v/>
      </c>
      <c r="CP214" s="3643" t="str">
        <f>IF(X214&lt;Y214,"* Los exömenes Reactivos de  a_os NO DEBEN ser mayor a los Exömenes Procesados de la misma edad. ","")</f>
        <v/>
      </c>
      <c r="CQ214" s="3643" t="str">
        <f>IF(Z214&lt;AA214,"* Los exömenes Reactivos de  a_os NO DEBEN ser mayor a los Exömenes Procesados de la misma edad. ","")</f>
        <v/>
      </c>
      <c r="CR214" s="3643" t="str">
        <f>IF(AB214&lt;AC214,"* Los exömenes Reactivos de  a_os NO DEBEN ser mayor a los Exömenes Procesados de la misma edad. ","")</f>
        <v/>
      </c>
      <c r="CS214" s="3643" t="str">
        <f>IF(AD214&lt;AE214,"* Los exömenes Reactivos de  a_os NO DEBEN ser mayor a los Exömenes Procesados de la misma edad. ","")</f>
        <v/>
      </c>
      <c r="CT214" s="3643" t="str">
        <f>IF(AF214&lt;AG214,"* Los exömenes Reactivos de  a_os NO DEBEN ser mayor a los Exömenes Procesados de la misma edad. ","")</f>
        <v/>
      </c>
      <c r="CU214" s="3643" t="str">
        <f>IF(AH214&lt;AI214,"* Los exömenes Reactivos de  a_os NO DEBEN ser mayor a los Exömenes Procesados de la misma edad. ","")</f>
        <v/>
      </c>
      <c r="CV214" s="3643" t="str">
        <f>IF(AJ214&lt;AK214,"* Los exömenes Reactivos de  a_os NO DEBEN ser mayor a los Exömenes Procesados de la misma edad. ","")</f>
        <v/>
      </c>
      <c r="DA214" s="2165">
        <f>IF(B214&lt;   C214,1,0)</f>
        <v>0</v>
      </c>
      <c r="DB214" s="2165">
        <f>IF(B214&lt;&gt; AL214+AM214,1,0)</f>
        <v>0</v>
      </c>
      <c r="DC214" s="2165">
        <f>IF(B214&lt;  AN214+AO214,1,0)</f>
        <v>0</v>
      </c>
      <c r="DD214" s="2165">
        <f>IF(B214&lt;  AP214,1,0)</f>
        <v>0</v>
      </c>
      <c r="DE214" s="2165">
        <f>IF(B214&lt;  AQ214,1,0)</f>
        <v>0</v>
      </c>
      <c r="DF214" s="2165">
        <f>IF(D214&lt;E214,1,0)</f>
        <v>0</v>
      </c>
      <c r="DG214" s="2165">
        <f>IF(F214&lt;G214,1,0)</f>
        <v>0</v>
      </c>
      <c r="DH214" s="2165">
        <f>IF(H214&lt;I214,1,0)</f>
        <v>0</v>
      </c>
      <c r="DI214" s="2165">
        <f>IF(J214&lt;K214,1,0)</f>
        <v>0</v>
      </c>
      <c r="DJ214" s="2165">
        <f>IF(L214&lt;M214,1,0)</f>
        <v>0</v>
      </c>
      <c r="DK214" s="2165">
        <f>IF(N214&lt;O214,1,0)</f>
        <v>0</v>
      </c>
      <c r="DL214" s="2165">
        <f>IF(P214&lt;Q214,1,0)</f>
        <v>0</v>
      </c>
      <c r="DM214" s="2165">
        <f>IF(R214&lt;S214,1,0)</f>
        <v>0</v>
      </c>
      <c r="DN214" s="2165">
        <f>IF(T214&lt;U214,1,0)</f>
        <v>0</v>
      </c>
      <c r="DO214" s="2165">
        <f>IF(V214&lt;W214,1,0)</f>
        <v>0</v>
      </c>
      <c r="DP214" s="2165">
        <f>IF(X214&lt;Y214,1,0)</f>
        <v>0</v>
      </c>
      <c r="DQ214" s="2165">
        <f>IF(Z214&lt;AA214,1,0)</f>
        <v>0</v>
      </c>
      <c r="DR214" s="2165">
        <f>IF(AB214&lt;AC214,1,0)</f>
        <v>0</v>
      </c>
      <c r="DS214" s="2165">
        <f>IF(AD214&lt;AE214,1,0)</f>
        <v>0</v>
      </c>
      <c r="DT214" s="2165">
        <f>IF(AF214&lt;AG214,1,0)</f>
        <v>0</v>
      </c>
      <c r="DU214" s="2165">
        <f>IF(AH214&lt;AI214,1,0)</f>
        <v>0</v>
      </c>
      <c r="DV214" s="2165">
        <f>IF(AJ214&lt;AK214,1,0)</f>
        <v>0</v>
      </c>
      <c r="DZ214" s="2165">
        <v>0</v>
      </c>
    </row>
    <row r="215" spans="1:130" ht="16.149999999999999" customHeight="1" x14ac:dyDescent="0.25">
      <c r="A215" s="5635" t="s">
        <v>3704</v>
      </c>
      <c r="B215" s="1921">
        <f t="shared" si="382"/>
        <v>0</v>
      </c>
      <c r="C215" s="2288">
        <f t="shared" si="382"/>
        <v>0</v>
      </c>
      <c r="D215" s="3661"/>
      <c r="E215" s="6177"/>
      <c r="F215" s="3668"/>
      <c r="G215" s="6177"/>
      <c r="H215" s="3668"/>
      <c r="I215" s="6177"/>
      <c r="J215" s="1923"/>
      <c r="K215" s="42"/>
      <c r="L215" s="1923"/>
      <c r="M215" s="42"/>
      <c r="N215" s="1923"/>
      <c r="O215" s="42"/>
      <c r="P215" s="1923"/>
      <c r="Q215" s="42"/>
      <c r="R215" s="1923"/>
      <c r="S215" s="42"/>
      <c r="T215" s="1923"/>
      <c r="U215" s="42"/>
      <c r="V215" s="1923"/>
      <c r="W215" s="42"/>
      <c r="X215" s="1923"/>
      <c r="Y215" s="42"/>
      <c r="Z215" s="1923"/>
      <c r="AA215" s="42"/>
      <c r="AB215" s="1923"/>
      <c r="AC215" s="42"/>
      <c r="AD215" s="1923"/>
      <c r="AE215" s="42"/>
      <c r="AF215" s="1923"/>
      <c r="AG215" s="42"/>
      <c r="AH215" s="1923"/>
      <c r="AI215" s="42"/>
      <c r="AJ215" s="1923"/>
      <c r="AK215" s="43"/>
      <c r="AL215" s="1926"/>
      <c r="AM215" s="43"/>
      <c r="AN215" s="1926"/>
      <c r="AO215" s="1925"/>
      <c r="AP215" s="1923"/>
      <c r="AQ215" s="1906"/>
      <c r="AR215" s="2241"/>
      <c r="AS215" s="3647"/>
      <c r="AT215" s="3647"/>
      <c r="AU215" s="3647"/>
      <c r="AV215" s="3647"/>
      <c r="AW215" s="3647"/>
      <c r="AX215" s="3647"/>
      <c r="AY215" s="3647"/>
      <c r="AZ215" s="3647"/>
      <c r="BA215" s="3647"/>
      <c r="BB215" s="3647"/>
      <c r="BC215" s="3647"/>
      <c r="BD215" s="148"/>
      <c r="BE215" s="148"/>
      <c r="BF215" s="148"/>
      <c r="BG215" s="148"/>
      <c r="CA215" s="3643" t="str">
        <f>IF(B215&lt;   C215,"* El total de Reactivos NO DEBE ser superior al total de Procesados. ","")</f>
        <v/>
      </c>
      <c r="CB215" s="3643" t="str">
        <f>IF(B215&lt;&gt; AL215+ AM215,"* La suma de las columnas Sexo DEBE SER IGUAL a los Procesados. ","")</f>
        <v/>
      </c>
      <c r="CC215" s="3643" t="str">
        <f>IF(B215&lt;  AN215+ AO215,"* La suma de las columna Trans NO DEBE ser superior al total de Procesados. ","")</f>
        <v/>
      </c>
      <c r="CD215" s="3643" t="str">
        <f>IF(B215&lt;  AP215,"* La columna Pueblos Originarios NO DEBE ser superior al total de Procesados. ","")</f>
        <v/>
      </c>
      <c r="CE215" s="3643" t="str">
        <f>IF(B215&lt;  AQ215,"* La columna Migrantes NO DEBE ser superior al total de Procesados. ","")</f>
        <v/>
      </c>
      <c r="CF215" s="3643" t="str">
        <f>IF(D215&lt;E215,"* Los exömenes Reactivos de  a_os NO DEBEN ser mayor a los Exömenes Procesados de la misma edad. ","")</f>
        <v/>
      </c>
      <c r="CG215" s="3643" t="str">
        <f>IF(F215&lt;G215,"* Los exömenes Reactivos de  a_os NO DEBEN ser mayor a los Exömenes Procesados de la misma edad. ","")</f>
        <v/>
      </c>
      <c r="CH215" s="3643" t="str">
        <f>IF(H215&lt;I215,"* Los exömenes Reactivos de  a_os NO DEBEN ser mayor a los Exömenes Procesados de la misma edad. ","")</f>
        <v/>
      </c>
      <c r="CI215" s="3643" t="str">
        <f>IF(J215&lt;K215,"* Los exömenes Reactivos de  a_os NO DEBEN ser mayor a los Exömenes Procesados de la misma edad. ","")</f>
        <v/>
      </c>
      <c r="CJ215" s="3643" t="str">
        <f>IF(L215&lt;M215,"* Los exömenes Reactivos de  a_os NO DEBEN ser mayor a los Exömenes Procesados de la misma edad. ","")</f>
        <v/>
      </c>
      <c r="CK215" s="3643" t="str">
        <f>IF(N215&lt;O215,"* Los exömenes Reactivos de  a_os NO DEBEN ser mayor a los Exömenes Procesados de la misma edad. ","")</f>
        <v/>
      </c>
      <c r="CL215" s="3643" t="str">
        <f>IF(P215&lt;Q215,"* Los exömenes Reactivos de  a_os NO DEBEN ser mayor a los Exömenes Procesados de la misma edad. ","")</f>
        <v/>
      </c>
      <c r="CM215" s="3643" t="str">
        <f>IF(R215&lt;S215,"* Los exömenes Reactivos de  a_os NO DEBEN ser mayor a los Exömenes Procesados de la misma edad. ","")</f>
        <v/>
      </c>
      <c r="CN215" s="3643" t="str">
        <f>IF(T215&lt;U215,"* Los exömenes Reactivos de  a_os NO DEBEN ser mayor a los Exömenes Procesados de la misma edad. ","")</f>
        <v/>
      </c>
      <c r="CO215" s="3643" t="str">
        <f>IF(V215&lt;W215,"* Los exömenes Reactivos de  a_os NO DEBEN ser mayor a los Exömenes Procesados de la misma edad. ","")</f>
        <v/>
      </c>
      <c r="CP215" s="3643" t="str">
        <f>IF(X215&lt;Y215,"* Los exömenes Reactivos de  a_os NO DEBEN ser mayor a los Exömenes Procesados de la misma edad. ","")</f>
        <v/>
      </c>
      <c r="CQ215" s="3643" t="str">
        <f>IF(Z215&lt;AA215,"* Los exömenes Reactivos de  a_os NO DEBEN ser mayor a los Exömenes Procesados de la misma edad. ","")</f>
        <v/>
      </c>
      <c r="CR215" s="3643" t="str">
        <f>IF(AB215&lt;AC215,"* Los exömenes Reactivos de  a_os NO DEBEN ser mayor a los Exömenes Procesados de la misma edad. ","")</f>
        <v/>
      </c>
      <c r="CS215" s="3643" t="str">
        <f>IF(AD215&lt;AE215,"* Los exömenes Reactivos de  a_os NO DEBEN ser mayor a los Exömenes Procesados de la misma edad. ","")</f>
        <v/>
      </c>
      <c r="CT215" s="3643" t="str">
        <f>IF(AF215&lt;AG215,"* Los exömenes Reactivos de  a_os NO DEBEN ser mayor a los Exömenes Procesados de la misma edad. ","")</f>
        <v/>
      </c>
      <c r="CU215" s="3643" t="str">
        <f>IF(AH215&lt;AI215,"* Los exömenes Reactivos de  a_os NO DEBEN ser mayor a los Exömenes Procesados de la misma edad. ","")</f>
        <v/>
      </c>
      <c r="CV215" s="3643" t="str">
        <f>IF(AJ215&lt;AK215,"* Los exömenes Reactivos de  a_os NO DEBEN ser mayor a los Exömenes Procesados de la misma edad. ","")</f>
        <v/>
      </c>
      <c r="DA215" s="2165">
        <f>IF(B215&lt;   C215,1,0)</f>
        <v>0</v>
      </c>
      <c r="DB215" s="2165">
        <f>IF(B215&lt;&gt; AL215+AM215,1,0)</f>
        <v>0</v>
      </c>
      <c r="DC215" s="2165">
        <f>IF(B215&lt;  AN215+AO215,1,0)</f>
        <v>0</v>
      </c>
      <c r="DD215" s="2165">
        <f>IF(B215&lt;  AP215,1,0)</f>
        <v>0</v>
      </c>
      <c r="DE215" s="2165">
        <f>IF(B215&lt;  AQ215,1,0)</f>
        <v>0</v>
      </c>
      <c r="DF215" s="2165">
        <f>IF(D215&lt;E215,1,0)</f>
        <v>0</v>
      </c>
      <c r="DG215" s="2165">
        <f>IF(F215&lt;G215,1,0)</f>
        <v>0</v>
      </c>
      <c r="DH215" s="2165">
        <f>IF(H215&lt;I215,1,0)</f>
        <v>0</v>
      </c>
      <c r="DI215" s="2165">
        <f>IF(J215&lt;K215,1,0)</f>
        <v>0</v>
      </c>
      <c r="DJ215" s="2165">
        <f>IF(L215&lt;M215,1,0)</f>
        <v>0</v>
      </c>
      <c r="DK215" s="2165">
        <f>IF(N215&lt;O215,1,0)</f>
        <v>0</v>
      </c>
      <c r="DL215" s="2165">
        <f>IF(P215&lt;Q215,1,0)</f>
        <v>0</v>
      </c>
      <c r="DM215" s="2165">
        <f>IF(R215&lt;S215,1,0)</f>
        <v>0</v>
      </c>
      <c r="DN215" s="2165">
        <f>IF(T215&lt;U215,1,0)</f>
        <v>0</v>
      </c>
      <c r="DO215" s="2165">
        <f>IF(V215&lt;W215,1,0)</f>
        <v>0</v>
      </c>
      <c r="DP215" s="2165">
        <f>IF(X215&lt;Y215,1,0)</f>
        <v>0</v>
      </c>
      <c r="DQ215" s="2165">
        <f>IF(Z215&lt;AA215,1,0)</f>
        <v>0</v>
      </c>
      <c r="DR215" s="2165">
        <f>IF(AB215&lt;AC215,1,0)</f>
        <v>0</v>
      </c>
      <c r="DS215" s="2165">
        <f>IF(AD215&lt;AE215,1,0)</f>
        <v>0</v>
      </c>
      <c r="DT215" s="2165">
        <f>IF(AF215&lt;AG215,1,0)</f>
        <v>0</v>
      </c>
      <c r="DU215" s="2165">
        <f>IF(AH215&lt;AI215,1,0)</f>
        <v>0</v>
      </c>
      <c r="DV215" s="2165">
        <f>IF(AJ215&lt;AK215,1,0)</f>
        <v>0</v>
      </c>
      <c r="DZ215" s="2165">
        <v>0</v>
      </c>
    </row>
    <row r="216" spans="1:130" ht="16.149999999999999" customHeight="1" x14ac:dyDescent="0.25">
      <c r="A216" s="5635" t="s">
        <v>3705</v>
      </c>
      <c r="B216" s="1921">
        <f t="shared" si="382"/>
        <v>0</v>
      </c>
      <c r="C216" s="2288">
        <f t="shared" si="382"/>
        <v>0</v>
      </c>
      <c r="D216" s="1926"/>
      <c r="E216" s="42"/>
      <c r="F216" s="1923"/>
      <c r="G216" s="42"/>
      <c r="H216" s="1923"/>
      <c r="I216" s="42"/>
      <c r="J216" s="1923"/>
      <c r="K216" s="42"/>
      <c r="L216" s="1923"/>
      <c r="M216" s="42"/>
      <c r="N216" s="1923"/>
      <c r="O216" s="42"/>
      <c r="P216" s="1923"/>
      <c r="Q216" s="42"/>
      <c r="R216" s="1923"/>
      <c r="S216" s="42"/>
      <c r="T216" s="1923"/>
      <c r="U216" s="42"/>
      <c r="V216" s="1923"/>
      <c r="W216" s="42"/>
      <c r="X216" s="1923"/>
      <c r="Y216" s="42"/>
      <c r="Z216" s="1923"/>
      <c r="AA216" s="42"/>
      <c r="AB216" s="1923"/>
      <c r="AC216" s="42"/>
      <c r="AD216" s="1923"/>
      <c r="AE216" s="42"/>
      <c r="AF216" s="1923"/>
      <c r="AG216" s="42"/>
      <c r="AH216" s="1923"/>
      <c r="AI216" s="42"/>
      <c r="AJ216" s="1923"/>
      <c r="AK216" s="43"/>
      <c r="AL216" s="1926"/>
      <c r="AM216" s="43"/>
      <c r="AN216" s="1926"/>
      <c r="AO216" s="1925"/>
      <c r="AP216" s="1923"/>
      <c r="AQ216" s="1906"/>
      <c r="AR216" s="2241"/>
      <c r="AS216" s="3647"/>
      <c r="AT216" s="3647"/>
      <c r="AU216" s="3647"/>
      <c r="AV216" s="3647"/>
      <c r="AW216" s="3647"/>
      <c r="AX216" s="3647"/>
      <c r="AY216" s="3647"/>
      <c r="AZ216" s="3647"/>
      <c r="BA216" s="3647"/>
      <c r="BB216" s="3647"/>
      <c r="BC216" s="3647"/>
      <c r="BD216" s="148"/>
      <c r="BE216" s="148"/>
      <c r="BF216" s="148"/>
      <c r="BG216" s="148"/>
      <c r="CA216" s="3643" t="str">
        <f t="shared" ref="CA216:CA220" si="383">IF(B216&lt;   C216,"* El total de Reactivos NO DEBE ser superior al total de Procesados. ","")</f>
        <v/>
      </c>
      <c r="CB216" s="3643" t="str">
        <f t="shared" ref="CB216:CB220" si="384">IF(B216&lt;&gt; AL216+ AM216,"* La suma de las columnas Sexo DEBE SER IGUAL a los Procesados. ","")</f>
        <v/>
      </c>
      <c r="CC216" s="3643" t="str">
        <f t="shared" ref="CC216:CC220" si="385">IF(B216&lt;  AN216+ AO216,"* La suma de las columna Trans NO DEBE ser superior al total de Procesados. ","")</f>
        <v/>
      </c>
      <c r="CD216" s="3643" t="str">
        <f t="shared" ref="CD216:CD220" si="386">IF(B216&lt;  AP216,"* La columna Pueblos Originarios NO DEBE ser superior al total de Procesados. ","")</f>
        <v/>
      </c>
      <c r="CE216" s="3643" t="str">
        <f t="shared" ref="CE216:CE220" si="387">IF(B216&lt;  AQ216,"* La columna Migrantes NO DEBE ser superior al total de Procesados. ","")</f>
        <v/>
      </c>
      <c r="CF216" s="3643" t="str">
        <f t="shared" ref="CF216:CF220" si="388">IF(D216&lt;E216,"* Los exámenes Reactivos de 0 a 4 años años NO DEBEN ser mayor a los Exámenes Procesados de la misma edad. ","")</f>
        <v/>
      </c>
      <c r="CG216" s="3643" t="str">
        <f t="shared" ref="CG216:CG220" si="389">IF(F216&lt;G216,"* Los exámenes Reactivos de 5 a 9 años años NO DEBEN ser mayor a los Exámenes Procesados de la misma edad. ","")</f>
        <v/>
      </c>
      <c r="CH216" s="3643" t="str">
        <f t="shared" ref="CH216:CH220" si="390">IF(H216&lt;I216,"* Los exámenes Reactivos de 10 a 14 años años NO DEBEN ser mayor a los Exámenes Procesados de la misma edad. ","")</f>
        <v/>
      </c>
      <c r="CI216" s="3643" t="str">
        <f t="shared" ref="CI216:CI220" si="391">IF(J216&lt;K216,"* Los exámenes Reactivos de 15 a 19 años años NO DEBEN ser mayor a los Exámenes Procesados de la misma edad. ","")</f>
        <v/>
      </c>
      <c r="CJ216" s="3643" t="str">
        <f t="shared" ref="CJ216:CJ220" si="392">IF(L216&lt;M216,"* Los exámenes Reactivos de 20 a 24 años años NO DEBEN ser mayor a los Exámenes Procesados de la misma edad. ","")</f>
        <v/>
      </c>
      <c r="CK216" s="3643" t="str">
        <f t="shared" ref="CK216:CK220" si="393">IF(N216&lt;O216,"* Los exámenes Reactivos de 25 a 29 años años NO DEBEN ser mayor a los Exámenes Procesados de la misma edad. ","")</f>
        <v/>
      </c>
      <c r="CL216" s="3643" t="str">
        <f t="shared" ref="CL216:CL220" si="394">IF(P216&lt;Q216,"* Los exámenes Reactivos de 30 a 34 años años NO DEBEN ser mayor a los Exámenes Procesados de la misma edad. ","")</f>
        <v/>
      </c>
      <c r="CM216" s="3643" t="str">
        <f t="shared" ref="CM216:CM220" si="395">IF(R216&lt;S216,"* Los exámenes Reactivos de 35 a 39 años años NO DEBEN ser mayor a los Exámenes Procesados de la misma edad. ","")</f>
        <v/>
      </c>
      <c r="CN216" s="3643" t="str">
        <f t="shared" ref="CN216:CN220" si="396">IF(T216&lt;U216,"* Los exámenes Reactivos de 40 a 44 años años NO DEBEN ser mayor a los Exámenes Procesados de la misma edad. ","")</f>
        <v/>
      </c>
      <c r="CO216" s="3643" t="str">
        <f t="shared" ref="CO216:CO220" si="397">IF(V216&lt;W216,"* Los exámenes Reactivos de 45 a 49 años años NO DEBEN ser mayor a los Exámenes Procesados de la misma edad. ","")</f>
        <v/>
      </c>
      <c r="CP216" s="3643" t="str">
        <f t="shared" ref="CP216:CP220" si="398">IF(X216&lt;Y216,"* Los exámenes Reactivos de 50 a 54 años años NO DEBEN ser mayor a los Exámenes Procesados de la misma edad. ","")</f>
        <v/>
      </c>
      <c r="CQ216" s="3643" t="str">
        <f t="shared" ref="CQ216:CQ220" si="399">IF(Z216&lt;AA216,"* Los exámenes Reactivos de 55 a 59 años años NO DEBEN ser mayor a los Exámenes Procesados de la misma edad. ","")</f>
        <v/>
      </c>
      <c r="CR216" s="3643" t="str">
        <f t="shared" ref="CR216:CR220" si="400">IF(AB216&lt;AC216,"* Los exámenes Reactivos de 60 a 64 años años NO DEBEN ser mayor a los Exámenes Procesados de la misma edad. ","")</f>
        <v/>
      </c>
      <c r="CS216" s="3643" t="str">
        <f t="shared" ref="CS216:CS220" si="401">IF(AD216&lt;AE216,"* Los exámenes Reactivos de 65 a 69 años años NO DEBEN ser mayor a los Exámenes Procesados de la misma edad. ","")</f>
        <v/>
      </c>
      <c r="CT216" s="3643" t="str">
        <f t="shared" ref="CT216:CT220" si="402">IF(AF216&lt;AG216,"* Los exámenes Reactivos de 70 a 74 años años NO DEBEN ser mayor a los Exámenes Procesados de la misma edad. ","")</f>
        <v/>
      </c>
      <c r="CU216" s="3643" t="str">
        <f t="shared" ref="CU216:CU220" si="403">IF(AH216&lt;AI216,"* Los exámenes Reactivos de 75 a 79 años años NO DEBEN ser mayor a los Exámenes Procesados de la misma edad. ","")</f>
        <v/>
      </c>
      <c r="CV216" s="3643" t="str">
        <f t="shared" ref="CV216:CV220" si="404">IF(AJ216&lt;AK216,"* Los exámenes Reactivos de 80 y más años años NO DEBEN ser mayor a los Exámenes Procesados de la misma edad. ","")</f>
        <v/>
      </c>
      <c r="DA216" s="2165">
        <f t="shared" ref="DA216:DA220" si="405">IF(B216&lt;   C216,1,0)</f>
        <v>0</v>
      </c>
      <c r="DB216" s="2165">
        <f t="shared" ref="DB216:DB220" si="406">IF(B216&lt;&gt; AL216+AM216,1,0)</f>
        <v>0</v>
      </c>
      <c r="DC216" s="2165">
        <f t="shared" ref="DC216:DC220" si="407">IF(B216&lt;  AN216+AO216,1,0)</f>
        <v>0</v>
      </c>
      <c r="DD216" s="2165">
        <f t="shared" ref="DD216:DD220" si="408">IF(B216&lt;  AP216,1,0)</f>
        <v>0</v>
      </c>
      <c r="DE216" s="2165">
        <f t="shared" ref="DE216:DE220" si="409">IF(B216&lt;  AQ216,1,0)</f>
        <v>0</v>
      </c>
      <c r="DF216" s="2165">
        <f t="shared" ref="DF216:DF220" si="410">IF(D216&lt;E216,1,0)</f>
        <v>0</v>
      </c>
      <c r="DG216" s="2165">
        <f t="shared" ref="DG216:DG220" si="411">IF(F216&lt;G216,1,0)</f>
        <v>0</v>
      </c>
      <c r="DH216" s="2165">
        <f t="shared" ref="DH216:DH220" si="412">IF(H216&lt;I216,1,0)</f>
        <v>0</v>
      </c>
      <c r="DI216" s="2165">
        <f t="shared" ref="DI216:DI220" si="413">IF(J216&lt;K216,1,0)</f>
        <v>0</v>
      </c>
      <c r="DJ216" s="2165">
        <f t="shared" ref="DJ216:DJ220" si="414">IF(L216&lt;M216,1,0)</f>
        <v>0</v>
      </c>
      <c r="DK216" s="2165">
        <f t="shared" ref="DK216:DK220" si="415">IF(N216&lt;O216,1,0)</f>
        <v>0</v>
      </c>
      <c r="DL216" s="2165">
        <f t="shared" ref="DL216:DL220" si="416">IF(P216&lt;Q216,1,0)</f>
        <v>0</v>
      </c>
      <c r="DM216" s="2165">
        <f t="shared" ref="DM216:DM220" si="417">IF(R216&lt;S216,1,0)</f>
        <v>0</v>
      </c>
      <c r="DN216" s="2165">
        <f t="shared" ref="DN216:DN220" si="418">IF(T216&lt;U216,1,0)</f>
        <v>0</v>
      </c>
      <c r="DO216" s="2165">
        <f t="shared" ref="DO216:DO220" si="419">IF(V216&lt;W216,1,0)</f>
        <v>0</v>
      </c>
      <c r="DP216" s="2165">
        <f t="shared" ref="DP216:DP220" si="420">IF(X216&lt;Y216,1,0)</f>
        <v>0</v>
      </c>
      <c r="DQ216" s="2165">
        <f t="shared" ref="DQ216:DQ220" si="421">IF(Z216&lt;AA216,1,0)</f>
        <v>0</v>
      </c>
      <c r="DR216" s="2165">
        <f t="shared" ref="DR216:DR220" si="422">IF(AB216&lt;AC216,1,0)</f>
        <v>0</v>
      </c>
      <c r="DS216" s="2165">
        <f t="shared" ref="DS216:DS220" si="423">IF(AD216&lt;AE216,1,0)</f>
        <v>0</v>
      </c>
      <c r="DT216" s="2165">
        <f t="shared" ref="DT216:DT220" si="424">IF(AF216&lt;AG216,1,0)</f>
        <v>0</v>
      </c>
      <c r="DU216" s="2165">
        <f t="shared" ref="DU216:DU220" si="425">IF(AH216&lt;AI216,1,0)</f>
        <v>0</v>
      </c>
      <c r="DV216" s="2165">
        <f t="shared" ref="DV216:DV220" si="426">IF(AJ216&lt;AK216,1,0)</f>
        <v>0</v>
      </c>
      <c r="DZ216" s="2165">
        <v>0</v>
      </c>
    </row>
    <row r="217" spans="1:130" ht="16.149999999999999" customHeight="1" x14ac:dyDescent="0.25">
      <c r="A217" s="5635" t="s">
        <v>3706</v>
      </c>
      <c r="B217" s="1921">
        <f t="shared" si="382"/>
        <v>0</v>
      </c>
      <c r="C217" s="2288">
        <f>SUM(E217+G217+I217+K217+M217+O217+Q217+S217+U217+W217+Y217+AA217+AC217+AE217+AG217+AI217+AK217)</f>
        <v>0</v>
      </c>
      <c r="D217" s="1926"/>
      <c r="E217" s="42"/>
      <c r="F217" s="1923"/>
      <c r="G217" s="42"/>
      <c r="H217" s="1923"/>
      <c r="I217" s="42"/>
      <c r="J217" s="1923"/>
      <c r="K217" s="42"/>
      <c r="L217" s="1923"/>
      <c r="M217" s="42"/>
      <c r="N217" s="1923"/>
      <c r="O217" s="42"/>
      <c r="P217" s="1923"/>
      <c r="Q217" s="42"/>
      <c r="R217" s="1923"/>
      <c r="S217" s="42"/>
      <c r="T217" s="1923"/>
      <c r="U217" s="42"/>
      <c r="V217" s="1923"/>
      <c r="W217" s="42"/>
      <c r="X217" s="1923"/>
      <c r="Y217" s="42"/>
      <c r="Z217" s="1923"/>
      <c r="AA217" s="42"/>
      <c r="AB217" s="1923"/>
      <c r="AC217" s="42"/>
      <c r="AD217" s="1923"/>
      <c r="AE217" s="42"/>
      <c r="AF217" s="1923"/>
      <c r="AG217" s="42"/>
      <c r="AH217" s="1923"/>
      <c r="AI217" s="42"/>
      <c r="AJ217" s="1923"/>
      <c r="AK217" s="43"/>
      <c r="AL217" s="1926"/>
      <c r="AM217" s="43"/>
      <c r="AN217" s="1926"/>
      <c r="AO217" s="1925"/>
      <c r="AP217" s="1923"/>
      <c r="AQ217" s="1906"/>
      <c r="AR217" s="2241"/>
      <c r="AS217" s="3647"/>
      <c r="AT217" s="3647"/>
      <c r="AU217" s="3647"/>
      <c r="AV217" s="3647"/>
      <c r="AW217" s="3647"/>
      <c r="AX217" s="3647"/>
      <c r="AY217" s="3647"/>
      <c r="AZ217" s="3647"/>
      <c r="BA217" s="3647"/>
      <c r="BB217" s="3647"/>
      <c r="BC217" s="3647"/>
      <c r="BD217" s="148"/>
      <c r="BE217" s="148"/>
      <c r="BF217" s="148"/>
      <c r="BG217" s="148"/>
      <c r="CA217" s="3643" t="str">
        <f t="shared" si="383"/>
        <v/>
      </c>
      <c r="CB217" s="3643" t="str">
        <f t="shared" si="384"/>
        <v/>
      </c>
      <c r="CC217" s="3643" t="str">
        <f t="shared" si="385"/>
        <v/>
      </c>
      <c r="CD217" s="3643" t="str">
        <f t="shared" si="386"/>
        <v/>
      </c>
      <c r="CE217" s="3643" t="str">
        <f t="shared" si="387"/>
        <v/>
      </c>
      <c r="CF217" s="3643" t="str">
        <f t="shared" si="388"/>
        <v/>
      </c>
      <c r="CG217" s="3643" t="str">
        <f t="shared" si="389"/>
        <v/>
      </c>
      <c r="CH217" s="3643" t="str">
        <f t="shared" si="390"/>
        <v/>
      </c>
      <c r="CI217" s="3643" t="str">
        <f t="shared" si="391"/>
        <v/>
      </c>
      <c r="CJ217" s="3643" t="str">
        <f t="shared" si="392"/>
        <v/>
      </c>
      <c r="CK217" s="3643" t="str">
        <f t="shared" si="393"/>
        <v/>
      </c>
      <c r="CL217" s="3643" t="str">
        <f t="shared" si="394"/>
        <v/>
      </c>
      <c r="CM217" s="3643" t="str">
        <f t="shared" si="395"/>
        <v/>
      </c>
      <c r="CN217" s="3643" t="str">
        <f t="shared" si="396"/>
        <v/>
      </c>
      <c r="CO217" s="3643" t="str">
        <f t="shared" si="397"/>
        <v/>
      </c>
      <c r="CP217" s="3643" t="str">
        <f t="shared" si="398"/>
        <v/>
      </c>
      <c r="CQ217" s="3643" t="str">
        <f t="shared" si="399"/>
        <v/>
      </c>
      <c r="CR217" s="3643" t="str">
        <f t="shared" si="400"/>
        <v/>
      </c>
      <c r="CS217" s="3643" t="str">
        <f t="shared" si="401"/>
        <v/>
      </c>
      <c r="CT217" s="3643" t="str">
        <f t="shared" si="402"/>
        <v/>
      </c>
      <c r="CU217" s="3643" t="str">
        <f t="shared" si="403"/>
        <v/>
      </c>
      <c r="CV217" s="3643" t="str">
        <f t="shared" si="404"/>
        <v/>
      </c>
      <c r="DA217" s="2165">
        <f t="shared" si="405"/>
        <v>0</v>
      </c>
      <c r="DB217" s="2165">
        <f t="shared" si="406"/>
        <v>0</v>
      </c>
      <c r="DC217" s="2165">
        <f t="shared" si="407"/>
        <v>0</v>
      </c>
      <c r="DD217" s="2165">
        <f t="shared" si="408"/>
        <v>0</v>
      </c>
      <c r="DE217" s="2165">
        <f t="shared" si="409"/>
        <v>0</v>
      </c>
      <c r="DF217" s="2165">
        <f t="shared" si="410"/>
        <v>0</v>
      </c>
      <c r="DG217" s="2165">
        <f t="shared" si="411"/>
        <v>0</v>
      </c>
      <c r="DH217" s="2165">
        <f t="shared" si="412"/>
        <v>0</v>
      </c>
      <c r="DI217" s="2165">
        <f t="shared" si="413"/>
        <v>0</v>
      </c>
      <c r="DJ217" s="2165">
        <f t="shared" si="414"/>
        <v>0</v>
      </c>
      <c r="DK217" s="2165">
        <f t="shared" si="415"/>
        <v>0</v>
      </c>
      <c r="DL217" s="2165">
        <f t="shared" si="416"/>
        <v>0</v>
      </c>
      <c r="DM217" s="2165">
        <f t="shared" si="417"/>
        <v>0</v>
      </c>
      <c r="DN217" s="2165">
        <f t="shared" si="418"/>
        <v>0</v>
      </c>
      <c r="DO217" s="2165">
        <f t="shared" si="419"/>
        <v>0</v>
      </c>
      <c r="DP217" s="2165">
        <f t="shared" si="420"/>
        <v>0</v>
      </c>
      <c r="DQ217" s="2165">
        <f t="shared" si="421"/>
        <v>0</v>
      </c>
      <c r="DR217" s="2165">
        <f t="shared" si="422"/>
        <v>0</v>
      </c>
      <c r="DS217" s="2165">
        <f t="shared" si="423"/>
        <v>0</v>
      </c>
      <c r="DT217" s="2165">
        <f t="shared" si="424"/>
        <v>0</v>
      </c>
      <c r="DU217" s="2165">
        <f t="shared" si="425"/>
        <v>0</v>
      </c>
      <c r="DV217" s="2165">
        <f t="shared" si="426"/>
        <v>0</v>
      </c>
      <c r="DZ217" s="2165">
        <v>0</v>
      </c>
    </row>
    <row r="218" spans="1:130" ht="26.25" customHeight="1" x14ac:dyDescent="0.25">
      <c r="A218" s="5636" t="s">
        <v>3707</v>
      </c>
      <c r="B218" s="1921">
        <f t="shared" si="382"/>
        <v>0</v>
      </c>
      <c r="C218" s="2288">
        <f>SUM(E218+G218+I218+K218+M218+O218+Q218+S218+U218+W218+Y218+AA218+AC218+AE218+AG218+AI218+AK218)</f>
        <v>0</v>
      </c>
      <c r="D218" s="1926"/>
      <c r="E218" s="42"/>
      <c r="F218" s="1923"/>
      <c r="G218" s="42"/>
      <c r="H218" s="1923"/>
      <c r="I218" s="42"/>
      <c r="J218" s="1923"/>
      <c r="K218" s="42"/>
      <c r="L218" s="1923"/>
      <c r="M218" s="42"/>
      <c r="N218" s="1923"/>
      <c r="O218" s="42"/>
      <c r="P218" s="1923"/>
      <c r="Q218" s="42"/>
      <c r="R218" s="1923"/>
      <c r="S218" s="42"/>
      <c r="T218" s="1923"/>
      <c r="U218" s="42"/>
      <c r="V218" s="1923"/>
      <c r="W218" s="42"/>
      <c r="X218" s="1923"/>
      <c r="Y218" s="42"/>
      <c r="Z218" s="1923"/>
      <c r="AA218" s="42"/>
      <c r="AB218" s="1923"/>
      <c r="AC218" s="42"/>
      <c r="AD218" s="1923"/>
      <c r="AE218" s="42"/>
      <c r="AF218" s="1923"/>
      <c r="AG218" s="42"/>
      <c r="AH218" s="1923"/>
      <c r="AI218" s="42"/>
      <c r="AJ218" s="1923"/>
      <c r="AK218" s="43"/>
      <c r="AL218" s="1926"/>
      <c r="AM218" s="43"/>
      <c r="AN218" s="1926"/>
      <c r="AO218" s="1925"/>
      <c r="AP218" s="1923"/>
      <c r="AQ218" s="1906"/>
      <c r="AR218" s="2241"/>
      <c r="AS218" s="3647"/>
      <c r="AT218" s="3647"/>
      <c r="AU218" s="3647"/>
      <c r="AV218" s="3647"/>
      <c r="AW218" s="3647"/>
      <c r="AX218" s="3647"/>
      <c r="AY218" s="3647"/>
      <c r="AZ218" s="3647"/>
      <c r="BA218" s="3647"/>
      <c r="BB218" s="3647"/>
      <c r="BC218" s="3647"/>
      <c r="BD218" s="148"/>
      <c r="BE218" s="148"/>
      <c r="BF218" s="148"/>
      <c r="BG218" s="148"/>
      <c r="CA218" s="3643" t="str">
        <f t="shared" si="383"/>
        <v/>
      </c>
      <c r="CB218" s="3643" t="str">
        <f t="shared" si="384"/>
        <v/>
      </c>
      <c r="CC218" s="3643" t="str">
        <f t="shared" si="385"/>
        <v/>
      </c>
      <c r="CD218" s="3643" t="str">
        <f t="shared" si="386"/>
        <v/>
      </c>
      <c r="CE218" s="3643" t="str">
        <f t="shared" si="387"/>
        <v/>
      </c>
      <c r="CF218" s="3643" t="str">
        <f t="shared" si="388"/>
        <v/>
      </c>
      <c r="CG218" s="3643" t="str">
        <f t="shared" si="389"/>
        <v/>
      </c>
      <c r="CH218" s="3643" t="str">
        <f t="shared" si="390"/>
        <v/>
      </c>
      <c r="CI218" s="3643" t="str">
        <f t="shared" si="391"/>
        <v/>
      </c>
      <c r="CJ218" s="3643" t="str">
        <f t="shared" si="392"/>
        <v/>
      </c>
      <c r="CK218" s="3643" t="str">
        <f t="shared" si="393"/>
        <v/>
      </c>
      <c r="CL218" s="3643" t="str">
        <f t="shared" si="394"/>
        <v/>
      </c>
      <c r="CM218" s="3643" t="str">
        <f t="shared" si="395"/>
        <v/>
      </c>
      <c r="CN218" s="3643" t="str">
        <f t="shared" si="396"/>
        <v/>
      </c>
      <c r="CO218" s="3643" t="str">
        <f t="shared" si="397"/>
        <v/>
      </c>
      <c r="CP218" s="3643" t="str">
        <f t="shared" si="398"/>
        <v/>
      </c>
      <c r="CQ218" s="3643" t="str">
        <f t="shared" si="399"/>
        <v/>
      </c>
      <c r="CR218" s="3643" t="str">
        <f t="shared" si="400"/>
        <v/>
      </c>
      <c r="CS218" s="3643" t="str">
        <f t="shared" si="401"/>
        <v/>
      </c>
      <c r="CT218" s="3643" t="str">
        <f t="shared" si="402"/>
        <v/>
      </c>
      <c r="CU218" s="3643" t="str">
        <f t="shared" si="403"/>
        <v/>
      </c>
      <c r="CV218" s="3643" t="str">
        <f t="shared" si="404"/>
        <v/>
      </c>
      <c r="DA218" s="2165">
        <f t="shared" si="405"/>
        <v>0</v>
      </c>
      <c r="DB218" s="2165">
        <f t="shared" si="406"/>
        <v>0</v>
      </c>
      <c r="DC218" s="2165">
        <f t="shared" si="407"/>
        <v>0</v>
      </c>
      <c r="DD218" s="2165">
        <f t="shared" si="408"/>
        <v>0</v>
      </c>
      <c r="DE218" s="2165">
        <f t="shared" si="409"/>
        <v>0</v>
      </c>
      <c r="DF218" s="2165">
        <f t="shared" si="410"/>
        <v>0</v>
      </c>
      <c r="DG218" s="2165">
        <f t="shared" si="411"/>
        <v>0</v>
      </c>
      <c r="DH218" s="2165">
        <f t="shared" si="412"/>
        <v>0</v>
      </c>
      <c r="DI218" s="2165">
        <f t="shared" si="413"/>
        <v>0</v>
      </c>
      <c r="DJ218" s="2165">
        <f t="shared" si="414"/>
        <v>0</v>
      </c>
      <c r="DK218" s="2165">
        <f t="shared" si="415"/>
        <v>0</v>
      </c>
      <c r="DL218" s="2165">
        <f t="shared" si="416"/>
        <v>0</v>
      </c>
      <c r="DM218" s="2165">
        <f t="shared" si="417"/>
        <v>0</v>
      </c>
      <c r="DN218" s="2165">
        <f t="shared" si="418"/>
        <v>0</v>
      </c>
      <c r="DO218" s="2165">
        <f t="shared" si="419"/>
        <v>0</v>
      </c>
      <c r="DP218" s="2165">
        <f t="shared" si="420"/>
        <v>0</v>
      </c>
      <c r="DQ218" s="2165">
        <f t="shared" si="421"/>
        <v>0</v>
      </c>
      <c r="DR218" s="2165">
        <f t="shared" si="422"/>
        <v>0</v>
      </c>
      <c r="DS218" s="2165">
        <f t="shared" si="423"/>
        <v>0</v>
      </c>
      <c r="DT218" s="2165">
        <f t="shared" si="424"/>
        <v>0</v>
      </c>
      <c r="DU218" s="2165">
        <f t="shared" si="425"/>
        <v>0</v>
      </c>
      <c r="DV218" s="2165">
        <f t="shared" si="426"/>
        <v>0</v>
      </c>
      <c r="DZ218" s="2165">
        <v>0</v>
      </c>
    </row>
    <row r="219" spans="1:130" ht="16.149999999999999" customHeight="1" x14ac:dyDescent="0.25">
      <c r="A219" s="5635" t="s">
        <v>3708</v>
      </c>
      <c r="B219" s="1921">
        <f t="shared" si="382"/>
        <v>0</v>
      </c>
      <c r="C219" s="2288">
        <f t="shared" si="382"/>
        <v>0</v>
      </c>
      <c r="D219" s="1926"/>
      <c r="E219" s="42"/>
      <c r="F219" s="1923"/>
      <c r="G219" s="42"/>
      <c r="H219" s="1923"/>
      <c r="I219" s="42"/>
      <c r="J219" s="1923"/>
      <c r="K219" s="42"/>
      <c r="L219" s="1923"/>
      <c r="M219" s="42"/>
      <c r="N219" s="1923"/>
      <c r="O219" s="42"/>
      <c r="P219" s="1923"/>
      <c r="Q219" s="42"/>
      <c r="R219" s="1923"/>
      <c r="S219" s="42"/>
      <c r="T219" s="1923"/>
      <c r="U219" s="42"/>
      <c r="V219" s="1923"/>
      <c r="W219" s="42"/>
      <c r="X219" s="1923"/>
      <c r="Y219" s="42"/>
      <c r="Z219" s="1923"/>
      <c r="AA219" s="42"/>
      <c r="AB219" s="1923"/>
      <c r="AC219" s="42"/>
      <c r="AD219" s="1923"/>
      <c r="AE219" s="42"/>
      <c r="AF219" s="1923"/>
      <c r="AG219" s="42"/>
      <c r="AH219" s="1923"/>
      <c r="AI219" s="42"/>
      <c r="AJ219" s="1923"/>
      <c r="AK219" s="43"/>
      <c r="AL219" s="1926"/>
      <c r="AM219" s="43"/>
      <c r="AN219" s="1926"/>
      <c r="AO219" s="1925"/>
      <c r="AP219" s="1923"/>
      <c r="AQ219" s="1906"/>
      <c r="AR219" s="2241"/>
      <c r="AS219" s="3647"/>
      <c r="AT219" s="3647"/>
      <c r="AU219" s="3647"/>
      <c r="AV219" s="3647"/>
      <c r="AW219" s="3647"/>
      <c r="AX219" s="3647"/>
      <c r="AY219" s="3647"/>
      <c r="AZ219" s="3647"/>
      <c r="BA219" s="3647"/>
      <c r="BB219" s="3647"/>
      <c r="BC219" s="3647"/>
      <c r="BD219" s="148"/>
      <c r="BE219" s="148"/>
      <c r="BF219" s="148"/>
      <c r="BG219" s="148"/>
      <c r="CA219" s="3643" t="str">
        <f t="shared" si="383"/>
        <v/>
      </c>
      <c r="CB219" s="3643" t="str">
        <f t="shared" si="384"/>
        <v/>
      </c>
      <c r="CC219" s="3643" t="str">
        <f t="shared" si="385"/>
        <v/>
      </c>
      <c r="CD219" s="3643" t="str">
        <f t="shared" si="386"/>
        <v/>
      </c>
      <c r="CE219" s="3643" t="str">
        <f t="shared" si="387"/>
        <v/>
      </c>
      <c r="CF219" s="3643" t="str">
        <f t="shared" si="388"/>
        <v/>
      </c>
      <c r="CG219" s="3643" t="str">
        <f t="shared" si="389"/>
        <v/>
      </c>
      <c r="CH219" s="3643" t="str">
        <f t="shared" si="390"/>
        <v/>
      </c>
      <c r="CI219" s="3643" t="str">
        <f t="shared" si="391"/>
        <v/>
      </c>
      <c r="CJ219" s="3643" t="str">
        <f t="shared" si="392"/>
        <v/>
      </c>
      <c r="CK219" s="3643" t="str">
        <f t="shared" si="393"/>
        <v/>
      </c>
      <c r="CL219" s="3643" t="str">
        <f t="shared" si="394"/>
        <v/>
      </c>
      <c r="CM219" s="3643" t="str">
        <f t="shared" si="395"/>
        <v/>
      </c>
      <c r="CN219" s="3643" t="str">
        <f t="shared" si="396"/>
        <v/>
      </c>
      <c r="CO219" s="3643" t="str">
        <f t="shared" si="397"/>
        <v/>
      </c>
      <c r="CP219" s="3643" t="str">
        <f t="shared" si="398"/>
        <v/>
      </c>
      <c r="CQ219" s="3643" t="str">
        <f t="shared" si="399"/>
        <v/>
      </c>
      <c r="CR219" s="3643" t="str">
        <f t="shared" si="400"/>
        <v/>
      </c>
      <c r="CS219" s="3643" t="str">
        <f t="shared" si="401"/>
        <v/>
      </c>
      <c r="CT219" s="3643" t="str">
        <f t="shared" si="402"/>
        <v/>
      </c>
      <c r="CU219" s="3643" t="str">
        <f t="shared" si="403"/>
        <v/>
      </c>
      <c r="CV219" s="3643" t="str">
        <f t="shared" si="404"/>
        <v/>
      </c>
      <c r="DA219" s="2165">
        <f t="shared" si="405"/>
        <v>0</v>
      </c>
      <c r="DB219" s="2165">
        <f t="shared" si="406"/>
        <v>0</v>
      </c>
      <c r="DC219" s="2165">
        <f t="shared" si="407"/>
        <v>0</v>
      </c>
      <c r="DD219" s="2165">
        <f t="shared" si="408"/>
        <v>0</v>
      </c>
      <c r="DE219" s="2165">
        <f t="shared" si="409"/>
        <v>0</v>
      </c>
      <c r="DF219" s="2165">
        <f t="shared" si="410"/>
        <v>0</v>
      </c>
      <c r="DG219" s="2165">
        <f t="shared" si="411"/>
        <v>0</v>
      </c>
      <c r="DH219" s="2165">
        <f t="shared" si="412"/>
        <v>0</v>
      </c>
      <c r="DI219" s="2165">
        <f t="shared" si="413"/>
        <v>0</v>
      </c>
      <c r="DJ219" s="2165">
        <f t="shared" si="414"/>
        <v>0</v>
      </c>
      <c r="DK219" s="2165">
        <f t="shared" si="415"/>
        <v>0</v>
      </c>
      <c r="DL219" s="2165">
        <f t="shared" si="416"/>
        <v>0</v>
      </c>
      <c r="DM219" s="2165">
        <f t="shared" si="417"/>
        <v>0</v>
      </c>
      <c r="DN219" s="2165">
        <f t="shared" si="418"/>
        <v>0</v>
      </c>
      <c r="DO219" s="2165">
        <f t="shared" si="419"/>
        <v>0</v>
      </c>
      <c r="DP219" s="2165">
        <f t="shared" si="420"/>
        <v>0</v>
      </c>
      <c r="DQ219" s="2165">
        <f t="shared" si="421"/>
        <v>0</v>
      </c>
      <c r="DR219" s="2165">
        <f t="shared" si="422"/>
        <v>0</v>
      </c>
      <c r="DS219" s="2165">
        <f t="shared" si="423"/>
        <v>0</v>
      </c>
      <c r="DT219" s="2165">
        <f t="shared" si="424"/>
        <v>0</v>
      </c>
      <c r="DU219" s="2165">
        <f t="shared" si="425"/>
        <v>0</v>
      </c>
      <c r="DV219" s="2165">
        <f t="shared" si="426"/>
        <v>0</v>
      </c>
      <c r="DZ219" s="2165">
        <v>0</v>
      </c>
    </row>
    <row r="220" spans="1:130" ht="16.149999999999999" customHeight="1" x14ac:dyDescent="0.25">
      <c r="A220" s="5634" t="s">
        <v>1902</v>
      </c>
      <c r="B220" s="6144">
        <f t="shared" si="382"/>
        <v>0</v>
      </c>
      <c r="C220" s="6145">
        <f t="shared" si="382"/>
        <v>0</v>
      </c>
      <c r="D220" s="2023"/>
      <c r="E220" s="2028"/>
      <c r="F220" s="2022"/>
      <c r="G220" s="2028"/>
      <c r="H220" s="2022"/>
      <c r="I220" s="2028"/>
      <c r="J220" s="2022"/>
      <c r="K220" s="2028"/>
      <c r="L220" s="2022"/>
      <c r="M220" s="2028"/>
      <c r="N220" s="2022"/>
      <c r="O220" s="2028"/>
      <c r="P220" s="2022"/>
      <c r="Q220" s="2028"/>
      <c r="R220" s="2022"/>
      <c r="S220" s="2028"/>
      <c r="T220" s="2022"/>
      <c r="U220" s="2028"/>
      <c r="V220" s="2022"/>
      <c r="W220" s="2028"/>
      <c r="X220" s="2022"/>
      <c r="Y220" s="2028"/>
      <c r="Z220" s="2022"/>
      <c r="AA220" s="2028"/>
      <c r="AB220" s="2022"/>
      <c r="AC220" s="2028"/>
      <c r="AD220" s="2022"/>
      <c r="AE220" s="2028"/>
      <c r="AF220" s="2022"/>
      <c r="AG220" s="2028"/>
      <c r="AH220" s="2022"/>
      <c r="AI220" s="2028"/>
      <c r="AJ220" s="2022"/>
      <c r="AK220" s="2024"/>
      <c r="AL220" s="2023"/>
      <c r="AM220" s="2024"/>
      <c r="AN220" s="2023"/>
      <c r="AO220" s="2025"/>
      <c r="AP220" s="2022"/>
      <c r="AQ220" s="1913"/>
      <c r="AR220" s="2241"/>
      <c r="AS220" s="3647"/>
      <c r="AT220" s="3647"/>
      <c r="AU220" s="3647"/>
      <c r="AV220" s="3647"/>
      <c r="AW220" s="3647"/>
      <c r="AX220" s="3647"/>
      <c r="AY220" s="3647"/>
      <c r="AZ220" s="3647"/>
      <c r="BA220" s="3647"/>
      <c r="BB220" s="3647"/>
      <c r="BC220" s="3647"/>
      <c r="BD220" s="148"/>
      <c r="BE220" s="148"/>
      <c r="BF220" s="148"/>
      <c r="BG220" s="148"/>
      <c r="CA220" s="3643" t="str">
        <f t="shared" si="383"/>
        <v/>
      </c>
      <c r="CB220" s="3643" t="str">
        <f t="shared" si="384"/>
        <v/>
      </c>
      <c r="CC220" s="3643" t="str">
        <f t="shared" si="385"/>
        <v/>
      </c>
      <c r="CD220" s="3643" t="str">
        <f t="shared" si="386"/>
        <v/>
      </c>
      <c r="CE220" s="3643" t="str">
        <f t="shared" si="387"/>
        <v/>
      </c>
      <c r="CF220" s="3643" t="str">
        <f t="shared" si="388"/>
        <v/>
      </c>
      <c r="CG220" s="3643" t="str">
        <f t="shared" si="389"/>
        <v/>
      </c>
      <c r="CH220" s="3643" t="str">
        <f t="shared" si="390"/>
        <v/>
      </c>
      <c r="CI220" s="3643" t="str">
        <f t="shared" si="391"/>
        <v/>
      </c>
      <c r="CJ220" s="3643" t="str">
        <f t="shared" si="392"/>
        <v/>
      </c>
      <c r="CK220" s="3643" t="str">
        <f t="shared" si="393"/>
        <v/>
      </c>
      <c r="CL220" s="3643" t="str">
        <f t="shared" si="394"/>
        <v/>
      </c>
      <c r="CM220" s="3643" t="str">
        <f t="shared" si="395"/>
        <v/>
      </c>
      <c r="CN220" s="3643" t="str">
        <f t="shared" si="396"/>
        <v/>
      </c>
      <c r="CO220" s="3643" t="str">
        <f t="shared" si="397"/>
        <v/>
      </c>
      <c r="CP220" s="3643" t="str">
        <f t="shared" si="398"/>
        <v/>
      </c>
      <c r="CQ220" s="3643" t="str">
        <f t="shared" si="399"/>
        <v/>
      </c>
      <c r="CR220" s="3643" t="str">
        <f t="shared" si="400"/>
        <v/>
      </c>
      <c r="CS220" s="3643" t="str">
        <f t="shared" si="401"/>
        <v/>
      </c>
      <c r="CT220" s="3643" t="str">
        <f t="shared" si="402"/>
        <v/>
      </c>
      <c r="CU220" s="3643" t="str">
        <f t="shared" si="403"/>
        <v/>
      </c>
      <c r="CV220" s="3643" t="str">
        <f t="shared" si="404"/>
        <v/>
      </c>
      <c r="DA220" s="2165">
        <f t="shared" si="405"/>
        <v>0</v>
      </c>
      <c r="DB220" s="2165">
        <f t="shared" si="406"/>
        <v>0</v>
      </c>
      <c r="DC220" s="2165">
        <f t="shared" si="407"/>
        <v>0</v>
      </c>
      <c r="DD220" s="2165">
        <f t="shared" si="408"/>
        <v>0</v>
      </c>
      <c r="DE220" s="2165">
        <f t="shared" si="409"/>
        <v>0</v>
      </c>
      <c r="DF220" s="2165">
        <f t="shared" si="410"/>
        <v>0</v>
      </c>
      <c r="DG220" s="2165">
        <f t="shared" si="411"/>
        <v>0</v>
      </c>
      <c r="DH220" s="2165">
        <f t="shared" si="412"/>
        <v>0</v>
      </c>
      <c r="DI220" s="2165">
        <f t="shared" si="413"/>
        <v>0</v>
      </c>
      <c r="DJ220" s="2165">
        <f t="shared" si="414"/>
        <v>0</v>
      </c>
      <c r="DK220" s="2165">
        <f t="shared" si="415"/>
        <v>0</v>
      </c>
      <c r="DL220" s="2165">
        <f t="shared" si="416"/>
        <v>0</v>
      </c>
      <c r="DM220" s="2165">
        <f t="shared" si="417"/>
        <v>0</v>
      </c>
      <c r="DN220" s="2165">
        <f t="shared" si="418"/>
        <v>0</v>
      </c>
      <c r="DO220" s="2165">
        <f t="shared" si="419"/>
        <v>0</v>
      </c>
      <c r="DP220" s="2165">
        <f t="shared" si="420"/>
        <v>0</v>
      </c>
      <c r="DQ220" s="2165">
        <f t="shared" si="421"/>
        <v>0</v>
      </c>
      <c r="DR220" s="2165">
        <f t="shared" si="422"/>
        <v>0</v>
      </c>
      <c r="DS220" s="2165">
        <f t="shared" si="423"/>
        <v>0</v>
      </c>
      <c r="DT220" s="2165">
        <f t="shared" si="424"/>
        <v>0</v>
      </c>
      <c r="DU220" s="2165">
        <f t="shared" si="425"/>
        <v>0</v>
      </c>
      <c r="DV220" s="2165">
        <f t="shared" si="426"/>
        <v>0</v>
      </c>
      <c r="DZ220" s="2165">
        <v>0</v>
      </c>
    </row>
    <row r="221" spans="1:130" ht="31.9" customHeight="1" x14ac:dyDescent="0.25">
      <c r="A221" s="6178" t="s">
        <v>3709</v>
      </c>
      <c r="P221" s="5637"/>
      <c r="AP221" s="5637"/>
      <c r="AR221" s="148"/>
      <c r="AS221" s="148"/>
      <c r="AT221" s="148"/>
      <c r="AU221" s="148"/>
      <c r="AV221" s="148"/>
      <c r="AW221" s="148"/>
      <c r="AX221" s="148"/>
      <c r="AY221" s="148"/>
      <c r="AZ221" s="148"/>
      <c r="BA221" s="148"/>
      <c r="BB221" s="148"/>
      <c r="BC221" s="148"/>
      <c r="BD221" s="148"/>
      <c r="BE221" s="148"/>
      <c r="BF221" s="148"/>
      <c r="BG221" s="148"/>
    </row>
    <row r="222" spans="1:130" ht="25.15" customHeight="1" x14ac:dyDescent="0.25">
      <c r="A222" s="8159" t="s">
        <v>3668</v>
      </c>
      <c r="B222" s="8162" t="s">
        <v>50</v>
      </c>
      <c r="C222" s="8162"/>
      <c r="D222" s="8162" t="s">
        <v>508</v>
      </c>
      <c r="E222" s="8162"/>
      <c r="F222" s="8162"/>
      <c r="G222" s="8162"/>
      <c r="H222" s="8162"/>
      <c r="I222" s="8162"/>
      <c r="J222" s="8162"/>
      <c r="K222" s="8162"/>
      <c r="L222" s="8162"/>
      <c r="M222" s="8162"/>
      <c r="N222" s="8162"/>
      <c r="O222" s="8162"/>
      <c r="P222" s="8162"/>
      <c r="Q222" s="8162"/>
      <c r="R222" s="8162"/>
      <c r="S222" s="8162"/>
      <c r="T222" s="8162"/>
      <c r="U222" s="8162"/>
      <c r="V222" s="8162"/>
      <c r="W222" s="8162"/>
      <c r="X222" s="8162"/>
      <c r="Y222" s="8162"/>
      <c r="Z222" s="8162"/>
      <c r="AA222" s="8162"/>
      <c r="AB222" s="8162"/>
      <c r="AC222" s="8162"/>
      <c r="AD222" s="8162"/>
      <c r="AE222" s="8162"/>
      <c r="AF222" s="8162"/>
      <c r="AG222" s="8162"/>
      <c r="AH222" s="8162"/>
      <c r="AI222" s="8162"/>
      <c r="AJ222" s="8162"/>
      <c r="AK222" s="8163"/>
      <c r="AL222" s="8166" t="s">
        <v>3640</v>
      </c>
      <c r="AM222" s="8167"/>
      <c r="AN222" s="8112" t="s">
        <v>827</v>
      </c>
      <c r="AO222" s="8116"/>
      <c r="AP222" s="8165" t="s">
        <v>112</v>
      </c>
      <c r="AQ222" s="8165" t="s">
        <v>111</v>
      </c>
      <c r="AR222" s="148"/>
      <c r="AS222" s="148"/>
      <c r="AT222" s="148"/>
      <c r="AU222" s="148"/>
      <c r="AV222" s="148"/>
      <c r="AW222" s="148"/>
      <c r="AX222" s="148"/>
      <c r="AY222" s="148"/>
      <c r="AZ222" s="148"/>
      <c r="BA222" s="148"/>
      <c r="BB222" s="148"/>
      <c r="BC222" s="148"/>
      <c r="BD222" s="148"/>
      <c r="BE222" s="148"/>
      <c r="BF222" s="148"/>
      <c r="BG222" s="148"/>
    </row>
    <row r="223" spans="1:130" ht="16.149999999999999" customHeight="1" x14ac:dyDescent="0.25">
      <c r="A223" s="8160"/>
      <c r="B223" s="8162"/>
      <c r="C223" s="8162"/>
      <c r="D223" s="8162" t="s">
        <v>278</v>
      </c>
      <c r="E223" s="8162"/>
      <c r="F223" s="8162" t="s">
        <v>279</v>
      </c>
      <c r="G223" s="8162"/>
      <c r="H223" s="8162" t="s">
        <v>257</v>
      </c>
      <c r="I223" s="8162"/>
      <c r="J223" s="8162" t="s">
        <v>151</v>
      </c>
      <c r="K223" s="8162"/>
      <c r="L223" s="8162" t="s">
        <v>152</v>
      </c>
      <c r="M223" s="8162"/>
      <c r="N223" s="8162" t="s">
        <v>280</v>
      </c>
      <c r="O223" s="8162"/>
      <c r="P223" s="8162" t="s">
        <v>281</v>
      </c>
      <c r="Q223" s="8162"/>
      <c r="R223" s="8162" t="s">
        <v>282</v>
      </c>
      <c r="S223" s="8162"/>
      <c r="T223" s="8162" t="s">
        <v>283</v>
      </c>
      <c r="U223" s="8162"/>
      <c r="V223" s="8162" t="s">
        <v>284</v>
      </c>
      <c r="W223" s="8162"/>
      <c r="X223" s="8162" t="s">
        <v>285</v>
      </c>
      <c r="Y223" s="8162"/>
      <c r="Z223" s="8162" t="s">
        <v>286</v>
      </c>
      <c r="AA223" s="8162"/>
      <c r="AB223" s="8162" t="s">
        <v>287</v>
      </c>
      <c r="AC223" s="8162"/>
      <c r="AD223" s="8162" t="s">
        <v>259</v>
      </c>
      <c r="AE223" s="8162"/>
      <c r="AF223" s="8162" t="s">
        <v>288</v>
      </c>
      <c r="AG223" s="8162"/>
      <c r="AH223" s="8162" t="s">
        <v>289</v>
      </c>
      <c r="AI223" s="8162"/>
      <c r="AJ223" s="8162" t="s">
        <v>261</v>
      </c>
      <c r="AK223" s="8163"/>
      <c r="AL223" s="8169" t="s">
        <v>81</v>
      </c>
      <c r="AM223" s="8171" t="s">
        <v>56</v>
      </c>
      <c r="AN223" s="8121" t="s">
        <v>830</v>
      </c>
      <c r="AO223" s="8120" t="s">
        <v>831</v>
      </c>
      <c r="AP223" s="8165"/>
      <c r="AQ223" s="8165"/>
      <c r="AR223" s="148"/>
      <c r="AS223" s="148"/>
      <c r="AT223" s="148"/>
      <c r="AU223" s="148"/>
      <c r="AV223" s="148"/>
      <c r="AW223" s="148"/>
      <c r="AX223" s="148"/>
      <c r="AY223" s="148"/>
      <c r="AZ223" s="148"/>
      <c r="BA223" s="148"/>
      <c r="BB223" s="148"/>
      <c r="BC223" s="148"/>
      <c r="BD223" s="148"/>
      <c r="BE223" s="148"/>
      <c r="BF223" s="148"/>
      <c r="BG223" s="148"/>
    </row>
    <row r="224" spans="1:130" ht="16.149999999999999" customHeight="1" x14ac:dyDescent="0.25">
      <c r="A224" s="8161"/>
      <c r="B224" s="6180" t="s">
        <v>3641</v>
      </c>
      <c r="C224" s="6181" t="s">
        <v>3642</v>
      </c>
      <c r="D224" s="6182" t="s">
        <v>3641</v>
      </c>
      <c r="E224" s="6183" t="s">
        <v>3642</v>
      </c>
      <c r="F224" s="6182" t="s">
        <v>3641</v>
      </c>
      <c r="G224" s="6183" t="s">
        <v>3642</v>
      </c>
      <c r="H224" s="6182" t="s">
        <v>3641</v>
      </c>
      <c r="I224" s="6183" t="s">
        <v>3642</v>
      </c>
      <c r="J224" s="6182" t="s">
        <v>3641</v>
      </c>
      <c r="K224" s="6183" t="s">
        <v>3642</v>
      </c>
      <c r="L224" s="6182" t="s">
        <v>3641</v>
      </c>
      <c r="M224" s="6183" t="s">
        <v>3642</v>
      </c>
      <c r="N224" s="6182" t="s">
        <v>3641</v>
      </c>
      <c r="O224" s="6183" t="s">
        <v>3642</v>
      </c>
      <c r="P224" s="6182" t="s">
        <v>3641</v>
      </c>
      <c r="Q224" s="6183" t="s">
        <v>3642</v>
      </c>
      <c r="R224" s="6182" t="s">
        <v>3641</v>
      </c>
      <c r="S224" s="6183" t="s">
        <v>3642</v>
      </c>
      <c r="T224" s="6182" t="s">
        <v>3641</v>
      </c>
      <c r="U224" s="6183" t="s">
        <v>3642</v>
      </c>
      <c r="V224" s="6182" t="s">
        <v>3641</v>
      </c>
      <c r="W224" s="6183" t="s">
        <v>3642</v>
      </c>
      <c r="X224" s="6182" t="s">
        <v>3641</v>
      </c>
      <c r="Y224" s="6183" t="s">
        <v>3642</v>
      </c>
      <c r="Z224" s="6182" t="s">
        <v>3641</v>
      </c>
      <c r="AA224" s="6183" t="s">
        <v>3642</v>
      </c>
      <c r="AB224" s="6182" t="s">
        <v>3641</v>
      </c>
      <c r="AC224" s="6183" t="s">
        <v>3642</v>
      </c>
      <c r="AD224" s="6182" t="s">
        <v>3641</v>
      </c>
      <c r="AE224" s="6183" t="s">
        <v>3642</v>
      </c>
      <c r="AF224" s="6182" t="s">
        <v>3641</v>
      </c>
      <c r="AG224" s="6183" t="s">
        <v>3642</v>
      </c>
      <c r="AH224" s="6182" t="s">
        <v>3641</v>
      </c>
      <c r="AI224" s="6183" t="s">
        <v>3642</v>
      </c>
      <c r="AJ224" s="6182" t="s">
        <v>3641</v>
      </c>
      <c r="AK224" s="6184" t="s">
        <v>3642</v>
      </c>
      <c r="AL224" s="8170"/>
      <c r="AM224" s="8172"/>
      <c r="AN224" s="8122"/>
      <c r="AO224" s="6537"/>
      <c r="AP224" s="8165"/>
      <c r="AQ224" s="8165"/>
      <c r="AR224" s="148"/>
      <c r="AS224" s="148"/>
      <c r="AT224" s="148"/>
      <c r="AU224" s="148"/>
      <c r="AV224" s="148"/>
      <c r="AW224" s="148"/>
      <c r="AX224" s="148"/>
      <c r="AY224" s="148"/>
      <c r="AZ224" s="148"/>
      <c r="BA224" s="148"/>
      <c r="BB224" s="148"/>
      <c r="BC224" s="148"/>
      <c r="BD224" s="148"/>
      <c r="BE224" s="148"/>
      <c r="BF224" s="148"/>
      <c r="BG224" s="148"/>
    </row>
    <row r="225" spans="1:130" ht="16.149999999999999" customHeight="1" x14ac:dyDescent="0.25">
      <c r="A225" s="5635" t="s">
        <v>741</v>
      </c>
      <c r="B225" s="6139">
        <f t="shared" ref="B225:C231" si="427">SUM(D225+F225+H225+J225+L225+N225+P225+R225+T225+V225+X225+Z225+AB225+AD225+AF225+AH225+AJ225)</f>
        <v>0</v>
      </c>
      <c r="C225" s="6140">
        <f t="shared" si="427"/>
        <v>0</v>
      </c>
      <c r="D225" s="3661"/>
      <c r="E225" s="6177"/>
      <c r="F225" s="3668"/>
      <c r="G225" s="6177"/>
      <c r="H225" s="1923"/>
      <c r="I225" s="42"/>
      <c r="J225" s="1923"/>
      <c r="K225" s="42"/>
      <c r="L225" s="1923"/>
      <c r="M225" s="42"/>
      <c r="N225" s="1923"/>
      <c r="O225" s="42"/>
      <c r="P225" s="1923"/>
      <c r="Q225" s="42"/>
      <c r="R225" s="1923"/>
      <c r="S225" s="42"/>
      <c r="T225" s="1923"/>
      <c r="U225" s="42"/>
      <c r="V225" s="1923"/>
      <c r="W225" s="42"/>
      <c r="X225" s="1923"/>
      <c r="Y225" s="42"/>
      <c r="Z225" s="3668"/>
      <c r="AA225" s="6177"/>
      <c r="AB225" s="3668"/>
      <c r="AC225" s="6177"/>
      <c r="AD225" s="3668"/>
      <c r="AE225" s="6177"/>
      <c r="AF225" s="3668"/>
      <c r="AG225" s="6177"/>
      <c r="AH225" s="3668"/>
      <c r="AI225" s="6177"/>
      <c r="AJ225" s="3668"/>
      <c r="AK225" s="6185"/>
      <c r="AL225" s="3661"/>
      <c r="AM225" s="4664"/>
      <c r="AN225" s="5452"/>
      <c r="AO225" s="1925"/>
      <c r="AP225" s="1923"/>
      <c r="AQ225" s="1906"/>
      <c r="AR225" s="2241"/>
      <c r="AS225" s="3647"/>
      <c r="AT225" s="3647"/>
      <c r="AU225" s="3647"/>
      <c r="AV225" s="3647"/>
      <c r="AW225" s="3647"/>
      <c r="AX225" s="3647"/>
      <c r="AY225" s="3647"/>
      <c r="AZ225" s="3647"/>
      <c r="BA225" s="3647"/>
      <c r="BB225" s="3647"/>
      <c r="BC225" s="3647"/>
      <c r="BD225" s="148"/>
      <c r="BE225" s="148"/>
      <c r="BF225" s="148"/>
      <c r="BG225" s="148"/>
      <c r="CA225" s="3643" t="str">
        <f>IF(B225&lt;   C225,"* El total de Reactivos NO DEBE ser superior al total de Procesados. ","")</f>
        <v/>
      </c>
      <c r="CB225" s="3643" t="str">
        <f>IF(B225&lt;&gt; AL225+ AM225,"* La suma de las columnas Sexo DEBE SER IGUAL a los Procesados. ","")</f>
        <v/>
      </c>
      <c r="CC225" s="3643" t="str">
        <f>IF(B225&lt;  AN225+ AO225,"* La suma de las columna Trans NO DEBE ser superior al total de Procesados. ","")</f>
        <v/>
      </c>
      <c r="CD225" s="3643" t="str">
        <f>IF(B225&lt;  AP225,"* La columna Pueblos Originarios NO DEBE ser superior al total de Procesados. ","")</f>
        <v/>
      </c>
      <c r="CE225" s="3643" t="str">
        <f>IF(B225&lt;  AQ225,"* La columna Migrantes NO DEBE ser superior al total de Procesados. ","")</f>
        <v/>
      </c>
      <c r="CF225" s="3643" t="str">
        <f>IF(D225&lt;E225,"* Los exömenes Reactivos de  a_os NO DEBEN ser mayor a los Exömenes Procesados de la misma edad. ","")</f>
        <v/>
      </c>
      <c r="CG225" s="3643" t="str">
        <f>IF(F225&lt;G225,"* Los exömenes Reactivos de  a_os NO DEBEN ser mayor a los Exömenes Procesados de la misma edad. ","")</f>
        <v/>
      </c>
      <c r="CH225" s="3643" t="str">
        <f>IF(H225&lt;I225,"* Los exömenes Reactivos de  a_os NO DEBEN ser mayor a los Exömenes Procesados de la misma edad. ","")</f>
        <v/>
      </c>
      <c r="CI225" s="3643" t="str">
        <f>IF(J225&lt;K225,"* Los exömenes Reactivos de  a_os NO DEBEN ser mayor a los Exömenes Procesados de la misma edad. ","")</f>
        <v/>
      </c>
      <c r="CJ225" s="3643" t="str">
        <f>IF(L225&lt;M225,"* Los exömenes Reactivos de  a_os NO DEBEN ser mayor a los Exömenes Procesados de la misma edad. ","")</f>
        <v/>
      </c>
      <c r="CK225" s="3643" t="str">
        <f>IF(N225&lt;O225,"* Los exömenes Reactivos de  a_os NO DEBEN ser mayor a los Exömenes Procesados de la misma edad. ","")</f>
        <v/>
      </c>
      <c r="CL225" s="3643" t="str">
        <f>IF(P225&lt;Q225,"* Los exömenes Reactivos de  a_os NO DEBEN ser mayor a los Exömenes Procesados de la misma edad. ","")</f>
        <v/>
      </c>
      <c r="CM225" s="3643" t="str">
        <f>IF(R225&lt;S225,"* Los exömenes Reactivos de  a_os NO DEBEN ser mayor a los Exömenes Procesados de la misma edad. ","")</f>
        <v/>
      </c>
      <c r="CN225" s="3643" t="str">
        <f>IF(T225&lt;U225,"* Los exömenes Reactivos de  a_os NO DEBEN ser mayor a los Exömenes Procesados de la misma edad. ","")</f>
        <v/>
      </c>
      <c r="CO225" s="3643" t="str">
        <f>IF(V225&lt;W225,"* Los exömenes Reactivos de  a_os NO DEBEN ser mayor a los Exömenes Procesados de la misma edad. ","")</f>
        <v/>
      </c>
      <c r="CP225" s="3643" t="str">
        <f>IF(X225&lt;Y225,"* Los exömenes Reactivos de  a_os NO DEBEN ser mayor a los Exömenes Procesados de la misma edad. ","")</f>
        <v/>
      </c>
      <c r="CQ225" s="3643" t="str">
        <f>IF(Z225&lt;AA225,"* Los exömenes Reactivos de  a_os NO DEBEN ser mayor a los Exömenes Procesados de la misma edad. ","")</f>
        <v/>
      </c>
      <c r="CR225" s="3643" t="str">
        <f>IF(AB225&lt;AC225,"* Los exömenes Reactivos de  a_os NO DEBEN ser mayor a los Exömenes Procesados de la misma edad. ","")</f>
        <v/>
      </c>
      <c r="CS225" s="3643" t="str">
        <f>IF(AD225&lt;AE225,"* Los exömenes Reactivos de  a_os NO DEBEN ser mayor a los Exömenes Procesados de la misma edad. ","")</f>
        <v/>
      </c>
      <c r="CT225" s="3643" t="str">
        <f>IF(AF225&lt;AG225,"* Los exömenes Reactivos de  a_os NO DEBEN ser mayor a los Exömenes Procesados de la misma edad. ","")</f>
        <v/>
      </c>
      <c r="CU225" s="3643" t="str">
        <f>IF(AH225&lt;AI225,"* Los exömenes Reactivos de  a_os NO DEBEN ser mayor a los Exömenes Procesados de la misma edad. ","")</f>
        <v/>
      </c>
      <c r="CV225" s="3643" t="str">
        <f>IF(AJ225&lt;AK225,"* Los exömenes Reactivos de  a_os NO DEBEN ser mayor a los Exömenes Procesados de la misma edad. ","")</f>
        <v/>
      </c>
      <c r="DF225" s="2165">
        <f>IF(D225&lt;E225,1,0)</f>
        <v>0</v>
      </c>
      <c r="DG225" s="2165">
        <f>IF(F225&lt;G225,1,0)</f>
        <v>0</v>
      </c>
      <c r="DH225" s="2165">
        <f>IF(H225&lt;I225,1,0)</f>
        <v>0</v>
      </c>
      <c r="DI225" s="2165">
        <f>IF(J225&lt;K225,1,0)</f>
        <v>0</v>
      </c>
      <c r="DJ225" s="2165">
        <f>IF(L225&lt;M225,1,0)</f>
        <v>0</v>
      </c>
      <c r="DK225" s="2165">
        <f>IF(N225&lt;O225,1,0)</f>
        <v>0</v>
      </c>
      <c r="DL225" s="2165">
        <f>IF(P225&lt;Q225,1,0)</f>
        <v>0</v>
      </c>
      <c r="DM225" s="2165">
        <f>IF(R225&lt;S225,1,0)</f>
        <v>0</v>
      </c>
      <c r="DN225" s="2165">
        <f>IF(T225&lt;U225,1,0)</f>
        <v>0</v>
      </c>
      <c r="DO225" s="2165">
        <f>IF(V225&lt;W225,1,0)</f>
        <v>0</v>
      </c>
      <c r="DP225" s="2165">
        <f>IF(X225&lt;Y225,1,0)</f>
        <v>0</v>
      </c>
      <c r="DQ225" s="2165">
        <f>IF(Z225&lt;AA225,1,0)</f>
        <v>0</v>
      </c>
      <c r="DR225" s="2165">
        <f>IF(AB225&lt;AC225,1,0)</f>
        <v>0</v>
      </c>
      <c r="DS225" s="2165">
        <f>IF(AD225&lt;AE225,1,0)</f>
        <v>0</v>
      </c>
      <c r="DT225" s="2165">
        <f>IF(AF225&lt;AG225,1,0)</f>
        <v>0</v>
      </c>
      <c r="DU225" s="2165">
        <f>IF(AH225&lt;AI225,1,0)</f>
        <v>0</v>
      </c>
      <c r="DV225" s="2165">
        <f>IF(AJ225&lt;AK225,1,0)</f>
        <v>0</v>
      </c>
      <c r="DZ225" s="2165">
        <v>0</v>
      </c>
    </row>
    <row r="226" spans="1:130" ht="16.149999999999999" customHeight="1" x14ac:dyDescent="0.25">
      <c r="A226" s="5635" t="s">
        <v>3704</v>
      </c>
      <c r="B226" s="1921">
        <f t="shared" si="427"/>
        <v>0</v>
      </c>
      <c r="C226" s="2288">
        <f t="shared" si="427"/>
        <v>0</v>
      </c>
      <c r="D226" s="3661"/>
      <c r="E226" s="6177"/>
      <c r="F226" s="3668"/>
      <c r="G226" s="6177"/>
      <c r="H226" s="3668"/>
      <c r="I226" s="6177"/>
      <c r="J226" s="1923"/>
      <c r="K226" s="42"/>
      <c r="L226" s="1923"/>
      <c r="M226" s="42"/>
      <c r="N226" s="1923"/>
      <c r="O226" s="42"/>
      <c r="P226" s="1923"/>
      <c r="Q226" s="42"/>
      <c r="R226" s="1923"/>
      <c r="S226" s="42"/>
      <c r="T226" s="1923"/>
      <c r="U226" s="42"/>
      <c r="V226" s="1923"/>
      <c r="W226" s="42"/>
      <c r="X226" s="1923"/>
      <c r="Y226" s="42"/>
      <c r="Z226" s="1923"/>
      <c r="AA226" s="42"/>
      <c r="AB226" s="1923"/>
      <c r="AC226" s="42"/>
      <c r="AD226" s="1923"/>
      <c r="AE226" s="42"/>
      <c r="AF226" s="1923"/>
      <c r="AG226" s="42"/>
      <c r="AH226" s="1923"/>
      <c r="AI226" s="42"/>
      <c r="AJ226" s="1923"/>
      <c r="AK226" s="43"/>
      <c r="AL226" s="1926"/>
      <c r="AM226" s="43"/>
      <c r="AN226" s="1926"/>
      <c r="AO226" s="1925"/>
      <c r="AP226" s="1923"/>
      <c r="AQ226" s="1906"/>
      <c r="AR226" s="2241"/>
      <c r="AS226" s="3647"/>
      <c r="AT226" s="3647"/>
      <c r="AU226" s="3647"/>
      <c r="AV226" s="3647"/>
      <c r="AW226" s="3647"/>
      <c r="AX226" s="3647"/>
      <c r="AY226" s="3647"/>
      <c r="AZ226" s="3647"/>
      <c r="BA226" s="3647"/>
      <c r="BB226" s="3647"/>
      <c r="BC226" s="3647"/>
      <c r="BD226" s="148"/>
      <c r="BE226" s="148"/>
      <c r="BF226" s="148"/>
      <c r="BG226" s="148"/>
      <c r="CA226" s="3643" t="str">
        <f>IF(B226&lt;   C226,"* El total de Reactivos NO DEBE ser superior al total de Procesados. ","")</f>
        <v/>
      </c>
      <c r="CB226" s="3643" t="str">
        <f>IF(B226&lt;&gt; AL226+ AM226,"* La suma de las columnas Sexo DEBE SER IGUAL a los Procesados. ","")</f>
        <v/>
      </c>
      <c r="CC226" s="3643" t="str">
        <f>IF(B226&lt;  AN226+ AO226,"* La suma de las columna Trans NO DEBE ser superior al total de Procesados. ","")</f>
        <v/>
      </c>
      <c r="CD226" s="3643" t="str">
        <f>IF(B226&lt;  AP226,"* La columna Pueblos Originarios NO DEBE ser superior al total de Procesados. ","")</f>
        <v/>
      </c>
      <c r="CE226" s="3643" t="str">
        <f>IF(B226&lt;  AQ226,"* La columna Migrantes NO DEBE ser superior al total de Procesados. ","")</f>
        <v/>
      </c>
      <c r="CF226" s="3643" t="str">
        <f>IF(D226&lt;E226,"* Los exömenes Reactivos de  a_os NO DEBEN ser mayor a los Exömenes Procesados de la misma edad. ","")</f>
        <v/>
      </c>
      <c r="CG226" s="3643" t="str">
        <f>IF(F226&lt;G226,"* Los exömenes Reactivos de  a_os NO DEBEN ser mayor a los Exömenes Procesados de la misma edad. ","")</f>
        <v/>
      </c>
      <c r="CH226" s="3643" t="str">
        <f>IF(H226&lt;I226,"* Los exömenes Reactivos de  a_os NO DEBEN ser mayor a los Exömenes Procesados de la misma edad. ","")</f>
        <v/>
      </c>
      <c r="CI226" s="3643" t="str">
        <f>IF(J226&lt;K226,"* Los exömenes Reactivos de  a_os NO DEBEN ser mayor a los Exömenes Procesados de la misma edad. ","")</f>
        <v/>
      </c>
      <c r="CJ226" s="3643" t="str">
        <f>IF(L226&lt;M226,"* Los exömenes Reactivos de  a_os NO DEBEN ser mayor a los Exömenes Procesados de la misma edad. ","")</f>
        <v/>
      </c>
      <c r="CK226" s="3643" t="str">
        <f>IF(N226&lt;O226,"* Los exömenes Reactivos de  a_os NO DEBEN ser mayor a los Exömenes Procesados de la misma edad. ","")</f>
        <v/>
      </c>
      <c r="CL226" s="3643" t="str">
        <f>IF(P226&lt;Q226,"* Los exömenes Reactivos de  a_os NO DEBEN ser mayor a los Exömenes Procesados de la misma edad. ","")</f>
        <v/>
      </c>
      <c r="CM226" s="3643" t="str">
        <f>IF(R226&lt;S226,"* Los exömenes Reactivos de  a_os NO DEBEN ser mayor a los Exömenes Procesados de la misma edad. ","")</f>
        <v/>
      </c>
      <c r="CN226" s="3643" t="str">
        <f>IF(T226&lt;U226,"* Los exömenes Reactivos de  a_os NO DEBEN ser mayor a los Exömenes Procesados de la misma edad. ","")</f>
        <v/>
      </c>
      <c r="CO226" s="3643" t="str">
        <f>IF(V226&lt;W226,"* Los exömenes Reactivos de  a_os NO DEBEN ser mayor a los Exömenes Procesados de la misma edad. ","")</f>
        <v/>
      </c>
      <c r="CP226" s="3643" t="str">
        <f>IF(X226&lt;Y226,"* Los exömenes Reactivos de  a_os NO DEBEN ser mayor a los Exömenes Procesados de la misma edad. ","")</f>
        <v/>
      </c>
      <c r="CQ226" s="3643" t="str">
        <f>IF(Z226&lt;AA226,"* Los exömenes Reactivos de  a_os NO DEBEN ser mayor a los Exömenes Procesados de la misma edad. ","")</f>
        <v/>
      </c>
      <c r="CR226" s="3643" t="str">
        <f>IF(AB226&lt;AC226,"* Los exömenes Reactivos de  a_os NO DEBEN ser mayor a los Exömenes Procesados de la misma edad. ","")</f>
        <v/>
      </c>
      <c r="CS226" s="3643" t="str">
        <f>IF(AD226&lt;AE226,"* Los exömenes Reactivos de  a_os NO DEBEN ser mayor a los Exömenes Procesados de la misma edad. ","")</f>
        <v/>
      </c>
      <c r="CT226" s="3643" t="str">
        <f>IF(AF226&lt;AG226,"* Los exömenes Reactivos de  a_os NO DEBEN ser mayor a los Exömenes Procesados de la misma edad. ","")</f>
        <v/>
      </c>
      <c r="CU226" s="3643" t="str">
        <f>IF(AH226&lt;AI226,"* Los exömenes Reactivos de  a_os NO DEBEN ser mayor a los Exömenes Procesados de la misma edad. ","")</f>
        <v/>
      </c>
      <c r="CV226" s="3643" t="str">
        <f>IF(AJ226&lt;AK226,"* Los exömenes Reactivos de  a_os NO DEBEN ser mayor a los Exömenes Procesados de la misma edad. ","")</f>
        <v/>
      </c>
      <c r="DF226" s="2165">
        <f>IF(D226&lt;E226,1,0)</f>
        <v>0</v>
      </c>
      <c r="DG226" s="2165">
        <f>IF(F226&lt;G226,1,0)</f>
        <v>0</v>
      </c>
      <c r="DH226" s="2165">
        <f>IF(H226&lt;I226,1,0)</f>
        <v>0</v>
      </c>
      <c r="DI226" s="2165">
        <f>IF(J226&lt;K226,1,0)</f>
        <v>0</v>
      </c>
      <c r="DJ226" s="2165">
        <f>IF(L226&lt;M226,1,0)</f>
        <v>0</v>
      </c>
      <c r="DK226" s="2165">
        <f>IF(N226&lt;O226,1,0)</f>
        <v>0</v>
      </c>
      <c r="DL226" s="2165">
        <f>IF(P226&lt;Q226,1,0)</f>
        <v>0</v>
      </c>
      <c r="DM226" s="2165">
        <f>IF(R226&lt;S226,1,0)</f>
        <v>0</v>
      </c>
      <c r="DN226" s="2165">
        <f>IF(T226&lt;U226,1,0)</f>
        <v>0</v>
      </c>
      <c r="DO226" s="2165">
        <f>IF(V226&lt;W226,1,0)</f>
        <v>0</v>
      </c>
      <c r="DP226" s="2165">
        <f>IF(X226&lt;Y226,1,0)</f>
        <v>0</v>
      </c>
      <c r="DQ226" s="2165">
        <f>IF(Z226&lt;AA226,1,0)</f>
        <v>0</v>
      </c>
      <c r="DR226" s="2165">
        <f>IF(AB226&lt;AC226,1,0)</f>
        <v>0</v>
      </c>
      <c r="DS226" s="2165">
        <f>IF(AD226&lt;AE226,1,0)</f>
        <v>0</v>
      </c>
      <c r="DT226" s="2165">
        <f>IF(AF226&lt;AG226,1,0)</f>
        <v>0</v>
      </c>
      <c r="DU226" s="2165">
        <f>IF(AH226&lt;AI226,1,0)</f>
        <v>0</v>
      </c>
      <c r="DV226" s="2165">
        <f>IF(AJ226&lt;AK226,1,0)</f>
        <v>0</v>
      </c>
      <c r="DZ226" s="2165">
        <v>0</v>
      </c>
    </row>
    <row r="227" spans="1:130" ht="16.149999999999999" customHeight="1" x14ac:dyDescent="0.25">
      <c r="A227" s="5635" t="s">
        <v>3705</v>
      </c>
      <c r="B227" s="1921">
        <f t="shared" si="427"/>
        <v>0</v>
      </c>
      <c r="C227" s="2288">
        <f t="shared" si="427"/>
        <v>0</v>
      </c>
      <c r="D227" s="1926"/>
      <c r="E227" s="42"/>
      <c r="F227" s="1923"/>
      <c r="G227" s="42"/>
      <c r="H227" s="1923"/>
      <c r="I227" s="42"/>
      <c r="J227" s="1923"/>
      <c r="K227" s="42"/>
      <c r="L227" s="1923"/>
      <c r="M227" s="42"/>
      <c r="N227" s="1923"/>
      <c r="O227" s="42"/>
      <c r="P227" s="1923"/>
      <c r="Q227" s="42"/>
      <c r="R227" s="1923"/>
      <c r="S227" s="42"/>
      <c r="T227" s="1923"/>
      <c r="U227" s="42"/>
      <c r="V227" s="1923"/>
      <c r="W227" s="42"/>
      <c r="X227" s="1923"/>
      <c r="Y227" s="42"/>
      <c r="Z227" s="1923"/>
      <c r="AA227" s="42"/>
      <c r="AB227" s="1923"/>
      <c r="AC227" s="42"/>
      <c r="AD227" s="1923"/>
      <c r="AE227" s="42"/>
      <c r="AF227" s="1923"/>
      <c r="AG227" s="42"/>
      <c r="AH227" s="1923"/>
      <c r="AI227" s="42"/>
      <c r="AJ227" s="1923"/>
      <c r="AK227" s="43"/>
      <c r="AL227" s="1926"/>
      <c r="AM227" s="43"/>
      <c r="AN227" s="1926"/>
      <c r="AO227" s="1925"/>
      <c r="AP227" s="1923"/>
      <c r="AQ227" s="1906"/>
      <c r="AR227" s="2241"/>
      <c r="AS227" s="3647"/>
      <c r="AT227" s="3647"/>
      <c r="AU227" s="3647"/>
      <c r="AV227" s="3647"/>
      <c r="AW227" s="3647"/>
      <c r="AX227" s="3647"/>
      <c r="AY227" s="3647"/>
      <c r="AZ227" s="3647"/>
      <c r="BA227" s="3647"/>
      <c r="BB227" s="3647"/>
      <c r="BC227" s="3647"/>
      <c r="BD227" s="148"/>
      <c r="BE227" s="148"/>
      <c r="BF227" s="148"/>
      <c r="BG227" s="148"/>
      <c r="CA227" s="3643" t="str">
        <f>IF(B227&lt;   C227,"* El total de Reactivos NO DEBE ser superior al total de Procesados. ","")</f>
        <v/>
      </c>
      <c r="CB227" s="3643" t="str">
        <f>IF(B227&lt;&gt; AL227+ AM227,"* La suma de las columnas Sexo DEBE SER IGUAL a los Procesados. ","")</f>
        <v/>
      </c>
      <c r="CC227" s="3643" t="str">
        <f>IF(B227&lt;  AN227+ AO227,"* La suma de las columna Trans NO DEBE ser superior al total de Procesados. ","")</f>
        <v/>
      </c>
      <c r="CD227" s="3643" t="str">
        <f>IF(B227&lt;  AP227,"* La columna Pueblos Originarios NO DEBE ser superior al total de Procesados. ","")</f>
        <v/>
      </c>
      <c r="CE227" s="3643" t="str">
        <f>IF(B227&lt;  AQ227,"* La columna Migrantes NO DEBE ser superior al total de Procesados. ","")</f>
        <v/>
      </c>
      <c r="CF227" s="3643" t="str">
        <f>IF(D227&lt;E227,"* Los exámenes Reactivos de 0 a 4 años años NO DEBEN ser mayor a los Exámenes Procesados de la misma edad. ","")</f>
        <v/>
      </c>
      <c r="CG227" s="3643" t="str">
        <f>IF(F227&lt;G227,"* Los exámenes Reactivos de 5 a 9 años años NO DEBEN ser mayor a los Exámenes Procesados de la misma edad. ","")</f>
        <v/>
      </c>
      <c r="CH227" s="3643" t="str">
        <f>IF(H227&lt;I227,"* Los exámenes Reactivos de 10 a 14 años años NO DEBEN ser mayor a los Exámenes Procesados de la misma edad. ","")</f>
        <v/>
      </c>
      <c r="CI227" s="3643" t="str">
        <f>IF(J227&lt;K227,"* Los exámenes Reactivos de 15 a 19 años años NO DEBEN ser mayor a los Exámenes Procesados de la misma edad. ","")</f>
        <v/>
      </c>
      <c r="CJ227" s="3643" t="str">
        <f>IF(L227&lt;M227,"* Los exámenes Reactivos de 20 a 24 años años NO DEBEN ser mayor a los Exámenes Procesados de la misma edad. ","")</f>
        <v/>
      </c>
      <c r="CK227" s="3643" t="str">
        <f>IF(N227&lt;O227,"* Los exámenes Reactivos de 25 a 29 años años NO DEBEN ser mayor a los Exámenes Procesados de la misma edad. ","")</f>
        <v/>
      </c>
      <c r="CL227" s="3643" t="str">
        <f>IF(P227&lt;Q227,"* Los exámenes Reactivos de 30 a 34 años años NO DEBEN ser mayor a los Exámenes Procesados de la misma edad. ","")</f>
        <v/>
      </c>
      <c r="CM227" s="3643" t="str">
        <f>IF(R227&lt;S227,"* Los exámenes Reactivos de 35 a 39 años años NO DEBEN ser mayor a los Exámenes Procesados de la misma edad. ","")</f>
        <v/>
      </c>
      <c r="CN227" s="3643" t="str">
        <f>IF(T227&lt;U227,"* Los exámenes Reactivos de 40 a 44 años años NO DEBEN ser mayor a los Exámenes Procesados de la misma edad. ","")</f>
        <v/>
      </c>
      <c r="CO227" s="3643" t="str">
        <f>IF(V227&lt;W227,"* Los exámenes Reactivos de 45 a 49 años años NO DEBEN ser mayor a los Exámenes Procesados de la misma edad. ","")</f>
        <v/>
      </c>
      <c r="CP227" s="3643" t="str">
        <f>IF(X227&lt;Y227,"* Los exámenes Reactivos de 50 a 54 años años NO DEBEN ser mayor a los Exámenes Procesados de la misma edad. ","")</f>
        <v/>
      </c>
      <c r="CQ227" s="3643" t="str">
        <f>IF(Z227&lt;AA227,"* Los exámenes Reactivos de 55 a 59 años años NO DEBEN ser mayor a los Exámenes Procesados de la misma edad. ","")</f>
        <v/>
      </c>
      <c r="CR227" s="3643" t="str">
        <f>IF(AB227&lt;AC227,"* Los exámenes Reactivos de 60 a 64 años años NO DEBEN ser mayor a los Exámenes Procesados de la misma edad. ","")</f>
        <v/>
      </c>
      <c r="CS227" s="3643" t="str">
        <f>IF(AD227&lt;AE227,"* Los exámenes Reactivos de 65 a 69 años años NO DEBEN ser mayor a los Exámenes Procesados de la misma edad. ","")</f>
        <v/>
      </c>
      <c r="CT227" s="3643" t="str">
        <f>IF(AF227&lt;AG227,"* Los exámenes Reactivos de 70 a 74 años años NO DEBEN ser mayor a los Exámenes Procesados de la misma edad. ","")</f>
        <v/>
      </c>
      <c r="CU227" s="3643" t="str">
        <f>IF(AH227&lt;AI227,"* Los exámenes Reactivos de 75 a 79 años años NO DEBEN ser mayor a los Exámenes Procesados de la misma edad. ","")</f>
        <v/>
      </c>
      <c r="CV227" s="3643" t="str">
        <f>IF(AJ227&lt;AK227,"* Los exámenes Reactivos de 80 y más años años NO DEBEN ser mayor a los Exámenes Procesados de la misma edad. ","")</f>
        <v/>
      </c>
      <c r="DF227" s="2165">
        <f>IF(D227&lt;E227,1,0)</f>
        <v>0</v>
      </c>
      <c r="DG227" s="2165">
        <f>IF(F227&lt;G227,1,0)</f>
        <v>0</v>
      </c>
      <c r="DH227" s="2165">
        <f>IF(H227&lt;I227,1,0)</f>
        <v>0</v>
      </c>
      <c r="DI227" s="2165">
        <f>IF(J227&lt;K227,1,0)</f>
        <v>0</v>
      </c>
      <c r="DJ227" s="2165">
        <f>IF(L227&lt;M227,1,0)</f>
        <v>0</v>
      </c>
      <c r="DK227" s="2165">
        <f>IF(N227&lt;O227,1,0)</f>
        <v>0</v>
      </c>
      <c r="DL227" s="2165">
        <f>IF(P227&lt;Q227,1,0)</f>
        <v>0</v>
      </c>
      <c r="DM227" s="2165">
        <f>IF(R227&lt;S227,1,0)</f>
        <v>0</v>
      </c>
      <c r="DN227" s="2165">
        <f>IF(T227&lt;U227,1,0)</f>
        <v>0</v>
      </c>
      <c r="DO227" s="2165">
        <f>IF(V227&lt;W227,1,0)</f>
        <v>0</v>
      </c>
      <c r="DP227" s="2165">
        <f>IF(X227&lt;Y227,1,0)</f>
        <v>0</v>
      </c>
      <c r="DQ227" s="2165">
        <f>IF(Z227&lt;AA227,1,0)</f>
        <v>0</v>
      </c>
      <c r="DR227" s="2165">
        <f>IF(AB227&lt;AC227,1,0)</f>
        <v>0</v>
      </c>
      <c r="DS227" s="2165">
        <f>IF(AD227&lt;AE227,1,0)</f>
        <v>0</v>
      </c>
      <c r="DT227" s="2165">
        <f>IF(AF227&lt;AG227,1,0)</f>
        <v>0</v>
      </c>
      <c r="DU227" s="2165">
        <f>IF(AH227&lt;AI227,1,0)</f>
        <v>0</v>
      </c>
      <c r="DV227" s="2165">
        <f>IF(AJ227&lt;AK227,1,0)</f>
        <v>0</v>
      </c>
      <c r="DZ227" s="2165">
        <v>0</v>
      </c>
    </row>
    <row r="228" spans="1:130" ht="16.149999999999999" customHeight="1" x14ac:dyDescent="0.25">
      <c r="A228" s="5635" t="s">
        <v>3706</v>
      </c>
      <c r="B228" s="1921">
        <f t="shared" si="427"/>
        <v>0</v>
      </c>
      <c r="C228" s="2288">
        <f t="shared" si="427"/>
        <v>0</v>
      </c>
      <c r="D228" s="1926"/>
      <c r="E228" s="42"/>
      <c r="F228" s="1923"/>
      <c r="G228" s="42"/>
      <c r="H228" s="1923"/>
      <c r="I228" s="42"/>
      <c r="J228" s="1923"/>
      <c r="K228" s="42"/>
      <c r="L228" s="1923"/>
      <c r="M228" s="42"/>
      <c r="N228" s="1923"/>
      <c r="O228" s="42"/>
      <c r="P228" s="1923"/>
      <c r="Q228" s="42"/>
      <c r="R228" s="1923"/>
      <c r="S228" s="42"/>
      <c r="T228" s="1923"/>
      <c r="U228" s="42"/>
      <c r="V228" s="1923"/>
      <c r="W228" s="42"/>
      <c r="X228" s="1923"/>
      <c r="Y228" s="42"/>
      <c r="Z228" s="1923"/>
      <c r="AA228" s="42"/>
      <c r="AB228" s="1923"/>
      <c r="AC228" s="42"/>
      <c r="AD228" s="1923"/>
      <c r="AE228" s="42"/>
      <c r="AF228" s="1923"/>
      <c r="AG228" s="42"/>
      <c r="AH228" s="1923"/>
      <c r="AI228" s="42"/>
      <c r="AJ228" s="1923"/>
      <c r="AK228" s="43"/>
      <c r="AL228" s="1926"/>
      <c r="AM228" s="43"/>
      <c r="AN228" s="1926"/>
      <c r="AO228" s="1925"/>
      <c r="AP228" s="1923"/>
      <c r="AQ228" s="1906"/>
      <c r="AR228" s="2241"/>
      <c r="AS228" s="3647"/>
      <c r="AT228" s="3647"/>
      <c r="AU228" s="3647"/>
      <c r="AV228" s="3647"/>
      <c r="AW228" s="3647"/>
      <c r="AX228" s="3647"/>
      <c r="AY228" s="3647"/>
      <c r="AZ228" s="3647"/>
      <c r="BA228" s="3647"/>
      <c r="BB228" s="3647"/>
      <c r="BC228" s="3647"/>
      <c r="BD228" s="148"/>
      <c r="BE228" s="148"/>
      <c r="BF228" s="148"/>
      <c r="BG228" s="148"/>
      <c r="CA228" s="3643" t="str">
        <f>IF(B228&lt;   C228,"* El total de Reactivos NO DEBE ser superior al total de Procesados. ","")</f>
        <v/>
      </c>
      <c r="CB228" s="3643" t="str">
        <f>IF(B228&lt;&gt; AL228+ AM228,"* La suma de las columnas Sexo DEBE SER IGUAL a los Procesados. ","")</f>
        <v/>
      </c>
      <c r="CC228" s="3643" t="str">
        <f>IF(B228&lt;  AN228+ AO228,"* La suma de las columna Trans NO DEBE ser superior al total de Procesados. ","")</f>
        <v/>
      </c>
      <c r="CD228" s="3643" t="str">
        <f>IF(B228&lt;  AP228,"* La columna Pueblos Originarios NO DEBE ser superior al total de Procesados. ","")</f>
        <v/>
      </c>
      <c r="CE228" s="3643" t="str">
        <f>IF(B228&lt;  AQ228,"* La columna Migrantes NO DEBE ser superior al total de Procesados. ","")</f>
        <v/>
      </c>
      <c r="CF228" s="3643" t="str">
        <f>IF(D228&lt;E228,"* Los exámenes Reactivos de 0 a 4 años años NO DEBEN ser mayor a los Exámenes Procesados de la misma edad. ","")</f>
        <v/>
      </c>
      <c r="CG228" s="3643" t="str">
        <f>IF(F228&lt;G228,"* Los exámenes Reactivos de 5 a 9 años años NO DEBEN ser mayor a los Exámenes Procesados de la misma edad. ","")</f>
        <v/>
      </c>
      <c r="CH228" s="3643" t="str">
        <f>IF(H228&lt;I228,"* Los exámenes Reactivos de 10 a 14 años años NO DEBEN ser mayor a los Exámenes Procesados de la misma edad. ","")</f>
        <v/>
      </c>
      <c r="CI228" s="3643" t="str">
        <f>IF(J228&lt;K228,"* Los exámenes Reactivos de 15 a 19 años años NO DEBEN ser mayor a los Exámenes Procesados de la misma edad. ","")</f>
        <v/>
      </c>
      <c r="CJ228" s="3643" t="str">
        <f>IF(L228&lt;M228,"* Los exámenes Reactivos de 20 a 24 años años NO DEBEN ser mayor a los Exámenes Procesados de la misma edad. ","")</f>
        <v/>
      </c>
      <c r="CK228" s="3643" t="str">
        <f>IF(N228&lt;O228,"* Los exámenes Reactivos de 25 a 29 años años NO DEBEN ser mayor a los Exámenes Procesados de la misma edad. ","")</f>
        <v/>
      </c>
      <c r="CL228" s="3643" t="str">
        <f>IF(P228&lt;Q228,"* Los exámenes Reactivos de 30 a 34 años años NO DEBEN ser mayor a los Exámenes Procesados de la misma edad. ","")</f>
        <v/>
      </c>
      <c r="CM228" s="3643" t="str">
        <f>IF(R228&lt;S228,"* Los exámenes Reactivos de 35 a 39 años años NO DEBEN ser mayor a los Exámenes Procesados de la misma edad. ","")</f>
        <v/>
      </c>
      <c r="CN228" s="3643" t="str">
        <f>IF(T228&lt;U228,"* Los exámenes Reactivos de 40 a 44 años años NO DEBEN ser mayor a los Exámenes Procesados de la misma edad. ","")</f>
        <v/>
      </c>
      <c r="CO228" s="3643" t="str">
        <f>IF(V228&lt;W228,"* Los exámenes Reactivos de 45 a 49 años años NO DEBEN ser mayor a los Exámenes Procesados de la misma edad. ","")</f>
        <v/>
      </c>
      <c r="CP228" s="3643" t="str">
        <f>IF(X228&lt;Y228,"* Los exámenes Reactivos de 50 a 54 años años NO DEBEN ser mayor a los Exámenes Procesados de la misma edad. ","")</f>
        <v/>
      </c>
      <c r="CQ228" s="3643" t="str">
        <f>IF(Z228&lt;AA228,"* Los exámenes Reactivos de 55 a 59 años años NO DEBEN ser mayor a los Exámenes Procesados de la misma edad. ","")</f>
        <v/>
      </c>
      <c r="CR228" s="3643" t="str">
        <f>IF(AB228&lt;AC228,"* Los exámenes Reactivos de 60 a 64 años años NO DEBEN ser mayor a los Exámenes Procesados de la misma edad. ","")</f>
        <v/>
      </c>
      <c r="CS228" s="3643" t="str">
        <f>IF(AD228&lt;AE228,"* Los exámenes Reactivos de 65 a 69 años años NO DEBEN ser mayor a los Exámenes Procesados de la misma edad. ","")</f>
        <v/>
      </c>
      <c r="CT228" s="3643" t="str">
        <f>IF(AF228&lt;AG228,"* Los exámenes Reactivos de 70 a 74 años años NO DEBEN ser mayor a los Exámenes Procesados de la misma edad. ","")</f>
        <v/>
      </c>
      <c r="CU228" s="3643" t="str">
        <f>IF(AH228&lt;AI228,"* Los exámenes Reactivos de 75 a 79 años años NO DEBEN ser mayor a los Exámenes Procesados de la misma edad. ","")</f>
        <v/>
      </c>
      <c r="CV228" s="3643" t="str">
        <f>IF(AJ228&lt;AK228,"* Los exámenes Reactivos de 80 y más años años NO DEBEN ser mayor a los Exámenes Procesados de la misma edad. ","")</f>
        <v/>
      </c>
      <c r="DF228" s="2165">
        <f>IF(D228&lt;E228,1,0)</f>
        <v>0</v>
      </c>
      <c r="DG228" s="2165">
        <f>IF(F228&lt;G228,1,0)</f>
        <v>0</v>
      </c>
      <c r="DH228" s="2165">
        <f>IF(H228&lt;I228,1,0)</f>
        <v>0</v>
      </c>
      <c r="DI228" s="2165">
        <f>IF(J228&lt;K228,1,0)</f>
        <v>0</v>
      </c>
      <c r="DJ228" s="2165">
        <f>IF(L228&lt;M228,1,0)</f>
        <v>0</v>
      </c>
      <c r="DK228" s="2165">
        <f>IF(N228&lt;O228,1,0)</f>
        <v>0</v>
      </c>
      <c r="DL228" s="2165">
        <f>IF(P228&lt;Q228,1,0)</f>
        <v>0</v>
      </c>
      <c r="DM228" s="2165">
        <f>IF(R228&lt;S228,1,0)</f>
        <v>0</v>
      </c>
      <c r="DN228" s="2165">
        <f>IF(T228&lt;U228,1,0)</f>
        <v>0</v>
      </c>
      <c r="DO228" s="2165">
        <f>IF(V228&lt;W228,1,0)</f>
        <v>0</v>
      </c>
      <c r="DP228" s="2165">
        <f>IF(X228&lt;Y228,1,0)</f>
        <v>0</v>
      </c>
      <c r="DQ228" s="2165">
        <f>IF(Z228&lt;AA228,1,0)</f>
        <v>0</v>
      </c>
      <c r="DR228" s="2165">
        <f>IF(AB228&lt;AC228,1,0)</f>
        <v>0</v>
      </c>
      <c r="DS228" s="2165">
        <f>IF(AD228&lt;AE228,1,0)</f>
        <v>0</v>
      </c>
      <c r="DT228" s="2165">
        <f>IF(AF228&lt;AG228,1,0)</f>
        <v>0</v>
      </c>
      <c r="DU228" s="2165">
        <f>IF(AH228&lt;AI228,1,0)</f>
        <v>0</v>
      </c>
      <c r="DV228" s="2165">
        <f>IF(AJ228&lt;AK228,1,0)</f>
        <v>0</v>
      </c>
      <c r="DZ228" s="2165">
        <v>0</v>
      </c>
    </row>
    <row r="229" spans="1:130" ht="27.75" customHeight="1" x14ac:dyDescent="0.25">
      <c r="A229" s="5636" t="s">
        <v>3707</v>
      </c>
      <c r="B229" s="1921">
        <f t="shared" si="427"/>
        <v>0</v>
      </c>
      <c r="C229" s="2288">
        <f t="shared" si="427"/>
        <v>0</v>
      </c>
      <c r="D229" s="1926"/>
      <c r="E229" s="42"/>
      <c r="F229" s="1923"/>
      <c r="G229" s="42"/>
      <c r="H229" s="1923"/>
      <c r="I229" s="42"/>
      <c r="J229" s="1923"/>
      <c r="K229" s="42"/>
      <c r="L229" s="1923"/>
      <c r="M229" s="42"/>
      <c r="N229" s="1923"/>
      <c r="O229" s="42"/>
      <c r="P229" s="1923"/>
      <c r="Q229" s="42"/>
      <c r="R229" s="1923"/>
      <c r="S229" s="42"/>
      <c r="T229" s="1923"/>
      <c r="U229" s="42"/>
      <c r="V229" s="1923"/>
      <c r="W229" s="42"/>
      <c r="X229" s="1923"/>
      <c r="Y229" s="42"/>
      <c r="Z229" s="1923"/>
      <c r="AA229" s="42"/>
      <c r="AB229" s="1923"/>
      <c r="AC229" s="42"/>
      <c r="AD229" s="1923"/>
      <c r="AE229" s="42"/>
      <c r="AF229" s="1923"/>
      <c r="AG229" s="42"/>
      <c r="AH229" s="1923"/>
      <c r="AI229" s="42"/>
      <c r="AJ229" s="1923"/>
      <c r="AK229" s="43"/>
      <c r="AL229" s="1926"/>
      <c r="AM229" s="43"/>
      <c r="AN229" s="1926"/>
      <c r="AO229" s="1925"/>
      <c r="AP229" s="1923"/>
      <c r="AQ229" s="1906"/>
      <c r="AR229" s="2241"/>
      <c r="AS229" s="3647"/>
      <c r="AT229" s="3647"/>
      <c r="AU229" s="3647"/>
      <c r="AV229" s="3647"/>
      <c r="AW229" s="3647"/>
      <c r="AX229" s="3647"/>
      <c r="AY229" s="3647"/>
      <c r="AZ229" s="3647"/>
      <c r="BA229" s="3647"/>
      <c r="BB229" s="3647"/>
      <c r="BC229" s="3647"/>
      <c r="BD229" s="148"/>
      <c r="BE229" s="148"/>
      <c r="BF229" s="148"/>
      <c r="BG229" s="148"/>
      <c r="CA229" s="3643" t="str">
        <f t="shared" ref="CA229:CA231" si="428">IF(B229&lt;   C229,"* El total de Reactivos NO DEBE ser superior al total de Procesados. ","")</f>
        <v/>
      </c>
      <c r="CB229" s="3643" t="str">
        <f t="shared" ref="CB229:CB231" si="429">IF(B229&lt;&gt; AL229+ AM229,"* La suma de las columnas Sexo DEBE SER IGUAL a los Procesados. ","")</f>
        <v/>
      </c>
      <c r="CC229" s="3643" t="str">
        <f t="shared" ref="CC229:CC231" si="430">IF(B229&lt;  AN229+ AO229,"* La suma de las columna Trans NO DEBE ser superior al total de Procesados. ","")</f>
        <v/>
      </c>
      <c r="CD229" s="3643" t="str">
        <f t="shared" ref="CD229:CD231" si="431">IF(B229&lt;  AP229,"* La columna Pueblos Originarios NO DEBE ser superior al total de Procesados. ","")</f>
        <v/>
      </c>
      <c r="CE229" s="3643" t="str">
        <f t="shared" ref="CE229:CE231" si="432">IF(B229&lt;  AQ229,"* La columna Migrantes NO DEBE ser superior al total de Procesados. ","")</f>
        <v/>
      </c>
      <c r="CF229" s="3643" t="str">
        <f t="shared" ref="CF229:CF231" si="433">IF(D229&lt;E229,"* Los exámenes Reactivos de 0 a 4 años años NO DEBEN ser mayor a los Exámenes Procesados de la misma edad. ","")</f>
        <v/>
      </c>
      <c r="CG229" s="3643" t="str">
        <f t="shared" ref="CG229:CG231" si="434">IF(F229&lt;G229,"* Los exámenes Reactivos de 5 a 9 años años NO DEBEN ser mayor a los Exámenes Procesados de la misma edad. ","")</f>
        <v/>
      </c>
      <c r="CH229" s="3643" t="str">
        <f t="shared" ref="CH229:CH231" si="435">IF(H229&lt;I229,"* Los exámenes Reactivos de 10 a 14 años años NO DEBEN ser mayor a los Exámenes Procesados de la misma edad. ","")</f>
        <v/>
      </c>
      <c r="CI229" s="3643" t="str">
        <f t="shared" ref="CI229:CI231" si="436">IF(J229&lt;K229,"* Los exámenes Reactivos de 15 a 19 años años NO DEBEN ser mayor a los Exámenes Procesados de la misma edad. ","")</f>
        <v/>
      </c>
      <c r="CJ229" s="3643" t="str">
        <f t="shared" ref="CJ229:CJ231" si="437">IF(L229&lt;M229,"* Los exámenes Reactivos de 20 a 24 años años NO DEBEN ser mayor a los Exámenes Procesados de la misma edad. ","")</f>
        <v/>
      </c>
      <c r="CK229" s="3643" t="str">
        <f t="shared" ref="CK229:CK231" si="438">IF(N229&lt;O229,"* Los exámenes Reactivos de 25 a 29 años años NO DEBEN ser mayor a los Exámenes Procesados de la misma edad. ","")</f>
        <v/>
      </c>
      <c r="CL229" s="3643" t="str">
        <f t="shared" ref="CL229:CL231" si="439">IF(P229&lt;Q229,"* Los exámenes Reactivos de 30 a 34 años años NO DEBEN ser mayor a los Exámenes Procesados de la misma edad. ","")</f>
        <v/>
      </c>
      <c r="CM229" s="3643" t="str">
        <f t="shared" ref="CM229:CM231" si="440">IF(R229&lt;S229,"* Los exámenes Reactivos de 35 a 39 años años NO DEBEN ser mayor a los Exámenes Procesados de la misma edad. ","")</f>
        <v/>
      </c>
      <c r="CN229" s="3643" t="str">
        <f t="shared" ref="CN229:CN231" si="441">IF(T229&lt;U229,"* Los exámenes Reactivos de 40 a 44 años años NO DEBEN ser mayor a los Exámenes Procesados de la misma edad. ","")</f>
        <v/>
      </c>
      <c r="CO229" s="3643" t="str">
        <f t="shared" ref="CO229:CO231" si="442">IF(V229&lt;W229,"* Los exámenes Reactivos de 45 a 49 años años NO DEBEN ser mayor a los Exámenes Procesados de la misma edad. ","")</f>
        <v/>
      </c>
      <c r="CP229" s="3643" t="str">
        <f t="shared" ref="CP229:CP231" si="443">IF(X229&lt;Y229,"* Los exámenes Reactivos de 50 a 54 años años NO DEBEN ser mayor a los Exámenes Procesados de la misma edad. ","")</f>
        <v/>
      </c>
      <c r="CQ229" s="3643" t="str">
        <f t="shared" ref="CQ229:CQ231" si="444">IF(Z229&lt;AA229,"* Los exámenes Reactivos de 55 a 59 años años NO DEBEN ser mayor a los Exámenes Procesados de la misma edad. ","")</f>
        <v/>
      </c>
      <c r="CR229" s="3643" t="str">
        <f t="shared" ref="CR229:CR231" si="445">IF(AB229&lt;AC229,"* Los exámenes Reactivos de 60 a 64 años años NO DEBEN ser mayor a los Exámenes Procesados de la misma edad. ","")</f>
        <v/>
      </c>
      <c r="CS229" s="3643" t="str">
        <f t="shared" ref="CS229:CS231" si="446">IF(AD229&lt;AE229,"* Los exámenes Reactivos de 65 a 69 años años NO DEBEN ser mayor a los Exámenes Procesados de la misma edad. ","")</f>
        <v/>
      </c>
      <c r="CT229" s="3643" t="str">
        <f t="shared" ref="CT229:CT231" si="447">IF(AF229&lt;AG229,"* Los exámenes Reactivos de 70 a 74 años años NO DEBEN ser mayor a los Exámenes Procesados de la misma edad. ","")</f>
        <v/>
      </c>
      <c r="CU229" s="3643" t="str">
        <f t="shared" ref="CU229:CU231" si="448">IF(AH229&lt;AI229,"* Los exámenes Reactivos de 75 a 79 años años NO DEBEN ser mayor a los Exámenes Procesados de la misma edad. ","")</f>
        <v/>
      </c>
      <c r="CV229" s="3643" t="str">
        <f t="shared" ref="CV229:CV231" si="449">IF(AJ229&lt;AK229,"* Los exámenes Reactivos de 80 y más años años NO DEBEN ser mayor a los Exámenes Procesados de la misma edad. ","")</f>
        <v/>
      </c>
      <c r="DF229" s="2165">
        <f t="shared" ref="DF229:DF231" si="450">IF(D229&lt;E229,1,0)</f>
        <v>0</v>
      </c>
      <c r="DG229" s="2165">
        <f t="shared" ref="DG229:DG231" si="451">IF(F229&lt;G229,1,0)</f>
        <v>0</v>
      </c>
      <c r="DH229" s="2165">
        <f t="shared" ref="DH229:DH231" si="452">IF(H229&lt;I229,1,0)</f>
        <v>0</v>
      </c>
      <c r="DI229" s="2165">
        <f t="shared" ref="DI229:DI231" si="453">IF(J229&lt;K229,1,0)</f>
        <v>0</v>
      </c>
      <c r="DJ229" s="2165">
        <f t="shared" ref="DJ229:DJ231" si="454">IF(L229&lt;M229,1,0)</f>
        <v>0</v>
      </c>
      <c r="DK229" s="2165">
        <f t="shared" ref="DK229:DK231" si="455">IF(N229&lt;O229,1,0)</f>
        <v>0</v>
      </c>
      <c r="DL229" s="2165">
        <f t="shared" ref="DL229:DL231" si="456">IF(P229&lt;Q229,1,0)</f>
        <v>0</v>
      </c>
      <c r="DM229" s="2165">
        <f t="shared" ref="DM229:DM231" si="457">IF(R229&lt;S229,1,0)</f>
        <v>0</v>
      </c>
      <c r="DN229" s="2165">
        <f t="shared" ref="DN229:DN231" si="458">IF(T229&lt;U229,1,0)</f>
        <v>0</v>
      </c>
      <c r="DO229" s="2165">
        <f t="shared" ref="DO229:DO231" si="459">IF(V229&lt;W229,1,0)</f>
        <v>0</v>
      </c>
      <c r="DP229" s="2165">
        <f t="shared" ref="DP229:DP231" si="460">IF(X229&lt;Y229,1,0)</f>
        <v>0</v>
      </c>
      <c r="DQ229" s="2165">
        <f t="shared" ref="DQ229:DQ231" si="461">IF(Z229&lt;AA229,1,0)</f>
        <v>0</v>
      </c>
      <c r="DR229" s="2165">
        <f t="shared" ref="DR229:DR231" si="462">IF(AB229&lt;AC229,1,0)</f>
        <v>0</v>
      </c>
      <c r="DS229" s="2165">
        <f t="shared" ref="DS229:DS231" si="463">IF(AD229&lt;AE229,1,0)</f>
        <v>0</v>
      </c>
      <c r="DT229" s="2165">
        <f t="shared" ref="DT229:DT231" si="464">IF(AF229&lt;AG229,1,0)</f>
        <v>0</v>
      </c>
      <c r="DU229" s="2165">
        <f t="shared" ref="DU229:DU231" si="465">IF(AH229&lt;AI229,1,0)</f>
        <v>0</v>
      </c>
      <c r="DV229" s="2165">
        <f t="shared" ref="DV229:DV231" si="466">IF(AJ229&lt;AK229,1,0)</f>
        <v>0</v>
      </c>
      <c r="DZ229" s="2165">
        <v>0</v>
      </c>
    </row>
    <row r="230" spans="1:130" ht="16.149999999999999" customHeight="1" x14ac:dyDescent="0.25">
      <c r="A230" s="5635" t="s">
        <v>3708</v>
      </c>
      <c r="B230" s="1921">
        <f t="shared" si="427"/>
        <v>0</v>
      </c>
      <c r="C230" s="2288">
        <f t="shared" si="427"/>
        <v>0</v>
      </c>
      <c r="D230" s="1926"/>
      <c r="E230" s="42"/>
      <c r="F230" s="1923"/>
      <c r="G230" s="42"/>
      <c r="H230" s="1923"/>
      <c r="I230" s="42"/>
      <c r="J230" s="1923"/>
      <c r="K230" s="42"/>
      <c r="L230" s="1923"/>
      <c r="M230" s="42"/>
      <c r="N230" s="1923"/>
      <c r="O230" s="42"/>
      <c r="P230" s="1923"/>
      <c r="Q230" s="42"/>
      <c r="R230" s="1923"/>
      <c r="S230" s="42"/>
      <c r="T230" s="1923"/>
      <c r="U230" s="42"/>
      <c r="V230" s="1923"/>
      <c r="W230" s="42"/>
      <c r="X230" s="1923"/>
      <c r="Y230" s="42"/>
      <c r="Z230" s="1923"/>
      <c r="AA230" s="42"/>
      <c r="AB230" s="1923"/>
      <c r="AC230" s="42"/>
      <c r="AD230" s="1923"/>
      <c r="AE230" s="42"/>
      <c r="AF230" s="1923"/>
      <c r="AG230" s="42"/>
      <c r="AH230" s="1923"/>
      <c r="AI230" s="42"/>
      <c r="AJ230" s="1923"/>
      <c r="AK230" s="43"/>
      <c r="AL230" s="1926"/>
      <c r="AM230" s="43"/>
      <c r="AN230" s="1926"/>
      <c r="AO230" s="1925"/>
      <c r="AP230" s="1923"/>
      <c r="AQ230" s="1906"/>
      <c r="AR230" s="2241"/>
      <c r="AS230" s="3647"/>
      <c r="AT230" s="3647"/>
      <c r="AU230" s="3647"/>
      <c r="AV230" s="3647"/>
      <c r="AW230" s="3647"/>
      <c r="AX230" s="3647"/>
      <c r="AY230" s="3647"/>
      <c r="AZ230" s="3647"/>
      <c r="BA230" s="3647"/>
      <c r="BB230" s="3647"/>
      <c r="BC230" s="3647"/>
      <c r="BD230" s="148"/>
      <c r="BE230" s="148"/>
      <c r="BF230" s="148"/>
      <c r="BG230" s="148"/>
      <c r="CA230" s="3643" t="str">
        <f t="shared" si="428"/>
        <v/>
      </c>
      <c r="CB230" s="3643" t="str">
        <f t="shared" si="429"/>
        <v/>
      </c>
      <c r="CC230" s="3643" t="str">
        <f t="shared" si="430"/>
        <v/>
      </c>
      <c r="CD230" s="3643" t="str">
        <f t="shared" si="431"/>
        <v/>
      </c>
      <c r="CE230" s="3643" t="str">
        <f t="shared" si="432"/>
        <v/>
      </c>
      <c r="CF230" s="3643" t="str">
        <f t="shared" si="433"/>
        <v/>
      </c>
      <c r="CG230" s="3643" t="str">
        <f t="shared" si="434"/>
        <v/>
      </c>
      <c r="CH230" s="3643" t="str">
        <f t="shared" si="435"/>
        <v/>
      </c>
      <c r="CI230" s="3643" t="str">
        <f t="shared" si="436"/>
        <v/>
      </c>
      <c r="CJ230" s="3643" t="str">
        <f t="shared" si="437"/>
        <v/>
      </c>
      <c r="CK230" s="3643" t="str">
        <f t="shared" si="438"/>
        <v/>
      </c>
      <c r="CL230" s="3643" t="str">
        <f t="shared" si="439"/>
        <v/>
      </c>
      <c r="CM230" s="3643" t="str">
        <f t="shared" si="440"/>
        <v/>
      </c>
      <c r="CN230" s="3643" t="str">
        <f t="shared" si="441"/>
        <v/>
      </c>
      <c r="CO230" s="3643" t="str">
        <f t="shared" si="442"/>
        <v/>
      </c>
      <c r="CP230" s="3643" t="str">
        <f t="shared" si="443"/>
        <v/>
      </c>
      <c r="CQ230" s="3643" t="str">
        <f t="shared" si="444"/>
        <v/>
      </c>
      <c r="CR230" s="3643" t="str">
        <f t="shared" si="445"/>
        <v/>
      </c>
      <c r="CS230" s="3643" t="str">
        <f t="shared" si="446"/>
        <v/>
      </c>
      <c r="CT230" s="3643" t="str">
        <f t="shared" si="447"/>
        <v/>
      </c>
      <c r="CU230" s="3643" t="str">
        <f t="shared" si="448"/>
        <v/>
      </c>
      <c r="CV230" s="3643" t="str">
        <f t="shared" si="449"/>
        <v/>
      </c>
      <c r="DF230" s="2165">
        <f t="shared" si="450"/>
        <v>0</v>
      </c>
      <c r="DG230" s="2165">
        <f t="shared" si="451"/>
        <v>0</v>
      </c>
      <c r="DH230" s="2165">
        <f t="shared" si="452"/>
        <v>0</v>
      </c>
      <c r="DI230" s="2165">
        <f t="shared" si="453"/>
        <v>0</v>
      </c>
      <c r="DJ230" s="2165">
        <f t="shared" si="454"/>
        <v>0</v>
      </c>
      <c r="DK230" s="2165">
        <f t="shared" si="455"/>
        <v>0</v>
      </c>
      <c r="DL230" s="2165">
        <f t="shared" si="456"/>
        <v>0</v>
      </c>
      <c r="DM230" s="2165">
        <f t="shared" si="457"/>
        <v>0</v>
      </c>
      <c r="DN230" s="2165">
        <f t="shared" si="458"/>
        <v>0</v>
      </c>
      <c r="DO230" s="2165">
        <f t="shared" si="459"/>
        <v>0</v>
      </c>
      <c r="DP230" s="2165">
        <f t="shared" si="460"/>
        <v>0</v>
      </c>
      <c r="DQ230" s="2165">
        <f t="shared" si="461"/>
        <v>0</v>
      </c>
      <c r="DR230" s="2165">
        <f t="shared" si="462"/>
        <v>0</v>
      </c>
      <c r="DS230" s="2165">
        <f t="shared" si="463"/>
        <v>0</v>
      </c>
      <c r="DT230" s="2165">
        <f t="shared" si="464"/>
        <v>0</v>
      </c>
      <c r="DU230" s="2165">
        <f t="shared" si="465"/>
        <v>0</v>
      </c>
      <c r="DV230" s="2165">
        <f t="shared" si="466"/>
        <v>0</v>
      </c>
      <c r="DZ230" s="2165">
        <v>0</v>
      </c>
    </row>
    <row r="231" spans="1:130" ht="16.149999999999999" customHeight="1" x14ac:dyDescent="0.25">
      <c r="A231" s="5634" t="s">
        <v>1902</v>
      </c>
      <c r="B231" s="6144">
        <f t="shared" si="427"/>
        <v>0</v>
      </c>
      <c r="C231" s="6145">
        <f t="shared" si="427"/>
        <v>0</v>
      </c>
      <c r="D231" s="2023"/>
      <c r="E231" s="2028"/>
      <c r="F231" s="2022"/>
      <c r="G231" s="2028"/>
      <c r="H231" s="2022"/>
      <c r="I231" s="2028"/>
      <c r="J231" s="2022"/>
      <c r="K231" s="2028"/>
      <c r="L231" s="2022"/>
      <c r="M231" s="2028"/>
      <c r="N231" s="2022"/>
      <c r="O231" s="2028"/>
      <c r="P231" s="2022"/>
      <c r="Q231" s="2028"/>
      <c r="R231" s="2022"/>
      <c r="S231" s="2028"/>
      <c r="T231" s="2022"/>
      <c r="U231" s="2028"/>
      <c r="V231" s="2022"/>
      <c r="W231" s="2028"/>
      <c r="X231" s="2022"/>
      <c r="Y231" s="2028"/>
      <c r="Z231" s="2022"/>
      <c r="AA231" s="2028"/>
      <c r="AB231" s="2022"/>
      <c r="AC231" s="2028"/>
      <c r="AD231" s="2022"/>
      <c r="AE231" s="2028"/>
      <c r="AF231" s="2022"/>
      <c r="AG231" s="2028"/>
      <c r="AH231" s="2022"/>
      <c r="AI231" s="2028"/>
      <c r="AJ231" s="2022"/>
      <c r="AK231" s="2024"/>
      <c r="AL231" s="2023"/>
      <c r="AM231" s="2024"/>
      <c r="AN231" s="2023"/>
      <c r="AO231" s="2025"/>
      <c r="AP231" s="2022"/>
      <c r="AQ231" s="1913"/>
      <c r="AR231" s="2241"/>
      <c r="AS231" s="3647"/>
      <c r="AT231" s="3647"/>
      <c r="AU231" s="3647"/>
      <c r="AV231" s="3647"/>
      <c r="AW231" s="3647"/>
      <c r="AX231" s="3647"/>
      <c r="AY231" s="3647"/>
      <c r="AZ231" s="3647"/>
      <c r="BA231" s="3647"/>
      <c r="BB231" s="3647"/>
      <c r="BC231" s="3647"/>
      <c r="BD231" s="148"/>
      <c r="BE231" s="148"/>
      <c r="BF231" s="148"/>
      <c r="BG231" s="148"/>
      <c r="CA231" s="3643" t="str">
        <f t="shared" si="428"/>
        <v/>
      </c>
      <c r="CB231" s="3643" t="str">
        <f t="shared" si="429"/>
        <v/>
      </c>
      <c r="CC231" s="3643" t="str">
        <f t="shared" si="430"/>
        <v/>
      </c>
      <c r="CD231" s="3643" t="str">
        <f t="shared" si="431"/>
        <v/>
      </c>
      <c r="CE231" s="3643" t="str">
        <f t="shared" si="432"/>
        <v/>
      </c>
      <c r="CF231" s="3643" t="str">
        <f t="shared" si="433"/>
        <v/>
      </c>
      <c r="CG231" s="3643" t="str">
        <f t="shared" si="434"/>
        <v/>
      </c>
      <c r="CH231" s="3643" t="str">
        <f t="shared" si="435"/>
        <v/>
      </c>
      <c r="CI231" s="3643" t="str">
        <f t="shared" si="436"/>
        <v/>
      </c>
      <c r="CJ231" s="3643" t="str">
        <f t="shared" si="437"/>
        <v/>
      </c>
      <c r="CK231" s="3643" t="str">
        <f t="shared" si="438"/>
        <v/>
      </c>
      <c r="CL231" s="3643" t="str">
        <f t="shared" si="439"/>
        <v/>
      </c>
      <c r="CM231" s="3643" t="str">
        <f t="shared" si="440"/>
        <v/>
      </c>
      <c r="CN231" s="3643" t="str">
        <f t="shared" si="441"/>
        <v/>
      </c>
      <c r="CO231" s="3643" t="str">
        <f t="shared" si="442"/>
        <v/>
      </c>
      <c r="CP231" s="3643" t="str">
        <f t="shared" si="443"/>
        <v/>
      </c>
      <c r="CQ231" s="3643" t="str">
        <f t="shared" si="444"/>
        <v/>
      </c>
      <c r="CR231" s="3643" t="str">
        <f t="shared" si="445"/>
        <v/>
      </c>
      <c r="CS231" s="3643" t="str">
        <f t="shared" si="446"/>
        <v/>
      </c>
      <c r="CT231" s="3643" t="str">
        <f t="shared" si="447"/>
        <v/>
      </c>
      <c r="CU231" s="3643" t="str">
        <f t="shared" si="448"/>
        <v/>
      </c>
      <c r="CV231" s="3643" t="str">
        <f t="shared" si="449"/>
        <v/>
      </c>
      <c r="DF231" s="2165">
        <f t="shared" si="450"/>
        <v>0</v>
      </c>
      <c r="DG231" s="2165">
        <f t="shared" si="451"/>
        <v>0</v>
      </c>
      <c r="DH231" s="2165">
        <f t="shared" si="452"/>
        <v>0</v>
      </c>
      <c r="DI231" s="2165">
        <f t="shared" si="453"/>
        <v>0</v>
      </c>
      <c r="DJ231" s="2165">
        <f t="shared" si="454"/>
        <v>0</v>
      </c>
      <c r="DK231" s="2165">
        <f t="shared" si="455"/>
        <v>0</v>
      </c>
      <c r="DL231" s="2165">
        <f t="shared" si="456"/>
        <v>0</v>
      </c>
      <c r="DM231" s="2165">
        <f t="shared" si="457"/>
        <v>0</v>
      </c>
      <c r="DN231" s="2165">
        <f t="shared" si="458"/>
        <v>0</v>
      </c>
      <c r="DO231" s="2165">
        <f t="shared" si="459"/>
        <v>0</v>
      </c>
      <c r="DP231" s="2165">
        <f t="shared" si="460"/>
        <v>0</v>
      </c>
      <c r="DQ231" s="2165">
        <f t="shared" si="461"/>
        <v>0</v>
      </c>
      <c r="DR231" s="2165">
        <f t="shared" si="462"/>
        <v>0</v>
      </c>
      <c r="DS231" s="2165">
        <f t="shared" si="463"/>
        <v>0</v>
      </c>
      <c r="DT231" s="2165">
        <f t="shared" si="464"/>
        <v>0</v>
      </c>
      <c r="DU231" s="2165">
        <f t="shared" si="465"/>
        <v>0</v>
      </c>
      <c r="DV231" s="2165">
        <f t="shared" si="466"/>
        <v>0</v>
      </c>
      <c r="DZ231" s="2165">
        <v>0</v>
      </c>
    </row>
    <row r="232" spans="1:130" ht="27" customHeight="1" x14ac:dyDescent="0.25">
      <c r="A232" s="6178" t="s">
        <v>3710</v>
      </c>
      <c r="B232" s="5637"/>
      <c r="C232" s="5637"/>
      <c r="D232" s="5637"/>
      <c r="E232" s="5637"/>
      <c r="F232" s="5637"/>
      <c r="G232" s="5637"/>
      <c r="H232" s="5637"/>
      <c r="I232" s="5637"/>
      <c r="J232" s="3647"/>
      <c r="K232" s="3647"/>
      <c r="L232" s="3647"/>
      <c r="M232" s="3647"/>
      <c r="N232" s="3647"/>
      <c r="O232" s="3647"/>
      <c r="P232" s="3647"/>
      <c r="Q232" s="3647"/>
      <c r="R232" s="3647"/>
      <c r="S232" s="3647"/>
      <c r="T232" s="3647"/>
      <c r="U232" s="3647"/>
      <c r="V232" s="3647"/>
      <c r="W232" s="3647"/>
      <c r="X232" s="3647"/>
      <c r="Y232" s="3647"/>
      <c r="Z232" s="3647"/>
      <c r="AA232" s="3647"/>
      <c r="AB232" s="3647"/>
      <c r="AC232" s="3647"/>
      <c r="AD232" s="3647"/>
      <c r="AE232" s="3647"/>
      <c r="AF232" s="3647"/>
      <c r="AG232" s="3647"/>
      <c r="AH232" s="3647"/>
      <c r="AI232" s="3647"/>
      <c r="AJ232" s="3647"/>
      <c r="AK232" s="3647"/>
      <c r="AL232" s="3647"/>
      <c r="AM232" s="3647"/>
      <c r="AN232" s="3647"/>
      <c r="AO232" s="3647"/>
      <c r="AP232" s="3647"/>
      <c r="AQ232" s="3647"/>
      <c r="AR232" s="3647"/>
      <c r="AS232" s="148"/>
      <c r="AT232" s="148"/>
      <c r="AU232" s="148"/>
      <c r="AV232" s="148"/>
      <c r="AW232" s="148"/>
      <c r="AX232" s="148"/>
      <c r="AY232" s="148"/>
      <c r="AZ232" s="148"/>
      <c r="BA232" s="148"/>
      <c r="BB232" s="148"/>
      <c r="BC232" s="148"/>
      <c r="BD232" s="148"/>
      <c r="BE232" s="148"/>
      <c r="BF232" s="148"/>
      <c r="BG232" s="148"/>
    </row>
    <row r="233" spans="1:130" ht="15" customHeight="1" x14ac:dyDescent="0.25">
      <c r="A233" s="8188" t="s">
        <v>3711</v>
      </c>
      <c r="B233" s="8189"/>
      <c r="C233" s="8194" t="s">
        <v>50</v>
      </c>
      <c r="D233" s="8195"/>
      <c r="E233" s="8177"/>
      <c r="F233" s="8178"/>
      <c r="G233" s="8178"/>
      <c r="H233" s="8178"/>
      <c r="I233" s="8178"/>
      <c r="J233" s="8178"/>
      <c r="K233" s="8178"/>
      <c r="L233" s="8178"/>
      <c r="M233" s="8178"/>
      <c r="N233" s="8178"/>
      <c r="O233" s="8178"/>
      <c r="P233" s="8178"/>
      <c r="Q233" s="8178"/>
      <c r="R233" s="8178"/>
      <c r="S233" s="8178"/>
      <c r="T233" s="8178"/>
      <c r="U233" s="8178"/>
      <c r="V233" s="8178"/>
      <c r="W233" s="8178"/>
      <c r="X233" s="8178"/>
      <c r="Y233" s="8178"/>
      <c r="Z233" s="8178"/>
      <c r="AA233" s="8178"/>
      <c r="AB233" s="8178"/>
      <c r="AC233" s="8178"/>
      <c r="AD233" s="8178"/>
      <c r="AE233" s="8178"/>
      <c r="AF233" s="8178"/>
      <c r="AG233" s="8178"/>
      <c r="AH233" s="8178"/>
      <c r="AI233" s="8178"/>
      <c r="AJ233" s="8179"/>
      <c r="AK233" s="8137" t="s">
        <v>1757</v>
      </c>
      <c r="AL233" s="6565"/>
      <c r="AM233" s="6565"/>
      <c r="AN233" s="8136"/>
      <c r="AO233" s="8137" t="s">
        <v>827</v>
      </c>
      <c r="AP233" s="6565"/>
      <c r="AQ233" s="6565"/>
      <c r="AR233" s="8136"/>
      <c r="AS233" s="8173" t="s">
        <v>3682</v>
      </c>
      <c r="AT233" s="8174"/>
      <c r="AU233" s="8173" t="s">
        <v>111</v>
      </c>
      <c r="AV233" s="8174"/>
      <c r="AW233" s="8134" t="s">
        <v>3574</v>
      </c>
      <c r="AX233" s="8119"/>
      <c r="AY233" s="148"/>
      <c r="AZ233" s="148"/>
      <c r="BA233" s="148"/>
      <c r="BB233" s="148"/>
      <c r="BC233" s="148"/>
      <c r="BD233" s="148"/>
      <c r="BE233" s="148"/>
      <c r="BF233" s="148"/>
      <c r="BG233" s="148"/>
    </row>
    <row r="234" spans="1:130" ht="21.75" customHeight="1" x14ac:dyDescent="0.25">
      <c r="A234" s="8190"/>
      <c r="B234" s="8191"/>
      <c r="C234" s="8196"/>
      <c r="D234" s="8197"/>
      <c r="E234" s="8115" t="s">
        <v>3683</v>
      </c>
      <c r="F234" s="8112"/>
      <c r="G234" s="8115" t="s">
        <v>846</v>
      </c>
      <c r="H234" s="8112"/>
      <c r="I234" s="8115" t="s">
        <v>3684</v>
      </c>
      <c r="J234" s="8112"/>
      <c r="K234" s="8109" t="s">
        <v>279</v>
      </c>
      <c r="L234" s="8127"/>
      <c r="M234" s="8109" t="s">
        <v>257</v>
      </c>
      <c r="N234" s="8127"/>
      <c r="O234" s="8109" t="s">
        <v>151</v>
      </c>
      <c r="P234" s="8127"/>
      <c r="Q234" s="8109" t="s">
        <v>152</v>
      </c>
      <c r="R234" s="8127"/>
      <c r="S234" s="8109" t="s">
        <v>280</v>
      </c>
      <c r="T234" s="8127"/>
      <c r="U234" s="8109" t="s">
        <v>281</v>
      </c>
      <c r="V234" s="8127"/>
      <c r="W234" s="8110" t="s">
        <v>282</v>
      </c>
      <c r="X234" s="8127"/>
      <c r="Y234" s="8110" t="s">
        <v>283</v>
      </c>
      <c r="Z234" s="8127"/>
      <c r="AA234" s="8110" t="s">
        <v>284</v>
      </c>
      <c r="AB234" s="8127"/>
      <c r="AC234" s="8109" t="s">
        <v>285</v>
      </c>
      <c r="AD234" s="8127"/>
      <c r="AE234" s="8110" t="s">
        <v>286</v>
      </c>
      <c r="AF234" s="8127"/>
      <c r="AG234" s="8110" t="s">
        <v>287</v>
      </c>
      <c r="AH234" s="8127"/>
      <c r="AI234" s="8110" t="s">
        <v>3712</v>
      </c>
      <c r="AJ234" s="8111"/>
      <c r="AK234" s="8145" t="s">
        <v>81</v>
      </c>
      <c r="AL234" s="8146"/>
      <c r="AM234" s="8143" t="s">
        <v>56</v>
      </c>
      <c r="AN234" s="8144"/>
      <c r="AO234" s="8145" t="s">
        <v>831</v>
      </c>
      <c r="AP234" s="8146"/>
      <c r="AQ234" s="8143" t="s">
        <v>830</v>
      </c>
      <c r="AR234" s="8144"/>
      <c r="AS234" s="8175"/>
      <c r="AT234" s="8176"/>
      <c r="AU234" s="8175"/>
      <c r="AV234" s="8176"/>
      <c r="AW234" s="8135"/>
      <c r="AX234" s="6537"/>
      <c r="AY234" s="148"/>
      <c r="AZ234" s="148"/>
      <c r="BA234" s="148"/>
      <c r="BB234" s="148"/>
      <c r="BC234" s="148"/>
      <c r="BD234" s="148"/>
      <c r="BE234" s="148"/>
      <c r="BF234" s="148"/>
      <c r="BG234" s="148"/>
    </row>
    <row r="235" spans="1:130" ht="39" customHeight="1" x14ac:dyDescent="0.25">
      <c r="A235" s="8192"/>
      <c r="B235" s="8193"/>
      <c r="C235" s="6135" t="s">
        <v>3641</v>
      </c>
      <c r="D235" s="6105" t="s">
        <v>3686</v>
      </c>
      <c r="E235" s="6148" t="s">
        <v>3641</v>
      </c>
      <c r="F235" s="6105" t="s">
        <v>3686</v>
      </c>
      <c r="G235" s="6148" t="s">
        <v>3641</v>
      </c>
      <c r="H235" s="6105" t="s">
        <v>3686</v>
      </c>
      <c r="I235" s="6135" t="s">
        <v>3641</v>
      </c>
      <c r="J235" s="6105" t="s">
        <v>3686</v>
      </c>
      <c r="K235" s="6135" t="s">
        <v>3641</v>
      </c>
      <c r="L235" s="6105" t="s">
        <v>3686</v>
      </c>
      <c r="M235" s="6148" t="s">
        <v>3641</v>
      </c>
      <c r="N235" s="6105" t="s">
        <v>3686</v>
      </c>
      <c r="O235" s="6148" t="s">
        <v>3641</v>
      </c>
      <c r="P235" s="6105" t="s">
        <v>3686</v>
      </c>
      <c r="Q235" s="6148" t="s">
        <v>3641</v>
      </c>
      <c r="R235" s="6105" t="s">
        <v>3686</v>
      </c>
      <c r="S235" s="6148" t="s">
        <v>3641</v>
      </c>
      <c r="T235" s="6105" t="s">
        <v>3686</v>
      </c>
      <c r="U235" s="6148" t="s">
        <v>3641</v>
      </c>
      <c r="V235" s="6105" t="s">
        <v>3686</v>
      </c>
      <c r="W235" s="6135" t="s">
        <v>3641</v>
      </c>
      <c r="X235" s="6105" t="s">
        <v>3686</v>
      </c>
      <c r="Y235" s="6135" t="s">
        <v>3641</v>
      </c>
      <c r="Z235" s="6105" t="s">
        <v>3686</v>
      </c>
      <c r="AA235" s="6135" t="s">
        <v>3641</v>
      </c>
      <c r="AB235" s="6105" t="s">
        <v>3686</v>
      </c>
      <c r="AC235" s="6148" t="s">
        <v>3641</v>
      </c>
      <c r="AD235" s="6105" t="s">
        <v>3686</v>
      </c>
      <c r="AE235" s="6135" t="s">
        <v>3641</v>
      </c>
      <c r="AF235" s="6105" t="s">
        <v>3686</v>
      </c>
      <c r="AG235" s="6135" t="s">
        <v>3641</v>
      </c>
      <c r="AH235" s="6105" t="s">
        <v>3686</v>
      </c>
      <c r="AI235" s="6135" t="s">
        <v>3641</v>
      </c>
      <c r="AJ235" s="6105" t="s">
        <v>3686</v>
      </c>
      <c r="AK235" s="6157" t="s">
        <v>3641</v>
      </c>
      <c r="AL235" s="6105" t="s">
        <v>3686</v>
      </c>
      <c r="AM235" s="6135" t="s">
        <v>3641</v>
      </c>
      <c r="AN235" s="6105" t="s">
        <v>3686</v>
      </c>
      <c r="AO235" s="6157" t="s">
        <v>3641</v>
      </c>
      <c r="AP235" s="6105" t="s">
        <v>3686</v>
      </c>
      <c r="AQ235" s="6135" t="s">
        <v>3641</v>
      </c>
      <c r="AR235" s="6105" t="s">
        <v>3686</v>
      </c>
      <c r="AS235" s="6157" t="s">
        <v>3641</v>
      </c>
      <c r="AT235" s="6105" t="s">
        <v>3686</v>
      </c>
      <c r="AU235" s="6157" t="s">
        <v>3641</v>
      </c>
      <c r="AV235" s="6105" t="s">
        <v>3686</v>
      </c>
      <c r="AW235" s="6157" t="s">
        <v>3641</v>
      </c>
      <c r="AX235" s="6105" t="s">
        <v>3686</v>
      </c>
      <c r="AY235" s="148"/>
      <c r="AZ235" s="148"/>
      <c r="BA235" s="148"/>
      <c r="BB235" s="148"/>
      <c r="BC235" s="148"/>
      <c r="BD235" s="148"/>
      <c r="BE235" s="148"/>
      <c r="BF235" s="148"/>
      <c r="BG235" s="148"/>
    </row>
    <row r="236" spans="1:130" ht="18" customHeight="1" x14ac:dyDescent="0.25">
      <c r="A236" s="8104" t="s">
        <v>3713</v>
      </c>
      <c r="B236" s="5815" t="s">
        <v>3687</v>
      </c>
      <c r="C236" s="6186"/>
      <c r="D236" s="6187"/>
      <c r="E236" s="3675"/>
      <c r="F236" s="3676"/>
      <c r="G236" s="3677"/>
      <c r="H236" s="3676"/>
      <c r="I236" s="3677"/>
      <c r="J236" s="3676"/>
      <c r="K236" s="3677"/>
      <c r="L236" s="3676"/>
      <c r="M236" s="1926"/>
      <c r="N236" s="1925"/>
      <c r="O236" s="42"/>
      <c r="P236" s="1925"/>
      <c r="Q236" s="1923"/>
      <c r="R236" s="1925"/>
      <c r="S236" s="1923"/>
      <c r="T236" s="1925"/>
      <c r="U236" s="1923"/>
      <c r="V236" s="1925"/>
      <c r="W236" s="1926"/>
      <c r="X236" s="1925"/>
      <c r="Y236" s="1926"/>
      <c r="Z236" s="1925"/>
      <c r="AA236" s="1926"/>
      <c r="AB236" s="1925"/>
      <c r="AC236" s="1923"/>
      <c r="AD236" s="1925"/>
      <c r="AE236" s="3661"/>
      <c r="AF236" s="3662"/>
      <c r="AG236" s="3661"/>
      <c r="AH236" s="3662"/>
      <c r="AI236" s="3661"/>
      <c r="AJ236" s="3678"/>
      <c r="AK236" s="3686"/>
      <c r="AL236" s="3662"/>
      <c r="AM236" s="1926"/>
      <c r="AN236" s="2731"/>
      <c r="AO236" s="3687"/>
      <c r="AP236" s="1925"/>
      <c r="AQ236" s="1926"/>
      <c r="AR236" s="2731"/>
      <c r="AS236" s="3687"/>
      <c r="AT236" s="2731"/>
      <c r="AU236" s="3687"/>
      <c r="AV236" s="1925"/>
      <c r="AW236" s="3687"/>
      <c r="AX236" s="1925"/>
      <c r="AY236" s="3647" t="str">
        <f t="shared" ref="AY236:AY258" si="467">$CA236&amp;$CB236&amp;$CC236&amp;$CD236&amp;$CE236&amp;$CF236&amp;$CG236&amp;$CH236&amp;$CI236&amp;$CJ236&amp;$CK236&amp;$CL236&amp;$CM236&amp;$CN236&amp;$CO236&amp;$CP236&amp;$CQ236&amp;$CR236&amp;$CS236&amp;$CT236&amp;$CU236&amp;$CV236&amp;$CW236&amp;$CX236&amp;$CY236&amp;$CZ236</f>
        <v/>
      </c>
      <c r="AZ236" s="148"/>
      <c r="BA236" s="148"/>
      <c r="BB236" s="148"/>
      <c r="BC236" s="148"/>
      <c r="BD236" s="148"/>
      <c r="BE236" s="148"/>
      <c r="BF236" s="148"/>
      <c r="BG236" s="148"/>
      <c r="CA236" s="3648" t="str">
        <f t="shared" ref="CA236:CA258" si="468">IF(DA236=1,"* El total de Confirmados Positivos por ISP NO DEBE ser mayor que el total de Procesados. ","")</f>
        <v/>
      </c>
      <c r="CB236" s="3648" t="str">
        <f t="shared" ref="CB236:CB258" si="469">IF((AK236+AM236)&lt;&gt;C236,"* El Total de Procesados por sexo DEBE ser igual al Total de Procesados. ",IF((AL236+AN236)&lt;&gt;D236,"* El Total de Confirmados por sexo DEBE ser igual al Total de Confirmados. ",""))</f>
        <v/>
      </c>
      <c r="CC236" s="3648" t="str">
        <f t="shared" ref="CC236:CC258" si="470">IF((AO236+AQ236)&gt;C236,"* El Total de Procesados Trans NO DEBE ser mayor al Total de Procesados. ",IF((AP236+AR236)&gt;D236,"* El Total de Confirmados Trans NO DEBE ser mayor al Total de Confirmados. ",""))</f>
        <v/>
      </c>
      <c r="CD236" s="3648" t="str">
        <f t="shared" ref="CD236:CD258" si="471">IF(AS236&gt;C236,"* El Total de Pueblos Originarios Procesados NO DEBE ser mayor al Total de Procesados. ",IF(AT236&gt;D236,"* El Total de Pueblos Originarios Confirmados NO DEBE ser mayor al Total de Confirmados. ",""))</f>
        <v/>
      </c>
      <c r="CE236" s="3648" t="str">
        <f t="shared" ref="CE236:CE258" si="472">IF(AU236&gt;C236,"* El Total de Migrantes Procesados NO DEBE ser mayor al Total de Procesados. ",IF(AV236&gt;D236,"* El Total deMigrantes Confirmados NO DEBE ser mayor al Total de Confirmados. ",""))</f>
        <v/>
      </c>
      <c r="CF236" s="3648" t="str">
        <f t="shared" ref="CF236:CF258" si="473">IF((M236+O236)&lt;AW236,"* El Total de Procesados de 14-18 años NO DEBE ser mayor al Total de Procesados registrados en los grupos de edad 10 a 14 y 15 a 19 años. ",IF((N236+P236)&lt;AX236,"* El Total de Confirmados de 14-18 años NO DEBE ser mayor al Total de Confirmados registrados en los grupos de edad 10 a 14 y 15 a 19 años. ",""))</f>
        <v/>
      </c>
      <c r="CG236" s="3648" t="str">
        <f t="shared" ref="CG236:CG258" si="474">IF(DG236=1,CONCATENATE("* Los exámenes positivos de ",$E$158," NO DEBEN ser mayor a los exámenes procesados de la misma edad. "),"")</f>
        <v/>
      </c>
      <c r="CH236" s="3648" t="str">
        <f t="shared" ref="CH236:CH258" si="475">IF(DH236=1,CONCATENATE("* Los exámenes positivos de ",$G$158," NO DEBEN ser mayor a los exámenes procesados de la misma edad. "),"")</f>
        <v/>
      </c>
      <c r="CI236" s="3648" t="str">
        <f t="shared" ref="CI236:CI258" si="476">IF(DI236=1,CONCATENATE("* Los exámenes positivos de ",$I$158," NO DEBEN ser mayor a los exámenes procesados de la misma edad. "),"")</f>
        <v/>
      </c>
      <c r="CJ236" s="3648" t="str">
        <f t="shared" ref="CJ236:CJ258" si="477">IF(DJ236=1,CONCATENATE("* Los exámenes positivos de ",$K$158," NO DEBEN ser mayor a los exámenes procesados de la misma edad. "),"")</f>
        <v/>
      </c>
      <c r="CK236" s="3648" t="str">
        <f t="shared" ref="CK236:CK258" si="478">IF(DK236=1,CONCATENATE("* Los exámenes positivos de ",$M$158," NO DEBEN ser mayor a los exámenes procesados de la misma edad. "),"")</f>
        <v/>
      </c>
      <c r="CL236" s="3648" t="str">
        <f t="shared" ref="CL236:CL258" si="479">IF(DL236=1,CONCATENATE("* Los exámenes positivos de ",$O$158," NO DEBEN ser mayor a los exámenes procesados de la misma edad. "),"")</f>
        <v/>
      </c>
      <c r="CM236" s="3648" t="str">
        <f t="shared" ref="CM236:CM258" si="480">IF(DM236=1,CONCATENATE("* Los exámenes positivos de ",$Q$158," NO DEBEN ser mayor a los exámenes procesados de la misma edad. "),"")</f>
        <v/>
      </c>
      <c r="CN236" s="3648" t="str">
        <f t="shared" ref="CN236:CN258" si="481">IF(DN236=1,CONCATENATE("* Los exámenes positivos de ",$S$158," NO DEBEN ser mayor a los exámenes procesados de la misma edad. "),"")</f>
        <v/>
      </c>
      <c r="CO236" s="3648" t="str">
        <f t="shared" ref="CO236:CO258" si="482">IF(DO236=1,CONCATENATE("* Los exámenes positivos de ",$U$158," NO DEBEN ser mayor a los exámenes procesados de la misma edad. "),"")</f>
        <v/>
      </c>
      <c r="CP236" s="3648" t="str">
        <f t="shared" ref="CP236:CP258" si="483">IF(DP236=1,CONCATENATE("* Los exámenes positivos de ",$W$158," NO DEBEN ser mayor a los exámenes procesados de la misma edad. "),"")</f>
        <v/>
      </c>
      <c r="CQ236" s="3648" t="str">
        <f t="shared" ref="CQ236:CQ258" si="484">IF(DQ236=1,CONCATENATE("* Los exámenes positivos de ",$Y$158," NO DEBEN ser mayor a los exámenes procesados de la misma edad. "),"")</f>
        <v/>
      </c>
      <c r="CR236" s="3648" t="str">
        <f t="shared" ref="CR236:CR258" si="485">IF(DR236=1,CONCATENATE("* Los exámenes positivos de ",$AA$158," NO DEBEN ser mayor a los exámenes procesados de la misma edad. "),"")</f>
        <v/>
      </c>
      <c r="CS236" s="3648" t="str">
        <f t="shared" ref="CS236:CS258" si="486">IF(DS236=1,CONCATENATE("* Los exámenes positivos de ",$AC$158," NO DEBEN ser mayor a los exámenes procesados de la misma edad. "),"")</f>
        <v/>
      </c>
      <c r="CT236" s="3648" t="str">
        <f t="shared" ref="CT236:CT258" si="487">IF(DT236=1,CONCATENATE("* Los exámenes positivos de ",$AE$158," NO DEBEN ser mayor a los exámenes procesados de la misma edad. "),"")</f>
        <v/>
      </c>
      <c r="CU236" s="3648" t="str">
        <f t="shared" ref="CU236:CU258" si="488">IF(DU236=1,CONCATENATE("* Los exámenes positivos de ",$AG$158," NO DEBEN ser mayor a los exámenes procesados de la misma edad. "),"")</f>
        <v/>
      </c>
      <c r="CV236" s="3648" t="str">
        <f t="shared" ref="CV236:CV258" si="489">IF(DV236=1,CONCATENATE("* Los exámenes positivos de ",$AI$158," NO DEBEN ser mayor a los exámenes procesados de la misma edad. "),"")</f>
        <v/>
      </c>
      <c r="CW236" s="3648" t="str">
        <f t="shared" ref="CW236:CW258" si="490">IF(DW236=1,"* No olvide digitar la columna Procesados Trans y/o Pueblos Originarios y/o Migrantes (Digite Cero si no tiene). ","")</f>
        <v/>
      </c>
      <c r="CX236" s="3648" t="str">
        <f t="shared" ref="CX236:CX258" si="491">IF(DX236=1,"* No olvide digitar la columna Confirmados Trans y/o Pueblos Originarios y/o Migrantes (Digite Cero si no tiene). ","")</f>
        <v/>
      </c>
      <c r="CY236" s="3648"/>
      <c r="CZ236" s="3648"/>
      <c r="DA236" s="3649">
        <f t="shared" ref="DA236:DA258" si="492">IF(C236&lt;D236,1,0)</f>
        <v>0</v>
      </c>
      <c r="DB236" s="3649">
        <f t="shared" ref="DB236:DB258" si="493">IF(OR((AK236+AM236)&lt;&gt;C236,(AL236+AN236)&lt;&gt;D236),1,0)</f>
        <v>0</v>
      </c>
      <c r="DC236" s="3649">
        <f t="shared" ref="DC236:DC258" si="494">IF(OR((AO236+AQ236)&gt;C236,(AP236+AR236)&gt;D236),1,0)</f>
        <v>0</v>
      </c>
      <c r="DD236" s="3649">
        <f t="shared" ref="DD236:DD258" si="495">IF(OR(AS236&gt;C236,AT236&gt;D236),1,0)</f>
        <v>0</v>
      </c>
      <c r="DE236" s="3649">
        <f t="shared" ref="DE236:DE258" si="496">IF(OR(AV236&gt;D236,AU236&gt;C236),1,0)</f>
        <v>0</v>
      </c>
      <c r="DF236" s="3649">
        <f t="shared" ref="DF236:DF258" si="497">IF(OR((M236+O236)&lt;AW236,(N236+P236)&lt;AX236),1,0)</f>
        <v>0</v>
      </c>
      <c r="DG236" s="3649">
        <f t="shared" ref="DG236:DG258" si="498">IF(E236&lt;F236,1,0)</f>
        <v>0</v>
      </c>
      <c r="DH236" s="3649">
        <f t="shared" ref="DH236:DH258" si="499">IF(G236&lt;H236,1,0)</f>
        <v>0</v>
      </c>
      <c r="DI236" s="3649">
        <f t="shared" ref="DI236:DI258" si="500">IF(I236&lt;J236,1,0)</f>
        <v>0</v>
      </c>
      <c r="DJ236" s="3649">
        <f t="shared" ref="DJ236:DJ258" si="501">IF(K236&lt;L236,1,0)</f>
        <v>0</v>
      </c>
      <c r="DK236" s="3649">
        <f t="shared" ref="DK236:DK258" si="502">IF(M236&lt;N236,1,0)</f>
        <v>0</v>
      </c>
      <c r="DL236" s="3649">
        <f t="shared" ref="DL236:DL258" si="503">IF(O236&lt;P236,1,0)</f>
        <v>0</v>
      </c>
      <c r="DM236" s="3649">
        <f t="shared" ref="DM236:DM258" si="504">IF(Q236&lt;R236,1,0)</f>
        <v>0</v>
      </c>
      <c r="DN236" s="3649">
        <f t="shared" ref="DN236:DN258" si="505">IF(S236&lt;T236,1,0)</f>
        <v>0</v>
      </c>
      <c r="DO236" s="3649">
        <f t="shared" ref="DO236:DO258" si="506">IF(U236&lt;V236,1,0)</f>
        <v>0</v>
      </c>
      <c r="DP236" s="3649">
        <f t="shared" ref="DP236:DP258" si="507">IF(W236&lt;X236,1,0)</f>
        <v>0</v>
      </c>
      <c r="DQ236" s="3649">
        <f t="shared" ref="DQ236:DQ258" si="508">IF(Y236&lt;Z236,1,0)</f>
        <v>0</v>
      </c>
      <c r="DR236" s="3649">
        <f t="shared" ref="DR236:DR258" si="509">IF(AA236&lt;AB236,1,0)</f>
        <v>0</v>
      </c>
      <c r="DS236" s="3649">
        <f t="shared" ref="DS236:DS258" si="510">IF(AC236&lt;AD236,1,0)</f>
        <v>0</v>
      </c>
      <c r="DT236" s="3649">
        <f t="shared" ref="DT236:DT258" si="511">IF(AE236&lt;AF236,1,0)</f>
        <v>0</v>
      </c>
      <c r="DU236" s="3649">
        <f t="shared" ref="DU236:DU258" si="512">IF(AG236&lt;AH236,1,0)</f>
        <v>0</v>
      </c>
      <c r="DV236" s="3649">
        <f t="shared" ref="DV236:DV258" si="513">IF(AI236&lt;AJ236,1,0)</f>
        <v>0</v>
      </c>
      <c r="DW236" s="3649">
        <f t="shared" ref="DW236:DX251" si="514">IF(AND(C236&lt;&gt;0,OR(AO236="",AQ236="",AS236="",AU236="")),1,0)</f>
        <v>0</v>
      </c>
      <c r="DX236" s="3649">
        <f t="shared" si="514"/>
        <v>0</v>
      </c>
    </row>
    <row r="237" spans="1:130" ht="18" customHeight="1" x14ac:dyDescent="0.25">
      <c r="A237" s="6502"/>
      <c r="B237" s="2245" t="s">
        <v>3688</v>
      </c>
      <c r="C237" s="3679"/>
      <c r="D237" s="3680"/>
      <c r="E237" s="3681"/>
      <c r="F237" s="3682"/>
      <c r="G237" s="3683"/>
      <c r="H237" s="3682"/>
      <c r="I237" s="3683"/>
      <c r="J237" s="3682"/>
      <c r="K237" s="3683"/>
      <c r="L237" s="3682"/>
      <c r="M237" s="1926"/>
      <c r="N237" s="1925"/>
      <c r="O237" s="42"/>
      <c r="P237" s="1925"/>
      <c r="Q237" s="1923"/>
      <c r="R237" s="1925"/>
      <c r="S237" s="1923"/>
      <c r="T237" s="1925"/>
      <c r="U237" s="1923"/>
      <c r="V237" s="1925"/>
      <c r="W237" s="1926"/>
      <c r="X237" s="1925"/>
      <c r="Y237" s="1926"/>
      <c r="Z237" s="1925"/>
      <c r="AA237" s="1926"/>
      <c r="AB237" s="1925"/>
      <c r="AC237" s="1923"/>
      <c r="AD237" s="1925"/>
      <c r="AE237" s="3661"/>
      <c r="AF237" s="3662"/>
      <c r="AG237" s="3661"/>
      <c r="AH237" s="3662"/>
      <c r="AI237" s="3661"/>
      <c r="AJ237" s="3678"/>
      <c r="AK237" s="3686"/>
      <c r="AL237" s="3662"/>
      <c r="AM237" s="1926"/>
      <c r="AN237" s="2731"/>
      <c r="AO237" s="3687"/>
      <c r="AP237" s="1925"/>
      <c r="AQ237" s="1926"/>
      <c r="AR237" s="2731"/>
      <c r="AS237" s="3687"/>
      <c r="AT237" s="2731"/>
      <c r="AU237" s="3687"/>
      <c r="AV237" s="1925"/>
      <c r="AW237" s="3687"/>
      <c r="AX237" s="1925"/>
      <c r="AY237" s="3647" t="str">
        <f t="shared" si="467"/>
        <v/>
      </c>
      <c r="AZ237" s="148"/>
      <c r="BA237" s="148"/>
      <c r="BB237" s="148"/>
      <c r="BC237" s="148"/>
      <c r="BD237" s="148"/>
      <c r="BE237" s="148"/>
      <c r="BF237" s="148"/>
      <c r="BG237" s="148"/>
      <c r="CA237" s="3648" t="str">
        <f t="shared" si="468"/>
        <v/>
      </c>
      <c r="CB237" s="3648" t="str">
        <f t="shared" si="469"/>
        <v/>
      </c>
      <c r="CC237" s="3648" t="str">
        <f t="shared" si="470"/>
        <v/>
      </c>
      <c r="CD237" s="3648" t="str">
        <f t="shared" si="471"/>
        <v/>
      </c>
      <c r="CE237" s="3648" t="str">
        <f t="shared" si="472"/>
        <v/>
      </c>
      <c r="CF237" s="3648" t="str">
        <f t="shared" si="473"/>
        <v/>
      </c>
      <c r="CG237" s="3648" t="str">
        <f t="shared" si="474"/>
        <v/>
      </c>
      <c r="CH237" s="3648" t="str">
        <f t="shared" si="475"/>
        <v/>
      </c>
      <c r="CI237" s="3648" t="str">
        <f t="shared" si="476"/>
        <v/>
      </c>
      <c r="CJ237" s="3648" t="str">
        <f t="shared" si="477"/>
        <v/>
      </c>
      <c r="CK237" s="3648" t="str">
        <f t="shared" si="478"/>
        <v/>
      </c>
      <c r="CL237" s="3648" t="str">
        <f t="shared" si="479"/>
        <v/>
      </c>
      <c r="CM237" s="3648" t="str">
        <f t="shared" si="480"/>
        <v/>
      </c>
      <c r="CN237" s="3648" t="str">
        <f t="shared" si="481"/>
        <v/>
      </c>
      <c r="CO237" s="3648" t="str">
        <f t="shared" si="482"/>
        <v/>
      </c>
      <c r="CP237" s="3648" t="str">
        <f t="shared" si="483"/>
        <v/>
      </c>
      <c r="CQ237" s="3648" t="str">
        <f t="shared" si="484"/>
        <v/>
      </c>
      <c r="CR237" s="3648" t="str">
        <f t="shared" si="485"/>
        <v/>
      </c>
      <c r="CS237" s="3648" t="str">
        <f t="shared" si="486"/>
        <v/>
      </c>
      <c r="CT237" s="3648" t="str">
        <f t="shared" si="487"/>
        <v/>
      </c>
      <c r="CU237" s="3648" t="str">
        <f t="shared" si="488"/>
        <v/>
      </c>
      <c r="CV237" s="3648" t="str">
        <f t="shared" si="489"/>
        <v/>
      </c>
      <c r="CW237" s="3648" t="str">
        <f t="shared" si="490"/>
        <v/>
      </c>
      <c r="CX237" s="3648" t="str">
        <f t="shared" si="491"/>
        <v/>
      </c>
      <c r="CY237" s="3648"/>
      <c r="CZ237" s="3648"/>
      <c r="DA237" s="3649">
        <f t="shared" si="492"/>
        <v>0</v>
      </c>
      <c r="DB237" s="3649">
        <f t="shared" si="493"/>
        <v>0</v>
      </c>
      <c r="DC237" s="3649">
        <f t="shared" si="494"/>
        <v>0</v>
      </c>
      <c r="DD237" s="3649">
        <f t="shared" si="495"/>
        <v>0</v>
      </c>
      <c r="DE237" s="3649">
        <f t="shared" si="496"/>
        <v>0</v>
      </c>
      <c r="DF237" s="3649">
        <f t="shared" si="497"/>
        <v>0</v>
      </c>
      <c r="DG237" s="3649">
        <f t="shared" si="498"/>
        <v>0</v>
      </c>
      <c r="DH237" s="3649">
        <f t="shared" si="499"/>
        <v>0</v>
      </c>
      <c r="DI237" s="3649">
        <f t="shared" si="500"/>
        <v>0</v>
      </c>
      <c r="DJ237" s="3649">
        <f t="shared" si="501"/>
        <v>0</v>
      </c>
      <c r="DK237" s="3649">
        <f t="shared" si="502"/>
        <v>0</v>
      </c>
      <c r="DL237" s="3649">
        <f t="shared" si="503"/>
        <v>0</v>
      </c>
      <c r="DM237" s="3649">
        <f t="shared" si="504"/>
        <v>0</v>
      </c>
      <c r="DN237" s="3649">
        <f t="shared" si="505"/>
        <v>0</v>
      </c>
      <c r="DO237" s="3649">
        <f t="shared" si="506"/>
        <v>0</v>
      </c>
      <c r="DP237" s="3649">
        <f t="shared" si="507"/>
        <v>0</v>
      </c>
      <c r="DQ237" s="3649">
        <f t="shared" si="508"/>
        <v>0</v>
      </c>
      <c r="DR237" s="3649">
        <f t="shared" si="509"/>
        <v>0</v>
      </c>
      <c r="DS237" s="3649">
        <f t="shared" si="510"/>
        <v>0</v>
      </c>
      <c r="DT237" s="3649">
        <f t="shared" si="511"/>
        <v>0</v>
      </c>
      <c r="DU237" s="3649">
        <f t="shared" si="512"/>
        <v>0</v>
      </c>
      <c r="DV237" s="3649">
        <f t="shared" si="513"/>
        <v>0</v>
      </c>
      <c r="DW237" s="3649">
        <f t="shared" si="514"/>
        <v>0</v>
      </c>
      <c r="DX237" s="3649">
        <f t="shared" si="514"/>
        <v>0</v>
      </c>
    </row>
    <row r="238" spans="1:130" ht="27.75" customHeight="1" x14ac:dyDescent="0.25">
      <c r="A238" s="6502"/>
      <c r="B238" s="2974" t="s">
        <v>3689</v>
      </c>
      <c r="C238" s="3679"/>
      <c r="D238" s="3680"/>
      <c r="E238" s="3681"/>
      <c r="F238" s="3682"/>
      <c r="G238" s="3683"/>
      <c r="H238" s="3682"/>
      <c r="I238" s="3683"/>
      <c r="J238" s="3682"/>
      <c r="K238" s="3683"/>
      <c r="L238" s="3682"/>
      <c r="M238" s="3684"/>
      <c r="N238" s="3685"/>
      <c r="O238" s="42"/>
      <c r="P238" s="1925"/>
      <c r="Q238" s="1923"/>
      <c r="R238" s="1925"/>
      <c r="S238" s="1923"/>
      <c r="T238" s="1925"/>
      <c r="U238" s="1923"/>
      <c r="V238" s="1925"/>
      <c r="W238" s="1926"/>
      <c r="X238" s="1925"/>
      <c r="Y238" s="1926"/>
      <c r="Z238" s="1925"/>
      <c r="AA238" s="1926"/>
      <c r="AB238" s="1925"/>
      <c r="AC238" s="1923"/>
      <c r="AD238" s="1925"/>
      <c r="AE238" s="3661"/>
      <c r="AF238" s="3662"/>
      <c r="AG238" s="3661"/>
      <c r="AH238" s="3662"/>
      <c r="AI238" s="3661"/>
      <c r="AJ238" s="3678"/>
      <c r="AK238" s="3686"/>
      <c r="AL238" s="3662"/>
      <c r="AM238" s="1926"/>
      <c r="AN238" s="2731"/>
      <c r="AO238" s="3687"/>
      <c r="AP238" s="1925"/>
      <c r="AQ238" s="1926"/>
      <c r="AR238" s="2731"/>
      <c r="AS238" s="3687"/>
      <c r="AT238" s="2731"/>
      <c r="AU238" s="3687"/>
      <c r="AV238" s="1925"/>
      <c r="AW238" s="3687"/>
      <c r="AX238" s="1925"/>
      <c r="AY238" s="3647" t="str">
        <f t="shared" si="467"/>
        <v/>
      </c>
      <c r="CA238" s="3648" t="str">
        <f t="shared" si="468"/>
        <v/>
      </c>
      <c r="CB238" s="3648" t="str">
        <f t="shared" si="469"/>
        <v/>
      </c>
      <c r="CC238" s="3648" t="str">
        <f t="shared" si="470"/>
        <v/>
      </c>
      <c r="CD238" s="3648" t="str">
        <f t="shared" si="471"/>
        <v/>
      </c>
      <c r="CE238" s="3648" t="str">
        <f t="shared" si="472"/>
        <v/>
      </c>
      <c r="CF238" s="3648" t="str">
        <f t="shared" si="473"/>
        <v/>
      </c>
      <c r="CG238" s="3648" t="str">
        <f t="shared" si="474"/>
        <v/>
      </c>
      <c r="CH238" s="3648" t="str">
        <f t="shared" si="475"/>
        <v/>
      </c>
      <c r="CI238" s="3648" t="str">
        <f t="shared" si="476"/>
        <v/>
      </c>
      <c r="CJ238" s="3648" t="str">
        <f t="shared" si="477"/>
        <v/>
      </c>
      <c r="CK238" s="3648" t="str">
        <f t="shared" si="478"/>
        <v/>
      </c>
      <c r="CL238" s="3648" t="str">
        <f t="shared" si="479"/>
        <v/>
      </c>
      <c r="CM238" s="3648" t="str">
        <f t="shared" si="480"/>
        <v/>
      </c>
      <c r="CN238" s="3648" t="str">
        <f t="shared" si="481"/>
        <v/>
      </c>
      <c r="CO238" s="3648" t="str">
        <f t="shared" si="482"/>
        <v/>
      </c>
      <c r="CP238" s="3648" t="str">
        <f t="shared" si="483"/>
        <v/>
      </c>
      <c r="CQ238" s="3648" t="str">
        <f t="shared" si="484"/>
        <v/>
      </c>
      <c r="CR238" s="3648" t="str">
        <f t="shared" si="485"/>
        <v/>
      </c>
      <c r="CS238" s="3648" t="str">
        <f t="shared" si="486"/>
        <v/>
      </c>
      <c r="CT238" s="3648" t="str">
        <f t="shared" si="487"/>
        <v/>
      </c>
      <c r="CU238" s="3648" t="str">
        <f t="shared" si="488"/>
        <v/>
      </c>
      <c r="CV238" s="3648" t="str">
        <f t="shared" si="489"/>
        <v/>
      </c>
      <c r="CW238" s="3648" t="str">
        <f t="shared" si="490"/>
        <v/>
      </c>
      <c r="CX238" s="3648" t="str">
        <f t="shared" si="491"/>
        <v/>
      </c>
      <c r="CY238" s="3648"/>
      <c r="CZ238" s="3648"/>
      <c r="DA238" s="3649">
        <f t="shared" si="492"/>
        <v>0</v>
      </c>
      <c r="DB238" s="3649">
        <f t="shared" si="493"/>
        <v>0</v>
      </c>
      <c r="DC238" s="3649">
        <f t="shared" si="494"/>
        <v>0</v>
      </c>
      <c r="DD238" s="3649">
        <f t="shared" si="495"/>
        <v>0</v>
      </c>
      <c r="DE238" s="3649">
        <f t="shared" si="496"/>
        <v>0</v>
      </c>
      <c r="DF238" s="3649">
        <f t="shared" si="497"/>
        <v>0</v>
      </c>
      <c r="DG238" s="3649">
        <f t="shared" si="498"/>
        <v>0</v>
      </c>
      <c r="DH238" s="3649">
        <f t="shared" si="499"/>
        <v>0</v>
      </c>
      <c r="DI238" s="3649">
        <f t="shared" si="500"/>
        <v>0</v>
      </c>
      <c r="DJ238" s="3649">
        <f t="shared" si="501"/>
        <v>0</v>
      </c>
      <c r="DK238" s="3649">
        <f t="shared" si="502"/>
        <v>0</v>
      </c>
      <c r="DL238" s="3649">
        <f t="shared" si="503"/>
        <v>0</v>
      </c>
      <c r="DM238" s="3649">
        <f t="shared" si="504"/>
        <v>0</v>
      </c>
      <c r="DN238" s="3649">
        <f t="shared" si="505"/>
        <v>0</v>
      </c>
      <c r="DO238" s="3649">
        <f t="shared" si="506"/>
        <v>0</v>
      </c>
      <c r="DP238" s="3649">
        <f t="shared" si="507"/>
        <v>0</v>
      </c>
      <c r="DQ238" s="3649">
        <f t="shared" si="508"/>
        <v>0</v>
      </c>
      <c r="DR238" s="3649">
        <f t="shared" si="509"/>
        <v>0</v>
      </c>
      <c r="DS238" s="3649">
        <f t="shared" si="510"/>
        <v>0</v>
      </c>
      <c r="DT238" s="3649">
        <f t="shared" si="511"/>
        <v>0</v>
      </c>
      <c r="DU238" s="3649">
        <f t="shared" si="512"/>
        <v>0</v>
      </c>
      <c r="DV238" s="3649">
        <f t="shared" si="513"/>
        <v>0</v>
      </c>
      <c r="DW238" s="3649">
        <f t="shared" si="514"/>
        <v>0</v>
      </c>
      <c r="DX238" s="3649">
        <f t="shared" si="514"/>
        <v>0</v>
      </c>
    </row>
    <row r="239" spans="1:130" ht="28.5" customHeight="1" x14ac:dyDescent="0.25">
      <c r="A239" s="6502"/>
      <c r="B239" s="2974" t="s">
        <v>3653</v>
      </c>
      <c r="C239" s="3679"/>
      <c r="D239" s="3680"/>
      <c r="E239" s="3681"/>
      <c r="F239" s="3682"/>
      <c r="G239" s="3683"/>
      <c r="H239" s="3682"/>
      <c r="I239" s="3683"/>
      <c r="J239" s="3682"/>
      <c r="K239" s="3683"/>
      <c r="L239" s="3682"/>
      <c r="M239" s="3688"/>
      <c r="N239" s="3689"/>
      <c r="O239" s="1926"/>
      <c r="P239" s="1925"/>
      <c r="Q239" s="1923"/>
      <c r="R239" s="1925"/>
      <c r="S239" s="1923"/>
      <c r="T239" s="1925"/>
      <c r="U239" s="1923"/>
      <c r="V239" s="1925"/>
      <c r="W239" s="1926"/>
      <c r="X239" s="1925"/>
      <c r="Y239" s="1926"/>
      <c r="Z239" s="1925"/>
      <c r="AA239" s="1926"/>
      <c r="AB239" s="1925"/>
      <c r="AC239" s="1923"/>
      <c r="AD239" s="1925"/>
      <c r="AE239" s="1926"/>
      <c r="AF239" s="1925"/>
      <c r="AG239" s="1926"/>
      <c r="AH239" s="1925"/>
      <c r="AI239" s="1926"/>
      <c r="AJ239" s="2731"/>
      <c r="AK239" s="3687"/>
      <c r="AL239" s="1925"/>
      <c r="AM239" s="1926"/>
      <c r="AN239" s="2731"/>
      <c r="AO239" s="3687"/>
      <c r="AP239" s="1925"/>
      <c r="AQ239" s="1926"/>
      <c r="AR239" s="2731"/>
      <c r="AS239" s="3687"/>
      <c r="AT239" s="2731"/>
      <c r="AU239" s="3687"/>
      <c r="AV239" s="1925"/>
      <c r="AW239" s="3687"/>
      <c r="AX239" s="1925"/>
      <c r="AY239" s="3647" t="str">
        <f t="shared" si="467"/>
        <v/>
      </c>
      <c r="CA239" s="3648" t="str">
        <f t="shared" si="468"/>
        <v/>
      </c>
      <c r="CB239" s="3648" t="str">
        <f t="shared" si="469"/>
        <v/>
      </c>
      <c r="CC239" s="3648" t="str">
        <f t="shared" si="470"/>
        <v/>
      </c>
      <c r="CD239" s="3648" t="str">
        <f t="shared" si="471"/>
        <v/>
      </c>
      <c r="CE239" s="3648" t="str">
        <f t="shared" si="472"/>
        <v/>
      </c>
      <c r="CF239" s="3648" t="str">
        <f t="shared" si="473"/>
        <v/>
      </c>
      <c r="CG239" s="3648" t="str">
        <f t="shared" si="474"/>
        <v/>
      </c>
      <c r="CH239" s="3648" t="str">
        <f t="shared" si="475"/>
        <v/>
      </c>
      <c r="CI239" s="3648" t="str">
        <f t="shared" si="476"/>
        <v/>
      </c>
      <c r="CJ239" s="3648" t="str">
        <f t="shared" si="477"/>
        <v/>
      </c>
      <c r="CK239" s="3648" t="str">
        <f t="shared" si="478"/>
        <v/>
      </c>
      <c r="CL239" s="3648" t="str">
        <f t="shared" si="479"/>
        <v/>
      </c>
      <c r="CM239" s="3648" t="str">
        <f t="shared" si="480"/>
        <v/>
      </c>
      <c r="CN239" s="3648" t="str">
        <f t="shared" si="481"/>
        <v/>
      </c>
      <c r="CO239" s="3648" t="str">
        <f t="shared" si="482"/>
        <v/>
      </c>
      <c r="CP239" s="3648" t="str">
        <f t="shared" si="483"/>
        <v/>
      </c>
      <c r="CQ239" s="3648" t="str">
        <f t="shared" si="484"/>
        <v/>
      </c>
      <c r="CR239" s="3648" t="str">
        <f t="shared" si="485"/>
        <v/>
      </c>
      <c r="CS239" s="3648" t="str">
        <f t="shared" si="486"/>
        <v/>
      </c>
      <c r="CT239" s="3648" t="str">
        <f t="shared" si="487"/>
        <v/>
      </c>
      <c r="CU239" s="3648" t="str">
        <f t="shared" si="488"/>
        <v/>
      </c>
      <c r="CV239" s="3648" t="str">
        <f t="shared" si="489"/>
        <v/>
      </c>
      <c r="CW239" s="3648" t="str">
        <f t="shared" si="490"/>
        <v/>
      </c>
      <c r="CX239" s="3648" t="str">
        <f t="shared" si="491"/>
        <v/>
      </c>
      <c r="CY239" s="3648"/>
      <c r="CZ239" s="3648"/>
      <c r="DA239" s="3649">
        <f t="shared" si="492"/>
        <v>0</v>
      </c>
      <c r="DB239" s="3649">
        <f t="shared" si="493"/>
        <v>0</v>
      </c>
      <c r="DC239" s="3649">
        <f t="shared" si="494"/>
        <v>0</v>
      </c>
      <c r="DD239" s="3649">
        <f t="shared" si="495"/>
        <v>0</v>
      </c>
      <c r="DE239" s="3649">
        <f t="shared" si="496"/>
        <v>0</v>
      </c>
      <c r="DF239" s="3649">
        <f t="shared" si="497"/>
        <v>0</v>
      </c>
      <c r="DG239" s="3649">
        <f t="shared" si="498"/>
        <v>0</v>
      </c>
      <c r="DH239" s="3649">
        <f t="shared" si="499"/>
        <v>0</v>
      </c>
      <c r="DI239" s="3649">
        <f t="shared" si="500"/>
        <v>0</v>
      </c>
      <c r="DJ239" s="3649">
        <f t="shared" si="501"/>
        <v>0</v>
      </c>
      <c r="DK239" s="3649">
        <f t="shared" si="502"/>
        <v>0</v>
      </c>
      <c r="DL239" s="3649">
        <f t="shared" si="503"/>
        <v>0</v>
      </c>
      <c r="DM239" s="3649">
        <f t="shared" si="504"/>
        <v>0</v>
      </c>
      <c r="DN239" s="3649">
        <f t="shared" si="505"/>
        <v>0</v>
      </c>
      <c r="DO239" s="3649">
        <f t="shared" si="506"/>
        <v>0</v>
      </c>
      <c r="DP239" s="3649">
        <f t="shared" si="507"/>
        <v>0</v>
      </c>
      <c r="DQ239" s="3649">
        <f t="shared" si="508"/>
        <v>0</v>
      </c>
      <c r="DR239" s="3649">
        <f t="shared" si="509"/>
        <v>0</v>
      </c>
      <c r="DS239" s="3649">
        <f t="shared" si="510"/>
        <v>0</v>
      </c>
      <c r="DT239" s="3649">
        <f t="shared" si="511"/>
        <v>0</v>
      </c>
      <c r="DU239" s="3649">
        <f t="shared" si="512"/>
        <v>0</v>
      </c>
      <c r="DV239" s="3649">
        <f t="shared" si="513"/>
        <v>0</v>
      </c>
      <c r="DW239" s="3649">
        <f t="shared" si="514"/>
        <v>0</v>
      </c>
      <c r="DX239" s="3649">
        <f t="shared" si="514"/>
        <v>0</v>
      </c>
    </row>
    <row r="240" spans="1:130" ht="18" customHeight="1" x14ac:dyDescent="0.25">
      <c r="A240" s="6502"/>
      <c r="B240" s="2245" t="s">
        <v>3690</v>
      </c>
      <c r="C240" s="3679"/>
      <c r="D240" s="6188"/>
      <c r="E240" s="334"/>
      <c r="F240" s="299"/>
      <c r="G240" s="334"/>
      <c r="H240" s="299"/>
      <c r="I240" s="334"/>
      <c r="J240" s="299"/>
      <c r="K240" s="334"/>
      <c r="L240" s="299"/>
      <c r="M240" s="334"/>
      <c r="N240" s="299"/>
      <c r="O240" s="42"/>
      <c r="P240" s="1925"/>
      <c r="Q240" s="1923"/>
      <c r="R240" s="1925"/>
      <c r="S240" s="1923"/>
      <c r="T240" s="1925"/>
      <c r="U240" s="1923"/>
      <c r="V240" s="1925"/>
      <c r="W240" s="1926"/>
      <c r="X240" s="1925"/>
      <c r="Y240" s="1926"/>
      <c r="Z240" s="1925"/>
      <c r="AA240" s="1926"/>
      <c r="AB240" s="1925"/>
      <c r="AC240" s="1923"/>
      <c r="AD240" s="1925"/>
      <c r="AE240" s="1926"/>
      <c r="AF240" s="1925"/>
      <c r="AG240" s="1926"/>
      <c r="AH240" s="1925"/>
      <c r="AI240" s="1926"/>
      <c r="AJ240" s="2731"/>
      <c r="AK240" s="3687"/>
      <c r="AL240" s="1925"/>
      <c r="AM240" s="1926"/>
      <c r="AN240" s="2731"/>
      <c r="AO240" s="3687"/>
      <c r="AP240" s="1925"/>
      <c r="AQ240" s="1926"/>
      <c r="AR240" s="2731"/>
      <c r="AS240" s="3687"/>
      <c r="AT240" s="2731"/>
      <c r="AU240" s="3687"/>
      <c r="AV240" s="1925"/>
      <c r="AW240" s="3687"/>
      <c r="AX240" s="1925"/>
      <c r="AY240" s="3647" t="str">
        <f t="shared" si="467"/>
        <v/>
      </c>
      <c r="CA240" s="3648" t="str">
        <f t="shared" si="468"/>
        <v/>
      </c>
      <c r="CB240" s="3648" t="str">
        <f t="shared" si="469"/>
        <v/>
      </c>
      <c r="CC240" s="3648" t="str">
        <f t="shared" si="470"/>
        <v/>
      </c>
      <c r="CD240" s="3648" t="str">
        <f t="shared" si="471"/>
        <v/>
      </c>
      <c r="CE240" s="3648" t="str">
        <f t="shared" si="472"/>
        <v/>
      </c>
      <c r="CF240" s="3648" t="str">
        <f t="shared" si="473"/>
        <v/>
      </c>
      <c r="CG240" s="3648" t="str">
        <f t="shared" si="474"/>
        <v/>
      </c>
      <c r="CH240" s="3648" t="str">
        <f t="shared" si="475"/>
        <v/>
      </c>
      <c r="CI240" s="3648" t="str">
        <f t="shared" si="476"/>
        <v/>
      </c>
      <c r="CJ240" s="3648" t="str">
        <f t="shared" si="477"/>
        <v/>
      </c>
      <c r="CK240" s="3648" t="str">
        <f t="shared" si="478"/>
        <v/>
      </c>
      <c r="CL240" s="3648" t="str">
        <f t="shared" si="479"/>
        <v/>
      </c>
      <c r="CM240" s="3648" t="str">
        <f t="shared" si="480"/>
        <v/>
      </c>
      <c r="CN240" s="3648" t="str">
        <f t="shared" si="481"/>
        <v/>
      </c>
      <c r="CO240" s="3648" t="str">
        <f t="shared" si="482"/>
        <v/>
      </c>
      <c r="CP240" s="3648" t="str">
        <f t="shared" si="483"/>
        <v/>
      </c>
      <c r="CQ240" s="3648" t="str">
        <f t="shared" si="484"/>
        <v/>
      </c>
      <c r="CR240" s="3648" t="str">
        <f t="shared" si="485"/>
        <v/>
      </c>
      <c r="CS240" s="3648" t="str">
        <f t="shared" si="486"/>
        <v/>
      </c>
      <c r="CT240" s="3648" t="str">
        <f t="shared" si="487"/>
        <v/>
      </c>
      <c r="CU240" s="3648" t="str">
        <f t="shared" si="488"/>
        <v/>
      </c>
      <c r="CV240" s="3648" t="str">
        <f t="shared" si="489"/>
        <v/>
      </c>
      <c r="CW240" s="3648" t="str">
        <f t="shared" si="490"/>
        <v/>
      </c>
      <c r="CX240" s="3648" t="str">
        <f t="shared" si="491"/>
        <v/>
      </c>
      <c r="CY240" s="3648"/>
      <c r="CZ240" s="3648"/>
      <c r="DA240" s="3649">
        <f t="shared" si="492"/>
        <v>0</v>
      </c>
      <c r="DB240" s="3649">
        <f t="shared" si="493"/>
        <v>0</v>
      </c>
      <c r="DC240" s="3649">
        <f t="shared" si="494"/>
        <v>0</v>
      </c>
      <c r="DD240" s="3649">
        <f t="shared" si="495"/>
        <v>0</v>
      </c>
      <c r="DE240" s="3649">
        <f t="shared" si="496"/>
        <v>0</v>
      </c>
      <c r="DF240" s="3649">
        <f t="shared" si="497"/>
        <v>0</v>
      </c>
      <c r="DG240" s="3649">
        <f t="shared" si="498"/>
        <v>0</v>
      </c>
      <c r="DH240" s="3649">
        <f t="shared" si="499"/>
        <v>0</v>
      </c>
      <c r="DI240" s="3649">
        <f t="shared" si="500"/>
        <v>0</v>
      </c>
      <c r="DJ240" s="3649">
        <f t="shared" si="501"/>
        <v>0</v>
      </c>
      <c r="DK240" s="3649">
        <f t="shared" si="502"/>
        <v>0</v>
      </c>
      <c r="DL240" s="3649">
        <f t="shared" si="503"/>
        <v>0</v>
      </c>
      <c r="DM240" s="3649">
        <f t="shared" si="504"/>
        <v>0</v>
      </c>
      <c r="DN240" s="3649">
        <f t="shared" si="505"/>
        <v>0</v>
      </c>
      <c r="DO240" s="3649">
        <f t="shared" si="506"/>
        <v>0</v>
      </c>
      <c r="DP240" s="3649">
        <f t="shared" si="507"/>
        <v>0</v>
      </c>
      <c r="DQ240" s="3649">
        <f t="shared" si="508"/>
        <v>0</v>
      </c>
      <c r="DR240" s="3649">
        <f t="shared" si="509"/>
        <v>0</v>
      </c>
      <c r="DS240" s="3649">
        <f t="shared" si="510"/>
        <v>0</v>
      </c>
      <c r="DT240" s="3649">
        <f t="shared" si="511"/>
        <v>0</v>
      </c>
      <c r="DU240" s="3649">
        <f t="shared" si="512"/>
        <v>0</v>
      </c>
      <c r="DV240" s="3649">
        <f t="shared" si="513"/>
        <v>0</v>
      </c>
      <c r="DW240" s="3649">
        <f t="shared" si="514"/>
        <v>0</v>
      </c>
      <c r="DX240" s="3649">
        <f t="shared" si="514"/>
        <v>0</v>
      </c>
    </row>
    <row r="241" spans="1:128" ht="35.25" customHeight="1" x14ac:dyDescent="0.25">
      <c r="A241" s="6502"/>
      <c r="B241" s="2974" t="s">
        <v>3691</v>
      </c>
      <c r="C241" s="6189"/>
      <c r="D241" s="3680"/>
      <c r="E241" s="3681"/>
      <c r="F241" s="3682"/>
      <c r="G241" s="3683"/>
      <c r="H241" s="3682"/>
      <c r="I241" s="3683"/>
      <c r="J241" s="3682"/>
      <c r="K241" s="3683"/>
      <c r="L241" s="3682"/>
      <c r="M241" s="1923"/>
      <c r="N241" s="1925"/>
      <c r="O241" s="1926"/>
      <c r="P241" s="1925"/>
      <c r="Q241" s="1923"/>
      <c r="R241" s="1925"/>
      <c r="S241" s="1923"/>
      <c r="T241" s="1925"/>
      <c r="U241" s="1923"/>
      <c r="V241" s="1925"/>
      <c r="W241" s="1926"/>
      <c r="X241" s="1925"/>
      <c r="Y241" s="1926"/>
      <c r="Z241" s="1925"/>
      <c r="AA241" s="1926"/>
      <c r="AB241" s="1925"/>
      <c r="AC241" s="1923"/>
      <c r="AD241" s="1925"/>
      <c r="AE241" s="1926"/>
      <c r="AF241" s="1925"/>
      <c r="AG241" s="1926"/>
      <c r="AH241" s="1925"/>
      <c r="AI241" s="1926"/>
      <c r="AJ241" s="2731"/>
      <c r="AK241" s="3687"/>
      <c r="AL241" s="1925"/>
      <c r="AM241" s="1926"/>
      <c r="AN241" s="2731"/>
      <c r="AO241" s="3687"/>
      <c r="AP241" s="1925"/>
      <c r="AQ241" s="1926"/>
      <c r="AR241" s="2731"/>
      <c r="AS241" s="3687"/>
      <c r="AT241" s="2731"/>
      <c r="AU241" s="3687"/>
      <c r="AV241" s="1925"/>
      <c r="AW241" s="3687"/>
      <c r="AX241" s="1925"/>
      <c r="AY241" s="3647" t="str">
        <f t="shared" si="467"/>
        <v/>
      </c>
      <c r="CA241" s="3648" t="str">
        <f t="shared" si="468"/>
        <v/>
      </c>
      <c r="CB241" s="3648" t="str">
        <f t="shared" si="469"/>
        <v/>
      </c>
      <c r="CC241" s="3648" t="str">
        <f t="shared" si="470"/>
        <v/>
      </c>
      <c r="CD241" s="3648" t="str">
        <f t="shared" si="471"/>
        <v/>
      </c>
      <c r="CE241" s="3648" t="str">
        <f t="shared" si="472"/>
        <v/>
      </c>
      <c r="CF241" s="3648" t="str">
        <f t="shared" si="473"/>
        <v/>
      </c>
      <c r="CG241" s="3648" t="str">
        <f t="shared" si="474"/>
        <v/>
      </c>
      <c r="CH241" s="3648" t="str">
        <f t="shared" si="475"/>
        <v/>
      </c>
      <c r="CI241" s="3648" t="str">
        <f t="shared" si="476"/>
        <v/>
      </c>
      <c r="CJ241" s="3648" t="str">
        <f t="shared" si="477"/>
        <v/>
      </c>
      <c r="CK241" s="3648" t="str">
        <f t="shared" si="478"/>
        <v/>
      </c>
      <c r="CL241" s="3648" t="str">
        <f t="shared" si="479"/>
        <v/>
      </c>
      <c r="CM241" s="3648" t="str">
        <f t="shared" si="480"/>
        <v/>
      </c>
      <c r="CN241" s="3648" t="str">
        <f t="shared" si="481"/>
        <v/>
      </c>
      <c r="CO241" s="3648" t="str">
        <f t="shared" si="482"/>
        <v/>
      </c>
      <c r="CP241" s="3648" t="str">
        <f t="shared" si="483"/>
        <v/>
      </c>
      <c r="CQ241" s="3648" t="str">
        <f t="shared" si="484"/>
        <v/>
      </c>
      <c r="CR241" s="3648" t="str">
        <f t="shared" si="485"/>
        <v/>
      </c>
      <c r="CS241" s="3648" t="str">
        <f t="shared" si="486"/>
        <v/>
      </c>
      <c r="CT241" s="3648" t="str">
        <f t="shared" si="487"/>
        <v/>
      </c>
      <c r="CU241" s="3648" t="str">
        <f t="shared" si="488"/>
        <v/>
      </c>
      <c r="CV241" s="3648" t="str">
        <f t="shared" si="489"/>
        <v/>
      </c>
      <c r="CW241" s="3648" t="str">
        <f t="shared" si="490"/>
        <v/>
      </c>
      <c r="CX241" s="3648" t="str">
        <f t="shared" si="491"/>
        <v/>
      </c>
      <c r="CY241" s="3648"/>
      <c r="CZ241" s="3648"/>
      <c r="DA241" s="3649">
        <f t="shared" si="492"/>
        <v>0</v>
      </c>
      <c r="DB241" s="3649">
        <f t="shared" si="493"/>
        <v>0</v>
      </c>
      <c r="DC241" s="3649">
        <f t="shared" si="494"/>
        <v>0</v>
      </c>
      <c r="DD241" s="3649">
        <f t="shared" si="495"/>
        <v>0</v>
      </c>
      <c r="DE241" s="3649">
        <f t="shared" si="496"/>
        <v>0</v>
      </c>
      <c r="DF241" s="3649">
        <f t="shared" si="497"/>
        <v>0</v>
      </c>
      <c r="DG241" s="3649">
        <f t="shared" si="498"/>
        <v>0</v>
      </c>
      <c r="DH241" s="3649">
        <f t="shared" si="499"/>
        <v>0</v>
      </c>
      <c r="DI241" s="3649">
        <f t="shared" si="500"/>
        <v>0</v>
      </c>
      <c r="DJ241" s="3649">
        <f t="shared" si="501"/>
        <v>0</v>
      </c>
      <c r="DK241" s="3649">
        <f t="shared" si="502"/>
        <v>0</v>
      </c>
      <c r="DL241" s="3649">
        <f t="shared" si="503"/>
        <v>0</v>
      </c>
      <c r="DM241" s="3649">
        <f t="shared" si="504"/>
        <v>0</v>
      </c>
      <c r="DN241" s="3649">
        <f t="shared" si="505"/>
        <v>0</v>
      </c>
      <c r="DO241" s="3649">
        <f t="shared" si="506"/>
        <v>0</v>
      </c>
      <c r="DP241" s="3649">
        <f t="shared" si="507"/>
        <v>0</v>
      </c>
      <c r="DQ241" s="3649">
        <f t="shared" si="508"/>
        <v>0</v>
      </c>
      <c r="DR241" s="3649">
        <f t="shared" si="509"/>
        <v>0</v>
      </c>
      <c r="DS241" s="3649">
        <f t="shared" si="510"/>
        <v>0</v>
      </c>
      <c r="DT241" s="3649">
        <f t="shared" si="511"/>
        <v>0</v>
      </c>
      <c r="DU241" s="3649">
        <f t="shared" si="512"/>
        <v>0</v>
      </c>
      <c r="DV241" s="3649">
        <f t="shared" si="513"/>
        <v>0</v>
      </c>
      <c r="DW241" s="3649">
        <f t="shared" si="514"/>
        <v>0</v>
      </c>
      <c r="DX241" s="3649">
        <f t="shared" si="514"/>
        <v>0</v>
      </c>
    </row>
    <row r="242" spans="1:128" ht="18" customHeight="1" x14ac:dyDescent="0.25">
      <c r="A242" s="6502"/>
      <c r="B242" s="2245" t="s">
        <v>3656</v>
      </c>
      <c r="C242" s="3679"/>
      <c r="D242" s="3680"/>
      <c r="E242" s="3681"/>
      <c r="F242" s="3682"/>
      <c r="G242" s="3683"/>
      <c r="H242" s="3682"/>
      <c r="I242" s="3683"/>
      <c r="J242" s="3682"/>
      <c r="K242" s="3683"/>
      <c r="L242" s="3682"/>
      <c r="M242" s="6190"/>
      <c r="N242" s="3690"/>
      <c r="O242" s="1926"/>
      <c r="P242" s="1925"/>
      <c r="Q242" s="1923"/>
      <c r="R242" s="1925"/>
      <c r="S242" s="1923"/>
      <c r="T242" s="1925"/>
      <c r="U242" s="1923"/>
      <c r="V242" s="1925"/>
      <c r="W242" s="1926"/>
      <c r="X242" s="1925"/>
      <c r="Y242" s="1926"/>
      <c r="Z242" s="1925"/>
      <c r="AA242" s="1926"/>
      <c r="AB242" s="1925"/>
      <c r="AC242" s="1923"/>
      <c r="AD242" s="1925"/>
      <c r="AE242" s="1926"/>
      <c r="AF242" s="1925"/>
      <c r="AG242" s="1926"/>
      <c r="AH242" s="1925"/>
      <c r="AI242" s="1926"/>
      <c r="AJ242" s="2731"/>
      <c r="AK242" s="3687"/>
      <c r="AL242" s="1925"/>
      <c r="AM242" s="1926"/>
      <c r="AN242" s="2731"/>
      <c r="AO242" s="3687"/>
      <c r="AP242" s="1925"/>
      <c r="AQ242" s="1926"/>
      <c r="AR242" s="2731"/>
      <c r="AS242" s="3687"/>
      <c r="AT242" s="2731"/>
      <c r="AU242" s="3687"/>
      <c r="AV242" s="1925"/>
      <c r="AW242" s="3687"/>
      <c r="AX242" s="1925"/>
      <c r="AY242" s="3647" t="str">
        <f t="shared" si="467"/>
        <v/>
      </c>
      <c r="CA242" s="3648" t="str">
        <f t="shared" si="468"/>
        <v/>
      </c>
      <c r="CB242" s="3648" t="str">
        <f t="shared" si="469"/>
        <v/>
      </c>
      <c r="CC242" s="3648" t="str">
        <f t="shared" si="470"/>
        <v/>
      </c>
      <c r="CD242" s="3648" t="str">
        <f t="shared" si="471"/>
        <v/>
      </c>
      <c r="CE242" s="3648" t="str">
        <f t="shared" si="472"/>
        <v/>
      </c>
      <c r="CF242" s="3648" t="str">
        <f t="shared" si="473"/>
        <v/>
      </c>
      <c r="CG242" s="3648" t="str">
        <f t="shared" si="474"/>
        <v/>
      </c>
      <c r="CH242" s="3648" t="str">
        <f t="shared" si="475"/>
        <v/>
      </c>
      <c r="CI242" s="3648" t="str">
        <f t="shared" si="476"/>
        <v/>
      </c>
      <c r="CJ242" s="3648" t="str">
        <f t="shared" si="477"/>
        <v/>
      </c>
      <c r="CK242" s="3648" t="str">
        <f t="shared" si="478"/>
        <v/>
      </c>
      <c r="CL242" s="3648" t="str">
        <f t="shared" si="479"/>
        <v/>
      </c>
      <c r="CM242" s="3648" t="str">
        <f t="shared" si="480"/>
        <v/>
      </c>
      <c r="CN242" s="3648" t="str">
        <f t="shared" si="481"/>
        <v/>
      </c>
      <c r="CO242" s="3648" t="str">
        <f t="shared" si="482"/>
        <v/>
      </c>
      <c r="CP242" s="3648" t="str">
        <f t="shared" si="483"/>
        <v/>
      </c>
      <c r="CQ242" s="3648" t="str">
        <f t="shared" si="484"/>
        <v/>
      </c>
      <c r="CR242" s="3648" t="str">
        <f t="shared" si="485"/>
        <v/>
      </c>
      <c r="CS242" s="3648" t="str">
        <f t="shared" si="486"/>
        <v/>
      </c>
      <c r="CT242" s="3648" t="str">
        <f t="shared" si="487"/>
        <v/>
      </c>
      <c r="CU242" s="3648" t="str">
        <f t="shared" si="488"/>
        <v/>
      </c>
      <c r="CV242" s="3648" t="str">
        <f t="shared" si="489"/>
        <v/>
      </c>
      <c r="CW242" s="3648" t="str">
        <f t="shared" si="490"/>
        <v/>
      </c>
      <c r="CX242" s="3648" t="str">
        <f t="shared" si="491"/>
        <v/>
      </c>
      <c r="CY242" s="3648"/>
      <c r="CZ242" s="3648"/>
      <c r="DA242" s="3649">
        <f t="shared" si="492"/>
        <v>0</v>
      </c>
      <c r="DB242" s="3649">
        <f t="shared" si="493"/>
        <v>0</v>
      </c>
      <c r="DC242" s="3649">
        <f t="shared" si="494"/>
        <v>0</v>
      </c>
      <c r="DD242" s="3649">
        <f t="shared" si="495"/>
        <v>0</v>
      </c>
      <c r="DE242" s="3649">
        <f t="shared" si="496"/>
        <v>0</v>
      </c>
      <c r="DF242" s="3649">
        <f t="shared" si="497"/>
        <v>0</v>
      </c>
      <c r="DG242" s="3649">
        <f t="shared" si="498"/>
        <v>0</v>
      </c>
      <c r="DH242" s="3649">
        <f t="shared" si="499"/>
        <v>0</v>
      </c>
      <c r="DI242" s="3649">
        <f t="shared" si="500"/>
        <v>0</v>
      </c>
      <c r="DJ242" s="3649">
        <f t="shared" si="501"/>
        <v>0</v>
      </c>
      <c r="DK242" s="3649">
        <f t="shared" si="502"/>
        <v>0</v>
      </c>
      <c r="DL242" s="3649">
        <f t="shared" si="503"/>
        <v>0</v>
      </c>
      <c r="DM242" s="3649">
        <f t="shared" si="504"/>
        <v>0</v>
      </c>
      <c r="DN242" s="3649">
        <f t="shared" si="505"/>
        <v>0</v>
      </c>
      <c r="DO242" s="3649">
        <f t="shared" si="506"/>
        <v>0</v>
      </c>
      <c r="DP242" s="3649">
        <f t="shared" si="507"/>
        <v>0</v>
      </c>
      <c r="DQ242" s="3649">
        <f t="shared" si="508"/>
        <v>0</v>
      </c>
      <c r="DR242" s="3649">
        <f t="shared" si="509"/>
        <v>0</v>
      </c>
      <c r="DS242" s="3649">
        <f t="shared" si="510"/>
        <v>0</v>
      </c>
      <c r="DT242" s="3649">
        <f t="shared" si="511"/>
        <v>0</v>
      </c>
      <c r="DU242" s="3649">
        <f t="shared" si="512"/>
        <v>0</v>
      </c>
      <c r="DV242" s="3649">
        <f t="shared" si="513"/>
        <v>0</v>
      </c>
      <c r="DW242" s="3649">
        <f t="shared" si="514"/>
        <v>0</v>
      </c>
      <c r="DX242" s="3649">
        <f t="shared" si="514"/>
        <v>0</v>
      </c>
    </row>
    <row r="243" spans="1:128" ht="27.75" customHeight="1" x14ac:dyDescent="0.25">
      <c r="A243" s="6502"/>
      <c r="B243" s="2974" t="s">
        <v>3692</v>
      </c>
      <c r="C243" s="3679"/>
      <c r="D243" s="6188"/>
      <c r="E243" s="334"/>
      <c r="F243" s="299"/>
      <c r="G243" s="334"/>
      <c r="H243" s="299"/>
      <c r="I243" s="334"/>
      <c r="J243" s="299"/>
      <c r="K243" s="334"/>
      <c r="L243" s="299"/>
      <c r="M243" s="1923"/>
      <c r="N243" s="1925"/>
      <c r="O243" s="1926"/>
      <c r="P243" s="1925"/>
      <c r="Q243" s="1923"/>
      <c r="R243" s="1925"/>
      <c r="S243" s="1923"/>
      <c r="T243" s="1925"/>
      <c r="U243" s="1923"/>
      <c r="V243" s="1925"/>
      <c r="W243" s="1926"/>
      <c r="X243" s="1925"/>
      <c r="Y243" s="1926"/>
      <c r="Z243" s="1925"/>
      <c r="AA243" s="1926"/>
      <c r="AB243" s="1925"/>
      <c r="AC243" s="1923"/>
      <c r="AD243" s="1925"/>
      <c r="AE243" s="1926"/>
      <c r="AF243" s="1925"/>
      <c r="AG243" s="1926"/>
      <c r="AH243" s="1925"/>
      <c r="AI243" s="1926"/>
      <c r="AJ243" s="2731"/>
      <c r="AK243" s="3687"/>
      <c r="AL243" s="1925"/>
      <c r="AM243" s="1926"/>
      <c r="AN243" s="2731"/>
      <c r="AO243" s="3687"/>
      <c r="AP243" s="1925"/>
      <c r="AQ243" s="1926"/>
      <c r="AR243" s="2731"/>
      <c r="AS243" s="3687"/>
      <c r="AT243" s="2731"/>
      <c r="AU243" s="3687"/>
      <c r="AV243" s="1925"/>
      <c r="AW243" s="3687"/>
      <c r="AX243" s="1925"/>
      <c r="AY243" s="3647" t="str">
        <f t="shared" si="467"/>
        <v/>
      </c>
      <c r="CA243" s="3648" t="str">
        <f t="shared" si="468"/>
        <v/>
      </c>
      <c r="CB243" s="3648" t="str">
        <f t="shared" si="469"/>
        <v/>
      </c>
      <c r="CC243" s="3648" t="str">
        <f t="shared" si="470"/>
        <v/>
      </c>
      <c r="CD243" s="3648" t="str">
        <f t="shared" si="471"/>
        <v/>
      </c>
      <c r="CE243" s="3648" t="str">
        <f t="shared" si="472"/>
        <v/>
      </c>
      <c r="CF243" s="3648" t="str">
        <f t="shared" si="473"/>
        <v/>
      </c>
      <c r="CG243" s="3648" t="str">
        <f t="shared" si="474"/>
        <v/>
      </c>
      <c r="CH243" s="3648" t="str">
        <f t="shared" si="475"/>
        <v/>
      </c>
      <c r="CI243" s="3648" t="str">
        <f t="shared" si="476"/>
        <v/>
      </c>
      <c r="CJ243" s="3648" t="str">
        <f t="shared" si="477"/>
        <v/>
      </c>
      <c r="CK243" s="3648" t="str">
        <f t="shared" si="478"/>
        <v/>
      </c>
      <c r="CL243" s="3648" t="str">
        <f t="shared" si="479"/>
        <v/>
      </c>
      <c r="CM243" s="3648" t="str">
        <f t="shared" si="480"/>
        <v/>
      </c>
      <c r="CN243" s="3648" t="str">
        <f t="shared" si="481"/>
        <v/>
      </c>
      <c r="CO243" s="3648" t="str">
        <f t="shared" si="482"/>
        <v/>
      </c>
      <c r="CP243" s="3648" t="str">
        <f t="shared" si="483"/>
        <v/>
      </c>
      <c r="CQ243" s="3648" t="str">
        <f t="shared" si="484"/>
        <v/>
      </c>
      <c r="CR243" s="3648" t="str">
        <f t="shared" si="485"/>
        <v/>
      </c>
      <c r="CS243" s="3648" t="str">
        <f t="shared" si="486"/>
        <v/>
      </c>
      <c r="CT243" s="3648" t="str">
        <f t="shared" si="487"/>
        <v/>
      </c>
      <c r="CU243" s="3648" t="str">
        <f t="shared" si="488"/>
        <v/>
      </c>
      <c r="CV243" s="3648" t="str">
        <f t="shared" si="489"/>
        <v/>
      </c>
      <c r="CW243" s="3648" t="str">
        <f t="shared" si="490"/>
        <v/>
      </c>
      <c r="CX243" s="3648" t="str">
        <f t="shared" si="491"/>
        <v/>
      </c>
      <c r="CY243" s="3648"/>
      <c r="CZ243" s="3648"/>
      <c r="DA243" s="3649">
        <f t="shared" si="492"/>
        <v>0</v>
      </c>
      <c r="DB243" s="3649">
        <f t="shared" si="493"/>
        <v>0</v>
      </c>
      <c r="DC243" s="3649">
        <f t="shared" si="494"/>
        <v>0</v>
      </c>
      <c r="DD243" s="3649">
        <f t="shared" si="495"/>
        <v>0</v>
      </c>
      <c r="DE243" s="3649">
        <f t="shared" si="496"/>
        <v>0</v>
      </c>
      <c r="DF243" s="3649">
        <f t="shared" si="497"/>
        <v>0</v>
      </c>
      <c r="DG243" s="3649">
        <f t="shared" si="498"/>
        <v>0</v>
      </c>
      <c r="DH243" s="3649">
        <f t="shared" si="499"/>
        <v>0</v>
      </c>
      <c r="DI243" s="3649">
        <f t="shared" si="500"/>
        <v>0</v>
      </c>
      <c r="DJ243" s="3649">
        <f t="shared" si="501"/>
        <v>0</v>
      </c>
      <c r="DK243" s="3649">
        <f t="shared" si="502"/>
        <v>0</v>
      </c>
      <c r="DL243" s="3649">
        <f t="shared" si="503"/>
        <v>0</v>
      </c>
      <c r="DM243" s="3649">
        <f t="shared" si="504"/>
        <v>0</v>
      </c>
      <c r="DN243" s="3649">
        <f t="shared" si="505"/>
        <v>0</v>
      </c>
      <c r="DO243" s="3649">
        <f t="shared" si="506"/>
        <v>0</v>
      </c>
      <c r="DP243" s="3649">
        <f t="shared" si="507"/>
        <v>0</v>
      </c>
      <c r="DQ243" s="3649">
        <f t="shared" si="508"/>
        <v>0</v>
      </c>
      <c r="DR243" s="3649">
        <f t="shared" si="509"/>
        <v>0</v>
      </c>
      <c r="DS243" s="3649">
        <f t="shared" si="510"/>
        <v>0</v>
      </c>
      <c r="DT243" s="3649">
        <f t="shared" si="511"/>
        <v>0</v>
      </c>
      <c r="DU243" s="3649">
        <f t="shared" si="512"/>
        <v>0</v>
      </c>
      <c r="DV243" s="3649">
        <f t="shared" si="513"/>
        <v>0</v>
      </c>
      <c r="DW243" s="3649">
        <f t="shared" si="514"/>
        <v>0</v>
      </c>
      <c r="DX243" s="3649">
        <f t="shared" si="514"/>
        <v>0</v>
      </c>
    </row>
    <row r="244" spans="1:128" ht="18" customHeight="1" x14ac:dyDescent="0.25">
      <c r="A244" s="6502"/>
      <c r="B244" s="2245" t="s">
        <v>3658</v>
      </c>
      <c r="C244" s="3679"/>
      <c r="D244" s="6188"/>
      <c r="E244" s="3681"/>
      <c r="F244" s="3682"/>
      <c r="G244" s="3683"/>
      <c r="H244" s="3682"/>
      <c r="I244" s="3683"/>
      <c r="J244" s="3682"/>
      <c r="K244" s="3683"/>
      <c r="L244" s="3682"/>
      <c r="M244" s="1926"/>
      <c r="N244" s="1925"/>
      <c r="O244" s="42"/>
      <c r="P244" s="1925"/>
      <c r="Q244" s="1923"/>
      <c r="R244" s="1925"/>
      <c r="S244" s="1923"/>
      <c r="T244" s="1925"/>
      <c r="U244" s="1923"/>
      <c r="V244" s="1925"/>
      <c r="W244" s="1926"/>
      <c r="X244" s="1925"/>
      <c r="Y244" s="1926"/>
      <c r="Z244" s="1925"/>
      <c r="AA244" s="1926"/>
      <c r="AB244" s="1925"/>
      <c r="AC244" s="1923"/>
      <c r="AD244" s="1925"/>
      <c r="AE244" s="1926"/>
      <c r="AF244" s="1925"/>
      <c r="AG244" s="1926"/>
      <c r="AH244" s="1925"/>
      <c r="AI244" s="1926"/>
      <c r="AJ244" s="2731"/>
      <c r="AK244" s="3687"/>
      <c r="AL244" s="1925"/>
      <c r="AM244" s="1926"/>
      <c r="AN244" s="2731"/>
      <c r="AO244" s="3687"/>
      <c r="AP244" s="1925"/>
      <c r="AQ244" s="1926"/>
      <c r="AR244" s="2731"/>
      <c r="AS244" s="3687"/>
      <c r="AT244" s="2731"/>
      <c r="AU244" s="3687"/>
      <c r="AV244" s="1925"/>
      <c r="AW244" s="3687"/>
      <c r="AX244" s="1925"/>
      <c r="AY244" s="3647" t="str">
        <f t="shared" si="467"/>
        <v/>
      </c>
      <c r="CA244" s="3648" t="str">
        <f t="shared" si="468"/>
        <v/>
      </c>
      <c r="CB244" s="3648" t="str">
        <f t="shared" si="469"/>
        <v/>
      </c>
      <c r="CC244" s="3648" t="str">
        <f t="shared" si="470"/>
        <v/>
      </c>
      <c r="CD244" s="3648" t="str">
        <f t="shared" si="471"/>
        <v/>
      </c>
      <c r="CE244" s="3648" t="str">
        <f t="shared" si="472"/>
        <v/>
      </c>
      <c r="CF244" s="3648" t="str">
        <f t="shared" si="473"/>
        <v/>
      </c>
      <c r="CG244" s="3648" t="str">
        <f t="shared" si="474"/>
        <v/>
      </c>
      <c r="CH244" s="3648" t="str">
        <f t="shared" si="475"/>
        <v/>
      </c>
      <c r="CI244" s="3648" t="str">
        <f t="shared" si="476"/>
        <v/>
      </c>
      <c r="CJ244" s="3648" t="str">
        <f t="shared" si="477"/>
        <v/>
      </c>
      <c r="CK244" s="3648" t="str">
        <f t="shared" si="478"/>
        <v/>
      </c>
      <c r="CL244" s="3648" t="str">
        <f t="shared" si="479"/>
        <v/>
      </c>
      <c r="CM244" s="3648" t="str">
        <f t="shared" si="480"/>
        <v/>
      </c>
      <c r="CN244" s="3648" t="str">
        <f t="shared" si="481"/>
        <v/>
      </c>
      <c r="CO244" s="3648" t="str">
        <f t="shared" si="482"/>
        <v/>
      </c>
      <c r="CP244" s="3648" t="str">
        <f t="shared" si="483"/>
        <v/>
      </c>
      <c r="CQ244" s="3648" t="str">
        <f t="shared" si="484"/>
        <v/>
      </c>
      <c r="CR244" s="3648" t="str">
        <f t="shared" si="485"/>
        <v/>
      </c>
      <c r="CS244" s="3648" t="str">
        <f t="shared" si="486"/>
        <v/>
      </c>
      <c r="CT244" s="3648" t="str">
        <f t="shared" si="487"/>
        <v/>
      </c>
      <c r="CU244" s="3648" t="str">
        <f t="shared" si="488"/>
        <v/>
      </c>
      <c r="CV244" s="3648" t="str">
        <f t="shared" si="489"/>
        <v/>
      </c>
      <c r="CW244" s="3648" t="str">
        <f t="shared" si="490"/>
        <v/>
      </c>
      <c r="CX244" s="3648" t="str">
        <f t="shared" si="491"/>
        <v/>
      </c>
      <c r="CY244" s="3648"/>
      <c r="CZ244" s="3648"/>
      <c r="DA244" s="3649">
        <f t="shared" si="492"/>
        <v>0</v>
      </c>
      <c r="DB244" s="3649">
        <f t="shared" si="493"/>
        <v>0</v>
      </c>
      <c r="DC244" s="3649">
        <f t="shared" si="494"/>
        <v>0</v>
      </c>
      <c r="DD244" s="3649">
        <f t="shared" si="495"/>
        <v>0</v>
      </c>
      <c r="DE244" s="3649">
        <f t="shared" si="496"/>
        <v>0</v>
      </c>
      <c r="DF244" s="3649">
        <f t="shared" si="497"/>
        <v>0</v>
      </c>
      <c r="DG244" s="3649">
        <f t="shared" si="498"/>
        <v>0</v>
      </c>
      <c r="DH244" s="3649">
        <f t="shared" si="499"/>
        <v>0</v>
      </c>
      <c r="DI244" s="3649">
        <f t="shared" si="500"/>
        <v>0</v>
      </c>
      <c r="DJ244" s="3649">
        <f t="shared" si="501"/>
        <v>0</v>
      </c>
      <c r="DK244" s="3649">
        <f t="shared" si="502"/>
        <v>0</v>
      </c>
      <c r="DL244" s="3649">
        <f t="shared" si="503"/>
        <v>0</v>
      </c>
      <c r="DM244" s="3649">
        <f t="shared" si="504"/>
        <v>0</v>
      </c>
      <c r="DN244" s="3649">
        <f t="shared" si="505"/>
        <v>0</v>
      </c>
      <c r="DO244" s="3649">
        <f t="shared" si="506"/>
        <v>0</v>
      </c>
      <c r="DP244" s="3649">
        <f t="shared" si="507"/>
        <v>0</v>
      </c>
      <c r="DQ244" s="3649">
        <f t="shared" si="508"/>
        <v>0</v>
      </c>
      <c r="DR244" s="3649">
        <f t="shared" si="509"/>
        <v>0</v>
      </c>
      <c r="DS244" s="3649">
        <f t="shared" si="510"/>
        <v>0</v>
      </c>
      <c r="DT244" s="3649">
        <f t="shared" si="511"/>
        <v>0</v>
      </c>
      <c r="DU244" s="3649">
        <f t="shared" si="512"/>
        <v>0</v>
      </c>
      <c r="DV244" s="3649">
        <f t="shared" si="513"/>
        <v>0</v>
      </c>
      <c r="DW244" s="3649">
        <f t="shared" si="514"/>
        <v>0</v>
      </c>
      <c r="DX244" s="3649">
        <f t="shared" si="514"/>
        <v>0</v>
      </c>
    </row>
    <row r="245" spans="1:128" x14ac:dyDescent="0.25">
      <c r="A245" s="6502"/>
      <c r="B245" s="2245" t="s">
        <v>3693</v>
      </c>
      <c r="C245" s="3679"/>
      <c r="D245" s="6188"/>
      <c r="E245" s="3681"/>
      <c r="F245" s="3682"/>
      <c r="G245" s="3683"/>
      <c r="H245" s="3682"/>
      <c r="I245" s="3683"/>
      <c r="J245" s="3682"/>
      <c r="K245" s="3683"/>
      <c r="L245" s="3682"/>
      <c r="M245" s="1926"/>
      <c r="N245" s="1925"/>
      <c r="O245" s="1926"/>
      <c r="P245" s="1925"/>
      <c r="Q245" s="1923"/>
      <c r="R245" s="1925"/>
      <c r="S245" s="1923"/>
      <c r="T245" s="1925"/>
      <c r="U245" s="1923"/>
      <c r="V245" s="1925"/>
      <c r="W245" s="1926"/>
      <c r="X245" s="1925"/>
      <c r="Y245" s="1926"/>
      <c r="Z245" s="1925"/>
      <c r="AA245" s="1926"/>
      <c r="AB245" s="1925"/>
      <c r="AC245" s="1923"/>
      <c r="AD245" s="1925"/>
      <c r="AE245" s="1926"/>
      <c r="AF245" s="1925"/>
      <c r="AG245" s="1926"/>
      <c r="AH245" s="1925"/>
      <c r="AI245" s="1926"/>
      <c r="AJ245" s="2731"/>
      <c r="AK245" s="3687"/>
      <c r="AL245" s="1925"/>
      <c r="AM245" s="1926"/>
      <c r="AN245" s="2731"/>
      <c r="AO245" s="3687"/>
      <c r="AP245" s="1925"/>
      <c r="AQ245" s="1926"/>
      <c r="AR245" s="2731"/>
      <c r="AS245" s="3687"/>
      <c r="AT245" s="2731"/>
      <c r="AU245" s="3687"/>
      <c r="AV245" s="1925"/>
      <c r="AW245" s="3687"/>
      <c r="AX245" s="1925"/>
      <c r="AY245" s="3647" t="str">
        <f t="shared" si="467"/>
        <v/>
      </c>
      <c r="CA245" s="3648" t="str">
        <f t="shared" si="468"/>
        <v/>
      </c>
      <c r="CB245" s="3648" t="str">
        <f t="shared" si="469"/>
        <v/>
      </c>
      <c r="CC245" s="3648" t="str">
        <f t="shared" si="470"/>
        <v/>
      </c>
      <c r="CD245" s="3648" t="str">
        <f t="shared" si="471"/>
        <v/>
      </c>
      <c r="CE245" s="3648" t="str">
        <f t="shared" si="472"/>
        <v/>
      </c>
      <c r="CF245" s="3648" t="str">
        <f t="shared" si="473"/>
        <v/>
      </c>
      <c r="CG245" s="3648" t="str">
        <f t="shared" si="474"/>
        <v/>
      </c>
      <c r="CH245" s="3648" t="str">
        <f t="shared" si="475"/>
        <v/>
      </c>
      <c r="CI245" s="3648" t="str">
        <f t="shared" si="476"/>
        <v/>
      </c>
      <c r="CJ245" s="3648" t="str">
        <f t="shared" si="477"/>
        <v/>
      </c>
      <c r="CK245" s="3648" t="str">
        <f t="shared" si="478"/>
        <v/>
      </c>
      <c r="CL245" s="3648" t="str">
        <f t="shared" si="479"/>
        <v/>
      </c>
      <c r="CM245" s="3648" t="str">
        <f t="shared" si="480"/>
        <v/>
      </c>
      <c r="CN245" s="3648" t="str">
        <f t="shared" si="481"/>
        <v/>
      </c>
      <c r="CO245" s="3648" t="str">
        <f t="shared" si="482"/>
        <v/>
      </c>
      <c r="CP245" s="3648" t="str">
        <f t="shared" si="483"/>
        <v/>
      </c>
      <c r="CQ245" s="3648" t="str">
        <f t="shared" si="484"/>
        <v/>
      </c>
      <c r="CR245" s="3648" t="str">
        <f t="shared" si="485"/>
        <v/>
      </c>
      <c r="CS245" s="3648" t="str">
        <f t="shared" si="486"/>
        <v/>
      </c>
      <c r="CT245" s="3648" t="str">
        <f t="shared" si="487"/>
        <v/>
      </c>
      <c r="CU245" s="3648" t="str">
        <f t="shared" si="488"/>
        <v/>
      </c>
      <c r="CV245" s="3648" t="str">
        <f t="shared" si="489"/>
        <v/>
      </c>
      <c r="CW245" s="3648" t="str">
        <f t="shared" si="490"/>
        <v/>
      </c>
      <c r="CX245" s="3648" t="str">
        <f t="shared" si="491"/>
        <v/>
      </c>
      <c r="CY245" s="3648"/>
      <c r="CZ245" s="3648"/>
      <c r="DA245" s="3649">
        <f t="shared" si="492"/>
        <v>0</v>
      </c>
      <c r="DB245" s="3649">
        <f t="shared" si="493"/>
        <v>0</v>
      </c>
      <c r="DC245" s="3649">
        <f t="shared" si="494"/>
        <v>0</v>
      </c>
      <c r="DD245" s="3649">
        <f t="shared" si="495"/>
        <v>0</v>
      </c>
      <c r="DE245" s="3649">
        <f t="shared" si="496"/>
        <v>0</v>
      </c>
      <c r="DF245" s="3649">
        <f t="shared" si="497"/>
        <v>0</v>
      </c>
      <c r="DG245" s="3649">
        <f t="shared" si="498"/>
        <v>0</v>
      </c>
      <c r="DH245" s="3649">
        <f t="shared" si="499"/>
        <v>0</v>
      </c>
      <c r="DI245" s="3649">
        <f t="shared" si="500"/>
        <v>0</v>
      </c>
      <c r="DJ245" s="3649">
        <f t="shared" si="501"/>
        <v>0</v>
      </c>
      <c r="DK245" s="3649">
        <f t="shared" si="502"/>
        <v>0</v>
      </c>
      <c r="DL245" s="3649">
        <f t="shared" si="503"/>
        <v>0</v>
      </c>
      <c r="DM245" s="3649">
        <f t="shared" si="504"/>
        <v>0</v>
      </c>
      <c r="DN245" s="3649">
        <f t="shared" si="505"/>
        <v>0</v>
      </c>
      <c r="DO245" s="3649">
        <f t="shared" si="506"/>
        <v>0</v>
      </c>
      <c r="DP245" s="3649">
        <f t="shared" si="507"/>
        <v>0</v>
      </c>
      <c r="DQ245" s="3649">
        <f t="shared" si="508"/>
        <v>0</v>
      </c>
      <c r="DR245" s="3649">
        <f t="shared" si="509"/>
        <v>0</v>
      </c>
      <c r="DS245" s="3649">
        <f t="shared" si="510"/>
        <v>0</v>
      </c>
      <c r="DT245" s="3649">
        <f t="shared" si="511"/>
        <v>0</v>
      </c>
      <c r="DU245" s="3649">
        <f t="shared" si="512"/>
        <v>0</v>
      </c>
      <c r="DV245" s="3649">
        <f t="shared" si="513"/>
        <v>0</v>
      </c>
      <c r="DW245" s="3649">
        <f t="shared" si="514"/>
        <v>0</v>
      </c>
      <c r="DX245" s="3649">
        <f t="shared" si="514"/>
        <v>0</v>
      </c>
    </row>
    <row r="246" spans="1:128" ht="15" customHeight="1" x14ac:dyDescent="0.25">
      <c r="A246" s="6502"/>
      <c r="B246" s="2245" t="s">
        <v>3660</v>
      </c>
      <c r="C246" s="3679"/>
      <c r="D246" s="6188"/>
      <c r="E246" s="334"/>
      <c r="F246" s="299"/>
      <c r="G246" s="334"/>
      <c r="H246" s="299"/>
      <c r="I246" s="334"/>
      <c r="J246" s="299"/>
      <c r="K246" s="334"/>
      <c r="L246" s="299"/>
      <c r="M246" s="1926"/>
      <c r="N246" s="1925"/>
      <c r="O246" s="1926"/>
      <c r="P246" s="1925"/>
      <c r="Q246" s="1923"/>
      <c r="R246" s="1925"/>
      <c r="S246" s="1923"/>
      <c r="T246" s="1925"/>
      <c r="U246" s="1923"/>
      <c r="V246" s="1925"/>
      <c r="W246" s="1926"/>
      <c r="X246" s="1925"/>
      <c r="Y246" s="1926"/>
      <c r="Z246" s="1925"/>
      <c r="AA246" s="1926"/>
      <c r="AB246" s="1925"/>
      <c r="AC246" s="1923"/>
      <c r="AD246" s="1925"/>
      <c r="AE246" s="1926"/>
      <c r="AF246" s="1925"/>
      <c r="AG246" s="1926"/>
      <c r="AH246" s="1925"/>
      <c r="AI246" s="1926"/>
      <c r="AJ246" s="2731"/>
      <c r="AK246" s="3687"/>
      <c r="AL246" s="1925"/>
      <c r="AM246" s="1926"/>
      <c r="AN246" s="2731"/>
      <c r="AO246" s="3687"/>
      <c r="AP246" s="1925"/>
      <c r="AQ246" s="1926"/>
      <c r="AR246" s="2731"/>
      <c r="AS246" s="3687"/>
      <c r="AT246" s="2731"/>
      <c r="AU246" s="3687"/>
      <c r="AV246" s="1925"/>
      <c r="AW246" s="3687"/>
      <c r="AX246" s="1925"/>
      <c r="AY246" s="3647" t="str">
        <f t="shared" si="467"/>
        <v/>
      </c>
      <c r="CA246" s="3648" t="str">
        <f t="shared" si="468"/>
        <v/>
      </c>
      <c r="CB246" s="3648" t="str">
        <f t="shared" si="469"/>
        <v/>
      </c>
      <c r="CC246" s="3648" t="str">
        <f t="shared" si="470"/>
        <v/>
      </c>
      <c r="CD246" s="3648" t="str">
        <f t="shared" si="471"/>
        <v/>
      </c>
      <c r="CE246" s="3648" t="str">
        <f t="shared" si="472"/>
        <v/>
      </c>
      <c r="CF246" s="3648" t="str">
        <f t="shared" si="473"/>
        <v/>
      </c>
      <c r="CG246" s="3648" t="str">
        <f t="shared" si="474"/>
        <v/>
      </c>
      <c r="CH246" s="3648" t="str">
        <f t="shared" si="475"/>
        <v/>
      </c>
      <c r="CI246" s="3648" t="str">
        <f t="shared" si="476"/>
        <v/>
      </c>
      <c r="CJ246" s="3648" t="str">
        <f t="shared" si="477"/>
        <v/>
      </c>
      <c r="CK246" s="3648" t="str">
        <f t="shared" si="478"/>
        <v/>
      </c>
      <c r="CL246" s="3648" t="str">
        <f t="shared" si="479"/>
        <v/>
      </c>
      <c r="CM246" s="3648" t="str">
        <f t="shared" si="480"/>
        <v/>
      </c>
      <c r="CN246" s="3648" t="str">
        <f t="shared" si="481"/>
        <v/>
      </c>
      <c r="CO246" s="3648" t="str">
        <f t="shared" si="482"/>
        <v/>
      </c>
      <c r="CP246" s="3648" t="str">
        <f t="shared" si="483"/>
        <v/>
      </c>
      <c r="CQ246" s="3648" t="str">
        <f t="shared" si="484"/>
        <v/>
      </c>
      <c r="CR246" s="3648" t="str">
        <f t="shared" si="485"/>
        <v/>
      </c>
      <c r="CS246" s="3648" t="str">
        <f t="shared" si="486"/>
        <v/>
      </c>
      <c r="CT246" s="3648" t="str">
        <f t="shared" si="487"/>
        <v/>
      </c>
      <c r="CU246" s="3648" t="str">
        <f t="shared" si="488"/>
        <v/>
      </c>
      <c r="CV246" s="3648" t="str">
        <f t="shared" si="489"/>
        <v/>
      </c>
      <c r="CW246" s="3648" t="str">
        <f t="shared" si="490"/>
        <v/>
      </c>
      <c r="CX246" s="3648" t="str">
        <f t="shared" si="491"/>
        <v/>
      </c>
      <c r="CY246" s="3648"/>
      <c r="CZ246" s="3648"/>
      <c r="DA246" s="3649">
        <f t="shared" si="492"/>
        <v>0</v>
      </c>
      <c r="DB246" s="3649">
        <f t="shared" si="493"/>
        <v>0</v>
      </c>
      <c r="DC246" s="3649">
        <f t="shared" si="494"/>
        <v>0</v>
      </c>
      <c r="DD246" s="3649">
        <f t="shared" si="495"/>
        <v>0</v>
      </c>
      <c r="DE246" s="3649">
        <f t="shared" si="496"/>
        <v>0</v>
      </c>
      <c r="DF246" s="3649">
        <f t="shared" si="497"/>
        <v>0</v>
      </c>
      <c r="DG246" s="3649">
        <f t="shared" si="498"/>
        <v>0</v>
      </c>
      <c r="DH246" s="3649">
        <f t="shared" si="499"/>
        <v>0</v>
      </c>
      <c r="DI246" s="3649">
        <f t="shared" si="500"/>
        <v>0</v>
      </c>
      <c r="DJ246" s="3649">
        <f t="shared" si="501"/>
        <v>0</v>
      </c>
      <c r="DK246" s="3649">
        <f t="shared" si="502"/>
        <v>0</v>
      </c>
      <c r="DL246" s="3649">
        <f t="shared" si="503"/>
        <v>0</v>
      </c>
      <c r="DM246" s="3649">
        <f t="shared" si="504"/>
        <v>0</v>
      </c>
      <c r="DN246" s="3649">
        <f t="shared" si="505"/>
        <v>0</v>
      </c>
      <c r="DO246" s="3649">
        <f t="shared" si="506"/>
        <v>0</v>
      </c>
      <c r="DP246" s="3649">
        <f t="shared" si="507"/>
        <v>0</v>
      </c>
      <c r="DQ246" s="3649">
        <f t="shared" si="508"/>
        <v>0</v>
      </c>
      <c r="DR246" s="3649">
        <f t="shared" si="509"/>
        <v>0</v>
      </c>
      <c r="DS246" s="3649">
        <f t="shared" si="510"/>
        <v>0</v>
      </c>
      <c r="DT246" s="3649">
        <f t="shared" si="511"/>
        <v>0</v>
      </c>
      <c r="DU246" s="3649">
        <f t="shared" si="512"/>
        <v>0</v>
      </c>
      <c r="DV246" s="3649">
        <f t="shared" si="513"/>
        <v>0</v>
      </c>
      <c r="DW246" s="3649">
        <f t="shared" si="514"/>
        <v>0</v>
      </c>
      <c r="DX246" s="3649">
        <f t="shared" si="514"/>
        <v>0</v>
      </c>
    </row>
    <row r="247" spans="1:128" x14ac:dyDescent="0.25">
      <c r="A247" s="6502"/>
      <c r="B247" s="2245" t="s">
        <v>3694</v>
      </c>
      <c r="C247" s="3679"/>
      <c r="D247" s="3680"/>
      <c r="E247" s="3681"/>
      <c r="F247" s="3682"/>
      <c r="G247" s="3683"/>
      <c r="H247" s="3682"/>
      <c r="I247" s="3683"/>
      <c r="J247" s="3682"/>
      <c r="K247" s="3683"/>
      <c r="L247" s="3682"/>
      <c r="M247" s="3683"/>
      <c r="N247" s="3682"/>
      <c r="O247" s="1926"/>
      <c r="P247" s="1925"/>
      <c r="Q247" s="1923"/>
      <c r="R247" s="1925"/>
      <c r="S247" s="1923"/>
      <c r="T247" s="1925"/>
      <c r="U247" s="1923"/>
      <c r="V247" s="1925"/>
      <c r="W247" s="1926"/>
      <c r="X247" s="1925"/>
      <c r="Y247" s="1926"/>
      <c r="Z247" s="1925"/>
      <c r="AA247" s="1926"/>
      <c r="AB247" s="1925"/>
      <c r="AC247" s="1923"/>
      <c r="AD247" s="1925"/>
      <c r="AE247" s="1926"/>
      <c r="AF247" s="1925"/>
      <c r="AG247" s="1926"/>
      <c r="AH247" s="1925"/>
      <c r="AI247" s="1926"/>
      <c r="AJ247" s="2731"/>
      <c r="AK247" s="3687"/>
      <c r="AL247" s="1925"/>
      <c r="AM247" s="1926"/>
      <c r="AN247" s="2731"/>
      <c r="AO247" s="3687"/>
      <c r="AP247" s="1925"/>
      <c r="AQ247" s="1926"/>
      <c r="AR247" s="2731"/>
      <c r="AS247" s="3687"/>
      <c r="AT247" s="2731"/>
      <c r="AU247" s="3687"/>
      <c r="AV247" s="1925"/>
      <c r="AW247" s="3687"/>
      <c r="AX247" s="1925"/>
      <c r="AY247" s="3647" t="str">
        <f t="shared" si="467"/>
        <v/>
      </c>
      <c r="CA247" s="3648" t="str">
        <f t="shared" si="468"/>
        <v/>
      </c>
      <c r="CB247" s="3648" t="str">
        <f t="shared" si="469"/>
        <v/>
      </c>
      <c r="CC247" s="3648" t="str">
        <f t="shared" si="470"/>
        <v/>
      </c>
      <c r="CD247" s="3648" t="str">
        <f t="shared" si="471"/>
        <v/>
      </c>
      <c r="CE247" s="3648" t="str">
        <f t="shared" si="472"/>
        <v/>
      </c>
      <c r="CF247" s="3648" t="str">
        <f t="shared" si="473"/>
        <v/>
      </c>
      <c r="CG247" s="3648" t="str">
        <f t="shared" si="474"/>
        <v/>
      </c>
      <c r="CH247" s="3648" t="str">
        <f t="shared" si="475"/>
        <v/>
      </c>
      <c r="CI247" s="3648" t="str">
        <f t="shared" si="476"/>
        <v/>
      </c>
      <c r="CJ247" s="3648" t="str">
        <f t="shared" si="477"/>
        <v/>
      </c>
      <c r="CK247" s="3648" t="str">
        <f t="shared" si="478"/>
        <v/>
      </c>
      <c r="CL247" s="3648" t="str">
        <f t="shared" si="479"/>
        <v/>
      </c>
      <c r="CM247" s="3648" t="str">
        <f t="shared" si="480"/>
        <v/>
      </c>
      <c r="CN247" s="3648" t="str">
        <f t="shared" si="481"/>
        <v/>
      </c>
      <c r="CO247" s="3648" t="str">
        <f t="shared" si="482"/>
        <v/>
      </c>
      <c r="CP247" s="3648" t="str">
        <f t="shared" si="483"/>
        <v/>
      </c>
      <c r="CQ247" s="3648" t="str">
        <f t="shared" si="484"/>
        <v/>
      </c>
      <c r="CR247" s="3648" t="str">
        <f t="shared" si="485"/>
        <v/>
      </c>
      <c r="CS247" s="3648" t="str">
        <f t="shared" si="486"/>
        <v/>
      </c>
      <c r="CT247" s="3648" t="str">
        <f t="shared" si="487"/>
        <v/>
      </c>
      <c r="CU247" s="3648" t="str">
        <f t="shared" si="488"/>
        <v/>
      </c>
      <c r="CV247" s="3648" t="str">
        <f t="shared" si="489"/>
        <v/>
      </c>
      <c r="CW247" s="3648" t="str">
        <f t="shared" si="490"/>
        <v/>
      </c>
      <c r="CX247" s="3648" t="str">
        <f t="shared" si="491"/>
        <v/>
      </c>
      <c r="CY247" s="3648"/>
      <c r="CZ247" s="3648"/>
      <c r="DA247" s="3649">
        <f t="shared" si="492"/>
        <v>0</v>
      </c>
      <c r="DB247" s="3649">
        <f t="shared" si="493"/>
        <v>0</v>
      </c>
      <c r="DC247" s="3649">
        <f t="shared" si="494"/>
        <v>0</v>
      </c>
      <c r="DD247" s="3649">
        <f t="shared" si="495"/>
        <v>0</v>
      </c>
      <c r="DE247" s="3649">
        <f t="shared" si="496"/>
        <v>0</v>
      </c>
      <c r="DF247" s="3649">
        <f t="shared" si="497"/>
        <v>0</v>
      </c>
      <c r="DG247" s="3649">
        <f t="shared" si="498"/>
        <v>0</v>
      </c>
      <c r="DH247" s="3649">
        <f t="shared" si="499"/>
        <v>0</v>
      </c>
      <c r="DI247" s="3649">
        <f t="shared" si="500"/>
        <v>0</v>
      </c>
      <c r="DJ247" s="3649">
        <f t="shared" si="501"/>
        <v>0</v>
      </c>
      <c r="DK247" s="3649">
        <f t="shared" si="502"/>
        <v>0</v>
      </c>
      <c r="DL247" s="3649">
        <f t="shared" si="503"/>
        <v>0</v>
      </c>
      <c r="DM247" s="3649">
        <f t="shared" si="504"/>
        <v>0</v>
      </c>
      <c r="DN247" s="3649">
        <f t="shared" si="505"/>
        <v>0</v>
      </c>
      <c r="DO247" s="3649">
        <f t="shared" si="506"/>
        <v>0</v>
      </c>
      <c r="DP247" s="3649">
        <f t="shared" si="507"/>
        <v>0</v>
      </c>
      <c r="DQ247" s="3649">
        <f t="shared" si="508"/>
        <v>0</v>
      </c>
      <c r="DR247" s="3649">
        <f t="shared" si="509"/>
        <v>0</v>
      </c>
      <c r="DS247" s="3649">
        <f t="shared" si="510"/>
        <v>0</v>
      </c>
      <c r="DT247" s="3649">
        <f t="shared" si="511"/>
        <v>0</v>
      </c>
      <c r="DU247" s="3649">
        <f t="shared" si="512"/>
        <v>0</v>
      </c>
      <c r="DV247" s="3649">
        <f t="shared" si="513"/>
        <v>0</v>
      </c>
      <c r="DW247" s="3649">
        <f t="shared" si="514"/>
        <v>0</v>
      </c>
      <c r="DX247" s="3649">
        <f t="shared" si="514"/>
        <v>0</v>
      </c>
    </row>
    <row r="248" spans="1:128" ht="18.600000000000001" customHeight="1" x14ac:dyDescent="0.25">
      <c r="A248" s="6502"/>
      <c r="B248" s="2245" t="s">
        <v>3695</v>
      </c>
      <c r="C248" s="3679"/>
      <c r="D248" s="6188"/>
      <c r="E248" s="3681"/>
      <c r="F248" s="3691"/>
      <c r="G248" s="3683"/>
      <c r="H248" s="3682"/>
      <c r="I248" s="3683"/>
      <c r="J248" s="3682"/>
      <c r="K248" s="3683"/>
      <c r="L248" s="3682"/>
      <c r="M248" s="1923"/>
      <c r="N248" s="1925"/>
      <c r="O248" s="1926"/>
      <c r="P248" s="1925"/>
      <c r="Q248" s="1923"/>
      <c r="R248" s="1925"/>
      <c r="S248" s="1923"/>
      <c r="T248" s="1925"/>
      <c r="U248" s="1923"/>
      <c r="V248" s="1925"/>
      <c r="W248" s="1926"/>
      <c r="X248" s="1925"/>
      <c r="Y248" s="1926"/>
      <c r="Z248" s="1925"/>
      <c r="AA248" s="1926"/>
      <c r="AB248" s="1925"/>
      <c r="AC248" s="1923"/>
      <c r="AD248" s="1925"/>
      <c r="AE248" s="1926"/>
      <c r="AF248" s="1925"/>
      <c r="AG248" s="1926"/>
      <c r="AH248" s="1925"/>
      <c r="AI248" s="1926"/>
      <c r="AJ248" s="2731"/>
      <c r="AK248" s="3687"/>
      <c r="AL248" s="1925"/>
      <c r="AM248" s="1926"/>
      <c r="AN248" s="2731"/>
      <c r="AO248" s="3687"/>
      <c r="AP248" s="1925"/>
      <c r="AQ248" s="1926"/>
      <c r="AR248" s="2731"/>
      <c r="AS248" s="3687"/>
      <c r="AT248" s="2731"/>
      <c r="AU248" s="3687"/>
      <c r="AV248" s="1925"/>
      <c r="AW248" s="3687"/>
      <c r="AX248" s="1925"/>
      <c r="AY248" s="3647" t="str">
        <f t="shared" si="467"/>
        <v/>
      </c>
      <c r="CA248" s="3648" t="str">
        <f t="shared" si="468"/>
        <v/>
      </c>
      <c r="CB248" s="3648" t="str">
        <f t="shared" si="469"/>
        <v/>
      </c>
      <c r="CC248" s="3648" t="str">
        <f t="shared" si="470"/>
        <v/>
      </c>
      <c r="CD248" s="3648" t="str">
        <f t="shared" si="471"/>
        <v/>
      </c>
      <c r="CE248" s="3648" t="str">
        <f t="shared" si="472"/>
        <v/>
      </c>
      <c r="CF248" s="3648" t="str">
        <f t="shared" si="473"/>
        <v/>
      </c>
      <c r="CG248" s="3648" t="str">
        <f t="shared" si="474"/>
        <v/>
      </c>
      <c r="CH248" s="3648" t="str">
        <f t="shared" si="475"/>
        <v/>
      </c>
      <c r="CI248" s="3648" t="str">
        <f t="shared" si="476"/>
        <v/>
      </c>
      <c r="CJ248" s="3648" t="str">
        <f t="shared" si="477"/>
        <v/>
      </c>
      <c r="CK248" s="3648" t="str">
        <f t="shared" si="478"/>
        <v/>
      </c>
      <c r="CL248" s="3648" t="str">
        <f t="shared" si="479"/>
        <v/>
      </c>
      <c r="CM248" s="3648" t="str">
        <f t="shared" si="480"/>
        <v/>
      </c>
      <c r="CN248" s="3648" t="str">
        <f t="shared" si="481"/>
        <v/>
      </c>
      <c r="CO248" s="3648" t="str">
        <f t="shared" si="482"/>
        <v/>
      </c>
      <c r="CP248" s="3648" t="str">
        <f t="shared" si="483"/>
        <v/>
      </c>
      <c r="CQ248" s="3648" t="str">
        <f t="shared" si="484"/>
        <v/>
      </c>
      <c r="CR248" s="3648" t="str">
        <f t="shared" si="485"/>
        <v/>
      </c>
      <c r="CS248" s="3648" t="str">
        <f t="shared" si="486"/>
        <v/>
      </c>
      <c r="CT248" s="3648" t="str">
        <f t="shared" si="487"/>
        <v/>
      </c>
      <c r="CU248" s="3648" t="str">
        <f t="shared" si="488"/>
        <v/>
      </c>
      <c r="CV248" s="3648" t="str">
        <f t="shared" si="489"/>
        <v/>
      </c>
      <c r="CW248" s="3648" t="str">
        <f t="shared" si="490"/>
        <v/>
      </c>
      <c r="CX248" s="3648" t="str">
        <f t="shared" si="491"/>
        <v/>
      </c>
      <c r="CY248" s="3648"/>
      <c r="CZ248" s="3648"/>
      <c r="DA248" s="3649">
        <f t="shared" si="492"/>
        <v>0</v>
      </c>
      <c r="DB248" s="3649">
        <f t="shared" si="493"/>
        <v>0</v>
      </c>
      <c r="DC248" s="3649">
        <f t="shared" si="494"/>
        <v>0</v>
      </c>
      <c r="DD248" s="3649">
        <f t="shared" si="495"/>
        <v>0</v>
      </c>
      <c r="DE248" s="3649">
        <f t="shared" si="496"/>
        <v>0</v>
      </c>
      <c r="DF248" s="3649">
        <f t="shared" si="497"/>
        <v>0</v>
      </c>
      <c r="DG248" s="3649">
        <f t="shared" si="498"/>
        <v>0</v>
      </c>
      <c r="DH248" s="3649">
        <f t="shared" si="499"/>
        <v>0</v>
      </c>
      <c r="DI248" s="3649">
        <f t="shared" si="500"/>
        <v>0</v>
      </c>
      <c r="DJ248" s="3649">
        <f t="shared" si="501"/>
        <v>0</v>
      </c>
      <c r="DK248" s="3649">
        <f t="shared" si="502"/>
        <v>0</v>
      </c>
      <c r="DL248" s="3649">
        <f t="shared" si="503"/>
        <v>0</v>
      </c>
      <c r="DM248" s="3649">
        <f t="shared" si="504"/>
        <v>0</v>
      </c>
      <c r="DN248" s="3649">
        <f t="shared" si="505"/>
        <v>0</v>
      </c>
      <c r="DO248" s="3649">
        <f t="shared" si="506"/>
        <v>0</v>
      </c>
      <c r="DP248" s="3649">
        <f t="shared" si="507"/>
        <v>0</v>
      </c>
      <c r="DQ248" s="3649">
        <f t="shared" si="508"/>
        <v>0</v>
      </c>
      <c r="DR248" s="3649">
        <f t="shared" si="509"/>
        <v>0</v>
      </c>
      <c r="DS248" s="3649">
        <f t="shared" si="510"/>
        <v>0</v>
      </c>
      <c r="DT248" s="3649">
        <f t="shared" si="511"/>
        <v>0</v>
      </c>
      <c r="DU248" s="3649">
        <f t="shared" si="512"/>
        <v>0</v>
      </c>
      <c r="DV248" s="3649">
        <f t="shared" si="513"/>
        <v>0</v>
      </c>
      <c r="DW248" s="3649">
        <f t="shared" si="514"/>
        <v>0</v>
      </c>
      <c r="DX248" s="3649">
        <f t="shared" si="514"/>
        <v>0</v>
      </c>
    </row>
    <row r="249" spans="1:128" ht="33" customHeight="1" x14ac:dyDescent="0.25">
      <c r="A249" s="6502"/>
      <c r="B249" s="2974" t="s">
        <v>3696</v>
      </c>
      <c r="C249" s="3679"/>
      <c r="D249" s="3680"/>
      <c r="E249" s="3681"/>
      <c r="F249" s="3682"/>
      <c r="G249" s="3683"/>
      <c r="H249" s="3691"/>
      <c r="I249" s="3683"/>
      <c r="J249" s="3682"/>
      <c r="K249" s="3683"/>
      <c r="L249" s="3682"/>
      <c r="M249" s="6190"/>
      <c r="N249" s="3690"/>
      <c r="O249" s="1926"/>
      <c r="P249" s="1925"/>
      <c r="Q249" s="1923"/>
      <c r="R249" s="1925"/>
      <c r="S249" s="1923"/>
      <c r="T249" s="1925"/>
      <c r="U249" s="1923"/>
      <c r="V249" s="1925"/>
      <c r="W249" s="1926"/>
      <c r="X249" s="1925"/>
      <c r="Y249" s="1926"/>
      <c r="Z249" s="1925"/>
      <c r="AA249" s="1926"/>
      <c r="AB249" s="1925"/>
      <c r="AC249" s="1923"/>
      <c r="AD249" s="1925"/>
      <c r="AE249" s="1926"/>
      <c r="AF249" s="1925"/>
      <c r="AG249" s="1926"/>
      <c r="AH249" s="1925"/>
      <c r="AI249" s="1926"/>
      <c r="AJ249" s="2731"/>
      <c r="AK249" s="3687"/>
      <c r="AL249" s="1925"/>
      <c r="AM249" s="1926"/>
      <c r="AN249" s="2731"/>
      <c r="AO249" s="3687"/>
      <c r="AP249" s="1925"/>
      <c r="AQ249" s="1926"/>
      <c r="AR249" s="2731"/>
      <c r="AS249" s="3687"/>
      <c r="AT249" s="2731"/>
      <c r="AU249" s="3687"/>
      <c r="AV249" s="1925"/>
      <c r="AW249" s="3687"/>
      <c r="AX249" s="1925"/>
      <c r="AY249" s="3647" t="str">
        <f t="shared" si="467"/>
        <v/>
      </c>
      <c r="CA249" s="3648" t="str">
        <f t="shared" si="468"/>
        <v/>
      </c>
      <c r="CB249" s="3648" t="str">
        <f t="shared" si="469"/>
        <v/>
      </c>
      <c r="CC249" s="3648" t="str">
        <f t="shared" si="470"/>
        <v/>
      </c>
      <c r="CD249" s="3648" t="str">
        <f t="shared" si="471"/>
        <v/>
      </c>
      <c r="CE249" s="3648" t="str">
        <f t="shared" si="472"/>
        <v/>
      </c>
      <c r="CF249" s="3648" t="str">
        <f t="shared" si="473"/>
        <v/>
      </c>
      <c r="CG249" s="3648" t="str">
        <f t="shared" si="474"/>
        <v/>
      </c>
      <c r="CH249" s="3648" t="str">
        <f t="shared" si="475"/>
        <v/>
      </c>
      <c r="CI249" s="3648" t="str">
        <f t="shared" si="476"/>
        <v/>
      </c>
      <c r="CJ249" s="3648" t="str">
        <f t="shared" si="477"/>
        <v/>
      </c>
      <c r="CK249" s="3648" t="str">
        <f t="shared" si="478"/>
        <v/>
      </c>
      <c r="CL249" s="3648" t="str">
        <f t="shared" si="479"/>
        <v/>
      </c>
      <c r="CM249" s="3648" t="str">
        <f t="shared" si="480"/>
        <v/>
      </c>
      <c r="CN249" s="3648" t="str">
        <f t="shared" si="481"/>
        <v/>
      </c>
      <c r="CO249" s="3648" t="str">
        <f t="shared" si="482"/>
        <v/>
      </c>
      <c r="CP249" s="3648" t="str">
        <f t="shared" si="483"/>
        <v/>
      </c>
      <c r="CQ249" s="3648" t="str">
        <f t="shared" si="484"/>
        <v/>
      </c>
      <c r="CR249" s="3648" t="str">
        <f t="shared" si="485"/>
        <v/>
      </c>
      <c r="CS249" s="3648" t="str">
        <f t="shared" si="486"/>
        <v/>
      </c>
      <c r="CT249" s="3648" t="str">
        <f t="shared" si="487"/>
        <v/>
      </c>
      <c r="CU249" s="3648" t="str">
        <f t="shared" si="488"/>
        <v/>
      </c>
      <c r="CV249" s="3648" t="str">
        <f t="shared" si="489"/>
        <v/>
      </c>
      <c r="CW249" s="3648" t="str">
        <f t="shared" si="490"/>
        <v/>
      </c>
      <c r="CX249" s="3648" t="str">
        <f t="shared" si="491"/>
        <v/>
      </c>
      <c r="CY249" s="3648"/>
      <c r="CZ249" s="3648"/>
      <c r="DA249" s="3649">
        <f t="shared" si="492"/>
        <v>0</v>
      </c>
      <c r="DB249" s="3649">
        <f t="shared" si="493"/>
        <v>0</v>
      </c>
      <c r="DC249" s="3649">
        <f t="shared" si="494"/>
        <v>0</v>
      </c>
      <c r="DD249" s="3649">
        <f t="shared" si="495"/>
        <v>0</v>
      </c>
      <c r="DE249" s="3649">
        <f t="shared" si="496"/>
        <v>0</v>
      </c>
      <c r="DF249" s="3649">
        <f t="shared" si="497"/>
        <v>0</v>
      </c>
      <c r="DG249" s="3649">
        <f t="shared" si="498"/>
        <v>0</v>
      </c>
      <c r="DH249" s="3649">
        <f t="shared" si="499"/>
        <v>0</v>
      </c>
      <c r="DI249" s="3649">
        <f t="shared" si="500"/>
        <v>0</v>
      </c>
      <c r="DJ249" s="3649">
        <f t="shared" si="501"/>
        <v>0</v>
      </c>
      <c r="DK249" s="3649">
        <f t="shared" si="502"/>
        <v>0</v>
      </c>
      <c r="DL249" s="3649">
        <f t="shared" si="503"/>
        <v>0</v>
      </c>
      <c r="DM249" s="3649">
        <f t="shared" si="504"/>
        <v>0</v>
      </c>
      <c r="DN249" s="3649">
        <f t="shared" si="505"/>
        <v>0</v>
      </c>
      <c r="DO249" s="3649">
        <f t="shared" si="506"/>
        <v>0</v>
      </c>
      <c r="DP249" s="3649">
        <f t="shared" si="507"/>
        <v>0</v>
      </c>
      <c r="DQ249" s="3649">
        <f t="shared" si="508"/>
        <v>0</v>
      </c>
      <c r="DR249" s="3649">
        <f t="shared" si="509"/>
        <v>0</v>
      </c>
      <c r="DS249" s="3649">
        <f t="shared" si="510"/>
        <v>0</v>
      </c>
      <c r="DT249" s="3649">
        <f t="shared" si="511"/>
        <v>0</v>
      </c>
      <c r="DU249" s="3649">
        <f t="shared" si="512"/>
        <v>0</v>
      </c>
      <c r="DV249" s="3649">
        <f t="shared" si="513"/>
        <v>0</v>
      </c>
      <c r="DW249" s="3649">
        <f t="shared" si="514"/>
        <v>0</v>
      </c>
      <c r="DX249" s="3649">
        <f t="shared" si="514"/>
        <v>0</v>
      </c>
    </row>
    <row r="250" spans="1:128" ht="31.5" customHeight="1" x14ac:dyDescent="0.25">
      <c r="A250" s="6502"/>
      <c r="B250" s="2974" t="s">
        <v>3697</v>
      </c>
      <c r="C250" s="3679"/>
      <c r="D250" s="6188"/>
      <c r="E250" s="3681"/>
      <c r="F250" s="3682"/>
      <c r="G250" s="3683"/>
      <c r="H250" s="3682"/>
      <c r="I250" s="3683"/>
      <c r="J250" s="3691"/>
      <c r="K250" s="3683"/>
      <c r="L250" s="3682"/>
      <c r="M250" s="334"/>
      <c r="N250" s="593"/>
      <c r="O250" s="1926"/>
      <c r="P250" s="63"/>
      <c r="Q250" s="1923"/>
      <c r="R250" s="63"/>
      <c r="S250" s="1923"/>
      <c r="T250" s="63"/>
      <c r="U250" s="1923"/>
      <c r="V250" s="63"/>
      <c r="W250" s="1926"/>
      <c r="X250" s="63"/>
      <c r="Y250" s="1926"/>
      <c r="Z250" s="63"/>
      <c r="AA250" s="1926"/>
      <c r="AB250" s="63"/>
      <c r="AC250" s="1923"/>
      <c r="AD250" s="63"/>
      <c r="AE250" s="1926"/>
      <c r="AF250" s="63"/>
      <c r="AG250" s="1926"/>
      <c r="AH250" s="63"/>
      <c r="AI250" s="1926"/>
      <c r="AJ250" s="43"/>
      <c r="AK250" s="3687"/>
      <c r="AL250" s="63"/>
      <c r="AM250" s="1926"/>
      <c r="AN250" s="43"/>
      <c r="AO250" s="3687"/>
      <c r="AP250" s="63"/>
      <c r="AQ250" s="1926"/>
      <c r="AR250" s="43"/>
      <c r="AS250" s="3687"/>
      <c r="AT250" s="43"/>
      <c r="AU250" s="3687"/>
      <c r="AV250" s="63"/>
      <c r="AW250" s="3687"/>
      <c r="AX250" s="63"/>
      <c r="AY250" s="3647" t="str">
        <f t="shared" si="467"/>
        <v/>
      </c>
      <c r="CA250" s="3648" t="str">
        <f t="shared" si="468"/>
        <v/>
      </c>
      <c r="CB250" s="3648" t="str">
        <f t="shared" si="469"/>
        <v/>
      </c>
      <c r="CC250" s="3648" t="str">
        <f t="shared" si="470"/>
        <v/>
      </c>
      <c r="CD250" s="3648" t="str">
        <f t="shared" si="471"/>
        <v/>
      </c>
      <c r="CE250" s="3648" t="str">
        <f t="shared" si="472"/>
        <v/>
      </c>
      <c r="CF250" s="3648" t="str">
        <f t="shared" si="473"/>
        <v/>
      </c>
      <c r="CG250" s="3648" t="str">
        <f t="shared" si="474"/>
        <v/>
      </c>
      <c r="CH250" s="3648" t="str">
        <f t="shared" si="475"/>
        <v/>
      </c>
      <c r="CI250" s="3648" t="str">
        <f t="shared" si="476"/>
        <v/>
      </c>
      <c r="CJ250" s="3648" t="str">
        <f t="shared" si="477"/>
        <v/>
      </c>
      <c r="CK250" s="3648" t="str">
        <f t="shared" si="478"/>
        <v/>
      </c>
      <c r="CL250" s="3648" t="str">
        <f t="shared" si="479"/>
        <v/>
      </c>
      <c r="CM250" s="3648" t="str">
        <f t="shared" si="480"/>
        <v/>
      </c>
      <c r="CN250" s="3648" t="str">
        <f t="shared" si="481"/>
        <v/>
      </c>
      <c r="CO250" s="3648" t="str">
        <f t="shared" si="482"/>
        <v/>
      </c>
      <c r="CP250" s="3648" t="str">
        <f t="shared" si="483"/>
        <v/>
      </c>
      <c r="CQ250" s="3648" t="str">
        <f t="shared" si="484"/>
        <v/>
      </c>
      <c r="CR250" s="3648" t="str">
        <f t="shared" si="485"/>
        <v/>
      </c>
      <c r="CS250" s="3648" t="str">
        <f t="shared" si="486"/>
        <v/>
      </c>
      <c r="CT250" s="3648" t="str">
        <f t="shared" si="487"/>
        <v/>
      </c>
      <c r="CU250" s="3648" t="str">
        <f t="shared" si="488"/>
        <v/>
      </c>
      <c r="CV250" s="3648" t="str">
        <f t="shared" si="489"/>
        <v/>
      </c>
      <c r="CW250" s="3648" t="str">
        <f t="shared" si="490"/>
        <v/>
      </c>
      <c r="CX250" s="3648" t="str">
        <f t="shared" si="491"/>
        <v/>
      </c>
      <c r="CY250" s="3648"/>
      <c r="CZ250" s="3648"/>
      <c r="DA250" s="3649">
        <f t="shared" si="492"/>
        <v>0</v>
      </c>
      <c r="DB250" s="3649">
        <f t="shared" si="493"/>
        <v>0</v>
      </c>
      <c r="DC250" s="3649">
        <f t="shared" si="494"/>
        <v>0</v>
      </c>
      <c r="DD250" s="3649">
        <f t="shared" si="495"/>
        <v>0</v>
      </c>
      <c r="DE250" s="3649">
        <f t="shared" si="496"/>
        <v>0</v>
      </c>
      <c r="DF250" s="3649">
        <f t="shared" si="497"/>
        <v>0</v>
      </c>
      <c r="DG250" s="3649">
        <f t="shared" si="498"/>
        <v>0</v>
      </c>
      <c r="DH250" s="3649">
        <f t="shared" si="499"/>
        <v>0</v>
      </c>
      <c r="DI250" s="3649">
        <f t="shared" si="500"/>
        <v>0</v>
      </c>
      <c r="DJ250" s="3649">
        <f t="shared" si="501"/>
        <v>0</v>
      </c>
      <c r="DK250" s="3649">
        <f t="shared" si="502"/>
        <v>0</v>
      </c>
      <c r="DL250" s="3649">
        <f t="shared" si="503"/>
        <v>0</v>
      </c>
      <c r="DM250" s="3649">
        <f t="shared" si="504"/>
        <v>0</v>
      </c>
      <c r="DN250" s="3649">
        <f t="shared" si="505"/>
        <v>0</v>
      </c>
      <c r="DO250" s="3649">
        <f t="shared" si="506"/>
        <v>0</v>
      </c>
      <c r="DP250" s="3649">
        <f t="shared" si="507"/>
        <v>0</v>
      </c>
      <c r="DQ250" s="3649">
        <f t="shared" si="508"/>
        <v>0</v>
      </c>
      <c r="DR250" s="3649">
        <f t="shared" si="509"/>
        <v>0</v>
      </c>
      <c r="DS250" s="3649">
        <f t="shared" si="510"/>
        <v>0</v>
      </c>
      <c r="DT250" s="3649">
        <f t="shared" si="511"/>
        <v>0</v>
      </c>
      <c r="DU250" s="3649">
        <f t="shared" si="512"/>
        <v>0</v>
      </c>
      <c r="DV250" s="3649">
        <f t="shared" si="513"/>
        <v>0</v>
      </c>
      <c r="DW250" s="3649">
        <f t="shared" si="514"/>
        <v>0</v>
      </c>
      <c r="DX250" s="3649">
        <f t="shared" si="514"/>
        <v>0</v>
      </c>
    </row>
    <row r="251" spans="1:128" ht="28.9" customHeight="1" x14ac:dyDescent="0.25">
      <c r="A251" s="6502"/>
      <c r="B251" s="2974" t="s">
        <v>3698</v>
      </c>
      <c r="C251" s="3679"/>
      <c r="D251" s="6188"/>
      <c r="E251" s="3681"/>
      <c r="F251" s="3682"/>
      <c r="G251" s="3683"/>
      <c r="H251" s="3682"/>
      <c r="I251" s="3683"/>
      <c r="J251" s="3682"/>
      <c r="K251" s="3683"/>
      <c r="L251" s="3682"/>
      <c r="M251" s="1926"/>
      <c r="N251" s="63"/>
      <c r="O251" s="1926"/>
      <c r="P251" s="63"/>
      <c r="Q251" s="1923"/>
      <c r="R251" s="63"/>
      <c r="S251" s="1923"/>
      <c r="T251" s="63"/>
      <c r="U251" s="1923"/>
      <c r="V251" s="63"/>
      <c r="W251" s="1926"/>
      <c r="X251" s="63"/>
      <c r="Y251" s="1926"/>
      <c r="Z251" s="63"/>
      <c r="AA251" s="1926"/>
      <c r="AB251" s="63"/>
      <c r="AC251" s="1923"/>
      <c r="AD251" s="63"/>
      <c r="AE251" s="1926"/>
      <c r="AF251" s="63"/>
      <c r="AG251" s="1926"/>
      <c r="AH251" s="63"/>
      <c r="AI251" s="1926"/>
      <c r="AJ251" s="43"/>
      <c r="AK251" s="3687"/>
      <c r="AL251" s="63"/>
      <c r="AM251" s="1926"/>
      <c r="AN251" s="43"/>
      <c r="AO251" s="3687"/>
      <c r="AP251" s="63"/>
      <c r="AQ251" s="1926"/>
      <c r="AR251" s="43"/>
      <c r="AS251" s="3687"/>
      <c r="AT251" s="43"/>
      <c r="AU251" s="3687"/>
      <c r="AV251" s="63"/>
      <c r="AW251" s="3687"/>
      <c r="AX251" s="63"/>
      <c r="AY251" s="3647" t="str">
        <f t="shared" si="467"/>
        <v/>
      </c>
      <c r="CA251" s="3648" t="str">
        <f t="shared" si="468"/>
        <v/>
      </c>
      <c r="CB251" s="3648" t="str">
        <f t="shared" si="469"/>
        <v/>
      </c>
      <c r="CC251" s="3648" t="str">
        <f t="shared" si="470"/>
        <v/>
      </c>
      <c r="CD251" s="3648" t="str">
        <f t="shared" si="471"/>
        <v/>
      </c>
      <c r="CE251" s="3648" t="str">
        <f t="shared" si="472"/>
        <v/>
      </c>
      <c r="CF251" s="3648" t="str">
        <f t="shared" si="473"/>
        <v/>
      </c>
      <c r="CG251" s="3648" t="str">
        <f t="shared" si="474"/>
        <v/>
      </c>
      <c r="CH251" s="3648" t="str">
        <f t="shared" si="475"/>
        <v/>
      </c>
      <c r="CI251" s="3648" t="str">
        <f t="shared" si="476"/>
        <v/>
      </c>
      <c r="CJ251" s="3648" t="str">
        <f t="shared" si="477"/>
        <v/>
      </c>
      <c r="CK251" s="3648" t="str">
        <f t="shared" si="478"/>
        <v/>
      </c>
      <c r="CL251" s="3648" t="str">
        <f t="shared" si="479"/>
        <v/>
      </c>
      <c r="CM251" s="3648" t="str">
        <f t="shared" si="480"/>
        <v/>
      </c>
      <c r="CN251" s="3648" t="str">
        <f t="shared" si="481"/>
        <v/>
      </c>
      <c r="CO251" s="3648" t="str">
        <f t="shared" si="482"/>
        <v/>
      </c>
      <c r="CP251" s="3648" t="str">
        <f t="shared" si="483"/>
        <v/>
      </c>
      <c r="CQ251" s="3648" t="str">
        <f t="shared" si="484"/>
        <v/>
      </c>
      <c r="CR251" s="3648" t="str">
        <f t="shared" si="485"/>
        <v/>
      </c>
      <c r="CS251" s="3648" t="str">
        <f t="shared" si="486"/>
        <v/>
      </c>
      <c r="CT251" s="3648" t="str">
        <f t="shared" si="487"/>
        <v/>
      </c>
      <c r="CU251" s="3648" t="str">
        <f t="shared" si="488"/>
        <v/>
      </c>
      <c r="CV251" s="3648" t="str">
        <f t="shared" si="489"/>
        <v/>
      </c>
      <c r="CW251" s="3648" t="str">
        <f t="shared" si="490"/>
        <v/>
      </c>
      <c r="CX251" s="3648" t="str">
        <f t="shared" si="491"/>
        <v/>
      </c>
      <c r="CY251" s="3648"/>
      <c r="CZ251" s="3648"/>
      <c r="DA251" s="3649">
        <f t="shared" si="492"/>
        <v>0</v>
      </c>
      <c r="DB251" s="3649">
        <f t="shared" si="493"/>
        <v>0</v>
      </c>
      <c r="DC251" s="3649">
        <f t="shared" si="494"/>
        <v>0</v>
      </c>
      <c r="DD251" s="3649">
        <f t="shared" si="495"/>
        <v>0</v>
      </c>
      <c r="DE251" s="3649">
        <f t="shared" si="496"/>
        <v>0</v>
      </c>
      <c r="DF251" s="3649">
        <f t="shared" si="497"/>
        <v>0</v>
      </c>
      <c r="DG251" s="3649">
        <f t="shared" si="498"/>
        <v>0</v>
      </c>
      <c r="DH251" s="3649">
        <f t="shared" si="499"/>
        <v>0</v>
      </c>
      <c r="DI251" s="3649">
        <f t="shared" si="500"/>
        <v>0</v>
      </c>
      <c r="DJ251" s="3649">
        <f t="shared" si="501"/>
        <v>0</v>
      </c>
      <c r="DK251" s="3649">
        <f t="shared" si="502"/>
        <v>0</v>
      </c>
      <c r="DL251" s="3649">
        <f t="shared" si="503"/>
        <v>0</v>
      </c>
      <c r="DM251" s="3649">
        <f t="shared" si="504"/>
        <v>0</v>
      </c>
      <c r="DN251" s="3649">
        <f t="shared" si="505"/>
        <v>0</v>
      </c>
      <c r="DO251" s="3649">
        <f t="shared" si="506"/>
        <v>0</v>
      </c>
      <c r="DP251" s="3649">
        <f t="shared" si="507"/>
        <v>0</v>
      </c>
      <c r="DQ251" s="3649">
        <f t="shared" si="508"/>
        <v>0</v>
      </c>
      <c r="DR251" s="3649">
        <f t="shared" si="509"/>
        <v>0</v>
      </c>
      <c r="DS251" s="3649">
        <f t="shared" si="510"/>
        <v>0</v>
      </c>
      <c r="DT251" s="3649">
        <f t="shared" si="511"/>
        <v>0</v>
      </c>
      <c r="DU251" s="3649">
        <f t="shared" si="512"/>
        <v>0</v>
      </c>
      <c r="DV251" s="3649">
        <f t="shared" si="513"/>
        <v>0</v>
      </c>
      <c r="DW251" s="3649">
        <f t="shared" si="514"/>
        <v>0</v>
      </c>
      <c r="DX251" s="3649">
        <f t="shared" si="514"/>
        <v>0</v>
      </c>
    </row>
    <row r="252" spans="1:128" ht="30.6" customHeight="1" x14ac:dyDescent="0.25">
      <c r="A252" s="6502"/>
      <c r="B252" s="2974" t="s">
        <v>3699</v>
      </c>
      <c r="C252" s="3679"/>
      <c r="D252" s="6188"/>
      <c r="E252" s="3681"/>
      <c r="F252" s="3682"/>
      <c r="G252" s="3683"/>
      <c r="H252" s="3682"/>
      <c r="I252" s="3683"/>
      <c r="J252" s="3682"/>
      <c r="K252" s="3683"/>
      <c r="L252" s="3682"/>
      <c r="M252" s="1926"/>
      <c r="N252" s="63"/>
      <c r="O252" s="1926"/>
      <c r="P252" s="63"/>
      <c r="Q252" s="1923"/>
      <c r="R252" s="63"/>
      <c r="S252" s="1923"/>
      <c r="T252" s="63"/>
      <c r="U252" s="1923"/>
      <c r="V252" s="63"/>
      <c r="W252" s="1926"/>
      <c r="X252" s="63"/>
      <c r="Y252" s="1926"/>
      <c r="Z252" s="63"/>
      <c r="AA252" s="1926"/>
      <c r="AB252" s="63"/>
      <c r="AC252" s="1923"/>
      <c r="AD252" s="63"/>
      <c r="AE252" s="1926"/>
      <c r="AF252" s="63"/>
      <c r="AG252" s="1926"/>
      <c r="AH252" s="63"/>
      <c r="AI252" s="1926"/>
      <c r="AJ252" s="43"/>
      <c r="AK252" s="3687"/>
      <c r="AL252" s="63"/>
      <c r="AM252" s="1926"/>
      <c r="AN252" s="43"/>
      <c r="AO252" s="3687"/>
      <c r="AP252" s="63"/>
      <c r="AQ252" s="1926"/>
      <c r="AR252" s="43"/>
      <c r="AS252" s="3687"/>
      <c r="AT252" s="43"/>
      <c r="AU252" s="3687"/>
      <c r="AV252" s="63"/>
      <c r="AW252" s="3687"/>
      <c r="AX252" s="63"/>
      <c r="AY252" s="3647" t="str">
        <f t="shared" si="467"/>
        <v/>
      </c>
      <c r="CA252" s="3648" t="str">
        <f t="shared" si="468"/>
        <v/>
      </c>
      <c r="CB252" s="3648" t="str">
        <f t="shared" si="469"/>
        <v/>
      </c>
      <c r="CC252" s="3648" t="str">
        <f t="shared" si="470"/>
        <v/>
      </c>
      <c r="CD252" s="3648" t="str">
        <f t="shared" si="471"/>
        <v/>
      </c>
      <c r="CE252" s="3648" t="str">
        <f t="shared" si="472"/>
        <v/>
      </c>
      <c r="CF252" s="3648" t="str">
        <f t="shared" si="473"/>
        <v/>
      </c>
      <c r="CG252" s="3648" t="str">
        <f t="shared" si="474"/>
        <v/>
      </c>
      <c r="CH252" s="3648" t="str">
        <f t="shared" si="475"/>
        <v/>
      </c>
      <c r="CI252" s="3648" t="str">
        <f t="shared" si="476"/>
        <v/>
      </c>
      <c r="CJ252" s="3648" t="str">
        <f t="shared" si="477"/>
        <v/>
      </c>
      <c r="CK252" s="3648" t="str">
        <f t="shared" si="478"/>
        <v/>
      </c>
      <c r="CL252" s="3648" t="str">
        <f t="shared" si="479"/>
        <v/>
      </c>
      <c r="CM252" s="3648" t="str">
        <f t="shared" si="480"/>
        <v/>
      </c>
      <c r="CN252" s="3648" t="str">
        <f t="shared" si="481"/>
        <v/>
      </c>
      <c r="CO252" s="3648" t="str">
        <f t="shared" si="482"/>
        <v/>
      </c>
      <c r="CP252" s="3648" t="str">
        <f t="shared" si="483"/>
        <v/>
      </c>
      <c r="CQ252" s="3648" t="str">
        <f t="shared" si="484"/>
        <v/>
      </c>
      <c r="CR252" s="3648" t="str">
        <f t="shared" si="485"/>
        <v/>
      </c>
      <c r="CS252" s="3648" t="str">
        <f t="shared" si="486"/>
        <v/>
      </c>
      <c r="CT252" s="3648" t="str">
        <f t="shared" si="487"/>
        <v/>
      </c>
      <c r="CU252" s="3648" t="str">
        <f t="shared" si="488"/>
        <v/>
      </c>
      <c r="CV252" s="3648" t="str">
        <f t="shared" si="489"/>
        <v/>
      </c>
      <c r="CW252" s="3648" t="str">
        <f t="shared" si="490"/>
        <v/>
      </c>
      <c r="CX252" s="3648" t="str">
        <f t="shared" si="491"/>
        <v/>
      </c>
      <c r="CY252" s="3648"/>
      <c r="CZ252" s="3648"/>
      <c r="DA252" s="3649">
        <f t="shared" si="492"/>
        <v>0</v>
      </c>
      <c r="DB252" s="3649">
        <f t="shared" si="493"/>
        <v>0</v>
      </c>
      <c r="DC252" s="3649">
        <f t="shared" si="494"/>
        <v>0</v>
      </c>
      <c r="DD252" s="3649">
        <f t="shared" si="495"/>
        <v>0</v>
      </c>
      <c r="DE252" s="3649">
        <f t="shared" si="496"/>
        <v>0</v>
      </c>
      <c r="DF252" s="3649">
        <f t="shared" si="497"/>
        <v>0</v>
      </c>
      <c r="DG252" s="3649">
        <f t="shared" si="498"/>
        <v>0</v>
      </c>
      <c r="DH252" s="3649">
        <f t="shared" si="499"/>
        <v>0</v>
      </c>
      <c r="DI252" s="3649">
        <f t="shared" si="500"/>
        <v>0</v>
      </c>
      <c r="DJ252" s="3649">
        <f t="shared" si="501"/>
        <v>0</v>
      </c>
      <c r="DK252" s="3649">
        <f t="shared" si="502"/>
        <v>0</v>
      </c>
      <c r="DL252" s="3649">
        <f t="shared" si="503"/>
        <v>0</v>
      </c>
      <c r="DM252" s="3649">
        <f t="shared" si="504"/>
        <v>0</v>
      </c>
      <c r="DN252" s="3649">
        <f t="shared" si="505"/>
        <v>0</v>
      </c>
      <c r="DO252" s="3649">
        <f t="shared" si="506"/>
        <v>0</v>
      </c>
      <c r="DP252" s="3649">
        <f t="shared" si="507"/>
        <v>0</v>
      </c>
      <c r="DQ252" s="3649">
        <f t="shared" si="508"/>
        <v>0</v>
      </c>
      <c r="DR252" s="3649">
        <f t="shared" si="509"/>
        <v>0</v>
      </c>
      <c r="DS252" s="3649">
        <f t="shared" si="510"/>
        <v>0</v>
      </c>
      <c r="DT252" s="3649">
        <f t="shared" si="511"/>
        <v>0</v>
      </c>
      <c r="DU252" s="3649">
        <f t="shared" si="512"/>
        <v>0</v>
      </c>
      <c r="DV252" s="3649">
        <f t="shared" si="513"/>
        <v>0</v>
      </c>
      <c r="DW252" s="3649">
        <f t="shared" ref="DW252:DX258" si="515">IF(AND(C252&lt;&gt;0,OR(AO252="",AQ252="",AS252="",AU252="")),1,0)</f>
        <v>0</v>
      </c>
      <c r="DX252" s="3649">
        <f t="shared" si="515"/>
        <v>0</v>
      </c>
    </row>
    <row r="253" spans="1:128" ht="21.6" customHeight="1" x14ac:dyDescent="0.25">
      <c r="A253" s="6502"/>
      <c r="B253" s="2245" t="s">
        <v>3700</v>
      </c>
      <c r="C253" s="3679"/>
      <c r="D253" s="6188"/>
      <c r="E253" s="3681"/>
      <c r="F253" s="3682"/>
      <c r="G253" s="3683"/>
      <c r="H253" s="3682"/>
      <c r="I253" s="3683"/>
      <c r="J253" s="3682"/>
      <c r="K253" s="3683"/>
      <c r="L253" s="3691"/>
      <c r="M253" s="1926"/>
      <c r="N253" s="63"/>
      <c r="O253" s="1926"/>
      <c r="P253" s="63"/>
      <c r="Q253" s="1923"/>
      <c r="R253" s="63"/>
      <c r="S253" s="1923"/>
      <c r="T253" s="63"/>
      <c r="U253" s="1923"/>
      <c r="V253" s="63"/>
      <c r="W253" s="1926"/>
      <c r="X253" s="63"/>
      <c r="Y253" s="1926"/>
      <c r="Z253" s="63"/>
      <c r="AA253" s="1926"/>
      <c r="AB253" s="63"/>
      <c r="AC253" s="1923"/>
      <c r="AD253" s="63"/>
      <c r="AE253" s="1926"/>
      <c r="AF253" s="63"/>
      <c r="AG253" s="1926"/>
      <c r="AH253" s="63"/>
      <c r="AI253" s="1926"/>
      <c r="AJ253" s="43"/>
      <c r="AK253" s="3687"/>
      <c r="AL253" s="63"/>
      <c r="AM253" s="1926"/>
      <c r="AN253" s="43"/>
      <c r="AO253" s="3687"/>
      <c r="AP253" s="63"/>
      <c r="AQ253" s="1926"/>
      <c r="AR253" s="43"/>
      <c r="AS253" s="3687"/>
      <c r="AT253" s="43"/>
      <c r="AU253" s="3687"/>
      <c r="AV253" s="63"/>
      <c r="AW253" s="3687"/>
      <c r="AX253" s="63"/>
      <c r="AY253" s="3647" t="str">
        <f t="shared" si="467"/>
        <v/>
      </c>
      <c r="CA253" s="3648" t="str">
        <f t="shared" si="468"/>
        <v/>
      </c>
      <c r="CB253" s="3648" t="str">
        <f t="shared" si="469"/>
        <v/>
      </c>
      <c r="CC253" s="3648" t="str">
        <f t="shared" si="470"/>
        <v/>
      </c>
      <c r="CD253" s="3648" t="str">
        <f t="shared" si="471"/>
        <v/>
      </c>
      <c r="CE253" s="3648" t="str">
        <f t="shared" si="472"/>
        <v/>
      </c>
      <c r="CF253" s="3648" t="str">
        <f t="shared" si="473"/>
        <v/>
      </c>
      <c r="CG253" s="3648" t="str">
        <f t="shared" si="474"/>
        <v/>
      </c>
      <c r="CH253" s="3648" t="str">
        <f t="shared" si="475"/>
        <v/>
      </c>
      <c r="CI253" s="3648" t="str">
        <f t="shared" si="476"/>
        <v/>
      </c>
      <c r="CJ253" s="3648" t="str">
        <f t="shared" si="477"/>
        <v/>
      </c>
      <c r="CK253" s="3648" t="str">
        <f t="shared" si="478"/>
        <v/>
      </c>
      <c r="CL253" s="3648" t="str">
        <f t="shared" si="479"/>
        <v/>
      </c>
      <c r="CM253" s="3648" t="str">
        <f t="shared" si="480"/>
        <v/>
      </c>
      <c r="CN253" s="3648" t="str">
        <f t="shared" si="481"/>
        <v/>
      </c>
      <c r="CO253" s="3648" t="str">
        <f t="shared" si="482"/>
        <v/>
      </c>
      <c r="CP253" s="3648" t="str">
        <f t="shared" si="483"/>
        <v/>
      </c>
      <c r="CQ253" s="3648" t="str">
        <f t="shared" si="484"/>
        <v/>
      </c>
      <c r="CR253" s="3648" t="str">
        <f t="shared" si="485"/>
        <v/>
      </c>
      <c r="CS253" s="3648" t="str">
        <f t="shared" si="486"/>
        <v/>
      </c>
      <c r="CT253" s="3648" t="str">
        <f t="shared" si="487"/>
        <v/>
      </c>
      <c r="CU253" s="3648" t="str">
        <f t="shared" si="488"/>
        <v/>
      </c>
      <c r="CV253" s="3648" t="str">
        <f t="shared" si="489"/>
        <v/>
      </c>
      <c r="CW253" s="3648" t="str">
        <f t="shared" si="490"/>
        <v/>
      </c>
      <c r="CX253" s="3648" t="str">
        <f t="shared" si="491"/>
        <v/>
      </c>
      <c r="CY253" s="3648"/>
      <c r="CZ253" s="3648"/>
      <c r="DA253" s="3649">
        <f t="shared" si="492"/>
        <v>0</v>
      </c>
      <c r="DB253" s="3649">
        <f t="shared" si="493"/>
        <v>0</v>
      </c>
      <c r="DC253" s="3649">
        <f t="shared" si="494"/>
        <v>0</v>
      </c>
      <c r="DD253" s="3649">
        <f t="shared" si="495"/>
        <v>0</v>
      </c>
      <c r="DE253" s="3649">
        <f t="shared" si="496"/>
        <v>0</v>
      </c>
      <c r="DF253" s="3649">
        <f t="shared" si="497"/>
        <v>0</v>
      </c>
      <c r="DG253" s="3649">
        <f t="shared" si="498"/>
        <v>0</v>
      </c>
      <c r="DH253" s="3649">
        <f t="shared" si="499"/>
        <v>0</v>
      </c>
      <c r="DI253" s="3649">
        <f t="shared" si="500"/>
        <v>0</v>
      </c>
      <c r="DJ253" s="3649">
        <f t="shared" si="501"/>
        <v>0</v>
      </c>
      <c r="DK253" s="3649">
        <f t="shared" si="502"/>
        <v>0</v>
      </c>
      <c r="DL253" s="3649">
        <f t="shared" si="503"/>
        <v>0</v>
      </c>
      <c r="DM253" s="3649">
        <f t="shared" si="504"/>
        <v>0</v>
      </c>
      <c r="DN253" s="3649">
        <f t="shared" si="505"/>
        <v>0</v>
      </c>
      <c r="DO253" s="3649">
        <f t="shared" si="506"/>
        <v>0</v>
      </c>
      <c r="DP253" s="3649">
        <f t="shared" si="507"/>
        <v>0</v>
      </c>
      <c r="DQ253" s="3649">
        <f t="shared" si="508"/>
        <v>0</v>
      </c>
      <c r="DR253" s="3649">
        <f t="shared" si="509"/>
        <v>0</v>
      </c>
      <c r="DS253" s="3649">
        <f t="shared" si="510"/>
        <v>0</v>
      </c>
      <c r="DT253" s="3649">
        <f t="shared" si="511"/>
        <v>0</v>
      </c>
      <c r="DU253" s="3649">
        <f t="shared" si="512"/>
        <v>0</v>
      </c>
      <c r="DV253" s="3649">
        <f t="shared" si="513"/>
        <v>0</v>
      </c>
      <c r="DW253" s="3649">
        <f t="shared" si="515"/>
        <v>0</v>
      </c>
      <c r="DX253" s="3649">
        <f t="shared" si="515"/>
        <v>0</v>
      </c>
    </row>
    <row r="254" spans="1:128" x14ac:dyDescent="0.25">
      <c r="A254" s="6503"/>
      <c r="B254" s="2249" t="s">
        <v>3701</v>
      </c>
      <c r="C254" s="3692"/>
      <c r="D254" s="3693"/>
      <c r="E254" s="6191"/>
      <c r="F254" s="6192"/>
      <c r="G254" s="6193"/>
      <c r="H254" s="6192"/>
      <c r="I254" s="6193"/>
      <c r="J254" s="6192"/>
      <c r="K254" s="6193"/>
      <c r="L254" s="6192"/>
      <c r="M254" s="2023"/>
      <c r="N254" s="2021"/>
      <c r="O254" s="2023"/>
      <c r="P254" s="2021"/>
      <c r="Q254" s="2022"/>
      <c r="R254" s="2021"/>
      <c r="S254" s="2022"/>
      <c r="T254" s="2021"/>
      <c r="U254" s="2022"/>
      <c r="V254" s="2021"/>
      <c r="W254" s="2023"/>
      <c r="X254" s="2021"/>
      <c r="Y254" s="2023"/>
      <c r="Z254" s="2021"/>
      <c r="AA254" s="2023"/>
      <c r="AB254" s="2021"/>
      <c r="AC254" s="2022"/>
      <c r="AD254" s="2021"/>
      <c r="AE254" s="2023"/>
      <c r="AF254" s="2021"/>
      <c r="AG254" s="2023"/>
      <c r="AH254" s="2021"/>
      <c r="AI254" s="2023"/>
      <c r="AJ254" s="2024"/>
      <c r="AK254" s="2167"/>
      <c r="AL254" s="2021"/>
      <c r="AM254" s="2023"/>
      <c r="AN254" s="2024"/>
      <c r="AO254" s="2167"/>
      <c r="AP254" s="2021"/>
      <c r="AQ254" s="2023"/>
      <c r="AR254" s="2024"/>
      <c r="AS254" s="2167"/>
      <c r="AT254" s="2024"/>
      <c r="AU254" s="2167"/>
      <c r="AV254" s="2021"/>
      <c r="AW254" s="2167"/>
      <c r="AX254" s="2021"/>
      <c r="AY254" s="3647" t="str">
        <f t="shared" si="467"/>
        <v/>
      </c>
      <c r="CA254" s="3648" t="str">
        <f t="shared" si="468"/>
        <v/>
      </c>
      <c r="CB254" s="3648" t="str">
        <f t="shared" si="469"/>
        <v/>
      </c>
      <c r="CC254" s="3648" t="str">
        <f t="shared" si="470"/>
        <v/>
      </c>
      <c r="CD254" s="3648" t="str">
        <f t="shared" si="471"/>
        <v/>
      </c>
      <c r="CE254" s="3648" t="str">
        <f t="shared" si="472"/>
        <v/>
      </c>
      <c r="CF254" s="3648" t="str">
        <f t="shared" si="473"/>
        <v/>
      </c>
      <c r="CG254" s="3648" t="str">
        <f t="shared" si="474"/>
        <v/>
      </c>
      <c r="CH254" s="3648" t="str">
        <f t="shared" si="475"/>
        <v/>
      </c>
      <c r="CI254" s="3648" t="str">
        <f t="shared" si="476"/>
        <v/>
      </c>
      <c r="CJ254" s="3648" t="str">
        <f t="shared" si="477"/>
        <v/>
      </c>
      <c r="CK254" s="3648" t="str">
        <f t="shared" si="478"/>
        <v/>
      </c>
      <c r="CL254" s="3648" t="str">
        <f t="shared" si="479"/>
        <v/>
      </c>
      <c r="CM254" s="3648" t="str">
        <f t="shared" si="480"/>
        <v/>
      </c>
      <c r="CN254" s="3648" t="str">
        <f t="shared" si="481"/>
        <v/>
      </c>
      <c r="CO254" s="3648" t="str">
        <f t="shared" si="482"/>
        <v/>
      </c>
      <c r="CP254" s="3648" t="str">
        <f t="shared" si="483"/>
        <v/>
      </c>
      <c r="CQ254" s="3648" t="str">
        <f t="shared" si="484"/>
        <v/>
      </c>
      <c r="CR254" s="3648" t="str">
        <f t="shared" si="485"/>
        <v/>
      </c>
      <c r="CS254" s="3648" t="str">
        <f t="shared" si="486"/>
        <v/>
      </c>
      <c r="CT254" s="3648" t="str">
        <f t="shared" si="487"/>
        <v/>
      </c>
      <c r="CU254" s="3648" t="str">
        <f t="shared" si="488"/>
        <v/>
      </c>
      <c r="CV254" s="3648" t="str">
        <f t="shared" si="489"/>
        <v/>
      </c>
      <c r="CW254" s="3648" t="str">
        <f t="shared" si="490"/>
        <v/>
      </c>
      <c r="CX254" s="3648" t="str">
        <f t="shared" si="491"/>
        <v/>
      </c>
      <c r="CY254" s="3648"/>
      <c r="CZ254" s="3648"/>
      <c r="DA254" s="3649">
        <f t="shared" si="492"/>
        <v>0</v>
      </c>
      <c r="DB254" s="3649">
        <f t="shared" si="493"/>
        <v>0</v>
      </c>
      <c r="DC254" s="3649">
        <f t="shared" si="494"/>
        <v>0</v>
      </c>
      <c r="DD254" s="3649">
        <f t="shared" si="495"/>
        <v>0</v>
      </c>
      <c r="DE254" s="3649">
        <f t="shared" si="496"/>
        <v>0</v>
      </c>
      <c r="DF254" s="3649">
        <f t="shared" si="497"/>
        <v>0</v>
      </c>
      <c r="DG254" s="3649">
        <f t="shared" si="498"/>
        <v>0</v>
      </c>
      <c r="DH254" s="3649">
        <f t="shared" si="499"/>
        <v>0</v>
      </c>
      <c r="DI254" s="3649">
        <f t="shared" si="500"/>
        <v>0</v>
      </c>
      <c r="DJ254" s="3649">
        <f t="shared" si="501"/>
        <v>0</v>
      </c>
      <c r="DK254" s="3649">
        <f t="shared" si="502"/>
        <v>0</v>
      </c>
      <c r="DL254" s="3649">
        <f t="shared" si="503"/>
        <v>0</v>
      </c>
      <c r="DM254" s="3649">
        <f t="shared" si="504"/>
        <v>0</v>
      </c>
      <c r="DN254" s="3649">
        <f t="shared" si="505"/>
        <v>0</v>
      </c>
      <c r="DO254" s="3649">
        <f t="shared" si="506"/>
        <v>0</v>
      </c>
      <c r="DP254" s="3649">
        <f t="shared" si="507"/>
        <v>0</v>
      </c>
      <c r="DQ254" s="3649">
        <f t="shared" si="508"/>
        <v>0</v>
      </c>
      <c r="DR254" s="3649">
        <f t="shared" si="509"/>
        <v>0</v>
      </c>
      <c r="DS254" s="3649">
        <f t="shared" si="510"/>
        <v>0</v>
      </c>
      <c r="DT254" s="3649">
        <f t="shared" si="511"/>
        <v>0</v>
      </c>
      <c r="DU254" s="3649">
        <f t="shared" si="512"/>
        <v>0</v>
      </c>
      <c r="DV254" s="3649">
        <f t="shared" si="513"/>
        <v>0</v>
      </c>
      <c r="DW254" s="3649">
        <f t="shared" si="515"/>
        <v>0</v>
      </c>
      <c r="DX254" s="3649">
        <f t="shared" si="515"/>
        <v>0</v>
      </c>
    </row>
    <row r="255" spans="1:128" ht="15" customHeight="1" x14ac:dyDescent="0.25">
      <c r="A255" s="8104" t="s">
        <v>3714</v>
      </c>
      <c r="B255" s="2151" t="s">
        <v>3715</v>
      </c>
      <c r="C255" s="3694"/>
      <c r="D255" s="6194"/>
      <c r="E255" s="334"/>
      <c r="F255" s="593"/>
      <c r="G255" s="334"/>
      <c r="H255" s="593"/>
      <c r="I255" s="334"/>
      <c r="J255" s="593"/>
      <c r="K255" s="334"/>
      <c r="L255" s="593"/>
      <c r="M255" s="334"/>
      <c r="N255" s="593"/>
      <c r="O255" s="334"/>
      <c r="P255" s="593"/>
      <c r="Q255" s="5701"/>
      <c r="R255" s="593"/>
      <c r="S255" s="5701"/>
      <c r="T255" s="593"/>
      <c r="U255" s="5701"/>
      <c r="V255" s="593"/>
      <c r="W255" s="334"/>
      <c r="X255" s="593"/>
      <c r="Y255" s="334"/>
      <c r="Z255" s="593"/>
      <c r="AA255" s="334"/>
      <c r="AB255" s="593"/>
      <c r="AC255" s="5701"/>
      <c r="AD255" s="593"/>
      <c r="AE255" s="334"/>
      <c r="AF255" s="593"/>
      <c r="AG255" s="334"/>
      <c r="AH255" s="593"/>
      <c r="AI255" s="334"/>
      <c r="AJ255" s="837"/>
      <c r="AK255" s="835"/>
      <c r="AL255" s="593"/>
      <c r="AM255" s="334"/>
      <c r="AN255" s="837"/>
      <c r="AO255" s="835"/>
      <c r="AP255" s="593"/>
      <c r="AQ255" s="334"/>
      <c r="AR255" s="837"/>
      <c r="AS255" s="835"/>
      <c r="AT255" s="837"/>
      <c r="AU255" s="835"/>
      <c r="AV255" s="593"/>
      <c r="AW255" s="835"/>
      <c r="AX255" s="593"/>
      <c r="AY255" s="3647" t="str">
        <f t="shared" si="467"/>
        <v/>
      </c>
      <c r="CA255" s="3648" t="str">
        <f t="shared" si="468"/>
        <v/>
      </c>
      <c r="CB255" s="3648" t="str">
        <f t="shared" si="469"/>
        <v/>
      </c>
      <c r="CC255" s="3648" t="str">
        <f t="shared" si="470"/>
        <v/>
      </c>
      <c r="CD255" s="3648" t="str">
        <f t="shared" si="471"/>
        <v/>
      </c>
      <c r="CE255" s="3648" t="str">
        <f t="shared" si="472"/>
        <v/>
      </c>
      <c r="CF255" s="3648" t="str">
        <f t="shared" si="473"/>
        <v/>
      </c>
      <c r="CG255" s="3648" t="str">
        <f t="shared" si="474"/>
        <v/>
      </c>
      <c r="CH255" s="3648" t="str">
        <f t="shared" si="475"/>
        <v/>
      </c>
      <c r="CI255" s="3648" t="str">
        <f t="shared" si="476"/>
        <v/>
      </c>
      <c r="CJ255" s="3648" t="str">
        <f t="shared" si="477"/>
        <v/>
      </c>
      <c r="CK255" s="3648" t="str">
        <f t="shared" si="478"/>
        <v/>
      </c>
      <c r="CL255" s="3648" t="str">
        <f t="shared" si="479"/>
        <v/>
      </c>
      <c r="CM255" s="3648" t="str">
        <f t="shared" si="480"/>
        <v/>
      </c>
      <c r="CN255" s="3648" t="str">
        <f t="shared" si="481"/>
        <v/>
      </c>
      <c r="CO255" s="3648" t="str">
        <f t="shared" si="482"/>
        <v/>
      </c>
      <c r="CP255" s="3648" t="str">
        <f t="shared" si="483"/>
        <v/>
      </c>
      <c r="CQ255" s="3648" t="str">
        <f t="shared" si="484"/>
        <v/>
      </c>
      <c r="CR255" s="3648" t="str">
        <f t="shared" si="485"/>
        <v/>
      </c>
      <c r="CS255" s="3648" t="str">
        <f t="shared" si="486"/>
        <v/>
      </c>
      <c r="CT255" s="3648" t="str">
        <f t="shared" si="487"/>
        <v/>
      </c>
      <c r="CU255" s="3648" t="str">
        <f t="shared" si="488"/>
        <v/>
      </c>
      <c r="CV255" s="3648" t="str">
        <f t="shared" si="489"/>
        <v/>
      </c>
      <c r="CW255" s="3648" t="str">
        <f t="shared" si="490"/>
        <v/>
      </c>
      <c r="CX255" s="3648" t="str">
        <f t="shared" si="491"/>
        <v/>
      </c>
      <c r="CY255" s="3648"/>
      <c r="CZ255" s="3648"/>
      <c r="DA255" s="3649">
        <f t="shared" si="492"/>
        <v>0</v>
      </c>
      <c r="DB255" s="3649">
        <f t="shared" si="493"/>
        <v>0</v>
      </c>
      <c r="DC255" s="3649">
        <f t="shared" si="494"/>
        <v>0</v>
      </c>
      <c r="DD255" s="3649">
        <f t="shared" si="495"/>
        <v>0</v>
      </c>
      <c r="DE255" s="3649">
        <f t="shared" si="496"/>
        <v>0</v>
      </c>
      <c r="DF255" s="3649">
        <f t="shared" si="497"/>
        <v>0</v>
      </c>
      <c r="DG255" s="3649">
        <f t="shared" si="498"/>
        <v>0</v>
      </c>
      <c r="DH255" s="3649">
        <f t="shared" si="499"/>
        <v>0</v>
      </c>
      <c r="DI255" s="3649">
        <f t="shared" si="500"/>
        <v>0</v>
      </c>
      <c r="DJ255" s="3649">
        <f t="shared" si="501"/>
        <v>0</v>
      </c>
      <c r="DK255" s="3649">
        <f t="shared" si="502"/>
        <v>0</v>
      </c>
      <c r="DL255" s="3649">
        <f t="shared" si="503"/>
        <v>0</v>
      </c>
      <c r="DM255" s="3649">
        <f t="shared" si="504"/>
        <v>0</v>
      </c>
      <c r="DN255" s="3649">
        <f t="shared" si="505"/>
        <v>0</v>
      </c>
      <c r="DO255" s="3649">
        <f t="shared" si="506"/>
        <v>0</v>
      </c>
      <c r="DP255" s="3649">
        <f t="shared" si="507"/>
        <v>0</v>
      </c>
      <c r="DQ255" s="3649">
        <f t="shared" si="508"/>
        <v>0</v>
      </c>
      <c r="DR255" s="3649">
        <f t="shared" si="509"/>
        <v>0</v>
      </c>
      <c r="DS255" s="3649">
        <f t="shared" si="510"/>
        <v>0</v>
      </c>
      <c r="DT255" s="3649">
        <f t="shared" si="511"/>
        <v>0</v>
      </c>
      <c r="DU255" s="3649">
        <f t="shared" si="512"/>
        <v>0</v>
      </c>
      <c r="DV255" s="3649">
        <f t="shared" si="513"/>
        <v>0</v>
      </c>
      <c r="DW255" s="3649">
        <f t="shared" si="515"/>
        <v>0</v>
      </c>
      <c r="DX255" s="3649">
        <f t="shared" si="515"/>
        <v>0</v>
      </c>
    </row>
    <row r="256" spans="1:128" x14ac:dyDescent="0.25">
      <c r="A256" s="6502"/>
      <c r="B256" s="2245" t="s">
        <v>3716</v>
      </c>
      <c r="C256" s="6195"/>
      <c r="D256" s="6188"/>
      <c r="E256" s="1926"/>
      <c r="F256" s="63"/>
      <c r="G256" s="1926"/>
      <c r="H256" s="63"/>
      <c r="I256" s="1926"/>
      <c r="J256" s="63"/>
      <c r="K256" s="1926"/>
      <c r="L256" s="63"/>
      <c r="M256" s="1926"/>
      <c r="N256" s="63"/>
      <c r="O256" s="1926"/>
      <c r="P256" s="63"/>
      <c r="Q256" s="1923"/>
      <c r="R256" s="63"/>
      <c r="S256" s="1923"/>
      <c r="T256" s="63"/>
      <c r="U256" s="1923"/>
      <c r="V256" s="63"/>
      <c r="W256" s="1926"/>
      <c r="X256" s="63"/>
      <c r="Y256" s="1926"/>
      <c r="Z256" s="63"/>
      <c r="AA256" s="1926"/>
      <c r="AB256" s="63"/>
      <c r="AC256" s="1923"/>
      <c r="AD256" s="63"/>
      <c r="AE256" s="1926"/>
      <c r="AF256" s="63"/>
      <c r="AG256" s="1926"/>
      <c r="AH256" s="63"/>
      <c r="AI256" s="1926"/>
      <c r="AJ256" s="43"/>
      <c r="AK256" s="3687"/>
      <c r="AL256" s="63"/>
      <c r="AM256" s="1926"/>
      <c r="AN256" s="43"/>
      <c r="AO256" s="3687"/>
      <c r="AP256" s="63"/>
      <c r="AQ256" s="1926"/>
      <c r="AR256" s="43"/>
      <c r="AS256" s="3687"/>
      <c r="AT256" s="43"/>
      <c r="AU256" s="3687"/>
      <c r="AV256" s="63"/>
      <c r="AW256" s="3687"/>
      <c r="AX256" s="63"/>
      <c r="AY256" s="3647" t="str">
        <f t="shared" si="467"/>
        <v/>
      </c>
      <c r="CA256" s="3648" t="str">
        <f t="shared" si="468"/>
        <v/>
      </c>
      <c r="CB256" s="3648" t="str">
        <f t="shared" si="469"/>
        <v/>
      </c>
      <c r="CC256" s="3648" t="str">
        <f t="shared" si="470"/>
        <v/>
      </c>
      <c r="CD256" s="3648" t="str">
        <f t="shared" si="471"/>
        <v/>
      </c>
      <c r="CE256" s="3648" t="str">
        <f t="shared" si="472"/>
        <v/>
      </c>
      <c r="CF256" s="3648" t="str">
        <f t="shared" si="473"/>
        <v/>
      </c>
      <c r="CG256" s="3648" t="str">
        <f t="shared" si="474"/>
        <v/>
      </c>
      <c r="CH256" s="3648" t="str">
        <f t="shared" si="475"/>
        <v/>
      </c>
      <c r="CI256" s="3648" t="str">
        <f t="shared" si="476"/>
        <v/>
      </c>
      <c r="CJ256" s="3648" t="str">
        <f t="shared" si="477"/>
        <v/>
      </c>
      <c r="CK256" s="3648" t="str">
        <f t="shared" si="478"/>
        <v/>
      </c>
      <c r="CL256" s="3648" t="str">
        <f t="shared" si="479"/>
        <v/>
      </c>
      <c r="CM256" s="3648" t="str">
        <f t="shared" si="480"/>
        <v/>
      </c>
      <c r="CN256" s="3648" t="str">
        <f t="shared" si="481"/>
        <v/>
      </c>
      <c r="CO256" s="3648" t="str">
        <f t="shared" si="482"/>
        <v/>
      </c>
      <c r="CP256" s="3648" t="str">
        <f t="shared" si="483"/>
        <v/>
      </c>
      <c r="CQ256" s="3648" t="str">
        <f t="shared" si="484"/>
        <v/>
      </c>
      <c r="CR256" s="3648" t="str">
        <f t="shared" si="485"/>
        <v/>
      </c>
      <c r="CS256" s="3648" t="str">
        <f t="shared" si="486"/>
        <v/>
      </c>
      <c r="CT256" s="3648" t="str">
        <f t="shared" si="487"/>
        <v/>
      </c>
      <c r="CU256" s="3648" t="str">
        <f t="shared" si="488"/>
        <v/>
      </c>
      <c r="CV256" s="3648" t="str">
        <f t="shared" si="489"/>
        <v/>
      </c>
      <c r="CW256" s="3648" t="str">
        <f t="shared" si="490"/>
        <v/>
      </c>
      <c r="CX256" s="3648" t="str">
        <f t="shared" si="491"/>
        <v/>
      </c>
      <c r="CY256" s="3648"/>
      <c r="CZ256" s="3648"/>
      <c r="DA256" s="3649">
        <f t="shared" si="492"/>
        <v>0</v>
      </c>
      <c r="DB256" s="3649">
        <f t="shared" si="493"/>
        <v>0</v>
      </c>
      <c r="DC256" s="3649">
        <f t="shared" si="494"/>
        <v>0</v>
      </c>
      <c r="DD256" s="3649">
        <f t="shared" si="495"/>
        <v>0</v>
      </c>
      <c r="DE256" s="3649">
        <f t="shared" si="496"/>
        <v>0</v>
      </c>
      <c r="DF256" s="3649">
        <f t="shared" si="497"/>
        <v>0</v>
      </c>
      <c r="DG256" s="3649">
        <f t="shared" si="498"/>
        <v>0</v>
      </c>
      <c r="DH256" s="3649">
        <f t="shared" si="499"/>
        <v>0</v>
      </c>
      <c r="DI256" s="3649">
        <f t="shared" si="500"/>
        <v>0</v>
      </c>
      <c r="DJ256" s="3649">
        <f t="shared" si="501"/>
        <v>0</v>
      </c>
      <c r="DK256" s="3649">
        <f t="shared" si="502"/>
        <v>0</v>
      </c>
      <c r="DL256" s="3649">
        <f t="shared" si="503"/>
        <v>0</v>
      </c>
      <c r="DM256" s="3649">
        <f t="shared" si="504"/>
        <v>0</v>
      </c>
      <c r="DN256" s="3649">
        <f t="shared" si="505"/>
        <v>0</v>
      </c>
      <c r="DO256" s="3649">
        <f t="shared" si="506"/>
        <v>0</v>
      </c>
      <c r="DP256" s="3649">
        <f t="shared" si="507"/>
        <v>0</v>
      </c>
      <c r="DQ256" s="3649">
        <f t="shared" si="508"/>
        <v>0</v>
      </c>
      <c r="DR256" s="3649">
        <f t="shared" si="509"/>
        <v>0</v>
      </c>
      <c r="DS256" s="3649">
        <f t="shared" si="510"/>
        <v>0</v>
      </c>
      <c r="DT256" s="3649">
        <f t="shared" si="511"/>
        <v>0</v>
      </c>
      <c r="DU256" s="3649">
        <f t="shared" si="512"/>
        <v>0</v>
      </c>
      <c r="DV256" s="3649">
        <f t="shared" si="513"/>
        <v>0</v>
      </c>
      <c r="DW256" s="3649">
        <f t="shared" si="515"/>
        <v>0</v>
      </c>
      <c r="DX256" s="3649">
        <f t="shared" si="515"/>
        <v>0</v>
      </c>
    </row>
    <row r="257" spans="1:128" x14ac:dyDescent="0.25">
      <c r="A257" s="6502"/>
      <c r="B257" s="2245" t="s">
        <v>3717</v>
      </c>
      <c r="C257" s="6195"/>
      <c r="D257" s="6188"/>
      <c r="E257" s="1926"/>
      <c r="F257" s="63"/>
      <c r="G257" s="1926"/>
      <c r="H257" s="63"/>
      <c r="I257" s="1926"/>
      <c r="J257" s="63"/>
      <c r="K257" s="1926"/>
      <c r="L257" s="63"/>
      <c r="M257" s="1926"/>
      <c r="N257" s="63"/>
      <c r="O257" s="1926"/>
      <c r="P257" s="63"/>
      <c r="Q257" s="1923"/>
      <c r="R257" s="63"/>
      <c r="S257" s="1923"/>
      <c r="T257" s="63"/>
      <c r="U257" s="1923"/>
      <c r="V257" s="63"/>
      <c r="W257" s="1926"/>
      <c r="X257" s="63"/>
      <c r="Y257" s="1926"/>
      <c r="Z257" s="63"/>
      <c r="AA257" s="1926"/>
      <c r="AB257" s="63"/>
      <c r="AC257" s="1923"/>
      <c r="AD257" s="63"/>
      <c r="AE257" s="1926"/>
      <c r="AF257" s="63"/>
      <c r="AG257" s="1926"/>
      <c r="AH257" s="63"/>
      <c r="AI257" s="1926"/>
      <c r="AJ257" s="43"/>
      <c r="AK257" s="3687"/>
      <c r="AL257" s="63"/>
      <c r="AM257" s="1926"/>
      <c r="AN257" s="43"/>
      <c r="AO257" s="3687"/>
      <c r="AP257" s="63"/>
      <c r="AQ257" s="1926"/>
      <c r="AR257" s="43"/>
      <c r="AS257" s="3687"/>
      <c r="AT257" s="43"/>
      <c r="AU257" s="3687"/>
      <c r="AV257" s="63"/>
      <c r="AW257" s="3687"/>
      <c r="AX257" s="63"/>
      <c r="AY257" s="3647" t="str">
        <f t="shared" si="467"/>
        <v/>
      </c>
      <c r="CA257" s="3648" t="str">
        <f t="shared" si="468"/>
        <v/>
      </c>
      <c r="CB257" s="3648" t="str">
        <f t="shared" si="469"/>
        <v/>
      </c>
      <c r="CC257" s="3648" t="str">
        <f t="shared" si="470"/>
        <v/>
      </c>
      <c r="CD257" s="3648" t="str">
        <f t="shared" si="471"/>
        <v/>
      </c>
      <c r="CE257" s="3648" t="str">
        <f t="shared" si="472"/>
        <v/>
      </c>
      <c r="CF257" s="3648" t="str">
        <f t="shared" si="473"/>
        <v/>
      </c>
      <c r="CG257" s="3648" t="str">
        <f t="shared" si="474"/>
        <v/>
      </c>
      <c r="CH257" s="3648" t="str">
        <f t="shared" si="475"/>
        <v/>
      </c>
      <c r="CI257" s="3648" t="str">
        <f t="shared" si="476"/>
        <v/>
      </c>
      <c r="CJ257" s="3648" t="str">
        <f t="shared" si="477"/>
        <v/>
      </c>
      <c r="CK257" s="3648" t="str">
        <f t="shared" si="478"/>
        <v/>
      </c>
      <c r="CL257" s="3648" t="str">
        <f t="shared" si="479"/>
        <v/>
      </c>
      <c r="CM257" s="3648" t="str">
        <f t="shared" si="480"/>
        <v/>
      </c>
      <c r="CN257" s="3648" t="str">
        <f t="shared" si="481"/>
        <v/>
      </c>
      <c r="CO257" s="3648" t="str">
        <f t="shared" si="482"/>
        <v/>
      </c>
      <c r="CP257" s="3648" t="str">
        <f t="shared" si="483"/>
        <v/>
      </c>
      <c r="CQ257" s="3648" t="str">
        <f t="shared" si="484"/>
        <v/>
      </c>
      <c r="CR257" s="3648" t="str">
        <f t="shared" si="485"/>
        <v/>
      </c>
      <c r="CS257" s="3648" t="str">
        <f t="shared" si="486"/>
        <v/>
      </c>
      <c r="CT257" s="3648" t="str">
        <f t="shared" si="487"/>
        <v/>
      </c>
      <c r="CU257" s="3648" t="str">
        <f t="shared" si="488"/>
        <v/>
      </c>
      <c r="CV257" s="3648" t="str">
        <f t="shared" si="489"/>
        <v/>
      </c>
      <c r="CW257" s="3648" t="str">
        <f t="shared" si="490"/>
        <v/>
      </c>
      <c r="CX257" s="3648" t="str">
        <f t="shared" si="491"/>
        <v/>
      </c>
      <c r="CY257" s="3648"/>
      <c r="CZ257" s="3648"/>
      <c r="DA257" s="3649">
        <f t="shared" si="492"/>
        <v>0</v>
      </c>
      <c r="DB257" s="3649">
        <f t="shared" si="493"/>
        <v>0</v>
      </c>
      <c r="DC257" s="3649">
        <f t="shared" si="494"/>
        <v>0</v>
      </c>
      <c r="DD257" s="3649">
        <f t="shared" si="495"/>
        <v>0</v>
      </c>
      <c r="DE257" s="3649">
        <f t="shared" si="496"/>
        <v>0</v>
      </c>
      <c r="DF257" s="3649">
        <f t="shared" si="497"/>
        <v>0</v>
      </c>
      <c r="DG257" s="3649">
        <f t="shared" si="498"/>
        <v>0</v>
      </c>
      <c r="DH257" s="3649">
        <f t="shared" si="499"/>
        <v>0</v>
      </c>
      <c r="DI257" s="3649">
        <f t="shared" si="500"/>
        <v>0</v>
      </c>
      <c r="DJ257" s="3649">
        <f t="shared" si="501"/>
        <v>0</v>
      </c>
      <c r="DK257" s="3649">
        <f t="shared" si="502"/>
        <v>0</v>
      </c>
      <c r="DL257" s="3649">
        <f t="shared" si="503"/>
        <v>0</v>
      </c>
      <c r="DM257" s="3649">
        <f t="shared" si="504"/>
        <v>0</v>
      </c>
      <c r="DN257" s="3649">
        <f t="shared" si="505"/>
        <v>0</v>
      </c>
      <c r="DO257" s="3649">
        <f t="shared" si="506"/>
        <v>0</v>
      </c>
      <c r="DP257" s="3649">
        <f t="shared" si="507"/>
        <v>0</v>
      </c>
      <c r="DQ257" s="3649">
        <f t="shared" si="508"/>
        <v>0</v>
      </c>
      <c r="DR257" s="3649">
        <f t="shared" si="509"/>
        <v>0</v>
      </c>
      <c r="DS257" s="3649">
        <f t="shared" si="510"/>
        <v>0</v>
      </c>
      <c r="DT257" s="3649">
        <f t="shared" si="511"/>
        <v>0</v>
      </c>
      <c r="DU257" s="3649">
        <f t="shared" si="512"/>
        <v>0</v>
      </c>
      <c r="DV257" s="3649">
        <f t="shared" si="513"/>
        <v>0</v>
      </c>
      <c r="DW257" s="3649">
        <f t="shared" si="515"/>
        <v>0</v>
      </c>
      <c r="DX257" s="3649">
        <f t="shared" si="515"/>
        <v>0</v>
      </c>
    </row>
    <row r="258" spans="1:128" x14ac:dyDescent="0.25">
      <c r="A258" s="6503"/>
      <c r="B258" s="6196" t="s">
        <v>3718</v>
      </c>
      <c r="C258" s="3695"/>
      <c r="D258" s="3696"/>
      <c r="E258" s="2023"/>
      <c r="F258" s="2021"/>
      <c r="G258" s="2023"/>
      <c r="H258" s="2021"/>
      <c r="I258" s="2023"/>
      <c r="J258" s="2021"/>
      <c r="K258" s="2023"/>
      <c r="L258" s="2021"/>
      <c r="M258" s="2023"/>
      <c r="N258" s="2021"/>
      <c r="O258" s="2023"/>
      <c r="P258" s="2021"/>
      <c r="Q258" s="2022"/>
      <c r="R258" s="2021"/>
      <c r="S258" s="2022"/>
      <c r="T258" s="2021"/>
      <c r="U258" s="2022"/>
      <c r="V258" s="2021"/>
      <c r="W258" s="2023"/>
      <c r="X258" s="2021"/>
      <c r="Y258" s="2023"/>
      <c r="Z258" s="2021"/>
      <c r="AA258" s="2023"/>
      <c r="AB258" s="2021"/>
      <c r="AC258" s="2022"/>
      <c r="AD258" s="2021"/>
      <c r="AE258" s="2023"/>
      <c r="AF258" s="2021"/>
      <c r="AG258" s="2023"/>
      <c r="AH258" s="2021"/>
      <c r="AI258" s="2023"/>
      <c r="AJ258" s="2024"/>
      <c r="AK258" s="2167"/>
      <c r="AL258" s="2021"/>
      <c r="AM258" s="2023"/>
      <c r="AN258" s="2024"/>
      <c r="AO258" s="2167"/>
      <c r="AP258" s="2021"/>
      <c r="AQ258" s="2023"/>
      <c r="AR258" s="2024"/>
      <c r="AS258" s="2167"/>
      <c r="AT258" s="2024"/>
      <c r="AU258" s="2167"/>
      <c r="AV258" s="2021"/>
      <c r="AW258" s="2167"/>
      <c r="AX258" s="2021"/>
      <c r="AY258" s="3647" t="str">
        <f t="shared" si="467"/>
        <v/>
      </c>
      <c r="CA258" s="3648" t="str">
        <f t="shared" si="468"/>
        <v/>
      </c>
      <c r="CB258" s="3648" t="str">
        <f t="shared" si="469"/>
        <v/>
      </c>
      <c r="CC258" s="3648" t="str">
        <f t="shared" si="470"/>
        <v/>
      </c>
      <c r="CD258" s="3648" t="str">
        <f t="shared" si="471"/>
        <v/>
      </c>
      <c r="CE258" s="3648" t="str">
        <f t="shared" si="472"/>
        <v/>
      </c>
      <c r="CF258" s="3648" t="str">
        <f t="shared" si="473"/>
        <v/>
      </c>
      <c r="CG258" s="3648" t="str">
        <f t="shared" si="474"/>
        <v/>
      </c>
      <c r="CH258" s="3648" t="str">
        <f t="shared" si="475"/>
        <v/>
      </c>
      <c r="CI258" s="3648" t="str">
        <f t="shared" si="476"/>
        <v/>
      </c>
      <c r="CJ258" s="3648" t="str">
        <f t="shared" si="477"/>
        <v/>
      </c>
      <c r="CK258" s="3648" t="str">
        <f t="shared" si="478"/>
        <v/>
      </c>
      <c r="CL258" s="3648" t="str">
        <f t="shared" si="479"/>
        <v/>
      </c>
      <c r="CM258" s="3648" t="str">
        <f t="shared" si="480"/>
        <v/>
      </c>
      <c r="CN258" s="3648" t="str">
        <f t="shared" si="481"/>
        <v/>
      </c>
      <c r="CO258" s="3648" t="str">
        <f t="shared" si="482"/>
        <v/>
      </c>
      <c r="CP258" s="3648" t="str">
        <f t="shared" si="483"/>
        <v/>
      </c>
      <c r="CQ258" s="3648" t="str">
        <f t="shared" si="484"/>
        <v/>
      </c>
      <c r="CR258" s="3648" t="str">
        <f t="shared" si="485"/>
        <v/>
      </c>
      <c r="CS258" s="3648" t="str">
        <f t="shared" si="486"/>
        <v/>
      </c>
      <c r="CT258" s="3648" t="str">
        <f t="shared" si="487"/>
        <v/>
      </c>
      <c r="CU258" s="3648" t="str">
        <f t="shared" si="488"/>
        <v/>
      </c>
      <c r="CV258" s="3648" t="str">
        <f t="shared" si="489"/>
        <v/>
      </c>
      <c r="CW258" s="3648" t="str">
        <f t="shared" si="490"/>
        <v/>
      </c>
      <c r="CX258" s="3648" t="str">
        <f t="shared" si="491"/>
        <v/>
      </c>
      <c r="CY258" s="3648"/>
      <c r="CZ258" s="3648"/>
      <c r="DA258" s="3649">
        <f t="shared" si="492"/>
        <v>0</v>
      </c>
      <c r="DB258" s="3649">
        <f t="shared" si="493"/>
        <v>0</v>
      </c>
      <c r="DC258" s="3649">
        <f t="shared" si="494"/>
        <v>0</v>
      </c>
      <c r="DD258" s="3649">
        <f t="shared" si="495"/>
        <v>0</v>
      </c>
      <c r="DE258" s="3649">
        <f t="shared" si="496"/>
        <v>0</v>
      </c>
      <c r="DF258" s="3649">
        <f t="shared" si="497"/>
        <v>0</v>
      </c>
      <c r="DG258" s="3649">
        <f t="shared" si="498"/>
        <v>0</v>
      </c>
      <c r="DH258" s="3649">
        <f t="shared" si="499"/>
        <v>0</v>
      </c>
      <c r="DI258" s="3649">
        <f t="shared" si="500"/>
        <v>0</v>
      </c>
      <c r="DJ258" s="3649">
        <f t="shared" si="501"/>
        <v>0</v>
      </c>
      <c r="DK258" s="3649">
        <f t="shared" si="502"/>
        <v>0</v>
      </c>
      <c r="DL258" s="3649">
        <f t="shared" si="503"/>
        <v>0</v>
      </c>
      <c r="DM258" s="3649">
        <f t="shared" si="504"/>
        <v>0</v>
      </c>
      <c r="DN258" s="3649">
        <f t="shared" si="505"/>
        <v>0</v>
      </c>
      <c r="DO258" s="3649">
        <f t="shared" si="506"/>
        <v>0</v>
      </c>
      <c r="DP258" s="3649">
        <f t="shared" si="507"/>
        <v>0</v>
      </c>
      <c r="DQ258" s="3649">
        <f t="shared" si="508"/>
        <v>0</v>
      </c>
      <c r="DR258" s="3649">
        <f t="shared" si="509"/>
        <v>0</v>
      </c>
      <c r="DS258" s="3649">
        <f t="shared" si="510"/>
        <v>0</v>
      </c>
      <c r="DT258" s="3649">
        <f t="shared" si="511"/>
        <v>0</v>
      </c>
      <c r="DU258" s="3649">
        <f t="shared" si="512"/>
        <v>0</v>
      </c>
      <c r="DV258" s="3649">
        <f t="shared" si="513"/>
        <v>0</v>
      </c>
      <c r="DW258" s="3649">
        <f t="shared" si="515"/>
        <v>0</v>
      </c>
      <c r="DX258" s="3649">
        <f t="shared" si="515"/>
        <v>0</v>
      </c>
    </row>
    <row r="259" spans="1:128" ht="27.75" customHeight="1" x14ac:dyDescent="0.25">
      <c r="A259" s="6178" t="s">
        <v>3719</v>
      </c>
    </row>
    <row r="260" spans="1:128" x14ac:dyDescent="0.25">
      <c r="A260" s="8180" t="s">
        <v>612</v>
      </c>
      <c r="B260" s="8180" t="s">
        <v>50</v>
      </c>
      <c r="C260" s="8182" t="s">
        <v>3720</v>
      </c>
      <c r="D260" s="8182"/>
      <c r="E260" s="8182"/>
      <c r="F260" s="8182"/>
      <c r="G260" s="8182"/>
      <c r="H260" s="8182"/>
      <c r="I260" s="8182"/>
      <c r="J260" s="8182"/>
      <c r="K260" s="8182"/>
      <c r="L260" s="8183"/>
      <c r="M260" s="8184" t="s">
        <v>112</v>
      </c>
      <c r="N260" s="8186" t="s">
        <v>111</v>
      </c>
    </row>
    <row r="261" spans="1:128" ht="25.5" x14ac:dyDescent="0.25">
      <c r="A261" s="8181"/>
      <c r="B261" s="8181"/>
      <c r="C261" s="6197" t="s">
        <v>257</v>
      </c>
      <c r="D261" s="6198" t="s">
        <v>151</v>
      </c>
      <c r="E261" s="6198" t="s">
        <v>152</v>
      </c>
      <c r="F261" s="6198" t="s">
        <v>280</v>
      </c>
      <c r="G261" s="6198" t="s">
        <v>281</v>
      </c>
      <c r="H261" s="6198" t="s">
        <v>282</v>
      </c>
      <c r="I261" s="6198" t="s">
        <v>283</v>
      </c>
      <c r="J261" s="6198" t="s">
        <v>284</v>
      </c>
      <c r="K261" s="6198" t="s">
        <v>285</v>
      </c>
      <c r="L261" s="6199" t="s">
        <v>3721</v>
      </c>
      <c r="M261" s="8185"/>
      <c r="N261" s="8187"/>
    </row>
    <row r="262" spans="1:128" ht="17.25" customHeight="1" x14ac:dyDescent="0.25">
      <c r="A262" s="6200" t="s">
        <v>3722</v>
      </c>
      <c r="B262" s="6201"/>
      <c r="C262" s="5701"/>
      <c r="D262" s="384"/>
      <c r="E262" s="384"/>
      <c r="F262" s="384"/>
      <c r="G262" s="384"/>
      <c r="H262" s="384"/>
      <c r="I262" s="384"/>
      <c r="J262" s="384"/>
      <c r="K262" s="384"/>
      <c r="L262" s="333"/>
      <c r="M262" s="1925"/>
      <c r="N262" s="2613"/>
      <c r="O262" s="3647" t="str">
        <f t="shared" ref="O262:O266" si="516">$CA262&amp;$CB262&amp;$CC262&amp;$CD262&amp;$CE262&amp;$CF262&amp;$CG262&amp;$CH262&amp;$CI262&amp;$CJ262&amp;$CK262&amp;$CL262&amp;$CM262&amp;$CN262&amp;$CO262&amp;$CP262&amp;$CQ262&amp;$CR262&amp;$CS262&amp;$CT262&amp;$CU262&amp;$CV262&amp;$CW262&amp;$CX262&amp;$CY262&amp;$CZ262</f>
        <v/>
      </c>
      <c r="CA262" s="3697" t="str">
        <f>IF(AND($B262&lt;&gt;0,M262=""),"* No olvide ingresar la columna Pueblos Originarios (Digite CERO si no tiene). ",IF(M262&gt;$B262,"* El Número de Screenings de Pueblos Originarios no puede superar el Total. ",""))</f>
        <v/>
      </c>
      <c r="CB262" s="3697" t="str">
        <f>IF(AND($B262&lt;&gt;0,N262=""),"* No olvide ingresar la columna Migrantes (Digite CERO si no tiene). ",IF(N262&gt;$B262,"* El Número de Screenings de Población Migrante no puede superar el Total. ",""))</f>
        <v/>
      </c>
      <c r="DA262" s="3698">
        <f>IF(AND($B262&lt;&gt;0,M262=""),1,IF(M262&gt;$B262,1,0))</f>
        <v>0</v>
      </c>
      <c r="DB262" s="3698">
        <f>IF(AND($B262&lt;&gt;0,N262=""),1,IF(N262&gt;$B262,1,0))</f>
        <v>0</v>
      </c>
    </row>
    <row r="263" spans="1:128" ht="17.25" customHeight="1" x14ac:dyDescent="0.25">
      <c r="A263" s="6202" t="s">
        <v>3723</v>
      </c>
      <c r="B263" s="6203"/>
      <c r="C263" s="1923"/>
      <c r="D263" s="42"/>
      <c r="E263" s="42"/>
      <c r="F263" s="42"/>
      <c r="G263" s="42"/>
      <c r="H263" s="42"/>
      <c r="I263" s="42"/>
      <c r="J263" s="42"/>
      <c r="K263" s="42"/>
      <c r="L263" s="2731"/>
      <c r="M263" s="1925"/>
      <c r="N263" s="1906"/>
      <c r="O263" s="3647" t="str">
        <f t="shared" si="516"/>
        <v/>
      </c>
      <c r="CA263" s="3697" t="str">
        <f t="shared" ref="CA263:CA266" si="517">IF(AND($B263&lt;&gt;0,M263=""),"* No olvide ingresar la columna Pueblos Originarios (Digite CERO si no tiene). ",IF(M263&gt;$B263,"* El Número de Screenings de Pueblos Originarios no puede superar el Total. ",""))</f>
        <v/>
      </c>
      <c r="CB263" s="3697" t="str">
        <f t="shared" ref="CB263:CB266" si="518">IF(AND($B263&lt;&gt;0,N263=""),"* No olvide ingresar la columna Migrantes (Digite CERO si no tiene). ",IF(N263&gt;$B263,"* El Número de Screenings de Población Migrante no puede superar el Total. ",""))</f>
        <v/>
      </c>
      <c r="DA263" s="3698">
        <f t="shared" ref="DA263:DB265" si="519">IF(AND($B263&lt;&gt;0,M263=""),1,IF(M263&gt;$B263,1,0))</f>
        <v>0</v>
      </c>
      <c r="DB263" s="3698">
        <f t="shared" si="519"/>
        <v>0</v>
      </c>
    </row>
    <row r="264" spans="1:128" ht="17.25" customHeight="1" x14ac:dyDescent="0.25">
      <c r="A264" s="6202" t="s">
        <v>3724</v>
      </c>
      <c r="B264" s="6204"/>
      <c r="C264" s="1923"/>
      <c r="D264" s="42"/>
      <c r="E264" s="42"/>
      <c r="F264" s="42"/>
      <c r="G264" s="42"/>
      <c r="H264" s="42"/>
      <c r="I264" s="42"/>
      <c r="J264" s="42"/>
      <c r="K264" s="42"/>
      <c r="L264" s="2731"/>
      <c r="M264" s="1925"/>
      <c r="N264" s="1906"/>
      <c r="O264" s="3647" t="str">
        <f t="shared" si="516"/>
        <v/>
      </c>
      <c r="CA264" s="3697" t="str">
        <f t="shared" si="517"/>
        <v/>
      </c>
      <c r="CB264" s="3697" t="str">
        <f t="shared" si="518"/>
        <v/>
      </c>
      <c r="DA264" s="3698">
        <f t="shared" si="519"/>
        <v>0</v>
      </c>
      <c r="DB264" s="3698">
        <f t="shared" si="519"/>
        <v>0</v>
      </c>
    </row>
    <row r="265" spans="1:128" ht="30.75" customHeight="1" x14ac:dyDescent="0.25">
      <c r="A265" s="6202" t="s">
        <v>3725</v>
      </c>
      <c r="B265" s="6204"/>
      <c r="C265" s="1923"/>
      <c r="D265" s="42"/>
      <c r="E265" s="42"/>
      <c r="F265" s="42"/>
      <c r="G265" s="42"/>
      <c r="H265" s="42"/>
      <c r="I265" s="42"/>
      <c r="J265" s="42"/>
      <c r="K265" s="42"/>
      <c r="L265" s="2731"/>
      <c r="M265" s="1925"/>
      <c r="N265" s="1906"/>
      <c r="O265" s="3647" t="str">
        <f t="shared" si="516"/>
        <v/>
      </c>
      <c r="CA265" s="3697" t="str">
        <f t="shared" si="517"/>
        <v/>
      </c>
      <c r="CB265" s="3697" t="str">
        <f t="shared" si="518"/>
        <v/>
      </c>
      <c r="DA265" s="3698">
        <f t="shared" si="519"/>
        <v>0</v>
      </c>
      <c r="DB265" s="3698">
        <f t="shared" si="519"/>
        <v>0</v>
      </c>
    </row>
    <row r="266" spans="1:128" ht="18" customHeight="1" x14ac:dyDescent="0.25">
      <c r="A266" s="6205" t="s">
        <v>3726</v>
      </c>
      <c r="B266" s="6206"/>
      <c r="C266" s="2022"/>
      <c r="D266" s="2028"/>
      <c r="E266" s="2028"/>
      <c r="F266" s="2028"/>
      <c r="G266" s="2028"/>
      <c r="H266" s="2028"/>
      <c r="I266" s="2028"/>
      <c r="J266" s="2028"/>
      <c r="K266" s="2028"/>
      <c r="L266" s="2734"/>
      <c r="M266" s="2025"/>
      <c r="N266" s="1913"/>
      <c r="O266" s="3647" t="str">
        <f t="shared" si="516"/>
        <v/>
      </c>
      <c r="CA266" s="3697" t="str">
        <f t="shared" si="517"/>
        <v/>
      </c>
      <c r="CB266" s="3697" t="str">
        <f t="shared" si="518"/>
        <v/>
      </c>
      <c r="DA266" s="3698">
        <f>IF(AND($B266&lt;&gt;0,M266=""),1,IF(M266&gt;$B266,1,0))</f>
        <v>0</v>
      </c>
      <c r="DB266" s="3698">
        <f>IF(AND($B266&lt;&gt;0,N266=""),1,IF(N266&gt;$B266,1,0))</f>
        <v>0</v>
      </c>
    </row>
    <row r="267" spans="1:128" ht="19.5" customHeight="1" x14ac:dyDescent="0.25">
      <c r="A267" s="6178" t="s">
        <v>3727</v>
      </c>
    </row>
    <row r="268" spans="1:128" x14ac:dyDescent="0.25">
      <c r="A268" s="8180" t="s">
        <v>3728</v>
      </c>
      <c r="B268" s="8180" t="s">
        <v>50</v>
      </c>
      <c r="C268" s="8198" t="s">
        <v>159</v>
      </c>
      <c r="D268" s="8199"/>
      <c r="E268" s="8199"/>
      <c r="F268" s="8199"/>
      <c r="G268" s="8199"/>
      <c r="H268" s="8199"/>
      <c r="I268" s="8199"/>
      <c r="J268" s="8199"/>
      <c r="K268" s="8199"/>
      <c r="L268" s="8199"/>
      <c r="M268" s="8199"/>
      <c r="N268" s="8199"/>
      <c r="O268" s="8199"/>
      <c r="P268" s="8199"/>
      <c r="Q268" s="8199"/>
      <c r="R268" s="8200"/>
      <c r="S268" s="8201" t="s">
        <v>112</v>
      </c>
      <c r="T268" s="8184" t="s">
        <v>111</v>
      </c>
    </row>
    <row r="269" spans="1:128" x14ac:dyDescent="0.25">
      <c r="A269" s="8181"/>
      <c r="B269" s="8181"/>
      <c r="C269" s="6197" t="s">
        <v>3729</v>
      </c>
      <c r="D269" s="6198" t="s">
        <v>58</v>
      </c>
      <c r="E269" s="6198" t="s">
        <v>59</v>
      </c>
      <c r="F269" s="6198" t="s">
        <v>60</v>
      </c>
      <c r="G269" s="6198" t="s">
        <v>61</v>
      </c>
      <c r="H269" s="6198" t="s">
        <v>2281</v>
      </c>
      <c r="I269" s="6198" t="s">
        <v>63</v>
      </c>
      <c r="J269" s="6198" t="s">
        <v>3730</v>
      </c>
      <c r="K269" s="6198" t="s">
        <v>3731</v>
      </c>
      <c r="L269" s="6198" t="s">
        <v>3732</v>
      </c>
      <c r="M269" s="6198" t="s">
        <v>3733</v>
      </c>
      <c r="N269" s="6198" t="s">
        <v>3734</v>
      </c>
      <c r="O269" s="6207" t="s">
        <v>3735</v>
      </c>
      <c r="P269" s="6208" t="s">
        <v>3736</v>
      </c>
      <c r="Q269" s="6208" t="s">
        <v>3737</v>
      </c>
      <c r="R269" s="6209" t="s">
        <v>3738</v>
      </c>
      <c r="S269" s="8202"/>
      <c r="T269" s="8185"/>
    </row>
    <row r="270" spans="1:128" ht="26.25" customHeight="1" x14ac:dyDescent="0.25">
      <c r="A270" s="6200" t="s">
        <v>3739</v>
      </c>
      <c r="B270" s="6201"/>
      <c r="C270" s="3018"/>
      <c r="D270" s="3021"/>
      <c r="E270" s="3021"/>
      <c r="F270" s="3021"/>
      <c r="G270" s="3021"/>
      <c r="H270" s="3021"/>
      <c r="I270" s="3021"/>
      <c r="J270" s="3021"/>
      <c r="K270" s="3021"/>
      <c r="L270" s="3021"/>
      <c r="M270" s="3021"/>
      <c r="N270" s="3021"/>
      <c r="O270" s="3021"/>
      <c r="P270" s="3021"/>
      <c r="Q270" s="3021"/>
      <c r="R270" s="6170"/>
      <c r="S270" s="6210"/>
      <c r="T270" s="6091"/>
      <c r="U270" s="3647" t="str">
        <f t="shared" ref="U270:U274" si="520">$CA270&amp;$CB270&amp;$CC270&amp;$CD270&amp;$CE270&amp;$CF270&amp;$CG270&amp;$CH270&amp;$CI270&amp;$CJ270&amp;$CK270&amp;$CL270&amp;$CM270&amp;$CN270&amp;$CO270&amp;$CP270&amp;$CQ270&amp;$CR270&amp;$CS270&amp;$CT270&amp;$CU270&amp;$CV270&amp;$CW270&amp;$CX270&amp;$CY270&amp;$CZ270</f>
        <v/>
      </c>
      <c r="CA270" s="3697" t="str">
        <f>IF(AND($B270&lt;&gt;0,S270=""),"* No olvide ingresar la columna Pueblos Originarios (Digite CERO si no tiene). ",IF(S270&gt;$B270,"* El Número de Hijos de Pueblos Originarios no puede superar el Total. ",""))</f>
        <v/>
      </c>
      <c r="CB270" s="3697" t="str">
        <f>IF(AND($B270&lt;&gt;0,T270=""),"* No olvide ingresar la columna Migrantes (Digite CERO si no tiene). ",IF(T270&gt;$B270,"* El Número de Hijos de Migrantes no puede superar el Total. ",""))</f>
        <v/>
      </c>
      <c r="DA270" s="3698">
        <f>IF(AND($B270&lt;&gt;0,S270=""),1,IF(S270&gt;$B270,1,0))</f>
        <v>0</v>
      </c>
      <c r="DB270" s="3698">
        <f>IF(AND($B270&lt;&gt;0,T270=""),1,IF(T270&gt;$B270,1,0))</f>
        <v>0</v>
      </c>
    </row>
    <row r="271" spans="1:128" ht="27" customHeight="1" x14ac:dyDescent="0.25">
      <c r="A271" s="6202" t="s">
        <v>3740</v>
      </c>
      <c r="B271" s="6201"/>
      <c r="C271" s="1923"/>
      <c r="D271" s="42"/>
      <c r="E271" s="42"/>
      <c r="F271" s="42"/>
      <c r="G271" s="42"/>
      <c r="H271" s="42"/>
      <c r="I271" s="42"/>
      <c r="J271" s="42"/>
      <c r="K271" s="42"/>
      <c r="L271" s="42"/>
      <c r="M271" s="42"/>
      <c r="N271" s="42"/>
      <c r="O271" s="42"/>
      <c r="P271" s="42"/>
      <c r="Q271" s="42"/>
      <c r="R271" s="2731"/>
      <c r="S271" s="3699"/>
      <c r="T271" s="1925"/>
      <c r="U271" s="3647" t="str">
        <f t="shared" si="520"/>
        <v/>
      </c>
      <c r="CA271" s="3697" t="str">
        <f t="shared" ref="CA271:CA274" si="521">IF(AND($B271&lt;&gt;0,S271=""),"* No olvide ingresar la columna Pueblos Originarios (Digite CERO si no tiene). ",IF(S271&gt;$B271,"* El Número de Hijos de Pueblos Originarios no puede superar el Total. ",""))</f>
        <v/>
      </c>
      <c r="CB271" s="3697" t="str">
        <f t="shared" ref="CB271:CB274" si="522">IF(AND($B271&lt;&gt;0,T271=""),"* No olvide ingresar la columna Migrantes (Digite CERO si no tiene). ",IF(T271&gt;$B271,"* El Número de Hijos de Migrantes no puede superar el Total. ",""))</f>
        <v/>
      </c>
      <c r="DA271" s="3698">
        <f t="shared" ref="DA271:DB273" si="523">IF(AND($B271&lt;&gt;0,S271=""),1,IF(S271&gt;$B271,1,0))</f>
        <v>0</v>
      </c>
      <c r="DB271" s="3698">
        <f t="shared" si="523"/>
        <v>0</v>
      </c>
    </row>
    <row r="272" spans="1:128" ht="27" customHeight="1" x14ac:dyDescent="0.25">
      <c r="A272" s="6211" t="s">
        <v>3741</v>
      </c>
      <c r="B272" s="6201"/>
      <c r="C272" s="1923"/>
      <c r="D272" s="42"/>
      <c r="E272" s="42"/>
      <c r="F272" s="42"/>
      <c r="G272" s="42"/>
      <c r="H272" s="42"/>
      <c r="I272" s="42"/>
      <c r="J272" s="42"/>
      <c r="K272" s="42"/>
      <c r="L272" s="42"/>
      <c r="M272" s="42"/>
      <c r="N272" s="42"/>
      <c r="O272" s="42"/>
      <c r="P272" s="42"/>
      <c r="Q272" s="42"/>
      <c r="R272" s="2731"/>
      <c r="S272" s="3699"/>
      <c r="T272" s="1925"/>
      <c r="U272" s="3647" t="str">
        <f t="shared" si="520"/>
        <v/>
      </c>
      <c r="CA272" s="3697" t="str">
        <f t="shared" si="521"/>
        <v/>
      </c>
      <c r="CB272" s="3697" t="str">
        <f t="shared" si="522"/>
        <v/>
      </c>
      <c r="DA272" s="3698">
        <f t="shared" si="523"/>
        <v>0</v>
      </c>
      <c r="DB272" s="3698">
        <f t="shared" si="523"/>
        <v>0</v>
      </c>
    </row>
    <row r="273" spans="1:130" ht="28.5" customHeight="1" x14ac:dyDescent="0.25">
      <c r="A273" s="6212" t="s">
        <v>3742</v>
      </c>
      <c r="B273" s="6201"/>
      <c r="C273" s="1923"/>
      <c r="D273" s="42"/>
      <c r="E273" s="42"/>
      <c r="F273" s="42"/>
      <c r="G273" s="42"/>
      <c r="H273" s="42"/>
      <c r="I273" s="42"/>
      <c r="J273" s="42"/>
      <c r="K273" s="42"/>
      <c r="L273" s="42"/>
      <c r="M273" s="42"/>
      <c r="N273" s="42"/>
      <c r="O273" s="42"/>
      <c r="P273" s="42"/>
      <c r="Q273" s="42"/>
      <c r="R273" s="2731"/>
      <c r="S273" s="3699"/>
      <c r="T273" s="1925"/>
      <c r="U273" s="3647" t="str">
        <f t="shared" si="520"/>
        <v/>
      </c>
      <c r="CA273" s="3697" t="str">
        <f t="shared" si="521"/>
        <v/>
      </c>
      <c r="CB273" s="3697" t="str">
        <f t="shared" si="522"/>
        <v/>
      </c>
      <c r="DA273" s="3698">
        <f t="shared" si="523"/>
        <v>0</v>
      </c>
      <c r="DB273" s="3698">
        <f t="shared" si="523"/>
        <v>0</v>
      </c>
    </row>
    <row r="274" spans="1:130" ht="26.25" customHeight="1" x14ac:dyDescent="0.25">
      <c r="A274" s="6213" t="s">
        <v>3743</v>
      </c>
      <c r="B274" s="6201"/>
      <c r="C274" s="5472"/>
      <c r="D274" s="4781"/>
      <c r="E274" s="4781"/>
      <c r="F274" s="4781"/>
      <c r="G274" s="4781"/>
      <c r="H274" s="4781"/>
      <c r="I274" s="4781"/>
      <c r="J274" s="4781"/>
      <c r="K274" s="4781"/>
      <c r="L274" s="4781"/>
      <c r="M274" s="4781"/>
      <c r="N274" s="4781"/>
      <c r="O274" s="4781"/>
      <c r="P274" s="4781"/>
      <c r="Q274" s="4781"/>
      <c r="R274" s="6214"/>
      <c r="S274" s="6215"/>
      <c r="T274" s="5886"/>
      <c r="U274" s="3647" t="str">
        <f t="shared" si="520"/>
        <v/>
      </c>
      <c r="CA274" s="3697" t="str">
        <f t="shared" si="521"/>
        <v/>
      </c>
      <c r="CB274" s="3697" t="str">
        <f t="shared" si="522"/>
        <v/>
      </c>
      <c r="DA274" s="3698">
        <f>IF(AND($B274&lt;&gt;0,S274=""),1,IF(S274&gt;$B274,1,0))</f>
        <v>0</v>
      </c>
      <c r="DB274" s="3698">
        <f>IF(AND($B274&lt;&gt;0,T274=""),1,IF(T274&gt;$B274,1,0))</f>
        <v>0</v>
      </c>
    </row>
    <row r="275" spans="1:130" ht="21.75" customHeight="1" x14ac:dyDescent="0.25">
      <c r="A275" s="6178" t="s">
        <v>3744</v>
      </c>
      <c r="B275" s="6201"/>
    </row>
    <row r="276" spans="1:130" ht="15" customHeight="1" x14ac:dyDescent="0.25">
      <c r="A276" s="8203" t="s">
        <v>612</v>
      </c>
      <c r="B276" s="8206" t="s">
        <v>50</v>
      </c>
      <c r="C276" s="8207"/>
      <c r="D276" s="8208"/>
      <c r="E276" s="8198" t="s">
        <v>3745</v>
      </c>
      <c r="F276" s="8199"/>
      <c r="G276" s="8199"/>
      <c r="H276" s="8199"/>
      <c r="I276" s="8199"/>
      <c r="J276" s="8199"/>
      <c r="K276" s="8199"/>
      <c r="L276" s="8199"/>
      <c r="M276" s="8199"/>
      <c r="N276" s="8199"/>
      <c r="O276" s="8199"/>
      <c r="P276" s="8199"/>
      <c r="Q276" s="8199"/>
      <c r="R276" s="8199"/>
      <c r="S276" s="8199"/>
      <c r="T276" s="8199"/>
      <c r="U276" s="8199"/>
      <c r="V276" s="8199"/>
      <c r="W276" s="8199"/>
      <c r="X276" s="8199"/>
      <c r="Y276" s="8199"/>
      <c r="Z276" s="8199"/>
      <c r="AA276" s="8199"/>
      <c r="AB276" s="8199"/>
      <c r="AC276" s="8199"/>
      <c r="AD276" s="8199"/>
      <c r="AE276" s="8199"/>
      <c r="AF276" s="8199"/>
      <c r="AG276" s="8199"/>
      <c r="AH276" s="8199"/>
      <c r="AI276" s="8199"/>
      <c r="AJ276" s="8212"/>
    </row>
    <row r="277" spans="1:130" s="3700" customFormat="1" hidden="1" x14ac:dyDescent="0.25">
      <c r="A277" s="8204"/>
      <c r="B277" s="8209"/>
      <c r="C277" s="8210"/>
      <c r="D277" s="8211"/>
      <c r="E277" s="8213" t="s">
        <v>3746</v>
      </c>
      <c r="F277" s="8214"/>
      <c r="G277" s="8215" t="s">
        <v>3747</v>
      </c>
      <c r="H277" s="8216"/>
      <c r="I277" s="8215" t="s">
        <v>3748</v>
      </c>
      <c r="J277" s="8216"/>
      <c r="K277" s="8215" t="s">
        <v>3749</v>
      </c>
      <c r="L277" s="8216"/>
      <c r="M277" s="8213" t="s">
        <v>72</v>
      </c>
      <c r="N277" s="8214"/>
      <c r="O277" s="8213" t="s">
        <v>14</v>
      </c>
      <c r="P277" s="8214"/>
      <c r="Q277" s="8213" t="s">
        <v>15</v>
      </c>
      <c r="R277" s="8214"/>
      <c r="S277" s="8213" t="s">
        <v>16</v>
      </c>
      <c r="T277" s="8214"/>
      <c r="U277" s="8213" t="s">
        <v>17</v>
      </c>
      <c r="V277" s="8214"/>
      <c r="W277" s="8213" t="s">
        <v>18</v>
      </c>
      <c r="X277" s="8214"/>
      <c r="Y277" s="8213" t="s">
        <v>19</v>
      </c>
      <c r="Z277" s="8214"/>
      <c r="AA277" s="8213" t="s">
        <v>20</v>
      </c>
      <c r="AB277" s="8214"/>
      <c r="AC277" s="8213" t="s">
        <v>2282</v>
      </c>
      <c r="AD277" s="8214"/>
      <c r="AE277" s="8217" t="s">
        <v>3750</v>
      </c>
      <c r="AF277" s="8218"/>
      <c r="AG277" s="8217" t="s">
        <v>3751</v>
      </c>
      <c r="AH277" s="8218"/>
      <c r="AI277" s="8217" t="s">
        <v>3752</v>
      </c>
      <c r="AJ277" s="8218"/>
      <c r="BZ277" s="2117"/>
      <c r="CA277" s="3643"/>
      <c r="CB277" s="3643"/>
      <c r="CC277" s="3643"/>
      <c r="CD277" s="3643"/>
      <c r="CE277" s="3643"/>
      <c r="CF277" s="3643"/>
      <c r="CG277" s="3643"/>
      <c r="CH277" s="3643"/>
      <c r="CI277" s="3643"/>
      <c r="CJ277" s="3643"/>
      <c r="CK277" s="3643"/>
      <c r="CL277" s="3643"/>
      <c r="CM277" s="3643"/>
      <c r="CN277" s="3643"/>
      <c r="CO277" s="3643"/>
      <c r="CP277" s="3643"/>
      <c r="CQ277" s="3643"/>
      <c r="CR277" s="3643"/>
      <c r="CS277" s="3643"/>
      <c r="CT277" s="3643"/>
      <c r="CU277" s="3643"/>
      <c r="CV277" s="3643"/>
      <c r="CW277" s="3643"/>
      <c r="CX277" s="3643"/>
      <c r="CY277" s="3643"/>
      <c r="CZ277" s="3643"/>
      <c r="DA277" s="2165"/>
      <c r="DB277" s="2165"/>
      <c r="DC277" s="2165"/>
      <c r="DD277" s="2165"/>
      <c r="DE277" s="2165"/>
      <c r="DF277" s="2165"/>
      <c r="DG277" s="2165"/>
      <c r="DH277" s="2165"/>
      <c r="DI277" s="2165"/>
      <c r="DJ277" s="2165"/>
      <c r="DK277" s="2165"/>
      <c r="DL277" s="2165"/>
      <c r="DM277" s="2165"/>
      <c r="DN277" s="2165"/>
      <c r="DO277" s="2165"/>
      <c r="DP277" s="2165"/>
      <c r="DQ277" s="2165"/>
      <c r="DR277" s="2165"/>
      <c r="DS277" s="2165"/>
      <c r="DT277" s="2165"/>
      <c r="DU277" s="2165"/>
      <c r="DV277" s="2165"/>
      <c r="DW277" s="2165"/>
      <c r="DX277" s="2165"/>
      <c r="DY277" s="2165"/>
      <c r="DZ277" s="2165"/>
    </row>
    <row r="278" spans="1:130" x14ac:dyDescent="0.25">
      <c r="A278" s="8204"/>
      <c r="B278" s="8104" t="s">
        <v>330</v>
      </c>
      <c r="C278" s="8219" t="s">
        <v>81</v>
      </c>
      <c r="D278" s="8119" t="s">
        <v>56</v>
      </c>
      <c r="E278" s="8213" t="s">
        <v>73</v>
      </c>
      <c r="F278" s="8214"/>
      <c r="G278" s="8215" t="s">
        <v>3753</v>
      </c>
      <c r="H278" s="8216"/>
      <c r="I278" s="8215" t="s">
        <v>3754</v>
      </c>
      <c r="J278" s="8216"/>
      <c r="K278" s="8215" t="s">
        <v>236</v>
      </c>
      <c r="L278" s="8216"/>
      <c r="M278" s="8213" t="s">
        <v>801</v>
      </c>
      <c r="N278" s="8214"/>
      <c r="O278" s="8213" t="s">
        <v>802</v>
      </c>
      <c r="P278" s="8214"/>
      <c r="Q278" s="8213" t="s">
        <v>803</v>
      </c>
      <c r="R278" s="8214"/>
      <c r="S278" s="8213" t="s">
        <v>804</v>
      </c>
      <c r="T278" s="8214"/>
      <c r="U278" s="8213" t="s">
        <v>1832</v>
      </c>
      <c r="V278" s="8214"/>
      <c r="W278" s="8213" t="s">
        <v>1833</v>
      </c>
      <c r="X278" s="8214"/>
      <c r="Y278" s="8213" t="s">
        <v>1834</v>
      </c>
      <c r="Z278" s="8214"/>
      <c r="AA278" s="8213" t="s">
        <v>1835</v>
      </c>
      <c r="AB278" s="8214"/>
      <c r="AC278" s="8213" t="s">
        <v>3755</v>
      </c>
      <c r="AD278" s="8214"/>
      <c r="AE278" s="8217" t="s">
        <v>2046</v>
      </c>
      <c r="AF278" s="8218"/>
      <c r="AG278" s="8217" t="s">
        <v>241</v>
      </c>
      <c r="AH278" s="8218"/>
      <c r="AI278" s="8217" t="s">
        <v>3756</v>
      </c>
      <c r="AJ278" s="8218"/>
    </row>
    <row r="279" spans="1:130" x14ac:dyDescent="0.25">
      <c r="A279" s="8205"/>
      <c r="B279" s="6503"/>
      <c r="C279" s="8220"/>
      <c r="D279" s="6537"/>
      <c r="E279" s="6148" t="s">
        <v>81</v>
      </c>
      <c r="F279" s="6102" t="s">
        <v>56</v>
      </c>
      <c r="G279" s="6216" t="s">
        <v>81</v>
      </c>
      <c r="H279" s="6216" t="s">
        <v>56</v>
      </c>
      <c r="I279" s="6148" t="s">
        <v>81</v>
      </c>
      <c r="J279" s="6102" t="s">
        <v>56</v>
      </c>
      <c r="K279" s="6148" t="s">
        <v>81</v>
      </c>
      <c r="L279" s="6102" t="s">
        <v>56</v>
      </c>
      <c r="M279" s="6217" t="s">
        <v>81</v>
      </c>
      <c r="N279" s="6102" t="s">
        <v>56</v>
      </c>
      <c r="O279" s="6148" t="s">
        <v>81</v>
      </c>
      <c r="P279" s="6102" t="s">
        <v>56</v>
      </c>
      <c r="Q279" s="6148" t="s">
        <v>81</v>
      </c>
      <c r="R279" s="6102" t="s">
        <v>56</v>
      </c>
      <c r="S279" s="6148" t="s">
        <v>81</v>
      </c>
      <c r="T279" s="6102" t="s">
        <v>56</v>
      </c>
      <c r="U279" s="6148" t="s">
        <v>81</v>
      </c>
      <c r="V279" s="6102" t="s">
        <v>56</v>
      </c>
      <c r="W279" s="6148" t="s">
        <v>81</v>
      </c>
      <c r="X279" s="6102" t="s">
        <v>56</v>
      </c>
      <c r="Y279" s="6148" t="s">
        <v>81</v>
      </c>
      <c r="Z279" s="6102" t="s">
        <v>56</v>
      </c>
      <c r="AA279" s="6148" t="s">
        <v>81</v>
      </c>
      <c r="AB279" s="6102" t="s">
        <v>56</v>
      </c>
      <c r="AC279" s="6148" t="s">
        <v>81</v>
      </c>
      <c r="AD279" s="6102" t="s">
        <v>56</v>
      </c>
      <c r="AE279" s="6148" t="s">
        <v>81</v>
      </c>
      <c r="AF279" s="6102" t="s">
        <v>56</v>
      </c>
      <c r="AG279" s="6148" t="s">
        <v>81</v>
      </c>
      <c r="AH279" s="6102" t="s">
        <v>56</v>
      </c>
      <c r="AI279" s="6148" t="s">
        <v>81</v>
      </c>
      <c r="AJ279" s="6102" t="s">
        <v>56</v>
      </c>
    </row>
    <row r="280" spans="1:130" ht="38.25" customHeight="1" x14ac:dyDescent="0.25">
      <c r="A280" s="6218" t="s">
        <v>3757</v>
      </c>
      <c r="B280" s="6201"/>
      <c r="C280" s="6219">
        <f>+E280+G280+I280+K280+M280+O280+Q280+S280+U280+W280+Y280+AA280+AC280+AE280+AG280+AI280</f>
        <v>0</v>
      </c>
      <c r="D280" s="6220">
        <f>+F280+H280+J280+L280+N280+P280+R280+T280+V280+X280+Z280+AB280+AD280+AF280+AH280+AJ280</f>
        <v>0</v>
      </c>
      <c r="E280" s="3018"/>
      <c r="F280" s="1925"/>
      <c r="G280" s="3018"/>
      <c r="H280" s="1925"/>
      <c r="I280" s="3018"/>
      <c r="J280" s="1925"/>
      <c r="K280" s="3018"/>
      <c r="L280" s="1925"/>
      <c r="M280" s="3018"/>
      <c r="N280" s="1925"/>
      <c r="O280" s="3018"/>
      <c r="P280" s="1925"/>
      <c r="Q280" s="3018"/>
      <c r="R280" s="1925"/>
      <c r="S280" s="3018"/>
      <c r="T280" s="1925"/>
      <c r="U280" s="3018"/>
      <c r="V280" s="1925"/>
      <c r="W280" s="3018"/>
      <c r="X280" s="1925"/>
      <c r="Y280" s="3018"/>
      <c r="Z280" s="1925"/>
      <c r="AA280" s="3018"/>
      <c r="AB280" s="1925"/>
      <c r="AC280" s="1923"/>
      <c r="AD280" s="1925"/>
      <c r="AE280" s="1923"/>
      <c r="AF280" s="1925"/>
      <c r="AG280" s="1923"/>
      <c r="AH280" s="1925"/>
      <c r="AI280" s="1923"/>
      <c r="AJ280" s="1925"/>
    </row>
    <row r="281" spans="1:130" ht="37.15" customHeight="1" x14ac:dyDescent="0.25">
      <c r="A281" s="6211" t="s">
        <v>3758</v>
      </c>
      <c r="B281" s="6201"/>
      <c r="C281" s="6221">
        <f t="shared" ref="C281:D285" si="524">+E281+G281+I281+K281+M281+O281+Q281+S281+U281+W281+Y281+AA281+AC281+AE281+AG281+AI281</f>
        <v>0</v>
      </c>
      <c r="D281" s="6222">
        <f t="shared" si="524"/>
        <v>0</v>
      </c>
      <c r="E281" s="1923"/>
      <c r="F281" s="1925"/>
      <c r="G281" s="1923"/>
      <c r="H281" s="1925"/>
      <c r="I281" s="1923"/>
      <c r="J281" s="1925"/>
      <c r="K281" s="1923"/>
      <c r="L281" s="1925"/>
      <c r="M281" s="1923"/>
      <c r="N281" s="1925"/>
      <c r="O281" s="1923"/>
      <c r="P281" s="1925"/>
      <c r="Q281" s="1923"/>
      <c r="R281" s="1925"/>
      <c r="S281" s="1923"/>
      <c r="T281" s="1925"/>
      <c r="U281" s="1923"/>
      <c r="V281" s="1925"/>
      <c r="W281" s="1923"/>
      <c r="X281" s="1925"/>
      <c r="Y281" s="1923"/>
      <c r="Z281" s="1925"/>
      <c r="AA281" s="1923"/>
      <c r="AB281" s="1925"/>
      <c r="AC281" s="1923"/>
      <c r="AD281" s="1925"/>
      <c r="AE281" s="1923"/>
      <c r="AF281" s="1925"/>
      <c r="AG281" s="1923"/>
      <c r="AH281" s="1925"/>
      <c r="AI281" s="1923"/>
      <c r="AJ281" s="1925"/>
    </row>
    <row r="282" spans="1:130" ht="26.45" customHeight="1" x14ac:dyDescent="0.25">
      <c r="A282" s="6211" t="s">
        <v>3759</v>
      </c>
      <c r="B282" s="6201"/>
      <c r="C282" s="6221">
        <f t="shared" si="524"/>
        <v>0</v>
      </c>
      <c r="D282" s="6222">
        <f t="shared" si="524"/>
        <v>0</v>
      </c>
      <c r="E282" s="1923"/>
      <c r="F282" s="1925"/>
      <c r="G282" s="1923"/>
      <c r="H282" s="1925"/>
      <c r="I282" s="1923"/>
      <c r="J282" s="1925"/>
      <c r="K282" s="1923"/>
      <c r="L282" s="1925"/>
      <c r="M282" s="1923"/>
      <c r="N282" s="1925"/>
      <c r="O282" s="1923"/>
      <c r="P282" s="1925"/>
      <c r="Q282" s="1923"/>
      <c r="R282" s="1925"/>
      <c r="S282" s="1923"/>
      <c r="T282" s="1925"/>
      <c r="U282" s="1923"/>
      <c r="V282" s="1925"/>
      <c r="W282" s="1923"/>
      <c r="X282" s="1925"/>
      <c r="Y282" s="1923"/>
      <c r="Z282" s="1925"/>
      <c r="AA282" s="1923"/>
      <c r="AB282" s="1925"/>
      <c r="AC282" s="1923"/>
      <c r="AD282" s="1925"/>
      <c r="AE282" s="1923"/>
      <c r="AF282" s="1925"/>
      <c r="AG282" s="1923"/>
      <c r="AH282" s="1925"/>
      <c r="AI282" s="1923"/>
      <c r="AJ282" s="1925"/>
    </row>
    <row r="283" spans="1:130" ht="36.6" customHeight="1" x14ac:dyDescent="0.25">
      <c r="A283" s="6211" t="s">
        <v>3760</v>
      </c>
      <c r="B283" s="6201"/>
      <c r="C283" s="6223">
        <f t="shared" si="524"/>
        <v>0</v>
      </c>
      <c r="D283" s="6224">
        <f t="shared" si="524"/>
        <v>0</v>
      </c>
      <c r="E283" s="5701"/>
      <c r="F283" s="2265"/>
      <c r="G283" s="5701"/>
      <c r="H283" s="2265"/>
      <c r="I283" s="5701"/>
      <c r="J283" s="2265"/>
      <c r="K283" s="5701"/>
      <c r="L283" s="2265"/>
      <c r="M283" s="5701"/>
      <c r="N283" s="2265"/>
      <c r="O283" s="5701"/>
      <c r="P283" s="2265"/>
      <c r="Q283" s="5701"/>
      <c r="R283" s="2265"/>
      <c r="S283" s="5701"/>
      <c r="T283" s="2265"/>
      <c r="U283" s="5701"/>
      <c r="V283" s="2265"/>
      <c r="W283" s="5701"/>
      <c r="X283" s="2265"/>
      <c r="Y283" s="5701"/>
      <c r="Z283" s="2265"/>
      <c r="AA283" s="5701"/>
      <c r="AB283" s="2265"/>
      <c r="AC283" s="5701"/>
      <c r="AD283" s="2265"/>
      <c r="AE283" s="5701"/>
      <c r="AF283" s="2265"/>
      <c r="AG283" s="5701"/>
      <c r="AH283" s="2265"/>
      <c r="AI283" s="5701"/>
      <c r="AJ283" s="2265"/>
    </row>
    <row r="284" spans="1:130" ht="37.15" customHeight="1" x14ac:dyDescent="0.25">
      <c r="A284" s="6211" t="s">
        <v>3761</v>
      </c>
      <c r="B284" s="6201"/>
      <c r="C284" s="6221">
        <f t="shared" si="524"/>
        <v>0</v>
      </c>
      <c r="D284" s="6222">
        <f t="shared" si="524"/>
        <v>0</v>
      </c>
      <c r="E284" s="1923"/>
      <c r="F284" s="1925"/>
      <c r="G284" s="1923"/>
      <c r="H284" s="1925"/>
      <c r="I284" s="1923"/>
      <c r="J284" s="1925"/>
      <c r="K284" s="1923"/>
      <c r="L284" s="1925"/>
      <c r="M284" s="1923"/>
      <c r="N284" s="1925"/>
      <c r="O284" s="1923"/>
      <c r="P284" s="1925"/>
      <c r="Q284" s="1923"/>
      <c r="R284" s="1925"/>
      <c r="S284" s="1923"/>
      <c r="T284" s="1925"/>
      <c r="U284" s="1923"/>
      <c r="V284" s="1925"/>
      <c r="W284" s="1923"/>
      <c r="X284" s="1925"/>
      <c r="Y284" s="1923"/>
      <c r="Z284" s="1925"/>
      <c r="AA284" s="1923"/>
      <c r="AB284" s="1925"/>
      <c r="AC284" s="1923"/>
      <c r="AD284" s="1925"/>
      <c r="AE284" s="1923"/>
      <c r="AF284" s="1925"/>
      <c r="AG284" s="1923"/>
      <c r="AH284" s="1925"/>
      <c r="AI284" s="1923"/>
      <c r="AJ284" s="1925"/>
    </row>
    <row r="285" spans="1:130" ht="36" customHeight="1" x14ac:dyDescent="0.25">
      <c r="A285" s="6225" t="s">
        <v>3762</v>
      </c>
      <c r="B285" s="6201"/>
      <c r="C285" s="6226">
        <f t="shared" si="524"/>
        <v>0</v>
      </c>
      <c r="D285" s="3702">
        <f t="shared" si="524"/>
        <v>0</v>
      </c>
      <c r="E285" s="2022"/>
      <c r="F285" s="2025"/>
      <c r="G285" s="2022"/>
      <c r="H285" s="2025"/>
      <c r="I285" s="2022"/>
      <c r="J285" s="2025"/>
      <c r="K285" s="2022"/>
      <c r="L285" s="2025"/>
      <c r="M285" s="2022"/>
      <c r="N285" s="2025"/>
      <c r="O285" s="2022"/>
      <c r="P285" s="2025"/>
      <c r="Q285" s="2022"/>
      <c r="R285" s="2025"/>
      <c r="S285" s="2022"/>
      <c r="T285" s="2025"/>
      <c r="U285" s="2022"/>
      <c r="V285" s="2025"/>
      <c r="W285" s="2022"/>
      <c r="X285" s="2025"/>
      <c r="Y285" s="2022"/>
      <c r="Z285" s="2025"/>
      <c r="AA285" s="2022"/>
      <c r="AB285" s="2025"/>
      <c r="AC285" s="2022"/>
      <c r="AD285" s="2025"/>
      <c r="AE285" s="2022"/>
      <c r="AF285" s="2025"/>
      <c r="AG285" s="2022"/>
      <c r="AH285" s="2025"/>
      <c r="AI285" s="2022"/>
      <c r="AJ285" s="2025"/>
    </row>
    <row r="286" spans="1:130" ht="22.5" customHeight="1" x14ac:dyDescent="0.25">
      <c r="A286" s="6178" t="s">
        <v>3763</v>
      </c>
    </row>
    <row r="287" spans="1:130" ht="15" customHeight="1" x14ac:dyDescent="0.25">
      <c r="A287" s="8203" t="s">
        <v>612</v>
      </c>
      <c r="B287" s="8206" t="s">
        <v>50</v>
      </c>
      <c r="C287" s="8207"/>
      <c r="D287" s="8208"/>
      <c r="E287" s="8198" t="s">
        <v>3764</v>
      </c>
      <c r="F287" s="8199"/>
      <c r="G287" s="8199"/>
      <c r="H287" s="8199"/>
      <c r="I287" s="8199"/>
      <c r="J287" s="8199"/>
      <c r="K287" s="8199"/>
      <c r="L287" s="8199"/>
      <c r="M287" s="8199"/>
      <c r="N287" s="8199"/>
      <c r="O287" s="8199"/>
      <c r="P287" s="8199"/>
      <c r="Q287" s="8199"/>
      <c r="R287" s="8199"/>
      <c r="S287" s="8199"/>
      <c r="T287" s="8199"/>
      <c r="U287" s="8199"/>
      <c r="V287" s="8199"/>
      <c r="W287" s="8199"/>
      <c r="X287" s="8199"/>
      <c r="Y287" s="8199"/>
      <c r="Z287" s="8199"/>
      <c r="AA287" s="8199"/>
      <c r="AB287" s="8200"/>
      <c r="AC287" s="8221" t="s">
        <v>112</v>
      </c>
      <c r="AD287" s="8184" t="s">
        <v>111</v>
      </c>
    </row>
    <row r="288" spans="1:130" x14ac:dyDescent="0.25">
      <c r="A288" s="8204"/>
      <c r="B288" s="8209"/>
      <c r="C288" s="8210"/>
      <c r="D288" s="8211"/>
      <c r="E288" s="8213" t="s">
        <v>3765</v>
      </c>
      <c r="F288" s="8214"/>
      <c r="G288" s="8213" t="s">
        <v>802</v>
      </c>
      <c r="H288" s="8214"/>
      <c r="I288" s="8213" t="s">
        <v>803</v>
      </c>
      <c r="J288" s="8214"/>
      <c r="K288" s="8213" t="s">
        <v>804</v>
      </c>
      <c r="L288" s="8214"/>
      <c r="M288" s="8213" t="s">
        <v>1832</v>
      </c>
      <c r="N288" s="8214"/>
      <c r="O288" s="8213" t="s">
        <v>1833</v>
      </c>
      <c r="P288" s="8214"/>
      <c r="Q288" s="8213" t="s">
        <v>1834</v>
      </c>
      <c r="R288" s="8214"/>
      <c r="S288" s="8213" t="s">
        <v>1835</v>
      </c>
      <c r="T288" s="8214"/>
      <c r="U288" s="8213" t="s">
        <v>3755</v>
      </c>
      <c r="V288" s="8214"/>
      <c r="W288" s="8217" t="s">
        <v>2046</v>
      </c>
      <c r="X288" s="8218"/>
      <c r="Y288" s="8217" t="s">
        <v>241</v>
      </c>
      <c r="Z288" s="8218"/>
      <c r="AA288" s="8213" t="s">
        <v>3766</v>
      </c>
      <c r="AB288" s="8226"/>
      <c r="AC288" s="8222"/>
      <c r="AD288" s="8224"/>
    </row>
    <row r="289" spans="1:106" x14ac:dyDescent="0.25">
      <c r="A289" s="8205"/>
      <c r="B289" s="6227" t="s">
        <v>330</v>
      </c>
      <c r="C289" s="6148" t="s">
        <v>81</v>
      </c>
      <c r="D289" s="6102" t="s">
        <v>56</v>
      </c>
      <c r="E289" s="6148" t="s">
        <v>81</v>
      </c>
      <c r="F289" s="6102" t="s">
        <v>56</v>
      </c>
      <c r="G289" s="6148" t="s">
        <v>81</v>
      </c>
      <c r="H289" s="6102" t="s">
        <v>56</v>
      </c>
      <c r="I289" s="6148" t="s">
        <v>81</v>
      </c>
      <c r="J289" s="6102" t="s">
        <v>56</v>
      </c>
      <c r="K289" s="6148" t="s">
        <v>81</v>
      </c>
      <c r="L289" s="6102" t="s">
        <v>56</v>
      </c>
      <c r="M289" s="6148" t="s">
        <v>81</v>
      </c>
      <c r="N289" s="6102" t="s">
        <v>56</v>
      </c>
      <c r="O289" s="6148" t="s">
        <v>81</v>
      </c>
      <c r="P289" s="6102" t="s">
        <v>56</v>
      </c>
      <c r="Q289" s="6148" t="s">
        <v>81</v>
      </c>
      <c r="R289" s="6102" t="s">
        <v>56</v>
      </c>
      <c r="S289" s="6148" t="s">
        <v>81</v>
      </c>
      <c r="T289" s="6102" t="s">
        <v>56</v>
      </c>
      <c r="U289" s="6148" t="s">
        <v>81</v>
      </c>
      <c r="V289" s="6102" t="s">
        <v>56</v>
      </c>
      <c r="W289" s="6148" t="s">
        <v>81</v>
      </c>
      <c r="X289" s="6102" t="s">
        <v>56</v>
      </c>
      <c r="Y289" s="6148" t="s">
        <v>81</v>
      </c>
      <c r="Z289" s="6102" t="s">
        <v>56</v>
      </c>
      <c r="AA289" s="6148" t="s">
        <v>81</v>
      </c>
      <c r="AB289" s="6137" t="s">
        <v>56</v>
      </c>
      <c r="AC289" s="8223"/>
      <c r="AD289" s="8225"/>
    </row>
    <row r="290" spans="1:106" ht="27.75" customHeight="1" x14ac:dyDescent="0.25">
      <c r="A290" s="6228" t="s">
        <v>3767</v>
      </c>
      <c r="B290" s="6201"/>
      <c r="C290" s="6229">
        <f>+E290+G290+I290+K290+M290+O290+Q290+S290+U290+W290+Y290+AA290</f>
        <v>0</v>
      </c>
      <c r="D290" s="6230">
        <f>+F290+H290+J290+L290+N290+P290+R290+T290+V290+X290+Z290+AB290</f>
        <v>0</v>
      </c>
      <c r="E290" s="1923"/>
      <c r="F290" s="1926"/>
      <c r="G290" s="1923"/>
      <c r="H290" s="1926"/>
      <c r="I290" s="1923"/>
      <c r="J290" s="1926"/>
      <c r="K290" s="1923"/>
      <c r="L290" s="1926"/>
      <c r="M290" s="1923"/>
      <c r="N290" s="1926"/>
      <c r="O290" s="1923"/>
      <c r="P290" s="1926"/>
      <c r="Q290" s="1923"/>
      <c r="R290" s="1926"/>
      <c r="S290" s="1923"/>
      <c r="T290" s="1926"/>
      <c r="U290" s="1923"/>
      <c r="V290" s="1926"/>
      <c r="W290" s="1923"/>
      <c r="X290" s="1926"/>
      <c r="Y290" s="1923"/>
      <c r="Z290" s="1926"/>
      <c r="AA290" s="1923"/>
      <c r="AB290" s="43"/>
      <c r="AC290" s="334"/>
      <c r="AD290" s="593"/>
      <c r="AE290" s="3647" t="str">
        <f t="shared" ref="AE290:AE291" si="525">$CA290&amp;$CB290&amp;$CC290&amp;$CD290&amp;$CE290&amp;$CF290&amp;$CG290&amp;$CH290&amp;$CI290&amp;$CJ290&amp;$CK290&amp;$CL290&amp;$CM290&amp;$CN290&amp;$CO290&amp;$CP290&amp;$CQ290&amp;$CR290&amp;$CS290&amp;$CT290&amp;$CU290&amp;$CV290&amp;$CW290&amp;$CX290&amp;$CY290&amp;$CZ290</f>
        <v/>
      </c>
      <c r="CA290" s="3697" t="str">
        <f>IF(AND($B290&lt;&gt;0,AC290=""),"* No olvide ingresar la columna Pueblos Originarios (Digite CERO si no tiene). ",IF(AC290&gt;$B290,"* El Número de Donantes Confirmados pertenecientes a Pueblos Originarios no puede superar el Total. ",""))</f>
        <v/>
      </c>
      <c r="CB290" s="3697" t="str">
        <f>IF(AND($B290&lt;&gt;0,AD290=""),"* No olvide ingresar la columna Migrantes (Digite CERO si no tiene). ",IF(AD290&gt;$B290,"* El Número de Donantes Confirmados pertenecientes a Población Migrante no puede superar el Total. ",""))</f>
        <v/>
      </c>
      <c r="DA290" s="3698">
        <f>IF(AND($B290&lt;&gt;0,AC290=""),1,IF(AC290&gt;$B290,1,0))</f>
        <v>0</v>
      </c>
      <c r="DB290" s="3698">
        <f>IF(AND($B290&lt;&gt;0,AD290=""),1,IF(AD290&gt;$B290,1,0))</f>
        <v>0</v>
      </c>
    </row>
    <row r="291" spans="1:106" ht="28.5" customHeight="1" x14ac:dyDescent="0.25">
      <c r="A291" s="6231" t="s">
        <v>3768</v>
      </c>
      <c r="B291" s="6201"/>
      <c r="C291" s="6232">
        <f>+E291+G291+I291+K291+M291+O291+Q291+S291+U291+W291+Y291+AA291</f>
        <v>0</v>
      </c>
      <c r="D291" s="6233">
        <f>+F291+H291+J291+L291+N291+P291+R291+T291+V291+X291+Z291+AB291</f>
        <v>0</v>
      </c>
      <c r="E291" s="2022"/>
      <c r="F291" s="2025"/>
      <c r="G291" s="2022"/>
      <c r="H291" s="2025"/>
      <c r="I291" s="2022"/>
      <c r="J291" s="2025"/>
      <c r="K291" s="2022"/>
      <c r="L291" s="2025"/>
      <c r="M291" s="2022"/>
      <c r="N291" s="2025"/>
      <c r="O291" s="2022"/>
      <c r="P291" s="2025"/>
      <c r="Q291" s="2022"/>
      <c r="R291" s="2025"/>
      <c r="S291" s="2022"/>
      <c r="T291" s="2025"/>
      <c r="U291" s="2022"/>
      <c r="V291" s="2025"/>
      <c r="W291" s="2022"/>
      <c r="X291" s="2025"/>
      <c r="Y291" s="2022"/>
      <c r="Z291" s="2025"/>
      <c r="AA291" s="2022"/>
      <c r="AB291" s="2024"/>
      <c r="AC291" s="2023"/>
      <c r="AD291" s="2021"/>
      <c r="AE291" s="3647" t="str">
        <f t="shared" si="525"/>
        <v/>
      </c>
      <c r="CA291" s="3697" t="str">
        <f>IF(AND($B291&lt;&gt;0,AC291=""),"* No olvide ingresar la columna Pueblos Originarios (Digite CERO si no tiene). ",IF(AC291&gt;$B291,"* El Número de Donantes Confirmados pertenecientes a Pueblos Originarios no puede superar el Total. ",""))</f>
        <v/>
      </c>
      <c r="CB291" s="3697" t="str">
        <f>IF(AND($B291&lt;&gt;0,AD291=""),"* No olvide ingresar la columna Migrantes (Digite CERO si no tiene). ",IF(AD291&gt;$B291,"* El Número de Donantes Confirmados pertenecientes a Población Migrante no puede superar el Total. ",""))</f>
        <v/>
      </c>
      <c r="DA291" s="3698">
        <f>IF(AND($B291&lt;&gt;0,AC291=""),1,IF(AC291&gt;$B291,1,0))</f>
        <v>0</v>
      </c>
      <c r="DB291" s="3698">
        <f>IF(AND($B291&lt;&gt;0,AD291=""),1,IF(AD291&gt;$B291,1,0))</f>
        <v>0</v>
      </c>
    </row>
    <row r="292" spans="1:106" ht="19.5" customHeight="1" x14ac:dyDescent="0.25">
      <c r="A292" s="6178" t="s">
        <v>3769</v>
      </c>
    </row>
    <row r="293" spans="1:106" x14ac:dyDescent="0.25">
      <c r="A293" s="8203" t="s">
        <v>612</v>
      </c>
      <c r="B293" s="8206" t="s">
        <v>50</v>
      </c>
      <c r="C293" s="8207"/>
      <c r="D293" s="8208"/>
      <c r="E293" s="8227" t="s">
        <v>3764</v>
      </c>
      <c r="F293" s="8227"/>
      <c r="G293" s="8227"/>
      <c r="H293" s="8227"/>
      <c r="I293" s="8227"/>
      <c r="J293" s="8227"/>
      <c r="K293" s="8227"/>
      <c r="L293" s="8227"/>
      <c r="M293" s="8227"/>
      <c r="N293" s="8227"/>
      <c r="O293" s="8227"/>
      <c r="P293" s="8227"/>
      <c r="Q293" s="8227"/>
      <c r="R293" s="8227"/>
      <c r="S293" s="8227"/>
      <c r="T293" s="8227"/>
      <c r="U293" s="8227"/>
      <c r="V293" s="8227"/>
      <c r="W293" s="8227"/>
      <c r="X293" s="8227"/>
      <c r="Y293" s="8227"/>
      <c r="Z293" s="8227"/>
      <c r="AA293" s="8227"/>
      <c r="AB293" s="8227"/>
      <c r="AC293" s="8227"/>
      <c r="AD293" s="8227"/>
      <c r="AE293" s="8227"/>
      <c r="AF293" s="8227"/>
      <c r="AG293" s="8227"/>
      <c r="AH293" s="8227"/>
      <c r="AI293" s="8227"/>
      <c r="AJ293" s="8228"/>
      <c r="AK293" s="8221" t="s">
        <v>112</v>
      </c>
      <c r="AL293" s="8184" t="s">
        <v>111</v>
      </c>
    </row>
    <row r="294" spans="1:106" x14ac:dyDescent="0.25">
      <c r="A294" s="8204"/>
      <c r="B294" s="8209"/>
      <c r="C294" s="8210"/>
      <c r="D294" s="8211"/>
      <c r="E294" s="8213" t="s">
        <v>73</v>
      </c>
      <c r="F294" s="8214"/>
      <c r="G294" s="8215" t="s">
        <v>3753</v>
      </c>
      <c r="H294" s="8216"/>
      <c r="I294" s="8215" t="s">
        <v>3754</v>
      </c>
      <c r="J294" s="8216"/>
      <c r="K294" s="8215" t="s">
        <v>236</v>
      </c>
      <c r="L294" s="8216"/>
      <c r="M294" s="8213" t="s">
        <v>801</v>
      </c>
      <c r="N294" s="8214"/>
      <c r="O294" s="8213" t="s">
        <v>802</v>
      </c>
      <c r="P294" s="8214"/>
      <c r="Q294" s="8213" t="s">
        <v>803</v>
      </c>
      <c r="R294" s="8214"/>
      <c r="S294" s="8213" t="s">
        <v>804</v>
      </c>
      <c r="T294" s="8214"/>
      <c r="U294" s="8213" t="s">
        <v>1832</v>
      </c>
      <c r="V294" s="8214"/>
      <c r="W294" s="8213" t="s">
        <v>1833</v>
      </c>
      <c r="X294" s="8214"/>
      <c r="Y294" s="8213" t="s">
        <v>1834</v>
      </c>
      <c r="Z294" s="8214"/>
      <c r="AA294" s="8213" t="s">
        <v>1835</v>
      </c>
      <c r="AB294" s="8214"/>
      <c r="AC294" s="8213" t="s">
        <v>3755</v>
      </c>
      <c r="AD294" s="8214"/>
      <c r="AE294" s="8217" t="s">
        <v>2046</v>
      </c>
      <c r="AF294" s="8218"/>
      <c r="AG294" s="8217" t="s">
        <v>241</v>
      </c>
      <c r="AH294" s="8218"/>
      <c r="AI294" s="8217" t="s">
        <v>3756</v>
      </c>
      <c r="AJ294" s="8230"/>
      <c r="AK294" s="8222"/>
      <c r="AL294" s="8224"/>
    </row>
    <row r="295" spans="1:106" x14ac:dyDescent="0.25">
      <c r="A295" s="8205"/>
      <c r="B295" s="6227" t="s">
        <v>330</v>
      </c>
      <c r="C295" s="6148" t="s">
        <v>81</v>
      </c>
      <c r="D295" s="6102" t="s">
        <v>56</v>
      </c>
      <c r="E295" s="6148" t="s">
        <v>81</v>
      </c>
      <c r="F295" s="6102" t="s">
        <v>56</v>
      </c>
      <c r="G295" s="6148" t="s">
        <v>81</v>
      </c>
      <c r="H295" s="6102" t="s">
        <v>56</v>
      </c>
      <c r="I295" s="6148" t="s">
        <v>81</v>
      </c>
      <c r="J295" s="6102" t="s">
        <v>56</v>
      </c>
      <c r="K295" s="6148" t="s">
        <v>81</v>
      </c>
      <c r="L295" s="6102" t="s">
        <v>56</v>
      </c>
      <c r="M295" s="6148" t="s">
        <v>81</v>
      </c>
      <c r="N295" s="6102" t="s">
        <v>56</v>
      </c>
      <c r="O295" s="6148" t="s">
        <v>81</v>
      </c>
      <c r="P295" s="6102" t="s">
        <v>56</v>
      </c>
      <c r="Q295" s="6148" t="s">
        <v>81</v>
      </c>
      <c r="R295" s="6102" t="s">
        <v>56</v>
      </c>
      <c r="S295" s="6148" t="s">
        <v>81</v>
      </c>
      <c r="T295" s="6102" t="s">
        <v>56</v>
      </c>
      <c r="U295" s="6148" t="s">
        <v>81</v>
      </c>
      <c r="V295" s="6102" t="s">
        <v>56</v>
      </c>
      <c r="W295" s="6148" t="s">
        <v>81</v>
      </c>
      <c r="X295" s="6102" t="s">
        <v>56</v>
      </c>
      <c r="Y295" s="6148" t="s">
        <v>81</v>
      </c>
      <c r="Z295" s="6102" t="s">
        <v>56</v>
      </c>
      <c r="AA295" s="6148" t="s">
        <v>81</v>
      </c>
      <c r="AB295" s="6102" t="s">
        <v>56</v>
      </c>
      <c r="AC295" s="6148" t="s">
        <v>81</v>
      </c>
      <c r="AD295" s="6102" t="s">
        <v>56</v>
      </c>
      <c r="AE295" s="6148" t="s">
        <v>81</v>
      </c>
      <c r="AF295" s="6102" t="s">
        <v>56</v>
      </c>
      <c r="AG295" s="6148" t="s">
        <v>81</v>
      </c>
      <c r="AH295" s="6102" t="s">
        <v>56</v>
      </c>
      <c r="AI295" s="6148" t="s">
        <v>81</v>
      </c>
      <c r="AJ295" s="6102" t="s">
        <v>56</v>
      </c>
      <c r="AK295" s="8229"/>
      <c r="AL295" s="8185"/>
    </row>
    <row r="296" spans="1:106" ht="26.25" customHeight="1" x14ac:dyDescent="0.25">
      <c r="A296" s="6228" t="s">
        <v>3770</v>
      </c>
      <c r="B296" s="6201"/>
      <c r="C296" s="6234">
        <f>+E296+G296+I296+K296+M296+O296+Q296+S296+U296+W296+Y296+AA296+AC296+AE296+AG296+AI296</f>
        <v>0</v>
      </c>
      <c r="D296" s="6230">
        <f>+F296+H296+J296+L296+N296+P296+R296+T296+V296+X296+Z296+AB296+AD296+AF296+AH296+AJ296</f>
        <v>0</v>
      </c>
      <c r="E296" s="1923"/>
      <c r="F296" s="63"/>
      <c r="G296" s="1923"/>
      <c r="H296" s="63"/>
      <c r="I296" s="1923"/>
      <c r="J296" s="63"/>
      <c r="K296" s="1923"/>
      <c r="L296" s="63"/>
      <c r="M296" s="1923"/>
      <c r="N296" s="63"/>
      <c r="O296" s="1923"/>
      <c r="P296" s="63"/>
      <c r="Q296" s="1923"/>
      <c r="R296" s="63"/>
      <c r="S296" s="1923"/>
      <c r="T296" s="63"/>
      <c r="U296" s="1923"/>
      <c r="V296" s="63"/>
      <c r="W296" s="1923"/>
      <c r="X296" s="63"/>
      <c r="Y296" s="1923"/>
      <c r="Z296" s="63"/>
      <c r="AA296" s="1923"/>
      <c r="AB296" s="63"/>
      <c r="AC296" s="1923"/>
      <c r="AD296" s="63"/>
      <c r="AE296" s="1923"/>
      <c r="AF296" s="63"/>
      <c r="AG296" s="1923"/>
      <c r="AH296" s="63"/>
      <c r="AI296" s="1923"/>
      <c r="AJ296" s="43"/>
      <c r="AK296" s="3661"/>
      <c r="AL296" s="6235"/>
    </row>
    <row r="297" spans="1:106" ht="27" customHeight="1" x14ac:dyDescent="0.25">
      <c r="A297" s="6211" t="s">
        <v>3771</v>
      </c>
      <c r="B297" s="6201"/>
      <c r="C297" s="6236">
        <f t="shared" ref="C297:D298" si="526">+E297+G297+I297+K297+M297+O297+Q297+S297+U297+W297+Y297+AA297+AC297+AE297+AG297+AI297</f>
        <v>0</v>
      </c>
      <c r="D297" s="6222">
        <f t="shared" si="526"/>
        <v>0</v>
      </c>
      <c r="E297" s="1923"/>
      <c r="F297" s="63"/>
      <c r="G297" s="1923"/>
      <c r="H297" s="63"/>
      <c r="I297" s="1923"/>
      <c r="J297" s="63"/>
      <c r="K297" s="1923"/>
      <c r="L297" s="63"/>
      <c r="M297" s="1923"/>
      <c r="N297" s="63"/>
      <c r="O297" s="1923"/>
      <c r="P297" s="63"/>
      <c r="Q297" s="1923"/>
      <c r="R297" s="63"/>
      <c r="S297" s="1923"/>
      <c r="T297" s="63"/>
      <c r="U297" s="1923"/>
      <c r="V297" s="63"/>
      <c r="W297" s="1923"/>
      <c r="X297" s="63"/>
      <c r="Y297" s="1923"/>
      <c r="Z297" s="63"/>
      <c r="AA297" s="1923"/>
      <c r="AB297" s="63"/>
      <c r="AC297" s="1923"/>
      <c r="AD297" s="63"/>
      <c r="AE297" s="1923"/>
      <c r="AF297" s="63"/>
      <c r="AG297" s="1923"/>
      <c r="AH297" s="63"/>
      <c r="AI297" s="1923"/>
      <c r="AJ297" s="43"/>
      <c r="AK297" s="1926"/>
      <c r="AL297" s="63"/>
      <c r="AM297" s="3647" t="str">
        <f t="shared" ref="AM297:AM298" si="527">$CA297&amp;$CB297&amp;$CC297&amp;$CD297&amp;$CE297&amp;$CF297&amp;$CG297&amp;$CH297&amp;$CI297&amp;$CJ297&amp;$CK297&amp;$CL297&amp;$CM297&amp;$CN297&amp;$CO297&amp;$CP297&amp;$CQ297&amp;$CR297&amp;$CS297&amp;$CT297&amp;$CU297&amp;$CV297&amp;$CW297&amp;$CX297&amp;$CY297&amp;$CZ297</f>
        <v/>
      </c>
      <c r="CA297" s="3697" t="str">
        <f>IF(AND($B297&lt;&gt;0,AK297=""),"* No olvide ingresar la columna Pueblos Originarios (Digite CERO si no tiene). ",IF(AK297&gt;$B297,"* El Número de personas en seguimiento pertenecientes a Pueblos Originarios no puede superar el Total. ",""))</f>
        <v/>
      </c>
      <c r="CB297" s="3697" t="str">
        <f>IF(AND($B297&lt;&gt;0,AL297=""),"* No olvide ingresar la columna Migrantes (Digite CERO si no tiene). ",IF(AL297&gt;$B297,"* El Número de personas en seguimiento pertenecientes a Población Migrante no puede superar el Total. ",""))</f>
        <v/>
      </c>
      <c r="DA297" s="3698">
        <f>IF(AND($B297&lt;&gt;0,AK297=""),1,IF(AK297&gt;$B297,1,0))</f>
        <v>0</v>
      </c>
      <c r="DB297" s="3698">
        <f>IF(AND($B297&lt;&gt;0,AL297=""),1,IF(AL297&gt;$B297,1,0))</f>
        <v>0</v>
      </c>
    </row>
    <row r="298" spans="1:106" ht="30" customHeight="1" x14ac:dyDescent="0.25">
      <c r="A298" s="6237" t="s">
        <v>3772</v>
      </c>
      <c r="B298" s="6201"/>
      <c r="C298" s="6238">
        <f t="shared" si="526"/>
        <v>0</v>
      </c>
      <c r="D298" s="6239">
        <f>+F298+H298+J298+L298+N298+P298+R298+T298+V298+X298+Z298+AB298+AD298+AF298+AH298+AJ298</f>
        <v>0</v>
      </c>
      <c r="E298" s="5472"/>
      <c r="F298" s="5779"/>
      <c r="G298" s="5472"/>
      <c r="H298" s="5779"/>
      <c r="I298" s="5472"/>
      <c r="J298" s="5779"/>
      <c r="K298" s="5472"/>
      <c r="L298" s="5779"/>
      <c r="M298" s="5472"/>
      <c r="N298" s="5779"/>
      <c r="O298" s="5472"/>
      <c r="P298" s="5779"/>
      <c r="Q298" s="5472"/>
      <c r="R298" s="5779"/>
      <c r="S298" s="5472"/>
      <c r="T298" s="5779"/>
      <c r="U298" s="5472"/>
      <c r="V298" s="5779"/>
      <c r="W298" s="5472"/>
      <c r="X298" s="5779"/>
      <c r="Y298" s="5472"/>
      <c r="Z298" s="5779"/>
      <c r="AA298" s="5472"/>
      <c r="AB298" s="5779"/>
      <c r="AC298" s="5472"/>
      <c r="AD298" s="5779"/>
      <c r="AE298" s="5472"/>
      <c r="AF298" s="5779"/>
      <c r="AG298" s="5472"/>
      <c r="AH298" s="5779"/>
      <c r="AI298" s="5472"/>
      <c r="AJ298" s="4677"/>
      <c r="AK298" s="6001"/>
      <c r="AL298" s="5779"/>
      <c r="AM298" s="3647" t="str">
        <f t="shared" si="527"/>
        <v/>
      </c>
      <c r="CA298" s="3697" t="str">
        <f>IF(AND($B298&lt;&gt;0,AK298=""),"* No olvide ingresar la columna Pueblos Originarios (Digite CERO si no tiene). ",IF(AK298&gt;$B298,"* El Número de personas en seguimiento pertenecientes a Pueblos Originarios no puede superar el Total. ",""))</f>
        <v/>
      </c>
      <c r="CB298" s="3697" t="str">
        <f>IF(AND($B298&lt;&gt;0,AL298=""),"* No olvide ingresar la columna Migrantes (Digite CERO si no tiene). ",IF(AL298&gt;$B298,"* El Número de personas en seguimiento pertenecientes a Población Migrante no puede superar el Total. ",""))</f>
        <v/>
      </c>
      <c r="DA298" s="3698">
        <f>IF(AND($B298&lt;&gt;0,AK298=""),1,IF(AK298&gt;$B298,1,0))</f>
        <v>0</v>
      </c>
      <c r="DB298" s="3698">
        <f>IF(AND($B298&lt;&gt;0,AL298=""),1,IF(AL298&gt;$B298,1,0))</f>
        <v>0</v>
      </c>
    </row>
    <row r="308" spans="1:2" s="3700" customFormat="1" hidden="1" x14ac:dyDescent="0.25">
      <c r="A308" s="3700">
        <f>SUM(B296:B298,B290:B291,B280:B285,B270:B274,B262:B266,C236:D258,B225:C231,B214:C220,C187:D209,C160:D182,C151:P155,C143:P147,B122:C139,B100:C117,B78:C95,B56:C73,B34:C51,B12:C29)</f>
        <v>0</v>
      </c>
      <c r="B308" s="3700">
        <f>SUM(DA12:DZ298)</f>
        <v>0</v>
      </c>
    </row>
  </sheetData>
  <mergeCells count="465">
    <mergeCell ref="O288:P288"/>
    <mergeCell ref="A293:A295"/>
    <mergeCell ref="B293:D294"/>
    <mergeCell ref="E293:AJ293"/>
    <mergeCell ref="AK293:AK295"/>
    <mergeCell ref="AL293:AL295"/>
    <mergeCell ref="E294:F294"/>
    <mergeCell ref="G294:H294"/>
    <mergeCell ref="I294:J294"/>
    <mergeCell ref="K294:L294"/>
    <mergeCell ref="M294:N294"/>
    <mergeCell ref="AA294:AB294"/>
    <mergeCell ref="AC294:AD294"/>
    <mergeCell ref="AE294:AF294"/>
    <mergeCell ref="AG294:AH294"/>
    <mergeCell ref="AI294:AJ294"/>
    <mergeCell ref="O294:P294"/>
    <mergeCell ref="Q294:R294"/>
    <mergeCell ref="S294:T294"/>
    <mergeCell ref="U294:V294"/>
    <mergeCell ref="W294:X294"/>
    <mergeCell ref="Y294:Z294"/>
    <mergeCell ref="AG278:AH278"/>
    <mergeCell ref="AI278:AJ278"/>
    <mergeCell ref="A287:A289"/>
    <mergeCell ref="B287:D288"/>
    <mergeCell ref="E287:AB287"/>
    <mergeCell ref="AC287:AC289"/>
    <mergeCell ref="AD287:AD289"/>
    <mergeCell ref="O278:P278"/>
    <mergeCell ref="Q278:R278"/>
    <mergeCell ref="S278:T278"/>
    <mergeCell ref="U278:V278"/>
    <mergeCell ref="W278:X278"/>
    <mergeCell ref="Y278:Z278"/>
    <mergeCell ref="Q288:R288"/>
    <mergeCell ref="S288:T288"/>
    <mergeCell ref="U288:V288"/>
    <mergeCell ref="W288:X288"/>
    <mergeCell ref="Y288:Z288"/>
    <mergeCell ref="AA288:AB288"/>
    <mergeCell ref="E288:F288"/>
    <mergeCell ref="G288:H288"/>
    <mergeCell ref="I288:J288"/>
    <mergeCell ref="K288:L288"/>
    <mergeCell ref="M288:N288"/>
    <mergeCell ref="AC277:AD277"/>
    <mergeCell ref="AE277:AF277"/>
    <mergeCell ref="I277:J277"/>
    <mergeCell ref="K277:L277"/>
    <mergeCell ref="M277:N277"/>
    <mergeCell ref="O277:P277"/>
    <mergeCell ref="Q277:R277"/>
    <mergeCell ref="S277:T277"/>
    <mergeCell ref="AA278:AB278"/>
    <mergeCell ref="AC278:AD278"/>
    <mergeCell ref="AE278:AF278"/>
    <mergeCell ref="A268:A269"/>
    <mergeCell ref="B268:B269"/>
    <mergeCell ref="C268:R268"/>
    <mergeCell ref="S268:S269"/>
    <mergeCell ref="T268:T269"/>
    <mergeCell ref="A276:A279"/>
    <mergeCell ref="B276:D277"/>
    <mergeCell ref="E276:AJ276"/>
    <mergeCell ref="E277:F277"/>
    <mergeCell ref="G277:H277"/>
    <mergeCell ref="AG277:AH277"/>
    <mergeCell ref="AI277:AJ277"/>
    <mergeCell ref="B278:B279"/>
    <mergeCell ref="C278:C279"/>
    <mergeCell ref="D278:D279"/>
    <mergeCell ref="E278:F278"/>
    <mergeCell ref="G278:H278"/>
    <mergeCell ref="I278:J278"/>
    <mergeCell ref="K278:L278"/>
    <mergeCell ref="M278:N278"/>
    <mergeCell ref="U277:V277"/>
    <mergeCell ref="W277:X277"/>
    <mergeCell ref="Y277:Z277"/>
    <mergeCell ref="AA277:AB277"/>
    <mergeCell ref="A236:A254"/>
    <mergeCell ref="A255:A258"/>
    <mergeCell ref="A260:A261"/>
    <mergeCell ref="B260:B261"/>
    <mergeCell ref="C260:L260"/>
    <mergeCell ref="M260:M261"/>
    <mergeCell ref="N260:N261"/>
    <mergeCell ref="AE234:AF234"/>
    <mergeCell ref="AG234:AH234"/>
    <mergeCell ref="S234:T234"/>
    <mergeCell ref="U234:V234"/>
    <mergeCell ref="W234:X234"/>
    <mergeCell ref="Y234:Z234"/>
    <mergeCell ref="AA234:AB234"/>
    <mergeCell ref="AC234:AD234"/>
    <mergeCell ref="A233:B235"/>
    <mergeCell ref="C233:D234"/>
    <mergeCell ref="AS233:AT234"/>
    <mergeCell ref="AU233:AV234"/>
    <mergeCell ref="AW233:AX234"/>
    <mergeCell ref="E234:F234"/>
    <mergeCell ref="G234:H234"/>
    <mergeCell ref="I234:J234"/>
    <mergeCell ref="K234:L234"/>
    <mergeCell ref="M234:N234"/>
    <mergeCell ref="O234:P234"/>
    <mergeCell ref="Q234:R234"/>
    <mergeCell ref="AQ234:AR234"/>
    <mergeCell ref="AI234:AJ234"/>
    <mergeCell ref="AK234:AL234"/>
    <mergeCell ref="AM234:AN234"/>
    <mergeCell ref="AO234:AP234"/>
    <mergeCell ref="E233:AJ233"/>
    <mergeCell ref="AK233:AN233"/>
    <mergeCell ref="AO233:AR233"/>
    <mergeCell ref="AP222:AP224"/>
    <mergeCell ref="AQ222:AQ224"/>
    <mergeCell ref="D223:E223"/>
    <mergeCell ref="F223:G223"/>
    <mergeCell ref="H223:I223"/>
    <mergeCell ref="J223:K223"/>
    <mergeCell ref="L223:M223"/>
    <mergeCell ref="N223:O223"/>
    <mergeCell ref="P223:Q223"/>
    <mergeCell ref="R223:S223"/>
    <mergeCell ref="A222:A224"/>
    <mergeCell ref="B222:C223"/>
    <mergeCell ref="D222:AK222"/>
    <mergeCell ref="AL222:AM222"/>
    <mergeCell ref="AN222:AO222"/>
    <mergeCell ref="T223:U223"/>
    <mergeCell ref="V223:W223"/>
    <mergeCell ref="AB212:AC212"/>
    <mergeCell ref="AD212:AE212"/>
    <mergeCell ref="AF212:AG212"/>
    <mergeCell ref="AH212:AI212"/>
    <mergeCell ref="AJ212:AK212"/>
    <mergeCell ref="AL212:AL213"/>
    <mergeCell ref="AJ223:AK223"/>
    <mergeCell ref="AL223:AL224"/>
    <mergeCell ref="AM223:AM224"/>
    <mergeCell ref="AN223:AN224"/>
    <mergeCell ref="AO223:AO224"/>
    <mergeCell ref="X223:Y223"/>
    <mergeCell ref="Z223:AA223"/>
    <mergeCell ref="AB223:AC223"/>
    <mergeCell ref="AD223:AE223"/>
    <mergeCell ref="AF223:AG223"/>
    <mergeCell ref="AH223:AI223"/>
    <mergeCell ref="AP211:AP213"/>
    <mergeCell ref="AQ211:AQ213"/>
    <mergeCell ref="D212:E212"/>
    <mergeCell ref="F212:G212"/>
    <mergeCell ref="H212:I212"/>
    <mergeCell ref="J212:K212"/>
    <mergeCell ref="L212:M212"/>
    <mergeCell ref="N212:O212"/>
    <mergeCell ref="P212:Q212"/>
    <mergeCell ref="R212:S212"/>
    <mergeCell ref="AM212:AM213"/>
    <mergeCell ref="AN212:AN213"/>
    <mergeCell ref="AO212:AO213"/>
    <mergeCell ref="A209:B209"/>
    <mergeCell ref="A211:A213"/>
    <mergeCell ref="B211:C212"/>
    <mergeCell ref="D211:AK211"/>
    <mergeCell ref="AL211:AM211"/>
    <mergeCell ref="AN211:AO211"/>
    <mergeCell ref="T212:U212"/>
    <mergeCell ref="V212:W212"/>
    <mergeCell ref="X212:Y212"/>
    <mergeCell ref="Z212:AA212"/>
    <mergeCell ref="A205:B205"/>
    <mergeCell ref="A206:B206"/>
    <mergeCell ref="A207:B207"/>
    <mergeCell ref="A208:B208"/>
    <mergeCell ref="A194:B194"/>
    <mergeCell ref="A195:B195"/>
    <mergeCell ref="A196:A198"/>
    <mergeCell ref="A199:B199"/>
    <mergeCell ref="A200:B200"/>
    <mergeCell ref="A201:B201"/>
    <mergeCell ref="A190:B190"/>
    <mergeCell ref="A191:B191"/>
    <mergeCell ref="A192:B192"/>
    <mergeCell ref="A193:B193"/>
    <mergeCell ref="AI185:AJ185"/>
    <mergeCell ref="AK185:AL185"/>
    <mergeCell ref="AM185:AN185"/>
    <mergeCell ref="A202:B202"/>
    <mergeCell ref="A203:B203"/>
    <mergeCell ref="A187:B187"/>
    <mergeCell ref="W185:X185"/>
    <mergeCell ref="Y185:Z185"/>
    <mergeCell ref="AA185:AB185"/>
    <mergeCell ref="AC185:AD185"/>
    <mergeCell ref="AE185:AF185"/>
    <mergeCell ref="AG185:AH185"/>
    <mergeCell ref="A188:B188"/>
    <mergeCell ref="A189:B189"/>
    <mergeCell ref="AK184:AN184"/>
    <mergeCell ref="AO184:AR184"/>
    <mergeCell ref="AS184:AT185"/>
    <mergeCell ref="AU184:AV185"/>
    <mergeCell ref="AW184:AX185"/>
    <mergeCell ref="E185:F185"/>
    <mergeCell ref="G185:H185"/>
    <mergeCell ref="I185:J185"/>
    <mergeCell ref="K185:L185"/>
    <mergeCell ref="M185:N185"/>
    <mergeCell ref="AO185:AP185"/>
    <mergeCell ref="AQ185:AR185"/>
    <mergeCell ref="A181:B181"/>
    <mergeCell ref="A182:B182"/>
    <mergeCell ref="A183:Q183"/>
    <mergeCell ref="A184:B186"/>
    <mergeCell ref="C184:D185"/>
    <mergeCell ref="E184:AJ184"/>
    <mergeCell ref="O185:P185"/>
    <mergeCell ref="Q185:R185"/>
    <mergeCell ref="S185:T185"/>
    <mergeCell ref="U185:V185"/>
    <mergeCell ref="A174:B174"/>
    <mergeCell ref="A175:B175"/>
    <mergeCell ref="A176:B176"/>
    <mergeCell ref="A178:B178"/>
    <mergeCell ref="A179:B179"/>
    <mergeCell ref="A180:B180"/>
    <mergeCell ref="A166:B166"/>
    <mergeCell ref="A167:B167"/>
    <mergeCell ref="A168:B168"/>
    <mergeCell ref="A169:A171"/>
    <mergeCell ref="A172:B172"/>
    <mergeCell ref="A173:B173"/>
    <mergeCell ref="A160:B160"/>
    <mergeCell ref="A161:B161"/>
    <mergeCell ref="A162:B162"/>
    <mergeCell ref="A163:B163"/>
    <mergeCell ref="A164:B164"/>
    <mergeCell ref="A165:B165"/>
    <mergeCell ref="AG158:AH158"/>
    <mergeCell ref="AI158:AJ158"/>
    <mergeCell ref="AK158:AL158"/>
    <mergeCell ref="AK157:AN157"/>
    <mergeCell ref="AO157:AR157"/>
    <mergeCell ref="AS157:AT158"/>
    <mergeCell ref="AU157:AV158"/>
    <mergeCell ref="AW157:AX158"/>
    <mergeCell ref="E158:F158"/>
    <mergeCell ref="G158:H158"/>
    <mergeCell ref="I158:J158"/>
    <mergeCell ref="K158:L158"/>
    <mergeCell ref="M158:N158"/>
    <mergeCell ref="AM158:AN158"/>
    <mergeCell ref="AO158:AP158"/>
    <mergeCell ref="AQ158:AR158"/>
    <mergeCell ref="U158:V158"/>
    <mergeCell ref="W158:X158"/>
    <mergeCell ref="Y158:Z158"/>
    <mergeCell ref="AA158:AB158"/>
    <mergeCell ref="AC158:AD158"/>
    <mergeCell ref="AE158:AF158"/>
    <mergeCell ref="A151:B151"/>
    <mergeCell ref="A152:A154"/>
    <mergeCell ref="A155:B155"/>
    <mergeCell ref="A156:Q156"/>
    <mergeCell ref="A157:B159"/>
    <mergeCell ref="C157:D158"/>
    <mergeCell ref="E157:AJ157"/>
    <mergeCell ref="O158:P158"/>
    <mergeCell ref="Q158:R158"/>
    <mergeCell ref="S158:T158"/>
    <mergeCell ref="A143:B143"/>
    <mergeCell ref="A144:A146"/>
    <mergeCell ref="A147:B147"/>
    <mergeCell ref="A148:R148"/>
    <mergeCell ref="A149:B150"/>
    <mergeCell ref="C149:E149"/>
    <mergeCell ref="F149:H149"/>
    <mergeCell ref="I149:K149"/>
    <mergeCell ref="L149:N149"/>
    <mergeCell ref="O149:P149"/>
    <mergeCell ref="A140:Q140"/>
    <mergeCell ref="A141:B142"/>
    <mergeCell ref="C141:E141"/>
    <mergeCell ref="F141:H141"/>
    <mergeCell ref="I141:K141"/>
    <mergeCell ref="L141:N141"/>
    <mergeCell ref="O141:P141"/>
    <mergeCell ref="AH120:AI120"/>
    <mergeCell ref="AJ120:AK120"/>
    <mergeCell ref="V120:W120"/>
    <mergeCell ref="X120:Y120"/>
    <mergeCell ref="Z120:AA120"/>
    <mergeCell ref="AB120:AC120"/>
    <mergeCell ref="AD120:AE120"/>
    <mergeCell ref="AF120:AG120"/>
    <mergeCell ref="A119:A121"/>
    <mergeCell ref="B119:C120"/>
    <mergeCell ref="AT119:AU120"/>
    <mergeCell ref="AV119:AV121"/>
    <mergeCell ref="AW119:AW121"/>
    <mergeCell ref="D120:E120"/>
    <mergeCell ref="F120:G120"/>
    <mergeCell ref="H120:I120"/>
    <mergeCell ref="J120:K120"/>
    <mergeCell ref="L120:M120"/>
    <mergeCell ref="N120:O120"/>
    <mergeCell ref="P120:Q120"/>
    <mergeCell ref="AS120:AS121"/>
    <mergeCell ref="AL120:AM120"/>
    <mergeCell ref="AN120:AO120"/>
    <mergeCell ref="AP120:AQ120"/>
    <mergeCell ref="AR120:AR121"/>
    <mergeCell ref="D119:AQ119"/>
    <mergeCell ref="AR119:AS119"/>
    <mergeCell ref="R120:S120"/>
    <mergeCell ref="T120:U120"/>
    <mergeCell ref="AV97:AV99"/>
    <mergeCell ref="AW97:AW99"/>
    <mergeCell ref="D98:E98"/>
    <mergeCell ref="F98:G98"/>
    <mergeCell ref="H98:I98"/>
    <mergeCell ref="J98:K98"/>
    <mergeCell ref="L98:M98"/>
    <mergeCell ref="N98:O98"/>
    <mergeCell ref="P98:Q98"/>
    <mergeCell ref="R98:S98"/>
    <mergeCell ref="AN98:AO98"/>
    <mergeCell ref="AP98:AQ98"/>
    <mergeCell ref="AR98:AR99"/>
    <mergeCell ref="AS98:AS99"/>
    <mergeCell ref="A97:A99"/>
    <mergeCell ref="B97:C98"/>
    <mergeCell ref="D97:AQ97"/>
    <mergeCell ref="AR97:AS97"/>
    <mergeCell ref="AT97:AU98"/>
    <mergeCell ref="T98:U98"/>
    <mergeCell ref="V98:W98"/>
    <mergeCell ref="X98:Y98"/>
    <mergeCell ref="Z98:AA98"/>
    <mergeCell ref="AB98:AC98"/>
    <mergeCell ref="AD98:AE98"/>
    <mergeCell ref="AF98:AG98"/>
    <mergeCell ref="AH98:AI98"/>
    <mergeCell ref="AJ98:AK98"/>
    <mergeCell ref="AL98:AM98"/>
    <mergeCell ref="AV75:AV77"/>
    <mergeCell ref="AW75:AW77"/>
    <mergeCell ref="D76:E76"/>
    <mergeCell ref="F76:G76"/>
    <mergeCell ref="H76:I76"/>
    <mergeCell ref="J76:K76"/>
    <mergeCell ref="L76:M76"/>
    <mergeCell ref="N76:O76"/>
    <mergeCell ref="P76:Q76"/>
    <mergeCell ref="AS76:AS77"/>
    <mergeCell ref="AH76:AI76"/>
    <mergeCell ref="AJ76:AK76"/>
    <mergeCell ref="AL76:AM76"/>
    <mergeCell ref="AN76:AO76"/>
    <mergeCell ref="AP76:AQ76"/>
    <mergeCell ref="AR76:AR77"/>
    <mergeCell ref="V76:W76"/>
    <mergeCell ref="X76:Y76"/>
    <mergeCell ref="Z76:AA76"/>
    <mergeCell ref="AB76:AC76"/>
    <mergeCell ref="AD76:AE76"/>
    <mergeCell ref="AF76:AG76"/>
    <mergeCell ref="AT75:AU76"/>
    <mergeCell ref="A75:A77"/>
    <mergeCell ref="B75:C76"/>
    <mergeCell ref="D75:AQ75"/>
    <mergeCell ref="AR75:AS75"/>
    <mergeCell ref="R76:S76"/>
    <mergeCell ref="T76:U76"/>
    <mergeCell ref="AB54:AC54"/>
    <mergeCell ref="AD54:AE54"/>
    <mergeCell ref="AF54:AG54"/>
    <mergeCell ref="AH54:AI54"/>
    <mergeCell ref="AJ54:AK54"/>
    <mergeCell ref="AL54:AM54"/>
    <mergeCell ref="A53:A55"/>
    <mergeCell ref="B53:C54"/>
    <mergeCell ref="AV53:AV55"/>
    <mergeCell ref="AW53:AW55"/>
    <mergeCell ref="D54:E54"/>
    <mergeCell ref="F54:G54"/>
    <mergeCell ref="H54:I54"/>
    <mergeCell ref="J54:K54"/>
    <mergeCell ref="L54:M54"/>
    <mergeCell ref="N54:O54"/>
    <mergeCell ref="P54:Q54"/>
    <mergeCell ref="R54:S54"/>
    <mergeCell ref="AN54:AO54"/>
    <mergeCell ref="AP54:AQ54"/>
    <mergeCell ref="AR54:AR55"/>
    <mergeCell ref="AS54:AS55"/>
    <mergeCell ref="D53:AQ53"/>
    <mergeCell ref="AR53:AS53"/>
    <mergeCell ref="AT53:AU54"/>
    <mergeCell ref="T54:U54"/>
    <mergeCell ref="V54:W54"/>
    <mergeCell ref="X54:Y54"/>
    <mergeCell ref="Z54:AA54"/>
    <mergeCell ref="AV31:AV33"/>
    <mergeCell ref="AW31:AW33"/>
    <mergeCell ref="D32:E32"/>
    <mergeCell ref="F32:G32"/>
    <mergeCell ref="H32:I32"/>
    <mergeCell ref="J32:K32"/>
    <mergeCell ref="L32:M32"/>
    <mergeCell ref="N32:O32"/>
    <mergeCell ref="P32:Q32"/>
    <mergeCell ref="AS32:AS33"/>
    <mergeCell ref="AH32:AI32"/>
    <mergeCell ref="AJ32:AK32"/>
    <mergeCell ref="AL32:AM32"/>
    <mergeCell ref="AN32:AO32"/>
    <mergeCell ref="AP32:AQ32"/>
    <mergeCell ref="AR32:AR33"/>
    <mergeCell ref="V32:W32"/>
    <mergeCell ref="X32:Y32"/>
    <mergeCell ref="Z32:AA32"/>
    <mergeCell ref="AB32:AC32"/>
    <mergeCell ref="AD32:AE32"/>
    <mergeCell ref="AF32:AG32"/>
    <mergeCell ref="AT31:AU32"/>
    <mergeCell ref="A31:A33"/>
    <mergeCell ref="B31:C32"/>
    <mergeCell ref="D31:AQ31"/>
    <mergeCell ref="AR31:AS31"/>
    <mergeCell ref="R32:S32"/>
    <mergeCell ref="T32:U32"/>
    <mergeCell ref="AB10:AC10"/>
    <mergeCell ref="AD10:AE10"/>
    <mergeCell ref="AF10:AG10"/>
    <mergeCell ref="AH10:AI10"/>
    <mergeCell ref="AJ10:AK10"/>
    <mergeCell ref="AL10:AM10"/>
    <mergeCell ref="AV9:AV11"/>
    <mergeCell ref="AW9:AW11"/>
    <mergeCell ref="D10:E10"/>
    <mergeCell ref="F10:G10"/>
    <mergeCell ref="H10:I10"/>
    <mergeCell ref="J10:K10"/>
    <mergeCell ref="L10:M10"/>
    <mergeCell ref="N10:O10"/>
    <mergeCell ref="P10:Q10"/>
    <mergeCell ref="R10:S10"/>
    <mergeCell ref="AN10:AO10"/>
    <mergeCell ref="AP10:AQ10"/>
    <mergeCell ref="AR10:AR11"/>
    <mergeCell ref="AS10:AS11"/>
    <mergeCell ref="A6:P6"/>
    <mergeCell ref="A9:A11"/>
    <mergeCell ref="B9:C10"/>
    <mergeCell ref="D9:AQ9"/>
    <mergeCell ref="AR9:AS9"/>
    <mergeCell ref="AT9:AU10"/>
    <mergeCell ref="T10:U10"/>
    <mergeCell ref="V10:W10"/>
    <mergeCell ref="X10:Y10"/>
    <mergeCell ref="Z10:AA10"/>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DBE63-203A-418E-8D71-4CCF6DD1BA1C}">
  <sheetPr>
    <tabColor theme="0" tint="-0.14999847407452621"/>
  </sheetPr>
  <dimension ref="A1:M97"/>
  <sheetViews>
    <sheetView workbookViewId="0">
      <selection sqref="A1:A5"/>
    </sheetView>
  </sheetViews>
  <sheetFormatPr baseColWidth="10" defaultRowHeight="15" x14ac:dyDescent="0.25"/>
  <cols>
    <col min="1" max="1" width="53.85546875" customWidth="1"/>
  </cols>
  <sheetData>
    <row r="1" spans="1:13" x14ac:dyDescent="0.25">
      <c r="A1" s="3" t="s">
        <v>0</v>
      </c>
      <c r="B1" s="841"/>
      <c r="C1" s="841"/>
      <c r="D1" s="841"/>
      <c r="E1" s="841"/>
      <c r="F1" s="841"/>
      <c r="G1" s="841"/>
      <c r="H1" s="841"/>
      <c r="I1" s="841"/>
      <c r="J1" s="841"/>
      <c r="K1" s="841"/>
      <c r="L1" s="841"/>
      <c r="M1" s="841"/>
    </row>
    <row r="2" spans="1:13" x14ac:dyDescent="0.25">
      <c r="A2" s="3" t="s">
        <v>3822</v>
      </c>
      <c r="B2" s="841"/>
      <c r="C2" s="841"/>
      <c r="D2" s="841"/>
      <c r="E2" s="841"/>
      <c r="F2" s="841"/>
      <c r="G2" s="841"/>
      <c r="H2" s="841"/>
      <c r="I2" s="841"/>
      <c r="J2" s="841"/>
      <c r="K2" s="841"/>
      <c r="L2" s="841"/>
      <c r="M2" s="841"/>
    </row>
    <row r="3" spans="1:13" x14ac:dyDescent="0.25">
      <c r="A3" s="3" t="s">
        <v>3823</v>
      </c>
      <c r="B3" s="841"/>
      <c r="C3" s="841"/>
      <c r="D3" s="841"/>
      <c r="E3" s="841"/>
      <c r="F3" s="841"/>
      <c r="G3" s="841"/>
      <c r="H3" s="841"/>
      <c r="I3" s="841"/>
      <c r="J3" s="841"/>
      <c r="K3" s="841"/>
      <c r="L3" s="841"/>
      <c r="M3" s="841"/>
    </row>
    <row r="4" spans="1:13" x14ac:dyDescent="0.25">
      <c r="A4" s="3" t="s">
        <v>3824</v>
      </c>
      <c r="B4" s="841"/>
      <c r="C4" s="841"/>
      <c r="D4" s="841"/>
      <c r="E4" s="841"/>
      <c r="F4" s="841"/>
      <c r="G4" s="841"/>
      <c r="H4" s="841"/>
      <c r="I4" s="841"/>
      <c r="J4" s="841"/>
      <c r="K4" s="841"/>
      <c r="L4" s="841"/>
      <c r="M4" s="841"/>
    </row>
    <row r="5" spans="1:13" x14ac:dyDescent="0.25">
      <c r="A5" s="3" t="s">
        <v>3825</v>
      </c>
      <c r="B5" s="841"/>
      <c r="C5" s="841"/>
      <c r="D5" s="841"/>
      <c r="E5" s="841"/>
      <c r="F5" s="841"/>
      <c r="G5" s="841"/>
      <c r="H5" s="841"/>
      <c r="I5" s="841"/>
      <c r="J5" s="841"/>
      <c r="K5" s="841"/>
      <c r="L5" s="841"/>
      <c r="M5" s="841"/>
    </row>
    <row r="6" spans="1:13" x14ac:dyDescent="0.25">
      <c r="A6" s="841"/>
      <c r="B6" s="841"/>
      <c r="C6" s="6573" t="s">
        <v>2283</v>
      </c>
      <c r="D6" s="6573"/>
      <c r="E6" s="6573"/>
      <c r="F6" s="6573"/>
      <c r="G6" s="6573"/>
      <c r="H6" s="6573"/>
      <c r="I6" s="6573"/>
      <c r="J6" s="6573"/>
      <c r="K6" s="6573"/>
      <c r="L6" s="842"/>
      <c r="M6" s="842"/>
    </row>
    <row r="7" spans="1:13" x14ac:dyDescent="0.25">
      <c r="A7" s="841"/>
      <c r="B7" s="841"/>
      <c r="C7" s="841"/>
      <c r="D7" s="841"/>
      <c r="E7" s="841"/>
      <c r="F7" s="841"/>
      <c r="G7" s="841"/>
      <c r="H7" s="841"/>
      <c r="I7" s="841"/>
      <c r="J7" s="841"/>
      <c r="K7" s="841"/>
      <c r="L7" s="841"/>
      <c r="M7" s="841"/>
    </row>
    <row r="8" spans="1:13" x14ac:dyDescent="0.25">
      <c r="A8" s="8231" t="s">
        <v>2284</v>
      </c>
      <c r="B8" s="8231"/>
      <c r="C8" s="8231"/>
      <c r="D8" s="3704"/>
      <c r="E8" s="3704"/>
      <c r="F8" s="3704"/>
      <c r="G8" s="3704"/>
      <c r="H8" s="841"/>
      <c r="I8" s="841"/>
      <c r="J8" s="841"/>
      <c r="K8" s="841"/>
      <c r="L8" s="841"/>
      <c r="M8" s="841"/>
    </row>
    <row r="9" spans="1:13" x14ac:dyDescent="0.25">
      <c r="A9" s="8232"/>
      <c r="B9" s="8251" t="s">
        <v>493</v>
      </c>
      <c r="C9" s="8250" t="s">
        <v>508</v>
      </c>
      <c r="D9" s="8236"/>
      <c r="E9" s="8236"/>
      <c r="F9" s="8236"/>
      <c r="G9" s="8236"/>
      <c r="H9" s="8236"/>
      <c r="I9" s="8236"/>
      <c r="J9" s="8236"/>
      <c r="K9" s="8237"/>
      <c r="L9" s="8244" t="s">
        <v>112</v>
      </c>
      <c r="M9" s="8240" t="s">
        <v>111</v>
      </c>
    </row>
    <row r="10" spans="1:13" ht="21" x14ac:dyDescent="0.25">
      <c r="A10" s="8233"/>
      <c r="B10" s="8252"/>
      <c r="C10" s="3782" t="s">
        <v>257</v>
      </c>
      <c r="D10" s="3782" t="s">
        <v>151</v>
      </c>
      <c r="E10" s="3782" t="s">
        <v>152</v>
      </c>
      <c r="F10" s="3782" t="s">
        <v>280</v>
      </c>
      <c r="G10" s="3782" t="s">
        <v>281</v>
      </c>
      <c r="H10" s="3782" t="s">
        <v>282</v>
      </c>
      <c r="I10" s="3782" t="s">
        <v>283</v>
      </c>
      <c r="J10" s="3782" t="s">
        <v>284</v>
      </c>
      <c r="K10" s="3782" t="s">
        <v>285</v>
      </c>
      <c r="L10" s="8239"/>
      <c r="M10" s="8241"/>
    </row>
    <row r="11" spans="1:13" ht="22.5" x14ac:dyDescent="0.25">
      <c r="A11" s="3706" t="s">
        <v>2285</v>
      </c>
      <c r="B11" s="3707"/>
      <c r="C11" s="3708"/>
      <c r="D11" s="3709"/>
      <c r="E11" s="3709"/>
      <c r="F11" s="3709"/>
      <c r="G11" s="3709"/>
      <c r="H11" s="3709"/>
      <c r="I11" s="3709"/>
      <c r="J11" s="3709"/>
      <c r="K11" s="3710"/>
      <c r="L11" s="3711"/>
      <c r="M11" s="3712"/>
    </row>
    <row r="12" spans="1:13" ht="22.5" x14ac:dyDescent="0.25">
      <c r="A12" s="3713" t="s">
        <v>2286</v>
      </c>
      <c r="B12" s="3183">
        <f>SUM(C12:K12)</f>
        <v>0</v>
      </c>
      <c r="C12" s="770"/>
      <c r="D12" s="774"/>
      <c r="E12" s="774"/>
      <c r="F12" s="774"/>
      <c r="G12" s="774"/>
      <c r="H12" s="774"/>
      <c r="I12" s="774"/>
      <c r="J12" s="774"/>
      <c r="K12" s="3714"/>
      <c r="L12" s="773"/>
      <c r="M12" s="259"/>
    </row>
    <row r="13" spans="1:13" x14ac:dyDescent="0.25">
      <c r="A13" s="3715" t="s">
        <v>2287</v>
      </c>
      <c r="B13" s="3716">
        <f>SUM(C13:K13)</f>
        <v>0</v>
      </c>
      <c r="C13" s="3717"/>
      <c r="D13" s="3718"/>
      <c r="E13" s="3718"/>
      <c r="F13" s="3718"/>
      <c r="G13" s="3718"/>
      <c r="H13" s="3718"/>
      <c r="I13" s="3718"/>
      <c r="J13" s="3718"/>
      <c r="K13" s="3719"/>
      <c r="L13" s="3720"/>
      <c r="M13" s="3552"/>
    </row>
    <row r="14" spans="1:13" ht="22.5" x14ac:dyDescent="0.25">
      <c r="A14" s="3706" t="s">
        <v>2288</v>
      </c>
      <c r="B14" s="3721"/>
      <c r="C14" s="3722"/>
      <c r="D14" s="3723"/>
      <c r="E14" s="3724"/>
      <c r="F14" s="3723"/>
      <c r="G14" s="3723"/>
      <c r="H14" s="3724"/>
      <c r="I14" s="3724"/>
      <c r="J14" s="3724"/>
      <c r="K14" s="3725"/>
      <c r="L14" s="3726"/>
      <c r="M14" s="3727"/>
    </row>
    <row r="15" spans="1:13" ht="22.5" x14ac:dyDescent="0.25">
      <c r="A15" s="3713" t="s">
        <v>2289</v>
      </c>
      <c r="B15" s="3728">
        <f>SUM(C15:K15)</f>
        <v>0</v>
      </c>
      <c r="C15" s="770"/>
      <c r="D15" s="774"/>
      <c r="E15" s="774"/>
      <c r="F15" s="774"/>
      <c r="G15" s="774"/>
      <c r="H15" s="774"/>
      <c r="I15" s="774"/>
      <c r="J15" s="774"/>
      <c r="K15" s="3714"/>
      <c r="L15" s="773"/>
      <c r="M15" s="259"/>
    </row>
    <row r="16" spans="1:13" ht="22.5" x14ac:dyDescent="0.25">
      <c r="A16" s="3715" t="s">
        <v>2290</v>
      </c>
      <c r="B16" s="3716">
        <f>SUM(C16:K16)</f>
        <v>0</v>
      </c>
      <c r="C16" s="3717"/>
      <c r="D16" s="3718"/>
      <c r="E16" s="3718"/>
      <c r="F16" s="3718"/>
      <c r="G16" s="3718"/>
      <c r="H16" s="3718"/>
      <c r="I16" s="3718"/>
      <c r="J16" s="3718"/>
      <c r="K16" s="3719"/>
      <c r="L16" s="3720"/>
      <c r="M16" s="3552"/>
    </row>
    <row r="17" spans="1:13" ht="22.5" x14ac:dyDescent="0.25">
      <c r="A17" s="3706" t="s">
        <v>2291</v>
      </c>
      <c r="B17" s="3729"/>
      <c r="C17" s="3722"/>
      <c r="D17" s="3723"/>
      <c r="E17" s="3723"/>
      <c r="F17" s="3723"/>
      <c r="G17" s="3723"/>
      <c r="H17" s="3723"/>
      <c r="I17" s="3723"/>
      <c r="J17" s="3723"/>
      <c r="K17" s="3730"/>
      <c r="L17" s="3731"/>
      <c r="M17" s="3732"/>
    </row>
    <row r="18" spans="1:13" ht="22.5" x14ac:dyDescent="0.25">
      <c r="A18" s="843" t="s">
        <v>2292</v>
      </c>
      <c r="B18" s="3733">
        <f>SUM(C18:K18)</f>
        <v>0</v>
      </c>
      <c r="C18" s="770"/>
      <c r="D18" s="774"/>
      <c r="E18" s="774"/>
      <c r="F18" s="774"/>
      <c r="G18" s="774"/>
      <c r="H18" s="774"/>
      <c r="I18" s="774"/>
      <c r="J18" s="774"/>
      <c r="K18" s="3714"/>
      <c r="L18" s="773"/>
      <c r="M18" s="259"/>
    </row>
    <row r="19" spans="1:13" ht="22.5" x14ac:dyDescent="0.25">
      <c r="A19" s="3715" t="s">
        <v>2290</v>
      </c>
      <c r="B19" s="3716">
        <f>SUM(C19:K19)</f>
        <v>0</v>
      </c>
      <c r="C19" s="3717"/>
      <c r="D19" s="3718"/>
      <c r="E19" s="3718"/>
      <c r="F19" s="3718"/>
      <c r="G19" s="3718"/>
      <c r="H19" s="3718"/>
      <c r="I19" s="3718"/>
      <c r="J19" s="3718"/>
      <c r="K19" s="3719"/>
      <c r="L19" s="3720"/>
      <c r="M19" s="3552"/>
    </row>
    <row r="20" spans="1:13" x14ac:dyDescent="0.25">
      <c r="A20" s="8242" t="s">
        <v>2293</v>
      </c>
      <c r="B20" s="8242"/>
      <c r="C20" s="8242"/>
      <c r="D20" s="8242"/>
      <c r="E20" s="8242"/>
      <c r="F20" s="3734"/>
      <c r="G20" s="3734"/>
      <c r="H20" s="8242"/>
      <c r="I20" s="8242"/>
      <c r="J20" s="8242"/>
      <c r="K20" s="8242"/>
      <c r="L20" s="841"/>
      <c r="M20" s="841"/>
    </row>
    <row r="21" spans="1:13" ht="21" x14ac:dyDescent="0.25">
      <c r="A21" s="3735"/>
      <c r="B21" s="3736" t="s">
        <v>493</v>
      </c>
      <c r="C21" s="3737" t="s">
        <v>112</v>
      </c>
      <c r="D21" s="3292" t="s">
        <v>111</v>
      </c>
      <c r="E21" s="841"/>
      <c r="F21" s="841"/>
      <c r="G21" s="841"/>
      <c r="H21" s="841"/>
      <c r="I21" s="841"/>
      <c r="J21" s="841"/>
      <c r="K21" s="841"/>
      <c r="L21" s="841"/>
      <c r="M21" s="841"/>
    </row>
    <row r="22" spans="1:13" ht="43.5" x14ac:dyDescent="0.25">
      <c r="A22" s="843" t="s">
        <v>2294</v>
      </c>
      <c r="B22" s="844"/>
      <c r="C22" s="833"/>
      <c r="D22" s="3038"/>
      <c r="E22" s="841" t="str">
        <f t="shared" ref="E22:E23" si="0">CONCATENATE($CA22,$CB22)</f>
        <v/>
      </c>
      <c r="F22" s="841"/>
      <c r="G22" s="841"/>
      <c r="H22" s="841"/>
      <c r="I22" s="841"/>
      <c r="J22" s="841"/>
      <c r="K22" s="841"/>
      <c r="L22" s="841"/>
      <c r="M22" s="841"/>
    </row>
    <row r="23" spans="1:13" ht="33" x14ac:dyDescent="0.25">
      <c r="A23" s="3738" t="s">
        <v>2295</v>
      </c>
      <c r="B23" s="3739"/>
      <c r="C23" s="3740"/>
      <c r="D23" s="2251"/>
      <c r="E23" s="841" t="str">
        <f t="shared" si="0"/>
        <v/>
      </c>
      <c r="F23" s="841"/>
      <c r="G23" s="841"/>
      <c r="H23" s="841"/>
      <c r="I23" s="841"/>
      <c r="J23" s="841"/>
      <c r="K23" s="841"/>
      <c r="L23" s="841"/>
      <c r="M23" s="841"/>
    </row>
    <row r="24" spans="1:13" x14ac:dyDescent="0.25">
      <c r="A24" s="8231" t="s">
        <v>2296</v>
      </c>
      <c r="B24" s="8231"/>
      <c r="C24" s="8231"/>
      <c r="D24" s="8231"/>
      <c r="E24" s="8231"/>
      <c r="F24" s="8231"/>
      <c r="G24" s="8231"/>
      <c r="H24" s="841"/>
      <c r="I24" s="841"/>
      <c r="J24" s="841"/>
      <c r="K24" s="841"/>
      <c r="L24" s="841"/>
      <c r="M24" s="841"/>
    </row>
    <row r="25" spans="1:13" x14ac:dyDescent="0.25">
      <c r="A25" s="8232"/>
      <c r="B25" s="8251" t="s">
        <v>493</v>
      </c>
      <c r="C25" s="8236" t="s">
        <v>508</v>
      </c>
      <c r="D25" s="8236"/>
      <c r="E25" s="8236"/>
      <c r="F25" s="8236"/>
      <c r="G25" s="8236"/>
      <c r="H25" s="8236"/>
      <c r="I25" s="8236"/>
      <c r="J25" s="8236"/>
      <c r="K25" s="8237"/>
      <c r="L25" s="8240" t="s">
        <v>112</v>
      </c>
      <c r="M25" s="8251" t="s">
        <v>111</v>
      </c>
    </row>
    <row r="26" spans="1:13" ht="21" x14ac:dyDescent="0.25">
      <c r="A26" s="8233"/>
      <c r="B26" s="8252"/>
      <c r="C26" s="3741" t="s">
        <v>257</v>
      </c>
      <c r="D26" s="3742" t="s">
        <v>151</v>
      </c>
      <c r="E26" s="3742" t="s">
        <v>152</v>
      </c>
      <c r="F26" s="3742" t="s">
        <v>280</v>
      </c>
      <c r="G26" s="3742" t="s">
        <v>281</v>
      </c>
      <c r="H26" s="3742" t="s">
        <v>282</v>
      </c>
      <c r="I26" s="3742" t="s">
        <v>283</v>
      </c>
      <c r="J26" s="3742" t="s">
        <v>284</v>
      </c>
      <c r="K26" s="3743" t="s">
        <v>285</v>
      </c>
      <c r="L26" s="8241"/>
      <c r="M26" s="8252"/>
    </row>
    <row r="27" spans="1:13" ht="22.5" x14ac:dyDescent="0.25">
      <c r="A27" s="843" t="s">
        <v>2297</v>
      </c>
      <c r="B27" s="3744">
        <f t="shared" ref="B27:B32" si="1">SUM(C27:K27)</f>
        <v>0</v>
      </c>
      <c r="C27" s="770"/>
      <c r="D27" s="774"/>
      <c r="E27" s="774"/>
      <c r="F27" s="774"/>
      <c r="G27" s="774"/>
      <c r="H27" s="774"/>
      <c r="I27" s="774"/>
      <c r="J27" s="774"/>
      <c r="K27" s="3714"/>
      <c r="L27" s="772"/>
      <c r="M27" s="3745"/>
    </row>
    <row r="28" spans="1:13" ht="22.5" x14ac:dyDescent="0.25">
      <c r="A28" s="843" t="s">
        <v>2298</v>
      </c>
      <c r="B28" s="3746">
        <f t="shared" si="1"/>
        <v>0</v>
      </c>
      <c r="C28" s="770"/>
      <c r="D28" s="774"/>
      <c r="E28" s="774"/>
      <c r="F28" s="774"/>
      <c r="G28" s="774"/>
      <c r="H28" s="774"/>
      <c r="I28" s="774"/>
      <c r="J28" s="774"/>
      <c r="K28" s="3714"/>
      <c r="L28" s="772"/>
      <c r="M28" s="3745"/>
    </row>
    <row r="29" spans="1:13" ht="22.5" x14ac:dyDescent="0.25">
      <c r="A29" s="843" t="s">
        <v>2299</v>
      </c>
      <c r="B29" s="3746">
        <f t="shared" si="1"/>
        <v>0</v>
      </c>
      <c r="C29" s="770"/>
      <c r="D29" s="774"/>
      <c r="E29" s="774"/>
      <c r="F29" s="774"/>
      <c r="G29" s="774"/>
      <c r="H29" s="774"/>
      <c r="I29" s="774"/>
      <c r="J29" s="774"/>
      <c r="K29" s="3714"/>
      <c r="L29" s="772"/>
      <c r="M29" s="3745"/>
    </row>
    <row r="30" spans="1:13" ht="22.5" x14ac:dyDescent="0.25">
      <c r="A30" s="843" t="s">
        <v>2300</v>
      </c>
      <c r="B30" s="3746">
        <f t="shared" si="1"/>
        <v>0</v>
      </c>
      <c r="C30" s="770"/>
      <c r="D30" s="774"/>
      <c r="E30" s="774"/>
      <c r="F30" s="774"/>
      <c r="G30" s="774"/>
      <c r="H30" s="774"/>
      <c r="I30" s="774"/>
      <c r="J30" s="774"/>
      <c r="K30" s="3714"/>
      <c r="L30" s="772"/>
      <c r="M30" s="3745"/>
    </row>
    <row r="31" spans="1:13" ht="22.5" x14ac:dyDescent="0.25">
      <c r="A31" s="843" t="s">
        <v>2301</v>
      </c>
      <c r="B31" s="3746">
        <f t="shared" si="1"/>
        <v>0</v>
      </c>
      <c r="C31" s="770"/>
      <c r="D31" s="774"/>
      <c r="E31" s="774"/>
      <c r="F31" s="774"/>
      <c r="G31" s="774"/>
      <c r="H31" s="774"/>
      <c r="I31" s="774"/>
      <c r="J31" s="774"/>
      <c r="K31" s="3714"/>
      <c r="L31" s="772"/>
      <c r="M31" s="3745"/>
    </row>
    <row r="32" spans="1:13" x14ac:dyDescent="0.25">
      <c r="A32" s="843" t="s">
        <v>2302</v>
      </c>
      <c r="B32" s="3716">
        <f t="shared" si="1"/>
        <v>0</v>
      </c>
      <c r="C32" s="3747"/>
      <c r="D32" s="3748"/>
      <c r="E32" s="3748"/>
      <c r="F32" s="3748"/>
      <c r="G32" s="3748"/>
      <c r="H32" s="3748"/>
      <c r="I32" s="3748"/>
      <c r="J32" s="3748"/>
      <c r="K32" s="3749"/>
      <c r="L32" s="1830"/>
      <c r="M32" s="3750"/>
    </row>
    <row r="33" spans="1:13" x14ac:dyDescent="0.25">
      <c r="A33" s="8242" t="s">
        <v>2303</v>
      </c>
      <c r="B33" s="8242"/>
      <c r="C33" s="8242"/>
      <c r="D33" s="8242"/>
      <c r="E33" s="8242"/>
      <c r="F33" s="8242"/>
      <c r="G33" s="8242"/>
      <c r="H33" s="841"/>
      <c r="I33" s="841"/>
      <c r="J33" s="841"/>
      <c r="K33" s="841"/>
      <c r="L33" s="841"/>
      <c r="M33" s="841"/>
    </row>
    <row r="34" spans="1:13" ht="21" x14ac:dyDescent="0.25">
      <c r="A34" s="3751"/>
      <c r="B34" s="3736" t="s">
        <v>493</v>
      </c>
      <c r="C34" s="3737" t="s">
        <v>112</v>
      </c>
      <c r="D34" s="3672" t="s">
        <v>111</v>
      </c>
      <c r="E34" s="841"/>
      <c r="F34" s="841"/>
      <c r="G34" s="841"/>
      <c r="H34" s="841"/>
      <c r="I34" s="841"/>
      <c r="J34" s="841"/>
      <c r="K34" s="841"/>
      <c r="L34" s="841"/>
      <c r="M34" s="841"/>
    </row>
    <row r="35" spans="1:13" ht="22.5" x14ac:dyDescent="0.25">
      <c r="A35" s="843" t="s">
        <v>2304</v>
      </c>
      <c r="B35" s="258"/>
      <c r="C35" s="772"/>
      <c r="D35" s="771"/>
      <c r="E35" s="841" t="str">
        <f t="shared" ref="E35:E36" si="2">CONCATENATE($CA35,$CB35)</f>
        <v/>
      </c>
      <c r="F35" s="841"/>
      <c r="G35" s="841"/>
      <c r="H35" s="841"/>
      <c r="I35" s="841"/>
      <c r="J35" s="841"/>
      <c r="K35" s="841"/>
      <c r="L35" s="841"/>
      <c r="M35" s="841"/>
    </row>
    <row r="36" spans="1:13" x14ac:dyDescent="0.25">
      <c r="A36" s="3738" t="s">
        <v>2305</v>
      </c>
      <c r="B36" s="263"/>
      <c r="C36" s="1830"/>
      <c r="D36" s="3752"/>
      <c r="E36" s="841" t="str">
        <f t="shared" si="2"/>
        <v/>
      </c>
      <c r="F36" s="841"/>
      <c r="G36" s="841"/>
      <c r="H36" s="841"/>
      <c r="I36" s="841"/>
      <c r="J36" s="841"/>
      <c r="K36" s="841"/>
      <c r="L36" s="841"/>
      <c r="M36" s="841"/>
    </row>
    <row r="37" spans="1:13" x14ac:dyDescent="0.25">
      <c r="A37" s="8231" t="s">
        <v>2306</v>
      </c>
      <c r="B37" s="8231"/>
      <c r="C37" s="8231"/>
      <c r="D37" s="8231"/>
      <c r="E37" s="8231"/>
      <c r="F37" s="8231"/>
      <c r="G37" s="8231"/>
      <c r="H37" s="8231"/>
      <c r="I37" s="8231"/>
      <c r="J37" s="3704"/>
      <c r="K37" s="3704"/>
      <c r="L37" s="841"/>
      <c r="M37" s="841"/>
    </row>
    <row r="38" spans="1:13" x14ac:dyDescent="0.25">
      <c r="A38" s="8246"/>
      <c r="B38" s="8248" t="s">
        <v>493</v>
      </c>
      <c r="C38" s="8250" t="s">
        <v>508</v>
      </c>
      <c r="D38" s="8236"/>
      <c r="E38" s="8236"/>
      <c r="F38" s="8236"/>
      <c r="G38" s="8236"/>
      <c r="H38" s="8236"/>
      <c r="I38" s="8236"/>
      <c r="J38" s="8236"/>
      <c r="K38" s="8237"/>
      <c r="L38" s="8244" t="s">
        <v>112</v>
      </c>
      <c r="M38" s="8240" t="s">
        <v>111</v>
      </c>
    </row>
    <row r="39" spans="1:13" ht="21" x14ac:dyDescent="0.25">
      <c r="A39" s="8247"/>
      <c r="B39" s="8249"/>
      <c r="C39" s="3671" t="s">
        <v>257</v>
      </c>
      <c r="D39" s="3705" t="s">
        <v>151</v>
      </c>
      <c r="E39" s="3705" t="s">
        <v>152</v>
      </c>
      <c r="F39" s="3705" t="s">
        <v>280</v>
      </c>
      <c r="G39" s="3705" t="s">
        <v>281</v>
      </c>
      <c r="H39" s="3705" t="s">
        <v>282</v>
      </c>
      <c r="I39" s="3705" t="s">
        <v>283</v>
      </c>
      <c r="J39" s="3705" t="s">
        <v>284</v>
      </c>
      <c r="K39" s="3673" t="s">
        <v>285</v>
      </c>
      <c r="L39" s="8245"/>
      <c r="M39" s="8241"/>
    </row>
    <row r="40" spans="1:13" ht="30" x14ac:dyDescent="0.25">
      <c r="A40" s="843" t="s">
        <v>2307</v>
      </c>
      <c r="B40" s="3753">
        <f>SUM(C40:K40)</f>
        <v>0</v>
      </c>
      <c r="C40" s="3754"/>
      <c r="D40" s="772"/>
      <c r="E40" s="772"/>
      <c r="F40" s="772"/>
      <c r="G40" s="772"/>
      <c r="H40" s="772"/>
      <c r="I40" s="772"/>
      <c r="J40" s="772"/>
      <c r="K40" s="3714"/>
      <c r="L40" s="773"/>
      <c r="M40" s="259"/>
    </row>
    <row r="41" spans="1:13" ht="30" x14ac:dyDescent="0.25">
      <c r="A41" s="843" t="s">
        <v>2308</v>
      </c>
      <c r="B41" s="3753">
        <f t="shared" ref="B41:B47" si="3">SUM(C41:K41)</f>
        <v>0</v>
      </c>
      <c r="C41" s="3754"/>
      <c r="D41" s="772"/>
      <c r="E41" s="772"/>
      <c r="F41" s="772"/>
      <c r="G41" s="772"/>
      <c r="H41" s="772"/>
      <c r="I41" s="772"/>
      <c r="J41" s="772"/>
      <c r="K41" s="3714"/>
      <c r="L41" s="773"/>
      <c r="M41" s="259"/>
    </row>
    <row r="42" spans="1:13" ht="30" x14ac:dyDescent="0.25">
      <c r="A42" s="843" t="s">
        <v>2309</v>
      </c>
      <c r="B42" s="3753">
        <f t="shared" si="3"/>
        <v>0</v>
      </c>
      <c r="C42" s="3754"/>
      <c r="D42" s="772"/>
      <c r="E42" s="772"/>
      <c r="F42" s="772"/>
      <c r="G42" s="772"/>
      <c r="H42" s="772"/>
      <c r="I42" s="772"/>
      <c r="J42" s="772"/>
      <c r="K42" s="3714"/>
      <c r="L42" s="773"/>
      <c r="M42" s="259"/>
    </row>
    <row r="43" spans="1:13" x14ac:dyDescent="0.25">
      <c r="A43" s="843" t="s">
        <v>2310</v>
      </c>
      <c r="B43" s="3753">
        <f t="shared" si="3"/>
        <v>0</v>
      </c>
      <c r="C43" s="3754"/>
      <c r="D43" s="772"/>
      <c r="E43" s="772"/>
      <c r="F43" s="772"/>
      <c r="G43" s="772"/>
      <c r="H43" s="772"/>
      <c r="I43" s="772"/>
      <c r="J43" s="772"/>
      <c r="K43" s="3714"/>
      <c r="L43" s="773"/>
      <c r="M43" s="259"/>
    </row>
    <row r="44" spans="1:13" ht="30" x14ac:dyDescent="0.25">
      <c r="A44" s="843" t="s">
        <v>2311</v>
      </c>
      <c r="B44" s="3753">
        <f t="shared" si="3"/>
        <v>0</v>
      </c>
      <c r="C44" s="3754"/>
      <c r="D44" s="772"/>
      <c r="E44" s="772"/>
      <c r="F44" s="772"/>
      <c r="G44" s="772"/>
      <c r="H44" s="772"/>
      <c r="I44" s="772"/>
      <c r="J44" s="772"/>
      <c r="K44" s="3714"/>
      <c r="L44" s="773"/>
      <c r="M44" s="259"/>
    </row>
    <row r="45" spans="1:13" ht="30" x14ac:dyDescent="0.25">
      <c r="A45" s="843" t="s">
        <v>2312</v>
      </c>
      <c r="B45" s="3753">
        <f t="shared" si="3"/>
        <v>0</v>
      </c>
      <c r="C45" s="3754"/>
      <c r="D45" s="772"/>
      <c r="E45" s="772"/>
      <c r="F45" s="772"/>
      <c r="G45" s="772"/>
      <c r="H45" s="772"/>
      <c r="I45" s="772"/>
      <c r="J45" s="772"/>
      <c r="K45" s="3714"/>
      <c r="L45" s="773"/>
      <c r="M45" s="259"/>
    </row>
    <row r="46" spans="1:13" ht="30" x14ac:dyDescent="0.25">
      <c r="A46" s="843" t="s">
        <v>2313</v>
      </c>
      <c r="B46" s="3753">
        <f>SUM(C46:K46)</f>
        <v>0</v>
      </c>
      <c r="C46" s="3754"/>
      <c r="D46" s="772"/>
      <c r="E46" s="772"/>
      <c r="F46" s="772"/>
      <c r="G46" s="772"/>
      <c r="H46" s="772"/>
      <c r="I46" s="772"/>
      <c r="J46" s="772"/>
      <c r="K46" s="3714"/>
      <c r="L46" s="773"/>
      <c r="M46" s="259"/>
    </row>
    <row r="47" spans="1:13" ht="30" x14ac:dyDescent="0.25">
      <c r="A47" s="843" t="s">
        <v>2314</v>
      </c>
      <c r="B47" s="3753">
        <f t="shared" si="3"/>
        <v>0</v>
      </c>
      <c r="C47" s="1830"/>
      <c r="D47" s="1830"/>
      <c r="E47" s="1830"/>
      <c r="F47" s="1830"/>
      <c r="G47" s="1830"/>
      <c r="H47" s="1830"/>
      <c r="I47" s="1830"/>
      <c r="J47" s="1830"/>
      <c r="K47" s="3749"/>
      <c r="L47" s="3755"/>
      <c r="M47" s="1831"/>
    </row>
    <row r="48" spans="1:13" x14ac:dyDescent="0.25">
      <c r="A48" s="8242" t="s">
        <v>2315</v>
      </c>
      <c r="B48" s="8242"/>
      <c r="C48" s="8242"/>
      <c r="D48" s="8242"/>
      <c r="E48" s="8242"/>
      <c r="F48" s="8242"/>
      <c r="G48" s="8242"/>
      <c r="H48" s="8242"/>
      <c r="I48" s="841"/>
      <c r="J48" s="841"/>
      <c r="K48" s="841"/>
      <c r="L48" s="841"/>
      <c r="M48" s="841"/>
    </row>
    <row r="49" spans="1:13" ht="21" x14ac:dyDescent="0.25">
      <c r="A49" s="3756"/>
      <c r="B49" s="3736" t="s">
        <v>493</v>
      </c>
      <c r="C49" s="3737" t="s">
        <v>112</v>
      </c>
      <c r="D49" s="3672" t="s">
        <v>111</v>
      </c>
      <c r="E49" s="841"/>
      <c r="F49" s="841"/>
      <c r="G49" s="841"/>
      <c r="H49" s="841"/>
      <c r="I49" s="841"/>
      <c r="J49" s="841"/>
      <c r="K49" s="841"/>
      <c r="L49" s="841"/>
      <c r="M49" s="841"/>
    </row>
    <row r="50" spans="1:13" ht="33" x14ac:dyDescent="0.25">
      <c r="A50" s="843" t="s">
        <v>2316</v>
      </c>
      <c r="B50" s="3757"/>
      <c r="C50" s="3754"/>
      <c r="D50" s="248"/>
      <c r="E50" s="841" t="str">
        <f t="shared" ref="E50:E53" si="4">CONCATENATE($CA50,$CB50)</f>
        <v/>
      </c>
      <c r="F50" s="841"/>
      <c r="G50" s="841"/>
      <c r="H50" s="841"/>
      <c r="I50" s="841"/>
      <c r="J50" s="841"/>
      <c r="K50" s="841"/>
      <c r="L50" s="841"/>
      <c r="M50" s="841"/>
    </row>
    <row r="51" spans="1:13" ht="22.5" x14ac:dyDescent="0.25">
      <c r="A51" s="843" t="s">
        <v>2317</v>
      </c>
      <c r="B51" s="3757"/>
      <c r="C51" s="3754"/>
      <c r="D51" s="248"/>
      <c r="E51" s="841" t="str">
        <f t="shared" si="4"/>
        <v/>
      </c>
      <c r="F51" s="841"/>
      <c r="G51" s="841"/>
      <c r="H51" s="841"/>
      <c r="I51" s="841"/>
      <c r="J51" s="841"/>
      <c r="K51" s="841"/>
      <c r="L51" s="841"/>
      <c r="M51" s="841"/>
    </row>
    <row r="52" spans="1:13" ht="33" x14ac:dyDescent="0.25">
      <c r="A52" s="843" t="s">
        <v>2318</v>
      </c>
      <c r="B52" s="3757"/>
      <c r="C52" s="3754"/>
      <c r="D52" s="248"/>
      <c r="E52" s="841" t="str">
        <f t="shared" si="4"/>
        <v/>
      </c>
      <c r="F52" s="841"/>
      <c r="G52" s="841"/>
      <c r="H52" s="841"/>
      <c r="I52" s="841"/>
      <c r="J52" s="841"/>
      <c r="K52" s="841"/>
      <c r="L52" s="841"/>
      <c r="M52" s="841"/>
    </row>
    <row r="53" spans="1:13" ht="22.5" x14ac:dyDescent="0.25">
      <c r="A53" s="3738" t="s">
        <v>2319</v>
      </c>
      <c r="B53" s="3749"/>
      <c r="C53" s="1830"/>
      <c r="D53" s="1831"/>
      <c r="E53" s="841" t="str">
        <f t="shared" si="4"/>
        <v/>
      </c>
      <c r="F53" s="841"/>
      <c r="G53" s="841"/>
      <c r="H53" s="841"/>
      <c r="I53" s="841"/>
      <c r="J53" s="841"/>
      <c r="K53" s="841"/>
      <c r="L53" s="841"/>
      <c r="M53" s="841"/>
    </row>
    <row r="54" spans="1:13" x14ac:dyDescent="0.25">
      <c r="A54" s="8243" t="s">
        <v>2320</v>
      </c>
      <c r="B54" s="8243"/>
      <c r="C54" s="8243"/>
      <c r="D54" s="8243"/>
      <c r="E54" s="8243"/>
      <c r="F54" s="8243"/>
      <c r="G54" s="8243"/>
      <c r="H54" s="8243"/>
      <c r="I54" s="8243"/>
      <c r="J54" s="8243"/>
      <c r="K54" s="8243"/>
      <c r="L54" s="841"/>
      <c r="M54" s="841"/>
    </row>
    <row r="55" spans="1:13" ht="21" x14ac:dyDescent="0.25">
      <c r="A55" s="3758"/>
      <c r="B55" s="3736" t="s">
        <v>493</v>
      </c>
      <c r="C55" s="3737" t="s">
        <v>112</v>
      </c>
      <c r="D55" s="3672" t="s">
        <v>111</v>
      </c>
      <c r="E55" s="841"/>
      <c r="F55" s="841"/>
      <c r="G55" s="841"/>
      <c r="H55" s="841"/>
      <c r="I55" s="841"/>
      <c r="J55" s="841"/>
      <c r="K55" s="841"/>
      <c r="L55" s="841"/>
      <c r="M55" s="841"/>
    </row>
    <row r="56" spans="1:13" ht="33" x14ac:dyDescent="0.25">
      <c r="A56" s="843" t="s">
        <v>2321</v>
      </c>
      <c r="B56" s="3757"/>
      <c r="C56" s="3754"/>
      <c r="D56" s="248"/>
      <c r="E56" s="841" t="str">
        <f t="shared" ref="E56:E59" si="5">CONCATENATE($CA56,$CB56)</f>
        <v/>
      </c>
      <c r="F56" s="841"/>
      <c r="G56" s="841"/>
      <c r="H56" s="841"/>
      <c r="I56" s="841"/>
      <c r="J56" s="841"/>
      <c r="K56" s="841"/>
      <c r="L56" s="841"/>
      <c r="M56" s="841"/>
    </row>
    <row r="57" spans="1:13" ht="22.5" x14ac:dyDescent="0.25">
      <c r="A57" s="843" t="s">
        <v>2317</v>
      </c>
      <c r="B57" s="3757"/>
      <c r="C57" s="3754"/>
      <c r="D57" s="248"/>
      <c r="E57" s="841" t="str">
        <f t="shared" si="5"/>
        <v/>
      </c>
      <c r="F57" s="841"/>
      <c r="G57" s="841"/>
      <c r="H57" s="841"/>
      <c r="I57" s="841"/>
      <c r="J57" s="841"/>
      <c r="K57" s="841"/>
      <c r="L57" s="841"/>
      <c r="M57" s="841"/>
    </row>
    <row r="58" spans="1:13" ht="33" x14ac:dyDescent="0.25">
      <c r="A58" s="843" t="s">
        <v>2322</v>
      </c>
      <c r="B58" s="3757"/>
      <c r="C58" s="3754"/>
      <c r="D58" s="248"/>
      <c r="E58" s="841" t="str">
        <f t="shared" si="5"/>
        <v/>
      </c>
      <c r="F58" s="841"/>
      <c r="G58" s="841"/>
      <c r="H58" s="841"/>
      <c r="I58" s="841"/>
      <c r="J58" s="841"/>
      <c r="K58" s="841"/>
      <c r="L58" s="841"/>
      <c r="M58" s="841"/>
    </row>
    <row r="59" spans="1:13" ht="22.5" x14ac:dyDescent="0.25">
      <c r="A59" s="843" t="s">
        <v>2323</v>
      </c>
      <c r="B59" s="263"/>
      <c r="C59" s="3755"/>
      <c r="D59" s="1831"/>
      <c r="E59" s="841" t="str">
        <f t="shared" si="5"/>
        <v/>
      </c>
      <c r="F59" s="841"/>
      <c r="G59" s="841"/>
      <c r="H59" s="841"/>
      <c r="I59" s="841"/>
      <c r="J59" s="841"/>
      <c r="K59" s="841"/>
      <c r="L59" s="841"/>
      <c r="M59" s="841"/>
    </row>
    <row r="60" spans="1:13" x14ac:dyDescent="0.25">
      <c r="A60" s="8231" t="s">
        <v>2324</v>
      </c>
      <c r="B60" s="8231"/>
      <c r="C60" s="8231"/>
      <c r="D60" s="8231"/>
      <c r="E60" s="8231"/>
      <c r="F60" s="8231"/>
      <c r="G60" s="8231"/>
      <c r="H60" s="8231"/>
      <c r="I60" s="8231"/>
      <c r="J60" s="8231"/>
      <c r="K60" s="8231"/>
      <c r="L60" s="841"/>
      <c r="M60" s="841"/>
    </row>
    <row r="61" spans="1:13" x14ac:dyDescent="0.25">
      <c r="A61" s="8232"/>
      <c r="B61" s="8234" t="s">
        <v>493</v>
      </c>
      <c r="C61" s="8236" t="s">
        <v>508</v>
      </c>
      <c r="D61" s="8236"/>
      <c r="E61" s="8236"/>
      <c r="F61" s="8236"/>
      <c r="G61" s="8236"/>
      <c r="H61" s="8236"/>
      <c r="I61" s="8236"/>
      <c r="J61" s="8236"/>
      <c r="K61" s="8237"/>
      <c r="L61" s="8238" t="s">
        <v>112</v>
      </c>
      <c r="M61" s="8240" t="s">
        <v>111</v>
      </c>
    </row>
    <row r="62" spans="1:13" ht="21" x14ac:dyDescent="0.25">
      <c r="A62" s="8233"/>
      <c r="B62" s="8235"/>
      <c r="C62" s="3759" t="s">
        <v>257</v>
      </c>
      <c r="D62" s="3705" t="s">
        <v>151</v>
      </c>
      <c r="E62" s="3705" t="s">
        <v>152</v>
      </c>
      <c r="F62" s="3705" t="s">
        <v>280</v>
      </c>
      <c r="G62" s="3705" t="s">
        <v>281</v>
      </c>
      <c r="H62" s="3705" t="s">
        <v>282</v>
      </c>
      <c r="I62" s="3705" t="s">
        <v>283</v>
      </c>
      <c r="J62" s="3705" t="s">
        <v>284</v>
      </c>
      <c r="K62" s="3760" t="s">
        <v>285</v>
      </c>
      <c r="L62" s="8239"/>
      <c r="M62" s="8241"/>
    </row>
    <row r="63" spans="1:13" ht="22.5" x14ac:dyDescent="0.25">
      <c r="A63" s="3706" t="s">
        <v>2325</v>
      </c>
      <c r="B63" s="3761"/>
      <c r="C63" s="3762"/>
      <c r="D63" s="3762"/>
      <c r="E63" s="3762"/>
      <c r="F63" s="3762"/>
      <c r="G63" s="3762"/>
      <c r="H63" s="3762"/>
      <c r="I63" s="3762"/>
      <c r="J63" s="3762"/>
      <c r="K63" s="3763"/>
      <c r="L63" s="3762"/>
      <c r="M63" s="3712"/>
    </row>
    <row r="64" spans="1:13" x14ac:dyDescent="0.25">
      <c r="A64" s="843" t="s">
        <v>2326</v>
      </c>
      <c r="B64" s="3764">
        <f>SUM(C64:K64)</f>
        <v>0</v>
      </c>
      <c r="C64" s="772"/>
      <c r="D64" s="772"/>
      <c r="E64" s="772"/>
      <c r="F64" s="772"/>
      <c r="G64" s="772"/>
      <c r="H64" s="772"/>
      <c r="I64" s="772"/>
      <c r="J64" s="772"/>
      <c r="K64" s="3765"/>
      <c r="L64" s="772"/>
      <c r="M64" s="259"/>
    </row>
    <row r="65" spans="1:13" x14ac:dyDescent="0.25">
      <c r="A65" s="3738" t="s">
        <v>2327</v>
      </c>
      <c r="B65" s="2064">
        <f>SUM(C65:K65)</f>
        <v>0</v>
      </c>
      <c r="C65" s="1844"/>
      <c r="D65" s="1844"/>
      <c r="E65" s="1844"/>
      <c r="F65" s="1844"/>
      <c r="G65" s="1844"/>
      <c r="H65" s="1844"/>
      <c r="I65" s="1844"/>
      <c r="J65" s="1844"/>
      <c r="K65" s="3766"/>
      <c r="L65" s="1844"/>
      <c r="M65" s="251"/>
    </row>
    <row r="66" spans="1:13" ht="22.5" x14ac:dyDescent="0.25">
      <c r="A66" s="3767" t="s">
        <v>2328</v>
      </c>
      <c r="B66" s="3721"/>
      <c r="C66" s="3768"/>
      <c r="D66" s="3724"/>
      <c r="E66" s="3724"/>
      <c r="F66" s="3724"/>
      <c r="G66" s="3724"/>
      <c r="H66" s="3724"/>
      <c r="I66" s="3724"/>
      <c r="J66" s="3724"/>
      <c r="K66" s="3769"/>
      <c r="L66" s="3768"/>
      <c r="M66" s="3770"/>
    </row>
    <row r="67" spans="1:13" x14ac:dyDescent="0.25">
      <c r="A67" s="843" t="s">
        <v>2329</v>
      </c>
      <c r="B67" s="3764">
        <f>SUM(C67:K67)</f>
        <v>0</v>
      </c>
      <c r="C67" s="772"/>
      <c r="D67" s="772"/>
      <c r="E67" s="772"/>
      <c r="F67" s="772"/>
      <c r="G67" s="772"/>
      <c r="H67" s="772"/>
      <c r="I67" s="772"/>
      <c r="J67" s="772"/>
      <c r="K67" s="3765"/>
      <c r="L67" s="772"/>
      <c r="M67" s="259"/>
    </row>
    <row r="68" spans="1:13" x14ac:dyDescent="0.25">
      <c r="A68" s="3738" t="s">
        <v>2330</v>
      </c>
      <c r="B68" s="2064">
        <f>SUM(C68:K68)</f>
        <v>0</v>
      </c>
      <c r="C68" s="1844"/>
      <c r="D68" s="1844"/>
      <c r="E68" s="1844"/>
      <c r="F68" s="1844"/>
      <c r="G68" s="1844"/>
      <c r="H68" s="1844"/>
      <c r="I68" s="1844"/>
      <c r="J68" s="1844"/>
      <c r="K68" s="3766"/>
      <c r="L68" s="3771"/>
      <c r="M68" s="3772"/>
    </row>
    <row r="69" spans="1:13" ht="22.5" x14ac:dyDescent="0.25">
      <c r="A69" s="3767" t="s">
        <v>2331</v>
      </c>
      <c r="B69" s="3721"/>
      <c r="C69" s="3768"/>
      <c r="D69" s="3724"/>
      <c r="E69" s="3724"/>
      <c r="F69" s="3724"/>
      <c r="G69" s="3724"/>
      <c r="H69" s="3724"/>
      <c r="I69" s="3724"/>
      <c r="J69" s="3724"/>
      <c r="K69" s="3769"/>
      <c r="L69" s="3726"/>
      <c r="M69" s="3727"/>
    </row>
    <row r="70" spans="1:13" x14ac:dyDescent="0.25">
      <c r="A70" s="843" t="s">
        <v>2332</v>
      </c>
      <c r="B70" s="3764">
        <f>SUM(C70:K70)</f>
        <v>0</v>
      </c>
      <c r="C70" s="772"/>
      <c r="D70" s="772"/>
      <c r="E70" s="772"/>
      <c r="F70" s="772"/>
      <c r="G70" s="772"/>
      <c r="H70" s="772"/>
      <c r="I70" s="772"/>
      <c r="J70" s="772"/>
      <c r="K70" s="3765"/>
      <c r="L70" s="772"/>
      <c r="M70" s="259"/>
    </row>
    <row r="71" spans="1:13" ht="22.5" x14ac:dyDescent="0.25">
      <c r="A71" s="3738" t="s">
        <v>2333</v>
      </c>
      <c r="B71" s="2064">
        <f>SUM(C71:K71)</f>
        <v>0</v>
      </c>
      <c r="C71" s="1844"/>
      <c r="D71" s="1844"/>
      <c r="E71" s="1844"/>
      <c r="F71" s="1844"/>
      <c r="G71" s="1844"/>
      <c r="H71" s="1844"/>
      <c r="I71" s="1844"/>
      <c r="J71" s="1844"/>
      <c r="K71" s="3766"/>
      <c r="L71" s="1844"/>
      <c r="M71" s="251"/>
    </row>
    <row r="72" spans="1:13" ht="22.5" x14ac:dyDescent="0.25">
      <c r="A72" s="3767" t="s">
        <v>2334</v>
      </c>
      <c r="B72" s="3773"/>
      <c r="C72" s="3768"/>
      <c r="D72" s="3768"/>
      <c r="E72" s="3768"/>
      <c r="F72" s="3768"/>
      <c r="G72" s="3768"/>
      <c r="H72" s="3768"/>
      <c r="I72" s="3768"/>
      <c r="J72" s="3768"/>
      <c r="K72" s="3769"/>
      <c r="L72" s="3768"/>
      <c r="M72" s="3727"/>
    </row>
    <row r="73" spans="1:13" x14ac:dyDescent="0.25">
      <c r="A73" s="3715" t="s">
        <v>2335</v>
      </c>
      <c r="B73" s="3774">
        <f>SUM(C73:K73)</f>
        <v>0</v>
      </c>
      <c r="C73" s="3551"/>
      <c r="D73" s="3551"/>
      <c r="E73" s="3551"/>
      <c r="F73" s="3551"/>
      <c r="G73" s="3551"/>
      <c r="H73" s="3551"/>
      <c r="I73" s="3551"/>
      <c r="J73" s="3551"/>
      <c r="K73" s="3775"/>
      <c r="L73" s="3551"/>
      <c r="M73" s="3552"/>
    </row>
    <row r="74" spans="1:13" x14ac:dyDescent="0.25">
      <c r="A74" s="8231" t="s">
        <v>2336</v>
      </c>
      <c r="B74" s="8231"/>
      <c r="C74" s="8231"/>
      <c r="D74" s="8231"/>
      <c r="E74" s="8231"/>
      <c r="F74" s="8231"/>
      <c r="G74" s="8231"/>
      <c r="H74" s="841"/>
      <c r="I74" s="841"/>
      <c r="J74" s="841"/>
      <c r="K74" s="841"/>
      <c r="L74" s="841"/>
      <c r="M74" s="841"/>
    </row>
    <row r="75" spans="1:13" x14ac:dyDescent="0.25">
      <c r="A75" s="8232"/>
      <c r="B75" s="8234" t="s">
        <v>493</v>
      </c>
      <c r="C75" s="8236" t="s">
        <v>508</v>
      </c>
      <c r="D75" s="8236"/>
      <c r="E75" s="8236"/>
      <c r="F75" s="8236"/>
      <c r="G75" s="8236"/>
      <c r="H75" s="8236"/>
      <c r="I75" s="8236"/>
      <c r="J75" s="8236"/>
      <c r="K75" s="8237"/>
      <c r="L75" s="8238" t="s">
        <v>112</v>
      </c>
      <c r="M75" s="8240" t="s">
        <v>111</v>
      </c>
    </row>
    <row r="76" spans="1:13" ht="21" x14ac:dyDescent="0.25">
      <c r="A76" s="8233"/>
      <c r="B76" s="8235"/>
      <c r="C76" s="3759" t="s">
        <v>257</v>
      </c>
      <c r="D76" s="3705" t="s">
        <v>151</v>
      </c>
      <c r="E76" s="3705" t="s">
        <v>152</v>
      </c>
      <c r="F76" s="3705" t="s">
        <v>280</v>
      </c>
      <c r="G76" s="3705" t="s">
        <v>281</v>
      </c>
      <c r="H76" s="3705" t="s">
        <v>282</v>
      </c>
      <c r="I76" s="3705" t="s">
        <v>283</v>
      </c>
      <c r="J76" s="3705" t="s">
        <v>284</v>
      </c>
      <c r="K76" s="3760" t="s">
        <v>285</v>
      </c>
      <c r="L76" s="8239"/>
      <c r="M76" s="8241"/>
    </row>
    <row r="77" spans="1:13" ht="22.5" x14ac:dyDescent="0.25">
      <c r="A77" s="3706" t="s">
        <v>2337</v>
      </c>
      <c r="B77" s="3761"/>
      <c r="C77" s="3762"/>
      <c r="D77" s="3762"/>
      <c r="E77" s="3762"/>
      <c r="F77" s="3762"/>
      <c r="G77" s="3762"/>
      <c r="H77" s="3762"/>
      <c r="I77" s="3762"/>
      <c r="J77" s="3762"/>
      <c r="K77" s="3763"/>
      <c r="L77" s="3762"/>
      <c r="M77" s="3712"/>
    </row>
    <row r="78" spans="1:13" x14ac:dyDescent="0.25">
      <c r="A78" s="843" t="s">
        <v>2338</v>
      </c>
      <c r="B78" s="3764">
        <f>SUM(C78:K78)</f>
        <v>0</v>
      </c>
      <c r="C78" s="772"/>
      <c r="D78" s="772"/>
      <c r="E78" s="772"/>
      <c r="F78" s="772"/>
      <c r="G78" s="772"/>
      <c r="H78" s="772"/>
      <c r="I78" s="772"/>
      <c r="J78" s="772"/>
      <c r="K78" s="3765"/>
      <c r="L78" s="772"/>
      <c r="M78" s="259"/>
    </row>
    <row r="79" spans="1:13" ht="22.5" x14ac:dyDescent="0.25">
      <c r="A79" s="843" t="s">
        <v>2339</v>
      </c>
      <c r="B79" s="3764">
        <f>SUM(C79:K79)</f>
        <v>0</v>
      </c>
      <c r="C79" s="772"/>
      <c r="D79" s="772"/>
      <c r="E79" s="772"/>
      <c r="F79" s="772"/>
      <c r="G79" s="772"/>
      <c r="H79" s="772"/>
      <c r="I79" s="772"/>
      <c r="J79" s="772"/>
      <c r="K79" s="3765"/>
      <c r="L79" s="772"/>
      <c r="M79" s="259"/>
    </row>
    <row r="80" spans="1:13" ht="22.5" x14ac:dyDescent="0.25">
      <c r="A80" s="3738" t="s">
        <v>2340</v>
      </c>
      <c r="B80" s="3776">
        <f>SUM(C80:K80)</f>
        <v>0</v>
      </c>
      <c r="C80" s="3771"/>
      <c r="D80" s="3771"/>
      <c r="E80" s="3771"/>
      <c r="F80" s="3771"/>
      <c r="G80" s="3771"/>
      <c r="H80" s="3771"/>
      <c r="I80" s="3771"/>
      <c r="J80" s="3771"/>
      <c r="K80" s="3777"/>
      <c r="L80" s="3771"/>
      <c r="M80" s="3772"/>
    </row>
    <row r="81" spans="1:13" ht="22.5" x14ac:dyDescent="0.25">
      <c r="A81" s="3767" t="s">
        <v>2341</v>
      </c>
      <c r="B81" s="3773"/>
      <c r="C81" s="3768"/>
      <c r="D81" s="3768"/>
      <c r="E81" s="3768"/>
      <c r="F81" s="3768"/>
      <c r="G81" s="3768"/>
      <c r="H81" s="3768"/>
      <c r="I81" s="3768"/>
      <c r="J81" s="3768"/>
      <c r="K81" s="3769"/>
      <c r="L81" s="3768"/>
      <c r="M81" s="3727"/>
    </row>
    <row r="82" spans="1:13" x14ac:dyDescent="0.25">
      <c r="A82" s="843" t="s">
        <v>2338</v>
      </c>
      <c r="B82" s="3764">
        <f t="shared" ref="B82:B84" si="6">SUM(C82:K82)</f>
        <v>0</v>
      </c>
      <c r="C82" s="772"/>
      <c r="D82" s="772"/>
      <c r="E82" s="772"/>
      <c r="F82" s="772"/>
      <c r="G82" s="772"/>
      <c r="H82" s="772"/>
      <c r="I82" s="772"/>
      <c r="J82" s="772"/>
      <c r="K82" s="3765"/>
      <c r="L82" s="772"/>
      <c r="M82" s="259"/>
    </row>
    <row r="83" spans="1:13" ht="22.5" x14ac:dyDescent="0.25">
      <c r="A83" s="843" t="s">
        <v>2339</v>
      </c>
      <c r="B83" s="3764">
        <f t="shared" si="6"/>
        <v>0</v>
      </c>
      <c r="C83" s="772"/>
      <c r="D83" s="772"/>
      <c r="E83" s="772"/>
      <c r="F83" s="772"/>
      <c r="G83" s="772"/>
      <c r="H83" s="772"/>
      <c r="I83" s="772"/>
      <c r="J83" s="772"/>
      <c r="K83" s="3765"/>
      <c r="L83" s="772"/>
      <c r="M83" s="259"/>
    </row>
    <row r="84" spans="1:13" ht="22.5" x14ac:dyDescent="0.25">
      <c r="A84" s="3738" t="s">
        <v>2340</v>
      </c>
      <c r="B84" s="3778">
        <f t="shared" si="6"/>
        <v>0</v>
      </c>
      <c r="C84" s="1830"/>
      <c r="D84" s="1830"/>
      <c r="E84" s="1830"/>
      <c r="F84" s="1830"/>
      <c r="G84" s="1830"/>
      <c r="H84" s="1830"/>
      <c r="I84" s="1830"/>
      <c r="J84" s="1830"/>
      <c r="K84" s="3779"/>
      <c r="L84" s="1830"/>
      <c r="M84" s="1831"/>
    </row>
    <row r="85" spans="1:13" x14ac:dyDescent="0.25">
      <c r="A85" s="3706" t="s">
        <v>2342</v>
      </c>
      <c r="B85" s="3773"/>
      <c r="C85" s="3768"/>
      <c r="D85" s="3768"/>
      <c r="E85" s="3768"/>
      <c r="F85" s="3768"/>
      <c r="G85" s="3768"/>
      <c r="H85" s="3768"/>
      <c r="I85" s="3768"/>
      <c r="J85" s="3768"/>
      <c r="K85" s="3769"/>
      <c r="L85" s="3768"/>
      <c r="M85" s="3727"/>
    </row>
    <row r="86" spans="1:13" x14ac:dyDescent="0.25">
      <c r="A86" s="843" t="s">
        <v>2338</v>
      </c>
      <c r="B86" s="3764">
        <f t="shared" ref="B86:B88" si="7">SUM(C86:K86)</f>
        <v>0</v>
      </c>
      <c r="C86" s="772"/>
      <c r="D86" s="772"/>
      <c r="E86" s="772"/>
      <c r="F86" s="772"/>
      <c r="G86" s="772"/>
      <c r="H86" s="772"/>
      <c r="I86" s="772"/>
      <c r="J86" s="772"/>
      <c r="K86" s="3765"/>
      <c r="L86" s="772"/>
      <c r="M86" s="259"/>
    </row>
    <row r="87" spans="1:13" ht="22.5" x14ac:dyDescent="0.25">
      <c r="A87" s="843" t="s">
        <v>2339</v>
      </c>
      <c r="B87" s="3764">
        <f t="shared" si="7"/>
        <v>0</v>
      </c>
      <c r="C87" s="772"/>
      <c r="D87" s="772"/>
      <c r="E87" s="772"/>
      <c r="F87" s="772"/>
      <c r="G87" s="772"/>
      <c r="H87" s="772"/>
      <c r="I87" s="772"/>
      <c r="J87" s="772"/>
      <c r="K87" s="3765"/>
      <c r="L87" s="772"/>
      <c r="M87" s="259"/>
    </row>
    <row r="88" spans="1:13" ht="22.5" x14ac:dyDescent="0.25">
      <c r="A88" s="843" t="s">
        <v>2340</v>
      </c>
      <c r="B88" s="3774">
        <f t="shared" si="7"/>
        <v>0</v>
      </c>
      <c r="C88" s="3551"/>
      <c r="D88" s="3551"/>
      <c r="E88" s="3551"/>
      <c r="F88" s="3551"/>
      <c r="G88" s="3551"/>
      <c r="H88" s="3551"/>
      <c r="I88" s="3551"/>
      <c r="J88" s="3551"/>
      <c r="K88" s="3775"/>
      <c r="L88" s="3551"/>
      <c r="M88" s="3552"/>
    </row>
    <row r="89" spans="1:13" x14ac:dyDescent="0.25">
      <c r="A89" s="8242" t="s">
        <v>2343</v>
      </c>
      <c r="B89" s="8242"/>
      <c r="C89" s="8242"/>
      <c r="D89" s="8242"/>
      <c r="E89" s="8242"/>
      <c r="F89" s="8242"/>
      <c r="G89" s="8242"/>
      <c r="H89" s="8242"/>
      <c r="I89" s="8242"/>
      <c r="J89" s="8242"/>
      <c r="K89" s="8242"/>
      <c r="L89" s="8242"/>
      <c r="M89" s="8242"/>
    </row>
    <row r="90" spans="1:13" ht="21" x14ac:dyDescent="0.25">
      <c r="A90" s="3672"/>
      <c r="B90" s="3736" t="s">
        <v>493</v>
      </c>
      <c r="C90" s="3759" t="s">
        <v>112</v>
      </c>
      <c r="D90" s="3672" t="s">
        <v>111</v>
      </c>
      <c r="E90" s="841"/>
      <c r="F90" s="841"/>
      <c r="G90" s="841"/>
      <c r="H90" s="841"/>
      <c r="I90" s="841"/>
      <c r="J90" s="841"/>
      <c r="K90" s="841"/>
      <c r="L90" s="841"/>
      <c r="M90" s="841"/>
    </row>
    <row r="91" spans="1:13" ht="22.5" x14ac:dyDescent="0.25">
      <c r="A91" s="3713" t="s">
        <v>2344</v>
      </c>
      <c r="B91" s="258"/>
      <c r="C91" s="772"/>
      <c r="D91" s="259"/>
      <c r="E91" s="841" t="str">
        <f t="shared" ref="E91:E92" si="8">CONCATENATE($CA91,$CB91)</f>
        <v/>
      </c>
      <c r="F91" s="841"/>
      <c r="G91" s="841"/>
      <c r="H91" s="841"/>
      <c r="I91" s="841"/>
      <c r="J91" s="841"/>
      <c r="K91" s="841"/>
      <c r="L91" s="841"/>
      <c r="M91" s="841"/>
    </row>
    <row r="92" spans="1:13" ht="22.5" x14ac:dyDescent="0.25">
      <c r="A92" s="3738" t="s">
        <v>2345</v>
      </c>
      <c r="B92" s="263"/>
      <c r="C92" s="1830"/>
      <c r="D92" s="1831"/>
      <c r="E92" s="841" t="str">
        <f t="shared" si="8"/>
        <v/>
      </c>
      <c r="F92" s="841"/>
      <c r="G92" s="841"/>
      <c r="H92" s="841"/>
      <c r="I92" s="841"/>
      <c r="J92" s="841"/>
      <c r="K92" s="841"/>
      <c r="L92" s="841"/>
      <c r="M92" s="841"/>
    </row>
    <row r="93" spans="1:13" x14ac:dyDescent="0.25">
      <c r="A93" s="8231" t="s">
        <v>2346</v>
      </c>
      <c r="B93" s="8231"/>
      <c r="C93" s="8231"/>
      <c r="D93" s="8231"/>
      <c r="E93" s="3780"/>
      <c r="F93" s="3780"/>
      <c r="G93" s="3780"/>
      <c r="H93" s="3780"/>
      <c r="I93" s="3780"/>
      <c r="J93" s="3780"/>
      <c r="K93" s="3780"/>
      <c r="L93" s="3780"/>
      <c r="M93" s="3780"/>
    </row>
    <row r="94" spans="1:13" ht="21" x14ac:dyDescent="0.25">
      <c r="A94" s="3672"/>
      <c r="B94" s="3736" t="s">
        <v>493</v>
      </c>
      <c r="C94" s="3759" t="s">
        <v>112</v>
      </c>
      <c r="D94" s="3672" t="s">
        <v>111</v>
      </c>
      <c r="E94" s="841"/>
      <c r="F94" s="841"/>
      <c r="G94" s="841"/>
      <c r="H94" s="841"/>
      <c r="I94" s="841"/>
      <c r="J94" s="841"/>
      <c r="K94" s="841"/>
      <c r="L94" s="841"/>
      <c r="M94" s="841"/>
    </row>
    <row r="95" spans="1:13" ht="22.5" x14ac:dyDescent="0.25">
      <c r="A95" s="843" t="s">
        <v>2347</v>
      </c>
      <c r="B95" s="258"/>
      <c r="C95" s="772"/>
      <c r="D95" s="259"/>
      <c r="E95" s="841" t="str">
        <f t="shared" ref="E95:E96" si="9">CONCATENATE($CA95,$CB95)</f>
        <v/>
      </c>
      <c r="F95" s="841"/>
      <c r="G95" s="841"/>
      <c r="H95" s="841"/>
      <c r="I95" s="841"/>
      <c r="J95" s="841"/>
      <c r="K95" s="841"/>
      <c r="L95" s="841"/>
      <c r="M95" s="841"/>
    </row>
    <row r="96" spans="1:13" ht="33" x14ac:dyDescent="0.25">
      <c r="A96" s="3738" t="s">
        <v>2348</v>
      </c>
      <c r="B96" s="3781"/>
      <c r="C96" s="3551"/>
      <c r="D96" s="3552"/>
      <c r="E96" s="841" t="str">
        <f t="shared" si="9"/>
        <v/>
      </c>
      <c r="F96" s="841"/>
      <c r="G96" s="841"/>
      <c r="H96" s="841"/>
      <c r="I96" s="841"/>
      <c r="J96" s="841"/>
      <c r="K96" s="841"/>
      <c r="L96" s="841"/>
      <c r="M96" s="841"/>
    </row>
    <row r="97" spans="1:13" x14ac:dyDescent="0.25">
      <c r="A97" s="841"/>
      <c r="B97" s="841"/>
      <c r="C97" s="841"/>
      <c r="D97" s="841"/>
      <c r="E97" s="841"/>
      <c r="F97" s="841"/>
      <c r="G97" s="841"/>
      <c r="H97" s="841"/>
      <c r="I97" s="841"/>
      <c r="J97" s="841"/>
      <c r="K97" s="841"/>
      <c r="L97" s="841"/>
      <c r="M97" s="841"/>
    </row>
  </sheetData>
  <mergeCells count="40">
    <mergeCell ref="C6:K6"/>
    <mergeCell ref="A8:C8"/>
    <mergeCell ref="A9:A10"/>
    <mergeCell ref="B9:B10"/>
    <mergeCell ref="C9:K9"/>
    <mergeCell ref="M9:M10"/>
    <mergeCell ref="A20:E20"/>
    <mergeCell ref="H20:K20"/>
    <mergeCell ref="A24:G24"/>
    <mergeCell ref="A25:A26"/>
    <mergeCell ref="B25:B26"/>
    <mergeCell ref="C25:K25"/>
    <mergeCell ref="L25:L26"/>
    <mergeCell ref="M25:M26"/>
    <mergeCell ref="L9:L10"/>
    <mergeCell ref="A33:G33"/>
    <mergeCell ref="A37:I37"/>
    <mergeCell ref="A38:A39"/>
    <mergeCell ref="B38:B39"/>
    <mergeCell ref="C38:K38"/>
    <mergeCell ref="M38:M39"/>
    <mergeCell ref="A48:H48"/>
    <mergeCell ref="A54:G54"/>
    <mergeCell ref="H54:K54"/>
    <mergeCell ref="A60:G60"/>
    <mergeCell ref="H60:K60"/>
    <mergeCell ref="L38:L39"/>
    <mergeCell ref="M75:M76"/>
    <mergeCell ref="A89:M89"/>
    <mergeCell ref="A61:A62"/>
    <mergeCell ref="B61:B62"/>
    <mergeCell ref="C61:K61"/>
    <mergeCell ref="L61:L62"/>
    <mergeCell ref="M61:M62"/>
    <mergeCell ref="A74:G74"/>
    <mergeCell ref="A93:D93"/>
    <mergeCell ref="A75:A76"/>
    <mergeCell ref="B75:B76"/>
    <mergeCell ref="C75:K75"/>
    <mergeCell ref="L75:L76"/>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93EC-5E38-4EEA-A9EF-418D0890BF82}">
  <sheetPr>
    <tabColor theme="0" tint="-0.14999847407452621"/>
  </sheetPr>
  <dimension ref="A1:AT163"/>
  <sheetViews>
    <sheetView zoomScaleNormal="100" workbookViewId="0">
      <selection sqref="A1:A5"/>
    </sheetView>
  </sheetViews>
  <sheetFormatPr baseColWidth="10" defaultRowHeight="15" x14ac:dyDescent="0.25"/>
  <cols>
    <col min="1" max="1" width="54.28515625" customWidth="1"/>
    <col min="2" max="2" width="30.28515625" customWidth="1"/>
  </cols>
  <sheetData>
    <row r="1" spans="1:46" x14ac:dyDescent="0.25">
      <c r="A1" s="3" t="s">
        <v>0</v>
      </c>
      <c r="B1" s="3784"/>
      <c r="C1" s="3784"/>
      <c r="D1" s="3784"/>
      <c r="E1" s="3784"/>
      <c r="F1" s="3784"/>
      <c r="G1" s="3784"/>
      <c r="H1" s="3784"/>
      <c r="I1" s="3784"/>
      <c r="J1" s="3784"/>
      <c r="K1" s="3784"/>
      <c r="L1" s="3784"/>
      <c r="M1" s="3784"/>
      <c r="N1" s="3784"/>
      <c r="O1" s="3784"/>
      <c r="P1" s="3784"/>
      <c r="Q1" s="3784"/>
      <c r="R1" s="3784"/>
      <c r="S1" s="3784"/>
      <c r="T1" s="3784"/>
      <c r="U1" s="3784"/>
      <c r="V1" s="3784"/>
      <c r="W1" s="3784"/>
      <c r="X1" s="3784"/>
      <c r="Y1" s="3784"/>
      <c r="Z1" s="3784"/>
      <c r="AA1" s="3784"/>
      <c r="AB1" s="3784"/>
      <c r="AC1" s="3784"/>
      <c r="AD1" s="3784"/>
      <c r="AE1" s="3784"/>
      <c r="AF1" s="3784"/>
      <c r="AG1" s="3784"/>
      <c r="AH1" s="3784"/>
      <c r="AI1" s="3784"/>
      <c r="AJ1" s="3784"/>
      <c r="AK1" s="3784"/>
      <c r="AL1" s="3784"/>
      <c r="AM1" s="3784"/>
      <c r="AN1" s="3784"/>
      <c r="AO1" s="3784"/>
      <c r="AP1" s="3784"/>
      <c r="AQ1" s="3784"/>
      <c r="AR1" s="3784"/>
      <c r="AS1" s="3784"/>
      <c r="AT1" s="3784"/>
    </row>
    <row r="2" spans="1:46" x14ac:dyDescent="0.25">
      <c r="A2" s="3" t="s">
        <v>3822</v>
      </c>
      <c r="B2" s="3784"/>
      <c r="C2" s="3784"/>
      <c r="D2" s="3784"/>
      <c r="E2" s="3784"/>
      <c r="F2" s="3784"/>
      <c r="G2" s="3784"/>
      <c r="H2" s="3784"/>
      <c r="I2" s="3784"/>
      <c r="J2" s="3784"/>
      <c r="K2" s="3784"/>
      <c r="L2" s="3784"/>
      <c r="M2" s="3784"/>
      <c r="N2" s="3784"/>
      <c r="O2" s="3784"/>
      <c r="P2" s="3784"/>
      <c r="Q2" s="3784"/>
      <c r="R2" s="3784"/>
      <c r="S2" s="3784"/>
      <c r="T2" s="3784"/>
      <c r="U2" s="3784"/>
      <c r="V2" s="3784"/>
      <c r="W2" s="3784"/>
      <c r="X2" s="3784"/>
      <c r="Y2" s="3784"/>
      <c r="Z2" s="3784"/>
      <c r="AA2" s="3784"/>
      <c r="AB2" s="3784"/>
      <c r="AC2" s="3784"/>
      <c r="AD2" s="3784"/>
      <c r="AE2" s="3784"/>
      <c r="AF2" s="3784"/>
      <c r="AG2" s="3784"/>
      <c r="AH2" s="3784"/>
      <c r="AI2" s="3784"/>
      <c r="AJ2" s="3784"/>
      <c r="AK2" s="3784"/>
      <c r="AL2" s="3784"/>
      <c r="AM2" s="3784"/>
      <c r="AN2" s="3784"/>
      <c r="AO2" s="3784"/>
      <c r="AP2" s="3784"/>
      <c r="AQ2" s="3784"/>
      <c r="AR2" s="3784"/>
      <c r="AS2" s="3784"/>
      <c r="AT2" s="3784"/>
    </row>
    <row r="3" spans="1:46" x14ac:dyDescent="0.25">
      <c r="A3" s="3" t="s">
        <v>3823</v>
      </c>
      <c r="B3" s="3784"/>
      <c r="C3" s="3784"/>
      <c r="D3" s="3784"/>
      <c r="E3" s="3784"/>
      <c r="F3" s="3784"/>
      <c r="G3" s="3784"/>
      <c r="H3" s="3784"/>
      <c r="I3" s="3784"/>
      <c r="J3" s="3784"/>
      <c r="K3" s="3784"/>
      <c r="L3" s="3784"/>
      <c r="M3" s="3784"/>
      <c r="N3" s="3784"/>
      <c r="O3" s="3784"/>
      <c r="P3" s="3784"/>
      <c r="Q3" s="3784"/>
      <c r="R3" s="3784"/>
      <c r="S3" s="3784"/>
      <c r="T3" s="3784"/>
      <c r="U3" s="3784"/>
      <c r="V3" s="3784"/>
      <c r="W3" s="3784"/>
      <c r="X3" s="3784"/>
      <c r="Y3" s="3784"/>
      <c r="Z3" s="3784"/>
      <c r="AA3" s="3784"/>
      <c r="AB3" s="3784"/>
      <c r="AC3" s="3784"/>
      <c r="AD3" s="3784"/>
      <c r="AE3" s="3784"/>
      <c r="AF3" s="3784"/>
      <c r="AG3" s="3784"/>
      <c r="AH3" s="3784"/>
      <c r="AI3" s="3784"/>
      <c r="AJ3" s="3784"/>
      <c r="AK3" s="3784"/>
      <c r="AL3" s="3784"/>
      <c r="AM3" s="3784"/>
      <c r="AN3" s="3784"/>
      <c r="AO3" s="3784"/>
      <c r="AP3" s="3784"/>
      <c r="AQ3" s="3784"/>
      <c r="AR3" s="3784"/>
      <c r="AS3" s="3784"/>
      <c r="AT3" s="3784"/>
    </row>
    <row r="4" spans="1:46" x14ac:dyDescent="0.25">
      <c r="A4" s="3" t="s">
        <v>3824</v>
      </c>
      <c r="B4" s="3784"/>
      <c r="C4" s="3784"/>
      <c r="D4" s="3784"/>
      <c r="E4" s="3784"/>
      <c r="F4" s="3784"/>
      <c r="G4" s="3784"/>
      <c r="H4" s="3784"/>
      <c r="I4" s="3784"/>
      <c r="J4" s="3784"/>
      <c r="K4" s="3784"/>
      <c r="L4" s="3784"/>
      <c r="M4" s="3784"/>
      <c r="N4" s="3784"/>
      <c r="O4" s="3784"/>
      <c r="P4" s="3784"/>
      <c r="Q4" s="3784"/>
      <c r="R4" s="3784"/>
      <c r="S4" s="3784"/>
      <c r="T4" s="3784"/>
      <c r="U4" s="3784"/>
      <c r="V4" s="3784"/>
      <c r="W4" s="3784"/>
      <c r="X4" s="3784"/>
      <c r="Y4" s="3784"/>
      <c r="Z4" s="3784"/>
      <c r="AA4" s="3784"/>
      <c r="AB4" s="3784"/>
      <c r="AC4" s="3784"/>
      <c r="AD4" s="3784"/>
      <c r="AE4" s="3784"/>
      <c r="AF4" s="3784"/>
      <c r="AG4" s="3784"/>
      <c r="AH4" s="3784"/>
      <c r="AI4" s="3784"/>
      <c r="AJ4" s="3784"/>
      <c r="AK4" s="3784"/>
      <c r="AL4" s="3784"/>
      <c r="AM4" s="3784"/>
      <c r="AN4" s="3784"/>
      <c r="AO4" s="3784"/>
      <c r="AP4" s="3784"/>
      <c r="AQ4" s="3784"/>
      <c r="AR4" s="3784"/>
      <c r="AS4" s="3784"/>
      <c r="AT4" s="3784"/>
    </row>
    <row r="5" spans="1:46" x14ac:dyDescent="0.25">
      <c r="A5" s="3" t="s">
        <v>3825</v>
      </c>
      <c r="B5" s="3784"/>
      <c r="C5" s="3784"/>
      <c r="D5" s="3784"/>
      <c r="E5" s="3784"/>
      <c r="F5" s="3784"/>
      <c r="G5" s="3784"/>
      <c r="H5" s="3784"/>
      <c r="I5" s="3784"/>
      <c r="J5" s="3784"/>
      <c r="K5" s="3784"/>
      <c r="L5" s="3784"/>
      <c r="M5" s="3784"/>
      <c r="N5" s="3784"/>
      <c r="O5" s="3784"/>
      <c r="P5" s="3784"/>
      <c r="Q5" s="3784"/>
      <c r="R5" s="3784"/>
      <c r="S5" s="3784"/>
      <c r="T5" s="3784"/>
      <c r="U5" s="3784"/>
      <c r="V5" s="3784"/>
      <c r="W5" s="3784"/>
      <c r="X5" s="3784"/>
      <c r="Y5" s="3784"/>
      <c r="Z5" s="3784"/>
      <c r="AA5" s="3784"/>
      <c r="AB5" s="3784"/>
      <c r="AC5" s="3784"/>
      <c r="AD5" s="3784"/>
      <c r="AE5" s="3784"/>
      <c r="AF5" s="3784"/>
      <c r="AG5" s="3784"/>
      <c r="AH5" s="3784"/>
      <c r="AI5" s="3784"/>
      <c r="AJ5" s="3784"/>
      <c r="AK5" s="3784"/>
      <c r="AL5" s="3784"/>
      <c r="AM5" s="3784"/>
      <c r="AN5" s="3784"/>
      <c r="AO5" s="3784"/>
      <c r="AP5" s="3784"/>
      <c r="AQ5" s="3784"/>
      <c r="AR5" s="3784"/>
      <c r="AS5" s="3784"/>
      <c r="AT5" s="3784"/>
    </row>
    <row r="6" spans="1:46" x14ac:dyDescent="0.25">
      <c r="A6" s="6573" t="s">
        <v>2349</v>
      </c>
      <c r="B6" s="6573"/>
      <c r="C6" s="6573"/>
      <c r="D6" s="6573"/>
      <c r="E6" s="6573"/>
      <c r="F6" s="6573"/>
      <c r="G6" s="6573"/>
      <c r="H6" s="6573"/>
      <c r="I6" s="6573"/>
      <c r="J6" s="6573"/>
      <c r="K6" s="6573"/>
      <c r="L6" s="6573"/>
      <c r="M6" s="6573"/>
      <c r="N6" s="6573"/>
      <c r="O6" s="6573"/>
      <c r="P6" s="6573"/>
      <c r="Q6" s="6573"/>
      <c r="R6" s="6573"/>
      <c r="S6" s="6573"/>
      <c r="T6" s="6573"/>
      <c r="U6" s="3784"/>
      <c r="V6" s="3784"/>
      <c r="W6" s="3784"/>
      <c r="X6" s="3784"/>
      <c r="Y6" s="3784"/>
      <c r="Z6" s="3784"/>
      <c r="AA6" s="3784"/>
      <c r="AB6" s="3784"/>
      <c r="AC6" s="3784"/>
      <c r="AD6" s="3784"/>
      <c r="AE6" s="3784"/>
      <c r="AF6" s="3784"/>
      <c r="AG6" s="3784"/>
      <c r="AH6" s="3784"/>
      <c r="AI6" s="3784"/>
      <c r="AJ6" s="3784"/>
      <c r="AK6" s="3784"/>
      <c r="AL6" s="3784"/>
      <c r="AM6" s="3784"/>
      <c r="AN6" s="3784"/>
      <c r="AO6" s="3784"/>
      <c r="AP6" s="3784"/>
      <c r="AQ6" s="3784"/>
      <c r="AR6" s="3784"/>
      <c r="AS6" s="3784"/>
      <c r="AT6" s="3784"/>
    </row>
    <row r="7" spans="1:46" x14ac:dyDescent="0.25">
      <c r="A7" s="2214"/>
      <c r="B7" s="2214"/>
      <c r="C7" s="2214"/>
      <c r="D7" s="2214"/>
      <c r="E7" s="2214"/>
      <c r="F7" s="2214"/>
      <c r="G7" s="2214"/>
      <c r="H7" s="2214"/>
      <c r="I7" s="2214"/>
      <c r="J7" s="2214"/>
      <c r="K7" s="2214"/>
      <c r="L7" s="2214"/>
      <c r="M7" s="2214"/>
      <c r="N7" s="2214"/>
      <c r="O7" s="2214"/>
      <c r="P7" s="2214"/>
      <c r="Q7" s="2214"/>
      <c r="R7" s="2214"/>
      <c r="S7" s="2214"/>
      <c r="T7" s="2214"/>
      <c r="U7" s="3784"/>
      <c r="V7" s="3784"/>
      <c r="W7" s="3784"/>
      <c r="X7" s="3784"/>
      <c r="Y7" s="3784"/>
      <c r="Z7" s="3784"/>
      <c r="AA7" s="3784"/>
      <c r="AB7" s="3784"/>
      <c r="AC7" s="3784"/>
      <c r="AD7" s="3784"/>
      <c r="AE7" s="3784"/>
      <c r="AF7" s="3784"/>
      <c r="AG7" s="3784"/>
      <c r="AH7" s="3784"/>
      <c r="AI7" s="3784"/>
      <c r="AJ7" s="3784"/>
      <c r="AK7" s="3784"/>
      <c r="AL7" s="3784"/>
      <c r="AM7" s="3784"/>
      <c r="AN7" s="3784"/>
      <c r="AO7" s="3784"/>
      <c r="AP7" s="3784"/>
      <c r="AQ7" s="3784"/>
      <c r="AR7" s="3784"/>
      <c r="AS7" s="3784"/>
      <c r="AT7" s="3784"/>
    </row>
    <row r="8" spans="1:46" ht="15.75" x14ac:dyDescent="0.25">
      <c r="A8" s="8260" t="s">
        <v>2350</v>
      </c>
      <c r="B8" s="8260"/>
      <c r="C8" s="2786"/>
      <c r="D8" s="2786"/>
      <c r="E8" s="2786"/>
      <c r="F8" s="2786"/>
      <c r="G8" s="2786"/>
      <c r="H8" s="2786"/>
      <c r="I8" s="2786"/>
      <c r="J8" s="2786"/>
      <c r="K8" s="2786"/>
      <c r="L8" s="2786"/>
      <c r="M8" s="3784"/>
      <c r="N8" s="3784"/>
      <c r="O8" s="3784"/>
      <c r="P8" s="3784"/>
      <c r="Q8" s="3784"/>
      <c r="R8" s="3784"/>
      <c r="S8" s="3784"/>
      <c r="T8" s="3784"/>
      <c r="U8" s="3784"/>
      <c r="V8" s="3784"/>
      <c r="W8" s="3784"/>
      <c r="X8" s="3784"/>
      <c r="Y8" s="3784"/>
      <c r="Z8" s="3784"/>
      <c r="AA8" s="3784"/>
      <c r="AB8" s="3784"/>
      <c r="AC8" s="3784"/>
      <c r="AD8" s="3784"/>
      <c r="AE8" s="3784"/>
      <c r="AF8" s="3784"/>
      <c r="AG8" s="3784"/>
      <c r="AH8" s="3784"/>
      <c r="AI8" s="3784"/>
      <c r="AJ8" s="3784"/>
      <c r="AK8" s="3784"/>
      <c r="AL8" s="3784"/>
      <c r="AM8" s="3784"/>
      <c r="AN8" s="3784"/>
      <c r="AO8" s="3784"/>
      <c r="AP8" s="3784"/>
      <c r="AQ8" s="3784"/>
      <c r="AR8" s="3784"/>
      <c r="AS8" s="3784"/>
      <c r="AT8" s="3784"/>
    </row>
    <row r="9" spans="1:46" ht="13.5" customHeight="1" x14ac:dyDescent="0.25">
      <c r="A9" s="3785" t="s">
        <v>2351</v>
      </c>
      <c r="B9" s="3786"/>
      <c r="C9" s="3786"/>
      <c r="D9" s="3786"/>
      <c r="E9" s="3786"/>
      <c r="F9" s="2822"/>
      <c r="G9" s="2822"/>
      <c r="H9" s="2822"/>
      <c r="I9" s="2822"/>
      <c r="J9" s="2822"/>
      <c r="K9" s="2822"/>
      <c r="L9" s="2822"/>
      <c r="M9" s="3784"/>
      <c r="N9" s="3784"/>
      <c r="O9" s="3784"/>
      <c r="P9" s="3784"/>
      <c r="Q9" s="3784"/>
      <c r="R9" s="3784"/>
      <c r="S9" s="3784"/>
      <c r="T9" s="3784"/>
      <c r="U9" s="3784"/>
      <c r="V9" s="3784"/>
      <c r="W9" s="3784"/>
      <c r="X9" s="3784"/>
      <c r="Y9" s="3784"/>
      <c r="Z9" s="3784"/>
      <c r="AA9" s="3784"/>
      <c r="AB9" s="3784"/>
      <c r="AC9" s="3784"/>
      <c r="AD9" s="3784"/>
      <c r="AE9" s="3784"/>
      <c r="AF9" s="3784"/>
      <c r="AG9" s="3784"/>
      <c r="AH9" s="3784"/>
      <c r="AI9" s="3784"/>
      <c r="AJ9" s="3784"/>
      <c r="AK9" s="3784"/>
      <c r="AL9" s="3784"/>
      <c r="AM9" s="3784"/>
      <c r="AN9" s="3784"/>
      <c r="AO9" s="3784"/>
      <c r="AP9" s="3784"/>
      <c r="AQ9" s="3784"/>
      <c r="AR9" s="3784"/>
      <c r="AS9" s="3784"/>
      <c r="AT9" s="3784"/>
    </row>
    <row r="10" spans="1:46" x14ac:dyDescent="0.25">
      <c r="A10" s="7794" t="s">
        <v>3773</v>
      </c>
      <c r="B10" s="7651" t="s">
        <v>4</v>
      </c>
      <c r="C10" s="7701" t="s">
        <v>235</v>
      </c>
      <c r="D10" s="7654"/>
      <c r="E10" s="7655"/>
      <c r="F10" s="7701" t="s">
        <v>820</v>
      </c>
      <c r="G10" s="7654"/>
      <c r="H10" s="7654"/>
      <c r="I10" s="7654"/>
      <c r="J10" s="7654"/>
      <c r="K10" s="7654"/>
      <c r="L10" s="7654"/>
      <c r="M10" s="7654"/>
      <c r="N10" s="7654"/>
      <c r="O10" s="7654"/>
      <c r="P10" s="7654"/>
      <c r="Q10" s="7654"/>
      <c r="R10" s="7654"/>
      <c r="S10" s="7654"/>
      <c r="T10" s="7654"/>
      <c r="U10" s="7654"/>
      <c r="V10" s="7654"/>
      <c r="W10" s="7654"/>
      <c r="X10" s="7654"/>
      <c r="Y10" s="7654"/>
      <c r="Z10" s="7654"/>
      <c r="AA10" s="7654"/>
      <c r="AB10" s="7654"/>
      <c r="AC10" s="7654"/>
      <c r="AD10" s="7654"/>
      <c r="AE10" s="7654"/>
      <c r="AF10" s="7654"/>
      <c r="AG10" s="7654"/>
      <c r="AH10" s="7654"/>
      <c r="AI10" s="7654"/>
      <c r="AJ10" s="7654"/>
      <c r="AK10" s="7654"/>
      <c r="AL10" s="7654"/>
      <c r="AM10" s="7813"/>
      <c r="AN10" s="8253" t="s">
        <v>3774</v>
      </c>
      <c r="AO10" s="8256" t="s">
        <v>827</v>
      </c>
      <c r="AP10" s="7650"/>
      <c r="AQ10" s="7051" t="s">
        <v>112</v>
      </c>
      <c r="AR10" s="7051" t="s">
        <v>111</v>
      </c>
      <c r="AS10" s="7051" t="s">
        <v>3574</v>
      </c>
      <c r="AT10" s="7051" t="s">
        <v>54</v>
      </c>
    </row>
    <row r="11" spans="1:46" x14ac:dyDescent="0.25">
      <c r="A11" s="7794"/>
      <c r="B11" s="7747"/>
      <c r="C11" s="8261"/>
      <c r="D11" s="7794"/>
      <c r="E11" s="7657"/>
      <c r="F11" s="7631"/>
      <c r="G11" s="7564"/>
      <c r="H11" s="7564"/>
      <c r="I11" s="7564"/>
      <c r="J11" s="7564"/>
      <c r="K11" s="7564"/>
      <c r="L11" s="7564"/>
      <c r="M11" s="7564"/>
      <c r="N11" s="7564"/>
      <c r="O11" s="7564"/>
      <c r="P11" s="7564"/>
      <c r="Q11" s="7564"/>
      <c r="R11" s="7564"/>
      <c r="S11" s="7564"/>
      <c r="T11" s="7564"/>
      <c r="U11" s="7564"/>
      <c r="V11" s="7564"/>
      <c r="W11" s="7564"/>
      <c r="X11" s="7564"/>
      <c r="Y11" s="7564"/>
      <c r="Z11" s="7564"/>
      <c r="AA11" s="7564"/>
      <c r="AB11" s="7564"/>
      <c r="AC11" s="7564"/>
      <c r="AD11" s="7564"/>
      <c r="AE11" s="7564"/>
      <c r="AF11" s="7564"/>
      <c r="AG11" s="7564"/>
      <c r="AH11" s="7564"/>
      <c r="AI11" s="7564"/>
      <c r="AJ11" s="7564"/>
      <c r="AK11" s="7564"/>
      <c r="AL11" s="7564"/>
      <c r="AM11" s="7814"/>
      <c r="AN11" s="8254"/>
      <c r="AO11" s="8142"/>
      <c r="AP11" s="7569"/>
      <c r="AQ11" s="7887"/>
      <c r="AR11" s="7887"/>
      <c r="AS11" s="7887"/>
      <c r="AT11" s="7887"/>
    </row>
    <row r="12" spans="1:46" x14ac:dyDescent="0.25">
      <c r="A12" s="7794"/>
      <c r="B12" s="7747"/>
      <c r="C12" s="7631"/>
      <c r="D12" s="7564"/>
      <c r="E12" s="7565"/>
      <c r="F12" s="7744" t="s">
        <v>740</v>
      </c>
      <c r="G12" s="7744"/>
      <c r="H12" s="7746" t="s">
        <v>510</v>
      </c>
      <c r="I12" s="7745"/>
      <c r="J12" s="7746" t="s">
        <v>511</v>
      </c>
      <c r="K12" s="7745"/>
      <c r="L12" s="7746" t="s">
        <v>2352</v>
      </c>
      <c r="M12" s="7745"/>
      <c r="N12" s="7746" t="s">
        <v>2353</v>
      </c>
      <c r="O12" s="7745"/>
      <c r="P12" s="7746" t="s">
        <v>2354</v>
      </c>
      <c r="Q12" s="7745"/>
      <c r="R12" s="7746" t="s">
        <v>2355</v>
      </c>
      <c r="S12" s="7745"/>
      <c r="T12" s="7746" t="s">
        <v>2356</v>
      </c>
      <c r="U12" s="7745"/>
      <c r="V12" s="7746" t="s">
        <v>2357</v>
      </c>
      <c r="W12" s="7745"/>
      <c r="X12" s="7746" t="s">
        <v>2358</v>
      </c>
      <c r="Y12" s="7745"/>
      <c r="Z12" s="7746" t="s">
        <v>2359</v>
      </c>
      <c r="AA12" s="7745"/>
      <c r="AB12" s="7746" t="s">
        <v>2282</v>
      </c>
      <c r="AC12" s="7745"/>
      <c r="AD12" s="7746" t="s">
        <v>2360</v>
      </c>
      <c r="AE12" s="7745"/>
      <c r="AF12" s="7746" t="s">
        <v>2361</v>
      </c>
      <c r="AG12" s="7745"/>
      <c r="AH12" s="7746" t="s">
        <v>2362</v>
      </c>
      <c r="AI12" s="7745"/>
      <c r="AJ12" s="7746" t="s">
        <v>2363</v>
      </c>
      <c r="AK12" s="7745"/>
      <c r="AL12" s="7746" t="s">
        <v>26</v>
      </c>
      <c r="AM12" s="7773"/>
      <c r="AN12" s="8254"/>
      <c r="AO12" s="8257"/>
      <c r="AP12" s="6655"/>
      <c r="AQ12" s="7887"/>
      <c r="AR12" s="7887"/>
      <c r="AS12" s="7887"/>
      <c r="AT12" s="7887"/>
    </row>
    <row r="13" spans="1:46" ht="21" x14ac:dyDescent="0.25">
      <c r="A13" s="7794"/>
      <c r="B13" s="7727"/>
      <c r="C13" s="2788" t="s">
        <v>121</v>
      </c>
      <c r="D13" s="3044" t="s">
        <v>27</v>
      </c>
      <c r="E13" s="2221" t="s">
        <v>28</v>
      </c>
      <c r="F13" s="2788" t="s">
        <v>27</v>
      </c>
      <c r="G13" s="2193" t="s">
        <v>28</v>
      </c>
      <c r="H13" s="2788" t="s">
        <v>27</v>
      </c>
      <c r="I13" s="2193" t="s">
        <v>28</v>
      </c>
      <c r="J13" s="2788" t="s">
        <v>27</v>
      </c>
      <c r="K13" s="2193" t="s">
        <v>28</v>
      </c>
      <c r="L13" s="2788" t="s">
        <v>27</v>
      </c>
      <c r="M13" s="2193" t="s">
        <v>28</v>
      </c>
      <c r="N13" s="2788" t="s">
        <v>27</v>
      </c>
      <c r="O13" s="2193" t="s">
        <v>28</v>
      </c>
      <c r="P13" s="2788" t="s">
        <v>27</v>
      </c>
      <c r="Q13" s="2193" t="s">
        <v>28</v>
      </c>
      <c r="R13" s="2788" t="s">
        <v>27</v>
      </c>
      <c r="S13" s="2193" t="s">
        <v>28</v>
      </c>
      <c r="T13" s="2788" t="s">
        <v>27</v>
      </c>
      <c r="U13" s="2193" t="s">
        <v>28</v>
      </c>
      <c r="V13" s="2788" t="s">
        <v>27</v>
      </c>
      <c r="W13" s="2193" t="s">
        <v>28</v>
      </c>
      <c r="X13" s="2788" t="s">
        <v>27</v>
      </c>
      <c r="Y13" s="2193" t="s">
        <v>28</v>
      </c>
      <c r="Z13" s="2788" t="s">
        <v>27</v>
      </c>
      <c r="AA13" s="2193" t="s">
        <v>28</v>
      </c>
      <c r="AB13" s="2788" t="s">
        <v>27</v>
      </c>
      <c r="AC13" s="2193" t="s">
        <v>28</v>
      </c>
      <c r="AD13" s="2788" t="s">
        <v>27</v>
      </c>
      <c r="AE13" s="2193" t="s">
        <v>28</v>
      </c>
      <c r="AF13" s="2788" t="s">
        <v>27</v>
      </c>
      <c r="AG13" s="2193" t="s">
        <v>28</v>
      </c>
      <c r="AH13" s="2788" t="s">
        <v>27</v>
      </c>
      <c r="AI13" s="2193" t="s">
        <v>28</v>
      </c>
      <c r="AJ13" s="2788" t="s">
        <v>27</v>
      </c>
      <c r="AK13" s="2193" t="s">
        <v>28</v>
      </c>
      <c r="AL13" s="2788" t="s">
        <v>27</v>
      </c>
      <c r="AM13" s="2959" t="s">
        <v>28</v>
      </c>
      <c r="AN13" s="8255"/>
      <c r="AO13" s="3937" t="s">
        <v>830</v>
      </c>
      <c r="AP13" s="2188" t="s">
        <v>831</v>
      </c>
      <c r="AQ13" s="7888"/>
      <c r="AR13" s="7888"/>
      <c r="AS13" s="7888"/>
      <c r="AT13" s="7888"/>
    </row>
    <row r="14" spans="1:46" x14ac:dyDescent="0.25">
      <c r="A14" s="7651" t="s">
        <v>2364</v>
      </c>
      <c r="B14" s="3787" t="s">
        <v>33</v>
      </c>
      <c r="C14" s="3701">
        <f t="shared" ref="C14:C77" si="0">SUM(D14+E14)</f>
        <v>0</v>
      </c>
      <c r="D14" s="3788">
        <f>+F14+H14+J14+L14+N14+P14+R14+T14+V14+X14+Z14+AB14+AD14+AF14+AH14+AJ14+AL14</f>
        <v>0</v>
      </c>
      <c r="E14" s="3789">
        <f>+G14+I14+K14+M14+O14+Q14+S14+U14+W14+Y14+AA14+AC14+AE14+AG14+AI14+AK14+AM14</f>
        <v>0</v>
      </c>
      <c r="F14" s="3790"/>
      <c r="G14" s="3791"/>
      <c r="H14" s="3790"/>
      <c r="I14" s="3791"/>
      <c r="J14" s="3790"/>
      <c r="K14" s="3792"/>
      <c r="L14" s="3790"/>
      <c r="M14" s="3792"/>
      <c r="N14" s="3790"/>
      <c r="O14" s="3792"/>
      <c r="P14" s="3790"/>
      <c r="Q14" s="3792"/>
      <c r="R14" s="3790"/>
      <c r="S14" s="3792"/>
      <c r="T14" s="3790"/>
      <c r="U14" s="3792"/>
      <c r="V14" s="3790"/>
      <c r="W14" s="3792"/>
      <c r="X14" s="3790"/>
      <c r="Y14" s="3792"/>
      <c r="Z14" s="3790"/>
      <c r="AA14" s="3792"/>
      <c r="AB14" s="3790"/>
      <c r="AC14" s="3792"/>
      <c r="AD14" s="3790"/>
      <c r="AE14" s="3792"/>
      <c r="AF14" s="3790"/>
      <c r="AG14" s="3792"/>
      <c r="AH14" s="3790"/>
      <c r="AI14" s="3792"/>
      <c r="AJ14" s="3790"/>
      <c r="AK14" s="3792"/>
      <c r="AL14" s="3793"/>
      <c r="AM14" s="3794"/>
      <c r="AN14" s="3795"/>
      <c r="AO14" s="3796"/>
      <c r="AP14" s="3797"/>
      <c r="AQ14" s="3538"/>
      <c r="AR14" s="3538"/>
      <c r="AS14" s="3546"/>
      <c r="AT14" s="1004"/>
    </row>
    <row r="15" spans="1:46" x14ac:dyDescent="0.25">
      <c r="A15" s="7747"/>
      <c r="B15" s="829" t="s">
        <v>76</v>
      </c>
      <c r="C15" s="3798">
        <f t="shared" si="0"/>
        <v>0</v>
      </c>
      <c r="D15" s="3799">
        <f t="shared" ref="D15:E24" si="1">+F15+H15+J15+L15+N15+P15+R15+T15+V15+X15+Z15+AB15+AD15+AF15+AH15+AJ15+AL15</f>
        <v>0</v>
      </c>
      <c r="E15" s="3800">
        <f>+G15+I15+K15+M15+O15+Q15+S15+U15+W15+Y15+AA15+AC15+AE15+AG15+AI15+AK15+AM15</f>
        <v>0</v>
      </c>
      <c r="F15" s="776"/>
      <c r="G15" s="248"/>
      <c r="H15" s="776"/>
      <c r="I15" s="248"/>
      <c r="J15" s="776"/>
      <c r="K15" s="777"/>
      <c r="L15" s="776"/>
      <c r="M15" s="777"/>
      <c r="N15" s="776"/>
      <c r="O15" s="777"/>
      <c r="P15" s="776"/>
      <c r="Q15" s="777"/>
      <c r="R15" s="776"/>
      <c r="S15" s="777"/>
      <c r="T15" s="776"/>
      <c r="U15" s="777"/>
      <c r="V15" s="776"/>
      <c r="W15" s="777"/>
      <c r="X15" s="776"/>
      <c r="Y15" s="777"/>
      <c r="Z15" s="776"/>
      <c r="AA15" s="777"/>
      <c r="AB15" s="776"/>
      <c r="AC15" s="777"/>
      <c r="AD15" s="776"/>
      <c r="AE15" s="777"/>
      <c r="AF15" s="776"/>
      <c r="AG15" s="777"/>
      <c r="AH15" s="776"/>
      <c r="AI15" s="777"/>
      <c r="AJ15" s="776"/>
      <c r="AK15" s="777"/>
      <c r="AL15" s="1001"/>
      <c r="AM15" s="1002"/>
      <c r="AN15" s="3757"/>
      <c r="AO15" s="3801"/>
      <c r="AP15" s="248"/>
      <c r="AQ15" s="1004"/>
      <c r="AR15" s="1004"/>
      <c r="AS15" s="3802"/>
      <c r="AT15" s="1004"/>
    </row>
    <row r="16" spans="1:46" x14ac:dyDescent="0.25">
      <c r="A16" s="7747"/>
      <c r="B16" s="829" t="s">
        <v>35</v>
      </c>
      <c r="C16" s="3798">
        <f t="shared" si="0"/>
        <v>0</v>
      </c>
      <c r="D16" s="3799">
        <f t="shared" si="1"/>
        <v>0</v>
      </c>
      <c r="E16" s="3800">
        <f t="shared" si="1"/>
        <v>0</v>
      </c>
      <c r="F16" s="776"/>
      <c r="G16" s="248"/>
      <c r="H16" s="776"/>
      <c r="I16" s="248"/>
      <c r="J16" s="776"/>
      <c r="K16" s="777"/>
      <c r="L16" s="776"/>
      <c r="M16" s="777"/>
      <c r="N16" s="776"/>
      <c r="O16" s="777"/>
      <c r="P16" s="776"/>
      <c r="Q16" s="777"/>
      <c r="R16" s="776"/>
      <c r="S16" s="777"/>
      <c r="T16" s="776"/>
      <c r="U16" s="777"/>
      <c r="V16" s="776"/>
      <c r="W16" s="777"/>
      <c r="X16" s="776"/>
      <c r="Y16" s="777"/>
      <c r="Z16" s="776"/>
      <c r="AA16" s="777"/>
      <c r="AB16" s="776"/>
      <c r="AC16" s="777"/>
      <c r="AD16" s="776"/>
      <c r="AE16" s="777"/>
      <c r="AF16" s="776"/>
      <c r="AG16" s="777"/>
      <c r="AH16" s="776"/>
      <c r="AI16" s="777"/>
      <c r="AJ16" s="776"/>
      <c r="AK16" s="777"/>
      <c r="AL16" s="1001"/>
      <c r="AM16" s="1002"/>
      <c r="AN16" s="3757"/>
      <c r="AO16" s="3801"/>
      <c r="AP16" s="248"/>
      <c r="AQ16" s="1004"/>
      <c r="AR16" s="1004"/>
      <c r="AS16" s="3802"/>
      <c r="AT16" s="1004"/>
    </row>
    <row r="17" spans="1:46" x14ac:dyDescent="0.25">
      <c r="A17" s="7747"/>
      <c r="B17" s="829" t="s">
        <v>83</v>
      </c>
      <c r="C17" s="3798">
        <f t="shared" si="0"/>
        <v>0</v>
      </c>
      <c r="D17" s="3799">
        <f t="shared" si="1"/>
        <v>0</v>
      </c>
      <c r="E17" s="3800">
        <f t="shared" si="1"/>
        <v>0</v>
      </c>
      <c r="F17" s="776"/>
      <c r="G17" s="248"/>
      <c r="H17" s="776"/>
      <c r="I17" s="248"/>
      <c r="J17" s="776"/>
      <c r="K17" s="777"/>
      <c r="L17" s="776"/>
      <c r="M17" s="777"/>
      <c r="N17" s="776"/>
      <c r="O17" s="777"/>
      <c r="P17" s="776"/>
      <c r="Q17" s="777"/>
      <c r="R17" s="776"/>
      <c r="S17" s="777"/>
      <c r="T17" s="776"/>
      <c r="U17" s="777"/>
      <c r="V17" s="776"/>
      <c r="W17" s="777"/>
      <c r="X17" s="776"/>
      <c r="Y17" s="777"/>
      <c r="Z17" s="776"/>
      <c r="AA17" s="777"/>
      <c r="AB17" s="776"/>
      <c r="AC17" s="777"/>
      <c r="AD17" s="776"/>
      <c r="AE17" s="777"/>
      <c r="AF17" s="776"/>
      <c r="AG17" s="777"/>
      <c r="AH17" s="776"/>
      <c r="AI17" s="777"/>
      <c r="AJ17" s="776"/>
      <c r="AK17" s="777"/>
      <c r="AL17" s="1001"/>
      <c r="AM17" s="1002"/>
      <c r="AN17" s="3757"/>
      <c r="AO17" s="3801"/>
      <c r="AP17" s="248"/>
      <c r="AQ17" s="1004"/>
      <c r="AR17" s="1004"/>
      <c r="AS17" s="3802"/>
      <c r="AT17" s="1004"/>
    </row>
    <row r="18" spans="1:46" x14ac:dyDescent="0.25">
      <c r="A18" s="7747"/>
      <c r="B18" s="829" t="s">
        <v>399</v>
      </c>
      <c r="C18" s="3798">
        <f t="shared" si="0"/>
        <v>0</v>
      </c>
      <c r="D18" s="3799">
        <f t="shared" si="1"/>
        <v>0</v>
      </c>
      <c r="E18" s="3800">
        <f t="shared" si="1"/>
        <v>0</v>
      </c>
      <c r="F18" s="776"/>
      <c r="G18" s="248"/>
      <c r="H18" s="776"/>
      <c r="I18" s="248"/>
      <c r="J18" s="776"/>
      <c r="K18" s="777"/>
      <c r="L18" s="776"/>
      <c r="M18" s="777"/>
      <c r="N18" s="776"/>
      <c r="O18" s="777"/>
      <c r="P18" s="776"/>
      <c r="Q18" s="777"/>
      <c r="R18" s="776"/>
      <c r="S18" s="777"/>
      <c r="T18" s="776"/>
      <c r="U18" s="777"/>
      <c r="V18" s="776"/>
      <c r="W18" s="777"/>
      <c r="X18" s="776"/>
      <c r="Y18" s="777"/>
      <c r="Z18" s="776"/>
      <c r="AA18" s="777"/>
      <c r="AB18" s="776"/>
      <c r="AC18" s="777"/>
      <c r="AD18" s="776"/>
      <c r="AE18" s="777"/>
      <c r="AF18" s="776"/>
      <c r="AG18" s="777"/>
      <c r="AH18" s="776"/>
      <c r="AI18" s="777"/>
      <c r="AJ18" s="776"/>
      <c r="AK18" s="777"/>
      <c r="AL18" s="1001"/>
      <c r="AM18" s="1002"/>
      <c r="AN18" s="3757"/>
      <c r="AO18" s="3801"/>
      <c r="AP18" s="248"/>
      <c r="AQ18" s="1004"/>
      <c r="AR18" s="1004"/>
      <c r="AS18" s="3802"/>
      <c r="AT18" s="1004"/>
    </row>
    <row r="19" spans="1:46" x14ac:dyDescent="0.25">
      <c r="A19" s="7747"/>
      <c r="B19" s="829" t="s">
        <v>2365</v>
      </c>
      <c r="C19" s="3798">
        <f t="shared" si="0"/>
        <v>0</v>
      </c>
      <c r="D19" s="3799">
        <f t="shared" si="1"/>
        <v>0</v>
      </c>
      <c r="E19" s="3800">
        <f t="shared" si="1"/>
        <v>0</v>
      </c>
      <c r="F19" s="776"/>
      <c r="G19" s="248"/>
      <c r="H19" s="776"/>
      <c r="I19" s="248"/>
      <c r="J19" s="776"/>
      <c r="K19" s="777"/>
      <c r="L19" s="776"/>
      <c r="M19" s="777"/>
      <c r="N19" s="776"/>
      <c r="O19" s="777"/>
      <c r="P19" s="776"/>
      <c r="Q19" s="777"/>
      <c r="R19" s="776"/>
      <c r="S19" s="777"/>
      <c r="T19" s="776"/>
      <c r="U19" s="777"/>
      <c r="V19" s="776"/>
      <c r="W19" s="777"/>
      <c r="X19" s="776"/>
      <c r="Y19" s="777"/>
      <c r="Z19" s="776"/>
      <c r="AA19" s="777"/>
      <c r="AB19" s="776"/>
      <c r="AC19" s="777"/>
      <c r="AD19" s="776"/>
      <c r="AE19" s="777"/>
      <c r="AF19" s="776"/>
      <c r="AG19" s="777"/>
      <c r="AH19" s="776"/>
      <c r="AI19" s="777"/>
      <c r="AJ19" s="776"/>
      <c r="AK19" s="777"/>
      <c r="AL19" s="1001"/>
      <c r="AM19" s="1002"/>
      <c r="AN19" s="3757"/>
      <c r="AO19" s="3801"/>
      <c r="AP19" s="248"/>
      <c r="AQ19" s="1004"/>
      <c r="AR19" s="1004"/>
      <c r="AS19" s="3802"/>
      <c r="AT19" s="1004"/>
    </row>
    <row r="20" spans="1:46" x14ac:dyDescent="0.25">
      <c r="A20" s="7747"/>
      <c r="B20" s="829" t="s">
        <v>2366</v>
      </c>
      <c r="C20" s="3798">
        <f t="shared" si="0"/>
        <v>0</v>
      </c>
      <c r="D20" s="3799">
        <f t="shared" si="1"/>
        <v>0</v>
      </c>
      <c r="E20" s="3800">
        <f t="shared" si="1"/>
        <v>0</v>
      </c>
      <c r="F20" s="776"/>
      <c r="G20" s="248"/>
      <c r="H20" s="776"/>
      <c r="I20" s="248"/>
      <c r="J20" s="776"/>
      <c r="K20" s="777"/>
      <c r="L20" s="776"/>
      <c r="M20" s="777"/>
      <c r="N20" s="776"/>
      <c r="O20" s="777"/>
      <c r="P20" s="776"/>
      <c r="Q20" s="777"/>
      <c r="R20" s="776"/>
      <c r="S20" s="777"/>
      <c r="T20" s="776"/>
      <c r="U20" s="777"/>
      <c r="V20" s="776"/>
      <c r="W20" s="777"/>
      <c r="X20" s="776"/>
      <c r="Y20" s="777"/>
      <c r="Z20" s="776"/>
      <c r="AA20" s="777"/>
      <c r="AB20" s="776"/>
      <c r="AC20" s="777"/>
      <c r="AD20" s="776"/>
      <c r="AE20" s="777"/>
      <c r="AF20" s="776"/>
      <c r="AG20" s="777"/>
      <c r="AH20" s="776"/>
      <c r="AI20" s="777"/>
      <c r="AJ20" s="776"/>
      <c r="AK20" s="777"/>
      <c r="AL20" s="1001"/>
      <c r="AM20" s="1002"/>
      <c r="AN20" s="3757"/>
      <c r="AO20" s="3801"/>
      <c r="AP20" s="248"/>
      <c r="AQ20" s="1004"/>
      <c r="AR20" s="1004"/>
      <c r="AS20" s="3802"/>
      <c r="AT20" s="1004"/>
    </row>
    <row r="21" spans="1:46" x14ac:dyDescent="0.25">
      <c r="A21" s="7747"/>
      <c r="B21" s="829" t="s">
        <v>397</v>
      </c>
      <c r="C21" s="3798">
        <f t="shared" si="0"/>
        <v>0</v>
      </c>
      <c r="D21" s="3799">
        <f t="shared" si="1"/>
        <v>0</v>
      </c>
      <c r="E21" s="3800">
        <f t="shared" si="1"/>
        <v>0</v>
      </c>
      <c r="F21" s="1842"/>
      <c r="G21" s="251"/>
      <c r="H21" s="1842"/>
      <c r="I21" s="251"/>
      <c r="J21" s="1842"/>
      <c r="K21" s="1843"/>
      <c r="L21" s="1842"/>
      <c r="M21" s="1843"/>
      <c r="N21" s="1842"/>
      <c r="O21" s="1843"/>
      <c r="P21" s="1842"/>
      <c r="Q21" s="1843"/>
      <c r="R21" s="1842"/>
      <c r="S21" s="1843"/>
      <c r="T21" s="1842"/>
      <c r="U21" s="1843"/>
      <c r="V21" s="1842"/>
      <c r="W21" s="1843"/>
      <c r="X21" s="1842"/>
      <c r="Y21" s="1843"/>
      <c r="Z21" s="1842"/>
      <c r="AA21" s="1843"/>
      <c r="AB21" s="1842"/>
      <c r="AC21" s="1843"/>
      <c r="AD21" s="1842"/>
      <c r="AE21" s="1843"/>
      <c r="AF21" s="1842"/>
      <c r="AG21" s="1843"/>
      <c r="AH21" s="1842"/>
      <c r="AI21" s="1843"/>
      <c r="AJ21" s="1842"/>
      <c r="AK21" s="1843"/>
      <c r="AL21" s="3803"/>
      <c r="AM21" s="3766"/>
      <c r="AN21" s="3757"/>
      <c r="AO21" s="1845"/>
      <c r="AP21" s="248"/>
      <c r="AQ21" s="1004"/>
      <c r="AR21" s="1004"/>
      <c r="AS21" s="3802"/>
      <c r="AT21" s="1004"/>
    </row>
    <row r="22" spans="1:46" x14ac:dyDescent="0.25">
      <c r="A22" s="7747"/>
      <c r="B22" s="829" t="s">
        <v>125</v>
      </c>
      <c r="C22" s="3798">
        <f t="shared" si="0"/>
        <v>0</v>
      </c>
      <c r="D22" s="3799">
        <f t="shared" si="1"/>
        <v>0</v>
      </c>
      <c r="E22" s="3800">
        <f t="shared" si="1"/>
        <v>0</v>
      </c>
      <c r="F22" s="776"/>
      <c r="G22" s="248"/>
      <c r="H22" s="776"/>
      <c r="I22" s="248"/>
      <c r="J22" s="776"/>
      <c r="K22" s="777"/>
      <c r="L22" s="776"/>
      <c r="M22" s="777"/>
      <c r="N22" s="776"/>
      <c r="O22" s="777"/>
      <c r="P22" s="776"/>
      <c r="Q22" s="777"/>
      <c r="R22" s="776"/>
      <c r="S22" s="777"/>
      <c r="T22" s="776"/>
      <c r="U22" s="777"/>
      <c r="V22" s="776"/>
      <c r="W22" s="777"/>
      <c r="X22" s="776"/>
      <c r="Y22" s="777"/>
      <c r="Z22" s="776"/>
      <c r="AA22" s="777"/>
      <c r="AB22" s="776"/>
      <c r="AC22" s="777"/>
      <c r="AD22" s="776"/>
      <c r="AE22" s="777"/>
      <c r="AF22" s="776"/>
      <c r="AG22" s="777"/>
      <c r="AH22" s="776"/>
      <c r="AI22" s="777"/>
      <c r="AJ22" s="776"/>
      <c r="AK22" s="777"/>
      <c r="AL22" s="1001"/>
      <c r="AM22" s="1002"/>
      <c r="AN22" s="3757"/>
      <c r="AO22" s="3801"/>
      <c r="AP22" s="248"/>
      <c r="AQ22" s="1004"/>
      <c r="AR22" s="1004"/>
      <c r="AS22" s="3802"/>
      <c r="AT22" s="1004"/>
    </row>
    <row r="23" spans="1:46" x14ac:dyDescent="0.25">
      <c r="A23" s="7747"/>
      <c r="B23" s="3651" t="s">
        <v>2367</v>
      </c>
      <c r="C23" s="3798">
        <f t="shared" si="0"/>
        <v>0</v>
      </c>
      <c r="D23" s="3804">
        <f t="shared" si="1"/>
        <v>0</v>
      </c>
      <c r="E23" s="3805">
        <f t="shared" si="1"/>
        <v>0</v>
      </c>
      <c r="F23" s="776"/>
      <c r="G23" s="248"/>
      <c r="H23" s="776"/>
      <c r="I23" s="248"/>
      <c r="J23" s="776"/>
      <c r="K23" s="777"/>
      <c r="L23" s="776"/>
      <c r="M23" s="777"/>
      <c r="N23" s="776"/>
      <c r="O23" s="777"/>
      <c r="P23" s="776"/>
      <c r="Q23" s="777"/>
      <c r="R23" s="776"/>
      <c r="S23" s="777"/>
      <c r="T23" s="776"/>
      <c r="U23" s="777"/>
      <c r="V23" s="776"/>
      <c r="W23" s="777"/>
      <c r="X23" s="776"/>
      <c r="Y23" s="777"/>
      <c r="Z23" s="776"/>
      <c r="AA23" s="777"/>
      <c r="AB23" s="776"/>
      <c r="AC23" s="777"/>
      <c r="AD23" s="776"/>
      <c r="AE23" s="777"/>
      <c r="AF23" s="776"/>
      <c r="AG23" s="777"/>
      <c r="AH23" s="776"/>
      <c r="AI23" s="777"/>
      <c r="AJ23" s="776"/>
      <c r="AK23" s="777"/>
      <c r="AL23" s="3806"/>
      <c r="AM23" s="1002"/>
      <c r="AN23" s="3757"/>
      <c r="AO23" s="3801"/>
      <c r="AP23" s="248"/>
      <c r="AQ23" s="1004"/>
      <c r="AR23" s="1004"/>
      <c r="AS23" s="3802"/>
      <c r="AT23" s="1004"/>
    </row>
    <row r="24" spans="1:46" x14ac:dyDescent="0.25">
      <c r="A24" s="7727"/>
      <c r="B24" s="3807" t="s">
        <v>77</v>
      </c>
      <c r="C24" s="3808">
        <f t="shared" si="0"/>
        <v>0</v>
      </c>
      <c r="D24" s="3809">
        <f t="shared" si="1"/>
        <v>0</v>
      </c>
      <c r="E24" s="3810">
        <f t="shared" si="1"/>
        <v>0</v>
      </c>
      <c r="F24" s="3717"/>
      <c r="G24" s="3552"/>
      <c r="H24" s="3717"/>
      <c r="I24" s="3552"/>
      <c r="J24" s="3717"/>
      <c r="K24" s="3811"/>
      <c r="L24" s="3717"/>
      <c r="M24" s="3811"/>
      <c r="N24" s="3717"/>
      <c r="O24" s="3811"/>
      <c r="P24" s="3717"/>
      <c r="Q24" s="3811"/>
      <c r="R24" s="3717"/>
      <c r="S24" s="3811"/>
      <c r="T24" s="3717"/>
      <c r="U24" s="3811"/>
      <c r="V24" s="3717"/>
      <c r="W24" s="3811"/>
      <c r="X24" s="3717"/>
      <c r="Y24" s="3811"/>
      <c r="Z24" s="3717"/>
      <c r="AA24" s="3811"/>
      <c r="AB24" s="3717"/>
      <c r="AC24" s="3811"/>
      <c r="AD24" s="3717"/>
      <c r="AE24" s="3811"/>
      <c r="AF24" s="3717"/>
      <c r="AG24" s="3811"/>
      <c r="AH24" s="3717"/>
      <c r="AI24" s="3811"/>
      <c r="AJ24" s="3717"/>
      <c r="AK24" s="3811"/>
      <c r="AL24" s="3747"/>
      <c r="AM24" s="3775"/>
      <c r="AN24" s="254"/>
      <c r="AO24" s="3720"/>
      <c r="AP24" s="1831"/>
      <c r="AQ24" s="3750"/>
      <c r="AR24" s="3750"/>
      <c r="AS24" s="3812"/>
      <c r="AT24" s="3750"/>
    </row>
    <row r="25" spans="1:46" x14ac:dyDescent="0.25">
      <c r="A25" s="7651" t="s">
        <v>2368</v>
      </c>
      <c r="B25" s="3787" t="s">
        <v>33</v>
      </c>
      <c r="C25" s="3701">
        <f t="shared" si="0"/>
        <v>0</v>
      </c>
      <c r="D25" s="3788">
        <f>+F25+H25+J25+L25+N25+P25+R25+T25+V25+X25+Z25+AB25+AD25+AF25+AH25+AJ25+AL25</f>
        <v>0</v>
      </c>
      <c r="E25" s="3789">
        <f>+G25+I25+K25+M25+O25+Q25+S25+U25+W25+Y25+AA25+AC25+AE25+AG25+AI25+AK25+AM25</f>
        <v>0</v>
      </c>
      <c r="F25" s="761"/>
      <c r="G25" s="3797"/>
      <c r="H25" s="761"/>
      <c r="I25" s="3797"/>
      <c r="J25" s="761"/>
      <c r="K25" s="762"/>
      <c r="L25" s="761"/>
      <c r="M25" s="762"/>
      <c r="N25" s="761"/>
      <c r="O25" s="762"/>
      <c r="P25" s="761"/>
      <c r="Q25" s="762"/>
      <c r="R25" s="761"/>
      <c r="S25" s="762"/>
      <c r="T25" s="761"/>
      <c r="U25" s="762"/>
      <c r="V25" s="761"/>
      <c r="W25" s="762"/>
      <c r="X25" s="761"/>
      <c r="Y25" s="762"/>
      <c r="Z25" s="761"/>
      <c r="AA25" s="762"/>
      <c r="AB25" s="761"/>
      <c r="AC25" s="762"/>
      <c r="AD25" s="761"/>
      <c r="AE25" s="762"/>
      <c r="AF25" s="761"/>
      <c r="AG25" s="762"/>
      <c r="AH25" s="761"/>
      <c r="AI25" s="762"/>
      <c r="AJ25" s="761"/>
      <c r="AK25" s="762"/>
      <c r="AL25" s="3813"/>
      <c r="AM25" s="3814"/>
      <c r="AN25" s="3714"/>
      <c r="AO25" s="3815"/>
      <c r="AP25" s="3797"/>
      <c r="AQ25" s="3538"/>
      <c r="AR25" s="3538"/>
      <c r="AS25" s="3546"/>
      <c r="AT25" s="3745"/>
    </row>
    <row r="26" spans="1:46" x14ac:dyDescent="0.25">
      <c r="A26" s="7747"/>
      <c r="B26" s="829" t="s">
        <v>76</v>
      </c>
      <c r="C26" s="3798">
        <f t="shared" si="0"/>
        <v>0</v>
      </c>
      <c r="D26" s="3799">
        <f t="shared" ref="D26:E35" si="2">+F26+H26+J26+L26+N26+P26+R26+T26+V26+X26+Z26+AB26+AD26+AF26+AH26+AJ26+AL26</f>
        <v>0</v>
      </c>
      <c r="E26" s="3800">
        <f t="shared" si="2"/>
        <v>0</v>
      </c>
      <c r="F26" s="776"/>
      <c r="G26" s="248"/>
      <c r="H26" s="776"/>
      <c r="I26" s="248"/>
      <c r="J26" s="776"/>
      <c r="K26" s="777"/>
      <c r="L26" s="776"/>
      <c r="M26" s="777"/>
      <c r="N26" s="776"/>
      <c r="O26" s="777"/>
      <c r="P26" s="776"/>
      <c r="Q26" s="777"/>
      <c r="R26" s="776"/>
      <c r="S26" s="777"/>
      <c r="T26" s="776"/>
      <c r="U26" s="777"/>
      <c r="V26" s="776"/>
      <c r="W26" s="777"/>
      <c r="X26" s="776"/>
      <c r="Y26" s="777"/>
      <c r="Z26" s="776"/>
      <c r="AA26" s="777"/>
      <c r="AB26" s="776"/>
      <c r="AC26" s="777"/>
      <c r="AD26" s="776"/>
      <c r="AE26" s="777"/>
      <c r="AF26" s="776"/>
      <c r="AG26" s="777"/>
      <c r="AH26" s="776"/>
      <c r="AI26" s="777"/>
      <c r="AJ26" s="776"/>
      <c r="AK26" s="777"/>
      <c r="AL26" s="1001"/>
      <c r="AM26" s="1002"/>
      <c r="AN26" s="3757"/>
      <c r="AO26" s="3801"/>
      <c r="AP26" s="248"/>
      <c r="AQ26" s="1004"/>
      <c r="AR26" s="1004"/>
      <c r="AS26" s="3802"/>
      <c r="AT26" s="1004"/>
    </row>
    <row r="27" spans="1:46" x14ac:dyDescent="0.25">
      <c r="A27" s="7747"/>
      <c r="B27" s="829" t="s">
        <v>35</v>
      </c>
      <c r="C27" s="3798">
        <f t="shared" si="0"/>
        <v>0</v>
      </c>
      <c r="D27" s="3799">
        <f t="shared" si="2"/>
        <v>0</v>
      </c>
      <c r="E27" s="3800">
        <f t="shared" si="2"/>
        <v>0</v>
      </c>
      <c r="F27" s="776"/>
      <c r="G27" s="248"/>
      <c r="H27" s="776"/>
      <c r="I27" s="248"/>
      <c r="J27" s="776"/>
      <c r="K27" s="777"/>
      <c r="L27" s="776"/>
      <c r="M27" s="777"/>
      <c r="N27" s="776"/>
      <c r="O27" s="777"/>
      <c r="P27" s="776"/>
      <c r="Q27" s="777"/>
      <c r="R27" s="776"/>
      <c r="S27" s="777"/>
      <c r="T27" s="776"/>
      <c r="U27" s="777"/>
      <c r="V27" s="776"/>
      <c r="W27" s="777"/>
      <c r="X27" s="776"/>
      <c r="Y27" s="777"/>
      <c r="Z27" s="776"/>
      <c r="AA27" s="777"/>
      <c r="AB27" s="776"/>
      <c r="AC27" s="777"/>
      <c r="AD27" s="776"/>
      <c r="AE27" s="777"/>
      <c r="AF27" s="776"/>
      <c r="AG27" s="777"/>
      <c r="AH27" s="776"/>
      <c r="AI27" s="777"/>
      <c r="AJ27" s="776"/>
      <c r="AK27" s="777"/>
      <c r="AL27" s="1001"/>
      <c r="AM27" s="1002"/>
      <c r="AN27" s="3757"/>
      <c r="AO27" s="3801"/>
      <c r="AP27" s="248"/>
      <c r="AQ27" s="1004"/>
      <c r="AR27" s="1004"/>
      <c r="AS27" s="3802"/>
      <c r="AT27" s="1004"/>
    </row>
    <row r="28" spans="1:46" x14ac:dyDescent="0.25">
      <c r="A28" s="7747"/>
      <c r="B28" s="829" t="s">
        <v>83</v>
      </c>
      <c r="C28" s="3798">
        <f t="shared" si="0"/>
        <v>0</v>
      </c>
      <c r="D28" s="3799">
        <f t="shared" si="2"/>
        <v>0</v>
      </c>
      <c r="E28" s="3800">
        <f t="shared" si="2"/>
        <v>0</v>
      </c>
      <c r="F28" s="776"/>
      <c r="G28" s="248"/>
      <c r="H28" s="776"/>
      <c r="I28" s="248"/>
      <c r="J28" s="776"/>
      <c r="K28" s="777"/>
      <c r="L28" s="776"/>
      <c r="M28" s="777"/>
      <c r="N28" s="776"/>
      <c r="O28" s="777"/>
      <c r="P28" s="776"/>
      <c r="Q28" s="777"/>
      <c r="R28" s="776"/>
      <c r="S28" s="777"/>
      <c r="T28" s="776"/>
      <c r="U28" s="777"/>
      <c r="V28" s="776"/>
      <c r="W28" s="777"/>
      <c r="X28" s="776"/>
      <c r="Y28" s="777"/>
      <c r="Z28" s="776"/>
      <c r="AA28" s="777"/>
      <c r="AB28" s="776"/>
      <c r="AC28" s="777"/>
      <c r="AD28" s="776"/>
      <c r="AE28" s="777"/>
      <c r="AF28" s="776"/>
      <c r="AG28" s="777"/>
      <c r="AH28" s="776"/>
      <c r="AI28" s="777"/>
      <c r="AJ28" s="776"/>
      <c r="AK28" s="777"/>
      <c r="AL28" s="1001"/>
      <c r="AM28" s="1002"/>
      <c r="AN28" s="3757"/>
      <c r="AO28" s="3801"/>
      <c r="AP28" s="248"/>
      <c r="AQ28" s="1004"/>
      <c r="AR28" s="1004"/>
      <c r="AS28" s="3802"/>
      <c r="AT28" s="1004"/>
    </row>
    <row r="29" spans="1:46" x14ac:dyDescent="0.25">
      <c r="A29" s="7747"/>
      <c r="B29" s="829" t="s">
        <v>399</v>
      </c>
      <c r="C29" s="3798">
        <f t="shared" si="0"/>
        <v>0</v>
      </c>
      <c r="D29" s="3799">
        <f t="shared" si="2"/>
        <v>0</v>
      </c>
      <c r="E29" s="3800">
        <f t="shared" si="2"/>
        <v>0</v>
      </c>
      <c r="F29" s="776"/>
      <c r="G29" s="248"/>
      <c r="H29" s="776"/>
      <c r="I29" s="248"/>
      <c r="J29" s="776"/>
      <c r="K29" s="777"/>
      <c r="L29" s="776"/>
      <c r="M29" s="777"/>
      <c r="N29" s="776"/>
      <c r="O29" s="777"/>
      <c r="P29" s="776"/>
      <c r="Q29" s="777"/>
      <c r="R29" s="776"/>
      <c r="S29" s="777"/>
      <c r="T29" s="776"/>
      <c r="U29" s="777"/>
      <c r="V29" s="776"/>
      <c r="W29" s="777"/>
      <c r="X29" s="776"/>
      <c r="Y29" s="777"/>
      <c r="Z29" s="776"/>
      <c r="AA29" s="777"/>
      <c r="AB29" s="776"/>
      <c r="AC29" s="777"/>
      <c r="AD29" s="776"/>
      <c r="AE29" s="777"/>
      <c r="AF29" s="776"/>
      <c r="AG29" s="777"/>
      <c r="AH29" s="776"/>
      <c r="AI29" s="777"/>
      <c r="AJ29" s="776"/>
      <c r="AK29" s="777"/>
      <c r="AL29" s="1001"/>
      <c r="AM29" s="1002"/>
      <c r="AN29" s="3757"/>
      <c r="AO29" s="3801"/>
      <c r="AP29" s="248"/>
      <c r="AQ29" s="1004"/>
      <c r="AR29" s="1004"/>
      <c r="AS29" s="3802"/>
      <c r="AT29" s="1004"/>
    </row>
    <row r="30" spans="1:46" x14ac:dyDescent="0.25">
      <c r="A30" s="7747"/>
      <c r="B30" s="829" t="s">
        <v>2365</v>
      </c>
      <c r="C30" s="3798">
        <f t="shared" si="0"/>
        <v>0</v>
      </c>
      <c r="D30" s="3799">
        <f t="shared" si="2"/>
        <v>0</v>
      </c>
      <c r="E30" s="3800">
        <f t="shared" si="2"/>
        <v>0</v>
      </c>
      <c r="F30" s="1842"/>
      <c r="G30" s="251"/>
      <c r="H30" s="1842"/>
      <c r="I30" s="251"/>
      <c r="J30" s="1842"/>
      <c r="K30" s="1843"/>
      <c r="L30" s="1842"/>
      <c r="M30" s="1843"/>
      <c r="N30" s="1842"/>
      <c r="O30" s="1843"/>
      <c r="P30" s="1842"/>
      <c r="Q30" s="1843"/>
      <c r="R30" s="1842"/>
      <c r="S30" s="1843"/>
      <c r="T30" s="1842"/>
      <c r="U30" s="1843"/>
      <c r="V30" s="1842"/>
      <c r="W30" s="1843"/>
      <c r="X30" s="1842"/>
      <c r="Y30" s="1843"/>
      <c r="Z30" s="1842"/>
      <c r="AA30" s="1843"/>
      <c r="AB30" s="1842"/>
      <c r="AC30" s="1843"/>
      <c r="AD30" s="1842"/>
      <c r="AE30" s="1843"/>
      <c r="AF30" s="1842"/>
      <c r="AG30" s="1843"/>
      <c r="AH30" s="1842"/>
      <c r="AI30" s="1843"/>
      <c r="AJ30" s="1842"/>
      <c r="AK30" s="1843"/>
      <c r="AL30" s="3803"/>
      <c r="AM30" s="3766"/>
      <c r="AN30" s="3757"/>
      <c r="AO30" s="1845"/>
      <c r="AP30" s="248"/>
      <c r="AQ30" s="1004"/>
      <c r="AR30" s="1004"/>
      <c r="AS30" s="3802"/>
      <c r="AT30" s="1004"/>
    </row>
    <row r="31" spans="1:46" x14ac:dyDescent="0.25">
      <c r="A31" s="7747"/>
      <c r="B31" s="829" t="s">
        <v>2366</v>
      </c>
      <c r="C31" s="3798">
        <f t="shared" si="0"/>
        <v>0</v>
      </c>
      <c r="D31" s="3799">
        <f t="shared" si="2"/>
        <v>0</v>
      </c>
      <c r="E31" s="3800">
        <f t="shared" si="2"/>
        <v>0</v>
      </c>
      <c r="F31" s="1842"/>
      <c r="G31" s="251"/>
      <c r="H31" s="1842"/>
      <c r="I31" s="251"/>
      <c r="J31" s="1842"/>
      <c r="K31" s="1843"/>
      <c r="L31" s="1842"/>
      <c r="M31" s="1843"/>
      <c r="N31" s="1842"/>
      <c r="O31" s="1843"/>
      <c r="P31" s="1842"/>
      <c r="Q31" s="1843"/>
      <c r="R31" s="1842"/>
      <c r="S31" s="1843"/>
      <c r="T31" s="1842"/>
      <c r="U31" s="1843"/>
      <c r="V31" s="1842"/>
      <c r="W31" s="1843"/>
      <c r="X31" s="1842"/>
      <c r="Y31" s="1843"/>
      <c r="Z31" s="1842"/>
      <c r="AA31" s="1843"/>
      <c r="AB31" s="1842"/>
      <c r="AC31" s="1843"/>
      <c r="AD31" s="1842"/>
      <c r="AE31" s="1843"/>
      <c r="AF31" s="1842"/>
      <c r="AG31" s="1843"/>
      <c r="AH31" s="1842"/>
      <c r="AI31" s="1843"/>
      <c r="AJ31" s="1842"/>
      <c r="AK31" s="1843"/>
      <c r="AL31" s="3803"/>
      <c r="AM31" s="3766"/>
      <c r="AN31" s="3757"/>
      <c r="AO31" s="1845"/>
      <c r="AP31" s="248"/>
      <c r="AQ31" s="1004"/>
      <c r="AR31" s="1004"/>
      <c r="AS31" s="3802"/>
      <c r="AT31" s="1004"/>
    </row>
    <row r="32" spans="1:46" x14ac:dyDescent="0.25">
      <c r="A32" s="7747"/>
      <c r="B32" s="829" t="s">
        <v>397</v>
      </c>
      <c r="C32" s="3798">
        <f t="shared" si="0"/>
        <v>0</v>
      </c>
      <c r="D32" s="3799">
        <f t="shared" si="2"/>
        <v>0</v>
      </c>
      <c r="E32" s="3800">
        <f t="shared" si="2"/>
        <v>0</v>
      </c>
      <c r="F32" s="1842"/>
      <c r="G32" s="251"/>
      <c r="H32" s="1842"/>
      <c r="I32" s="251"/>
      <c r="J32" s="1842"/>
      <c r="K32" s="1843"/>
      <c r="L32" s="1842"/>
      <c r="M32" s="1843"/>
      <c r="N32" s="1842"/>
      <c r="O32" s="1843"/>
      <c r="P32" s="1842"/>
      <c r="Q32" s="1843"/>
      <c r="R32" s="1842"/>
      <c r="S32" s="1843"/>
      <c r="T32" s="1842"/>
      <c r="U32" s="1843"/>
      <c r="V32" s="1842"/>
      <c r="W32" s="1843"/>
      <c r="X32" s="1842"/>
      <c r="Y32" s="1843"/>
      <c r="Z32" s="1842"/>
      <c r="AA32" s="1843"/>
      <c r="AB32" s="1842"/>
      <c r="AC32" s="1843"/>
      <c r="AD32" s="1842"/>
      <c r="AE32" s="1843"/>
      <c r="AF32" s="1842"/>
      <c r="AG32" s="1843"/>
      <c r="AH32" s="1842"/>
      <c r="AI32" s="1843"/>
      <c r="AJ32" s="1842"/>
      <c r="AK32" s="1843"/>
      <c r="AL32" s="3803"/>
      <c r="AM32" s="3766"/>
      <c r="AN32" s="3757"/>
      <c r="AO32" s="1845"/>
      <c r="AP32" s="248"/>
      <c r="AQ32" s="1004"/>
      <c r="AR32" s="1004"/>
      <c r="AS32" s="3802"/>
      <c r="AT32" s="1004"/>
    </row>
    <row r="33" spans="1:46" x14ac:dyDescent="0.25">
      <c r="A33" s="7747"/>
      <c r="B33" s="829" t="s">
        <v>125</v>
      </c>
      <c r="C33" s="3798">
        <f t="shared" si="0"/>
        <v>0</v>
      </c>
      <c r="D33" s="3799">
        <f t="shared" si="2"/>
        <v>0</v>
      </c>
      <c r="E33" s="3800">
        <f t="shared" si="2"/>
        <v>0</v>
      </c>
      <c r="F33" s="1842"/>
      <c r="G33" s="251"/>
      <c r="H33" s="1842"/>
      <c r="I33" s="251"/>
      <c r="J33" s="1842"/>
      <c r="K33" s="1843"/>
      <c r="L33" s="1842"/>
      <c r="M33" s="1843"/>
      <c r="N33" s="1842"/>
      <c r="O33" s="1843"/>
      <c r="P33" s="1842"/>
      <c r="Q33" s="1843"/>
      <c r="R33" s="1842"/>
      <c r="S33" s="1843"/>
      <c r="T33" s="1842"/>
      <c r="U33" s="1843"/>
      <c r="V33" s="1842"/>
      <c r="W33" s="1843"/>
      <c r="X33" s="1842"/>
      <c r="Y33" s="1843"/>
      <c r="Z33" s="1842"/>
      <c r="AA33" s="1843"/>
      <c r="AB33" s="1842"/>
      <c r="AC33" s="1843"/>
      <c r="AD33" s="1842"/>
      <c r="AE33" s="1843"/>
      <c r="AF33" s="1842"/>
      <c r="AG33" s="1843"/>
      <c r="AH33" s="1842"/>
      <c r="AI33" s="1843"/>
      <c r="AJ33" s="1842"/>
      <c r="AK33" s="1843"/>
      <c r="AL33" s="3803"/>
      <c r="AM33" s="3766"/>
      <c r="AN33" s="3757"/>
      <c r="AO33" s="1845"/>
      <c r="AP33" s="248"/>
      <c r="AQ33" s="1004"/>
      <c r="AR33" s="1004"/>
      <c r="AS33" s="3802"/>
      <c r="AT33" s="1004"/>
    </row>
    <row r="34" spans="1:46" x14ac:dyDescent="0.25">
      <c r="A34" s="7747"/>
      <c r="B34" s="3651" t="s">
        <v>2367</v>
      </c>
      <c r="C34" s="3798">
        <f t="shared" si="0"/>
        <v>0</v>
      </c>
      <c r="D34" s="3804">
        <f t="shared" si="2"/>
        <v>0</v>
      </c>
      <c r="E34" s="3805">
        <f t="shared" si="2"/>
        <v>0</v>
      </c>
      <c r="F34" s="1842"/>
      <c r="G34" s="251"/>
      <c r="H34" s="1842"/>
      <c r="I34" s="251"/>
      <c r="J34" s="1842"/>
      <c r="K34" s="1843"/>
      <c r="L34" s="1842"/>
      <c r="M34" s="1843"/>
      <c r="N34" s="1842"/>
      <c r="O34" s="1843"/>
      <c r="P34" s="1842"/>
      <c r="Q34" s="1843"/>
      <c r="R34" s="1842"/>
      <c r="S34" s="1843"/>
      <c r="T34" s="1842"/>
      <c r="U34" s="1843"/>
      <c r="V34" s="1842"/>
      <c r="W34" s="1843"/>
      <c r="X34" s="1842"/>
      <c r="Y34" s="1843"/>
      <c r="Z34" s="1842"/>
      <c r="AA34" s="1843"/>
      <c r="AB34" s="1842"/>
      <c r="AC34" s="1843"/>
      <c r="AD34" s="1842"/>
      <c r="AE34" s="1843"/>
      <c r="AF34" s="1842"/>
      <c r="AG34" s="1843"/>
      <c r="AH34" s="1842"/>
      <c r="AI34" s="1843"/>
      <c r="AJ34" s="1842"/>
      <c r="AK34" s="1843"/>
      <c r="AL34" s="3803"/>
      <c r="AM34" s="3766"/>
      <c r="AN34" s="3757"/>
      <c r="AO34" s="1845"/>
      <c r="AP34" s="248"/>
      <c r="AQ34" s="1004"/>
      <c r="AR34" s="1004"/>
      <c r="AS34" s="3802"/>
      <c r="AT34" s="1004"/>
    </row>
    <row r="35" spans="1:46" x14ac:dyDescent="0.25">
      <c r="A35" s="7727"/>
      <c r="B35" s="3807" t="s">
        <v>77</v>
      </c>
      <c r="C35" s="3808">
        <f t="shared" si="0"/>
        <v>0</v>
      </c>
      <c r="D35" s="3809">
        <f t="shared" si="2"/>
        <v>0</v>
      </c>
      <c r="E35" s="3810">
        <f t="shared" si="2"/>
        <v>0</v>
      </c>
      <c r="F35" s="3747"/>
      <c r="G35" s="1831"/>
      <c r="H35" s="3747"/>
      <c r="I35" s="1831"/>
      <c r="J35" s="3747"/>
      <c r="K35" s="3752"/>
      <c r="L35" s="3747"/>
      <c r="M35" s="3752"/>
      <c r="N35" s="3747"/>
      <c r="O35" s="3752"/>
      <c r="P35" s="3747"/>
      <c r="Q35" s="3752"/>
      <c r="R35" s="3747"/>
      <c r="S35" s="3752"/>
      <c r="T35" s="3747"/>
      <c r="U35" s="3752"/>
      <c r="V35" s="3747"/>
      <c r="W35" s="3752"/>
      <c r="X35" s="3747"/>
      <c r="Y35" s="3752"/>
      <c r="Z35" s="3747"/>
      <c r="AA35" s="3752"/>
      <c r="AB35" s="3747"/>
      <c r="AC35" s="3752"/>
      <c r="AD35" s="3747"/>
      <c r="AE35" s="3752"/>
      <c r="AF35" s="3747"/>
      <c r="AG35" s="3752"/>
      <c r="AH35" s="3747"/>
      <c r="AI35" s="3752"/>
      <c r="AJ35" s="3747"/>
      <c r="AK35" s="3752"/>
      <c r="AL35" s="3816"/>
      <c r="AM35" s="3779"/>
      <c r="AN35" s="254"/>
      <c r="AO35" s="3755"/>
      <c r="AP35" s="1831"/>
      <c r="AQ35" s="3750"/>
      <c r="AR35" s="3750"/>
      <c r="AS35" s="3812"/>
      <c r="AT35" s="3750"/>
    </row>
    <row r="36" spans="1:46" x14ac:dyDescent="0.25">
      <c r="A36" s="7651" t="s">
        <v>148</v>
      </c>
      <c r="B36" s="3787" t="s">
        <v>33</v>
      </c>
      <c r="C36" s="3701">
        <f t="shared" si="0"/>
        <v>0</v>
      </c>
      <c r="D36" s="3788">
        <f>SUM(H36+J36+L36+N36+P36+R36+T36+V36+X36+Z36+AB36+AD36+AF36+AH36+AJ36+AL36)</f>
        <v>0</v>
      </c>
      <c r="E36" s="3789">
        <f>SUM(I36+K36+M36+O36+Q36+S36+U36+W36+Y36+AA36+AC36+AE36+AG36+AI36+AK36+AM36)</f>
        <v>0</v>
      </c>
      <c r="F36" s="3817"/>
      <c r="G36" s="3818"/>
      <c r="H36" s="3790"/>
      <c r="I36" s="3791"/>
      <c r="J36" s="3790"/>
      <c r="K36" s="3792"/>
      <c r="L36" s="3790"/>
      <c r="M36" s="3792"/>
      <c r="N36" s="3790"/>
      <c r="O36" s="3792"/>
      <c r="P36" s="3790"/>
      <c r="Q36" s="3792"/>
      <c r="R36" s="3790"/>
      <c r="S36" s="3792"/>
      <c r="T36" s="3790"/>
      <c r="U36" s="3792"/>
      <c r="V36" s="3790"/>
      <c r="W36" s="3792"/>
      <c r="X36" s="3790"/>
      <c r="Y36" s="3792"/>
      <c r="Z36" s="3790"/>
      <c r="AA36" s="3792"/>
      <c r="AB36" s="3790"/>
      <c r="AC36" s="3792"/>
      <c r="AD36" s="3790"/>
      <c r="AE36" s="3792"/>
      <c r="AF36" s="3790"/>
      <c r="AG36" s="3792"/>
      <c r="AH36" s="3790"/>
      <c r="AI36" s="3792"/>
      <c r="AJ36" s="3790"/>
      <c r="AK36" s="3792"/>
      <c r="AL36" s="3793"/>
      <c r="AM36" s="3794"/>
      <c r="AN36" s="3714"/>
      <c r="AO36" s="3796"/>
      <c r="AP36" s="3797"/>
      <c r="AQ36" s="3538"/>
      <c r="AR36" s="3538"/>
      <c r="AS36" s="3546"/>
      <c r="AT36" s="3745"/>
    </row>
    <row r="37" spans="1:46" x14ac:dyDescent="0.25">
      <c r="A37" s="7747"/>
      <c r="B37" s="829" t="s">
        <v>76</v>
      </c>
      <c r="C37" s="3798">
        <f t="shared" si="0"/>
        <v>0</v>
      </c>
      <c r="D37" s="3799">
        <f t="shared" ref="D37:E52" si="3">SUM(H37+J37+L37+N37+P37+R37+T37+V37+X37+Z37+AB37+AD37+AF37+AH37+AJ37+AL37)</f>
        <v>0</v>
      </c>
      <c r="E37" s="3800">
        <f t="shared" si="3"/>
        <v>0</v>
      </c>
      <c r="F37" s="1880"/>
      <c r="G37" s="3819"/>
      <c r="H37" s="776"/>
      <c r="I37" s="248"/>
      <c r="J37" s="776"/>
      <c r="K37" s="777"/>
      <c r="L37" s="776"/>
      <c r="M37" s="777"/>
      <c r="N37" s="776"/>
      <c r="O37" s="777"/>
      <c r="P37" s="776"/>
      <c r="Q37" s="777"/>
      <c r="R37" s="776"/>
      <c r="S37" s="777"/>
      <c r="T37" s="776"/>
      <c r="U37" s="777"/>
      <c r="V37" s="776"/>
      <c r="W37" s="777"/>
      <c r="X37" s="776"/>
      <c r="Y37" s="777"/>
      <c r="Z37" s="776"/>
      <c r="AA37" s="777"/>
      <c r="AB37" s="776"/>
      <c r="AC37" s="777"/>
      <c r="AD37" s="776"/>
      <c r="AE37" s="777"/>
      <c r="AF37" s="776"/>
      <c r="AG37" s="777"/>
      <c r="AH37" s="776"/>
      <c r="AI37" s="777"/>
      <c r="AJ37" s="776"/>
      <c r="AK37" s="777"/>
      <c r="AL37" s="1001"/>
      <c r="AM37" s="1002"/>
      <c r="AN37" s="3757"/>
      <c r="AO37" s="3801"/>
      <c r="AP37" s="248"/>
      <c r="AQ37" s="1004"/>
      <c r="AR37" s="1004"/>
      <c r="AS37" s="3802"/>
      <c r="AT37" s="1004"/>
    </row>
    <row r="38" spans="1:46" x14ac:dyDescent="0.25">
      <c r="A38" s="7747"/>
      <c r="B38" s="829" t="s">
        <v>35</v>
      </c>
      <c r="C38" s="3798">
        <f t="shared" si="0"/>
        <v>0</v>
      </c>
      <c r="D38" s="3799">
        <f t="shared" si="3"/>
        <v>0</v>
      </c>
      <c r="E38" s="3800">
        <f t="shared" si="3"/>
        <v>0</v>
      </c>
      <c r="F38" s="1880"/>
      <c r="G38" s="3819"/>
      <c r="H38" s="776"/>
      <c r="I38" s="248"/>
      <c r="J38" s="776"/>
      <c r="K38" s="777"/>
      <c r="L38" s="776"/>
      <c r="M38" s="777"/>
      <c r="N38" s="776"/>
      <c r="O38" s="777"/>
      <c r="P38" s="776"/>
      <c r="Q38" s="777"/>
      <c r="R38" s="776"/>
      <c r="S38" s="777"/>
      <c r="T38" s="776"/>
      <c r="U38" s="777"/>
      <c r="V38" s="776"/>
      <c r="W38" s="777"/>
      <c r="X38" s="776"/>
      <c r="Y38" s="777"/>
      <c r="Z38" s="776"/>
      <c r="AA38" s="777"/>
      <c r="AB38" s="776"/>
      <c r="AC38" s="777"/>
      <c r="AD38" s="776"/>
      <c r="AE38" s="777"/>
      <c r="AF38" s="776"/>
      <c r="AG38" s="777"/>
      <c r="AH38" s="776"/>
      <c r="AI38" s="777"/>
      <c r="AJ38" s="776"/>
      <c r="AK38" s="777"/>
      <c r="AL38" s="1001"/>
      <c r="AM38" s="1002"/>
      <c r="AN38" s="3757"/>
      <c r="AO38" s="3801"/>
      <c r="AP38" s="248"/>
      <c r="AQ38" s="1004"/>
      <c r="AR38" s="1004"/>
      <c r="AS38" s="3802"/>
      <c r="AT38" s="1004"/>
    </row>
    <row r="39" spans="1:46" x14ac:dyDescent="0.25">
      <c r="A39" s="7747"/>
      <c r="B39" s="829" t="s">
        <v>83</v>
      </c>
      <c r="C39" s="3798">
        <f t="shared" si="0"/>
        <v>0</v>
      </c>
      <c r="D39" s="3799">
        <f t="shared" si="3"/>
        <v>0</v>
      </c>
      <c r="E39" s="3800">
        <f t="shared" si="3"/>
        <v>0</v>
      </c>
      <c r="F39" s="1880"/>
      <c r="G39" s="3819"/>
      <c r="H39" s="776"/>
      <c r="I39" s="248"/>
      <c r="J39" s="776"/>
      <c r="K39" s="777"/>
      <c r="L39" s="776"/>
      <c r="M39" s="777"/>
      <c r="N39" s="776"/>
      <c r="O39" s="777"/>
      <c r="P39" s="776"/>
      <c r="Q39" s="777"/>
      <c r="R39" s="776"/>
      <c r="S39" s="777"/>
      <c r="T39" s="776"/>
      <c r="U39" s="777"/>
      <c r="V39" s="776"/>
      <c r="W39" s="777"/>
      <c r="X39" s="776"/>
      <c r="Y39" s="777"/>
      <c r="Z39" s="776"/>
      <c r="AA39" s="777"/>
      <c r="AB39" s="776"/>
      <c r="AC39" s="777"/>
      <c r="AD39" s="776"/>
      <c r="AE39" s="777"/>
      <c r="AF39" s="776"/>
      <c r="AG39" s="777"/>
      <c r="AH39" s="776"/>
      <c r="AI39" s="777"/>
      <c r="AJ39" s="776"/>
      <c r="AK39" s="777"/>
      <c r="AL39" s="1001"/>
      <c r="AM39" s="1002"/>
      <c r="AN39" s="3757"/>
      <c r="AO39" s="3801"/>
      <c r="AP39" s="248"/>
      <c r="AQ39" s="1004"/>
      <c r="AR39" s="1004"/>
      <c r="AS39" s="3802"/>
      <c r="AT39" s="1004"/>
    </row>
    <row r="40" spans="1:46" x14ac:dyDescent="0.25">
      <c r="A40" s="7747"/>
      <c r="B40" s="829" t="s">
        <v>399</v>
      </c>
      <c r="C40" s="3798">
        <f t="shared" si="0"/>
        <v>0</v>
      </c>
      <c r="D40" s="3799">
        <f t="shared" si="3"/>
        <v>0</v>
      </c>
      <c r="E40" s="3800">
        <f t="shared" si="3"/>
        <v>0</v>
      </c>
      <c r="F40" s="1880"/>
      <c r="G40" s="3819"/>
      <c r="H40" s="776"/>
      <c r="I40" s="248"/>
      <c r="J40" s="776"/>
      <c r="K40" s="777"/>
      <c r="L40" s="776"/>
      <c r="M40" s="777"/>
      <c r="N40" s="776"/>
      <c r="O40" s="777"/>
      <c r="P40" s="776"/>
      <c r="Q40" s="777"/>
      <c r="R40" s="776"/>
      <c r="S40" s="777"/>
      <c r="T40" s="776"/>
      <c r="U40" s="777"/>
      <c r="V40" s="776"/>
      <c r="W40" s="777"/>
      <c r="X40" s="776"/>
      <c r="Y40" s="777"/>
      <c r="Z40" s="776"/>
      <c r="AA40" s="777"/>
      <c r="AB40" s="776"/>
      <c r="AC40" s="777"/>
      <c r="AD40" s="776"/>
      <c r="AE40" s="777"/>
      <c r="AF40" s="776"/>
      <c r="AG40" s="777"/>
      <c r="AH40" s="776"/>
      <c r="AI40" s="777"/>
      <c r="AJ40" s="776"/>
      <c r="AK40" s="777"/>
      <c r="AL40" s="1001"/>
      <c r="AM40" s="1002"/>
      <c r="AN40" s="3757"/>
      <c r="AO40" s="3801"/>
      <c r="AP40" s="248"/>
      <c r="AQ40" s="1004"/>
      <c r="AR40" s="1004"/>
      <c r="AS40" s="3802"/>
      <c r="AT40" s="1004"/>
    </row>
    <row r="41" spans="1:46" x14ac:dyDescent="0.25">
      <c r="A41" s="7747"/>
      <c r="B41" s="829" t="s">
        <v>2365</v>
      </c>
      <c r="C41" s="3798">
        <f t="shared" si="0"/>
        <v>0</v>
      </c>
      <c r="D41" s="3799">
        <f t="shared" si="3"/>
        <v>0</v>
      </c>
      <c r="E41" s="3800">
        <f t="shared" si="3"/>
        <v>0</v>
      </c>
      <c r="F41" s="1880"/>
      <c r="G41" s="3819"/>
      <c r="H41" s="776"/>
      <c r="I41" s="248"/>
      <c r="J41" s="776"/>
      <c r="K41" s="777"/>
      <c r="L41" s="776"/>
      <c r="M41" s="777"/>
      <c r="N41" s="776"/>
      <c r="O41" s="777"/>
      <c r="P41" s="776"/>
      <c r="Q41" s="777"/>
      <c r="R41" s="776"/>
      <c r="S41" s="777"/>
      <c r="T41" s="776"/>
      <c r="U41" s="777"/>
      <c r="V41" s="776"/>
      <c r="W41" s="777"/>
      <c r="X41" s="776"/>
      <c r="Y41" s="777"/>
      <c r="Z41" s="776"/>
      <c r="AA41" s="777"/>
      <c r="AB41" s="776"/>
      <c r="AC41" s="777"/>
      <c r="AD41" s="776"/>
      <c r="AE41" s="777"/>
      <c r="AF41" s="776"/>
      <c r="AG41" s="777"/>
      <c r="AH41" s="776"/>
      <c r="AI41" s="777"/>
      <c r="AJ41" s="776"/>
      <c r="AK41" s="777"/>
      <c r="AL41" s="1001"/>
      <c r="AM41" s="1002"/>
      <c r="AN41" s="3757"/>
      <c r="AO41" s="3801"/>
      <c r="AP41" s="248"/>
      <c r="AQ41" s="1004"/>
      <c r="AR41" s="1004"/>
      <c r="AS41" s="3802"/>
      <c r="AT41" s="1004"/>
    </row>
    <row r="42" spans="1:46" x14ac:dyDescent="0.25">
      <c r="A42" s="7747"/>
      <c r="B42" s="829" t="s">
        <v>2366</v>
      </c>
      <c r="C42" s="3798">
        <f t="shared" si="0"/>
        <v>0</v>
      </c>
      <c r="D42" s="3799">
        <f t="shared" si="3"/>
        <v>0</v>
      </c>
      <c r="E42" s="3800">
        <f t="shared" si="3"/>
        <v>0</v>
      </c>
      <c r="F42" s="1880"/>
      <c r="G42" s="3819"/>
      <c r="H42" s="776"/>
      <c r="I42" s="248"/>
      <c r="J42" s="776"/>
      <c r="K42" s="777"/>
      <c r="L42" s="776"/>
      <c r="M42" s="777"/>
      <c r="N42" s="776"/>
      <c r="O42" s="777"/>
      <c r="P42" s="776"/>
      <c r="Q42" s="777"/>
      <c r="R42" s="776"/>
      <c r="S42" s="777"/>
      <c r="T42" s="776"/>
      <c r="U42" s="777"/>
      <c r="V42" s="776"/>
      <c r="W42" s="777"/>
      <c r="X42" s="776"/>
      <c r="Y42" s="777"/>
      <c r="Z42" s="776"/>
      <c r="AA42" s="777"/>
      <c r="AB42" s="776"/>
      <c r="AC42" s="777"/>
      <c r="AD42" s="776"/>
      <c r="AE42" s="777"/>
      <c r="AF42" s="776"/>
      <c r="AG42" s="777"/>
      <c r="AH42" s="776"/>
      <c r="AI42" s="777"/>
      <c r="AJ42" s="776"/>
      <c r="AK42" s="777"/>
      <c r="AL42" s="1001"/>
      <c r="AM42" s="1002"/>
      <c r="AN42" s="3757"/>
      <c r="AO42" s="3801"/>
      <c r="AP42" s="248"/>
      <c r="AQ42" s="1004"/>
      <c r="AR42" s="1004"/>
      <c r="AS42" s="3802"/>
      <c r="AT42" s="1004"/>
    </row>
    <row r="43" spans="1:46" x14ac:dyDescent="0.25">
      <c r="A43" s="7747"/>
      <c r="B43" s="829" t="s">
        <v>397</v>
      </c>
      <c r="C43" s="3798">
        <f t="shared" si="0"/>
        <v>0</v>
      </c>
      <c r="D43" s="3799">
        <f t="shared" si="3"/>
        <v>0</v>
      </c>
      <c r="E43" s="3800">
        <f t="shared" si="3"/>
        <v>0</v>
      </c>
      <c r="F43" s="1880"/>
      <c r="G43" s="3819"/>
      <c r="H43" s="1842"/>
      <c r="I43" s="251"/>
      <c r="J43" s="1842"/>
      <c r="K43" s="1843"/>
      <c r="L43" s="1842"/>
      <c r="M43" s="1843"/>
      <c r="N43" s="1842"/>
      <c r="O43" s="1843"/>
      <c r="P43" s="1842"/>
      <c r="Q43" s="1843"/>
      <c r="R43" s="1842"/>
      <c r="S43" s="1843"/>
      <c r="T43" s="1842"/>
      <c r="U43" s="1843"/>
      <c r="V43" s="1842"/>
      <c r="W43" s="1843"/>
      <c r="X43" s="1842"/>
      <c r="Y43" s="1843"/>
      <c r="Z43" s="1842"/>
      <c r="AA43" s="1843"/>
      <c r="AB43" s="1842"/>
      <c r="AC43" s="1843"/>
      <c r="AD43" s="1842"/>
      <c r="AE43" s="1843"/>
      <c r="AF43" s="1842"/>
      <c r="AG43" s="1843"/>
      <c r="AH43" s="1842"/>
      <c r="AI43" s="1843"/>
      <c r="AJ43" s="1842"/>
      <c r="AK43" s="1843"/>
      <c r="AL43" s="3803"/>
      <c r="AM43" s="3766"/>
      <c r="AN43" s="3757"/>
      <c r="AO43" s="1845"/>
      <c r="AP43" s="248"/>
      <c r="AQ43" s="1004"/>
      <c r="AR43" s="1004"/>
      <c r="AS43" s="3802"/>
      <c r="AT43" s="1004"/>
    </row>
    <row r="44" spans="1:46" x14ac:dyDescent="0.25">
      <c r="A44" s="7747"/>
      <c r="B44" s="829" t="s">
        <v>125</v>
      </c>
      <c r="C44" s="3798">
        <f t="shared" si="0"/>
        <v>0</v>
      </c>
      <c r="D44" s="3799">
        <f t="shared" si="3"/>
        <v>0</v>
      </c>
      <c r="E44" s="3800">
        <f t="shared" si="3"/>
        <v>0</v>
      </c>
      <c r="F44" s="1880"/>
      <c r="G44" s="3820"/>
      <c r="H44" s="776"/>
      <c r="I44" s="248"/>
      <c r="J44" s="776"/>
      <c r="K44" s="777"/>
      <c r="L44" s="776"/>
      <c r="M44" s="777"/>
      <c r="N44" s="776"/>
      <c r="O44" s="777"/>
      <c r="P44" s="776"/>
      <c r="Q44" s="777"/>
      <c r="R44" s="776"/>
      <c r="S44" s="777"/>
      <c r="T44" s="776"/>
      <c r="U44" s="777"/>
      <c r="V44" s="776"/>
      <c r="W44" s="777"/>
      <c r="X44" s="776"/>
      <c r="Y44" s="777"/>
      <c r="Z44" s="776"/>
      <c r="AA44" s="777"/>
      <c r="AB44" s="776"/>
      <c r="AC44" s="777"/>
      <c r="AD44" s="776"/>
      <c r="AE44" s="777"/>
      <c r="AF44" s="776"/>
      <c r="AG44" s="777"/>
      <c r="AH44" s="776"/>
      <c r="AI44" s="777"/>
      <c r="AJ44" s="776"/>
      <c r="AK44" s="777"/>
      <c r="AL44" s="1001"/>
      <c r="AM44" s="1002"/>
      <c r="AN44" s="3757"/>
      <c r="AO44" s="3801"/>
      <c r="AP44" s="248"/>
      <c r="AQ44" s="1004"/>
      <c r="AR44" s="1004"/>
      <c r="AS44" s="3802"/>
      <c r="AT44" s="1004"/>
    </row>
    <row r="45" spans="1:46" x14ac:dyDescent="0.25">
      <c r="A45" s="7747"/>
      <c r="B45" s="3651" t="s">
        <v>2367</v>
      </c>
      <c r="C45" s="3798">
        <f t="shared" si="0"/>
        <v>0</v>
      </c>
      <c r="D45" s="3799">
        <f t="shared" si="3"/>
        <v>0</v>
      </c>
      <c r="E45" s="3805">
        <f t="shared" si="3"/>
        <v>0</v>
      </c>
      <c r="F45" s="1880"/>
      <c r="G45" s="794"/>
      <c r="H45" s="770"/>
      <c r="I45" s="259"/>
      <c r="J45" s="770"/>
      <c r="K45" s="771"/>
      <c r="L45" s="770"/>
      <c r="M45" s="771"/>
      <c r="N45" s="770"/>
      <c r="O45" s="771"/>
      <c r="P45" s="770"/>
      <c r="Q45" s="771"/>
      <c r="R45" s="776"/>
      <c r="S45" s="777"/>
      <c r="T45" s="776"/>
      <c r="U45" s="777"/>
      <c r="V45" s="776"/>
      <c r="W45" s="777"/>
      <c r="X45" s="776"/>
      <c r="Y45" s="777"/>
      <c r="Z45" s="776"/>
      <c r="AA45" s="777"/>
      <c r="AB45" s="776"/>
      <c r="AC45" s="777"/>
      <c r="AD45" s="776"/>
      <c r="AE45" s="777"/>
      <c r="AF45" s="776"/>
      <c r="AG45" s="777"/>
      <c r="AH45" s="776"/>
      <c r="AI45" s="777"/>
      <c r="AJ45" s="776"/>
      <c r="AK45" s="777"/>
      <c r="AL45" s="1001"/>
      <c r="AM45" s="1002"/>
      <c r="AN45" s="3757"/>
      <c r="AO45" s="3801"/>
      <c r="AP45" s="248"/>
      <c r="AQ45" s="1004"/>
      <c r="AR45" s="1004"/>
      <c r="AS45" s="3802"/>
      <c r="AT45" s="1004"/>
    </row>
    <row r="46" spans="1:46" x14ac:dyDescent="0.25">
      <c r="A46" s="7727"/>
      <c r="B46" s="3807" t="s">
        <v>77</v>
      </c>
      <c r="C46" s="3808">
        <f t="shared" si="0"/>
        <v>0</v>
      </c>
      <c r="D46" s="3809">
        <f t="shared" si="3"/>
        <v>0</v>
      </c>
      <c r="E46" s="3810">
        <f t="shared" si="3"/>
        <v>0</v>
      </c>
      <c r="F46" s="3821"/>
      <c r="G46" s="3822"/>
      <c r="H46" s="3717"/>
      <c r="I46" s="3552"/>
      <c r="J46" s="3717"/>
      <c r="K46" s="3811"/>
      <c r="L46" s="3717"/>
      <c r="M46" s="3811"/>
      <c r="N46" s="3717"/>
      <c r="O46" s="3811"/>
      <c r="P46" s="3717"/>
      <c r="Q46" s="3811"/>
      <c r="R46" s="3717"/>
      <c r="S46" s="3811"/>
      <c r="T46" s="3717"/>
      <c r="U46" s="3811"/>
      <c r="V46" s="3717"/>
      <c r="W46" s="3811"/>
      <c r="X46" s="3717"/>
      <c r="Y46" s="3811"/>
      <c r="Z46" s="3717"/>
      <c r="AA46" s="3811"/>
      <c r="AB46" s="3717"/>
      <c r="AC46" s="3811"/>
      <c r="AD46" s="3717"/>
      <c r="AE46" s="3811"/>
      <c r="AF46" s="3717"/>
      <c r="AG46" s="3811"/>
      <c r="AH46" s="3717"/>
      <c r="AI46" s="3811"/>
      <c r="AJ46" s="3717"/>
      <c r="AK46" s="3811"/>
      <c r="AL46" s="3823"/>
      <c r="AM46" s="3775"/>
      <c r="AN46" s="254"/>
      <c r="AO46" s="3720"/>
      <c r="AP46" s="1831"/>
      <c r="AQ46" s="3750"/>
      <c r="AR46" s="3750"/>
      <c r="AS46" s="3812"/>
      <c r="AT46" s="3750"/>
    </row>
    <row r="47" spans="1:46" x14ac:dyDescent="0.25">
      <c r="A47" s="7651" t="s">
        <v>2369</v>
      </c>
      <c r="B47" s="3787" t="s">
        <v>33</v>
      </c>
      <c r="C47" s="3701">
        <f t="shared" si="0"/>
        <v>0</v>
      </c>
      <c r="D47" s="3788">
        <f t="shared" si="3"/>
        <v>0</v>
      </c>
      <c r="E47" s="3789">
        <f t="shared" si="3"/>
        <v>0</v>
      </c>
      <c r="F47" s="3817"/>
      <c r="G47" s="3818"/>
      <c r="H47" s="3790"/>
      <c r="I47" s="3791"/>
      <c r="J47" s="3790"/>
      <c r="K47" s="3792"/>
      <c r="L47" s="3790"/>
      <c r="M47" s="3792"/>
      <c r="N47" s="3790"/>
      <c r="O47" s="3792"/>
      <c r="P47" s="3790"/>
      <c r="Q47" s="3792"/>
      <c r="R47" s="3790"/>
      <c r="S47" s="3792"/>
      <c r="T47" s="3790"/>
      <c r="U47" s="3792"/>
      <c r="V47" s="3790"/>
      <c r="W47" s="3792"/>
      <c r="X47" s="3790"/>
      <c r="Y47" s="3792"/>
      <c r="Z47" s="3790"/>
      <c r="AA47" s="3792"/>
      <c r="AB47" s="3790"/>
      <c r="AC47" s="3792"/>
      <c r="AD47" s="3790"/>
      <c r="AE47" s="3792"/>
      <c r="AF47" s="3790"/>
      <c r="AG47" s="3792"/>
      <c r="AH47" s="3790"/>
      <c r="AI47" s="3792"/>
      <c r="AJ47" s="3790"/>
      <c r="AK47" s="3792"/>
      <c r="AL47" s="3793"/>
      <c r="AM47" s="3794"/>
      <c r="AN47" s="3714"/>
      <c r="AO47" s="3796"/>
      <c r="AP47" s="3797"/>
      <c r="AQ47" s="3745"/>
      <c r="AR47" s="3745"/>
      <c r="AS47" s="3824"/>
      <c r="AT47" s="3745"/>
    </row>
    <row r="48" spans="1:46" x14ac:dyDescent="0.25">
      <c r="A48" s="7747"/>
      <c r="B48" s="829" t="s">
        <v>76</v>
      </c>
      <c r="C48" s="3798">
        <f t="shared" si="0"/>
        <v>0</v>
      </c>
      <c r="D48" s="3799">
        <f>SUM(H48+J48+L48+N48+P48+R48+T48+V48+X48+Z48+AB48+AD48+AF48+AH48+AJ48+AL48)</f>
        <v>0</v>
      </c>
      <c r="E48" s="3800">
        <f t="shared" si="3"/>
        <v>0</v>
      </c>
      <c r="F48" s="1880"/>
      <c r="G48" s="3819"/>
      <c r="H48" s="776"/>
      <c r="I48" s="248"/>
      <c r="J48" s="776"/>
      <c r="K48" s="777"/>
      <c r="L48" s="776"/>
      <c r="M48" s="777"/>
      <c r="N48" s="776"/>
      <c r="O48" s="777"/>
      <c r="P48" s="776"/>
      <c r="Q48" s="777"/>
      <c r="R48" s="776"/>
      <c r="S48" s="777"/>
      <c r="T48" s="776"/>
      <c r="U48" s="777"/>
      <c r="V48" s="776"/>
      <c r="W48" s="777"/>
      <c r="X48" s="776"/>
      <c r="Y48" s="777"/>
      <c r="Z48" s="776"/>
      <c r="AA48" s="777"/>
      <c r="AB48" s="776"/>
      <c r="AC48" s="777"/>
      <c r="AD48" s="776"/>
      <c r="AE48" s="777"/>
      <c r="AF48" s="776"/>
      <c r="AG48" s="777"/>
      <c r="AH48" s="776"/>
      <c r="AI48" s="777"/>
      <c r="AJ48" s="776"/>
      <c r="AK48" s="777"/>
      <c r="AL48" s="1001"/>
      <c r="AM48" s="1002"/>
      <c r="AN48" s="3757"/>
      <c r="AO48" s="3801"/>
      <c r="AP48" s="248"/>
      <c r="AQ48" s="1004"/>
      <c r="AR48" s="1004"/>
      <c r="AS48" s="3802"/>
      <c r="AT48" s="1004"/>
    </row>
    <row r="49" spans="1:46" x14ac:dyDescent="0.25">
      <c r="A49" s="7747"/>
      <c r="B49" s="829" t="s">
        <v>35</v>
      </c>
      <c r="C49" s="3798">
        <f t="shared" si="0"/>
        <v>0</v>
      </c>
      <c r="D49" s="3799">
        <f t="shared" si="3"/>
        <v>0</v>
      </c>
      <c r="E49" s="3800">
        <f t="shared" si="3"/>
        <v>0</v>
      </c>
      <c r="F49" s="1880"/>
      <c r="G49" s="3819"/>
      <c r="H49" s="776"/>
      <c r="I49" s="248"/>
      <c r="J49" s="776"/>
      <c r="K49" s="777"/>
      <c r="L49" s="776"/>
      <c r="M49" s="777"/>
      <c r="N49" s="776"/>
      <c r="O49" s="777"/>
      <c r="P49" s="776"/>
      <c r="Q49" s="777"/>
      <c r="R49" s="776"/>
      <c r="S49" s="777"/>
      <c r="T49" s="776"/>
      <c r="U49" s="777"/>
      <c r="V49" s="776"/>
      <c r="W49" s="777"/>
      <c r="X49" s="776"/>
      <c r="Y49" s="777"/>
      <c r="Z49" s="776"/>
      <c r="AA49" s="777"/>
      <c r="AB49" s="776"/>
      <c r="AC49" s="777"/>
      <c r="AD49" s="776"/>
      <c r="AE49" s="777"/>
      <c r="AF49" s="776"/>
      <c r="AG49" s="777"/>
      <c r="AH49" s="776"/>
      <c r="AI49" s="777"/>
      <c r="AJ49" s="776"/>
      <c r="AK49" s="777"/>
      <c r="AL49" s="1001"/>
      <c r="AM49" s="1002"/>
      <c r="AN49" s="3757"/>
      <c r="AO49" s="3801"/>
      <c r="AP49" s="248"/>
      <c r="AQ49" s="1004"/>
      <c r="AR49" s="1004"/>
      <c r="AS49" s="3802"/>
      <c r="AT49" s="1004"/>
    </row>
    <row r="50" spans="1:46" x14ac:dyDescent="0.25">
      <c r="A50" s="7747"/>
      <c r="B50" s="829" t="s">
        <v>83</v>
      </c>
      <c r="C50" s="3798">
        <f t="shared" si="0"/>
        <v>0</v>
      </c>
      <c r="D50" s="3799">
        <f t="shared" si="3"/>
        <v>0</v>
      </c>
      <c r="E50" s="3800">
        <f t="shared" si="3"/>
        <v>0</v>
      </c>
      <c r="F50" s="1880"/>
      <c r="G50" s="3819"/>
      <c r="H50" s="776"/>
      <c r="I50" s="248"/>
      <c r="J50" s="776"/>
      <c r="K50" s="777"/>
      <c r="L50" s="776"/>
      <c r="M50" s="777"/>
      <c r="N50" s="776"/>
      <c r="O50" s="777"/>
      <c r="P50" s="776"/>
      <c r="Q50" s="777"/>
      <c r="R50" s="776"/>
      <c r="S50" s="777"/>
      <c r="T50" s="776"/>
      <c r="U50" s="777"/>
      <c r="V50" s="776"/>
      <c r="W50" s="777"/>
      <c r="X50" s="776"/>
      <c r="Y50" s="777"/>
      <c r="Z50" s="776"/>
      <c r="AA50" s="777"/>
      <c r="AB50" s="776"/>
      <c r="AC50" s="777"/>
      <c r="AD50" s="776"/>
      <c r="AE50" s="777"/>
      <c r="AF50" s="776"/>
      <c r="AG50" s="777"/>
      <c r="AH50" s="776"/>
      <c r="AI50" s="777"/>
      <c r="AJ50" s="776"/>
      <c r="AK50" s="777"/>
      <c r="AL50" s="1001"/>
      <c r="AM50" s="1002"/>
      <c r="AN50" s="3757"/>
      <c r="AO50" s="3801"/>
      <c r="AP50" s="248"/>
      <c r="AQ50" s="1004"/>
      <c r="AR50" s="1004"/>
      <c r="AS50" s="3802"/>
      <c r="AT50" s="1004"/>
    </row>
    <row r="51" spans="1:46" x14ac:dyDescent="0.25">
      <c r="A51" s="7747"/>
      <c r="B51" s="829" t="s">
        <v>399</v>
      </c>
      <c r="C51" s="3798">
        <f t="shared" si="0"/>
        <v>0</v>
      </c>
      <c r="D51" s="3799">
        <f>SUM(H51+J51+L51+N51+P51+R51+T51+V51+X51+Z51+AB51+AD51+AF51+AH51+AJ51+AL51)</f>
        <v>0</v>
      </c>
      <c r="E51" s="3800">
        <f t="shared" si="3"/>
        <v>0</v>
      </c>
      <c r="F51" s="1880"/>
      <c r="G51" s="3819"/>
      <c r="H51" s="776"/>
      <c r="I51" s="248"/>
      <c r="J51" s="776"/>
      <c r="K51" s="777"/>
      <c r="L51" s="776"/>
      <c r="M51" s="777"/>
      <c r="N51" s="776"/>
      <c r="O51" s="777"/>
      <c r="P51" s="776"/>
      <c r="Q51" s="777"/>
      <c r="R51" s="776"/>
      <c r="S51" s="777"/>
      <c r="T51" s="776"/>
      <c r="U51" s="777"/>
      <c r="V51" s="776"/>
      <c r="W51" s="777"/>
      <c r="X51" s="776"/>
      <c r="Y51" s="777"/>
      <c r="Z51" s="776"/>
      <c r="AA51" s="777"/>
      <c r="AB51" s="776"/>
      <c r="AC51" s="777"/>
      <c r="AD51" s="776"/>
      <c r="AE51" s="777"/>
      <c r="AF51" s="776"/>
      <c r="AG51" s="777"/>
      <c r="AH51" s="776"/>
      <c r="AI51" s="777"/>
      <c r="AJ51" s="776"/>
      <c r="AK51" s="777"/>
      <c r="AL51" s="1001"/>
      <c r="AM51" s="1002"/>
      <c r="AN51" s="3757"/>
      <c r="AO51" s="3801"/>
      <c r="AP51" s="248"/>
      <c r="AQ51" s="1004"/>
      <c r="AR51" s="1004"/>
      <c r="AS51" s="3802"/>
      <c r="AT51" s="1004"/>
    </row>
    <row r="52" spans="1:46" x14ac:dyDescent="0.25">
      <c r="A52" s="7747"/>
      <c r="B52" s="829" t="s">
        <v>2365</v>
      </c>
      <c r="C52" s="3798">
        <f t="shared" si="0"/>
        <v>0</v>
      </c>
      <c r="D52" s="3799">
        <f t="shared" si="3"/>
        <v>0</v>
      </c>
      <c r="E52" s="3800">
        <f t="shared" si="3"/>
        <v>0</v>
      </c>
      <c r="F52" s="1880"/>
      <c r="G52" s="3819"/>
      <c r="H52" s="776"/>
      <c r="I52" s="248"/>
      <c r="J52" s="776"/>
      <c r="K52" s="777"/>
      <c r="L52" s="776"/>
      <c r="M52" s="777"/>
      <c r="N52" s="776"/>
      <c r="O52" s="777"/>
      <c r="P52" s="776"/>
      <c r="Q52" s="777"/>
      <c r="R52" s="776"/>
      <c r="S52" s="777"/>
      <c r="T52" s="776"/>
      <c r="U52" s="777"/>
      <c r="V52" s="776"/>
      <c r="W52" s="777"/>
      <c r="X52" s="776"/>
      <c r="Y52" s="777"/>
      <c r="Z52" s="776"/>
      <c r="AA52" s="777"/>
      <c r="AB52" s="776"/>
      <c r="AC52" s="777"/>
      <c r="AD52" s="776"/>
      <c r="AE52" s="777"/>
      <c r="AF52" s="776"/>
      <c r="AG52" s="777"/>
      <c r="AH52" s="776"/>
      <c r="AI52" s="777"/>
      <c r="AJ52" s="776"/>
      <c r="AK52" s="777"/>
      <c r="AL52" s="1001"/>
      <c r="AM52" s="1002"/>
      <c r="AN52" s="3757"/>
      <c r="AO52" s="3801"/>
      <c r="AP52" s="248"/>
      <c r="AQ52" s="1004"/>
      <c r="AR52" s="1004"/>
      <c r="AS52" s="3802"/>
      <c r="AT52" s="1004"/>
    </row>
    <row r="53" spans="1:46" x14ac:dyDescent="0.25">
      <c r="A53" s="7747"/>
      <c r="B53" s="829" t="s">
        <v>2366</v>
      </c>
      <c r="C53" s="3798">
        <f t="shared" si="0"/>
        <v>0</v>
      </c>
      <c r="D53" s="3799">
        <f t="shared" ref="D53:E57" si="4">SUM(H53+J53+L53+N53+P53+R53+T53+V53+X53+Z53+AB53+AD53+AF53+AH53+AJ53+AL53)</f>
        <v>0</v>
      </c>
      <c r="E53" s="3800">
        <f t="shared" si="4"/>
        <v>0</v>
      </c>
      <c r="F53" s="1880"/>
      <c r="G53" s="3819"/>
      <c r="H53" s="776"/>
      <c r="I53" s="248"/>
      <c r="J53" s="776"/>
      <c r="K53" s="777"/>
      <c r="L53" s="776"/>
      <c r="M53" s="777"/>
      <c r="N53" s="776"/>
      <c r="O53" s="777"/>
      <c r="P53" s="776"/>
      <c r="Q53" s="777"/>
      <c r="R53" s="776"/>
      <c r="S53" s="777"/>
      <c r="T53" s="776"/>
      <c r="U53" s="777"/>
      <c r="V53" s="776"/>
      <c r="W53" s="777"/>
      <c r="X53" s="776"/>
      <c r="Y53" s="777"/>
      <c r="Z53" s="776"/>
      <c r="AA53" s="777"/>
      <c r="AB53" s="776"/>
      <c r="AC53" s="777"/>
      <c r="AD53" s="776"/>
      <c r="AE53" s="777"/>
      <c r="AF53" s="776"/>
      <c r="AG53" s="777"/>
      <c r="AH53" s="776"/>
      <c r="AI53" s="777"/>
      <c r="AJ53" s="776"/>
      <c r="AK53" s="777"/>
      <c r="AL53" s="1001"/>
      <c r="AM53" s="1002"/>
      <c r="AN53" s="3757"/>
      <c r="AO53" s="3801"/>
      <c r="AP53" s="248"/>
      <c r="AQ53" s="1004"/>
      <c r="AR53" s="1004"/>
      <c r="AS53" s="3802"/>
      <c r="AT53" s="1004"/>
    </row>
    <row r="54" spans="1:46" x14ac:dyDescent="0.25">
      <c r="A54" s="7747"/>
      <c r="B54" s="829" t="s">
        <v>397</v>
      </c>
      <c r="C54" s="3798">
        <f t="shared" si="0"/>
        <v>0</v>
      </c>
      <c r="D54" s="3799">
        <f>SUM(H54+J54+L54+N54+P54+R54+T54+V54+X54+Z54+AB54+AD54+AF54+AH54+AJ54+AL54)</f>
        <v>0</v>
      </c>
      <c r="E54" s="3800">
        <f t="shared" si="4"/>
        <v>0</v>
      </c>
      <c r="F54" s="1880"/>
      <c r="G54" s="3819"/>
      <c r="H54" s="1842"/>
      <c r="I54" s="251"/>
      <c r="J54" s="1842"/>
      <c r="K54" s="1843"/>
      <c r="L54" s="1842"/>
      <c r="M54" s="1843"/>
      <c r="N54" s="1842"/>
      <c r="O54" s="1843"/>
      <c r="P54" s="1842"/>
      <c r="Q54" s="1843"/>
      <c r="R54" s="1842"/>
      <c r="S54" s="1843"/>
      <c r="T54" s="1842"/>
      <c r="U54" s="1843"/>
      <c r="V54" s="1842"/>
      <c r="W54" s="1843"/>
      <c r="X54" s="1842"/>
      <c r="Y54" s="1843"/>
      <c r="Z54" s="1842"/>
      <c r="AA54" s="1843"/>
      <c r="AB54" s="1842"/>
      <c r="AC54" s="1843"/>
      <c r="AD54" s="1842"/>
      <c r="AE54" s="1843"/>
      <c r="AF54" s="1842"/>
      <c r="AG54" s="1843"/>
      <c r="AH54" s="1842"/>
      <c r="AI54" s="1843"/>
      <c r="AJ54" s="1842"/>
      <c r="AK54" s="1843"/>
      <c r="AL54" s="3803"/>
      <c r="AM54" s="3766"/>
      <c r="AN54" s="3757"/>
      <c r="AO54" s="1845"/>
      <c r="AP54" s="248"/>
      <c r="AQ54" s="1004"/>
      <c r="AR54" s="1004"/>
      <c r="AS54" s="3802"/>
      <c r="AT54" s="1004"/>
    </row>
    <row r="55" spans="1:46" x14ac:dyDescent="0.25">
      <c r="A55" s="7747"/>
      <c r="B55" s="829" t="s">
        <v>125</v>
      </c>
      <c r="C55" s="3798">
        <f t="shared" si="0"/>
        <v>0</v>
      </c>
      <c r="D55" s="3799">
        <f t="shared" si="4"/>
        <v>0</v>
      </c>
      <c r="E55" s="3800">
        <f t="shared" si="4"/>
        <v>0</v>
      </c>
      <c r="F55" s="1880"/>
      <c r="G55" s="3820"/>
      <c r="H55" s="776"/>
      <c r="I55" s="248"/>
      <c r="J55" s="776"/>
      <c r="K55" s="777"/>
      <c r="L55" s="776"/>
      <c r="M55" s="777"/>
      <c r="N55" s="776"/>
      <c r="O55" s="777"/>
      <c r="P55" s="776"/>
      <c r="Q55" s="777"/>
      <c r="R55" s="776"/>
      <c r="S55" s="777"/>
      <c r="T55" s="776"/>
      <c r="U55" s="777"/>
      <c r="V55" s="776"/>
      <c r="W55" s="777"/>
      <c r="X55" s="776"/>
      <c r="Y55" s="777"/>
      <c r="Z55" s="776"/>
      <c r="AA55" s="777"/>
      <c r="AB55" s="776"/>
      <c r="AC55" s="777"/>
      <c r="AD55" s="776"/>
      <c r="AE55" s="777"/>
      <c r="AF55" s="776"/>
      <c r="AG55" s="777"/>
      <c r="AH55" s="776"/>
      <c r="AI55" s="777"/>
      <c r="AJ55" s="776"/>
      <c r="AK55" s="777"/>
      <c r="AL55" s="1001"/>
      <c r="AM55" s="1002"/>
      <c r="AN55" s="3757"/>
      <c r="AO55" s="3801"/>
      <c r="AP55" s="248"/>
      <c r="AQ55" s="1004"/>
      <c r="AR55" s="1004"/>
      <c r="AS55" s="3802"/>
      <c r="AT55" s="1004"/>
    </row>
    <row r="56" spans="1:46" x14ac:dyDescent="0.25">
      <c r="A56" s="7747"/>
      <c r="B56" s="3651" t="s">
        <v>2367</v>
      </c>
      <c r="C56" s="3798">
        <f t="shared" si="0"/>
        <v>0</v>
      </c>
      <c r="D56" s="3799">
        <f t="shared" si="4"/>
        <v>0</v>
      </c>
      <c r="E56" s="3805">
        <f t="shared" si="4"/>
        <v>0</v>
      </c>
      <c r="F56" s="1880"/>
      <c r="G56" s="794"/>
      <c r="H56" s="776"/>
      <c r="I56" s="248"/>
      <c r="J56" s="776"/>
      <c r="K56" s="777"/>
      <c r="L56" s="776"/>
      <c r="M56" s="777"/>
      <c r="N56" s="776"/>
      <c r="O56" s="777"/>
      <c r="P56" s="776"/>
      <c r="Q56" s="777"/>
      <c r="R56" s="776"/>
      <c r="S56" s="777"/>
      <c r="T56" s="776"/>
      <c r="U56" s="777"/>
      <c r="V56" s="776"/>
      <c r="W56" s="777"/>
      <c r="X56" s="776"/>
      <c r="Y56" s="777"/>
      <c r="Z56" s="776"/>
      <c r="AA56" s="777"/>
      <c r="AB56" s="776"/>
      <c r="AC56" s="777"/>
      <c r="AD56" s="776"/>
      <c r="AE56" s="777"/>
      <c r="AF56" s="776"/>
      <c r="AG56" s="3825"/>
      <c r="AH56" s="776"/>
      <c r="AI56" s="777"/>
      <c r="AJ56" s="776"/>
      <c r="AK56" s="777"/>
      <c r="AL56" s="1001"/>
      <c r="AM56" s="1002"/>
      <c r="AN56" s="3757"/>
      <c r="AO56" s="3801"/>
      <c r="AP56" s="248"/>
      <c r="AQ56" s="1004"/>
      <c r="AR56" s="1004"/>
      <c r="AS56" s="3802"/>
      <c r="AT56" s="1004"/>
    </row>
    <row r="57" spans="1:46" x14ac:dyDescent="0.25">
      <c r="A57" s="7727"/>
      <c r="B57" s="3807" t="s">
        <v>77</v>
      </c>
      <c r="C57" s="3808">
        <f t="shared" si="0"/>
        <v>0</v>
      </c>
      <c r="D57" s="3809">
        <f>SUM(H57+J57+L57+N57+P57+R57+T57+V57+X57+Z57+AB57+AD57+AF57+AH57+AJ57+AL57)</f>
        <v>0</v>
      </c>
      <c r="E57" s="3810">
        <f t="shared" si="4"/>
        <v>0</v>
      </c>
      <c r="F57" s="3821"/>
      <c r="G57" s="3822"/>
      <c r="H57" s="3717"/>
      <c r="I57" s="3552"/>
      <c r="J57" s="3717"/>
      <c r="K57" s="3811"/>
      <c r="L57" s="3717"/>
      <c r="M57" s="3811"/>
      <c r="N57" s="3717"/>
      <c r="O57" s="3811"/>
      <c r="P57" s="3717"/>
      <c r="Q57" s="3811"/>
      <c r="R57" s="3717"/>
      <c r="S57" s="3811"/>
      <c r="T57" s="3717"/>
      <c r="U57" s="3811"/>
      <c r="V57" s="3717"/>
      <c r="W57" s="3811"/>
      <c r="X57" s="3717"/>
      <c r="Y57" s="3811"/>
      <c r="Z57" s="3717"/>
      <c r="AA57" s="3811"/>
      <c r="AB57" s="3717"/>
      <c r="AC57" s="3811"/>
      <c r="AD57" s="3717"/>
      <c r="AE57" s="3811"/>
      <c r="AF57" s="3717"/>
      <c r="AG57" s="3811"/>
      <c r="AH57" s="3717"/>
      <c r="AI57" s="3811"/>
      <c r="AJ57" s="3717"/>
      <c r="AK57" s="3811"/>
      <c r="AL57" s="3823"/>
      <c r="AM57" s="3775"/>
      <c r="AN57" s="254"/>
      <c r="AO57" s="3720"/>
      <c r="AP57" s="1831"/>
      <c r="AQ57" s="3750"/>
      <c r="AR57" s="3750"/>
      <c r="AS57" s="3802"/>
      <c r="AT57" s="1004"/>
    </row>
    <row r="58" spans="1:46" x14ac:dyDescent="0.25">
      <c r="A58" s="7651" t="s">
        <v>2370</v>
      </c>
      <c r="B58" s="3787" t="s">
        <v>33</v>
      </c>
      <c r="C58" s="3701">
        <f t="shared" si="0"/>
        <v>0</v>
      </c>
      <c r="D58" s="3788">
        <f>SUM(J58+L58+N58+P58+R58+T58+V58+X58+Z58+AB58+AD58+AF58+AH58+AJ58+AL58)</f>
        <v>0</v>
      </c>
      <c r="E58" s="3789">
        <f>SUM(K58+M58+O58+Q58+S58+U58+W58+Y58+AA58+AC58+AE58+AG58+AI58+AK58+AM58)</f>
        <v>0</v>
      </c>
      <c r="F58" s="3817"/>
      <c r="G58" s="3818"/>
      <c r="H58" s="3817"/>
      <c r="I58" s="3818"/>
      <c r="J58" s="3790"/>
      <c r="K58" s="3792"/>
      <c r="L58" s="3790"/>
      <c r="M58" s="3792"/>
      <c r="N58" s="3790"/>
      <c r="O58" s="3792"/>
      <c r="P58" s="3790"/>
      <c r="Q58" s="3792"/>
      <c r="R58" s="3790"/>
      <c r="S58" s="3792"/>
      <c r="T58" s="3790"/>
      <c r="U58" s="3792"/>
      <c r="V58" s="3790"/>
      <c r="W58" s="3792"/>
      <c r="X58" s="3790"/>
      <c r="Y58" s="3792"/>
      <c r="Z58" s="3790"/>
      <c r="AA58" s="3792"/>
      <c r="AB58" s="3790"/>
      <c r="AC58" s="3792"/>
      <c r="AD58" s="3790"/>
      <c r="AE58" s="3792"/>
      <c r="AF58" s="3790"/>
      <c r="AG58" s="3792"/>
      <c r="AH58" s="3790"/>
      <c r="AI58" s="3792"/>
      <c r="AJ58" s="3790"/>
      <c r="AK58" s="3792"/>
      <c r="AL58" s="3793"/>
      <c r="AM58" s="3794"/>
      <c r="AN58" s="3714"/>
      <c r="AO58" s="3796"/>
      <c r="AP58" s="3791"/>
      <c r="AQ58" s="3826"/>
      <c r="AR58" s="3826"/>
      <c r="AS58" s="3826"/>
      <c r="AT58" s="3826"/>
    </row>
    <row r="59" spans="1:46" x14ac:dyDescent="0.25">
      <c r="A59" s="7747"/>
      <c r="B59" s="829" t="s">
        <v>76</v>
      </c>
      <c r="C59" s="3798">
        <f t="shared" si="0"/>
        <v>0</v>
      </c>
      <c r="D59" s="3799">
        <f t="shared" ref="D59:E64" si="5">SUM(J59+L59+N59+P59+R59+T59+V59+X59+Z59+AB59+AD59+AF59+AH59+AJ59+AL59)</f>
        <v>0</v>
      </c>
      <c r="E59" s="3800">
        <f t="shared" si="5"/>
        <v>0</v>
      </c>
      <c r="F59" s="1880"/>
      <c r="G59" s="3819"/>
      <c r="H59" s="1880"/>
      <c r="I59" s="3819"/>
      <c r="J59" s="776"/>
      <c r="K59" s="777"/>
      <c r="L59" s="776"/>
      <c r="M59" s="777"/>
      <c r="N59" s="776"/>
      <c r="O59" s="777"/>
      <c r="P59" s="776"/>
      <c r="Q59" s="777"/>
      <c r="R59" s="776"/>
      <c r="S59" s="777"/>
      <c r="T59" s="776"/>
      <c r="U59" s="777"/>
      <c r="V59" s="776"/>
      <c r="W59" s="777"/>
      <c r="X59" s="776"/>
      <c r="Y59" s="777"/>
      <c r="Z59" s="776"/>
      <c r="AA59" s="777"/>
      <c r="AB59" s="776"/>
      <c r="AC59" s="777"/>
      <c r="AD59" s="776"/>
      <c r="AE59" s="777"/>
      <c r="AF59" s="776"/>
      <c r="AG59" s="777"/>
      <c r="AH59" s="776"/>
      <c r="AI59" s="777"/>
      <c r="AJ59" s="776"/>
      <c r="AK59" s="777"/>
      <c r="AL59" s="1001"/>
      <c r="AM59" s="1002"/>
      <c r="AN59" s="3757"/>
      <c r="AO59" s="3801"/>
      <c r="AP59" s="248"/>
      <c r="AQ59" s="1004"/>
      <c r="AR59" s="1004"/>
      <c r="AS59" s="1004"/>
      <c r="AT59" s="1004"/>
    </row>
    <row r="60" spans="1:46" x14ac:dyDescent="0.25">
      <c r="A60" s="7747"/>
      <c r="B60" s="829" t="s">
        <v>35</v>
      </c>
      <c r="C60" s="3798">
        <f t="shared" si="0"/>
        <v>0</v>
      </c>
      <c r="D60" s="3799">
        <f>SUM(J60+L60+N60+P60+R60+T60+V60+X60+Z60+AB60+AD60+AF60+AH60+AJ60+AL60)</f>
        <v>0</v>
      </c>
      <c r="E60" s="3800">
        <f>SUM(K60+M60+O60+Q60+S60+U60+W60+Y60+AA60+AC60+AE60+AG60+AI60+AK60+AM60)</f>
        <v>0</v>
      </c>
      <c r="F60" s="1880"/>
      <c r="G60" s="3819"/>
      <c r="H60" s="1880"/>
      <c r="I60" s="3819"/>
      <c r="J60" s="776"/>
      <c r="K60" s="777"/>
      <c r="L60" s="776"/>
      <c r="M60" s="777"/>
      <c r="N60" s="776"/>
      <c r="O60" s="777"/>
      <c r="P60" s="776"/>
      <c r="Q60" s="777"/>
      <c r="R60" s="776"/>
      <c r="S60" s="777"/>
      <c r="T60" s="776"/>
      <c r="U60" s="777"/>
      <c r="V60" s="776"/>
      <c r="W60" s="777"/>
      <c r="X60" s="776"/>
      <c r="Y60" s="777"/>
      <c r="Z60" s="776"/>
      <c r="AA60" s="777"/>
      <c r="AB60" s="776"/>
      <c r="AC60" s="777"/>
      <c r="AD60" s="776"/>
      <c r="AE60" s="777"/>
      <c r="AF60" s="776"/>
      <c r="AG60" s="777"/>
      <c r="AH60" s="776"/>
      <c r="AI60" s="777"/>
      <c r="AJ60" s="776"/>
      <c r="AK60" s="777"/>
      <c r="AL60" s="1001"/>
      <c r="AM60" s="1002"/>
      <c r="AN60" s="3757"/>
      <c r="AO60" s="3801"/>
      <c r="AP60" s="248"/>
      <c r="AQ60" s="1004"/>
      <c r="AR60" s="1004"/>
      <c r="AS60" s="1004"/>
      <c r="AT60" s="1004"/>
    </row>
    <row r="61" spans="1:46" x14ac:dyDescent="0.25">
      <c r="A61" s="7747"/>
      <c r="B61" s="829" t="s">
        <v>399</v>
      </c>
      <c r="C61" s="3798">
        <f t="shared" si="0"/>
        <v>0</v>
      </c>
      <c r="D61" s="3799">
        <f t="shared" si="5"/>
        <v>0</v>
      </c>
      <c r="E61" s="3800">
        <f t="shared" si="5"/>
        <v>0</v>
      </c>
      <c r="F61" s="1880"/>
      <c r="G61" s="3819"/>
      <c r="H61" s="1880"/>
      <c r="I61" s="3819"/>
      <c r="J61" s="776"/>
      <c r="K61" s="777"/>
      <c r="L61" s="776"/>
      <c r="M61" s="777"/>
      <c r="N61" s="776"/>
      <c r="O61" s="777"/>
      <c r="P61" s="776"/>
      <c r="Q61" s="777"/>
      <c r="R61" s="776"/>
      <c r="S61" s="777"/>
      <c r="T61" s="776"/>
      <c r="U61" s="777"/>
      <c r="V61" s="776"/>
      <c r="W61" s="777"/>
      <c r="X61" s="776"/>
      <c r="Y61" s="777"/>
      <c r="Z61" s="776"/>
      <c r="AA61" s="777"/>
      <c r="AB61" s="776"/>
      <c r="AC61" s="777"/>
      <c r="AD61" s="776"/>
      <c r="AE61" s="777"/>
      <c r="AF61" s="776"/>
      <c r="AG61" s="777"/>
      <c r="AH61" s="776"/>
      <c r="AI61" s="777"/>
      <c r="AJ61" s="776"/>
      <c r="AK61" s="777"/>
      <c r="AL61" s="1001"/>
      <c r="AM61" s="1002"/>
      <c r="AN61" s="3757"/>
      <c r="AO61" s="3801"/>
      <c r="AP61" s="248"/>
      <c r="AQ61" s="1004"/>
      <c r="AR61" s="1004"/>
      <c r="AS61" s="1004"/>
      <c r="AT61" s="1004"/>
    </row>
    <row r="62" spans="1:46" x14ac:dyDescent="0.25">
      <c r="A62" s="7747"/>
      <c r="B62" s="829" t="s">
        <v>2365</v>
      </c>
      <c r="C62" s="3798">
        <f t="shared" si="0"/>
        <v>0</v>
      </c>
      <c r="D62" s="3799">
        <f t="shared" si="5"/>
        <v>0</v>
      </c>
      <c r="E62" s="3800">
        <f t="shared" si="5"/>
        <v>0</v>
      </c>
      <c r="F62" s="1880"/>
      <c r="G62" s="3819"/>
      <c r="H62" s="1880"/>
      <c r="I62" s="3819"/>
      <c r="J62" s="776"/>
      <c r="K62" s="777"/>
      <c r="L62" s="776"/>
      <c r="M62" s="777"/>
      <c r="N62" s="776"/>
      <c r="O62" s="777"/>
      <c r="P62" s="776"/>
      <c r="Q62" s="777"/>
      <c r="R62" s="776"/>
      <c r="S62" s="777"/>
      <c r="T62" s="776"/>
      <c r="U62" s="777"/>
      <c r="V62" s="776"/>
      <c r="W62" s="777"/>
      <c r="X62" s="776"/>
      <c r="Y62" s="777"/>
      <c r="Z62" s="776"/>
      <c r="AA62" s="777"/>
      <c r="AB62" s="776"/>
      <c r="AC62" s="777"/>
      <c r="AD62" s="776"/>
      <c r="AE62" s="777"/>
      <c r="AF62" s="776"/>
      <c r="AG62" s="777"/>
      <c r="AH62" s="776"/>
      <c r="AI62" s="777"/>
      <c r="AJ62" s="776"/>
      <c r="AK62" s="777"/>
      <c r="AL62" s="1001"/>
      <c r="AM62" s="1002"/>
      <c r="AN62" s="3757"/>
      <c r="AO62" s="3801"/>
      <c r="AP62" s="248"/>
      <c r="AQ62" s="1004"/>
      <c r="AR62" s="1004"/>
      <c r="AS62" s="1004"/>
      <c r="AT62" s="1004"/>
    </row>
    <row r="63" spans="1:46" x14ac:dyDescent="0.25">
      <c r="A63" s="7747"/>
      <c r="B63" s="832" t="s">
        <v>2367</v>
      </c>
      <c r="C63" s="3827">
        <f t="shared" si="0"/>
        <v>0</v>
      </c>
      <c r="D63" s="3799">
        <f>SUM(J63+L63+N63+P63+R63+T63+V63+X63+Z63+AB63+AD63+AF63+AH63+AJ63+AL63)</f>
        <v>0</v>
      </c>
      <c r="E63" s="3805">
        <f>SUM(K63+M63+O63+Q63+S63+U63+W63+Y63+AA63+AC63+AE63+AG63+AI63+AK63+AM63)</f>
        <v>0</v>
      </c>
      <c r="F63" s="1880"/>
      <c r="G63" s="3819"/>
      <c r="H63" s="1880"/>
      <c r="I63" s="3819"/>
      <c r="J63" s="1842"/>
      <c r="K63" s="1843"/>
      <c r="L63" s="1842"/>
      <c r="M63" s="1843"/>
      <c r="N63" s="1842"/>
      <c r="O63" s="1843"/>
      <c r="P63" s="1842"/>
      <c r="Q63" s="1843"/>
      <c r="R63" s="1842"/>
      <c r="S63" s="1843"/>
      <c r="T63" s="1842"/>
      <c r="U63" s="1843"/>
      <c r="V63" s="1842"/>
      <c r="W63" s="1843"/>
      <c r="X63" s="1842"/>
      <c r="Y63" s="1843"/>
      <c r="Z63" s="1842"/>
      <c r="AA63" s="1843"/>
      <c r="AB63" s="1842"/>
      <c r="AC63" s="1843"/>
      <c r="AD63" s="1842"/>
      <c r="AE63" s="1843"/>
      <c r="AF63" s="1842"/>
      <c r="AG63" s="1843"/>
      <c r="AH63" s="1842"/>
      <c r="AI63" s="1843"/>
      <c r="AJ63" s="1842"/>
      <c r="AK63" s="1843"/>
      <c r="AL63" s="3803"/>
      <c r="AM63" s="3766"/>
      <c r="AN63" s="3757"/>
      <c r="AO63" s="1845"/>
      <c r="AP63" s="251"/>
      <c r="AQ63" s="3828"/>
      <c r="AR63" s="3828"/>
      <c r="AS63" s="3828"/>
      <c r="AT63" s="3828"/>
    </row>
    <row r="64" spans="1:46" x14ac:dyDescent="0.25">
      <c r="A64" s="7747"/>
      <c r="B64" s="3807" t="s">
        <v>125</v>
      </c>
      <c r="C64" s="3808">
        <f t="shared" si="0"/>
        <v>0</v>
      </c>
      <c r="D64" s="3809">
        <f t="shared" si="5"/>
        <v>0</v>
      </c>
      <c r="E64" s="3810">
        <f t="shared" si="5"/>
        <v>0</v>
      </c>
      <c r="F64" s="3821"/>
      <c r="G64" s="3829"/>
      <c r="H64" s="3821"/>
      <c r="I64" s="3829"/>
      <c r="J64" s="3747"/>
      <c r="K64" s="3752"/>
      <c r="L64" s="3747"/>
      <c r="M64" s="3752"/>
      <c r="N64" s="3747"/>
      <c r="O64" s="3752"/>
      <c r="P64" s="3747"/>
      <c r="Q64" s="3752"/>
      <c r="R64" s="3747"/>
      <c r="S64" s="3752"/>
      <c r="T64" s="3747"/>
      <c r="U64" s="3752"/>
      <c r="V64" s="3747"/>
      <c r="W64" s="3752"/>
      <c r="X64" s="3747"/>
      <c r="Y64" s="3752"/>
      <c r="Z64" s="3747"/>
      <c r="AA64" s="3752"/>
      <c r="AB64" s="3747"/>
      <c r="AC64" s="3752"/>
      <c r="AD64" s="3747"/>
      <c r="AE64" s="3752"/>
      <c r="AF64" s="3747"/>
      <c r="AG64" s="3752"/>
      <c r="AH64" s="3747"/>
      <c r="AI64" s="3752"/>
      <c r="AJ64" s="3747"/>
      <c r="AK64" s="3752"/>
      <c r="AL64" s="3816"/>
      <c r="AM64" s="3779"/>
      <c r="AN64" s="254"/>
      <c r="AO64" s="3755"/>
      <c r="AP64" s="1831"/>
      <c r="AQ64" s="3750"/>
      <c r="AR64" s="3750"/>
      <c r="AS64" s="3750"/>
      <c r="AT64" s="3750"/>
    </row>
    <row r="65" spans="1:46" x14ac:dyDescent="0.25">
      <c r="A65" s="7651" t="s">
        <v>2371</v>
      </c>
      <c r="B65" s="3787" t="s">
        <v>33</v>
      </c>
      <c r="C65" s="3701">
        <f t="shared" si="0"/>
        <v>0</v>
      </c>
      <c r="D65" s="3788">
        <f>SUM(J65+L65+N65+P65+R65+T65+V65+X65+Z65+AB65)</f>
        <v>0</v>
      </c>
      <c r="E65" s="3789">
        <f>SUM(K65+M65+O65+Q65+S65+U65+W65+Y65+AA65+AC65)</f>
        <v>0</v>
      </c>
      <c r="F65" s="3817"/>
      <c r="G65" s="3818"/>
      <c r="H65" s="3817"/>
      <c r="I65" s="3818"/>
      <c r="J65" s="3790"/>
      <c r="K65" s="3792"/>
      <c r="L65" s="3790"/>
      <c r="M65" s="3792"/>
      <c r="N65" s="3790"/>
      <c r="O65" s="3792"/>
      <c r="P65" s="3790"/>
      <c r="Q65" s="3792"/>
      <c r="R65" s="3790"/>
      <c r="S65" s="3792"/>
      <c r="T65" s="3790"/>
      <c r="U65" s="3792"/>
      <c r="V65" s="3790"/>
      <c r="W65" s="3792"/>
      <c r="X65" s="3790"/>
      <c r="Y65" s="3792"/>
      <c r="Z65" s="3790"/>
      <c r="AA65" s="3792"/>
      <c r="AB65" s="776"/>
      <c r="AC65" s="777"/>
      <c r="AD65" s="3830"/>
      <c r="AE65" s="3831"/>
      <c r="AF65" s="787"/>
      <c r="AG65" s="788"/>
      <c r="AH65" s="787"/>
      <c r="AI65" s="788"/>
      <c r="AJ65" s="787"/>
      <c r="AK65" s="788"/>
      <c r="AL65" s="3832"/>
      <c r="AM65" s="3833"/>
      <c r="AN65" s="3714"/>
      <c r="AO65" s="3815"/>
      <c r="AP65" s="3797"/>
      <c r="AQ65" s="3538"/>
      <c r="AR65" s="3538"/>
      <c r="AS65" s="3538"/>
      <c r="AT65" s="3538"/>
    </row>
    <row r="66" spans="1:46" x14ac:dyDescent="0.25">
      <c r="A66" s="7747"/>
      <c r="B66" s="829" t="s">
        <v>35</v>
      </c>
      <c r="C66" s="3798">
        <f t="shared" si="0"/>
        <v>0</v>
      </c>
      <c r="D66" s="3799">
        <f t="shared" ref="D66:E68" si="6">SUM(J66+L66+N66+P66+R66+T66+V66+X66+Z66+AB66)</f>
        <v>0</v>
      </c>
      <c r="E66" s="3800">
        <f>SUM(K66+M66+O66+Q66+S66+U66+W66+Y66+AA66+AC66)</f>
        <v>0</v>
      </c>
      <c r="F66" s="1880"/>
      <c r="G66" s="3819"/>
      <c r="H66" s="1880"/>
      <c r="I66" s="3819"/>
      <c r="J66" s="776"/>
      <c r="K66" s="777"/>
      <c r="L66" s="776"/>
      <c r="M66" s="777"/>
      <c r="N66" s="776"/>
      <c r="O66" s="777"/>
      <c r="P66" s="776"/>
      <c r="Q66" s="777"/>
      <c r="R66" s="776"/>
      <c r="S66" s="777"/>
      <c r="T66" s="776"/>
      <c r="U66" s="777"/>
      <c r="V66" s="776"/>
      <c r="W66" s="777"/>
      <c r="X66" s="776"/>
      <c r="Y66" s="777"/>
      <c r="Z66" s="776"/>
      <c r="AA66" s="777"/>
      <c r="AB66" s="776"/>
      <c r="AC66" s="777"/>
      <c r="AD66" s="3830"/>
      <c r="AE66" s="3831"/>
      <c r="AF66" s="3834"/>
      <c r="AG66" s="3820"/>
      <c r="AH66" s="3834"/>
      <c r="AI66" s="3820"/>
      <c r="AJ66" s="3834"/>
      <c r="AK66" s="3820"/>
      <c r="AL66" s="3835"/>
      <c r="AM66" s="3836"/>
      <c r="AN66" s="3757"/>
      <c r="AO66" s="3801"/>
      <c r="AP66" s="248"/>
      <c r="AQ66" s="1004"/>
      <c r="AR66" s="1004"/>
      <c r="AS66" s="1004"/>
      <c r="AT66" s="1004"/>
    </row>
    <row r="67" spans="1:46" x14ac:dyDescent="0.25">
      <c r="A67" s="7747"/>
      <c r="B67" s="3651" t="s">
        <v>2367</v>
      </c>
      <c r="C67" s="3798">
        <f t="shared" si="0"/>
        <v>0</v>
      </c>
      <c r="D67" s="3799">
        <f t="shared" si="6"/>
        <v>0</v>
      </c>
      <c r="E67" s="3805">
        <f t="shared" si="6"/>
        <v>0</v>
      </c>
      <c r="F67" s="1880"/>
      <c r="G67" s="3819"/>
      <c r="H67" s="1880"/>
      <c r="I67" s="3819"/>
      <c r="J67" s="1842"/>
      <c r="K67" s="1843"/>
      <c r="L67" s="1842"/>
      <c r="M67" s="1843"/>
      <c r="N67" s="1842"/>
      <c r="O67" s="1843"/>
      <c r="P67" s="1842"/>
      <c r="Q67" s="1843"/>
      <c r="R67" s="1842"/>
      <c r="S67" s="1843"/>
      <c r="T67" s="1842"/>
      <c r="U67" s="1843"/>
      <c r="V67" s="1842"/>
      <c r="W67" s="1843"/>
      <c r="X67" s="1842"/>
      <c r="Y67" s="1843"/>
      <c r="Z67" s="1842"/>
      <c r="AA67" s="1843"/>
      <c r="AB67" s="776"/>
      <c r="AC67" s="777"/>
      <c r="AD67" s="3830"/>
      <c r="AE67" s="3831"/>
      <c r="AF67" s="1880"/>
      <c r="AG67" s="1881"/>
      <c r="AH67" s="1880"/>
      <c r="AI67" s="1881"/>
      <c r="AJ67" s="1880"/>
      <c r="AK67" s="1881"/>
      <c r="AL67" s="3837"/>
      <c r="AM67" s="3838"/>
      <c r="AN67" s="3757"/>
      <c r="AO67" s="1845"/>
      <c r="AP67" s="251"/>
      <c r="AQ67" s="3828"/>
      <c r="AR67" s="3828"/>
      <c r="AS67" s="3828"/>
      <c r="AT67" s="3828"/>
    </row>
    <row r="68" spans="1:46" x14ac:dyDescent="0.25">
      <c r="A68" s="7727"/>
      <c r="B68" s="3807" t="s">
        <v>125</v>
      </c>
      <c r="C68" s="3808">
        <f t="shared" si="0"/>
        <v>0</v>
      </c>
      <c r="D68" s="3809">
        <f t="shared" si="6"/>
        <v>0</v>
      </c>
      <c r="E68" s="3810">
        <f t="shared" si="6"/>
        <v>0</v>
      </c>
      <c r="F68" s="3821"/>
      <c r="G68" s="3829"/>
      <c r="H68" s="3821"/>
      <c r="I68" s="3829"/>
      <c r="J68" s="3747"/>
      <c r="K68" s="3752"/>
      <c r="L68" s="3747"/>
      <c r="M68" s="3752"/>
      <c r="N68" s="3747"/>
      <c r="O68" s="3752"/>
      <c r="P68" s="3747"/>
      <c r="Q68" s="3752"/>
      <c r="R68" s="3747"/>
      <c r="S68" s="3752"/>
      <c r="T68" s="3747"/>
      <c r="U68" s="3752"/>
      <c r="V68" s="3747"/>
      <c r="W68" s="3752"/>
      <c r="X68" s="3747"/>
      <c r="Y68" s="3752"/>
      <c r="Z68" s="3747"/>
      <c r="AA68" s="3752"/>
      <c r="AB68" s="776"/>
      <c r="AC68" s="777"/>
      <c r="AD68" s="3830"/>
      <c r="AE68" s="3831"/>
      <c r="AF68" s="3821"/>
      <c r="AG68" s="3839"/>
      <c r="AH68" s="3821"/>
      <c r="AI68" s="3839"/>
      <c r="AJ68" s="3821"/>
      <c r="AK68" s="3839"/>
      <c r="AL68" s="3840"/>
      <c r="AM68" s="3841"/>
      <c r="AN68" s="254"/>
      <c r="AO68" s="3755"/>
      <c r="AP68" s="1831"/>
      <c r="AQ68" s="3750"/>
      <c r="AR68" s="3750"/>
      <c r="AS68" s="3750"/>
      <c r="AT68" s="3750"/>
    </row>
    <row r="69" spans="1:46" x14ac:dyDescent="0.25">
      <c r="A69" s="7651" t="s">
        <v>2372</v>
      </c>
      <c r="B69" s="3787" t="s">
        <v>33</v>
      </c>
      <c r="C69" s="3701">
        <f t="shared" si="0"/>
        <v>0</v>
      </c>
      <c r="D69" s="3788">
        <f>SUM(J69+L69+N69+P69+R69+T69+V69+X69+Z69+AB69+AD69+AF69+AH69+AJ69+AL69)</f>
        <v>0</v>
      </c>
      <c r="E69" s="3789">
        <f>SUM(K69+M69+O69+Q69+S69+U69+W69+Y69+AA69+AC69+AE69+AG69+AI69+AK69+AM69)</f>
        <v>0</v>
      </c>
      <c r="F69" s="3817"/>
      <c r="G69" s="3818"/>
      <c r="H69" s="3817"/>
      <c r="I69" s="3818"/>
      <c r="J69" s="3790"/>
      <c r="K69" s="3792"/>
      <c r="L69" s="3790"/>
      <c r="M69" s="3792"/>
      <c r="N69" s="3790"/>
      <c r="O69" s="3792"/>
      <c r="P69" s="3790"/>
      <c r="Q69" s="3792"/>
      <c r="R69" s="3790"/>
      <c r="S69" s="3792"/>
      <c r="T69" s="3790"/>
      <c r="U69" s="3792"/>
      <c r="V69" s="3790"/>
      <c r="W69" s="3792"/>
      <c r="X69" s="3790"/>
      <c r="Y69" s="3792"/>
      <c r="Z69" s="3790"/>
      <c r="AA69" s="3792"/>
      <c r="AB69" s="3790"/>
      <c r="AC69" s="3792"/>
      <c r="AD69" s="3790"/>
      <c r="AE69" s="3792"/>
      <c r="AF69" s="3790"/>
      <c r="AG69" s="3792"/>
      <c r="AH69" s="3790"/>
      <c r="AI69" s="3792"/>
      <c r="AJ69" s="3790"/>
      <c r="AK69" s="3792"/>
      <c r="AL69" s="3793"/>
      <c r="AM69" s="3794"/>
      <c r="AN69" s="3714"/>
      <c r="AO69" s="3815"/>
      <c r="AP69" s="3797"/>
      <c r="AQ69" s="3538"/>
      <c r="AR69" s="3538"/>
      <c r="AS69" s="3538"/>
      <c r="AT69" s="3538"/>
    </row>
    <row r="70" spans="1:46" x14ac:dyDescent="0.25">
      <c r="A70" s="7747"/>
      <c r="B70" s="829" t="s">
        <v>76</v>
      </c>
      <c r="C70" s="3798">
        <f t="shared" si="0"/>
        <v>0</v>
      </c>
      <c r="D70" s="3799">
        <f t="shared" ref="D70:E75" si="7">SUM(J70+L70+N70+P70+R70+T70+V70+X70+Z70+AB70+AD70+AF70+AH70+AJ70+AL70)</f>
        <v>0</v>
      </c>
      <c r="E70" s="3800">
        <f t="shared" si="7"/>
        <v>0</v>
      </c>
      <c r="F70" s="1880"/>
      <c r="G70" s="3819"/>
      <c r="H70" s="1880"/>
      <c r="I70" s="3819"/>
      <c r="J70" s="776"/>
      <c r="K70" s="777"/>
      <c r="L70" s="776"/>
      <c r="M70" s="777"/>
      <c r="N70" s="776"/>
      <c r="O70" s="777"/>
      <c r="P70" s="776"/>
      <c r="Q70" s="777"/>
      <c r="R70" s="776"/>
      <c r="S70" s="777"/>
      <c r="T70" s="776"/>
      <c r="U70" s="777"/>
      <c r="V70" s="776"/>
      <c r="W70" s="777"/>
      <c r="X70" s="776"/>
      <c r="Y70" s="777"/>
      <c r="Z70" s="776"/>
      <c r="AA70" s="777"/>
      <c r="AB70" s="776"/>
      <c r="AC70" s="777"/>
      <c r="AD70" s="776"/>
      <c r="AE70" s="777"/>
      <c r="AF70" s="776"/>
      <c r="AG70" s="777"/>
      <c r="AH70" s="776"/>
      <c r="AI70" s="777"/>
      <c r="AJ70" s="776"/>
      <c r="AK70" s="777"/>
      <c r="AL70" s="1001"/>
      <c r="AM70" s="1002"/>
      <c r="AN70" s="3757"/>
      <c r="AO70" s="3842"/>
      <c r="AP70" s="3772"/>
      <c r="AQ70" s="3843"/>
      <c r="AR70" s="3843"/>
      <c r="AS70" s="3843"/>
      <c r="AT70" s="3843"/>
    </row>
    <row r="71" spans="1:46" x14ac:dyDescent="0.25">
      <c r="A71" s="7747"/>
      <c r="B71" s="829" t="s">
        <v>35</v>
      </c>
      <c r="C71" s="3798">
        <f t="shared" si="0"/>
        <v>0</v>
      </c>
      <c r="D71" s="3799">
        <f t="shared" si="7"/>
        <v>0</v>
      </c>
      <c r="E71" s="3800">
        <f t="shared" si="7"/>
        <v>0</v>
      </c>
      <c r="F71" s="1880"/>
      <c r="G71" s="3819"/>
      <c r="H71" s="1880"/>
      <c r="I71" s="3819"/>
      <c r="J71" s="776"/>
      <c r="K71" s="777"/>
      <c r="L71" s="776"/>
      <c r="M71" s="777"/>
      <c r="N71" s="776"/>
      <c r="O71" s="777"/>
      <c r="P71" s="776"/>
      <c r="Q71" s="777"/>
      <c r="R71" s="776"/>
      <c r="S71" s="777"/>
      <c r="T71" s="776"/>
      <c r="U71" s="777"/>
      <c r="V71" s="776"/>
      <c r="W71" s="777"/>
      <c r="X71" s="776"/>
      <c r="Y71" s="777"/>
      <c r="Z71" s="776"/>
      <c r="AA71" s="777"/>
      <c r="AB71" s="776"/>
      <c r="AC71" s="777"/>
      <c r="AD71" s="776"/>
      <c r="AE71" s="777"/>
      <c r="AF71" s="776"/>
      <c r="AG71" s="777"/>
      <c r="AH71" s="776"/>
      <c r="AI71" s="777"/>
      <c r="AJ71" s="776"/>
      <c r="AK71" s="777"/>
      <c r="AL71" s="1001"/>
      <c r="AM71" s="1002"/>
      <c r="AN71" s="3757"/>
      <c r="AO71" s="3801"/>
      <c r="AP71" s="248"/>
      <c r="AQ71" s="1004"/>
      <c r="AR71" s="1004"/>
      <c r="AS71" s="1004"/>
      <c r="AT71" s="1004"/>
    </row>
    <row r="72" spans="1:46" x14ac:dyDescent="0.25">
      <c r="A72" s="7747"/>
      <c r="B72" s="829" t="s">
        <v>399</v>
      </c>
      <c r="C72" s="3798">
        <f t="shared" si="0"/>
        <v>0</v>
      </c>
      <c r="D72" s="3799">
        <f t="shared" si="7"/>
        <v>0</v>
      </c>
      <c r="E72" s="3800">
        <f>SUM(K72+M72+O72+Q72+S72+U72+W72+Y72+AA72+AC72+AE72+AG72+AI72+AK72+AM72)</f>
        <v>0</v>
      </c>
      <c r="F72" s="1880"/>
      <c r="G72" s="3819"/>
      <c r="H72" s="1880"/>
      <c r="I72" s="3819"/>
      <c r="J72" s="776"/>
      <c r="K72" s="777"/>
      <c r="L72" s="776"/>
      <c r="M72" s="777"/>
      <c r="N72" s="776"/>
      <c r="O72" s="777"/>
      <c r="P72" s="776"/>
      <c r="Q72" s="777"/>
      <c r="R72" s="776"/>
      <c r="S72" s="777"/>
      <c r="T72" s="776"/>
      <c r="U72" s="777"/>
      <c r="V72" s="776"/>
      <c r="W72" s="777"/>
      <c r="X72" s="776"/>
      <c r="Y72" s="777"/>
      <c r="Z72" s="776"/>
      <c r="AA72" s="777"/>
      <c r="AB72" s="776"/>
      <c r="AC72" s="777"/>
      <c r="AD72" s="776"/>
      <c r="AE72" s="777"/>
      <c r="AF72" s="776"/>
      <c r="AG72" s="777"/>
      <c r="AH72" s="776"/>
      <c r="AI72" s="777"/>
      <c r="AJ72" s="776"/>
      <c r="AK72" s="777"/>
      <c r="AL72" s="1001"/>
      <c r="AM72" s="1002"/>
      <c r="AN72" s="3757"/>
      <c r="AO72" s="3801"/>
      <c r="AP72" s="248"/>
      <c r="AQ72" s="1004"/>
      <c r="AR72" s="1004"/>
      <c r="AS72" s="1004"/>
      <c r="AT72" s="1004"/>
    </row>
    <row r="73" spans="1:46" x14ac:dyDescent="0.25">
      <c r="A73" s="7747"/>
      <c r="B73" s="829" t="s">
        <v>2365</v>
      </c>
      <c r="C73" s="3798">
        <f t="shared" si="0"/>
        <v>0</v>
      </c>
      <c r="D73" s="3799">
        <f t="shared" si="7"/>
        <v>0</v>
      </c>
      <c r="E73" s="3800">
        <f t="shared" si="7"/>
        <v>0</v>
      </c>
      <c r="F73" s="1880"/>
      <c r="G73" s="3819"/>
      <c r="H73" s="1880"/>
      <c r="I73" s="3819"/>
      <c r="J73" s="776"/>
      <c r="K73" s="777"/>
      <c r="L73" s="776"/>
      <c r="M73" s="777"/>
      <c r="N73" s="776"/>
      <c r="O73" s="777"/>
      <c r="P73" s="776"/>
      <c r="Q73" s="777"/>
      <c r="R73" s="776"/>
      <c r="S73" s="777"/>
      <c r="T73" s="776"/>
      <c r="U73" s="777"/>
      <c r="V73" s="776"/>
      <c r="W73" s="777"/>
      <c r="X73" s="776"/>
      <c r="Y73" s="777"/>
      <c r="Z73" s="776"/>
      <c r="AA73" s="777"/>
      <c r="AB73" s="776"/>
      <c r="AC73" s="777"/>
      <c r="AD73" s="776"/>
      <c r="AE73" s="777"/>
      <c r="AF73" s="776"/>
      <c r="AG73" s="777"/>
      <c r="AH73" s="776"/>
      <c r="AI73" s="777"/>
      <c r="AJ73" s="776"/>
      <c r="AK73" s="777"/>
      <c r="AL73" s="1001"/>
      <c r="AM73" s="1002"/>
      <c r="AN73" s="3757"/>
      <c r="AO73" s="3801"/>
      <c r="AP73" s="248"/>
      <c r="AQ73" s="1004"/>
      <c r="AR73" s="1004"/>
      <c r="AS73" s="1004"/>
      <c r="AT73" s="1004"/>
    </row>
    <row r="74" spans="1:46" x14ac:dyDescent="0.25">
      <c r="A74" s="7747"/>
      <c r="B74" s="832" t="s">
        <v>2367</v>
      </c>
      <c r="C74" s="3827">
        <f t="shared" si="0"/>
        <v>0</v>
      </c>
      <c r="D74" s="3799">
        <f t="shared" si="7"/>
        <v>0</v>
      </c>
      <c r="E74" s="3805">
        <f t="shared" si="7"/>
        <v>0</v>
      </c>
      <c r="F74" s="1880"/>
      <c r="G74" s="3819"/>
      <c r="H74" s="1880"/>
      <c r="I74" s="3819"/>
      <c r="J74" s="1842"/>
      <c r="K74" s="1843"/>
      <c r="L74" s="1842"/>
      <c r="M74" s="1843"/>
      <c r="N74" s="1842"/>
      <c r="O74" s="1843"/>
      <c r="P74" s="1842"/>
      <c r="Q74" s="1843"/>
      <c r="R74" s="1842"/>
      <c r="S74" s="1843"/>
      <c r="T74" s="1842"/>
      <c r="U74" s="1843"/>
      <c r="V74" s="1842"/>
      <c r="W74" s="1843"/>
      <c r="X74" s="1842"/>
      <c r="Y74" s="1843"/>
      <c r="Z74" s="1842"/>
      <c r="AA74" s="1843"/>
      <c r="AB74" s="1842"/>
      <c r="AC74" s="1843"/>
      <c r="AD74" s="1842"/>
      <c r="AE74" s="1843"/>
      <c r="AF74" s="1842"/>
      <c r="AG74" s="1843"/>
      <c r="AH74" s="1842"/>
      <c r="AI74" s="1843"/>
      <c r="AJ74" s="1842"/>
      <c r="AK74" s="1843"/>
      <c r="AL74" s="3803"/>
      <c r="AM74" s="3766"/>
      <c r="AN74" s="3757"/>
      <c r="AO74" s="1845"/>
      <c r="AP74" s="251"/>
      <c r="AQ74" s="3828"/>
      <c r="AR74" s="3828"/>
      <c r="AS74" s="3828"/>
      <c r="AT74" s="3828"/>
    </row>
    <row r="75" spans="1:46" x14ac:dyDescent="0.25">
      <c r="A75" s="7727"/>
      <c r="B75" s="3807" t="s">
        <v>125</v>
      </c>
      <c r="C75" s="3808">
        <f t="shared" si="0"/>
        <v>0</v>
      </c>
      <c r="D75" s="3809">
        <f t="shared" si="7"/>
        <v>0</v>
      </c>
      <c r="E75" s="3810">
        <f t="shared" si="7"/>
        <v>0</v>
      </c>
      <c r="F75" s="3821"/>
      <c r="G75" s="3829"/>
      <c r="H75" s="3821"/>
      <c r="I75" s="3829"/>
      <c r="J75" s="3747"/>
      <c r="K75" s="3752"/>
      <c r="L75" s="3747"/>
      <c r="M75" s="3752"/>
      <c r="N75" s="3747"/>
      <c r="O75" s="3752"/>
      <c r="P75" s="3747"/>
      <c r="Q75" s="3752"/>
      <c r="R75" s="3747"/>
      <c r="S75" s="3752"/>
      <c r="T75" s="3747"/>
      <c r="U75" s="3752"/>
      <c r="V75" s="3747"/>
      <c r="W75" s="3752"/>
      <c r="X75" s="3747"/>
      <c r="Y75" s="3752"/>
      <c r="Z75" s="3747"/>
      <c r="AA75" s="3752"/>
      <c r="AB75" s="3747"/>
      <c r="AC75" s="3752"/>
      <c r="AD75" s="3747"/>
      <c r="AE75" s="3752"/>
      <c r="AF75" s="3747"/>
      <c r="AG75" s="3752"/>
      <c r="AH75" s="3747"/>
      <c r="AI75" s="3752"/>
      <c r="AJ75" s="3747"/>
      <c r="AK75" s="3752"/>
      <c r="AL75" s="3816"/>
      <c r="AM75" s="3779"/>
      <c r="AN75" s="254"/>
      <c r="AO75" s="3755"/>
      <c r="AP75" s="1831"/>
      <c r="AQ75" s="3750"/>
      <c r="AR75" s="3750"/>
      <c r="AS75" s="3750"/>
      <c r="AT75" s="3750"/>
    </row>
    <row r="76" spans="1:46" x14ac:dyDescent="0.25">
      <c r="A76" s="7651" t="s">
        <v>2373</v>
      </c>
      <c r="B76" s="3787" t="s">
        <v>2374</v>
      </c>
      <c r="C76" s="3701">
        <f>SUM(D76+E76)</f>
        <v>0</v>
      </c>
      <c r="D76" s="3844"/>
      <c r="E76" s="3789">
        <f>SUM(K76+M76+O76+Q76+S76+U76+W76+Y76+AA76+AC76)</f>
        <v>0</v>
      </c>
      <c r="F76" s="3817"/>
      <c r="G76" s="3818"/>
      <c r="H76" s="3817"/>
      <c r="I76" s="3818"/>
      <c r="J76" s="3817"/>
      <c r="K76" s="3792"/>
      <c r="L76" s="3817"/>
      <c r="M76" s="3792"/>
      <c r="N76" s="3817"/>
      <c r="O76" s="3792"/>
      <c r="P76" s="3817"/>
      <c r="Q76" s="3792"/>
      <c r="R76" s="3817"/>
      <c r="S76" s="3792"/>
      <c r="T76" s="3817"/>
      <c r="U76" s="3792"/>
      <c r="V76" s="3817"/>
      <c r="W76" s="3792"/>
      <c r="X76" s="3817"/>
      <c r="Y76" s="3792"/>
      <c r="Z76" s="3817"/>
      <c r="AA76" s="3792"/>
      <c r="AB76" s="3817"/>
      <c r="AC76" s="1843"/>
      <c r="AD76" s="1884"/>
      <c r="AE76" s="1885"/>
      <c r="AF76" s="787"/>
      <c r="AG76" s="788"/>
      <c r="AH76" s="787"/>
      <c r="AI76" s="788"/>
      <c r="AJ76" s="787"/>
      <c r="AK76" s="788"/>
      <c r="AL76" s="3832"/>
      <c r="AM76" s="3833"/>
      <c r="AN76" s="3714"/>
      <c r="AO76" s="3815"/>
      <c r="AP76" s="3797"/>
      <c r="AQ76" s="3538"/>
      <c r="AR76" s="3538"/>
      <c r="AS76" s="3538"/>
      <c r="AT76" s="3538"/>
    </row>
    <row r="77" spans="1:46" x14ac:dyDescent="0.25">
      <c r="A77" s="7747"/>
      <c r="B77" s="3845" t="s">
        <v>2375</v>
      </c>
      <c r="C77" s="3846">
        <f t="shared" si="0"/>
        <v>0</v>
      </c>
      <c r="D77" s="1882"/>
      <c r="E77" s="3805">
        <f t="shared" ref="E77:E80" si="8">SUM(K77+M77+O77+Q77+S77+U77+W77+Y77+AA77+AC77)</f>
        <v>0</v>
      </c>
      <c r="F77" s="1880"/>
      <c r="G77" s="3819"/>
      <c r="H77" s="1880"/>
      <c r="I77" s="3819"/>
      <c r="J77" s="1880"/>
      <c r="K77" s="777"/>
      <c r="L77" s="1880"/>
      <c r="M77" s="777"/>
      <c r="N77" s="1880"/>
      <c r="O77" s="777"/>
      <c r="P77" s="1880"/>
      <c r="Q77" s="777"/>
      <c r="R77" s="1880"/>
      <c r="S77" s="777"/>
      <c r="T77" s="1880"/>
      <c r="U77" s="777"/>
      <c r="V77" s="1880"/>
      <c r="W77" s="777"/>
      <c r="X77" s="1880"/>
      <c r="Y77" s="777"/>
      <c r="Z77" s="1880"/>
      <c r="AA77" s="777"/>
      <c r="AB77" s="1880"/>
      <c r="AC77" s="1843"/>
      <c r="AD77" s="1884"/>
      <c r="AE77" s="1885"/>
      <c r="AF77" s="3834"/>
      <c r="AG77" s="3820"/>
      <c r="AH77" s="3834"/>
      <c r="AI77" s="3820"/>
      <c r="AJ77" s="3834"/>
      <c r="AK77" s="3820"/>
      <c r="AL77" s="3835"/>
      <c r="AM77" s="3836"/>
      <c r="AN77" s="3757"/>
      <c r="AO77" s="3801"/>
      <c r="AP77" s="248"/>
      <c r="AQ77" s="1004"/>
      <c r="AR77" s="1004"/>
      <c r="AS77" s="1004"/>
      <c r="AT77" s="1004"/>
    </row>
    <row r="78" spans="1:46" x14ac:dyDescent="0.25">
      <c r="A78" s="7747"/>
      <c r="B78" s="3845" t="s">
        <v>2376</v>
      </c>
      <c r="C78" s="3846">
        <f t="shared" ref="C78:C89" si="9">SUM(D78+E78)</f>
        <v>0</v>
      </c>
      <c r="D78" s="3847"/>
      <c r="E78" s="3805">
        <f t="shared" si="8"/>
        <v>0</v>
      </c>
      <c r="F78" s="3834"/>
      <c r="G78" s="3848"/>
      <c r="H78" s="3834"/>
      <c r="I78" s="3848"/>
      <c r="J78" s="3834"/>
      <c r="K78" s="777"/>
      <c r="L78" s="3834"/>
      <c r="M78" s="777"/>
      <c r="N78" s="3834"/>
      <c r="O78" s="777"/>
      <c r="P78" s="3834"/>
      <c r="Q78" s="777"/>
      <c r="R78" s="3834"/>
      <c r="S78" s="777"/>
      <c r="T78" s="3834"/>
      <c r="U78" s="777"/>
      <c r="V78" s="3834"/>
      <c r="W78" s="777"/>
      <c r="X78" s="3834"/>
      <c r="Y78" s="777"/>
      <c r="Z78" s="3834"/>
      <c r="AA78" s="777"/>
      <c r="AB78" s="3834"/>
      <c r="AC78" s="1843"/>
      <c r="AD78" s="1884"/>
      <c r="AE78" s="1885"/>
      <c r="AF78" s="3834"/>
      <c r="AG78" s="3820"/>
      <c r="AH78" s="3834"/>
      <c r="AI78" s="3820"/>
      <c r="AJ78" s="3834"/>
      <c r="AK78" s="3820"/>
      <c r="AL78" s="3835"/>
      <c r="AM78" s="3836"/>
      <c r="AN78" s="3757"/>
      <c r="AO78" s="1845"/>
      <c r="AP78" s="251"/>
      <c r="AQ78" s="3828"/>
      <c r="AR78" s="3828"/>
      <c r="AS78" s="3828"/>
      <c r="AT78" s="3828"/>
    </row>
    <row r="79" spans="1:46" x14ac:dyDescent="0.25">
      <c r="A79" s="7747"/>
      <c r="B79" s="3845" t="s">
        <v>2377</v>
      </c>
      <c r="C79" s="3798">
        <f t="shared" si="9"/>
        <v>0</v>
      </c>
      <c r="D79" s="1882"/>
      <c r="E79" s="3805">
        <f t="shared" si="8"/>
        <v>0</v>
      </c>
      <c r="F79" s="1880"/>
      <c r="G79" s="3819"/>
      <c r="H79" s="1880"/>
      <c r="I79" s="3819"/>
      <c r="J79" s="1880"/>
      <c r="K79" s="1843"/>
      <c r="L79" s="1880"/>
      <c r="M79" s="1843"/>
      <c r="N79" s="1880"/>
      <c r="O79" s="1843"/>
      <c r="P79" s="1880"/>
      <c r="Q79" s="1843"/>
      <c r="R79" s="1880"/>
      <c r="S79" s="1843"/>
      <c r="T79" s="1880"/>
      <c r="U79" s="1843"/>
      <c r="V79" s="1880"/>
      <c r="W79" s="1843"/>
      <c r="X79" s="1880"/>
      <c r="Y79" s="1843"/>
      <c r="Z79" s="1880"/>
      <c r="AA79" s="1843"/>
      <c r="AB79" s="1880"/>
      <c r="AC79" s="1843"/>
      <c r="AD79" s="1884"/>
      <c r="AE79" s="1885"/>
      <c r="AF79" s="3834"/>
      <c r="AG79" s="3820"/>
      <c r="AH79" s="3834"/>
      <c r="AI79" s="3820"/>
      <c r="AJ79" s="3834"/>
      <c r="AK79" s="3820"/>
      <c r="AL79" s="3835"/>
      <c r="AM79" s="3836"/>
      <c r="AN79" s="3757"/>
      <c r="AO79" s="1845"/>
      <c r="AP79" s="251"/>
      <c r="AQ79" s="3828"/>
      <c r="AR79" s="3828"/>
      <c r="AS79" s="3828"/>
      <c r="AT79" s="3828"/>
    </row>
    <row r="80" spans="1:46" x14ac:dyDescent="0.25">
      <c r="A80" s="7747"/>
      <c r="B80" s="3849" t="s">
        <v>2367</v>
      </c>
      <c r="C80" s="3850">
        <f t="shared" si="9"/>
        <v>0</v>
      </c>
      <c r="D80" s="1888"/>
      <c r="E80" s="3810">
        <f t="shared" si="8"/>
        <v>0</v>
      </c>
      <c r="F80" s="3821"/>
      <c r="G80" s="3829"/>
      <c r="H80" s="3821"/>
      <c r="I80" s="3829"/>
      <c r="J80" s="3821"/>
      <c r="K80" s="3752"/>
      <c r="L80" s="3821"/>
      <c r="M80" s="3752"/>
      <c r="N80" s="3821"/>
      <c r="O80" s="3752"/>
      <c r="P80" s="3821"/>
      <c r="Q80" s="3752"/>
      <c r="R80" s="3821"/>
      <c r="S80" s="3752"/>
      <c r="T80" s="3821"/>
      <c r="U80" s="3752"/>
      <c r="V80" s="3821"/>
      <c r="W80" s="3752"/>
      <c r="X80" s="3821"/>
      <c r="Y80" s="3752"/>
      <c r="Z80" s="3821"/>
      <c r="AA80" s="3752"/>
      <c r="AB80" s="3821"/>
      <c r="AC80" s="3752"/>
      <c r="AD80" s="3851"/>
      <c r="AE80" s="3852"/>
      <c r="AF80" s="3821"/>
      <c r="AG80" s="3839"/>
      <c r="AH80" s="3821"/>
      <c r="AI80" s="3839"/>
      <c r="AJ80" s="3821"/>
      <c r="AK80" s="3839"/>
      <c r="AL80" s="3840"/>
      <c r="AM80" s="3841"/>
      <c r="AN80" s="254"/>
      <c r="AO80" s="3755"/>
      <c r="AP80" s="1831"/>
      <c r="AQ80" s="3750"/>
      <c r="AR80" s="3750"/>
      <c r="AS80" s="3750"/>
      <c r="AT80" s="3750"/>
    </row>
    <row r="81" spans="1:46" x14ac:dyDescent="0.25">
      <c r="A81" s="3853" t="s">
        <v>2378</v>
      </c>
      <c r="B81" s="3854" t="s">
        <v>76</v>
      </c>
      <c r="C81" s="3850">
        <f t="shared" si="9"/>
        <v>0</v>
      </c>
      <c r="D81" s="3855">
        <f>SUM(F81+H81+J81)</f>
        <v>0</v>
      </c>
      <c r="E81" s="3810">
        <f>SUM(G81+I81+K81)</f>
        <v>0</v>
      </c>
      <c r="F81" s="3856"/>
      <c r="G81" s="3857"/>
      <c r="H81" s="3856"/>
      <c r="I81" s="3857"/>
      <c r="J81" s="3856"/>
      <c r="K81" s="3858"/>
      <c r="L81" s="3859"/>
      <c r="M81" s="3860"/>
      <c r="N81" s="3859"/>
      <c r="O81" s="3860"/>
      <c r="P81" s="3859"/>
      <c r="Q81" s="3860"/>
      <c r="R81" s="3859"/>
      <c r="S81" s="3860"/>
      <c r="T81" s="3859"/>
      <c r="U81" s="3860"/>
      <c r="V81" s="3859"/>
      <c r="W81" s="3860"/>
      <c r="X81" s="3859"/>
      <c r="Y81" s="3860"/>
      <c r="Z81" s="3859"/>
      <c r="AA81" s="3860"/>
      <c r="AB81" s="3859"/>
      <c r="AC81" s="3860"/>
      <c r="AD81" s="3861"/>
      <c r="AE81" s="3862"/>
      <c r="AF81" s="3863"/>
      <c r="AG81" s="3864"/>
      <c r="AH81" s="3863"/>
      <c r="AI81" s="3864"/>
      <c r="AJ81" s="3863"/>
      <c r="AK81" s="3864"/>
      <c r="AL81" s="3865"/>
      <c r="AM81" s="3866"/>
      <c r="AN81" s="3867"/>
      <c r="AO81" s="3868"/>
      <c r="AP81" s="3857"/>
      <c r="AQ81" s="3869"/>
      <c r="AR81" s="3869"/>
      <c r="AS81" s="3869"/>
      <c r="AT81" s="3869"/>
    </row>
    <row r="82" spans="1:46" x14ac:dyDescent="0.25">
      <c r="A82" s="7651" t="s">
        <v>2379</v>
      </c>
      <c r="B82" s="3787" t="s">
        <v>33</v>
      </c>
      <c r="C82" s="3701">
        <f t="shared" si="9"/>
        <v>0</v>
      </c>
      <c r="D82" s="3788">
        <f>+F82+H82+J82+L82+N82+P82+R82+T82+V82+X82+Z82+AB82+AD82+AF82+AH82+AJ82+AL82</f>
        <v>0</v>
      </c>
      <c r="E82" s="3789">
        <f>+G82+I82+K82+M82+O82+Q82+S82+U82+W82+Y82+AA82+AC82+AE82+AG82+AI82+AK82+AM82</f>
        <v>0</v>
      </c>
      <c r="F82" s="770"/>
      <c r="G82" s="259"/>
      <c r="H82" s="770"/>
      <c r="I82" s="259"/>
      <c r="J82" s="770"/>
      <c r="K82" s="771"/>
      <c r="L82" s="776"/>
      <c r="M82" s="777"/>
      <c r="N82" s="776"/>
      <c r="O82" s="777"/>
      <c r="P82" s="776"/>
      <c r="Q82" s="777"/>
      <c r="R82" s="776"/>
      <c r="S82" s="777"/>
      <c r="T82" s="776"/>
      <c r="U82" s="777"/>
      <c r="V82" s="776"/>
      <c r="W82" s="777"/>
      <c r="X82" s="776"/>
      <c r="Y82" s="777"/>
      <c r="Z82" s="776"/>
      <c r="AA82" s="777"/>
      <c r="AB82" s="776"/>
      <c r="AC82" s="777"/>
      <c r="AD82" s="770"/>
      <c r="AE82" s="771"/>
      <c r="AF82" s="770"/>
      <c r="AG82" s="771"/>
      <c r="AH82" s="770"/>
      <c r="AI82" s="771"/>
      <c r="AJ82" s="770"/>
      <c r="AK82" s="771"/>
      <c r="AL82" s="3870"/>
      <c r="AM82" s="3765"/>
      <c r="AN82" s="3871"/>
      <c r="AO82" s="773"/>
      <c r="AP82" s="259"/>
      <c r="AQ82" s="3745"/>
      <c r="AR82" s="3745"/>
      <c r="AS82" s="3745"/>
      <c r="AT82" s="3745"/>
    </row>
    <row r="83" spans="1:46" x14ac:dyDescent="0.25">
      <c r="A83" s="7747"/>
      <c r="B83" s="829" t="s">
        <v>76</v>
      </c>
      <c r="C83" s="3798">
        <f t="shared" si="9"/>
        <v>0</v>
      </c>
      <c r="D83" s="3799">
        <f t="shared" ref="D83:E89" si="10">+F83+H83+J83+L83+N83+P83+R83+T83+V83+X83+Z83+AB83+AD83+AF83+AH83+AJ83+AL83</f>
        <v>0</v>
      </c>
      <c r="E83" s="3800">
        <f t="shared" si="10"/>
        <v>0</v>
      </c>
      <c r="F83" s="776"/>
      <c r="G83" s="248"/>
      <c r="H83" s="776"/>
      <c r="I83" s="248"/>
      <c r="J83" s="776"/>
      <c r="K83" s="777"/>
      <c r="L83" s="776"/>
      <c r="M83" s="777"/>
      <c r="N83" s="776"/>
      <c r="O83" s="777"/>
      <c r="P83" s="776"/>
      <c r="Q83" s="777"/>
      <c r="R83" s="776"/>
      <c r="S83" s="777"/>
      <c r="T83" s="776"/>
      <c r="U83" s="777"/>
      <c r="V83" s="776"/>
      <c r="W83" s="777"/>
      <c r="X83" s="776"/>
      <c r="Y83" s="777"/>
      <c r="Z83" s="776"/>
      <c r="AA83" s="777"/>
      <c r="AB83" s="776"/>
      <c r="AC83" s="777"/>
      <c r="AD83" s="776"/>
      <c r="AE83" s="777"/>
      <c r="AF83" s="776"/>
      <c r="AG83" s="777"/>
      <c r="AH83" s="776"/>
      <c r="AI83" s="777"/>
      <c r="AJ83" s="776"/>
      <c r="AK83" s="777"/>
      <c r="AL83" s="1001"/>
      <c r="AM83" s="1002"/>
      <c r="AN83" s="3872"/>
      <c r="AO83" s="3801"/>
      <c r="AP83" s="248"/>
      <c r="AQ83" s="1004"/>
      <c r="AR83" s="1004"/>
      <c r="AS83" s="1004"/>
      <c r="AT83" s="1004"/>
    </row>
    <row r="84" spans="1:46" x14ac:dyDescent="0.25">
      <c r="A84" s="7747"/>
      <c r="B84" s="829" t="s">
        <v>35</v>
      </c>
      <c r="C84" s="3798">
        <f t="shared" si="9"/>
        <v>0</v>
      </c>
      <c r="D84" s="3799">
        <f t="shared" si="10"/>
        <v>0</v>
      </c>
      <c r="E84" s="3800">
        <f t="shared" si="10"/>
        <v>0</v>
      </c>
      <c r="F84" s="776"/>
      <c r="G84" s="248"/>
      <c r="H84" s="776"/>
      <c r="I84" s="248"/>
      <c r="J84" s="776"/>
      <c r="K84" s="777"/>
      <c r="L84" s="776"/>
      <c r="M84" s="777"/>
      <c r="N84" s="776"/>
      <c r="O84" s="777"/>
      <c r="P84" s="776"/>
      <c r="Q84" s="777"/>
      <c r="R84" s="776"/>
      <c r="S84" s="777"/>
      <c r="T84" s="776"/>
      <c r="U84" s="777"/>
      <c r="V84" s="776"/>
      <c r="W84" s="777"/>
      <c r="X84" s="776"/>
      <c r="Y84" s="777"/>
      <c r="Z84" s="776"/>
      <c r="AA84" s="777"/>
      <c r="AB84" s="776"/>
      <c r="AC84" s="777"/>
      <c r="AD84" s="776"/>
      <c r="AE84" s="777"/>
      <c r="AF84" s="776"/>
      <c r="AG84" s="777"/>
      <c r="AH84" s="776"/>
      <c r="AI84" s="777"/>
      <c r="AJ84" s="776"/>
      <c r="AK84" s="777"/>
      <c r="AL84" s="1001"/>
      <c r="AM84" s="1002"/>
      <c r="AN84" s="3872"/>
      <c r="AO84" s="3801"/>
      <c r="AP84" s="248"/>
      <c r="AQ84" s="1004"/>
      <c r="AR84" s="1004"/>
      <c r="AS84" s="1004"/>
      <c r="AT84" s="1004"/>
    </row>
    <row r="85" spans="1:46" x14ac:dyDescent="0.25">
      <c r="A85" s="7747"/>
      <c r="B85" s="829" t="s">
        <v>399</v>
      </c>
      <c r="C85" s="3798">
        <f t="shared" si="9"/>
        <v>0</v>
      </c>
      <c r="D85" s="3799">
        <f t="shared" si="10"/>
        <v>0</v>
      </c>
      <c r="E85" s="3800">
        <f t="shared" si="10"/>
        <v>0</v>
      </c>
      <c r="F85" s="776"/>
      <c r="G85" s="248"/>
      <c r="H85" s="776"/>
      <c r="I85" s="248"/>
      <c r="J85" s="776"/>
      <c r="K85" s="777"/>
      <c r="L85" s="776"/>
      <c r="M85" s="777"/>
      <c r="N85" s="776"/>
      <c r="O85" s="777"/>
      <c r="P85" s="776"/>
      <c r="Q85" s="777"/>
      <c r="R85" s="776"/>
      <c r="S85" s="777"/>
      <c r="T85" s="776"/>
      <c r="U85" s="777"/>
      <c r="V85" s="776"/>
      <c r="W85" s="777"/>
      <c r="X85" s="776"/>
      <c r="Y85" s="777"/>
      <c r="Z85" s="776"/>
      <c r="AA85" s="777"/>
      <c r="AB85" s="776"/>
      <c r="AC85" s="777"/>
      <c r="AD85" s="776"/>
      <c r="AE85" s="777"/>
      <c r="AF85" s="776"/>
      <c r="AG85" s="777"/>
      <c r="AH85" s="776"/>
      <c r="AI85" s="777"/>
      <c r="AJ85" s="776"/>
      <c r="AK85" s="777"/>
      <c r="AL85" s="1001"/>
      <c r="AM85" s="1002"/>
      <c r="AN85" s="3872"/>
      <c r="AO85" s="3801"/>
      <c r="AP85" s="248"/>
      <c r="AQ85" s="1004"/>
      <c r="AR85" s="1004"/>
      <c r="AS85" s="1004"/>
      <c r="AT85" s="1004"/>
    </row>
    <row r="86" spans="1:46" x14ac:dyDescent="0.25">
      <c r="A86" s="7747"/>
      <c r="B86" s="829" t="s">
        <v>2365</v>
      </c>
      <c r="C86" s="3798">
        <f t="shared" si="9"/>
        <v>0</v>
      </c>
      <c r="D86" s="3799">
        <f t="shared" si="10"/>
        <v>0</v>
      </c>
      <c r="E86" s="3800">
        <f t="shared" si="10"/>
        <v>0</v>
      </c>
      <c r="F86" s="776"/>
      <c r="G86" s="248"/>
      <c r="H86" s="776"/>
      <c r="I86" s="248"/>
      <c r="J86" s="776"/>
      <c r="K86" s="777"/>
      <c r="L86" s="776"/>
      <c r="M86" s="777"/>
      <c r="N86" s="776"/>
      <c r="O86" s="777"/>
      <c r="P86" s="776"/>
      <c r="Q86" s="777"/>
      <c r="R86" s="776"/>
      <c r="S86" s="777"/>
      <c r="T86" s="776"/>
      <c r="U86" s="777"/>
      <c r="V86" s="776"/>
      <c r="W86" s="777"/>
      <c r="X86" s="776"/>
      <c r="Y86" s="777"/>
      <c r="Z86" s="776"/>
      <c r="AA86" s="777"/>
      <c r="AB86" s="776"/>
      <c r="AC86" s="777"/>
      <c r="AD86" s="776"/>
      <c r="AE86" s="777"/>
      <c r="AF86" s="776"/>
      <c r="AG86" s="777"/>
      <c r="AH86" s="776"/>
      <c r="AI86" s="777"/>
      <c r="AJ86" s="776"/>
      <c r="AK86" s="777"/>
      <c r="AL86" s="1001"/>
      <c r="AM86" s="1002"/>
      <c r="AN86" s="3872"/>
      <c r="AO86" s="3801"/>
      <c r="AP86" s="248"/>
      <c r="AQ86" s="1004"/>
      <c r="AR86" s="1004"/>
      <c r="AS86" s="1004"/>
      <c r="AT86" s="1004"/>
    </row>
    <row r="87" spans="1:46" x14ac:dyDescent="0.25">
      <c r="A87" s="7747"/>
      <c r="B87" s="829" t="s">
        <v>397</v>
      </c>
      <c r="C87" s="3798">
        <f t="shared" si="9"/>
        <v>0</v>
      </c>
      <c r="D87" s="3799">
        <f t="shared" si="10"/>
        <v>0</v>
      </c>
      <c r="E87" s="3800">
        <f t="shared" si="10"/>
        <v>0</v>
      </c>
      <c r="F87" s="776"/>
      <c r="G87" s="248"/>
      <c r="H87" s="776"/>
      <c r="I87" s="248"/>
      <c r="J87" s="776"/>
      <c r="K87" s="777"/>
      <c r="L87" s="776"/>
      <c r="M87" s="777"/>
      <c r="N87" s="776"/>
      <c r="O87" s="777"/>
      <c r="P87" s="776"/>
      <c r="Q87" s="777"/>
      <c r="R87" s="776"/>
      <c r="S87" s="777"/>
      <c r="T87" s="776"/>
      <c r="U87" s="777"/>
      <c r="V87" s="776"/>
      <c r="W87" s="777"/>
      <c r="X87" s="776"/>
      <c r="Y87" s="777"/>
      <c r="Z87" s="776"/>
      <c r="AA87" s="777"/>
      <c r="AB87" s="776"/>
      <c r="AC87" s="777"/>
      <c r="AD87" s="776"/>
      <c r="AE87" s="777"/>
      <c r="AF87" s="776"/>
      <c r="AG87" s="777"/>
      <c r="AH87" s="776"/>
      <c r="AI87" s="777"/>
      <c r="AJ87" s="776"/>
      <c r="AK87" s="777"/>
      <c r="AL87" s="1001"/>
      <c r="AM87" s="1002"/>
      <c r="AN87" s="3872"/>
      <c r="AO87" s="3801"/>
      <c r="AP87" s="248"/>
      <c r="AQ87" s="1004"/>
      <c r="AR87" s="1004"/>
      <c r="AS87" s="1004"/>
      <c r="AT87" s="1004"/>
    </row>
    <row r="88" spans="1:46" x14ac:dyDescent="0.25">
      <c r="A88" s="7747"/>
      <c r="B88" s="3651" t="s">
        <v>2367</v>
      </c>
      <c r="C88" s="3798">
        <f t="shared" si="9"/>
        <v>0</v>
      </c>
      <c r="D88" s="3799">
        <f t="shared" si="10"/>
        <v>0</v>
      </c>
      <c r="E88" s="3805">
        <f t="shared" si="10"/>
        <v>0</v>
      </c>
      <c r="F88" s="776"/>
      <c r="G88" s="248"/>
      <c r="H88" s="776"/>
      <c r="I88" s="248"/>
      <c r="J88" s="776"/>
      <c r="K88" s="777"/>
      <c r="L88" s="776"/>
      <c r="M88" s="777"/>
      <c r="N88" s="776"/>
      <c r="O88" s="777"/>
      <c r="P88" s="776"/>
      <c r="Q88" s="777"/>
      <c r="R88" s="776"/>
      <c r="S88" s="777"/>
      <c r="T88" s="776"/>
      <c r="U88" s="777"/>
      <c r="V88" s="776"/>
      <c r="W88" s="777"/>
      <c r="X88" s="776"/>
      <c r="Y88" s="777"/>
      <c r="Z88" s="776"/>
      <c r="AA88" s="777"/>
      <c r="AB88" s="776"/>
      <c r="AC88" s="777"/>
      <c r="AD88" s="776"/>
      <c r="AE88" s="777"/>
      <c r="AF88" s="776"/>
      <c r="AG88" s="777"/>
      <c r="AH88" s="776"/>
      <c r="AI88" s="777"/>
      <c r="AJ88" s="776"/>
      <c r="AK88" s="777"/>
      <c r="AL88" s="1001"/>
      <c r="AM88" s="1002"/>
      <c r="AN88" s="3872"/>
      <c r="AO88" s="3801"/>
      <c r="AP88" s="248"/>
      <c r="AQ88" s="1004"/>
      <c r="AR88" s="1004"/>
      <c r="AS88" s="1004"/>
      <c r="AT88" s="1004"/>
    </row>
    <row r="89" spans="1:46" x14ac:dyDescent="0.25">
      <c r="A89" s="7727"/>
      <c r="B89" s="3807" t="s">
        <v>125</v>
      </c>
      <c r="C89" s="3808">
        <f t="shared" si="9"/>
        <v>0</v>
      </c>
      <c r="D89" s="3809">
        <f t="shared" si="10"/>
        <v>0</v>
      </c>
      <c r="E89" s="3810">
        <f t="shared" si="10"/>
        <v>0</v>
      </c>
      <c r="F89" s="3747"/>
      <c r="G89" s="1831"/>
      <c r="H89" s="3747"/>
      <c r="I89" s="1831"/>
      <c r="J89" s="3747"/>
      <c r="K89" s="3752"/>
      <c r="L89" s="3747"/>
      <c r="M89" s="3752"/>
      <c r="N89" s="3747"/>
      <c r="O89" s="3752"/>
      <c r="P89" s="3747"/>
      <c r="Q89" s="3752"/>
      <c r="R89" s="3747"/>
      <c r="S89" s="3752"/>
      <c r="T89" s="3747"/>
      <c r="U89" s="3752"/>
      <c r="V89" s="3747"/>
      <c r="W89" s="3752"/>
      <c r="X89" s="3747"/>
      <c r="Y89" s="3752"/>
      <c r="Z89" s="3747"/>
      <c r="AA89" s="3752"/>
      <c r="AB89" s="3747"/>
      <c r="AC89" s="3752"/>
      <c r="AD89" s="3747"/>
      <c r="AE89" s="3752"/>
      <c r="AF89" s="3747"/>
      <c r="AG89" s="3752"/>
      <c r="AH89" s="3747"/>
      <c r="AI89" s="3752"/>
      <c r="AJ89" s="3747"/>
      <c r="AK89" s="3752"/>
      <c r="AL89" s="3816"/>
      <c r="AM89" s="3779"/>
      <c r="AN89" s="3873"/>
      <c r="AO89" s="3755"/>
      <c r="AP89" s="1831"/>
      <c r="AQ89" s="3750"/>
      <c r="AR89" s="3750"/>
      <c r="AS89" s="3750"/>
      <c r="AT89" s="3750"/>
    </row>
    <row r="90" spans="1:46" x14ac:dyDescent="0.25">
      <c r="A90" s="3874" t="s">
        <v>3775</v>
      </c>
      <c r="B90" s="3875"/>
      <c r="C90" s="3876"/>
      <c r="D90" s="3876"/>
      <c r="E90" s="3876"/>
      <c r="F90" s="3876"/>
      <c r="G90" s="3876"/>
      <c r="H90" s="3876"/>
      <c r="I90" s="3876"/>
      <c r="J90" s="3876"/>
      <c r="K90" s="2892"/>
      <c r="L90" s="2892"/>
      <c r="M90" s="147"/>
      <c r="N90" s="3877"/>
      <c r="O90" s="147"/>
      <c r="P90" s="147"/>
      <c r="Q90" s="147"/>
      <c r="R90" s="147"/>
      <c r="S90" s="147"/>
      <c r="T90" s="147"/>
      <c r="U90" s="147"/>
      <c r="V90" s="147"/>
      <c r="W90" s="3877"/>
      <c r="X90" s="3877"/>
      <c r="Y90" s="3877"/>
      <c r="Z90" s="147"/>
      <c r="AA90" s="147"/>
      <c r="AB90" s="147"/>
      <c r="AC90" s="147"/>
      <c r="AD90" s="147"/>
      <c r="AE90" s="147"/>
      <c r="AF90" s="147"/>
      <c r="AG90" s="147"/>
      <c r="AH90" s="147"/>
      <c r="AI90" s="147"/>
      <c r="AJ90" s="147"/>
      <c r="AK90" s="147"/>
      <c r="AL90" s="147"/>
      <c r="AM90" s="147"/>
      <c r="AN90" s="147"/>
      <c r="AO90" s="147"/>
      <c r="AP90" s="147"/>
      <c r="AQ90" s="3878"/>
      <c r="AR90" s="3878"/>
      <c r="AS90" s="3784"/>
      <c r="AT90" s="3784"/>
    </row>
    <row r="91" spans="1:46" x14ac:dyDescent="0.25">
      <c r="A91" s="7651" t="s">
        <v>3776</v>
      </c>
      <c r="B91" s="7651" t="s">
        <v>2380</v>
      </c>
      <c r="C91" s="7701" t="s">
        <v>235</v>
      </c>
      <c r="D91" s="7654"/>
      <c r="E91" s="7655"/>
      <c r="F91" s="7746" t="s">
        <v>820</v>
      </c>
      <c r="G91" s="7755"/>
      <c r="H91" s="7755"/>
      <c r="I91" s="7755"/>
      <c r="J91" s="7755"/>
      <c r="K91" s="7755"/>
      <c r="L91" s="7755"/>
      <c r="M91" s="7755"/>
      <c r="N91" s="7755"/>
      <c r="O91" s="7755"/>
      <c r="P91" s="7755"/>
      <c r="Q91" s="7755"/>
      <c r="R91" s="7755"/>
      <c r="S91" s="7755"/>
      <c r="T91" s="7755"/>
      <c r="U91" s="7755"/>
      <c r="V91" s="7755"/>
      <c r="W91" s="7755"/>
      <c r="X91" s="7755"/>
      <c r="Y91" s="7755"/>
      <c r="Z91" s="7755"/>
      <c r="AA91" s="7755"/>
      <c r="AB91" s="7755"/>
      <c r="AC91" s="7755"/>
      <c r="AD91" s="7755"/>
      <c r="AE91" s="7755"/>
      <c r="AF91" s="7755"/>
      <c r="AG91" s="7755"/>
      <c r="AH91" s="7755"/>
      <c r="AI91" s="7755"/>
      <c r="AJ91" s="7755"/>
      <c r="AK91" s="7755"/>
      <c r="AL91" s="7755"/>
      <c r="AM91" s="7773"/>
      <c r="AN91" s="8258" t="s">
        <v>827</v>
      </c>
      <c r="AO91" s="7650"/>
      <c r="AP91" s="7051" t="s">
        <v>112</v>
      </c>
      <c r="AQ91" s="7051" t="s">
        <v>111</v>
      </c>
      <c r="AR91" s="7051" t="s">
        <v>54</v>
      </c>
      <c r="AS91" s="3784"/>
      <c r="AT91" s="3784"/>
    </row>
    <row r="92" spans="1:46" x14ac:dyDescent="0.25">
      <c r="A92" s="7747"/>
      <c r="B92" s="7747"/>
      <c r="C92" s="7631"/>
      <c r="D92" s="7564"/>
      <c r="E92" s="7565"/>
      <c r="F92" s="7746" t="s">
        <v>740</v>
      </c>
      <c r="G92" s="7745"/>
      <c r="H92" s="7746" t="s">
        <v>510</v>
      </c>
      <c r="I92" s="7745"/>
      <c r="J92" s="7746" t="s">
        <v>370</v>
      </c>
      <c r="K92" s="7745"/>
      <c r="L92" s="7746" t="s">
        <v>13</v>
      </c>
      <c r="M92" s="7745"/>
      <c r="N92" s="7746" t="s">
        <v>128</v>
      </c>
      <c r="O92" s="7745"/>
      <c r="P92" s="7746" t="s">
        <v>15</v>
      </c>
      <c r="Q92" s="7745"/>
      <c r="R92" s="7746" t="s">
        <v>16</v>
      </c>
      <c r="S92" s="7745"/>
      <c r="T92" s="7746" t="s">
        <v>17</v>
      </c>
      <c r="U92" s="7745"/>
      <c r="V92" s="7746" t="s">
        <v>18</v>
      </c>
      <c r="W92" s="7745"/>
      <c r="X92" s="7746" t="s">
        <v>19</v>
      </c>
      <c r="Y92" s="7745"/>
      <c r="Z92" s="7746" t="s">
        <v>20</v>
      </c>
      <c r="AA92" s="7745"/>
      <c r="AB92" s="7746" t="s">
        <v>21</v>
      </c>
      <c r="AC92" s="7745"/>
      <c r="AD92" s="7746" t="s">
        <v>22</v>
      </c>
      <c r="AE92" s="7755"/>
      <c r="AF92" s="7746" t="s">
        <v>23</v>
      </c>
      <c r="AG92" s="7745"/>
      <c r="AH92" s="7755" t="s">
        <v>24</v>
      </c>
      <c r="AI92" s="7755"/>
      <c r="AJ92" s="7746" t="s">
        <v>25</v>
      </c>
      <c r="AK92" s="7745"/>
      <c r="AL92" s="7755" t="s">
        <v>26</v>
      </c>
      <c r="AM92" s="7773"/>
      <c r="AN92" s="8259"/>
      <c r="AO92" s="6655"/>
      <c r="AP92" s="7887"/>
      <c r="AQ92" s="7887"/>
      <c r="AR92" s="7887"/>
      <c r="AS92" s="3878"/>
      <c r="AT92" s="3878"/>
    </row>
    <row r="93" spans="1:46" ht="21" x14ac:dyDescent="0.25">
      <c r="A93" s="7727"/>
      <c r="B93" s="7727"/>
      <c r="C93" s="3031" t="s">
        <v>121</v>
      </c>
      <c r="D93" s="3644" t="s">
        <v>27</v>
      </c>
      <c r="E93" s="2866" t="s">
        <v>28</v>
      </c>
      <c r="F93" s="2788" t="s">
        <v>27</v>
      </c>
      <c r="G93" s="2193" t="s">
        <v>28</v>
      </c>
      <c r="H93" s="2788" t="s">
        <v>27</v>
      </c>
      <c r="I93" s="2193" t="s">
        <v>28</v>
      </c>
      <c r="J93" s="2788" t="s">
        <v>27</v>
      </c>
      <c r="K93" s="2193" t="s">
        <v>28</v>
      </c>
      <c r="L93" s="2788" t="s">
        <v>27</v>
      </c>
      <c r="M93" s="2193" t="s">
        <v>28</v>
      </c>
      <c r="N93" s="2788" t="s">
        <v>27</v>
      </c>
      <c r="O93" s="2222" t="s">
        <v>28</v>
      </c>
      <c r="P93" s="2788" t="s">
        <v>27</v>
      </c>
      <c r="Q93" s="2193" t="s">
        <v>28</v>
      </c>
      <c r="R93" s="3013" t="s">
        <v>27</v>
      </c>
      <c r="S93" s="2222" t="s">
        <v>28</v>
      </c>
      <c r="T93" s="2788" t="s">
        <v>27</v>
      </c>
      <c r="U93" s="2193" t="s">
        <v>28</v>
      </c>
      <c r="V93" s="3013" t="s">
        <v>27</v>
      </c>
      <c r="W93" s="2222" t="s">
        <v>28</v>
      </c>
      <c r="X93" s="2788" t="s">
        <v>27</v>
      </c>
      <c r="Y93" s="2193" t="s">
        <v>28</v>
      </c>
      <c r="Z93" s="3013" t="s">
        <v>27</v>
      </c>
      <c r="AA93" s="2222" t="s">
        <v>28</v>
      </c>
      <c r="AB93" s="2788" t="s">
        <v>27</v>
      </c>
      <c r="AC93" s="2193" t="s">
        <v>28</v>
      </c>
      <c r="AD93" s="2788" t="s">
        <v>27</v>
      </c>
      <c r="AE93" s="2222" t="s">
        <v>28</v>
      </c>
      <c r="AF93" s="2788" t="s">
        <v>27</v>
      </c>
      <c r="AG93" s="2193" t="s">
        <v>28</v>
      </c>
      <c r="AH93" s="3013" t="s">
        <v>27</v>
      </c>
      <c r="AI93" s="2222" t="s">
        <v>28</v>
      </c>
      <c r="AJ93" s="2788" t="s">
        <v>27</v>
      </c>
      <c r="AK93" s="2193" t="s">
        <v>28</v>
      </c>
      <c r="AL93" s="3013" t="s">
        <v>27</v>
      </c>
      <c r="AM93" s="2959" t="s">
        <v>28</v>
      </c>
      <c r="AN93" s="3938" t="s">
        <v>830</v>
      </c>
      <c r="AO93" s="2205" t="s">
        <v>831</v>
      </c>
      <c r="AP93" s="7888"/>
      <c r="AQ93" s="7888"/>
      <c r="AR93" s="7888"/>
      <c r="AS93" s="3878"/>
      <c r="AT93" s="3878"/>
    </row>
    <row r="94" spans="1:46" ht="22.5" x14ac:dyDescent="0.25">
      <c r="A94" s="7651" t="s">
        <v>2381</v>
      </c>
      <c r="B94" s="3787" t="s">
        <v>2382</v>
      </c>
      <c r="C94" s="3701">
        <f t="shared" ref="C94:C105" si="11">SUM(D94+E94)</f>
        <v>0</v>
      </c>
      <c r="D94" s="3788">
        <f>+L94+N94+P94+R94+T94+V94+X94+Z94+AB94+AD94</f>
        <v>0</v>
      </c>
      <c r="E94" s="3879">
        <f>+M94+O94+Q94+S94+U94+W94+Y94+AA94+AC94+AE94</f>
        <v>0</v>
      </c>
      <c r="F94" s="1884"/>
      <c r="G94" s="3880"/>
      <c r="H94" s="1884"/>
      <c r="I94" s="3881"/>
      <c r="J94" s="1884"/>
      <c r="K94" s="3880"/>
      <c r="L94" s="761"/>
      <c r="M94" s="762"/>
      <c r="N94" s="3882"/>
      <c r="O94" s="3883"/>
      <c r="P94" s="3813"/>
      <c r="Q94" s="762"/>
      <c r="R94" s="3884"/>
      <c r="S94" s="3883"/>
      <c r="T94" s="761"/>
      <c r="U94" s="3797"/>
      <c r="V94" s="3882"/>
      <c r="W94" s="3884"/>
      <c r="X94" s="761"/>
      <c r="Y94" s="3797"/>
      <c r="Z94" s="3882"/>
      <c r="AA94" s="3884"/>
      <c r="AB94" s="761"/>
      <c r="AC94" s="3797"/>
      <c r="AD94" s="761"/>
      <c r="AE94" s="762"/>
      <c r="AF94" s="790"/>
      <c r="AG94" s="3885"/>
      <c r="AH94" s="790"/>
      <c r="AI94" s="3885"/>
      <c r="AJ94" s="790"/>
      <c r="AK94" s="3885"/>
      <c r="AL94" s="3886"/>
      <c r="AM94" s="3887"/>
      <c r="AN94" s="3754"/>
      <c r="AO94" s="762"/>
      <c r="AP94" s="3538"/>
      <c r="AQ94" s="3797"/>
      <c r="AR94" s="762"/>
      <c r="AS94" s="30" t="str">
        <f t="shared" ref="AS94:AS105" si="12">$CA94&amp;$CB94&amp;$CC94&amp;$CD94</f>
        <v/>
      </c>
      <c r="AT94" s="30"/>
    </row>
    <row r="95" spans="1:46" x14ac:dyDescent="0.25">
      <c r="A95" s="7747"/>
      <c r="B95" s="829" t="s">
        <v>2383</v>
      </c>
      <c r="C95" s="3798">
        <f t="shared" si="11"/>
        <v>0</v>
      </c>
      <c r="D95" s="3799">
        <f>SUM(F95+H95+J95+L95+N95+P95+R95+T95+V95+X95+Z95+AB95+AD95+AF95+AH95+AJ95+AL95)</f>
        <v>0</v>
      </c>
      <c r="E95" s="1088">
        <f t="shared" ref="D95:E97" si="13">SUM(G95+I95+K95+M95+O95+Q95+S95+U95+W95+Y95+AA95+AC95+AE95+AG95+AI95+AK95+AM95)</f>
        <v>0</v>
      </c>
      <c r="F95" s="776"/>
      <c r="G95" s="1003"/>
      <c r="H95" s="776"/>
      <c r="I95" s="248"/>
      <c r="J95" s="3754"/>
      <c r="K95" s="3825"/>
      <c r="L95" s="776"/>
      <c r="M95" s="777"/>
      <c r="N95" s="3754"/>
      <c r="O95" s="3825"/>
      <c r="P95" s="1001"/>
      <c r="Q95" s="777"/>
      <c r="R95" s="1003"/>
      <c r="S95" s="3825"/>
      <c r="T95" s="776"/>
      <c r="U95" s="248"/>
      <c r="V95" s="3754"/>
      <c r="W95" s="1003"/>
      <c r="X95" s="776"/>
      <c r="Y95" s="248"/>
      <c r="Z95" s="3754"/>
      <c r="AA95" s="1003"/>
      <c r="AB95" s="776"/>
      <c r="AC95" s="248"/>
      <c r="AD95" s="776"/>
      <c r="AE95" s="777"/>
      <c r="AF95" s="776"/>
      <c r="AG95" s="248"/>
      <c r="AH95" s="776"/>
      <c r="AI95" s="248"/>
      <c r="AJ95" s="776"/>
      <c r="AK95" s="248"/>
      <c r="AL95" s="3754"/>
      <c r="AM95" s="3757"/>
      <c r="AN95" s="3754"/>
      <c r="AO95" s="777"/>
      <c r="AP95" s="1004"/>
      <c r="AQ95" s="248"/>
      <c r="AR95" s="777"/>
      <c r="AS95" s="30" t="str">
        <f t="shared" si="12"/>
        <v/>
      </c>
      <c r="AT95" s="30"/>
    </row>
    <row r="96" spans="1:46" x14ac:dyDescent="0.25">
      <c r="A96" s="7747"/>
      <c r="B96" s="829" t="s">
        <v>2384</v>
      </c>
      <c r="C96" s="3798">
        <f t="shared" si="11"/>
        <v>0</v>
      </c>
      <c r="D96" s="3799">
        <f t="shared" si="13"/>
        <v>0</v>
      </c>
      <c r="E96" s="1088">
        <f t="shared" si="13"/>
        <v>0</v>
      </c>
      <c r="F96" s="776"/>
      <c r="G96" s="1003"/>
      <c r="H96" s="776"/>
      <c r="I96" s="248"/>
      <c r="J96" s="3754"/>
      <c r="K96" s="3825"/>
      <c r="L96" s="776"/>
      <c r="M96" s="777"/>
      <c r="N96" s="3754"/>
      <c r="O96" s="3825"/>
      <c r="P96" s="1001"/>
      <c r="Q96" s="777"/>
      <c r="R96" s="1003"/>
      <c r="S96" s="3825"/>
      <c r="T96" s="776"/>
      <c r="U96" s="248"/>
      <c r="V96" s="3754"/>
      <c r="W96" s="1003"/>
      <c r="X96" s="776"/>
      <c r="Y96" s="248"/>
      <c r="Z96" s="3754"/>
      <c r="AA96" s="1003"/>
      <c r="AB96" s="776"/>
      <c r="AC96" s="248"/>
      <c r="AD96" s="776"/>
      <c r="AE96" s="777"/>
      <c r="AF96" s="776"/>
      <c r="AG96" s="248"/>
      <c r="AH96" s="776"/>
      <c r="AI96" s="248"/>
      <c r="AJ96" s="776"/>
      <c r="AK96" s="248"/>
      <c r="AL96" s="3754"/>
      <c r="AM96" s="3757"/>
      <c r="AN96" s="3754"/>
      <c r="AO96" s="777"/>
      <c r="AP96" s="1004"/>
      <c r="AQ96" s="248"/>
      <c r="AR96" s="777"/>
      <c r="AS96" s="30" t="str">
        <f t="shared" si="12"/>
        <v/>
      </c>
      <c r="AT96" s="30"/>
    </row>
    <row r="97" spans="1:46" x14ac:dyDescent="0.25">
      <c r="A97" s="7747"/>
      <c r="B97" s="829" t="s">
        <v>2385</v>
      </c>
      <c r="C97" s="3798">
        <f t="shared" si="11"/>
        <v>0</v>
      </c>
      <c r="D97" s="3799">
        <f t="shared" si="13"/>
        <v>0</v>
      </c>
      <c r="E97" s="1088">
        <f t="shared" si="13"/>
        <v>0</v>
      </c>
      <c r="F97" s="776"/>
      <c r="G97" s="1003"/>
      <c r="H97" s="776"/>
      <c r="I97" s="248"/>
      <c r="J97" s="3754"/>
      <c r="K97" s="3825"/>
      <c r="L97" s="776"/>
      <c r="M97" s="777"/>
      <c r="N97" s="3754"/>
      <c r="O97" s="3825"/>
      <c r="P97" s="1001"/>
      <c r="Q97" s="777"/>
      <c r="R97" s="1003"/>
      <c r="S97" s="3825"/>
      <c r="T97" s="776"/>
      <c r="U97" s="248"/>
      <c r="V97" s="3754"/>
      <c r="W97" s="1003"/>
      <c r="X97" s="776"/>
      <c r="Y97" s="248"/>
      <c r="Z97" s="3754"/>
      <c r="AA97" s="1003"/>
      <c r="AB97" s="776"/>
      <c r="AC97" s="248"/>
      <c r="AD97" s="776"/>
      <c r="AE97" s="777"/>
      <c r="AF97" s="776"/>
      <c r="AG97" s="248"/>
      <c r="AH97" s="776"/>
      <c r="AI97" s="248"/>
      <c r="AJ97" s="776"/>
      <c r="AK97" s="248"/>
      <c r="AL97" s="3754"/>
      <c r="AM97" s="3757"/>
      <c r="AN97" s="3754"/>
      <c r="AO97" s="777"/>
      <c r="AP97" s="1004"/>
      <c r="AQ97" s="248"/>
      <c r="AR97" s="777"/>
      <c r="AS97" s="30" t="str">
        <f t="shared" si="12"/>
        <v/>
      </c>
      <c r="AT97" s="30"/>
    </row>
    <row r="98" spans="1:46" x14ac:dyDescent="0.25">
      <c r="A98" s="7747"/>
      <c r="B98" s="3845" t="s">
        <v>2386</v>
      </c>
      <c r="C98" s="3846">
        <f t="shared" si="11"/>
        <v>0</v>
      </c>
      <c r="D98" s="3888">
        <f>+J98+L98+N98</f>
        <v>0</v>
      </c>
      <c r="E98" s="3889">
        <f>+K98+M98+O98</f>
        <v>0</v>
      </c>
      <c r="F98" s="1880"/>
      <c r="G98" s="3890"/>
      <c r="H98" s="1880"/>
      <c r="I98" s="3819"/>
      <c r="J98" s="3754"/>
      <c r="K98" s="3825"/>
      <c r="L98" s="1842"/>
      <c r="M98" s="1843"/>
      <c r="N98" s="1844"/>
      <c r="O98" s="3891"/>
      <c r="P98" s="3837"/>
      <c r="Q98" s="1881"/>
      <c r="R98" s="3890"/>
      <c r="S98" s="3892"/>
      <c r="T98" s="1880"/>
      <c r="U98" s="3819"/>
      <c r="V98" s="1882"/>
      <c r="W98" s="3890"/>
      <c r="X98" s="1880"/>
      <c r="Y98" s="3819"/>
      <c r="Z98" s="1882"/>
      <c r="AA98" s="3890"/>
      <c r="AB98" s="1880"/>
      <c r="AC98" s="3819"/>
      <c r="AD98" s="1880"/>
      <c r="AE98" s="1881"/>
      <c r="AF98" s="1880"/>
      <c r="AG98" s="3819"/>
      <c r="AH98" s="1880"/>
      <c r="AI98" s="3819"/>
      <c r="AJ98" s="1880"/>
      <c r="AK98" s="3819"/>
      <c r="AL98" s="3890"/>
      <c r="AM98" s="3838"/>
      <c r="AN98" s="3754"/>
      <c r="AO98" s="777"/>
      <c r="AP98" s="1004"/>
      <c r="AQ98" s="251"/>
      <c r="AR98" s="1843"/>
      <c r="AS98" s="30" t="str">
        <f t="shared" si="12"/>
        <v/>
      </c>
      <c r="AT98" s="30"/>
    </row>
    <row r="99" spans="1:46" x14ac:dyDescent="0.25">
      <c r="A99" s="7727"/>
      <c r="B99" s="3807" t="s">
        <v>2387</v>
      </c>
      <c r="C99" s="3808">
        <f t="shared" si="11"/>
        <v>0</v>
      </c>
      <c r="D99" s="3809">
        <f>SUM(F99+H99+J99+L99+N99+P99+R99+T99+V99+X99+Z99+AB99+AD99+AF99+AH99+AJ99+AL99)</f>
        <v>0</v>
      </c>
      <c r="E99" s="3893">
        <f>SUM(G99+I99+K99+M99+O99+Q99+S99+U99+W99+Y99+AA99+AC99+AE99+AG99+AI99+AK99+AM99)</f>
        <v>0</v>
      </c>
      <c r="F99" s="3747"/>
      <c r="G99" s="3894"/>
      <c r="H99" s="3747"/>
      <c r="I99" s="1831"/>
      <c r="J99" s="1830"/>
      <c r="K99" s="3895"/>
      <c r="L99" s="3747"/>
      <c r="M99" s="3752"/>
      <c r="N99" s="1830"/>
      <c r="O99" s="3895"/>
      <c r="P99" s="3816"/>
      <c r="Q99" s="3752"/>
      <c r="R99" s="3894"/>
      <c r="S99" s="3895"/>
      <c r="T99" s="3747"/>
      <c r="U99" s="1831"/>
      <c r="V99" s="1830"/>
      <c r="W99" s="3894"/>
      <c r="X99" s="3747"/>
      <c r="Y99" s="1831"/>
      <c r="Z99" s="1830"/>
      <c r="AA99" s="3894"/>
      <c r="AB99" s="3747"/>
      <c r="AC99" s="1831"/>
      <c r="AD99" s="3747"/>
      <c r="AE99" s="3752"/>
      <c r="AF99" s="3747"/>
      <c r="AG99" s="1831"/>
      <c r="AH99" s="3747"/>
      <c r="AI99" s="1831"/>
      <c r="AJ99" s="3747"/>
      <c r="AK99" s="1831"/>
      <c r="AL99" s="3747"/>
      <c r="AM99" s="1831"/>
      <c r="AN99" s="3754"/>
      <c r="AO99" s="777"/>
      <c r="AP99" s="1004"/>
      <c r="AQ99" s="248"/>
      <c r="AR99" s="777"/>
      <c r="AS99" s="30" t="str">
        <f t="shared" si="12"/>
        <v/>
      </c>
      <c r="AT99" s="30"/>
    </row>
    <row r="100" spans="1:46" ht="22.5" x14ac:dyDescent="0.25">
      <c r="A100" s="7651" t="s">
        <v>3777</v>
      </c>
      <c r="B100" s="3787" t="s">
        <v>2382</v>
      </c>
      <c r="C100" s="3701">
        <f t="shared" si="11"/>
        <v>0</v>
      </c>
      <c r="D100" s="3788">
        <f>+L100+N100+P100+R100+T100+V100+X100+Z100+AB100+AD100</f>
        <v>0</v>
      </c>
      <c r="E100" s="3879">
        <f>+M100+O100+Q100+S100+U100+W100+Y100+AA100+AC100+AE100</f>
        <v>0</v>
      </c>
      <c r="F100" s="1884"/>
      <c r="G100" s="3880"/>
      <c r="H100" s="1884"/>
      <c r="I100" s="3881"/>
      <c r="J100" s="1884"/>
      <c r="K100" s="3880"/>
      <c r="L100" s="761"/>
      <c r="M100" s="762"/>
      <c r="N100" s="3882"/>
      <c r="O100" s="3883"/>
      <c r="P100" s="3813"/>
      <c r="Q100" s="762"/>
      <c r="R100" s="3884"/>
      <c r="S100" s="3883"/>
      <c r="T100" s="761"/>
      <c r="U100" s="3797"/>
      <c r="V100" s="3882"/>
      <c r="W100" s="3884"/>
      <c r="X100" s="761"/>
      <c r="Y100" s="3797"/>
      <c r="Z100" s="3882"/>
      <c r="AA100" s="3884"/>
      <c r="AB100" s="761"/>
      <c r="AC100" s="3797"/>
      <c r="AD100" s="761"/>
      <c r="AE100" s="762"/>
      <c r="AF100" s="3830"/>
      <c r="AG100" s="3896"/>
      <c r="AH100" s="3830"/>
      <c r="AI100" s="3896"/>
      <c r="AJ100" s="3830"/>
      <c r="AK100" s="3896"/>
      <c r="AL100" s="3897"/>
      <c r="AM100" s="3898"/>
      <c r="AN100" s="3754"/>
      <c r="AO100" s="777"/>
      <c r="AP100" s="1004"/>
      <c r="AQ100" s="259"/>
      <c r="AR100" s="771"/>
      <c r="AS100" s="30" t="str">
        <f t="shared" si="12"/>
        <v/>
      </c>
      <c r="AT100" s="30"/>
    </row>
    <row r="101" spans="1:46" x14ac:dyDescent="0.25">
      <c r="A101" s="7747"/>
      <c r="B101" s="829" t="s">
        <v>2383</v>
      </c>
      <c r="C101" s="3798">
        <f t="shared" si="11"/>
        <v>0</v>
      </c>
      <c r="D101" s="3799">
        <f t="shared" ref="D101:E103" si="14">SUM(F101+H101+J101+L101+N101+P101+R101+T101+V101+X101+Z101+AB101+AD101+AF101+AH101+AJ101+AL101)</f>
        <v>0</v>
      </c>
      <c r="E101" s="1088">
        <f t="shared" si="14"/>
        <v>0</v>
      </c>
      <c r="F101" s="776"/>
      <c r="G101" s="3899"/>
      <c r="H101" s="776"/>
      <c r="I101" s="259"/>
      <c r="J101" s="776"/>
      <c r="K101" s="3899"/>
      <c r="L101" s="776"/>
      <c r="M101" s="259"/>
      <c r="N101" s="3754"/>
      <c r="O101" s="3899"/>
      <c r="P101" s="776"/>
      <c r="Q101" s="259"/>
      <c r="R101" s="3754"/>
      <c r="S101" s="3899"/>
      <c r="T101" s="776"/>
      <c r="U101" s="259"/>
      <c r="V101" s="3754"/>
      <c r="W101" s="3899"/>
      <c r="X101" s="776"/>
      <c r="Y101" s="259"/>
      <c r="Z101" s="3754"/>
      <c r="AA101" s="3899"/>
      <c r="AB101" s="776"/>
      <c r="AC101" s="259"/>
      <c r="AD101" s="776"/>
      <c r="AE101" s="771"/>
      <c r="AF101" s="776"/>
      <c r="AG101" s="248"/>
      <c r="AH101" s="776"/>
      <c r="AI101" s="248"/>
      <c r="AJ101" s="776"/>
      <c r="AK101" s="248"/>
      <c r="AL101" s="3754"/>
      <c r="AM101" s="3757"/>
      <c r="AN101" s="3754"/>
      <c r="AO101" s="777"/>
      <c r="AP101" s="1004"/>
      <c r="AQ101" s="259"/>
      <c r="AR101" s="771"/>
      <c r="AS101" s="30" t="str">
        <f t="shared" si="12"/>
        <v/>
      </c>
      <c r="AT101" s="30"/>
    </row>
    <row r="102" spans="1:46" x14ac:dyDescent="0.25">
      <c r="A102" s="7747"/>
      <c r="B102" s="829" t="s">
        <v>2384</v>
      </c>
      <c r="C102" s="3798">
        <f t="shared" si="11"/>
        <v>0</v>
      </c>
      <c r="D102" s="3799">
        <f>SUM(F102+H102+J102+L102+N102+P102+R102+T102+V102+X102+Z102+AB102+AD102+AF102+AH102+AJ102+AL102)</f>
        <v>0</v>
      </c>
      <c r="E102" s="1088">
        <f t="shared" si="14"/>
        <v>0</v>
      </c>
      <c r="F102" s="776"/>
      <c r="G102" s="1003"/>
      <c r="H102" s="776"/>
      <c r="I102" s="248"/>
      <c r="J102" s="776"/>
      <c r="K102" s="1003"/>
      <c r="L102" s="776"/>
      <c r="M102" s="248"/>
      <c r="N102" s="3754"/>
      <c r="O102" s="1003"/>
      <c r="P102" s="776"/>
      <c r="Q102" s="248"/>
      <c r="R102" s="3754"/>
      <c r="S102" s="1003"/>
      <c r="T102" s="776"/>
      <c r="U102" s="248"/>
      <c r="V102" s="3754"/>
      <c r="W102" s="1003"/>
      <c r="X102" s="776"/>
      <c r="Y102" s="248"/>
      <c r="Z102" s="3754"/>
      <c r="AA102" s="1003"/>
      <c r="AB102" s="776"/>
      <c r="AC102" s="248"/>
      <c r="AD102" s="776"/>
      <c r="AE102" s="777"/>
      <c r="AF102" s="776"/>
      <c r="AG102" s="248"/>
      <c r="AH102" s="776"/>
      <c r="AI102" s="248"/>
      <c r="AJ102" s="776"/>
      <c r="AK102" s="248"/>
      <c r="AL102" s="3754"/>
      <c r="AM102" s="3757"/>
      <c r="AN102" s="3754"/>
      <c r="AO102" s="777"/>
      <c r="AP102" s="1004"/>
      <c r="AQ102" s="248"/>
      <c r="AR102" s="777"/>
      <c r="AS102" s="30" t="str">
        <f t="shared" si="12"/>
        <v/>
      </c>
      <c r="AT102" s="30"/>
    </row>
    <row r="103" spans="1:46" x14ac:dyDescent="0.25">
      <c r="A103" s="7747"/>
      <c r="B103" s="829" t="s">
        <v>2385</v>
      </c>
      <c r="C103" s="3798">
        <f t="shared" si="11"/>
        <v>0</v>
      </c>
      <c r="D103" s="3799">
        <f t="shared" si="14"/>
        <v>0</v>
      </c>
      <c r="E103" s="1088">
        <f t="shared" si="14"/>
        <v>0</v>
      </c>
      <c r="F103" s="776"/>
      <c r="G103" s="1003"/>
      <c r="H103" s="776"/>
      <c r="I103" s="248"/>
      <c r="J103" s="776"/>
      <c r="K103" s="1003"/>
      <c r="L103" s="776"/>
      <c r="M103" s="248"/>
      <c r="N103" s="3754"/>
      <c r="O103" s="1003"/>
      <c r="P103" s="776"/>
      <c r="Q103" s="248"/>
      <c r="R103" s="3754"/>
      <c r="S103" s="1003"/>
      <c r="T103" s="776"/>
      <c r="U103" s="248"/>
      <c r="V103" s="3754"/>
      <c r="W103" s="1003"/>
      <c r="X103" s="776"/>
      <c r="Y103" s="248"/>
      <c r="Z103" s="3754"/>
      <c r="AA103" s="1003"/>
      <c r="AB103" s="776"/>
      <c r="AC103" s="248"/>
      <c r="AD103" s="776"/>
      <c r="AE103" s="777"/>
      <c r="AF103" s="776"/>
      <c r="AG103" s="248"/>
      <c r="AH103" s="776"/>
      <c r="AI103" s="248"/>
      <c r="AJ103" s="776"/>
      <c r="AK103" s="248"/>
      <c r="AL103" s="3754"/>
      <c r="AM103" s="3757"/>
      <c r="AN103" s="3754"/>
      <c r="AO103" s="777"/>
      <c r="AP103" s="1004"/>
      <c r="AQ103" s="248"/>
      <c r="AR103" s="777"/>
      <c r="AS103" s="30" t="str">
        <f t="shared" si="12"/>
        <v/>
      </c>
      <c r="AT103" s="30"/>
    </row>
    <row r="104" spans="1:46" x14ac:dyDescent="0.25">
      <c r="A104" s="7747"/>
      <c r="B104" s="3845" t="s">
        <v>2386</v>
      </c>
      <c r="C104" s="3846">
        <f t="shared" si="11"/>
        <v>0</v>
      </c>
      <c r="D104" s="3888">
        <f>+J104+L104+N104</f>
        <v>0</v>
      </c>
      <c r="E104" s="3889">
        <f>+K104+M104+O104</f>
        <v>0</v>
      </c>
      <c r="F104" s="1880"/>
      <c r="G104" s="3890"/>
      <c r="H104" s="1884"/>
      <c r="I104" s="3881"/>
      <c r="J104" s="776"/>
      <c r="K104" s="1003"/>
      <c r="L104" s="776"/>
      <c r="M104" s="248"/>
      <c r="N104" s="3754"/>
      <c r="O104" s="1003"/>
      <c r="P104" s="3900"/>
      <c r="Q104" s="1885"/>
      <c r="R104" s="3880"/>
      <c r="S104" s="3901"/>
      <c r="T104" s="1884"/>
      <c r="U104" s="3881"/>
      <c r="V104" s="3902"/>
      <c r="W104" s="3880"/>
      <c r="X104" s="1884"/>
      <c r="Y104" s="3881"/>
      <c r="Z104" s="3902"/>
      <c r="AA104" s="3880"/>
      <c r="AB104" s="1884"/>
      <c r="AC104" s="3881"/>
      <c r="AD104" s="1884"/>
      <c r="AE104" s="1885"/>
      <c r="AF104" s="1884"/>
      <c r="AG104" s="3881"/>
      <c r="AH104" s="1884"/>
      <c r="AI104" s="3881"/>
      <c r="AJ104" s="1884"/>
      <c r="AK104" s="3881"/>
      <c r="AL104" s="3880"/>
      <c r="AM104" s="3903"/>
      <c r="AN104" s="3754"/>
      <c r="AO104" s="777"/>
      <c r="AP104" s="1004"/>
      <c r="AQ104" s="248"/>
      <c r="AR104" s="777"/>
      <c r="AS104" s="30" t="str">
        <f t="shared" si="12"/>
        <v/>
      </c>
      <c r="AT104" s="30"/>
    </row>
    <row r="105" spans="1:46" x14ac:dyDescent="0.25">
      <c r="A105" s="7727"/>
      <c r="B105" s="3807" t="s">
        <v>2387</v>
      </c>
      <c r="C105" s="3808">
        <f t="shared" si="11"/>
        <v>0</v>
      </c>
      <c r="D105" s="3809">
        <f>SUM(F105+H105+J105+L105+N105+P105+R105+T105+V105+X105+Z105+AB105+AD105+AF105+AH105+AJ105+AL105)</f>
        <v>0</v>
      </c>
      <c r="E105" s="3893">
        <f>SUM(G105+I105+K105+M105+O105+Q105+S105+U105+W105+Y105+AA105+AC105+AE105+AG105+AI105+AK105+AM105)</f>
        <v>0</v>
      </c>
      <c r="F105" s="3747"/>
      <c r="G105" s="3894"/>
      <c r="H105" s="3747"/>
      <c r="I105" s="1831"/>
      <c r="J105" s="1830"/>
      <c r="K105" s="3895"/>
      <c r="L105" s="3747"/>
      <c r="M105" s="3752"/>
      <c r="N105" s="1830"/>
      <c r="O105" s="3895"/>
      <c r="P105" s="3816"/>
      <c r="Q105" s="3752"/>
      <c r="R105" s="3894"/>
      <c r="S105" s="3895"/>
      <c r="T105" s="3747"/>
      <c r="U105" s="1831"/>
      <c r="V105" s="1830"/>
      <c r="W105" s="3894"/>
      <c r="X105" s="3747"/>
      <c r="Y105" s="1831"/>
      <c r="Z105" s="1830"/>
      <c r="AA105" s="3894"/>
      <c r="AB105" s="3747"/>
      <c r="AC105" s="1831"/>
      <c r="AD105" s="3747"/>
      <c r="AE105" s="3752"/>
      <c r="AF105" s="3747"/>
      <c r="AG105" s="1831"/>
      <c r="AH105" s="3747"/>
      <c r="AI105" s="1831"/>
      <c r="AJ105" s="3747"/>
      <c r="AK105" s="1831"/>
      <c r="AL105" s="3894"/>
      <c r="AM105" s="3779"/>
      <c r="AN105" s="1830"/>
      <c r="AO105" s="3752"/>
      <c r="AP105" s="3750"/>
      <c r="AQ105" s="1831"/>
      <c r="AR105" s="1831"/>
      <c r="AS105" s="30" t="str">
        <f t="shared" si="12"/>
        <v/>
      </c>
      <c r="AT105" s="30"/>
    </row>
    <row r="106" spans="1:46" x14ac:dyDescent="0.25">
      <c r="A106" s="3904" t="s">
        <v>2388</v>
      </c>
      <c r="B106" s="2822"/>
      <c r="C106" s="2822"/>
      <c r="D106" s="2822"/>
      <c r="E106" s="2892"/>
      <c r="F106" s="2892"/>
      <c r="G106" s="2892"/>
      <c r="H106" s="2892"/>
      <c r="I106" s="2892"/>
      <c r="J106" s="2892"/>
      <c r="K106" s="2892"/>
      <c r="L106" s="147"/>
      <c r="M106" s="3878"/>
      <c r="N106" s="3878"/>
      <c r="O106" s="3878"/>
      <c r="P106" s="3878"/>
      <c r="Q106" s="3878"/>
      <c r="R106" s="3878"/>
      <c r="S106" s="3878"/>
      <c r="T106" s="3784"/>
      <c r="U106" s="3784"/>
      <c r="V106" s="3784"/>
      <c r="W106" s="3784"/>
      <c r="X106" s="3784"/>
      <c r="Y106" s="3784"/>
      <c r="Z106" s="3784"/>
      <c r="AA106" s="3784"/>
      <c r="AB106" s="3784"/>
      <c r="AC106" s="3784"/>
      <c r="AD106" s="3784"/>
      <c r="AE106" s="3784"/>
      <c r="AF106" s="3784"/>
      <c r="AG106" s="3784"/>
      <c r="AH106" s="3784"/>
      <c r="AI106" s="3784"/>
      <c r="AJ106" s="3784"/>
      <c r="AK106" s="3784"/>
      <c r="AL106" s="3784"/>
      <c r="AM106" s="3784"/>
      <c r="AN106" s="3784"/>
      <c r="AO106" s="3784"/>
      <c r="AP106" s="3784"/>
      <c r="AQ106" s="3784"/>
      <c r="AR106" s="3878"/>
      <c r="AS106" s="3878"/>
      <c r="AT106" s="3878"/>
    </row>
    <row r="107" spans="1:46" ht="31.5" x14ac:dyDescent="0.25">
      <c r="A107" s="7654" t="s">
        <v>2389</v>
      </c>
      <c r="B107" s="3065" t="s">
        <v>2390</v>
      </c>
      <c r="C107" s="3030" t="s">
        <v>2391</v>
      </c>
      <c r="D107" s="3030" t="s">
        <v>2392</v>
      </c>
      <c r="E107" s="2892"/>
      <c r="F107" s="2892"/>
      <c r="G107" s="2892"/>
      <c r="H107" s="2892"/>
      <c r="I107" s="2892"/>
      <c r="J107" s="2892"/>
      <c r="K107" s="2892"/>
      <c r="L107" s="147"/>
      <c r="M107" s="3878"/>
      <c r="N107" s="3878"/>
      <c r="O107" s="3878"/>
      <c r="P107" s="3878"/>
      <c r="Q107" s="3878"/>
      <c r="R107" s="3878"/>
      <c r="S107" s="3878"/>
      <c r="T107" s="3784"/>
      <c r="U107" s="3784"/>
      <c r="V107" s="3784"/>
      <c r="W107" s="3784"/>
      <c r="X107" s="3784"/>
      <c r="Y107" s="3784"/>
      <c r="Z107" s="3784"/>
      <c r="AA107" s="3784"/>
      <c r="AB107" s="3784"/>
      <c r="AC107" s="3784"/>
      <c r="AD107" s="3784"/>
      <c r="AE107" s="3784"/>
      <c r="AF107" s="3784"/>
      <c r="AG107" s="3784"/>
      <c r="AH107" s="3784"/>
      <c r="AI107" s="3784"/>
      <c r="AJ107" s="3784"/>
      <c r="AK107" s="3784"/>
      <c r="AL107" s="3784"/>
      <c r="AM107" s="3784"/>
      <c r="AN107" s="3784"/>
      <c r="AO107" s="3784"/>
      <c r="AP107" s="3784"/>
      <c r="AQ107" s="3784"/>
      <c r="AR107" s="3878"/>
      <c r="AS107" s="3878"/>
      <c r="AT107" s="3878"/>
    </row>
    <row r="108" spans="1:46" x14ac:dyDescent="0.25">
      <c r="A108" s="7794"/>
      <c r="B108" s="3905" t="s">
        <v>2393</v>
      </c>
      <c r="C108" s="3538"/>
      <c r="D108" s="3538"/>
      <c r="E108" s="30" t="str">
        <f>$CA108&amp;$CB108&amp;$CC108&amp;$CD108</f>
        <v/>
      </c>
      <c r="F108" s="30"/>
      <c r="G108" s="30"/>
      <c r="H108" s="30"/>
      <c r="I108" s="30"/>
      <c r="J108" s="30"/>
      <c r="K108" s="30"/>
      <c r="L108" s="30"/>
      <c r="M108" s="30"/>
      <c r="N108" s="30"/>
      <c r="O108" s="30"/>
      <c r="P108" s="30"/>
      <c r="Q108" s="3878"/>
      <c r="R108" s="3878"/>
      <c r="S108" s="3878"/>
      <c r="T108" s="3784"/>
      <c r="U108" s="3784"/>
      <c r="V108" s="3784"/>
      <c r="W108" s="3784"/>
      <c r="X108" s="3784"/>
      <c r="Y108" s="3784"/>
      <c r="Z108" s="3784"/>
      <c r="AA108" s="3784"/>
      <c r="AB108" s="3784"/>
      <c r="AC108" s="3784"/>
      <c r="AD108" s="3784"/>
      <c r="AE108" s="3784"/>
      <c r="AF108" s="3784"/>
      <c r="AG108" s="3784"/>
      <c r="AH108" s="3784"/>
      <c r="AI108" s="3784"/>
      <c r="AJ108" s="3784"/>
      <c r="AK108" s="3784"/>
      <c r="AL108" s="3784"/>
      <c r="AM108" s="3784"/>
      <c r="AN108" s="3784"/>
      <c r="AO108" s="3784"/>
      <c r="AP108" s="3784"/>
      <c r="AQ108" s="3784"/>
      <c r="AR108" s="3784"/>
      <c r="AS108" s="3784"/>
      <c r="AT108" s="3784"/>
    </row>
    <row r="109" spans="1:46" ht="21" x14ac:dyDescent="0.25">
      <c r="A109" s="7794"/>
      <c r="B109" s="2218" t="s">
        <v>2394</v>
      </c>
      <c r="C109" s="1004"/>
      <c r="D109" s="1004"/>
      <c r="E109" s="30" t="str">
        <f>$CA109&amp;$CB109&amp;$CC109&amp;$CD109</f>
        <v/>
      </c>
      <c r="F109" s="30"/>
      <c r="G109" s="30"/>
      <c r="H109" s="30"/>
      <c r="I109" s="30"/>
      <c r="J109" s="30"/>
      <c r="K109" s="30"/>
      <c r="L109" s="30"/>
      <c r="M109" s="30"/>
      <c r="N109" s="30"/>
      <c r="O109" s="30"/>
      <c r="P109" s="30"/>
      <c r="Q109" s="3878"/>
      <c r="R109" s="3878"/>
      <c r="S109" s="3878"/>
      <c r="T109" s="3784"/>
      <c r="U109" s="3784"/>
      <c r="V109" s="3784"/>
      <c r="W109" s="3784"/>
      <c r="X109" s="3784"/>
      <c r="Y109" s="3784"/>
      <c r="Z109" s="3784"/>
      <c r="AA109" s="3784"/>
      <c r="AB109" s="3784"/>
      <c r="AC109" s="3784"/>
      <c r="AD109" s="3784"/>
      <c r="AE109" s="3784"/>
      <c r="AF109" s="3784"/>
      <c r="AG109" s="3784"/>
      <c r="AH109" s="3784"/>
      <c r="AI109" s="3784"/>
      <c r="AJ109" s="3784"/>
      <c r="AK109" s="3784"/>
      <c r="AL109" s="3784"/>
      <c r="AM109" s="3784"/>
      <c r="AN109" s="3784"/>
      <c r="AO109" s="3784"/>
      <c r="AP109" s="3784"/>
      <c r="AQ109" s="3784"/>
      <c r="AR109" s="3784"/>
      <c r="AS109" s="3784"/>
      <c r="AT109" s="3784"/>
    </row>
    <row r="110" spans="1:46" ht="21" x14ac:dyDescent="0.25">
      <c r="A110" s="7794"/>
      <c r="B110" s="2218" t="s">
        <v>2395</v>
      </c>
      <c r="C110" s="1004"/>
      <c r="D110" s="1004"/>
      <c r="E110" s="30" t="str">
        <f>$CA110&amp;$CB110&amp;$CC110&amp;$CD110</f>
        <v/>
      </c>
      <c r="F110" s="30"/>
      <c r="G110" s="30"/>
      <c r="H110" s="30"/>
      <c r="I110" s="30"/>
      <c r="J110" s="30"/>
      <c r="K110" s="30"/>
      <c r="L110" s="30"/>
      <c r="M110" s="30"/>
      <c r="N110" s="30"/>
      <c r="O110" s="30"/>
      <c r="P110" s="30"/>
      <c r="Q110" s="3878"/>
      <c r="R110" s="3878"/>
      <c r="S110" s="3878"/>
      <c r="T110" s="3784"/>
      <c r="U110" s="3784"/>
      <c r="V110" s="3784"/>
      <c r="W110" s="3784"/>
      <c r="X110" s="3784"/>
      <c r="Y110" s="3784"/>
      <c r="Z110" s="3784"/>
      <c r="AA110" s="3784"/>
      <c r="AB110" s="3784"/>
      <c r="AC110" s="3784"/>
      <c r="AD110" s="3784"/>
      <c r="AE110" s="3784"/>
      <c r="AF110" s="3784"/>
      <c r="AG110" s="3784"/>
      <c r="AH110" s="3784"/>
      <c r="AI110" s="3784"/>
      <c r="AJ110" s="3784"/>
      <c r="AK110" s="3784"/>
      <c r="AL110" s="3784"/>
      <c r="AM110" s="3784"/>
      <c r="AN110" s="3784"/>
      <c r="AO110" s="3784"/>
      <c r="AP110" s="3784"/>
      <c r="AQ110" s="3784"/>
      <c r="AR110" s="3784"/>
      <c r="AS110" s="3784"/>
      <c r="AT110" s="3784"/>
    </row>
    <row r="111" spans="1:46" ht="21" x14ac:dyDescent="0.25">
      <c r="A111" s="7794"/>
      <c r="B111" s="2218" t="s">
        <v>2396</v>
      </c>
      <c r="C111" s="1004"/>
      <c r="D111" s="3906"/>
      <c r="E111" s="30"/>
      <c r="F111" s="30"/>
      <c r="G111" s="30"/>
      <c r="H111" s="30"/>
      <c r="I111" s="30"/>
      <c r="J111" s="30"/>
      <c r="K111" s="30"/>
      <c r="L111" s="30"/>
      <c r="M111" s="30"/>
      <c r="N111" s="30"/>
      <c r="O111" s="30"/>
      <c r="P111" s="30"/>
      <c r="Q111" s="3878"/>
      <c r="R111" s="3878"/>
      <c r="S111" s="3878"/>
      <c r="T111" s="3784"/>
      <c r="U111" s="3784"/>
      <c r="V111" s="3784"/>
      <c r="W111" s="3784"/>
      <c r="X111" s="3784"/>
      <c r="Y111" s="3784"/>
      <c r="Z111" s="3784"/>
      <c r="AA111" s="3784"/>
      <c r="AB111" s="3784"/>
      <c r="AC111" s="3784"/>
      <c r="AD111" s="3784"/>
      <c r="AE111" s="3784"/>
      <c r="AF111" s="3784"/>
      <c r="AG111" s="3784"/>
      <c r="AH111" s="3784"/>
      <c r="AI111" s="3784"/>
      <c r="AJ111" s="3784"/>
      <c r="AK111" s="3784"/>
      <c r="AL111" s="3784"/>
      <c r="AM111" s="3784"/>
      <c r="AN111" s="3784"/>
      <c r="AO111" s="3784"/>
      <c r="AP111" s="3784"/>
      <c r="AQ111" s="3784"/>
      <c r="AR111" s="3784"/>
      <c r="AS111" s="3784"/>
      <c r="AT111" s="3784"/>
    </row>
    <row r="112" spans="1:46" ht="21" x14ac:dyDescent="0.25">
      <c r="A112" s="7794"/>
      <c r="B112" s="2190" t="s">
        <v>2397</v>
      </c>
      <c r="C112" s="248"/>
      <c r="D112" s="3906"/>
      <c r="E112" s="30"/>
      <c r="F112" s="30"/>
      <c r="G112" s="30"/>
      <c r="H112" s="30"/>
      <c r="I112" s="30"/>
      <c r="J112" s="30"/>
      <c r="K112" s="30"/>
      <c r="L112" s="30"/>
      <c r="M112" s="30"/>
      <c r="N112" s="30"/>
      <c r="O112" s="30"/>
      <c r="P112" s="30"/>
      <c r="Q112" s="3878"/>
      <c r="R112" s="3878"/>
      <c r="S112" s="3878"/>
      <c r="T112" s="3784"/>
      <c r="U112" s="3784"/>
      <c r="V112" s="3784"/>
      <c r="W112" s="3784"/>
      <c r="X112" s="3784"/>
      <c r="Y112" s="3784"/>
      <c r="Z112" s="3784"/>
      <c r="AA112" s="3784"/>
      <c r="AB112" s="3784"/>
      <c r="AC112" s="3784"/>
      <c r="AD112" s="3784"/>
      <c r="AE112" s="3784"/>
      <c r="AF112" s="3784"/>
      <c r="AG112" s="3784"/>
      <c r="AH112" s="3784"/>
      <c r="AI112" s="3784"/>
      <c r="AJ112" s="3784"/>
      <c r="AK112" s="3784"/>
      <c r="AL112" s="3784"/>
      <c r="AM112" s="3784"/>
      <c r="AN112" s="3784"/>
      <c r="AO112" s="3784"/>
      <c r="AP112" s="3784"/>
      <c r="AQ112" s="3784"/>
      <c r="AR112" s="3784"/>
      <c r="AS112" s="3784"/>
      <c r="AT112" s="3784"/>
    </row>
    <row r="113" spans="1:46" ht="21" x14ac:dyDescent="0.25">
      <c r="A113" s="7794"/>
      <c r="B113" s="2190" t="s">
        <v>2398</v>
      </c>
      <c r="C113" s="248"/>
      <c r="D113" s="1004"/>
      <c r="E113" s="30" t="str">
        <f>$CA113&amp;$CB113&amp;$CC113&amp;$CD113</f>
        <v/>
      </c>
      <c r="F113" s="30"/>
      <c r="G113" s="30"/>
      <c r="H113" s="30"/>
      <c r="I113" s="30"/>
      <c r="J113" s="30"/>
      <c r="K113" s="30"/>
      <c r="L113" s="30"/>
      <c r="M113" s="30"/>
      <c r="N113" s="30"/>
      <c r="O113" s="30"/>
      <c r="P113" s="30"/>
      <c r="Q113" s="3878"/>
      <c r="R113" s="3878"/>
      <c r="S113" s="3878"/>
      <c r="T113" s="3784"/>
      <c r="U113" s="3784"/>
      <c r="V113" s="3784"/>
      <c r="W113" s="3784"/>
      <c r="X113" s="3784"/>
      <c r="Y113" s="3784"/>
      <c r="Z113" s="3784"/>
      <c r="AA113" s="3784"/>
      <c r="AB113" s="3784"/>
      <c r="AC113" s="3784"/>
      <c r="AD113" s="3784"/>
      <c r="AE113" s="3784"/>
      <c r="AF113" s="3784"/>
      <c r="AG113" s="3784"/>
      <c r="AH113" s="3784"/>
      <c r="AI113" s="3784"/>
      <c r="AJ113" s="3784"/>
      <c r="AK113" s="3784"/>
      <c r="AL113" s="3784"/>
      <c r="AM113" s="3784"/>
      <c r="AN113" s="3784"/>
      <c r="AO113" s="3784"/>
      <c r="AP113" s="3784"/>
      <c r="AQ113" s="3784"/>
      <c r="AR113" s="3784"/>
      <c r="AS113" s="3784"/>
      <c r="AT113" s="3784"/>
    </row>
    <row r="114" spans="1:46" ht="21" x14ac:dyDescent="0.25">
      <c r="A114" s="7794"/>
      <c r="B114" s="2190" t="s">
        <v>2399</v>
      </c>
      <c r="C114" s="248"/>
      <c r="D114" s="1004"/>
      <c r="E114" s="30" t="str">
        <f>$CA114&amp;$CB114&amp;$CC114&amp;$CD114</f>
        <v/>
      </c>
      <c r="F114" s="30"/>
      <c r="G114" s="30"/>
      <c r="H114" s="30"/>
      <c r="I114" s="30"/>
      <c r="J114" s="30"/>
      <c r="K114" s="30"/>
      <c r="L114" s="30"/>
      <c r="M114" s="30"/>
      <c r="N114" s="30"/>
      <c r="O114" s="30"/>
      <c r="P114" s="30"/>
      <c r="Q114" s="3878"/>
      <c r="R114" s="3878"/>
      <c r="S114" s="3878"/>
      <c r="T114" s="3784"/>
      <c r="U114" s="3784"/>
      <c r="V114" s="3784"/>
      <c r="W114" s="3784"/>
      <c r="X114" s="3784"/>
      <c r="Y114" s="3784"/>
      <c r="Z114" s="3784"/>
      <c r="AA114" s="3784"/>
      <c r="AB114" s="3784"/>
      <c r="AC114" s="3784"/>
      <c r="AD114" s="3784"/>
      <c r="AE114" s="3784"/>
      <c r="AF114" s="3784"/>
      <c r="AG114" s="3784"/>
      <c r="AH114" s="3784"/>
      <c r="AI114" s="3784"/>
      <c r="AJ114" s="3784"/>
      <c r="AK114" s="3784"/>
      <c r="AL114" s="3784"/>
      <c r="AM114" s="3784"/>
      <c r="AN114" s="3784"/>
      <c r="AO114" s="3784"/>
      <c r="AP114" s="3784"/>
      <c r="AQ114" s="3784"/>
      <c r="AR114" s="3784"/>
      <c r="AS114" s="3784"/>
      <c r="AT114" s="3784"/>
    </row>
    <row r="115" spans="1:46" x14ac:dyDescent="0.25">
      <c r="A115" s="7794"/>
      <c r="B115" s="2190" t="s">
        <v>2400</v>
      </c>
      <c r="C115" s="1004"/>
      <c r="D115" s="1004"/>
      <c r="E115" s="30" t="str">
        <f>$CA115&amp;$CB115&amp;$CC115&amp;$CD115</f>
        <v/>
      </c>
      <c r="F115" s="30"/>
      <c r="G115" s="30"/>
      <c r="H115" s="30"/>
      <c r="I115" s="30"/>
      <c r="J115" s="30"/>
      <c r="K115" s="30"/>
      <c r="L115" s="30"/>
      <c r="M115" s="30"/>
      <c r="N115" s="30"/>
      <c r="O115" s="30"/>
      <c r="P115" s="30"/>
      <c r="Q115" s="3878"/>
      <c r="R115" s="3878"/>
      <c r="S115" s="3878"/>
      <c r="T115" s="3784"/>
      <c r="U115" s="3784"/>
      <c r="V115" s="3784"/>
      <c r="W115" s="3784"/>
      <c r="X115" s="3784"/>
      <c r="Y115" s="3784"/>
      <c r="Z115" s="3784"/>
      <c r="AA115" s="3784"/>
      <c r="AB115" s="3784"/>
      <c r="AC115" s="3784"/>
      <c r="AD115" s="3784"/>
      <c r="AE115" s="3784"/>
      <c r="AF115" s="3784"/>
      <c r="AG115" s="3784"/>
      <c r="AH115" s="3784"/>
      <c r="AI115" s="3784"/>
      <c r="AJ115" s="3784"/>
      <c r="AK115" s="3784"/>
      <c r="AL115" s="3784"/>
      <c r="AM115" s="3784"/>
      <c r="AN115" s="3784"/>
      <c r="AO115" s="3784"/>
      <c r="AP115" s="3784"/>
      <c r="AQ115" s="3784"/>
      <c r="AR115" s="3784"/>
      <c r="AS115" s="3784"/>
      <c r="AT115" s="3784"/>
    </row>
    <row r="116" spans="1:46" x14ac:dyDescent="0.25">
      <c r="A116" s="7564"/>
      <c r="B116" s="3907" t="s">
        <v>2401</v>
      </c>
      <c r="C116" s="3908"/>
      <c r="D116" s="3908"/>
      <c r="E116" s="30" t="str">
        <f>$CA116&amp;$CB116&amp;$CC116&amp;$CD116</f>
        <v/>
      </c>
      <c r="F116" s="30"/>
      <c r="G116" s="30"/>
      <c r="H116" s="30"/>
      <c r="I116" s="30"/>
      <c r="J116" s="30"/>
      <c r="K116" s="30"/>
      <c r="L116" s="30"/>
      <c r="M116" s="30"/>
      <c r="N116" s="30"/>
      <c r="O116" s="30"/>
      <c r="P116" s="30"/>
      <c r="Q116" s="3878"/>
      <c r="R116" s="3878"/>
      <c r="S116" s="3878"/>
      <c r="T116" s="3784"/>
      <c r="U116" s="3784"/>
      <c r="V116" s="3784"/>
      <c r="W116" s="3784"/>
      <c r="X116" s="3784"/>
      <c r="Y116" s="3784"/>
      <c r="Z116" s="3784"/>
      <c r="AA116" s="3784"/>
      <c r="AB116" s="3784"/>
      <c r="AC116" s="3784"/>
      <c r="AD116" s="3784"/>
      <c r="AE116" s="3784"/>
      <c r="AF116" s="3784"/>
      <c r="AG116" s="3784"/>
      <c r="AH116" s="3784"/>
      <c r="AI116" s="3784"/>
      <c r="AJ116" s="3784"/>
      <c r="AK116" s="3784"/>
      <c r="AL116" s="3784"/>
      <c r="AM116" s="3784"/>
      <c r="AN116" s="3784"/>
      <c r="AO116" s="3784"/>
      <c r="AP116" s="3784"/>
      <c r="AQ116" s="3784"/>
      <c r="AR116" s="3784"/>
      <c r="AS116" s="3784"/>
      <c r="AT116" s="3784"/>
    </row>
    <row r="117" spans="1:46" x14ac:dyDescent="0.25">
      <c r="A117" s="3909" t="s">
        <v>3576</v>
      </c>
      <c r="B117" s="3910"/>
      <c r="C117" s="3904"/>
      <c r="D117" s="3904"/>
      <c r="E117" s="3911"/>
      <c r="F117" s="30"/>
      <c r="G117" s="30"/>
      <c r="H117" s="30"/>
      <c r="I117" s="30"/>
      <c r="J117" s="30"/>
      <c r="K117" s="30"/>
      <c r="L117" s="30"/>
      <c r="M117" s="30"/>
      <c r="N117" s="30"/>
      <c r="O117" s="30"/>
      <c r="P117" s="30"/>
      <c r="Q117" s="3878"/>
      <c r="R117" s="3878"/>
      <c r="S117" s="3878"/>
      <c r="T117" s="3784"/>
      <c r="U117" s="3784"/>
      <c r="V117" s="3784"/>
      <c r="W117" s="3784"/>
      <c r="X117" s="3784"/>
      <c r="Y117" s="3784"/>
      <c r="Z117" s="3784"/>
      <c r="AA117" s="3784"/>
      <c r="AB117" s="3784"/>
      <c r="AC117" s="3784"/>
      <c r="AD117" s="3784"/>
      <c r="AE117" s="3784"/>
      <c r="AF117" s="3784"/>
      <c r="AG117" s="3784"/>
      <c r="AH117" s="3784"/>
      <c r="AI117" s="3784"/>
      <c r="AJ117" s="3784"/>
      <c r="AK117" s="3784"/>
      <c r="AL117" s="3784"/>
      <c r="AM117" s="3784"/>
      <c r="AN117" s="3784"/>
      <c r="AO117" s="3784"/>
      <c r="AP117" s="3784"/>
      <c r="AQ117" s="3784"/>
      <c r="AR117" s="3784"/>
      <c r="AS117" s="3784"/>
      <c r="AT117" s="3784"/>
    </row>
    <row r="118" spans="1:46" x14ac:dyDescent="0.25">
      <c r="A118" s="7651" t="s">
        <v>168</v>
      </c>
      <c r="B118" s="3904"/>
      <c r="C118" s="7701" t="s">
        <v>50</v>
      </c>
      <c r="D118" s="7654"/>
      <c r="E118" s="7655"/>
      <c r="F118" s="7896" t="s">
        <v>820</v>
      </c>
      <c r="G118" s="7913"/>
      <c r="H118" s="7913"/>
      <c r="I118" s="7913"/>
      <c r="J118" s="7913"/>
      <c r="K118" s="7913"/>
      <c r="L118" s="7913"/>
      <c r="M118" s="7913"/>
      <c r="N118" s="7913"/>
      <c r="O118" s="7913"/>
      <c r="P118" s="7913"/>
      <c r="Q118" s="7913"/>
      <c r="R118" s="7913"/>
      <c r="S118" s="7913"/>
      <c r="T118" s="7913"/>
      <c r="U118" s="7913"/>
      <c r="V118" s="7913"/>
      <c r="W118" s="7913"/>
      <c r="X118" s="7913"/>
      <c r="Y118" s="7913"/>
      <c r="Z118" s="7913"/>
      <c r="AA118" s="7913"/>
      <c r="AB118" s="7913"/>
      <c r="AC118" s="7913"/>
      <c r="AD118" s="7913"/>
      <c r="AE118" s="7913"/>
      <c r="AF118" s="7913"/>
      <c r="AG118" s="7913"/>
      <c r="AH118" s="7913"/>
      <c r="AI118" s="7913"/>
      <c r="AJ118" s="7913"/>
      <c r="AK118" s="7914"/>
      <c r="AL118" s="3784"/>
      <c r="AM118" s="3784"/>
      <c r="AN118" s="3784"/>
      <c r="AO118" s="3784"/>
      <c r="AP118" s="3784"/>
      <c r="AQ118" s="3784"/>
      <c r="AR118" s="3784"/>
      <c r="AS118" s="3784"/>
      <c r="AT118" s="3912"/>
    </row>
    <row r="119" spans="1:46" x14ac:dyDescent="0.25">
      <c r="A119" s="7747"/>
      <c r="B119" s="3904"/>
      <c r="C119" s="7631"/>
      <c r="D119" s="7564"/>
      <c r="E119" s="7565"/>
      <c r="F119" s="7746" t="s">
        <v>511</v>
      </c>
      <c r="G119" s="7745"/>
      <c r="H119" s="7746" t="s">
        <v>2352</v>
      </c>
      <c r="I119" s="7745"/>
      <c r="J119" s="7746" t="s">
        <v>2353</v>
      </c>
      <c r="K119" s="7745"/>
      <c r="L119" s="7746" t="s">
        <v>2354</v>
      </c>
      <c r="M119" s="7745"/>
      <c r="N119" s="7746" t="s">
        <v>2355</v>
      </c>
      <c r="O119" s="7745"/>
      <c r="P119" s="7746" t="s">
        <v>2356</v>
      </c>
      <c r="Q119" s="7745"/>
      <c r="R119" s="7746" t="s">
        <v>2357</v>
      </c>
      <c r="S119" s="7745"/>
      <c r="T119" s="7746" t="s">
        <v>2358</v>
      </c>
      <c r="U119" s="7745"/>
      <c r="V119" s="7746" t="s">
        <v>2359</v>
      </c>
      <c r="W119" s="7745"/>
      <c r="X119" s="7746" t="s">
        <v>2282</v>
      </c>
      <c r="Y119" s="7745"/>
      <c r="Z119" s="7746" t="s">
        <v>2360</v>
      </c>
      <c r="AA119" s="7745"/>
      <c r="AB119" s="7746" t="s">
        <v>2361</v>
      </c>
      <c r="AC119" s="7745"/>
      <c r="AD119" s="7746" t="s">
        <v>2362</v>
      </c>
      <c r="AE119" s="7745"/>
      <c r="AF119" s="7746" t="s">
        <v>2363</v>
      </c>
      <c r="AG119" s="7745"/>
      <c r="AH119" s="7746" t="s">
        <v>26</v>
      </c>
      <c r="AI119" s="7773"/>
      <c r="AJ119" s="7913" t="s">
        <v>3575</v>
      </c>
      <c r="AK119" s="7914"/>
      <c r="AL119" s="3784"/>
      <c r="AM119" s="3784"/>
      <c r="AN119" s="3784"/>
      <c r="AO119" s="3784"/>
      <c r="AP119" s="3912"/>
      <c r="AQ119" s="3912"/>
      <c r="AR119" s="3912"/>
      <c r="AS119" s="3784"/>
      <c r="AT119" s="3784"/>
    </row>
    <row r="120" spans="1:46" ht="21" x14ac:dyDescent="0.25">
      <c r="A120" s="7727"/>
      <c r="B120" s="3904"/>
      <c r="C120" s="3913" t="s">
        <v>121</v>
      </c>
      <c r="D120" s="3013" t="s">
        <v>27</v>
      </c>
      <c r="E120" s="2221" t="s">
        <v>28</v>
      </c>
      <c r="F120" s="2788" t="s">
        <v>27</v>
      </c>
      <c r="G120" s="2193" t="s">
        <v>28</v>
      </c>
      <c r="H120" s="2788" t="s">
        <v>27</v>
      </c>
      <c r="I120" s="2193" t="s">
        <v>28</v>
      </c>
      <c r="J120" s="2788" t="s">
        <v>27</v>
      </c>
      <c r="K120" s="2193" t="s">
        <v>28</v>
      </c>
      <c r="L120" s="2788" t="s">
        <v>27</v>
      </c>
      <c r="M120" s="2193" t="s">
        <v>28</v>
      </c>
      <c r="N120" s="2788" t="s">
        <v>27</v>
      </c>
      <c r="O120" s="2193" t="s">
        <v>28</v>
      </c>
      <c r="P120" s="2788" t="s">
        <v>27</v>
      </c>
      <c r="Q120" s="2193" t="s">
        <v>28</v>
      </c>
      <c r="R120" s="2788" t="s">
        <v>27</v>
      </c>
      <c r="S120" s="2193" t="s">
        <v>28</v>
      </c>
      <c r="T120" s="2788" t="s">
        <v>27</v>
      </c>
      <c r="U120" s="2193" t="s">
        <v>28</v>
      </c>
      <c r="V120" s="2788" t="s">
        <v>27</v>
      </c>
      <c r="W120" s="2193" t="s">
        <v>28</v>
      </c>
      <c r="X120" s="2788" t="s">
        <v>27</v>
      </c>
      <c r="Y120" s="2193" t="s">
        <v>28</v>
      </c>
      <c r="Z120" s="2788" t="s">
        <v>27</v>
      </c>
      <c r="AA120" s="2193" t="s">
        <v>28</v>
      </c>
      <c r="AB120" s="2788" t="s">
        <v>27</v>
      </c>
      <c r="AC120" s="2193" t="s">
        <v>28</v>
      </c>
      <c r="AD120" s="2788" t="s">
        <v>27</v>
      </c>
      <c r="AE120" s="2193" t="s">
        <v>28</v>
      </c>
      <c r="AF120" s="2788" t="s">
        <v>27</v>
      </c>
      <c r="AG120" s="2193" t="s">
        <v>28</v>
      </c>
      <c r="AH120" s="2788" t="s">
        <v>27</v>
      </c>
      <c r="AI120" s="2959" t="s">
        <v>28</v>
      </c>
      <c r="AJ120" s="2200" t="s">
        <v>27</v>
      </c>
      <c r="AK120" s="2188" t="s">
        <v>28</v>
      </c>
      <c r="AL120" s="3784"/>
      <c r="AM120" s="3784"/>
      <c r="AN120" s="3784"/>
      <c r="AO120" s="3784"/>
      <c r="AP120" s="3912"/>
      <c r="AQ120" s="3912"/>
      <c r="AR120" s="3912"/>
      <c r="AS120" s="3784"/>
      <c r="AT120" s="3784"/>
    </row>
    <row r="121" spans="1:46" x14ac:dyDescent="0.25">
      <c r="A121" s="7655" t="s">
        <v>3778</v>
      </c>
      <c r="B121" s="3787" t="s">
        <v>2402</v>
      </c>
      <c r="C121" s="839">
        <f>SUM(D121:E121)</f>
        <v>0</v>
      </c>
      <c r="D121" s="3914">
        <f t="shared" ref="D121:E123" si="15">+F121+H121+J121+L121+N121+P121+R121+T121+V121+X121+Z121+AB121+AD121+AF121+AH121</f>
        <v>0</v>
      </c>
      <c r="E121" s="3789">
        <f t="shared" si="15"/>
        <v>0</v>
      </c>
      <c r="F121" s="3790"/>
      <c r="G121" s="3792"/>
      <c r="H121" s="3790"/>
      <c r="I121" s="3792"/>
      <c r="J121" s="3790"/>
      <c r="K121" s="3792"/>
      <c r="L121" s="3790"/>
      <c r="M121" s="3792"/>
      <c r="N121" s="3790"/>
      <c r="O121" s="3792"/>
      <c r="P121" s="3790"/>
      <c r="Q121" s="3792"/>
      <c r="R121" s="3790"/>
      <c r="S121" s="3792"/>
      <c r="T121" s="3790"/>
      <c r="U121" s="3792"/>
      <c r="V121" s="3790"/>
      <c r="W121" s="3792"/>
      <c r="X121" s="3790"/>
      <c r="Y121" s="3792"/>
      <c r="Z121" s="3790"/>
      <c r="AA121" s="3792"/>
      <c r="AB121" s="3790"/>
      <c r="AC121" s="3792"/>
      <c r="AD121" s="3790"/>
      <c r="AE121" s="3792"/>
      <c r="AF121" s="3790"/>
      <c r="AG121" s="3792"/>
      <c r="AH121" s="3793"/>
      <c r="AI121" s="3922"/>
      <c r="AJ121" s="3869"/>
      <c r="AK121" s="3869"/>
      <c r="AL121" s="3784"/>
      <c r="AM121" s="3784"/>
      <c r="AN121" s="3784"/>
      <c r="AO121" s="3784"/>
      <c r="AP121" s="3912"/>
      <c r="AQ121" s="3912"/>
      <c r="AR121" s="3912"/>
      <c r="AS121" s="3784"/>
      <c r="AT121" s="3784"/>
    </row>
    <row r="122" spans="1:46" x14ac:dyDescent="0.25">
      <c r="A122" s="7657"/>
      <c r="B122" s="829" t="s">
        <v>2403</v>
      </c>
      <c r="C122" s="832">
        <f>SUM(D122:E122)</f>
        <v>0</v>
      </c>
      <c r="D122" s="3915">
        <f t="shared" si="15"/>
        <v>0</v>
      </c>
      <c r="E122" s="3800">
        <f t="shared" si="15"/>
        <v>0</v>
      </c>
      <c r="F122" s="776"/>
      <c r="G122" s="777"/>
      <c r="H122" s="776"/>
      <c r="I122" s="777"/>
      <c r="J122" s="776"/>
      <c r="K122" s="777"/>
      <c r="L122" s="776"/>
      <c r="M122" s="777"/>
      <c r="N122" s="776"/>
      <c r="O122" s="777"/>
      <c r="P122" s="776"/>
      <c r="Q122" s="777"/>
      <c r="R122" s="776"/>
      <c r="S122" s="777"/>
      <c r="T122" s="776"/>
      <c r="U122" s="777"/>
      <c r="V122" s="776"/>
      <c r="W122" s="777"/>
      <c r="X122" s="776"/>
      <c r="Y122" s="777"/>
      <c r="Z122" s="776"/>
      <c r="AA122" s="777"/>
      <c r="AB122" s="776"/>
      <c r="AC122" s="777"/>
      <c r="AD122" s="776"/>
      <c r="AE122" s="777"/>
      <c r="AF122" s="776"/>
      <c r="AG122" s="777"/>
      <c r="AH122" s="1001"/>
      <c r="AI122" s="3825"/>
      <c r="AJ122" s="3869"/>
      <c r="AK122" s="3869"/>
      <c r="AL122" s="3784"/>
      <c r="AM122" s="3784"/>
      <c r="AN122" s="3784"/>
      <c r="AO122" s="3784"/>
      <c r="AP122" s="3912"/>
      <c r="AQ122" s="3912"/>
      <c r="AR122" s="3912"/>
      <c r="AS122" s="3784"/>
      <c r="AT122" s="3784"/>
    </row>
    <row r="123" spans="1:46" x14ac:dyDescent="0.25">
      <c r="A123" s="7565"/>
      <c r="B123" s="3807" t="s">
        <v>2404</v>
      </c>
      <c r="C123" s="840">
        <f>SUM(D123:E123)</f>
        <v>0</v>
      </c>
      <c r="D123" s="3916">
        <f t="shared" si="15"/>
        <v>0</v>
      </c>
      <c r="E123" s="3810">
        <f t="shared" si="15"/>
        <v>0</v>
      </c>
      <c r="F123" s="3747"/>
      <c r="G123" s="3752"/>
      <c r="H123" s="3747"/>
      <c r="I123" s="3752"/>
      <c r="J123" s="3747"/>
      <c r="K123" s="3752"/>
      <c r="L123" s="3747"/>
      <c r="M123" s="3752"/>
      <c r="N123" s="3747"/>
      <c r="O123" s="3752"/>
      <c r="P123" s="3747"/>
      <c r="Q123" s="3752"/>
      <c r="R123" s="3747"/>
      <c r="S123" s="3752"/>
      <c r="T123" s="3747"/>
      <c r="U123" s="3752"/>
      <c r="V123" s="3747"/>
      <c r="W123" s="3752"/>
      <c r="X123" s="3747"/>
      <c r="Y123" s="3752"/>
      <c r="Z123" s="3747"/>
      <c r="AA123" s="3752"/>
      <c r="AB123" s="3747"/>
      <c r="AC123" s="3752"/>
      <c r="AD123" s="3747"/>
      <c r="AE123" s="3752"/>
      <c r="AF123" s="3747"/>
      <c r="AG123" s="3752"/>
      <c r="AH123" s="3816"/>
      <c r="AI123" s="3895"/>
      <c r="AJ123" s="3869"/>
      <c r="AK123" s="3869"/>
      <c r="AL123" s="3784"/>
      <c r="AM123" s="3784"/>
      <c r="AN123" s="3784"/>
      <c r="AO123" s="3784"/>
      <c r="AP123" s="3912"/>
      <c r="AQ123" s="3912"/>
      <c r="AR123" s="3912"/>
      <c r="AS123" s="3784"/>
      <c r="AT123" s="3784"/>
    </row>
    <row r="124" spans="1:46" x14ac:dyDescent="0.25">
      <c r="A124" s="3904" t="s">
        <v>2405</v>
      </c>
      <c r="B124" s="2822"/>
      <c r="C124" s="3917"/>
      <c r="D124" s="2283"/>
      <c r="E124" s="147"/>
      <c r="F124" s="147"/>
      <c r="G124" s="147"/>
      <c r="H124" s="147"/>
      <c r="I124" s="147"/>
      <c r="J124" s="147"/>
      <c r="K124" s="147"/>
      <c r="L124" s="147"/>
      <c r="M124" s="3878"/>
      <c r="N124" s="3878"/>
      <c r="O124" s="3878"/>
      <c r="P124" s="3784"/>
      <c r="Q124" s="3784"/>
      <c r="R124" s="3784"/>
      <c r="S124" s="3784"/>
      <c r="T124" s="3784"/>
      <c r="U124" s="3784"/>
      <c r="V124" s="3784"/>
      <c r="W124" s="3784"/>
      <c r="X124" s="3784"/>
      <c r="Y124" s="3784"/>
      <c r="Z124" s="3784"/>
      <c r="AA124" s="3784"/>
      <c r="AB124" s="3784"/>
      <c r="AC124" s="3784"/>
      <c r="AD124" s="3784"/>
      <c r="AE124" s="3784"/>
      <c r="AF124" s="3784"/>
      <c r="AG124" s="3784"/>
      <c r="AH124" s="3784"/>
      <c r="AI124" s="3784"/>
      <c r="AJ124" s="3784"/>
      <c r="AK124" s="3784"/>
      <c r="AL124" s="3784"/>
      <c r="AM124" s="3784"/>
      <c r="AN124" s="3784"/>
      <c r="AO124" s="3784"/>
      <c r="AP124" s="3784"/>
      <c r="AQ124" s="3784"/>
      <c r="AR124" s="3784"/>
      <c r="AS124" s="3784"/>
      <c r="AT124" s="3784"/>
    </row>
    <row r="125" spans="1:46" x14ac:dyDescent="0.25">
      <c r="A125" s="2819" t="s">
        <v>2406</v>
      </c>
      <c r="B125" s="2283"/>
      <c r="C125" s="2283"/>
      <c r="D125" s="2283"/>
      <c r="E125" s="2283"/>
      <c r="F125" s="2283"/>
      <c r="G125" s="2283"/>
      <c r="H125" s="2283"/>
      <c r="I125" s="2283"/>
      <c r="J125" s="2283"/>
      <c r="K125" s="2283"/>
      <c r="L125" s="2283"/>
      <c r="M125" s="3784"/>
      <c r="N125" s="3784"/>
      <c r="O125" s="3784"/>
      <c r="P125" s="3784"/>
      <c r="Q125" s="3784"/>
      <c r="R125" s="3784"/>
      <c r="S125" s="3784"/>
      <c r="T125" s="3784"/>
      <c r="U125" s="3784"/>
      <c r="V125" s="3784"/>
      <c r="W125" s="3784"/>
      <c r="X125" s="3784"/>
      <c r="Y125" s="3784"/>
      <c r="Z125" s="3784"/>
      <c r="AA125" s="3784"/>
      <c r="AB125" s="3784"/>
      <c r="AC125" s="3784"/>
      <c r="AD125" s="3784"/>
      <c r="AE125" s="3784"/>
      <c r="AF125" s="3784"/>
      <c r="AG125" s="3784"/>
      <c r="AH125" s="3784"/>
      <c r="AI125" s="3784"/>
      <c r="AJ125" s="3784"/>
      <c r="AK125" s="3784"/>
      <c r="AL125" s="3784"/>
      <c r="AM125" s="3784"/>
      <c r="AN125" s="3784"/>
      <c r="AO125" s="3784"/>
      <c r="AP125" s="3784"/>
      <c r="AQ125" s="3784"/>
      <c r="AR125" s="3784"/>
      <c r="AS125" s="3784"/>
      <c r="AT125" s="3784"/>
    </row>
    <row r="126" spans="1:46" x14ac:dyDescent="0.25">
      <c r="A126" s="7744" t="s">
        <v>912</v>
      </c>
      <c r="B126" s="7744" t="s">
        <v>2407</v>
      </c>
      <c r="C126" s="7744" t="s">
        <v>2391</v>
      </c>
      <c r="D126" s="7746" t="s">
        <v>2408</v>
      </c>
      <c r="E126" s="7755"/>
      <c r="F126" s="7755"/>
      <c r="G126" s="7755"/>
      <c r="H126" s="7755"/>
      <c r="I126" s="7755"/>
      <c r="J126" s="7773"/>
      <c r="K126" s="7655" t="s">
        <v>2409</v>
      </c>
      <c r="L126" s="7655" t="s">
        <v>2447</v>
      </c>
      <c r="M126" s="3784"/>
      <c r="N126" s="3784"/>
      <c r="O126" s="3784"/>
      <c r="P126" s="3784"/>
      <c r="Q126" s="3784"/>
      <c r="R126" s="3784"/>
      <c r="S126" s="3784"/>
      <c r="T126" s="3784"/>
      <c r="U126" s="3784"/>
      <c r="V126" s="3784"/>
      <c r="W126" s="3784"/>
      <c r="X126" s="3784"/>
      <c r="Y126" s="3784"/>
      <c r="Z126" s="3784"/>
      <c r="AA126" s="3784"/>
      <c r="AB126" s="3784"/>
      <c r="AC126" s="3784"/>
      <c r="AD126" s="3784"/>
      <c r="AE126" s="3784"/>
      <c r="AF126" s="3784"/>
      <c r="AG126" s="3784"/>
      <c r="AH126" s="3784"/>
      <c r="AI126" s="3784"/>
      <c r="AJ126" s="3784"/>
      <c r="AK126" s="3784"/>
      <c r="AL126" s="3784"/>
      <c r="AM126" s="3784"/>
      <c r="AN126" s="3784"/>
      <c r="AO126" s="3784"/>
      <c r="AP126" s="3784"/>
      <c r="AQ126" s="3784"/>
      <c r="AR126" s="3784"/>
      <c r="AS126" s="3784"/>
      <c r="AT126" s="3784"/>
    </row>
    <row r="127" spans="1:46" ht="63" x14ac:dyDescent="0.25">
      <c r="A127" s="7744"/>
      <c r="B127" s="7744"/>
      <c r="C127" s="7744"/>
      <c r="D127" s="2788" t="s">
        <v>2410</v>
      </c>
      <c r="E127" s="3044" t="s">
        <v>2411</v>
      </c>
      <c r="F127" s="3044" t="s">
        <v>2412</v>
      </c>
      <c r="G127" s="3044" t="s">
        <v>2413</v>
      </c>
      <c r="H127" s="3044" t="s">
        <v>2414</v>
      </c>
      <c r="I127" s="3918" t="s">
        <v>2415</v>
      </c>
      <c r="J127" s="3919" t="s">
        <v>2416</v>
      </c>
      <c r="K127" s="7565"/>
      <c r="L127" s="7565"/>
      <c r="M127" s="3784"/>
      <c r="N127" s="3784"/>
      <c r="O127" s="3784"/>
      <c r="P127" s="3784"/>
      <c r="Q127" s="3784"/>
      <c r="R127" s="3784"/>
      <c r="S127" s="3784"/>
      <c r="T127" s="3784"/>
      <c r="U127" s="3784"/>
      <c r="V127" s="3784"/>
      <c r="W127" s="3784"/>
      <c r="X127" s="3784"/>
      <c r="Y127" s="3784"/>
      <c r="Z127" s="3784"/>
      <c r="AA127" s="3784"/>
      <c r="AB127" s="3784"/>
      <c r="AC127" s="3784"/>
      <c r="AD127" s="3784"/>
      <c r="AE127" s="3784"/>
      <c r="AF127" s="3784"/>
      <c r="AG127" s="3784"/>
      <c r="AH127" s="3784"/>
      <c r="AI127" s="3784"/>
      <c r="AJ127" s="3784"/>
      <c r="AK127" s="3784"/>
      <c r="AL127" s="3784"/>
      <c r="AM127" s="3784"/>
      <c r="AN127" s="3784"/>
      <c r="AO127" s="3784"/>
      <c r="AP127" s="3784"/>
      <c r="AQ127" s="3784"/>
      <c r="AR127" s="3784"/>
      <c r="AS127" s="3784"/>
      <c r="AT127" s="3784"/>
    </row>
    <row r="128" spans="1:46" x14ac:dyDescent="0.25">
      <c r="A128" s="7744" t="s">
        <v>2417</v>
      </c>
      <c r="B128" s="2812" t="s">
        <v>2418</v>
      </c>
      <c r="C128" s="3920">
        <f t="shared" ref="C128:C143" si="16">SUM(D128:J128)</f>
        <v>0</v>
      </c>
      <c r="D128" s="3790"/>
      <c r="E128" s="3921"/>
      <c r="F128" s="3921"/>
      <c r="G128" s="3921"/>
      <c r="H128" s="3921"/>
      <c r="I128" s="3922"/>
      <c r="J128" s="3794"/>
      <c r="K128" s="3923"/>
      <c r="L128" s="3826"/>
      <c r="M128" s="3912"/>
      <c r="N128" s="3784"/>
      <c r="O128" s="3784"/>
      <c r="P128" s="3784"/>
      <c r="Q128" s="3784"/>
      <c r="R128" s="3784"/>
      <c r="S128" s="3784"/>
      <c r="T128" s="3784"/>
      <c r="U128" s="3784"/>
      <c r="V128" s="3784"/>
      <c r="W128" s="3784"/>
      <c r="X128" s="3784"/>
      <c r="Y128" s="3784"/>
      <c r="Z128" s="3784"/>
      <c r="AA128" s="3784"/>
      <c r="AB128" s="3784"/>
      <c r="AC128" s="3784"/>
      <c r="AD128" s="3784"/>
      <c r="AE128" s="3784"/>
      <c r="AF128" s="3784"/>
      <c r="AG128" s="3784"/>
      <c r="AH128" s="3784"/>
      <c r="AI128" s="3784"/>
      <c r="AJ128" s="3784"/>
      <c r="AK128" s="3784"/>
      <c r="AL128" s="3784"/>
      <c r="AM128" s="3784"/>
      <c r="AN128" s="3784"/>
      <c r="AO128" s="3784"/>
      <c r="AP128" s="3784"/>
      <c r="AQ128" s="3784"/>
      <c r="AR128" s="3784"/>
      <c r="AS128" s="3784"/>
      <c r="AT128" s="3784"/>
    </row>
    <row r="129" spans="1:46" x14ac:dyDescent="0.25">
      <c r="A129" s="7744"/>
      <c r="B129" s="2190" t="s">
        <v>2419</v>
      </c>
      <c r="C129" s="832">
        <f t="shared" si="16"/>
        <v>0</v>
      </c>
      <c r="D129" s="776"/>
      <c r="E129" s="3924"/>
      <c r="F129" s="3924"/>
      <c r="G129" s="3924"/>
      <c r="H129" s="3924"/>
      <c r="I129" s="3825"/>
      <c r="J129" s="1002"/>
      <c r="K129" s="3754"/>
      <c r="L129" s="1004"/>
      <c r="M129" s="3912"/>
      <c r="N129" s="3784"/>
      <c r="O129" s="3784"/>
      <c r="P129" s="3784"/>
      <c r="Q129" s="3784"/>
      <c r="R129" s="3784"/>
      <c r="S129" s="3784"/>
      <c r="T129" s="3784"/>
      <c r="U129" s="3784"/>
      <c r="V129" s="3784"/>
      <c r="W129" s="3784"/>
      <c r="X129" s="3784"/>
      <c r="Y129" s="3784"/>
      <c r="Z129" s="3784"/>
      <c r="AA129" s="3784"/>
      <c r="AB129" s="3784"/>
      <c r="AC129" s="3784"/>
      <c r="AD129" s="3784"/>
      <c r="AE129" s="3784"/>
      <c r="AF129" s="3784"/>
      <c r="AG129" s="3784"/>
      <c r="AH129" s="3784"/>
      <c r="AI129" s="3784"/>
      <c r="AJ129" s="3784"/>
      <c r="AK129" s="3784"/>
      <c r="AL129" s="3784"/>
      <c r="AM129" s="3784"/>
      <c r="AN129" s="3784"/>
      <c r="AO129" s="3784"/>
      <c r="AP129" s="3784"/>
      <c r="AQ129" s="3784"/>
      <c r="AR129" s="3784"/>
      <c r="AS129" s="3784"/>
      <c r="AT129" s="3784"/>
    </row>
    <row r="130" spans="1:46" x14ac:dyDescent="0.25">
      <c r="A130" s="7744"/>
      <c r="B130" s="2190" t="s">
        <v>2420</v>
      </c>
      <c r="C130" s="832">
        <f t="shared" si="16"/>
        <v>0</v>
      </c>
      <c r="D130" s="776"/>
      <c r="E130" s="3924"/>
      <c r="F130" s="3924"/>
      <c r="G130" s="3924"/>
      <c r="H130" s="3924"/>
      <c r="I130" s="3825"/>
      <c r="J130" s="1002"/>
      <c r="K130" s="3754"/>
      <c r="L130" s="1004"/>
      <c r="M130" s="3912"/>
      <c r="N130" s="3784"/>
      <c r="O130" s="3784"/>
      <c r="P130" s="3784"/>
      <c r="Q130" s="3784"/>
      <c r="R130" s="3784"/>
      <c r="S130" s="3784"/>
      <c r="T130" s="3784"/>
      <c r="U130" s="3784"/>
      <c r="V130" s="3784"/>
      <c r="W130" s="3784"/>
      <c r="X130" s="3784"/>
      <c r="Y130" s="3784"/>
      <c r="Z130" s="3784"/>
      <c r="AA130" s="3784"/>
      <c r="AB130" s="3784"/>
      <c r="AC130" s="3784"/>
      <c r="AD130" s="3784"/>
      <c r="AE130" s="3784"/>
      <c r="AF130" s="3784"/>
      <c r="AG130" s="3784"/>
      <c r="AH130" s="3784"/>
      <c r="AI130" s="3784"/>
      <c r="AJ130" s="3784"/>
      <c r="AK130" s="3784"/>
      <c r="AL130" s="3784"/>
      <c r="AM130" s="3784"/>
      <c r="AN130" s="3784"/>
      <c r="AO130" s="3784"/>
      <c r="AP130" s="3784"/>
      <c r="AQ130" s="3784"/>
      <c r="AR130" s="3784"/>
      <c r="AS130" s="3784"/>
      <c r="AT130" s="3784"/>
    </row>
    <row r="131" spans="1:46" x14ac:dyDescent="0.25">
      <c r="A131" s="7744"/>
      <c r="B131" s="3925" t="s">
        <v>2421</v>
      </c>
      <c r="C131" s="840">
        <f t="shared" si="16"/>
        <v>0</v>
      </c>
      <c r="D131" s="3717"/>
      <c r="E131" s="3718"/>
      <c r="F131" s="3718"/>
      <c r="G131" s="3718"/>
      <c r="H131" s="3718"/>
      <c r="I131" s="3926"/>
      <c r="J131" s="3775"/>
      <c r="K131" s="3551"/>
      <c r="L131" s="3908"/>
      <c r="M131" s="3912"/>
      <c r="N131" s="3784"/>
      <c r="O131" s="3784"/>
      <c r="P131" s="3784"/>
      <c r="Q131" s="3784"/>
      <c r="R131" s="3784"/>
      <c r="S131" s="3784"/>
      <c r="T131" s="3784"/>
      <c r="U131" s="3784"/>
      <c r="V131" s="3784"/>
      <c r="W131" s="3784"/>
      <c r="X131" s="3784"/>
      <c r="Y131" s="3784"/>
      <c r="Z131" s="3784"/>
      <c r="AA131" s="3784"/>
      <c r="AB131" s="3784"/>
      <c r="AC131" s="3784"/>
      <c r="AD131" s="3784"/>
      <c r="AE131" s="3784"/>
      <c r="AF131" s="3784"/>
      <c r="AG131" s="3784"/>
      <c r="AH131" s="3784"/>
      <c r="AI131" s="3784"/>
      <c r="AJ131" s="3784"/>
      <c r="AK131" s="3784"/>
      <c r="AL131" s="3784"/>
      <c r="AM131" s="3784"/>
      <c r="AN131" s="3784"/>
      <c r="AO131" s="3784"/>
      <c r="AP131" s="3784"/>
      <c r="AQ131" s="3784"/>
      <c r="AR131" s="3784"/>
      <c r="AS131" s="3784"/>
      <c r="AT131" s="3784"/>
    </row>
    <row r="132" spans="1:46" x14ac:dyDescent="0.25">
      <c r="A132" s="7744" t="s">
        <v>2422</v>
      </c>
      <c r="B132" s="2812" t="s">
        <v>2418</v>
      </c>
      <c r="C132" s="839">
        <f t="shared" si="16"/>
        <v>0</v>
      </c>
      <c r="D132" s="761"/>
      <c r="E132" s="1857"/>
      <c r="F132" s="1857"/>
      <c r="G132" s="1857"/>
      <c r="H132" s="1857"/>
      <c r="I132" s="3883"/>
      <c r="J132" s="3814"/>
      <c r="K132" s="3882"/>
      <c r="L132" s="3538"/>
      <c r="M132" s="3912"/>
      <c r="N132" s="3784"/>
      <c r="O132" s="3784"/>
      <c r="P132" s="3784"/>
      <c r="Q132" s="3784"/>
      <c r="R132" s="3784"/>
      <c r="S132" s="3784"/>
      <c r="T132" s="3784"/>
      <c r="U132" s="3784"/>
      <c r="V132" s="3784"/>
      <c r="W132" s="3784"/>
      <c r="X132" s="3784"/>
      <c r="Y132" s="3784"/>
      <c r="Z132" s="3784"/>
      <c r="AA132" s="3784"/>
      <c r="AB132" s="3784"/>
      <c r="AC132" s="3784"/>
      <c r="AD132" s="3784"/>
      <c r="AE132" s="3784"/>
      <c r="AF132" s="3784"/>
      <c r="AG132" s="3784"/>
      <c r="AH132" s="3784"/>
      <c r="AI132" s="3784"/>
      <c r="AJ132" s="3784"/>
      <c r="AK132" s="3784"/>
      <c r="AL132" s="3784"/>
      <c r="AM132" s="3784"/>
      <c r="AN132" s="3784"/>
      <c r="AO132" s="3784"/>
      <c r="AP132" s="3784"/>
      <c r="AQ132" s="3784"/>
      <c r="AR132" s="3784"/>
      <c r="AS132" s="3784"/>
      <c r="AT132" s="3784"/>
    </row>
    <row r="133" spans="1:46" x14ac:dyDescent="0.25">
      <c r="A133" s="7744"/>
      <c r="B133" s="2190" t="s">
        <v>2419</v>
      </c>
      <c r="C133" s="3183">
        <f t="shared" si="16"/>
        <v>0</v>
      </c>
      <c r="D133" s="3927"/>
      <c r="E133" s="1872"/>
      <c r="F133" s="1872"/>
      <c r="G133" s="1872"/>
      <c r="H133" s="1872"/>
      <c r="I133" s="3928"/>
      <c r="J133" s="3777"/>
      <c r="K133" s="3771"/>
      <c r="L133" s="3843"/>
      <c r="M133" s="3912"/>
      <c r="N133" s="3784"/>
      <c r="O133" s="3784"/>
      <c r="P133" s="3784"/>
      <c r="Q133" s="3784"/>
      <c r="R133" s="3784"/>
      <c r="S133" s="3784"/>
      <c r="T133" s="3784"/>
      <c r="U133" s="3784"/>
      <c r="V133" s="3784"/>
      <c r="W133" s="3784"/>
      <c r="X133" s="3784"/>
      <c r="Y133" s="3784"/>
      <c r="Z133" s="3784"/>
      <c r="AA133" s="3784"/>
      <c r="AB133" s="3784"/>
      <c r="AC133" s="3784"/>
      <c r="AD133" s="3784"/>
      <c r="AE133" s="3784"/>
      <c r="AF133" s="3784"/>
      <c r="AG133" s="3784"/>
      <c r="AH133" s="3784"/>
      <c r="AI133" s="3784"/>
      <c r="AJ133" s="3784"/>
      <c r="AK133" s="3784"/>
      <c r="AL133" s="3784"/>
      <c r="AM133" s="3784"/>
      <c r="AN133" s="3784"/>
      <c r="AO133" s="3784"/>
      <c r="AP133" s="3784"/>
      <c r="AQ133" s="3784"/>
      <c r="AR133" s="3784"/>
      <c r="AS133" s="3784"/>
      <c r="AT133" s="3784"/>
    </row>
    <row r="134" spans="1:46" x14ac:dyDescent="0.25">
      <c r="A134" s="7744"/>
      <c r="B134" s="2190" t="s">
        <v>2420</v>
      </c>
      <c r="C134" s="832">
        <f t="shared" si="16"/>
        <v>0</v>
      </c>
      <c r="D134" s="776"/>
      <c r="E134" s="3924"/>
      <c r="F134" s="3924"/>
      <c r="G134" s="3924"/>
      <c r="H134" s="3924"/>
      <c r="I134" s="3825"/>
      <c r="J134" s="1002"/>
      <c r="K134" s="3754"/>
      <c r="L134" s="1004"/>
      <c r="M134" s="3912"/>
      <c r="N134" s="3784"/>
      <c r="O134" s="3784"/>
      <c r="P134" s="3784"/>
      <c r="Q134" s="3784"/>
      <c r="R134" s="3784"/>
      <c r="S134" s="3784"/>
      <c r="T134" s="3784"/>
      <c r="U134" s="3784"/>
      <c r="V134" s="3784"/>
      <c r="W134" s="3784"/>
      <c r="X134" s="3784"/>
      <c r="Y134" s="3784"/>
      <c r="Z134" s="3784"/>
      <c r="AA134" s="3784"/>
      <c r="AB134" s="3784"/>
      <c r="AC134" s="3784"/>
      <c r="AD134" s="3784"/>
      <c r="AE134" s="3784"/>
      <c r="AF134" s="3784"/>
      <c r="AG134" s="3784"/>
      <c r="AH134" s="3784"/>
      <c r="AI134" s="3784"/>
      <c r="AJ134" s="3784"/>
      <c r="AK134" s="3784"/>
      <c r="AL134" s="3784"/>
      <c r="AM134" s="3784"/>
      <c r="AN134" s="3784"/>
      <c r="AO134" s="3784"/>
      <c r="AP134" s="3784"/>
      <c r="AQ134" s="3784"/>
      <c r="AR134" s="3784"/>
      <c r="AS134" s="3784"/>
      <c r="AT134" s="3784"/>
    </row>
    <row r="135" spans="1:46" x14ac:dyDescent="0.25">
      <c r="A135" s="7744"/>
      <c r="B135" s="3925" t="s">
        <v>2421</v>
      </c>
      <c r="C135" s="840">
        <f t="shared" si="16"/>
        <v>0</v>
      </c>
      <c r="D135" s="3747"/>
      <c r="E135" s="3748"/>
      <c r="F135" s="3748"/>
      <c r="G135" s="3748"/>
      <c r="H135" s="3748"/>
      <c r="I135" s="3895"/>
      <c r="J135" s="3779"/>
      <c r="K135" s="1830"/>
      <c r="L135" s="3750"/>
      <c r="M135" s="3912"/>
      <c r="N135" s="3784"/>
      <c r="O135" s="3784"/>
      <c r="P135" s="3784"/>
      <c r="Q135" s="3784"/>
      <c r="R135" s="3784"/>
      <c r="S135" s="3784"/>
      <c r="T135" s="3784"/>
      <c r="U135" s="3784"/>
      <c r="V135" s="3784"/>
      <c r="W135" s="3784"/>
      <c r="X135" s="3784"/>
      <c r="Y135" s="3784"/>
      <c r="Z135" s="3784"/>
      <c r="AA135" s="3784"/>
      <c r="AB135" s="3784"/>
      <c r="AC135" s="3784"/>
      <c r="AD135" s="3784"/>
      <c r="AE135" s="3784"/>
      <c r="AF135" s="3784"/>
      <c r="AG135" s="3784"/>
      <c r="AH135" s="3784"/>
      <c r="AI135" s="3784"/>
      <c r="AJ135" s="3784"/>
      <c r="AK135" s="3784"/>
      <c r="AL135" s="3784"/>
      <c r="AM135" s="3784"/>
      <c r="AN135" s="3784"/>
      <c r="AO135" s="3784"/>
      <c r="AP135" s="3784"/>
      <c r="AQ135" s="3784"/>
      <c r="AR135" s="3784"/>
      <c r="AS135" s="3784"/>
      <c r="AT135" s="3784"/>
    </row>
    <row r="136" spans="1:46" x14ac:dyDescent="0.25">
      <c r="A136" s="7744" t="s">
        <v>2423</v>
      </c>
      <c r="B136" s="2812" t="s">
        <v>2418</v>
      </c>
      <c r="C136" s="839">
        <f t="shared" si="16"/>
        <v>0</v>
      </c>
      <c r="D136" s="761"/>
      <c r="E136" s="1857"/>
      <c r="F136" s="1857"/>
      <c r="G136" s="1857"/>
      <c r="H136" s="1857"/>
      <c r="I136" s="3883"/>
      <c r="J136" s="3814"/>
      <c r="K136" s="3882"/>
      <c r="L136" s="3538"/>
      <c r="M136" s="3912"/>
      <c r="N136" s="3784"/>
      <c r="O136" s="3784"/>
      <c r="P136" s="3784"/>
      <c r="Q136" s="3784"/>
      <c r="R136" s="3784"/>
      <c r="S136" s="3784"/>
      <c r="T136" s="3784"/>
      <c r="U136" s="3784"/>
      <c r="V136" s="3784"/>
      <c r="W136" s="3784"/>
      <c r="X136" s="3784"/>
      <c r="Y136" s="3784"/>
      <c r="Z136" s="3784"/>
      <c r="AA136" s="3784"/>
      <c r="AB136" s="3784"/>
      <c r="AC136" s="3784"/>
      <c r="AD136" s="3784"/>
      <c r="AE136" s="3784"/>
      <c r="AF136" s="3784"/>
      <c r="AG136" s="3784"/>
      <c r="AH136" s="3784"/>
      <c r="AI136" s="3784"/>
      <c r="AJ136" s="3784"/>
      <c r="AK136" s="3784"/>
      <c r="AL136" s="3784"/>
      <c r="AM136" s="3784"/>
      <c r="AN136" s="3784"/>
      <c r="AO136" s="3784"/>
      <c r="AP136" s="3784"/>
      <c r="AQ136" s="3784"/>
      <c r="AR136" s="3784"/>
      <c r="AS136" s="3784"/>
      <c r="AT136" s="3784"/>
    </row>
    <row r="137" spans="1:46" x14ac:dyDescent="0.25">
      <c r="A137" s="7744"/>
      <c r="B137" s="2190" t="s">
        <v>2419</v>
      </c>
      <c r="C137" s="3183">
        <f t="shared" si="16"/>
        <v>0</v>
      </c>
      <c r="D137" s="3927"/>
      <c r="E137" s="1872"/>
      <c r="F137" s="1872"/>
      <c r="G137" s="1872"/>
      <c r="H137" s="1872"/>
      <c r="I137" s="3928"/>
      <c r="J137" s="3777"/>
      <c r="K137" s="3771"/>
      <c r="L137" s="3843"/>
      <c r="M137" s="3912"/>
      <c r="N137" s="3784"/>
      <c r="O137" s="3784"/>
      <c r="P137" s="3784"/>
      <c r="Q137" s="3784"/>
      <c r="R137" s="3784"/>
      <c r="S137" s="3784"/>
      <c r="T137" s="3784"/>
      <c r="U137" s="3784"/>
      <c r="V137" s="3784"/>
      <c r="W137" s="3784"/>
      <c r="X137" s="3784"/>
      <c r="Y137" s="3784"/>
      <c r="Z137" s="3784"/>
      <c r="AA137" s="3784"/>
      <c r="AB137" s="3784"/>
      <c r="AC137" s="3784"/>
      <c r="AD137" s="3784"/>
      <c r="AE137" s="3784"/>
      <c r="AF137" s="3784"/>
      <c r="AG137" s="3784"/>
      <c r="AH137" s="3784"/>
      <c r="AI137" s="3784"/>
      <c r="AJ137" s="3784"/>
      <c r="AK137" s="3784"/>
      <c r="AL137" s="3784"/>
      <c r="AM137" s="3784"/>
      <c r="AN137" s="3784"/>
      <c r="AO137" s="3784"/>
      <c r="AP137" s="3784"/>
      <c r="AQ137" s="3784"/>
      <c r="AR137" s="3784"/>
      <c r="AS137" s="3784"/>
      <c r="AT137" s="3784"/>
    </row>
    <row r="138" spans="1:46" x14ac:dyDescent="0.25">
      <c r="A138" s="7744"/>
      <c r="B138" s="2190" t="s">
        <v>2420</v>
      </c>
      <c r="C138" s="832">
        <f t="shared" si="16"/>
        <v>0</v>
      </c>
      <c r="D138" s="776"/>
      <c r="E138" s="3924"/>
      <c r="F138" s="3924"/>
      <c r="G138" s="3924"/>
      <c r="H138" s="3924"/>
      <c r="I138" s="3825"/>
      <c r="J138" s="1002"/>
      <c r="K138" s="3754"/>
      <c r="L138" s="1004"/>
      <c r="M138" s="3912"/>
      <c r="N138" s="3784"/>
      <c r="O138" s="3784"/>
      <c r="P138" s="3784"/>
      <c r="Q138" s="3784"/>
      <c r="R138" s="3784"/>
      <c r="S138" s="3784"/>
      <c r="T138" s="3784"/>
      <c r="U138" s="3784"/>
      <c r="V138" s="3784"/>
      <c r="W138" s="3784"/>
      <c r="X138" s="3784"/>
      <c r="Y138" s="3784"/>
      <c r="Z138" s="3784"/>
      <c r="AA138" s="3784"/>
      <c r="AB138" s="3784"/>
      <c r="AC138" s="3784"/>
      <c r="AD138" s="3784"/>
      <c r="AE138" s="3784"/>
      <c r="AF138" s="3784"/>
      <c r="AG138" s="3784"/>
      <c r="AH138" s="3784"/>
      <c r="AI138" s="3784"/>
      <c r="AJ138" s="3784"/>
      <c r="AK138" s="3784"/>
      <c r="AL138" s="3784"/>
      <c r="AM138" s="3784"/>
      <c r="AN138" s="3784"/>
      <c r="AO138" s="3784"/>
      <c r="AP138" s="3784"/>
      <c r="AQ138" s="3784"/>
      <c r="AR138" s="3784"/>
      <c r="AS138" s="3784"/>
      <c r="AT138" s="3784"/>
    </row>
    <row r="139" spans="1:46" x14ac:dyDescent="0.25">
      <c r="A139" s="7744"/>
      <c r="B139" s="3925" t="s">
        <v>2421</v>
      </c>
      <c r="C139" s="840">
        <f t="shared" si="16"/>
        <v>0</v>
      </c>
      <c r="D139" s="3747"/>
      <c r="E139" s="3748"/>
      <c r="F139" s="3748"/>
      <c r="G139" s="3748"/>
      <c r="H139" s="3748"/>
      <c r="I139" s="3895"/>
      <c r="J139" s="3779"/>
      <c r="K139" s="1830"/>
      <c r="L139" s="3750"/>
      <c r="M139" s="3912"/>
      <c r="N139" s="3784"/>
      <c r="O139" s="3784"/>
      <c r="P139" s="3784"/>
      <c r="Q139" s="3784"/>
      <c r="R139" s="3784"/>
      <c r="S139" s="3784"/>
      <c r="T139" s="3784"/>
      <c r="U139" s="3784"/>
      <c r="V139" s="3784"/>
      <c r="W139" s="3784"/>
      <c r="X139" s="3784"/>
      <c r="Y139" s="3784"/>
      <c r="Z139" s="3784"/>
      <c r="AA139" s="3784"/>
      <c r="AB139" s="3784"/>
      <c r="AC139" s="3784"/>
      <c r="AD139" s="3784"/>
      <c r="AE139" s="3784"/>
      <c r="AF139" s="3784"/>
      <c r="AG139" s="3784"/>
      <c r="AH139" s="3784"/>
      <c r="AI139" s="3784"/>
      <c r="AJ139" s="3784"/>
      <c r="AK139" s="3784"/>
      <c r="AL139" s="3784"/>
      <c r="AM139" s="3784"/>
      <c r="AN139" s="3784"/>
      <c r="AO139" s="3784"/>
      <c r="AP139" s="3784"/>
      <c r="AQ139" s="3784"/>
      <c r="AR139" s="3784"/>
      <c r="AS139" s="3784"/>
      <c r="AT139" s="3784"/>
    </row>
    <row r="140" spans="1:46" x14ac:dyDescent="0.25">
      <c r="A140" s="7744" t="s">
        <v>2424</v>
      </c>
      <c r="B140" s="2812" t="s">
        <v>2418</v>
      </c>
      <c r="C140" s="839">
        <f t="shared" si="16"/>
        <v>0</v>
      </c>
      <c r="D140" s="761"/>
      <c r="E140" s="1857"/>
      <c r="F140" s="1857"/>
      <c r="G140" s="1857"/>
      <c r="H140" s="1857"/>
      <c r="I140" s="3883"/>
      <c r="J140" s="3814"/>
      <c r="K140" s="3882"/>
      <c r="L140" s="3538"/>
      <c r="M140" s="3912"/>
      <c r="N140" s="3784"/>
      <c r="O140" s="3784"/>
      <c r="P140" s="3784"/>
      <c r="Q140" s="3784"/>
      <c r="R140" s="3784"/>
      <c r="S140" s="3784"/>
      <c r="T140" s="3784"/>
      <c r="U140" s="3784"/>
      <c r="V140" s="3784"/>
      <c r="W140" s="3784"/>
      <c r="X140" s="3784"/>
      <c r="Y140" s="3784"/>
      <c r="Z140" s="3784"/>
      <c r="AA140" s="3784"/>
      <c r="AB140" s="3784"/>
      <c r="AC140" s="3784"/>
      <c r="AD140" s="3784"/>
      <c r="AE140" s="3784"/>
      <c r="AF140" s="3784"/>
      <c r="AG140" s="3784"/>
      <c r="AH140" s="3784"/>
      <c r="AI140" s="3784"/>
      <c r="AJ140" s="3784"/>
      <c r="AK140" s="3784"/>
      <c r="AL140" s="3784"/>
      <c r="AM140" s="3784"/>
      <c r="AN140" s="3784"/>
      <c r="AO140" s="3784"/>
      <c r="AP140" s="3784"/>
      <c r="AQ140" s="3784"/>
      <c r="AR140" s="3784"/>
      <c r="AS140" s="3784"/>
      <c r="AT140" s="3784"/>
    </row>
    <row r="141" spans="1:46" x14ac:dyDescent="0.25">
      <c r="A141" s="7744"/>
      <c r="B141" s="2190" t="s">
        <v>2419</v>
      </c>
      <c r="C141" s="3183">
        <f t="shared" si="16"/>
        <v>0</v>
      </c>
      <c r="D141" s="3927"/>
      <c r="E141" s="1872"/>
      <c r="F141" s="1872"/>
      <c r="G141" s="1872"/>
      <c r="H141" s="1872"/>
      <c r="I141" s="3928"/>
      <c r="J141" s="3777"/>
      <c r="K141" s="3771"/>
      <c r="L141" s="3843"/>
      <c r="M141" s="3912"/>
      <c r="N141" s="3784"/>
      <c r="O141" s="3784"/>
      <c r="P141" s="3784"/>
      <c r="Q141" s="3784"/>
      <c r="R141" s="3784"/>
      <c r="S141" s="3784"/>
      <c r="T141" s="3784"/>
      <c r="U141" s="3784"/>
      <c r="V141" s="3784"/>
      <c r="W141" s="3784"/>
      <c r="X141" s="3784"/>
      <c r="Y141" s="3784"/>
      <c r="Z141" s="3784"/>
      <c r="AA141" s="3784"/>
      <c r="AB141" s="3784"/>
      <c r="AC141" s="3784"/>
      <c r="AD141" s="3784"/>
      <c r="AE141" s="3784"/>
      <c r="AF141" s="3784"/>
      <c r="AG141" s="3784"/>
      <c r="AH141" s="3784"/>
      <c r="AI141" s="3784"/>
      <c r="AJ141" s="3784"/>
      <c r="AK141" s="3784"/>
      <c r="AL141" s="3784"/>
      <c r="AM141" s="3784"/>
      <c r="AN141" s="3784"/>
      <c r="AO141" s="3784"/>
      <c r="AP141" s="3784"/>
      <c r="AQ141" s="3784"/>
      <c r="AR141" s="3784"/>
      <c r="AS141" s="3784"/>
      <c r="AT141" s="3784"/>
    </row>
    <row r="142" spans="1:46" x14ac:dyDescent="0.25">
      <c r="A142" s="7744"/>
      <c r="B142" s="2190" t="s">
        <v>2420</v>
      </c>
      <c r="C142" s="832">
        <f t="shared" si="16"/>
        <v>0</v>
      </c>
      <c r="D142" s="776"/>
      <c r="E142" s="3924"/>
      <c r="F142" s="3924"/>
      <c r="G142" s="3924"/>
      <c r="H142" s="3924"/>
      <c r="I142" s="3825"/>
      <c r="J142" s="1002"/>
      <c r="K142" s="3754"/>
      <c r="L142" s="1004"/>
      <c r="M142" s="3912"/>
      <c r="N142" s="3784"/>
      <c r="O142" s="3784"/>
      <c r="P142" s="3784"/>
      <c r="Q142" s="3784"/>
      <c r="R142" s="3784"/>
      <c r="S142" s="3784"/>
      <c r="T142" s="3784"/>
      <c r="U142" s="3784"/>
      <c r="V142" s="3784"/>
      <c r="W142" s="3784"/>
      <c r="X142" s="3784"/>
      <c r="Y142" s="3784"/>
      <c r="Z142" s="3784"/>
      <c r="AA142" s="3784"/>
      <c r="AB142" s="3784"/>
      <c r="AC142" s="3784"/>
      <c r="AD142" s="3784"/>
      <c r="AE142" s="3784"/>
      <c r="AF142" s="3784"/>
      <c r="AG142" s="3784"/>
      <c r="AH142" s="3784"/>
      <c r="AI142" s="3784"/>
      <c r="AJ142" s="3784"/>
      <c r="AK142" s="3784"/>
      <c r="AL142" s="3784"/>
      <c r="AM142" s="3784"/>
      <c r="AN142" s="3784"/>
      <c r="AO142" s="3784"/>
      <c r="AP142" s="3784"/>
      <c r="AQ142" s="3784"/>
      <c r="AR142" s="3784"/>
      <c r="AS142" s="3784"/>
      <c r="AT142" s="3784"/>
    </row>
    <row r="143" spans="1:46" x14ac:dyDescent="0.25">
      <c r="A143" s="7744"/>
      <c r="B143" s="3925" t="s">
        <v>2421</v>
      </c>
      <c r="C143" s="840">
        <f t="shared" si="16"/>
        <v>0</v>
      </c>
      <c r="D143" s="3747"/>
      <c r="E143" s="3748"/>
      <c r="F143" s="3748"/>
      <c r="G143" s="3748"/>
      <c r="H143" s="3748"/>
      <c r="I143" s="3895"/>
      <c r="J143" s="3779"/>
      <c r="K143" s="1830"/>
      <c r="L143" s="3750"/>
      <c r="M143" s="3912"/>
      <c r="N143" s="3784"/>
      <c r="O143" s="3784"/>
      <c r="P143" s="3784"/>
      <c r="Q143" s="3784"/>
      <c r="R143" s="3784"/>
      <c r="S143" s="3784"/>
      <c r="T143" s="3784"/>
      <c r="U143" s="3784"/>
      <c r="V143" s="3784"/>
      <c r="W143" s="3784"/>
      <c r="X143" s="3784"/>
      <c r="Y143" s="3784"/>
      <c r="Z143" s="3784"/>
      <c r="AA143" s="3784"/>
      <c r="AB143" s="3784"/>
      <c r="AC143" s="3784"/>
      <c r="AD143" s="3784"/>
      <c r="AE143" s="3784"/>
      <c r="AF143" s="3784"/>
      <c r="AG143" s="3784"/>
      <c r="AH143" s="3784"/>
      <c r="AI143" s="3784"/>
      <c r="AJ143" s="3784"/>
      <c r="AK143" s="3784"/>
      <c r="AL143" s="3784"/>
      <c r="AM143" s="3784"/>
      <c r="AN143" s="3784"/>
      <c r="AO143" s="3784"/>
      <c r="AP143" s="3784"/>
      <c r="AQ143" s="3784"/>
      <c r="AR143" s="3784"/>
      <c r="AS143" s="3784"/>
      <c r="AT143" s="3784"/>
    </row>
    <row r="144" spans="1:46" x14ac:dyDescent="0.25">
      <c r="A144" s="2819" t="s">
        <v>2425</v>
      </c>
      <c r="B144" s="2283"/>
      <c r="C144" s="2283"/>
      <c r="D144" s="2283"/>
      <c r="E144" s="2283"/>
      <c r="F144" s="2283"/>
      <c r="G144" s="2283"/>
      <c r="H144" s="2283"/>
      <c r="I144" s="2283"/>
      <c r="J144" s="2283"/>
      <c r="K144" s="2283"/>
      <c r="L144" s="2283"/>
      <c r="M144" s="3784"/>
      <c r="N144" s="3784"/>
      <c r="O144" s="3784"/>
      <c r="P144" s="3784"/>
      <c r="Q144" s="3784"/>
      <c r="R144" s="3784"/>
      <c r="S144" s="3784"/>
      <c r="T144" s="3784"/>
      <c r="U144" s="3784"/>
      <c r="V144" s="3784"/>
      <c r="W144" s="3784"/>
      <c r="X144" s="3784"/>
      <c r="Y144" s="3784"/>
      <c r="Z144" s="3784"/>
      <c r="AA144" s="3784"/>
      <c r="AB144" s="3784"/>
      <c r="AC144" s="3784"/>
      <c r="AD144" s="3784"/>
      <c r="AE144" s="3784"/>
      <c r="AF144" s="3784"/>
      <c r="AG144" s="3784"/>
      <c r="AH144" s="3784"/>
      <c r="AI144" s="3784"/>
      <c r="AJ144" s="3784"/>
      <c r="AK144" s="3784"/>
      <c r="AL144" s="3784"/>
      <c r="AM144" s="3784"/>
      <c r="AN144" s="3784"/>
      <c r="AO144" s="3784"/>
      <c r="AP144" s="3784"/>
      <c r="AQ144" s="3784"/>
      <c r="AR144" s="3784"/>
      <c r="AS144" s="3784"/>
      <c r="AT144" s="3784"/>
    </row>
    <row r="145" spans="1:46" ht="42" x14ac:dyDescent="0.25">
      <c r="A145" s="3065" t="s">
        <v>2426</v>
      </c>
      <c r="B145" s="3065" t="s">
        <v>3779</v>
      </c>
      <c r="C145" s="3031" t="s">
        <v>2427</v>
      </c>
      <c r="D145" s="3644" t="s">
        <v>2428</v>
      </c>
      <c r="E145" s="3644" t="s">
        <v>3780</v>
      </c>
      <c r="F145" s="3644" t="s">
        <v>2429</v>
      </c>
      <c r="G145" s="3644" t="s">
        <v>3781</v>
      </c>
      <c r="H145" s="3650" t="s">
        <v>3782</v>
      </c>
      <c r="I145" s="3929"/>
      <c r="J145" s="3929"/>
      <c r="K145" s="3929"/>
      <c r="L145" s="3929"/>
      <c r="M145" s="3784"/>
      <c r="N145" s="3784"/>
      <c r="O145" s="3784"/>
      <c r="P145" s="3784"/>
      <c r="Q145" s="3784"/>
      <c r="R145" s="3784"/>
      <c r="S145" s="3784"/>
      <c r="T145" s="3784"/>
      <c r="U145" s="3784"/>
      <c r="V145" s="3784"/>
      <c r="W145" s="3784"/>
      <c r="X145" s="3784"/>
      <c r="Y145" s="3784"/>
      <c r="Z145" s="3784"/>
      <c r="AA145" s="3784"/>
      <c r="AB145" s="3784"/>
      <c r="AC145" s="3784"/>
      <c r="AD145" s="3784"/>
      <c r="AE145" s="3784"/>
      <c r="AF145" s="3784"/>
      <c r="AG145" s="3784"/>
      <c r="AH145" s="3784"/>
      <c r="AI145" s="3784"/>
      <c r="AJ145" s="3784"/>
      <c r="AK145" s="3784"/>
      <c r="AL145" s="3784"/>
      <c r="AM145" s="3784"/>
      <c r="AN145" s="3784"/>
      <c r="AO145" s="3784"/>
      <c r="AP145" s="3784"/>
      <c r="AQ145" s="3784"/>
      <c r="AR145" s="3784"/>
      <c r="AS145" s="3784"/>
      <c r="AT145" s="3784"/>
    </row>
    <row r="146" spans="1:46" x14ac:dyDescent="0.25">
      <c r="A146" s="2812" t="s">
        <v>2430</v>
      </c>
      <c r="B146" s="3930"/>
      <c r="C146" s="761"/>
      <c r="D146" s="3930"/>
      <c r="E146" s="3930"/>
      <c r="F146" s="3930"/>
      <c r="G146" s="3930"/>
      <c r="H146" s="3931"/>
      <c r="I146" s="3932"/>
      <c r="J146" s="2283"/>
      <c r="K146" s="2283"/>
      <c r="L146" s="2283"/>
      <c r="M146" s="3784"/>
      <c r="N146" s="3784"/>
      <c r="O146" s="3784"/>
      <c r="P146" s="3784"/>
      <c r="Q146" s="3784"/>
      <c r="R146" s="3784"/>
      <c r="S146" s="3784"/>
      <c r="T146" s="3784"/>
      <c r="U146" s="3784"/>
      <c r="V146" s="3784"/>
      <c r="W146" s="3784"/>
      <c r="X146" s="3784"/>
      <c r="Y146" s="3784"/>
      <c r="Z146" s="3784"/>
      <c r="AA146" s="3784"/>
      <c r="AB146" s="3784"/>
      <c r="AC146" s="3784"/>
      <c r="AD146" s="3784"/>
      <c r="AE146" s="3784"/>
      <c r="AF146" s="3784"/>
      <c r="AG146" s="3784"/>
      <c r="AH146" s="3784"/>
      <c r="AI146" s="3784"/>
      <c r="AJ146" s="3784"/>
      <c r="AK146" s="3784"/>
      <c r="AL146" s="3784"/>
      <c r="AM146" s="3784"/>
      <c r="AN146" s="3784"/>
      <c r="AO146" s="3784"/>
      <c r="AP146" s="3784"/>
      <c r="AQ146" s="3784"/>
      <c r="AR146" s="3784"/>
      <c r="AS146" s="3784"/>
      <c r="AT146" s="3784"/>
    </row>
    <row r="147" spans="1:46" x14ac:dyDescent="0.25">
      <c r="A147" s="2190" t="s">
        <v>2419</v>
      </c>
      <c r="B147" s="1872"/>
      <c r="C147" s="3927"/>
      <c r="D147" s="1872"/>
      <c r="E147" s="1872"/>
      <c r="F147" s="1872"/>
      <c r="G147" s="1872"/>
      <c r="H147" s="3933"/>
      <c r="I147" s="3932"/>
      <c r="J147" s="2283"/>
      <c r="K147" s="2283"/>
      <c r="L147" s="2283"/>
      <c r="M147" s="3784"/>
      <c r="N147" s="3784"/>
      <c r="O147" s="3784"/>
      <c r="P147" s="3784"/>
      <c r="Q147" s="3784"/>
      <c r="R147" s="3784"/>
      <c r="S147" s="3784"/>
      <c r="T147" s="3784"/>
      <c r="U147" s="3784"/>
      <c r="V147" s="3784"/>
      <c r="W147" s="3784"/>
      <c r="X147" s="3784"/>
      <c r="Y147" s="3784"/>
      <c r="Z147" s="3784"/>
      <c r="AA147" s="3784"/>
      <c r="AB147" s="3784"/>
      <c r="AC147" s="3784"/>
      <c r="AD147" s="3784"/>
      <c r="AE147" s="3784"/>
      <c r="AF147" s="3784"/>
      <c r="AG147" s="3784"/>
      <c r="AH147" s="3784"/>
      <c r="AI147" s="3784"/>
      <c r="AJ147" s="3784"/>
      <c r="AK147" s="3784"/>
      <c r="AL147" s="3784"/>
      <c r="AM147" s="3784"/>
      <c r="AN147" s="3784"/>
      <c r="AO147" s="3784"/>
      <c r="AP147" s="3784"/>
      <c r="AQ147" s="3784"/>
      <c r="AR147" s="3784"/>
      <c r="AS147" s="3784"/>
      <c r="AT147" s="3784"/>
    </row>
    <row r="148" spans="1:46" x14ac:dyDescent="0.25">
      <c r="A148" s="2190" t="s">
        <v>2420</v>
      </c>
      <c r="B148" s="3924"/>
      <c r="C148" s="776"/>
      <c r="D148" s="3924"/>
      <c r="E148" s="3924"/>
      <c r="F148" s="3924"/>
      <c r="G148" s="3924"/>
      <c r="H148" s="777"/>
      <c r="I148" s="3932"/>
      <c r="J148" s="2283"/>
      <c r="K148" s="2283"/>
      <c r="L148" s="2283"/>
      <c r="M148" s="3784"/>
      <c r="N148" s="3784"/>
      <c r="O148" s="3784"/>
      <c r="P148" s="3784"/>
      <c r="Q148" s="3784"/>
      <c r="R148" s="3784"/>
      <c r="S148" s="3784"/>
      <c r="T148" s="3784"/>
      <c r="U148" s="3784"/>
      <c r="V148" s="3784"/>
      <c r="W148" s="3784"/>
      <c r="X148" s="3784"/>
      <c r="Y148" s="3784"/>
      <c r="Z148" s="3784"/>
      <c r="AA148" s="3784"/>
      <c r="AB148" s="3784"/>
      <c r="AC148" s="3784"/>
      <c r="AD148" s="3784"/>
      <c r="AE148" s="3784"/>
      <c r="AF148" s="3784"/>
      <c r="AG148" s="3784"/>
      <c r="AH148" s="3784"/>
      <c r="AI148" s="3784"/>
      <c r="AJ148" s="3784"/>
      <c r="AK148" s="3784"/>
      <c r="AL148" s="3784"/>
      <c r="AM148" s="3784"/>
      <c r="AN148" s="3784"/>
      <c r="AO148" s="3784"/>
      <c r="AP148" s="3784"/>
      <c r="AQ148" s="3784"/>
      <c r="AR148" s="3784"/>
      <c r="AS148" s="3784"/>
      <c r="AT148" s="3784"/>
    </row>
    <row r="149" spans="1:46" x14ac:dyDescent="0.25">
      <c r="A149" s="3925" t="s">
        <v>2431</v>
      </c>
      <c r="B149" s="3748"/>
      <c r="C149" s="3747"/>
      <c r="D149" s="3748"/>
      <c r="E149" s="3748"/>
      <c r="F149" s="3748"/>
      <c r="G149" s="3748"/>
      <c r="H149" s="3752"/>
      <c r="I149" s="3932"/>
      <c r="J149" s="2283"/>
      <c r="K149" s="2283"/>
      <c r="L149" s="2283"/>
      <c r="M149" s="3784"/>
      <c r="N149" s="3784"/>
      <c r="O149" s="3784"/>
      <c r="P149" s="3784"/>
      <c r="Q149" s="3784"/>
      <c r="R149" s="3784"/>
      <c r="S149" s="3784"/>
      <c r="T149" s="3784"/>
      <c r="U149" s="3784"/>
      <c r="V149" s="3784"/>
      <c r="W149" s="3784"/>
      <c r="X149" s="3784"/>
      <c r="Y149" s="3784"/>
      <c r="Z149" s="3784"/>
      <c r="AA149" s="3784"/>
      <c r="AB149" s="3784"/>
      <c r="AC149" s="3784"/>
      <c r="AD149" s="3784"/>
      <c r="AE149" s="3784"/>
      <c r="AF149" s="3784"/>
      <c r="AG149" s="3784"/>
      <c r="AH149" s="3784"/>
      <c r="AI149" s="3784"/>
      <c r="AJ149" s="3784"/>
      <c r="AK149" s="3784"/>
      <c r="AL149" s="3784"/>
      <c r="AM149" s="3784"/>
      <c r="AN149" s="3784"/>
      <c r="AO149" s="3784"/>
      <c r="AP149" s="3784"/>
      <c r="AQ149" s="3784"/>
      <c r="AR149" s="3784"/>
      <c r="AS149" s="3784"/>
      <c r="AT149" s="3784"/>
    </row>
    <row r="150" spans="1:46" x14ac:dyDescent="0.25">
      <c r="A150" s="2819" t="s">
        <v>2432</v>
      </c>
      <c r="B150" s="2283"/>
      <c r="C150" s="2283"/>
      <c r="D150" s="2283"/>
      <c r="E150" s="2283"/>
      <c r="F150" s="2283"/>
      <c r="G150" s="2283"/>
      <c r="H150" s="2283"/>
      <c r="I150" s="2283"/>
      <c r="J150" s="2283"/>
      <c r="K150" s="2283"/>
      <c r="L150" s="2283"/>
      <c r="M150" s="3784"/>
      <c r="N150" s="3784"/>
      <c r="O150" s="3784"/>
      <c r="P150" s="3784"/>
      <c r="Q150" s="3784"/>
      <c r="R150" s="3784"/>
      <c r="S150" s="3784"/>
      <c r="T150" s="3784"/>
      <c r="U150" s="3784"/>
      <c r="V150" s="3784"/>
      <c r="W150" s="3784"/>
      <c r="X150" s="3784"/>
      <c r="Y150" s="3784"/>
      <c r="Z150" s="3784"/>
      <c r="AA150" s="3784"/>
      <c r="AB150" s="3784"/>
      <c r="AC150" s="3784"/>
      <c r="AD150" s="3784"/>
      <c r="AE150" s="3784"/>
      <c r="AF150" s="3784"/>
      <c r="AG150" s="3784"/>
      <c r="AH150" s="3784"/>
      <c r="AI150" s="3784"/>
      <c r="AJ150" s="3784"/>
      <c r="AK150" s="3784"/>
      <c r="AL150" s="3784"/>
      <c r="AM150" s="3784"/>
      <c r="AN150" s="3784"/>
      <c r="AO150" s="3784"/>
      <c r="AP150" s="3784"/>
      <c r="AQ150" s="3784"/>
      <c r="AR150" s="3784"/>
      <c r="AS150" s="3784"/>
      <c r="AT150" s="3784"/>
    </row>
    <row r="151" spans="1:46" ht="63" x14ac:dyDescent="0.25">
      <c r="A151" s="3065" t="s">
        <v>2426</v>
      </c>
      <c r="B151" s="3065" t="s">
        <v>2391</v>
      </c>
      <c r="C151" s="3031" t="s">
        <v>3783</v>
      </c>
      <c r="D151" s="3644" t="s">
        <v>3784</v>
      </c>
      <c r="E151" s="3644" t="s">
        <v>3785</v>
      </c>
      <c r="F151" s="3644" t="s">
        <v>3786</v>
      </c>
      <c r="G151" s="3644" t="s">
        <v>2433</v>
      </c>
      <c r="H151" s="3650" t="s">
        <v>2434</v>
      </c>
      <c r="I151" s="3929"/>
      <c r="J151" s="3929"/>
      <c r="K151" s="3929"/>
      <c r="L151" s="3929"/>
      <c r="M151" s="3784"/>
      <c r="N151" s="3784"/>
      <c r="O151" s="3784"/>
      <c r="P151" s="3784"/>
      <c r="Q151" s="3784"/>
      <c r="R151" s="3784"/>
      <c r="S151" s="3784"/>
      <c r="T151" s="3784"/>
      <c r="U151" s="3784"/>
      <c r="V151" s="3784"/>
      <c r="W151" s="3784"/>
      <c r="X151" s="3784"/>
      <c r="Y151" s="3784"/>
      <c r="Z151" s="3784"/>
      <c r="AA151" s="3784"/>
      <c r="AB151" s="3784"/>
      <c r="AC151" s="3784"/>
      <c r="AD151" s="3784"/>
      <c r="AE151" s="3784"/>
      <c r="AF151" s="3784"/>
      <c r="AG151" s="3784"/>
      <c r="AH151" s="3784"/>
      <c r="AI151" s="3784"/>
      <c r="AJ151" s="3784"/>
      <c r="AK151" s="3784"/>
      <c r="AL151" s="3784"/>
      <c r="AM151" s="3784"/>
      <c r="AN151" s="3784"/>
      <c r="AO151" s="3784"/>
      <c r="AP151" s="3784"/>
      <c r="AQ151" s="3784"/>
      <c r="AR151" s="3784"/>
      <c r="AS151" s="3784"/>
      <c r="AT151" s="3784"/>
    </row>
    <row r="152" spans="1:46" x14ac:dyDescent="0.25">
      <c r="A152" s="2812" t="s">
        <v>2430</v>
      </c>
      <c r="B152" s="839">
        <f t="shared" ref="B152:B157" si="17">SUM(C152:H152)</f>
        <v>0</v>
      </c>
      <c r="C152" s="761"/>
      <c r="D152" s="3930"/>
      <c r="E152" s="3930"/>
      <c r="F152" s="3930"/>
      <c r="G152" s="3930"/>
      <c r="H152" s="3931"/>
      <c r="I152" s="3932"/>
      <c r="J152" s="2283"/>
      <c r="K152" s="2283"/>
      <c r="L152" s="2283"/>
      <c r="M152" s="3784"/>
      <c r="N152" s="3784"/>
      <c r="O152" s="3784"/>
      <c r="P152" s="3784"/>
      <c r="Q152" s="3784"/>
      <c r="R152" s="3784"/>
      <c r="S152" s="3784"/>
      <c r="T152" s="3784"/>
      <c r="U152" s="3784"/>
      <c r="V152" s="3784"/>
      <c r="W152" s="3784"/>
      <c r="X152" s="3784"/>
      <c r="Y152" s="3784"/>
      <c r="Z152" s="3784"/>
      <c r="AA152" s="3784"/>
      <c r="AB152" s="3784"/>
      <c r="AC152" s="3784"/>
      <c r="AD152" s="3784"/>
      <c r="AE152" s="3784"/>
      <c r="AF152" s="3784"/>
      <c r="AG152" s="3784"/>
      <c r="AH152" s="3784"/>
      <c r="AI152" s="3784"/>
      <c r="AJ152" s="3784"/>
      <c r="AK152" s="3784"/>
      <c r="AL152" s="3784"/>
      <c r="AM152" s="3784"/>
      <c r="AN152" s="3784"/>
      <c r="AO152" s="3784"/>
      <c r="AP152" s="3784"/>
      <c r="AQ152" s="3784"/>
      <c r="AR152" s="3784"/>
      <c r="AS152" s="3784"/>
      <c r="AT152" s="3784"/>
    </row>
    <row r="153" spans="1:46" x14ac:dyDescent="0.25">
      <c r="A153" s="2190" t="s">
        <v>2419</v>
      </c>
      <c r="B153" s="832">
        <f t="shared" si="17"/>
        <v>0</v>
      </c>
      <c r="C153" s="776"/>
      <c r="D153" s="3924"/>
      <c r="E153" s="3924"/>
      <c r="F153" s="3924"/>
      <c r="G153" s="3924"/>
      <c r="H153" s="777"/>
      <c r="I153" s="3932"/>
      <c r="J153" s="2283"/>
      <c r="K153" s="2283"/>
      <c r="L153" s="2283"/>
      <c r="M153" s="3784"/>
      <c r="N153" s="3784"/>
      <c r="O153" s="3784"/>
      <c r="P153" s="3784"/>
      <c r="Q153" s="3784"/>
      <c r="R153" s="3784"/>
      <c r="S153" s="3784"/>
      <c r="T153" s="3784"/>
      <c r="U153" s="3784"/>
      <c r="V153" s="3784"/>
      <c r="W153" s="3784"/>
      <c r="X153" s="3784"/>
      <c r="Y153" s="3784"/>
      <c r="Z153" s="3784"/>
      <c r="AA153" s="3784"/>
      <c r="AB153" s="3784"/>
      <c r="AC153" s="3784"/>
      <c r="AD153" s="3784"/>
      <c r="AE153" s="3784"/>
      <c r="AF153" s="3784"/>
      <c r="AG153" s="3784"/>
      <c r="AH153" s="3784"/>
      <c r="AI153" s="3784"/>
      <c r="AJ153" s="3784"/>
      <c r="AK153" s="3784"/>
      <c r="AL153" s="3784"/>
      <c r="AM153" s="3784"/>
      <c r="AN153" s="3784"/>
      <c r="AO153" s="3784"/>
      <c r="AP153" s="3784"/>
      <c r="AQ153" s="3784"/>
      <c r="AR153" s="3784"/>
      <c r="AS153" s="3784"/>
      <c r="AT153" s="3784"/>
    </row>
    <row r="154" spans="1:46" x14ac:dyDescent="0.25">
      <c r="A154" s="2190" t="s">
        <v>2420</v>
      </c>
      <c r="B154" s="832">
        <f t="shared" si="17"/>
        <v>0</v>
      </c>
      <c r="C154" s="776"/>
      <c r="D154" s="3924"/>
      <c r="E154" s="3924"/>
      <c r="F154" s="3924"/>
      <c r="G154" s="3924"/>
      <c r="H154" s="777"/>
      <c r="I154" s="3932"/>
      <c r="J154" s="2283"/>
      <c r="K154" s="2283"/>
      <c r="L154" s="2283"/>
      <c r="M154" s="3784"/>
      <c r="N154" s="3784"/>
      <c r="O154" s="3784"/>
      <c r="P154" s="3784"/>
      <c r="Q154" s="3784"/>
      <c r="R154" s="3784"/>
      <c r="S154" s="3784"/>
      <c r="T154" s="3784"/>
      <c r="U154" s="3784"/>
      <c r="V154" s="3784"/>
      <c r="W154" s="3784"/>
      <c r="X154" s="3784"/>
      <c r="Y154" s="3784"/>
      <c r="Z154" s="3784"/>
      <c r="AA154" s="3784"/>
      <c r="AB154" s="3784"/>
      <c r="AC154" s="3784"/>
      <c r="AD154" s="3784"/>
      <c r="AE154" s="3784"/>
      <c r="AF154" s="3784"/>
      <c r="AG154" s="3784"/>
      <c r="AH154" s="3784"/>
      <c r="AI154" s="3784"/>
      <c r="AJ154" s="3784"/>
      <c r="AK154" s="3784"/>
      <c r="AL154" s="3784"/>
      <c r="AM154" s="3784"/>
      <c r="AN154" s="3784"/>
      <c r="AO154" s="3784"/>
      <c r="AP154" s="3784"/>
      <c r="AQ154" s="3784"/>
      <c r="AR154" s="3784"/>
      <c r="AS154" s="3784"/>
      <c r="AT154" s="3784"/>
    </row>
    <row r="155" spans="1:46" ht="21" x14ac:dyDescent="0.25">
      <c r="A155" s="2190" t="s">
        <v>2435</v>
      </c>
      <c r="B155" s="832">
        <f t="shared" si="17"/>
        <v>0</v>
      </c>
      <c r="C155" s="776"/>
      <c r="D155" s="3924"/>
      <c r="E155" s="3924"/>
      <c r="F155" s="3924"/>
      <c r="G155" s="3924"/>
      <c r="H155" s="777"/>
      <c r="I155" s="3932"/>
      <c r="J155" s="2283"/>
      <c r="K155" s="2283"/>
      <c r="L155" s="2283"/>
      <c r="M155" s="3784"/>
      <c r="N155" s="3784"/>
      <c r="O155" s="3784"/>
      <c r="P155" s="3784"/>
      <c r="Q155" s="3784"/>
      <c r="R155" s="3784"/>
      <c r="S155" s="3784"/>
      <c r="T155" s="3784"/>
      <c r="U155" s="3784"/>
      <c r="V155" s="3784"/>
      <c r="W155" s="3784"/>
      <c r="X155" s="3784"/>
      <c r="Y155" s="3784"/>
      <c r="Z155" s="3784"/>
      <c r="AA155" s="3784"/>
      <c r="AB155" s="3784"/>
      <c r="AC155" s="3784"/>
      <c r="AD155" s="3784"/>
      <c r="AE155" s="3784"/>
      <c r="AF155" s="3784"/>
      <c r="AG155" s="3784"/>
      <c r="AH155" s="3784"/>
      <c r="AI155" s="3784"/>
      <c r="AJ155" s="3784"/>
      <c r="AK155" s="3784"/>
      <c r="AL155" s="3784"/>
      <c r="AM155" s="3784"/>
      <c r="AN155" s="3784"/>
      <c r="AO155" s="3784"/>
      <c r="AP155" s="3784"/>
      <c r="AQ155" s="3784"/>
      <c r="AR155" s="3784"/>
      <c r="AS155" s="3784"/>
      <c r="AT155" s="3784"/>
    </row>
    <row r="156" spans="1:46" x14ac:dyDescent="0.25">
      <c r="A156" s="3934" t="s">
        <v>2436</v>
      </c>
      <c r="B156" s="3186">
        <f t="shared" si="17"/>
        <v>0</v>
      </c>
      <c r="C156" s="1842"/>
      <c r="D156" s="1846"/>
      <c r="E156" s="1846"/>
      <c r="F156" s="1846"/>
      <c r="G156" s="1846"/>
      <c r="H156" s="1843"/>
      <c r="I156" s="3932"/>
      <c r="J156" s="2283"/>
      <c r="K156" s="2283"/>
      <c r="L156" s="2283"/>
      <c r="M156" s="3784"/>
      <c r="N156" s="3784"/>
      <c r="O156" s="3784"/>
      <c r="P156" s="3784"/>
      <c r="Q156" s="3784"/>
      <c r="R156" s="3784"/>
      <c r="S156" s="3784"/>
      <c r="T156" s="3784"/>
      <c r="U156" s="3784"/>
      <c r="V156" s="3784"/>
      <c r="W156" s="3784"/>
      <c r="X156" s="3784"/>
      <c r="Y156" s="3784"/>
      <c r="Z156" s="3784"/>
      <c r="AA156" s="3784"/>
      <c r="AB156" s="3784"/>
      <c r="AC156" s="3784"/>
      <c r="AD156" s="3784"/>
      <c r="AE156" s="3784"/>
      <c r="AF156" s="3784"/>
      <c r="AG156" s="3784"/>
      <c r="AH156" s="3784"/>
      <c r="AI156" s="3784"/>
      <c r="AJ156" s="3784"/>
      <c r="AK156" s="3784"/>
      <c r="AL156" s="3784"/>
      <c r="AM156" s="3784"/>
      <c r="AN156" s="3784"/>
      <c r="AO156" s="3784"/>
      <c r="AP156" s="3784"/>
      <c r="AQ156" s="3784"/>
      <c r="AR156" s="3784"/>
      <c r="AS156" s="3784"/>
      <c r="AT156" s="3784"/>
    </row>
    <row r="157" spans="1:46" x14ac:dyDescent="0.25">
      <c r="A157" s="840" t="s">
        <v>1902</v>
      </c>
      <c r="B157" s="840">
        <f t="shared" si="17"/>
        <v>0</v>
      </c>
      <c r="C157" s="3747"/>
      <c r="D157" s="3748"/>
      <c r="E157" s="3748"/>
      <c r="F157" s="3748"/>
      <c r="G157" s="3748"/>
      <c r="H157" s="3752"/>
      <c r="I157" s="3932"/>
      <c r="J157" s="2283"/>
      <c r="K157" s="2283"/>
      <c r="L157" s="2283"/>
      <c r="M157" s="3784"/>
      <c r="N157" s="3784"/>
      <c r="O157" s="3784"/>
      <c r="P157" s="3784"/>
      <c r="Q157" s="3784"/>
      <c r="R157" s="3784"/>
      <c r="S157" s="3784"/>
      <c r="T157" s="3784"/>
      <c r="U157" s="3784"/>
      <c r="V157" s="3784"/>
      <c r="W157" s="3784"/>
      <c r="X157" s="3784"/>
      <c r="Y157" s="3784"/>
      <c r="Z157" s="3784"/>
      <c r="AA157" s="3784"/>
      <c r="AB157" s="3784"/>
      <c r="AC157" s="3784"/>
      <c r="AD157" s="3784"/>
      <c r="AE157" s="3784"/>
      <c r="AF157" s="3784"/>
      <c r="AG157" s="3784"/>
      <c r="AH157" s="3784"/>
      <c r="AI157" s="3784"/>
      <c r="AJ157" s="3784"/>
      <c r="AK157" s="3784"/>
      <c r="AL157" s="3784"/>
      <c r="AM157" s="3784"/>
      <c r="AN157" s="3784"/>
      <c r="AO157" s="3784"/>
      <c r="AP157" s="3784"/>
      <c r="AQ157" s="3784"/>
      <c r="AR157" s="3784"/>
      <c r="AS157" s="3784"/>
      <c r="AT157" s="3784"/>
    </row>
    <row r="158" spans="1:46" x14ac:dyDescent="0.25">
      <c r="A158" s="2819" t="s">
        <v>3787</v>
      </c>
      <c r="B158" s="2283"/>
      <c r="C158" s="2283"/>
      <c r="D158" s="2283"/>
      <c r="E158" s="2283"/>
      <c r="F158" s="2283"/>
      <c r="G158" s="2283"/>
      <c r="H158" s="2283"/>
      <c r="I158" s="3784"/>
      <c r="J158" s="3784"/>
      <c r="K158" s="3784"/>
      <c r="L158" s="3784"/>
      <c r="M158" s="3784"/>
      <c r="N158" s="3784"/>
      <c r="O158" s="3784"/>
      <c r="P158" s="3784"/>
      <c r="Q158" s="3784"/>
      <c r="R158" s="3784"/>
      <c r="S158" s="3784"/>
      <c r="T158" s="3784"/>
      <c r="U158" s="3784"/>
      <c r="V158" s="3784"/>
      <c r="W158" s="3784"/>
      <c r="X158" s="3784"/>
      <c r="Y158" s="3784"/>
      <c r="Z158" s="3784"/>
      <c r="AA158" s="3784"/>
      <c r="AB158" s="3784"/>
      <c r="AC158" s="3784"/>
      <c r="AD158" s="3784"/>
      <c r="AE158" s="3784"/>
      <c r="AF158" s="3784"/>
      <c r="AG158" s="3784"/>
      <c r="AH158" s="3784"/>
      <c r="AI158" s="3784"/>
      <c r="AJ158" s="3784"/>
      <c r="AK158" s="3784"/>
      <c r="AL158" s="3784"/>
      <c r="AM158" s="3784"/>
      <c r="AN158" s="3784"/>
      <c r="AO158" s="3784"/>
      <c r="AP158" s="3784"/>
      <c r="AQ158" s="3784"/>
      <c r="AR158" s="3784"/>
      <c r="AS158" s="3784"/>
      <c r="AT158" s="3784"/>
    </row>
    <row r="159" spans="1:46" ht="63" x14ac:dyDescent="0.25">
      <c r="A159" s="3065" t="s">
        <v>2426</v>
      </c>
      <c r="B159" s="3065" t="s">
        <v>2437</v>
      </c>
      <c r="C159" s="3046" t="s">
        <v>2438</v>
      </c>
      <c r="D159" s="3046" t="s">
        <v>2364</v>
      </c>
      <c r="E159" s="3644" t="s">
        <v>2439</v>
      </c>
      <c r="F159" s="3644" t="s">
        <v>2440</v>
      </c>
      <c r="G159" s="3644" t="s">
        <v>2441</v>
      </c>
      <c r="H159" s="3644" t="s">
        <v>2442</v>
      </c>
      <c r="I159" s="3644" t="s">
        <v>2443</v>
      </c>
      <c r="J159" s="3030" t="s">
        <v>2444</v>
      </c>
      <c r="K159" s="3784"/>
      <c r="L159" s="3784"/>
      <c r="M159" s="3784"/>
      <c r="N159" s="3784"/>
      <c r="O159" s="3784"/>
      <c r="P159" s="3784"/>
      <c r="Q159" s="3784"/>
      <c r="R159" s="3784"/>
      <c r="S159" s="3784"/>
      <c r="T159" s="3784"/>
      <c r="U159" s="3784"/>
      <c r="V159" s="3784"/>
      <c r="W159" s="3784"/>
      <c r="X159" s="3784"/>
      <c r="Y159" s="3784"/>
      <c r="Z159" s="3784"/>
      <c r="AA159" s="3784"/>
      <c r="AB159" s="3784"/>
      <c r="AC159" s="3784"/>
      <c r="AD159" s="3784"/>
      <c r="AE159" s="3784"/>
      <c r="AF159" s="3784"/>
      <c r="AG159" s="3784"/>
      <c r="AH159" s="3784"/>
      <c r="AI159" s="3784"/>
      <c r="AJ159" s="3784"/>
      <c r="AK159" s="3784"/>
      <c r="AL159" s="3784"/>
      <c r="AM159" s="3784"/>
      <c r="AN159" s="3784"/>
      <c r="AO159" s="3784"/>
      <c r="AP159" s="3784"/>
      <c r="AQ159" s="3784"/>
      <c r="AR159" s="3784"/>
      <c r="AS159" s="3784"/>
      <c r="AT159" s="3784"/>
    </row>
    <row r="160" spans="1:46" x14ac:dyDescent="0.25">
      <c r="A160" s="2812" t="s">
        <v>2445</v>
      </c>
      <c r="B160" s="3935"/>
      <c r="C160" s="3882"/>
      <c r="D160" s="3882"/>
      <c r="E160" s="3930"/>
      <c r="F160" s="3930"/>
      <c r="G160" s="3930"/>
      <c r="H160" s="3930"/>
      <c r="I160" s="3930"/>
      <c r="J160" s="3936"/>
      <c r="K160" s="3784"/>
      <c r="L160" s="3784"/>
      <c r="M160" s="3784"/>
      <c r="N160" s="3784"/>
      <c r="O160" s="3784"/>
      <c r="P160" s="3784"/>
      <c r="Q160" s="3784"/>
      <c r="R160" s="3784"/>
      <c r="S160" s="3784"/>
      <c r="T160" s="3784"/>
      <c r="U160" s="3784"/>
      <c r="V160" s="3784"/>
      <c r="W160" s="3784"/>
      <c r="X160" s="3784"/>
      <c r="Y160" s="3784"/>
      <c r="Z160" s="3784"/>
      <c r="AA160" s="3784"/>
      <c r="AB160" s="3784"/>
      <c r="AC160" s="3784"/>
      <c r="AD160" s="3784"/>
      <c r="AE160" s="3784"/>
      <c r="AF160" s="3784"/>
      <c r="AG160" s="3784"/>
      <c r="AH160" s="3784"/>
      <c r="AI160" s="3784"/>
      <c r="AJ160" s="3784"/>
      <c r="AK160" s="3784"/>
      <c r="AL160" s="3784"/>
      <c r="AM160" s="3784"/>
      <c r="AN160" s="3784"/>
      <c r="AO160" s="3784"/>
      <c r="AP160" s="3784"/>
      <c r="AQ160" s="3784"/>
      <c r="AR160" s="3784"/>
      <c r="AS160" s="3784"/>
      <c r="AT160" s="3784"/>
    </row>
    <row r="161" spans="1:46" x14ac:dyDescent="0.25">
      <c r="A161" s="2190" t="s">
        <v>2431</v>
      </c>
      <c r="B161" s="1004"/>
      <c r="C161" s="3754"/>
      <c r="D161" s="3754"/>
      <c r="E161" s="3924"/>
      <c r="F161" s="3924"/>
      <c r="G161" s="3924"/>
      <c r="H161" s="3924"/>
      <c r="I161" s="3924"/>
      <c r="J161" s="248"/>
      <c r="K161" s="3784"/>
      <c r="L161" s="3784"/>
      <c r="M161" s="3784"/>
      <c r="N161" s="3784"/>
      <c r="O161" s="3784"/>
      <c r="P161" s="3784"/>
      <c r="Q161" s="3784"/>
      <c r="R161" s="3784"/>
      <c r="S161" s="3784"/>
      <c r="T161" s="3784"/>
      <c r="U161" s="3784"/>
      <c r="V161" s="3784"/>
      <c r="W161" s="3784"/>
      <c r="X161" s="3784"/>
      <c r="Y161" s="3784"/>
      <c r="Z161" s="3784"/>
      <c r="AA161" s="3784"/>
      <c r="AB161" s="3784"/>
      <c r="AC161" s="3784"/>
      <c r="AD161" s="3784"/>
      <c r="AE161" s="3784"/>
      <c r="AF161" s="3784"/>
      <c r="AG161" s="3784"/>
      <c r="AH161" s="3784"/>
      <c r="AI161" s="3784"/>
      <c r="AJ161" s="3784"/>
      <c r="AK161" s="3784"/>
      <c r="AL161" s="3784"/>
      <c r="AM161" s="3784"/>
      <c r="AN161" s="3784"/>
      <c r="AO161" s="3784"/>
      <c r="AP161" s="3784"/>
      <c r="AQ161" s="3784"/>
      <c r="AR161" s="3784"/>
      <c r="AS161" s="3784"/>
      <c r="AT161" s="3784"/>
    </row>
    <row r="162" spans="1:46" x14ac:dyDescent="0.25">
      <c r="A162" s="3925" t="s">
        <v>2446</v>
      </c>
      <c r="B162" s="3750"/>
      <c r="C162" s="1830"/>
      <c r="D162" s="1830"/>
      <c r="E162" s="3748"/>
      <c r="F162" s="3748"/>
      <c r="G162" s="3748"/>
      <c r="H162" s="3748"/>
      <c r="I162" s="3748"/>
      <c r="J162" s="1831"/>
      <c r="K162" s="3784"/>
      <c r="L162" s="3784"/>
      <c r="M162" s="3784"/>
      <c r="N162" s="3784"/>
      <c r="O162" s="3784"/>
      <c r="P162" s="3784"/>
      <c r="Q162" s="3784"/>
      <c r="R162" s="3784"/>
      <c r="S162" s="3784"/>
      <c r="T162" s="3784"/>
      <c r="U162" s="3784"/>
      <c r="V162" s="3784"/>
      <c r="W162" s="3784"/>
      <c r="X162" s="3784"/>
      <c r="Y162" s="3784"/>
      <c r="Z162" s="3784"/>
      <c r="AA162" s="3784"/>
      <c r="AB162" s="3784"/>
      <c r="AC162" s="3784"/>
      <c r="AD162" s="3784"/>
      <c r="AE162" s="3784"/>
      <c r="AF162" s="3784"/>
      <c r="AG162" s="3784"/>
      <c r="AH162" s="3784"/>
      <c r="AI162" s="3784"/>
      <c r="AJ162" s="3784"/>
      <c r="AK162" s="3784"/>
      <c r="AL162" s="3784"/>
      <c r="AM162" s="3784"/>
      <c r="AN162" s="3784"/>
      <c r="AO162" s="3784"/>
      <c r="AP162" s="3784"/>
      <c r="AQ162" s="3784"/>
      <c r="AR162" s="3784"/>
      <c r="AS162" s="3784"/>
      <c r="AT162" s="3784"/>
    </row>
    <row r="163" spans="1:46" x14ac:dyDescent="0.25">
      <c r="A163" s="3784"/>
      <c r="B163" s="3784"/>
      <c r="C163" s="3784"/>
      <c r="D163" s="3784"/>
      <c r="E163" s="3784"/>
      <c r="F163" s="3784"/>
      <c r="G163" s="3784"/>
      <c r="H163" s="3784"/>
      <c r="I163" s="3784"/>
      <c r="J163" s="3784"/>
      <c r="K163" s="3784"/>
      <c r="L163" s="3784"/>
      <c r="M163" s="3784"/>
      <c r="N163" s="3784"/>
      <c r="O163" s="3784"/>
      <c r="P163" s="3784"/>
      <c r="Q163" s="3784"/>
      <c r="R163" s="3784"/>
      <c r="S163" s="3784"/>
      <c r="T163" s="3784"/>
      <c r="U163" s="3784"/>
      <c r="V163" s="3784"/>
      <c r="W163" s="3784"/>
      <c r="X163" s="3784"/>
      <c r="Y163" s="3784"/>
      <c r="Z163" s="3784"/>
      <c r="AA163" s="3784"/>
      <c r="AB163" s="3784"/>
      <c r="AC163" s="3784"/>
      <c r="AD163" s="3784"/>
      <c r="AE163" s="3784"/>
      <c r="AF163" s="3784"/>
      <c r="AG163" s="3784"/>
      <c r="AH163" s="3784"/>
      <c r="AI163" s="3784"/>
      <c r="AJ163" s="3784"/>
      <c r="AK163" s="3784"/>
      <c r="AL163" s="3784"/>
      <c r="AM163" s="3784"/>
      <c r="AN163" s="3784"/>
      <c r="AO163" s="3784"/>
      <c r="AP163" s="3784"/>
      <c r="AQ163" s="3784"/>
      <c r="AR163" s="3784"/>
      <c r="AS163" s="3784"/>
      <c r="AT163" s="3784"/>
    </row>
  </sheetData>
  <mergeCells count="96">
    <mergeCell ref="AN91:AO92"/>
    <mergeCell ref="L119:M119"/>
    <mergeCell ref="A6:T6"/>
    <mergeCell ref="A8:B8"/>
    <mergeCell ref="A10:A13"/>
    <mergeCell ref="B10:B13"/>
    <mergeCell ref="C10:E12"/>
    <mergeCell ref="F10:AM11"/>
    <mergeCell ref="F12:G12"/>
    <mergeCell ref="H12:I12"/>
    <mergeCell ref="J12:K12"/>
    <mergeCell ref="L12:M12"/>
    <mergeCell ref="AL12:AM12"/>
    <mergeCell ref="AH12:AI12"/>
    <mergeCell ref="AJ12:AK12"/>
    <mergeCell ref="A58:A64"/>
    <mergeCell ref="Z12:AA12"/>
    <mergeCell ref="AB12:AC12"/>
    <mergeCell ref="AD12:AE12"/>
    <mergeCell ref="AF12:AG12"/>
    <mergeCell ref="N12:O12"/>
    <mergeCell ref="P12:Q12"/>
    <mergeCell ref="R12:S12"/>
    <mergeCell ref="T12:U12"/>
    <mergeCell ref="V12:W12"/>
    <mergeCell ref="X12:Y12"/>
    <mergeCell ref="A14:A24"/>
    <mergeCell ref="A25:A35"/>
    <mergeCell ref="A36:A46"/>
    <mergeCell ref="A47:A57"/>
    <mergeCell ref="P92:Q92"/>
    <mergeCell ref="B91:B93"/>
    <mergeCell ref="A65:A68"/>
    <mergeCell ref="A69:A75"/>
    <mergeCell ref="A76:A80"/>
    <mergeCell ref="A82:A89"/>
    <mergeCell ref="A91:A93"/>
    <mergeCell ref="A94:A99"/>
    <mergeCell ref="A100:A105"/>
    <mergeCell ref="AD92:AE92"/>
    <mergeCell ref="AF92:AG92"/>
    <mergeCell ref="A107:A116"/>
    <mergeCell ref="V92:W92"/>
    <mergeCell ref="X92:Y92"/>
    <mergeCell ref="Z92:AA92"/>
    <mergeCell ref="AB92:AC92"/>
    <mergeCell ref="C91:E92"/>
    <mergeCell ref="F91:AM91"/>
    <mergeCell ref="F92:G92"/>
    <mergeCell ref="H92:I92"/>
    <mergeCell ref="J92:K92"/>
    <mergeCell ref="L92:M92"/>
    <mergeCell ref="N92:O92"/>
    <mergeCell ref="A118:A120"/>
    <mergeCell ref="C118:E119"/>
    <mergeCell ref="F119:G119"/>
    <mergeCell ref="H119:I119"/>
    <mergeCell ref="J119:K119"/>
    <mergeCell ref="A121:A123"/>
    <mergeCell ref="A126:A127"/>
    <mergeCell ref="B126:B127"/>
    <mergeCell ref="C126:C127"/>
    <mergeCell ref="D126:J126"/>
    <mergeCell ref="L126:L127"/>
    <mergeCell ref="AF119:AG119"/>
    <mergeCell ref="AH119:AI119"/>
    <mergeCell ref="T119:U119"/>
    <mergeCell ref="V119:W119"/>
    <mergeCell ref="X119:Y119"/>
    <mergeCell ref="Z119:AA119"/>
    <mergeCell ref="AB119:AC119"/>
    <mergeCell ref="AD119:AE119"/>
    <mergeCell ref="N119:O119"/>
    <mergeCell ref="P119:Q119"/>
    <mergeCell ref="R119:S119"/>
    <mergeCell ref="A128:A131"/>
    <mergeCell ref="A132:A135"/>
    <mergeCell ref="A136:A139"/>
    <mergeCell ref="A140:A143"/>
    <mergeCell ref="K126:K127"/>
    <mergeCell ref="AJ119:AK119"/>
    <mergeCell ref="F118:AK118"/>
    <mergeCell ref="AT10:AT13"/>
    <mergeCell ref="AP91:AP93"/>
    <mergeCell ref="AQ91:AQ93"/>
    <mergeCell ref="AR91:AR93"/>
    <mergeCell ref="AN10:AN13"/>
    <mergeCell ref="AO10:AP12"/>
    <mergeCell ref="AQ10:AQ13"/>
    <mergeCell ref="AR10:AR13"/>
    <mergeCell ref="AS10:AS13"/>
    <mergeCell ref="AH92:AI92"/>
    <mergeCell ref="AJ92:AK92"/>
    <mergeCell ref="AL92:AM92"/>
    <mergeCell ref="R92:S92"/>
    <mergeCell ref="T92:U92"/>
  </mergeCells>
  <dataValidations count="1">
    <dataValidation type="whole" allowBlank="1" showInputMessage="1" showErrorMessage="1" error="Valor no Permitido" sqref="B1:AT163 A6:A163" xr:uid="{2A50889C-EC02-4145-9CBD-90269E8B1E2A}">
      <formula1>0</formula1>
      <formula2>1E+30</formula2>
    </dataValidation>
  </dataValidations>
  <pageMargins left="0.7" right="0.7" top="0.75" bottom="0.75" header="0.3" footer="0.3"/>
  <pageSetup orientation="portrait" horizontalDpi="90" verticalDpi="9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0F24-3ABD-4A4E-A42F-2D6E7526E385}">
  <sheetPr>
    <tabColor theme="0" tint="-0.14999847407452621"/>
  </sheetPr>
  <dimension ref="A1:P75"/>
  <sheetViews>
    <sheetView topLeftCell="A32" workbookViewId="0">
      <selection sqref="A1:A5"/>
    </sheetView>
  </sheetViews>
  <sheetFormatPr baseColWidth="10" defaultRowHeight="15" x14ac:dyDescent="0.25"/>
  <cols>
    <col min="1" max="1" width="31.42578125" customWidth="1"/>
    <col min="2" max="2" width="14.28515625" customWidth="1"/>
    <col min="4" max="4" width="25.140625" customWidth="1"/>
    <col min="6" max="6" width="17" customWidth="1"/>
    <col min="7" max="7" width="15.7109375" customWidth="1"/>
    <col min="8" max="8" width="14.85546875" customWidth="1"/>
    <col min="9" max="9" width="14.28515625" customWidth="1"/>
    <col min="10" max="10" width="13.5703125" customWidth="1"/>
    <col min="11" max="11" width="18" customWidth="1"/>
  </cols>
  <sheetData>
    <row r="1" spans="1:16" x14ac:dyDescent="0.25">
      <c r="A1" s="3" t="s">
        <v>0</v>
      </c>
      <c r="B1" s="241"/>
      <c r="C1" s="241"/>
      <c r="D1" s="241"/>
      <c r="E1" s="241"/>
      <c r="F1" s="241"/>
      <c r="G1" s="241"/>
      <c r="H1" s="241"/>
      <c r="I1" s="241"/>
      <c r="J1" s="241"/>
      <c r="K1" s="241"/>
      <c r="L1" s="241"/>
      <c r="M1" s="241"/>
      <c r="N1" s="241"/>
      <c r="O1" s="241"/>
      <c r="P1" s="241"/>
    </row>
    <row r="2" spans="1:16" x14ac:dyDescent="0.25">
      <c r="A2" s="3" t="s">
        <v>3822</v>
      </c>
      <c r="B2" s="241"/>
      <c r="C2" s="241"/>
      <c r="D2" s="241"/>
      <c r="E2" s="241"/>
      <c r="F2" s="241"/>
      <c r="G2" s="241"/>
      <c r="H2" s="241"/>
      <c r="I2" s="241"/>
      <c r="J2" s="241"/>
      <c r="K2" s="241"/>
      <c r="L2" s="241"/>
      <c r="M2" s="241"/>
      <c r="N2" s="241"/>
      <c r="O2" s="241"/>
      <c r="P2" s="241"/>
    </row>
    <row r="3" spans="1:16" x14ac:dyDescent="0.25">
      <c r="A3" s="3" t="s">
        <v>3823</v>
      </c>
      <c r="B3" s="241"/>
      <c r="C3" s="241"/>
      <c r="D3" s="241"/>
      <c r="E3" s="241"/>
      <c r="F3" s="241"/>
      <c r="G3" s="241"/>
      <c r="H3" s="241"/>
      <c r="I3" s="241"/>
      <c r="J3" s="241"/>
      <c r="K3" s="241"/>
      <c r="L3" s="241"/>
      <c r="M3" s="241"/>
      <c r="N3" s="241"/>
      <c r="O3" s="241"/>
      <c r="P3" s="241"/>
    </row>
    <row r="4" spans="1:16" x14ac:dyDescent="0.25">
      <c r="A4" s="3" t="s">
        <v>3824</v>
      </c>
      <c r="B4" s="241"/>
      <c r="C4" s="241"/>
      <c r="D4" s="241"/>
      <c r="E4" s="241"/>
      <c r="F4" s="241"/>
      <c r="G4" s="241"/>
      <c r="H4" s="241"/>
      <c r="I4" s="241"/>
      <c r="J4" s="241"/>
      <c r="K4" s="241"/>
      <c r="L4" s="241"/>
      <c r="M4" s="241"/>
      <c r="N4" s="241"/>
      <c r="O4" s="241"/>
      <c r="P4" s="241"/>
    </row>
    <row r="5" spans="1:16" x14ac:dyDescent="0.25">
      <c r="A5" s="3" t="s">
        <v>3825</v>
      </c>
      <c r="B5" s="241"/>
      <c r="C5" s="241"/>
      <c r="D5" s="241"/>
      <c r="E5" s="241"/>
      <c r="F5" s="241"/>
      <c r="G5" s="241"/>
      <c r="H5" s="241"/>
      <c r="I5" s="241"/>
      <c r="J5" s="241"/>
      <c r="K5" s="241"/>
      <c r="L5" s="241"/>
      <c r="M5" s="241"/>
      <c r="N5" s="241"/>
      <c r="O5" s="241"/>
      <c r="P5" s="241"/>
    </row>
    <row r="6" spans="1:16" x14ac:dyDescent="0.25">
      <c r="A6" s="6489" t="s">
        <v>2448</v>
      </c>
      <c r="B6" s="6489"/>
      <c r="C6" s="6489"/>
      <c r="D6" s="6489"/>
      <c r="E6" s="6489"/>
      <c r="F6" s="6489"/>
      <c r="G6" s="6489"/>
      <c r="H6" s="6489"/>
      <c r="I6" s="6489"/>
      <c r="J6" s="6489"/>
      <c r="K6" s="6489"/>
      <c r="L6" s="6489"/>
      <c r="M6" s="6489"/>
      <c r="N6" s="6489"/>
      <c r="O6" s="6489"/>
      <c r="P6" s="6489"/>
    </row>
    <row r="7" spans="1:16" x14ac:dyDescent="0.25">
      <c r="A7" s="6"/>
      <c r="B7" s="6"/>
      <c r="C7" s="6"/>
      <c r="D7" s="6"/>
      <c r="E7" s="6"/>
      <c r="F7" s="6"/>
      <c r="G7" s="6"/>
      <c r="H7" s="6"/>
      <c r="I7" s="6"/>
      <c r="J7" s="6"/>
      <c r="K7" s="6"/>
      <c r="L7" s="6"/>
      <c r="M7" s="6"/>
      <c r="N7" s="6"/>
      <c r="O7" s="6"/>
      <c r="P7" s="6"/>
    </row>
    <row r="8" spans="1:16" x14ac:dyDescent="0.25">
      <c r="A8" s="849" t="s">
        <v>2449</v>
      </c>
      <c r="B8" s="620"/>
      <c r="C8" s="620"/>
      <c r="D8" s="620"/>
      <c r="E8" s="620"/>
      <c r="F8" s="620"/>
      <c r="G8" s="620"/>
      <c r="H8" s="620"/>
      <c r="I8" s="620"/>
      <c r="J8" s="850"/>
      <c r="K8" s="619"/>
      <c r="L8" s="619"/>
      <c r="M8" s="619"/>
      <c r="N8" s="238"/>
      <c r="O8" s="238"/>
      <c r="P8" s="619"/>
    </row>
    <row r="9" spans="1:16" ht="33" customHeight="1" x14ac:dyDescent="0.25">
      <c r="A9" s="8282" t="s">
        <v>2450</v>
      </c>
      <c r="B9" s="8283" t="s">
        <v>2451</v>
      </c>
      <c r="C9" s="8284"/>
      <c r="D9" s="8285"/>
      <c r="E9" s="8286" t="s">
        <v>2452</v>
      </c>
      <c r="F9" s="8287"/>
      <c r="G9" s="8279" t="s">
        <v>2453</v>
      </c>
      <c r="H9" s="8289" t="s">
        <v>2454</v>
      </c>
      <c r="I9" s="8290"/>
      <c r="J9" s="820"/>
      <c r="K9" s="820"/>
      <c r="L9" s="820"/>
      <c r="M9" s="86"/>
      <c r="N9" s="67"/>
      <c r="O9" s="67"/>
      <c r="P9" s="67"/>
    </row>
    <row r="10" spans="1:16" ht="42" x14ac:dyDescent="0.25">
      <c r="A10" s="6872"/>
      <c r="B10" s="851" t="s">
        <v>493</v>
      </c>
      <c r="C10" s="851" t="s">
        <v>81</v>
      </c>
      <c r="D10" s="852" t="s">
        <v>56</v>
      </c>
      <c r="E10" s="853" t="s">
        <v>2455</v>
      </c>
      <c r="F10" s="853" t="s">
        <v>2456</v>
      </c>
      <c r="G10" s="8288"/>
      <c r="H10" s="853" t="s">
        <v>2457</v>
      </c>
      <c r="I10" s="853" t="s">
        <v>2458</v>
      </c>
      <c r="J10" s="820"/>
      <c r="K10" s="820"/>
      <c r="L10" s="820"/>
      <c r="M10" s="86"/>
      <c r="N10" s="67"/>
      <c r="O10" s="67"/>
      <c r="P10" s="67"/>
    </row>
    <row r="11" spans="1:16" x14ac:dyDescent="0.25">
      <c r="A11" s="854" t="s">
        <v>2459</v>
      </c>
      <c r="B11" s="855">
        <f t="shared" ref="B11:B29" si="0">SUM(C11+D11)</f>
        <v>0</v>
      </c>
      <c r="C11" s="856">
        <f t="shared" ref="C11:I11" si="1">SUM(C12:C24)</f>
        <v>0</v>
      </c>
      <c r="D11" s="857">
        <f t="shared" si="1"/>
        <v>0</v>
      </c>
      <c r="E11" s="858">
        <f t="shared" si="1"/>
        <v>0</v>
      </c>
      <c r="F11" s="859">
        <f t="shared" si="1"/>
        <v>0</v>
      </c>
      <c r="G11" s="857">
        <f t="shared" si="1"/>
        <v>0</v>
      </c>
      <c r="H11" s="860">
        <f t="shared" si="1"/>
        <v>0</v>
      </c>
      <c r="I11" s="859">
        <f t="shared" si="1"/>
        <v>0</v>
      </c>
      <c r="J11" s="822"/>
      <c r="K11" s="820"/>
      <c r="L11" s="820"/>
      <c r="M11" s="86"/>
      <c r="N11" s="67"/>
      <c r="O11" s="67"/>
      <c r="P11" s="67"/>
    </row>
    <row r="12" spans="1:16" x14ac:dyDescent="0.25">
      <c r="A12" s="861" t="s">
        <v>2460</v>
      </c>
      <c r="B12" s="862">
        <f t="shared" si="0"/>
        <v>0</v>
      </c>
      <c r="C12" s="22"/>
      <c r="D12" s="321"/>
      <c r="E12" s="863"/>
      <c r="F12" s="864"/>
      <c r="G12" s="865"/>
      <c r="H12" s="866"/>
      <c r="I12" s="864"/>
      <c r="J12" s="822"/>
      <c r="K12" s="820"/>
      <c r="L12" s="820"/>
      <c r="M12" s="86"/>
      <c r="N12" s="67"/>
      <c r="O12" s="67"/>
      <c r="P12" s="67"/>
    </row>
    <row r="13" spans="1:16" x14ac:dyDescent="0.25">
      <c r="A13" s="867" t="s">
        <v>2461</v>
      </c>
      <c r="B13" s="198">
        <f t="shared" si="0"/>
        <v>0</v>
      </c>
      <c r="C13" s="272"/>
      <c r="D13" s="325"/>
      <c r="E13" s="868"/>
      <c r="F13" s="869"/>
      <c r="G13" s="870"/>
      <c r="H13" s="871"/>
      <c r="I13" s="869"/>
      <c r="J13" s="822"/>
      <c r="K13" s="820"/>
      <c r="L13" s="820"/>
      <c r="M13" s="86"/>
      <c r="N13" s="67"/>
      <c r="O13" s="67"/>
      <c r="P13" s="67"/>
    </row>
    <row r="14" spans="1:16" x14ac:dyDescent="0.25">
      <c r="A14" s="867" t="s">
        <v>2462</v>
      </c>
      <c r="B14" s="198">
        <f t="shared" si="0"/>
        <v>0</v>
      </c>
      <c r="C14" s="272"/>
      <c r="D14" s="325"/>
      <c r="E14" s="868"/>
      <c r="F14" s="872" t="s">
        <v>2463</v>
      </c>
      <c r="G14" s="872"/>
      <c r="H14" s="873"/>
      <c r="I14" s="870"/>
      <c r="J14" s="822"/>
      <c r="K14" s="820"/>
      <c r="L14" s="820"/>
      <c r="M14" s="86"/>
      <c r="N14" s="67"/>
      <c r="O14" s="67"/>
      <c r="P14" s="67"/>
    </row>
    <row r="15" spans="1:16" ht="21" x14ac:dyDescent="0.25">
      <c r="A15" s="867" t="s">
        <v>2464</v>
      </c>
      <c r="B15" s="198">
        <f t="shared" si="0"/>
        <v>0</v>
      </c>
      <c r="C15" s="272"/>
      <c r="D15" s="325"/>
      <c r="E15" s="868"/>
      <c r="F15" s="870"/>
      <c r="G15" s="870"/>
      <c r="H15" s="874"/>
      <c r="I15" s="870"/>
      <c r="J15" s="822"/>
      <c r="K15" s="820"/>
      <c r="L15" s="820"/>
      <c r="M15" s="86"/>
      <c r="N15" s="67"/>
      <c r="O15" s="67"/>
      <c r="P15" s="67"/>
    </row>
    <row r="16" spans="1:16" ht="31.5" x14ac:dyDescent="0.25">
      <c r="A16" s="867" t="s">
        <v>2465</v>
      </c>
      <c r="B16" s="198">
        <f t="shared" si="0"/>
        <v>0</v>
      </c>
      <c r="C16" s="272"/>
      <c r="D16" s="325"/>
      <c r="E16" s="868"/>
      <c r="F16" s="870"/>
      <c r="G16" s="611"/>
      <c r="H16" s="874"/>
      <c r="I16" s="870"/>
      <c r="J16" s="822"/>
      <c r="K16" s="820"/>
      <c r="L16" s="820"/>
      <c r="M16" s="86"/>
      <c r="N16" s="67"/>
      <c r="O16" s="67"/>
      <c r="P16" s="67"/>
    </row>
    <row r="17" spans="1:16" ht="31.5" x14ac:dyDescent="0.25">
      <c r="A17" s="867" t="s">
        <v>2466</v>
      </c>
      <c r="B17" s="198">
        <f t="shared" si="0"/>
        <v>0</v>
      </c>
      <c r="C17" s="272"/>
      <c r="D17" s="325"/>
      <c r="E17" s="868"/>
      <c r="F17" s="870"/>
      <c r="G17" s="611"/>
      <c r="H17" s="874"/>
      <c r="I17" s="870"/>
      <c r="J17" s="822"/>
      <c r="K17" s="820"/>
      <c r="L17" s="820"/>
      <c r="M17" s="86"/>
      <c r="N17" s="67"/>
      <c r="O17" s="67"/>
      <c r="P17" s="67"/>
    </row>
    <row r="18" spans="1:16" ht="21" x14ac:dyDescent="0.25">
      <c r="A18" s="867" t="s">
        <v>2467</v>
      </c>
      <c r="B18" s="198">
        <f t="shared" si="0"/>
        <v>0</v>
      </c>
      <c r="C18" s="272"/>
      <c r="D18" s="325"/>
      <c r="E18" s="868"/>
      <c r="F18" s="870"/>
      <c r="G18" s="611"/>
      <c r="H18" s="874"/>
      <c r="I18" s="870"/>
      <c r="J18" s="822"/>
      <c r="K18" s="820"/>
      <c r="L18" s="820"/>
      <c r="M18" s="86"/>
      <c r="N18" s="67"/>
      <c r="O18" s="67"/>
      <c r="P18" s="67"/>
    </row>
    <row r="19" spans="1:16" x14ac:dyDescent="0.25">
      <c r="A19" s="867" t="s">
        <v>2468</v>
      </c>
      <c r="B19" s="198">
        <f t="shared" si="0"/>
        <v>0</v>
      </c>
      <c r="C19" s="272"/>
      <c r="D19" s="325"/>
      <c r="E19" s="868"/>
      <c r="F19" s="870"/>
      <c r="G19" s="870"/>
      <c r="H19" s="874"/>
      <c r="I19" s="870"/>
      <c r="J19" s="822"/>
      <c r="K19" s="820"/>
      <c r="L19" s="820"/>
      <c r="M19" s="86"/>
      <c r="N19" s="67"/>
      <c r="O19" s="67"/>
      <c r="P19" s="67"/>
    </row>
    <row r="20" spans="1:16" ht="21" x14ac:dyDescent="0.25">
      <c r="A20" s="867" t="s">
        <v>2469</v>
      </c>
      <c r="B20" s="198">
        <f t="shared" si="0"/>
        <v>0</v>
      </c>
      <c r="C20" s="272"/>
      <c r="D20" s="325"/>
      <c r="E20" s="868"/>
      <c r="F20" s="870"/>
      <c r="G20" s="870"/>
      <c r="H20" s="874"/>
      <c r="I20" s="870"/>
      <c r="J20" s="822"/>
      <c r="K20" s="820"/>
      <c r="L20" s="820"/>
      <c r="M20" s="86"/>
      <c r="N20" s="67"/>
      <c r="O20" s="67"/>
      <c r="P20" s="67"/>
    </row>
    <row r="21" spans="1:16" x14ac:dyDescent="0.25">
      <c r="A21" s="867" t="s">
        <v>2470</v>
      </c>
      <c r="B21" s="198">
        <f t="shared" si="0"/>
        <v>0</v>
      </c>
      <c r="C21" s="272"/>
      <c r="D21" s="325"/>
      <c r="E21" s="868"/>
      <c r="F21" s="870"/>
      <c r="G21" s="870"/>
      <c r="H21" s="874"/>
      <c r="I21" s="870"/>
      <c r="J21" s="822"/>
      <c r="K21" s="820"/>
      <c r="L21" s="820"/>
      <c r="M21" s="86"/>
      <c r="N21" s="67"/>
      <c r="O21" s="67"/>
      <c r="P21" s="67"/>
    </row>
    <row r="22" spans="1:16" ht="22.5" x14ac:dyDescent="0.25">
      <c r="A22" s="903" t="s">
        <v>2471</v>
      </c>
      <c r="B22" s="817">
        <f t="shared" si="0"/>
        <v>0</v>
      </c>
      <c r="C22" s="272"/>
      <c r="D22" s="325"/>
      <c r="E22" s="868"/>
      <c r="F22" s="870"/>
      <c r="G22" s="870"/>
      <c r="H22" s="874"/>
      <c r="I22" s="874"/>
      <c r="J22" s="822"/>
      <c r="K22" s="820"/>
      <c r="L22" s="820"/>
      <c r="M22" s="86"/>
      <c r="N22" s="67"/>
      <c r="O22" s="67"/>
      <c r="P22" s="67"/>
    </row>
    <row r="23" spans="1:16" ht="22.5" x14ac:dyDescent="0.25">
      <c r="A23" s="904" t="s">
        <v>2472</v>
      </c>
      <c r="B23" s="817">
        <f t="shared" si="0"/>
        <v>0</v>
      </c>
      <c r="C23" s="272"/>
      <c r="D23" s="325"/>
      <c r="E23" s="868"/>
      <c r="F23" s="870"/>
      <c r="G23" s="870"/>
      <c r="H23" s="874"/>
      <c r="I23" s="874"/>
      <c r="J23" s="822"/>
      <c r="K23" s="820"/>
      <c r="L23" s="820"/>
      <c r="M23" s="241"/>
      <c r="N23" s="67"/>
      <c r="O23" s="67"/>
      <c r="P23" s="67"/>
    </row>
    <row r="24" spans="1:16" ht="23.25" thickBot="1" x14ac:dyDescent="0.3">
      <c r="A24" s="905" t="s">
        <v>2473</v>
      </c>
      <c r="B24" s="875">
        <f t="shared" si="0"/>
        <v>0</v>
      </c>
      <c r="C24" s="876"/>
      <c r="D24" s="877"/>
      <c r="E24" s="878"/>
      <c r="F24" s="879"/>
      <c r="G24" s="879"/>
      <c r="H24" s="880"/>
      <c r="I24" s="880"/>
      <c r="J24" s="822"/>
      <c r="K24" s="820"/>
      <c r="L24" s="820"/>
      <c r="M24" s="241"/>
      <c r="N24" s="67"/>
      <c r="O24" s="67"/>
      <c r="P24" s="67"/>
    </row>
    <row r="25" spans="1:16" ht="15.75" thickTop="1" x14ac:dyDescent="0.25">
      <c r="A25" s="881" t="s">
        <v>2246</v>
      </c>
      <c r="B25" s="862">
        <f t="shared" si="0"/>
        <v>0</v>
      </c>
      <c r="C25" s="22"/>
      <c r="D25" s="321"/>
      <c r="E25" s="20"/>
      <c r="F25" s="21"/>
      <c r="G25" s="605"/>
      <c r="H25" s="50"/>
      <c r="I25" s="21"/>
      <c r="J25" s="822"/>
      <c r="K25" s="820"/>
      <c r="L25" s="820"/>
      <c r="M25" s="86"/>
      <c r="N25" s="67"/>
      <c r="O25" s="67"/>
      <c r="P25" s="67"/>
    </row>
    <row r="26" spans="1:16" x14ac:dyDescent="0.25">
      <c r="A26" s="882" t="s">
        <v>2474</v>
      </c>
      <c r="B26" s="198">
        <f t="shared" si="0"/>
        <v>0</v>
      </c>
      <c r="C26" s="272"/>
      <c r="D26" s="325"/>
      <c r="E26" s="53"/>
      <c r="F26" s="49"/>
      <c r="G26" s="54"/>
      <c r="H26" s="48"/>
      <c r="I26" s="49"/>
      <c r="J26" s="822"/>
      <c r="K26" s="820"/>
      <c r="L26" s="820"/>
      <c r="M26" s="86"/>
      <c r="N26" s="67"/>
      <c r="O26" s="67"/>
      <c r="P26" s="67"/>
    </row>
    <row r="27" spans="1:16" x14ac:dyDescent="0.25">
      <c r="A27" s="882" t="s">
        <v>2475</v>
      </c>
      <c r="B27" s="198">
        <f t="shared" si="0"/>
        <v>0</v>
      </c>
      <c r="C27" s="272"/>
      <c r="D27" s="325"/>
      <c r="E27" s="53"/>
      <c r="F27" s="49"/>
      <c r="G27" s="54"/>
      <c r="H27" s="48"/>
      <c r="I27" s="49"/>
      <c r="J27" s="822"/>
      <c r="K27" s="820"/>
      <c r="L27" s="820"/>
      <c r="M27" s="67"/>
      <c r="N27" s="67"/>
      <c r="O27" s="67"/>
      <c r="P27" s="67"/>
    </row>
    <row r="28" spans="1:16" x14ac:dyDescent="0.25">
      <c r="A28" s="882" t="s">
        <v>2476</v>
      </c>
      <c r="B28" s="198">
        <f t="shared" si="0"/>
        <v>0</v>
      </c>
      <c r="C28" s="272"/>
      <c r="D28" s="325"/>
      <c r="E28" s="20"/>
      <c r="F28" s="21"/>
      <c r="G28" s="605"/>
      <c r="H28" s="50"/>
      <c r="I28" s="21"/>
      <c r="J28" s="822"/>
      <c r="K28" s="820"/>
      <c r="L28" s="820"/>
      <c r="M28" s="67"/>
      <c r="N28" s="67"/>
      <c r="O28" s="67"/>
      <c r="P28" s="67"/>
    </row>
    <row r="29" spans="1:16" ht="21" x14ac:dyDescent="0.25">
      <c r="A29" s="883" t="s">
        <v>2477</v>
      </c>
      <c r="B29" s="199">
        <f t="shared" si="0"/>
        <v>0</v>
      </c>
      <c r="C29" s="19"/>
      <c r="D29" s="52"/>
      <c r="E29" s="16"/>
      <c r="F29" s="18"/>
      <c r="G29" s="51"/>
      <c r="H29" s="17"/>
      <c r="I29" s="18"/>
      <c r="J29" s="822"/>
      <c r="K29" s="820"/>
      <c r="L29" s="820"/>
      <c r="M29" s="67"/>
      <c r="N29" s="67"/>
      <c r="O29" s="67"/>
      <c r="P29" s="67"/>
    </row>
    <row r="30" spans="1:16" x14ac:dyDescent="0.25">
      <c r="A30" s="10" t="s">
        <v>2478</v>
      </c>
      <c r="B30" s="67"/>
      <c r="C30" s="67"/>
      <c r="D30" s="67"/>
      <c r="E30" s="67"/>
      <c r="F30" s="67"/>
      <c r="G30" s="67"/>
      <c r="H30" s="67"/>
      <c r="I30" s="67"/>
      <c r="J30" s="67"/>
      <c r="K30" s="67"/>
      <c r="L30" s="67"/>
      <c r="M30" s="86"/>
      <c r="N30" s="67"/>
      <c r="O30" s="67"/>
      <c r="P30" s="67"/>
    </row>
    <row r="31" spans="1:16" x14ac:dyDescent="0.25">
      <c r="A31" s="8278" t="s">
        <v>2479</v>
      </c>
      <c r="B31" s="8279"/>
      <c r="C31" s="8264" t="s">
        <v>2480</v>
      </c>
      <c r="D31" s="8265"/>
      <c r="E31" s="8266"/>
      <c r="F31" s="854"/>
      <c r="G31" s="8264" t="s">
        <v>2481</v>
      </c>
      <c r="H31" s="8265"/>
      <c r="I31" s="8265"/>
      <c r="J31" s="8265"/>
      <c r="K31" s="8264" t="s">
        <v>880</v>
      </c>
      <c r="L31" s="8265"/>
      <c r="M31" s="8266"/>
      <c r="N31" s="67"/>
      <c r="O31" s="67"/>
      <c r="P31" s="67"/>
    </row>
    <row r="32" spans="1:16" ht="52.5" x14ac:dyDescent="0.25">
      <c r="A32" s="6928"/>
      <c r="B32" s="8280"/>
      <c r="C32" s="884" t="s">
        <v>2482</v>
      </c>
      <c r="D32" s="906" t="s">
        <v>2507</v>
      </c>
      <c r="E32" s="572" t="s">
        <v>2483</v>
      </c>
      <c r="F32" s="885" t="s">
        <v>2484</v>
      </c>
      <c r="G32" s="886" t="s">
        <v>2485</v>
      </c>
      <c r="H32" s="887" t="s">
        <v>2486</v>
      </c>
      <c r="I32" s="885" t="s">
        <v>2487</v>
      </c>
      <c r="J32" s="887" t="s">
        <v>2488</v>
      </c>
      <c r="K32" s="888" t="s">
        <v>2489</v>
      </c>
      <c r="L32" s="888" t="s">
        <v>2490</v>
      </c>
      <c r="M32" s="889" t="s">
        <v>2491</v>
      </c>
      <c r="N32" s="67"/>
      <c r="O32" s="67"/>
      <c r="P32" s="241"/>
    </row>
    <row r="33" spans="1:16" x14ac:dyDescent="0.25">
      <c r="A33" s="7980" t="s">
        <v>2492</v>
      </c>
      <c r="B33" s="8281"/>
      <c r="C33" s="890"/>
      <c r="D33" s="26"/>
      <c r="E33" s="907"/>
      <c r="F33" s="891"/>
      <c r="G33" s="890"/>
      <c r="H33" s="26"/>
      <c r="I33" s="26"/>
      <c r="J33" s="892"/>
      <c r="K33" s="893">
        <f>SUM(L33+M33)</f>
        <v>0</v>
      </c>
      <c r="L33" s="570"/>
      <c r="M33" s="608"/>
      <c r="N33" s="67"/>
      <c r="O33" s="67"/>
      <c r="P33" s="241"/>
    </row>
    <row r="34" spans="1:16" x14ac:dyDescent="0.25">
      <c r="A34" s="8276" t="s">
        <v>2433</v>
      </c>
      <c r="B34" s="8277"/>
      <c r="C34" s="592"/>
      <c r="D34" s="891"/>
      <c r="E34" s="908"/>
      <c r="F34" s="891"/>
      <c r="G34" s="592"/>
      <c r="H34" s="891"/>
      <c r="I34" s="26"/>
      <c r="J34" s="894"/>
      <c r="K34" s="320">
        <f>SUM(L34+M34)</f>
        <v>0</v>
      </c>
      <c r="L34" s="272"/>
      <c r="M34" s="325"/>
      <c r="N34" s="67"/>
      <c r="O34" s="67"/>
      <c r="P34" s="241"/>
    </row>
    <row r="35" spans="1:16" x14ac:dyDescent="0.25">
      <c r="A35" s="8276" t="s">
        <v>2493</v>
      </c>
      <c r="B35" s="8277"/>
      <c r="C35" s="592"/>
      <c r="D35" s="891"/>
      <c r="E35" s="908"/>
      <c r="F35" s="891"/>
      <c r="G35" s="592"/>
      <c r="H35" s="891"/>
      <c r="I35" s="26"/>
      <c r="J35" s="894"/>
      <c r="K35" s="320">
        <f>SUM(L35+M35)</f>
        <v>0</v>
      </c>
      <c r="L35" s="272"/>
      <c r="M35" s="325"/>
      <c r="N35" s="67"/>
      <c r="O35" s="67"/>
      <c r="P35" s="241"/>
    </row>
    <row r="36" spans="1:16" x14ac:dyDescent="0.25">
      <c r="A36" s="8276" t="s">
        <v>2494</v>
      </c>
      <c r="B36" s="8277"/>
      <c r="C36" s="592"/>
      <c r="D36" s="891"/>
      <c r="E36" s="908"/>
      <c r="F36" s="891"/>
      <c r="G36" s="592"/>
      <c r="H36" s="891"/>
      <c r="I36" s="26"/>
      <c r="J36" s="894"/>
      <c r="K36" s="320">
        <f>SUM(L36+M36)</f>
        <v>0</v>
      </c>
      <c r="L36" s="272"/>
      <c r="M36" s="325"/>
      <c r="N36" s="67"/>
      <c r="O36" s="67"/>
      <c r="P36" s="241"/>
    </row>
    <row r="37" spans="1:16" x14ac:dyDescent="0.25">
      <c r="A37" s="8276" t="s">
        <v>2495</v>
      </c>
      <c r="B37" s="8277"/>
      <c r="C37" s="592"/>
      <c r="D37" s="891"/>
      <c r="E37" s="908"/>
      <c r="F37" s="891"/>
      <c r="G37" s="592"/>
      <c r="H37" s="891"/>
      <c r="I37" s="26"/>
      <c r="J37" s="894"/>
      <c r="K37" s="629"/>
      <c r="L37" s="629"/>
      <c r="M37" s="54"/>
      <c r="N37" s="67"/>
      <c r="O37" s="67"/>
      <c r="P37" s="241"/>
    </row>
    <row r="38" spans="1:16" x14ac:dyDescent="0.25">
      <c r="A38" s="8276" t="s">
        <v>2496</v>
      </c>
      <c r="B38" s="8277"/>
      <c r="C38" s="592"/>
      <c r="D38" s="891"/>
      <c r="E38" s="908"/>
      <c r="F38" s="891"/>
      <c r="G38" s="592"/>
      <c r="H38" s="891"/>
      <c r="I38" s="26"/>
      <c r="J38" s="894"/>
      <c r="K38" s="629"/>
      <c r="L38" s="629"/>
      <c r="M38" s="54"/>
      <c r="N38" s="67"/>
      <c r="O38" s="67"/>
      <c r="P38" s="241"/>
    </row>
    <row r="39" spans="1:16" x14ac:dyDescent="0.25">
      <c r="A39" s="8276" t="s">
        <v>2497</v>
      </c>
      <c r="B39" s="8277"/>
      <c r="C39" s="592"/>
      <c r="D39" s="891"/>
      <c r="E39" s="908"/>
      <c r="F39" s="891"/>
      <c r="G39" s="592"/>
      <c r="H39" s="891"/>
      <c r="I39" s="26"/>
      <c r="J39" s="894"/>
      <c r="K39" s="272"/>
      <c r="L39" s="629"/>
      <c r="M39" s="54"/>
      <c r="N39" s="67"/>
      <c r="O39" s="67"/>
      <c r="P39" s="241"/>
    </row>
    <row r="40" spans="1:16" x14ac:dyDescent="0.25">
      <c r="A40" s="8276" t="s">
        <v>2498</v>
      </c>
      <c r="B40" s="8277"/>
      <c r="C40" s="592"/>
      <c r="D40" s="891"/>
      <c r="E40" s="908"/>
      <c r="F40" s="891"/>
      <c r="G40" s="592"/>
      <c r="H40" s="891"/>
      <c r="I40" s="26"/>
      <c r="J40" s="894"/>
      <c r="K40" s="272"/>
      <c r="L40" s="629"/>
      <c r="M40" s="54"/>
      <c r="N40" s="67"/>
      <c r="O40" s="67"/>
      <c r="P40" s="241"/>
    </row>
    <row r="41" spans="1:16" x14ac:dyDescent="0.25">
      <c r="A41" s="8276" t="s">
        <v>2499</v>
      </c>
      <c r="B41" s="8277"/>
      <c r="C41" s="592"/>
      <c r="D41" s="891"/>
      <c r="E41" s="908"/>
      <c r="F41" s="891"/>
      <c r="G41" s="592"/>
      <c r="H41" s="592"/>
      <c r="I41" s="26"/>
      <c r="J41" s="894"/>
      <c r="K41" s="320">
        <f>SUM(L41+M41)</f>
        <v>0</v>
      </c>
      <c r="L41" s="272"/>
      <c r="M41" s="325"/>
      <c r="N41" s="67"/>
      <c r="O41" s="67"/>
      <c r="P41" s="241"/>
    </row>
    <row r="42" spans="1:16" x14ac:dyDescent="0.25">
      <c r="A42" s="8267" t="s">
        <v>2500</v>
      </c>
      <c r="B42" s="8268"/>
      <c r="C42" s="895"/>
      <c r="D42" s="896"/>
      <c r="E42" s="909"/>
      <c r="F42" s="891"/>
      <c r="G42" s="592"/>
      <c r="H42" s="592"/>
      <c r="I42" s="26"/>
      <c r="J42" s="897"/>
      <c r="K42" s="898"/>
      <c r="L42" s="898"/>
      <c r="M42" s="899"/>
      <c r="N42" s="67"/>
      <c r="O42" s="67"/>
      <c r="P42" s="241"/>
    </row>
    <row r="43" spans="1:16" x14ac:dyDescent="0.25">
      <c r="A43" s="8269" t="s">
        <v>2501</v>
      </c>
      <c r="B43" s="8270"/>
      <c r="C43" s="895"/>
      <c r="D43" s="896"/>
      <c r="E43" s="910"/>
      <c r="F43" s="891"/>
      <c r="G43" s="92"/>
      <c r="H43" s="592"/>
      <c r="I43" s="26"/>
      <c r="J43" s="897"/>
      <c r="K43" s="320">
        <f>SUM(L43+M43)</f>
        <v>0</v>
      </c>
      <c r="L43" s="24"/>
      <c r="M43" s="617"/>
      <c r="N43" s="67"/>
      <c r="O43" s="67"/>
      <c r="P43" s="241"/>
    </row>
    <row r="44" spans="1:16" x14ac:dyDescent="0.25">
      <c r="A44" s="8271" t="s">
        <v>2502</v>
      </c>
      <c r="B44" s="8272"/>
      <c r="C44" s="600">
        <f>SUM(C33:C43)</f>
        <v>0</v>
      </c>
      <c r="D44" s="601">
        <f>SUM(D33:D43)</f>
        <v>0</v>
      </c>
      <c r="E44" s="911"/>
      <c r="F44" s="601">
        <f>SUM(F33:F43)</f>
        <v>0</v>
      </c>
      <c r="G44" s="600">
        <f>SUM(G33:G43)</f>
        <v>0</v>
      </c>
      <c r="H44" s="601">
        <f>SUM(H33:H43)</f>
        <v>0</v>
      </c>
      <c r="I44" s="601">
        <f>SUM(I33:I43)</f>
        <v>0</v>
      </c>
      <c r="J44" s="602">
        <f>SUM(J33:J43)</f>
        <v>0</v>
      </c>
      <c r="K44" s="626">
        <f>SUM(K33+K34+K35+K36+K39+K40+K41+K43)</f>
        <v>0</v>
      </c>
      <c r="L44" s="626">
        <f>SUM(L33+L34+L35+L36+L41+L43)</f>
        <v>0</v>
      </c>
      <c r="M44" s="900">
        <f>SUM(M33+M34+M35+M36+M41+M43)</f>
        <v>0</v>
      </c>
      <c r="N44" s="67"/>
      <c r="O44" s="67"/>
      <c r="P44" s="241"/>
    </row>
    <row r="45" spans="1:16" x14ac:dyDescent="0.25">
      <c r="A45" s="618" t="s">
        <v>2503</v>
      </c>
      <c r="B45" s="901"/>
      <c r="C45" s="10"/>
      <c r="D45" s="902"/>
      <c r="E45" s="67"/>
      <c r="F45" s="67"/>
      <c r="G45" s="67"/>
      <c r="H45" s="67"/>
      <c r="I45" s="67"/>
      <c r="J45" s="67"/>
      <c r="K45" s="67"/>
      <c r="L45" s="67"/>
      <c r="M45" s="67"/>
      <c r="N45" s="67"/>
      <c r="O45" s="67"/>
      <c r="P45" s="67"/>
    </row>
    <row r="46" spans="1:16" ht="31.5" customHeight="1" x14ac:dyDescent="0.25">
      <c r="A46" s="8273" t="s">
        <v>2504</v>
      </c>
      <c r="B46" s="8274"/>
      <c r="C46" s="888" t="s">
        <v>50</v>
      </c>
      <c r="D46" s="630" t="s">
        <v>2508</v>
      </c>
      <c r="E46" s="67"/>
      <c r="F46" s="67"/>
      <c r="G46" s="67"/>
      <c r="H46" s="67"/>
      <c r="I46" s="67"/>
      <c r="J46" s="67"/>
      <c r="K46" s="67"/>
      <c r="L46" s="67"/>
      <c r="M46" s="67"/>
      <c r="N46" s="67"/>
      <c r="O46" s="67"/>
      <c r="P46" s="67"/>
    </row>
    <row r="47" spans="1:16" x14ac:dyDescent="0.25">
      <c r="A47" s="8007" t="s">
        <v>2505</v>
      </c>
      <c r="B47" s="8275"/>
      <c r="C47" s="24"/>
      <c r="D47" s="617"/>
      <c r="E47" s="268"/>
      <c r="F47" s="67"/>
      <c r="G47" s="67"/>
      <c r="H47" s="67"/>
      <c r="I47" s="67"/>
      <c r="J47" s="67"/>
      <c r="K47" s="67"/>
      <c r="L47" s="67"/>
      <c r="M47" s="67"/>
      <c r="N47" s="67"/>
      <c r="O47" s="67"/>
      <c r="P47" s="67"/>
    </row>
    <row r="48" spans="1:16" x14ac:dyDescent="0.25">
      <c r="A48" s="8262" t="s">
        <v>2506</v>
      </c>
      <c r="B48" s="8263"/>
      <c r="C48" s="19"/>
      <c r="D48" s="51"/>
      <c r="E48" s="268"/>
      <c r="F48" s="67"/>
      <c r="G48" s="67"/>
      <c r="H48" s="67"/>
      <c r="I48" s="67"/>
      <c r="J48" s="67"/>
      <c r="K48" s="67"/>
      <c r="L48" s="67"/>
      <c r="M48" s="67"/>
      <c r="N48" s="67"/>
      <c r="O48" s="67"/>
      <c r="P48" s="67"/>
    </row>
    <row r="49" spans="1:16" x14ac:dyDescent="0.25">
      <c r="A49" s="241"/>
      <c r="B49" s="241"/>
      <c r="C49" s="241"/>
      <c r="D49" s="241"/>
      <c r="E49" s="241"/>
      <c r="F49" s="241"/>
      <c r="G49" s="241"/>
      <c r="H49" s="241"/>
      <c r="I49" s="241"/>
      <c r="J49" s="241"/>
      <c r="K49" s="241"/>
      <c r="L49" s="241"/>
      <c r="M49" s="241"/>
      <c r="N49" s="241"/>
      <c r="O49" s="241"/>
      <c r="P49" s="241"/>
    </row>
    <row r="50" spans="1:16" x14ac:dyDescent="0.25">
      <c r="A50" s="241"/>
      <c r="B50" s="241"/>
      <c r="C50" s="241"/>
      <c r="D50" s="241"/>
      <c r="E50" s="241"/>
      <c r="F50" s="241"/>
      <c r="G50" s="241"/>
      <c r="H50" s="241"/>
      <c r="I50" s="241"/>
      <c r="J50" s="241"/>
      <c r="K50" s="241"/>
      <c r="L50" s="241"/>
      <c r="M50" s="241"/>
      <c r="N50" s="241"/>
      <c r="O50" s="241"/>
      <c r="P50" s="241"/>
    </row>
    <row r="51" spans="1:16" x14ac:dyDescent="0.25">
      <c r="A51" s="241"/>
      <c r="B51" s="241"/>
      <c r="C51" s="241"/>
      <c r="D51" s="241"/>
      <c r="E51" s="241"/>
      <c r="F51" s="241"/>
      <c r="G51" s="241"/>
      <c r="H51" s="241"/>
      <c r="I51" s="241"/>
      <c r="J51" s="241"/>
      <c r="K51" s="241"/>
      <c r="L51" s="241"/>
      <c r="M51" s="241"/>
      <c r="N51" s="241"/>
      <c r="O51" s="241"/>
      <c r="P51" s="241"/>
    </row>
    <row r="52" spans="1:16" x14ac:dyDescent="0.25">
      <c r="A52" s="241"/>
      <c r="B52" s="241"/>
      <c r="C52" s="241"/>
      <c r="D52" s="241"/>
      <c r="E52" s="241"/>
      <c r="F52" s="241"/>
      <c r="G52" s="241"/>
      <c r="H52" s="241"/>
      <c r="I52" s="241"/>
      <c r="J52" s="241"/>
      <c r="K52" s="241"/>
      <c r="L52" s="241"/>
      <c r="M52" s="241"/>
      <c r="N52" s="241"/>
      <c r="O52" s="241"/>
      <c r="P52" s="241"/>
    </row>
    <row r="53" spans="1:16" x14ac:dyDescent="0.25">
      <c r="A53" s="241"/>
      <c r="B53" s="241"/>
      <c r="C53" s="241"/>
      <c r="D53" s="241"/>
      <c r="E53" s="241"/>
      <c r="F53" s="241"/>
      <c r="G53" s="241"/>
      <c r="H53" s="241"/>
      <c r="I53" s="241"/>
      <c r="J53" s="241"/>
      <c r="K53" s="241"/>
      <c r="L53" s="241"/>
      <c r="M53" s="241"/>
      <c r="N53" s="241"/>
      <c r="O53" s="241"/>
      <c r="P53" s="241"/>
    </row>
    <row r="54" spans="1:16" x14ac:dyDescent="0.25">
      <c r="A54" s="241"/>
      <c r="B54" s="241"/>
      <c r="C54" s="241"/>
      <c r="D54" s="241"/>
      <c r="E54" s="241"/>
      <c r="F54" s="241"/>
      <c r="G54" s="241"/>
      <c r="H54" s="241"/>
      <c r="I54" s="241"/>
      <c r="J54" s="241"/>
      <c r="K54" s="241"/>
      <c r="L54" s="241"/>
      <c r="M54" s="241"/>
      <c r="N54" s="241"/>
      <c r="O54" s="241"/>
      <c r="P54" s="241"/>
    </row>
    <row r="55" spans="1:16" x14ac:dyDescent="0.25">
      <c r="A55" s="241"/>
      <c r="B55" s="241"/>
      <c r="C55" s="241"/>
      <c r="D55" s="241"/>
      <c r="E55" s="241"/>
      <c r="F55" s="241"/>
      <c r="G55" s="241"/>
      <c r="H55" s="241"/>
      <c r="I55" s="241"/>
      <c r="J55" s="241"/>
      <c r="K55" s="241"/>
      <c r="L55" s="241"/>
      <c r="M55" s="241"/>
      <c r="N55" s="241"/>
      <c r="O55" s="241"/>
      <c r="P55" s="241"/>
    </row>
    <row r="56" spans="1:16" x14ac:dyDescent="0.25">
      <c r="A56" s="241"/>
      <c r="B56" s="241"/>
      <c r="C56" s="241"/>
      <c r="D56" s="241"/>
      <c r="E56" s="241"/>
      <c r="F56" s="241"/>
      <c r="G56" s="241"/>
      <c r="H56" s="241"/>
      <c r="I56" s="241"/>
      <c r="J56" s="241"/>
      <c r="K56" s="241"/>
      <c r="L56" s="241"/>
      <c r="M56" s="241"/>
      <c r="N56" s="241"/>
      <c r="O56" s="241"/>
      <c r="P56" s="241"/>
    </row>
    <row r="57" spans="1:16" x14ac:dyDescent="0.25">
      <c r="A57" s="241"/>
      <c r="B57" s="241"/>
      <c r="C57" s="241"/>
      <c r="D57" s="241"/>
      <c r="E57" s="241"/>
      <c r="F57" s="241"/>
      <c r="G57" s="241"/>
      <c r="H57" s="241"/>
      <c r="I57" s="241"/>
      <c r="J57" s="241"/>
      <c r="K57" s="241"/>
      <c r="L57" s="241"/>
      <c r="M57" s="241"/>
      <c r="N57" s="241"/>
      <c r="O57" s="241"/>
      <c r="P57" s="241"/>
    </row>
    <row r="58" spans="1:16" x14ac:dyDescent="0.25">
      <c r="A58" s="241"/>
      <c r="B58" s="241"/>
      <c r="C58" s="241"/>
      <c r="D58" s="241"/>
      <c r="E58" s="241"/>
      <c r="F58" s="241"/>
      <c r="G58" s="241"/>
      <c r="H58" s="241"/>
      <c r="I58" s="241"/>
      <c r="J58" s="241"/>
      <c r="K58" s="241"/>
      <c r="L58" s="241"/>
      <c r="M58" s="241"/>
      <c r="N58" s="241"/>
      <c r="O58" s="241"/>
      <c r="P58" s="241"/>
    </row>
    <row r="59" spans="1:16" x14ac:dyDescent="0.25">
      <c r="A59" s="241"/>
      <c r="B59" s="241"/>
      <c r="C59" s="241"/>
      <c r="D59" s="241"/>
      <c r="E59" s="241"/>
      <c r="F59" s="241"/>
      <c r="G59" s="241"/>
      <c r="H59" s="241"/>
      <c r="I59" s="241"/>
      <c r="J59" s="241"/>
      <c r="K59" s="241"/>
      <c r="L59" s="241"/>
      <c r="M59" s="241"/>
      <c r="N59" s="241"/>
      <c r="O59" s="241"/>
      <c r="P59" s="241"/>
    </row>
    <row r="60" spans="1:16" x14ac:dyDescent="0.25">
      <c r="A60" s="241"/>
      <c r="B60" s="241"/>
      <c r="C60" s="241"/>
      <c r="D60" s="241"/>
      <c r="E60" s="241"/>
      <c r="F60" s="241"/>
      <c r="G60" s="241"/>
      <c r="H60" s="241"/>
      <c r="I60" s="241"/>
      <c r="J60" s="241"/>
      <c r="K60" s="241"/>
      <c r="L60" s="241"/>
      <c r="M60" s="241"/>
      <c r="N60" s="241"/>
      <c r="O60" s="241"/>
      <c r="P60" s="241"/>
    </row>
    <row r="61" spans="1:16" x14ac:dyDescent="0.25">
      <c r="A61" s="241"/>
      <c r="B61" s="241"/>
      <c r="C61" s="241"/>
      <c r="D61" s="241"/>
      <c r="E61" s="241"/>
      <c r="F61" s="241"/>
      <c r="G61" s="241"/>
      <c r="H61" s="241"/>
      <c r="I61" s="241"/>
      <c r="J61" s="241"/>
      <c r="K61" s="241"/>
      <c r="L61" s="241"/>
      <c r="M61" s="241"/>
      <c r="N61" s="241"/>
      <c r="O61" s="241"/>
      <c r="P61" s="241"/>
    </row>
    <row r="62" spans="1:16" x14ac:dyDescent="0.25">
      <c r="A62" s="241"/>
      <c r="B62" s="241"/>
      <c r="C62" s="241"/>
      <c r="D62" s="241"/>
      <c r="E62" s="241"/>
      <c r="F62" s="241"/>
      <c r="G62" s="241"/>
      <c r="H62" s="241"/>
      <c r="I62" s="241"/>
      <c r="J62" s="241"/>
      <c r="K62" s="241"/>
      <c r="L62" s="241"/>
      <c r="M62" s="241"/>
      <c r="N62" s="241"/>
      <c r="O62" s="241"/>
      <c r="P62" s="241"/>
    </row>
    <row r="63" spans="1:16" x14ac:dyDescent="0.25">
      <c r="A63" s="241"/>
      <c r="B63" s="241"/>
      <c r="C63" s="241"/>
      <c r="D63" s="241"/>
      <c r="E63" s="241"/>
      <c r="F63" s="241"/>
      <c r="G63" s="241"/>
      <c r="H63" s="241"/>
      <c r="I63" s="241"/>
      <c r="J63" s="241"/>
      <c r="K63" s="241"/>
      <c r="L63" s="241"/>
      <c r="M63" s="241"/>
      <c r="N63" s="241"/>
      <c r="O63" s="241"/>
      <c r="P63" s="241"/>
    </row>
    <row r="64" spans="1:16" x14ac:dyDescent="0.25">
      <c r="A64" s="241"/>
      <c r="B64" s="241"/>
      <c r="C64" s="241"/>
      <c r="D64" s="241"/>
      <c r="E64" s="241"/>
      <c r="F64" s="241"/>
      <c r="G64" s="241"/>
      <c r="H64" s="241"/>
      <c r="I64" s="241"/>
      <c r="J64" s="241"/>
      <c r="K64" s="241"/>
      <c r="L64" s="241"/>
      <c r="M64" s="241"/>
      <c r="N64" s="241"/>
      <c r="O64" s="241"/>
      <c r="P64" s="241"/>
    </row>
    <row r="65" spans="1:16" x14ac:dyDescent="0.25">
      <c r="A65" s="241"/>
      <c r="B65" s="241"/>
      <c r="C65" s="241"/>
      <c r="D65" s="241"/>
      <c r="E65" s="241"/>
      <c r="F65" s="241"/>
      <c r="G65" s="241"/>
      <c r="H65" s="241"/>
      <c r="I65" s="241"/>
      <c r="J65" s="241"/>
      <c r="K65" s="241"/>
      <c r="L65" s="241"/>
      <c r="M65" s="241"/>
      <c r="N65" s="241"/>
      <c r="O65" s="241"/>
      <c r="P65" s="241"/>
    </row>
    <row r="66" spans="1:16" x14ac:dyDescent="0.25">
      <c r="A66" s="241"/>
      <c r="B66" s="241"/>
      <c r="C66" s="241"/>
      <c r="D66" s="241"/>
      <c r="E66" s="241"/>
      <c r="F66" s="241"/>
      <c r="G66" s="241"/>
      <c r="H66" s="241"/>
      <c r="I66" s="241"/>
      <c r="J66" s="241"/>
      <c r="K66" s="241"/>
      <c r="L66" s="241"/>
      <c r="M66" s="241"/>
      <c r="N66" s="241"/>
      <c r="O66" s="241"/>
      <c r="P66" s="241"/>
    </row>
    <row r="67" spans="1:16" x14ac:dyDescent="0.25">
      <c r="A67" s="241"/>
      <c r="B67" s="241"/>
      <c r="C67" s="241"/>
      <c r="D67" s="241"/>
      <c r="E67" s="241"/>
      <c r="F67" s="241"/>
      <c r="G67" s="241"/>
      <c r="H67" s="241"/>
      <c r="I67" s="241"/>
      <c r="J67" s="241"/>
      <c r="K67" s="241"/>
      <c r="L67" s="241"/>
      <c r="M67" s="241"/>
      <c r="N67" s="241"/>
      <c r="O67" s="241"/>
      <c r="P67" s="241"/>
    </row>
    <row r="68" spans="1:16" x14ac:dyDescent="0.25">
      <c r="A68" s="241"/>
      <c r="B68" s="241"/>
      <c r="C68" s="241"/>
      <c r="D68" s="241"/>
      <c r="E68" s="241"/>
      <c r="F68" s="241"/>
      <c r="G68" s="241"/>
      <c r="H68" s="241"/>
      <c r="I68" s="241"/>
      <c r="J68" s="241"/>
      <c r="K68" s="241"/>
      <c r="L68" s="241"/>
      <c r="M68" s="241"/>
      <c r="N68" s="241"/>
      <c r="O68" s="241"/>
      <c r="P68" s="241"/>
    </row>
    <row r="69" spans="1:16" x14ac:dyDescent="0.25">
      <c r="A69" s="241"/>
      <c r="B69" s="241"/>
      <c r="C69" s="241"/>
      <c r="D69" s="241"/>
      <c r="E69" s="241"/>
      <c r="F69" s="241"/>
      <c r="G69" s="241"/>
      <c r="H69" s="241"/>
      <c r="I69" s="241"/>
      <c r="J69" s="241"/>
      <c r="K69" s="241"/>
      <c r="L69" s="241"/>
      <c r="M69" s="241"/>
      <c r="N69" s="241"/>
      <c r="O69" s="241"/>
      <c r="P69" s="241"/>
    </row>
    <row r="70" spans="1:16" x14ac:dyDescent="0.25">
      <c r="A70" s="241"/>
      <c r="B70" s="241"/>
      <c r="C70" s="241"/>
      <c r="D70" s="241"/>
      <c r="E70" s="241"/>
      <c r="F70" s="241"/>
      <c r="G70" s="241"/>
      <c r="H70" s="241"/>
      <c r="I70" s="241"/>
      <c r="J70" s="241"/>
      <c r="K70" s="241"/>
      <c r="L70" s="241"/>
      <c r="M70" s="241"/>
      <c r="N70" s="241"/>
      <c r="O70" s="241"/>
      <c r="P70" s="241"/>
    </row>
    <row r="71" spans="1:16" x14ac:dyDescent="0.25">
      <c r="A71" s="241"/>
      <c r="B71" s="241"/>
      <c r="C71" s="241"/>
      <c r="D71" s="241"/>
      <c r="E71" s="241"/>
      <c r="F71" s="241"/>
      <c r="G71" s="241"/>
      <c r="H71" s="241"/>
      <c r="I71" s="241"/>
      <c r="J71" s="241"/>
      <c r="K71" s="241"/>
      <c r="L71" s="241"/>
      <c r="M71" s="241"/>
      <c r="N71" s="241"/>
      <c r="O71" s="241"/>
      <c r="P71" s="241"/>
    </row>
    <row r="72" spans="1:16" x14ac:dyDescent="0.25">
      <c r="A72" s="241"/>
      <c r="B72" s="241"/>
      <c r="C72" s="241"/>
      <c r="D72" s="241"/>
      <c r="E72" s="241"/>
      <c r="F72" s="241"/>
      <c r="G72" s="241"/>
      <c r="H72" s="241"/>
      <c r="I72" s="241"/>
      <c r="J72" s="241"/>
      <c r="K72" s="241"/>
      <c r="L72" s="241"/>
      <c r="M72" s="241"/>
      <c r="N72" s="241"/>
      <c r="O72" s="241"/>
      <c r="P72" s="241"/>
    </row>
    <row r="73" spans="1:16" x14ac:dyDescent="0.25">
      <c r="A73" s="241"/>
      <c r="B73" s="241"/>
      <c r="C73" s="241"/>
      <c r="D73" s="241"/>
      <c r="E73" s="241"/>
      <c r="F73" s="241"/>
      <c r="G73" s="241"/>
      <c r="H73" s="241"/>
      <c r="I73" s="241"/>
      <c r="J73" s="241"/>
      <c r="K73" s="241"/>
      <c r="L73" s="241"/>
      <c r="M73" s="241"/>
      <c r="N73" s="241"/>
      <c r="O73" s="241"/>
      <c r="P73" s="241"/>
    </row>
    <row r="74" spans="1:16" x14ac:dyDescent="0.25">
      <c r="A74" s="241"/>
      <c r="B74" s="241"/>
      <c r="C74" s="241"/>
      <c r="D74" s="241"/>
      <c r="E74" s="241"/>
      <c r="F74" s="241"/>
      <c r="G74" s="241"/>
      <c r="H74" s="241"/>
      <c r="I74" s="241"/>
      <c r="J74" s="241"/>
      <c r="K74" s="241"/>
      <c r="L74" s="241"/>
      <c r="M74" s="241"/>
      <c r="N74" s="241"/>
      <c r="O74" s="241"/>
      <c r="P74" s="241"/>
    </row>
    <row r="75" spans="1:16" x14ac:dyDescent="0.25">
      <c r="A75" s="241"/>
      <c r="B75" s="241"/>
      <c r="C75" s="241"/>
      <c r="D75" s="241"/>
      <c r="E75" s="241"/>
      <c r="F75" s="241"/>
      <c r="G75" s="241"/>
      <c r="H75" s="241"/>
      <c r="I75" s="241"/>
      <c r="J75" s="241"/>
      <c r="K75" s="241"/>
      <c r="L75" s="241"/>
      <c r="M75" s="241"/>
      <c r="N75" s="241"/>
      <c r="O75" s="241"/>
      <c r="P75" s="241"/>
    </row>
  </sheetData>
  <mergeCells count="25">
    <mergeCell ref="A33:B33"/>
    <mergeCell ref="A34:B34"/>
    <mergeCell ref="A35:B35"/>
    <mergeCell ref="A6:P6"/>
    <mergeCell ref="A9:A10"/>
    <mergeCell ref="B9:D9"/>
    <mergeCell ref="E9:F9"/>
    <mergeCell ref="G9:G10"/>
    <mergeCell ref="H9:I9"/>
    <mergeCell ref="A48:B48"/>
    <mergeCell ref="K31:M31"/>
    <mergeCell ref="A42:B42"/>
    <mergeCell ref="A43:B43"/>
    <mergeCell ref="A44:B44"/>
    <mergeCell ref="A46:B46"/>
    <mergeCell ref="A47:B47"/>
    <mergeCell ref="A36:B36"/>
    <mergeCell ref="A37:B37"/>
    <mergeCell ref="A38:B38"/>
    <mergeCell ref="A39:B39"/>
    <mergeCell ref="A40:B40"/>
    <mergeCell ref="A41:B41"/>
    <mergeCell ref="A31:B32"/>
    <mergeCell ref="C31:E31"/>
    <mergeCell ref="G31:J31"/>
  </mergeCells>
  <pageMargins left="0.7" right="0.7" top="0.75" bottom="0.75" header="0.3" footer="0.3"/>
  <ignoredErrors>
    <ignoredError sqref="B11:B29" unlockedFormula="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9292F-B38B-4BE2-8A70-69757FF48E1C}">
  <sheetPr>
    <tabColor theme="0" tint="-0.14999847407452621"/>
  </sheetPr>
  <dimension ref="A1:AM187"/>
  <sheetViews>
    <sheetView topLeftCell="A175" zoomScaleNormal="100" workbookViewId="0">
      <selection activeCell="C184" sqref="C184"/>
    </sheetView>
  </sheetViews>
  <sheetFormatPr baseColWidth="10" defaultRowHeight="15" x14ac:dyDescent="0.25"/>
  <cols>
    <col min="1" max="1" width="15.140625" customWidth="1"/>
    <col min="2" max="2" width="32.7109375" customWidth="1"/>
    <col min="3" max="3" width="17.140625" customWidth="1"/>
  </cols>
  <sheetData>
    <row r="1" spans="1:39" x14ac:dyDescent="0.25">
      <c r="A1" s="3"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row>
    <row r="2" spans="1:39" x14ac:dyDescent="0.25">
      <c r="A2" s="3" t="s">
        <v>3822</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row>
    <row r="3" spans="1:39" ht="12.75" customHeight="1" x14ac:dyDescent="0.25">
      <c r="A3" s="3" t="s">
        <v>3823</v>
      </c>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row>
    <row r="4" spans="1:39" hidden="1" x14ac:dyDescent="0.25">
      <c r="A4" s="3" t="s">
        <v>3824</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row>
    <row r="5" spans="1:39" x14ac:dyDescent="0.25">
      <c r="A5" s="3" t="s">
        <v>3825</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row>
    <row r="6" spans="1:39" x14ac:dyDescent="0.25">
      <c r="A6" s="6573" t="s">
        <v>2509</v>
      </c>
      <c r="B6" s="6573"/>
      <c r="C6" s="6573"/>
      <c r="D6" s="6573"/>
      <c r="E6" s="6573"/>
      <c r="F6" s="6573"/>
      <c r="G6" s="6573"/>
      <c r="H6" s="6573"/>
      <c r="I6" s="6573"/>
      <c r="J6" s="6573"/>
      <c r="K6" s="6573"/>
      <c r="L6" s="6573"/>
      <c r="M6" s="6573"/>
      <c r="N6" s="6573"/>
      <c r="O6" s="6573"/>
      <c r="P6" s="6573"/>
      <c r="Q6" s="6573"/>
      <c r="R6" s="6573"/>
      <c r="S6" s="6573"/>
      <c r="T6" s="6573"/>
      <c r="U6" s="6573"/>
      <c r="V6" s="6573"/>
      <c r="W6" s="84"/>
      <c r="X6" s="84"/>
      <c r="Y6" s="84"/>
      <c r="Z6" s="84"/>
      <c r="AA6" s="84"/>
      <c r="AB6" s="84"/>
      <c r="AC6" s="84"/>
      <c r="AD6" s="84"/>
      <c r="AE6" s="84"/>
      <c r="AF6" s="84"/>
      <c r="AG6" s="84"/>
      <c r="AH6" s="84"/>
      <c r="AI6" s="84"/>
      <c r="AJ6" s="84"/>
      <c r="AK6" s="84"/>
      <c r="AL6" s="84"/>
      <c r="AM6" s="84"/>
    </row>
    <row r="7" spans="1:39" x14ac:dyDescent="0.25">
      <c r="A7" s="2214"/>
      <c r="B7" s="2214"/>
      <c r="C7" s="2214"/>
      <c r="D7" s="2214"/>
      <c r="E7" s="2214"/>
      <c r="F7" s="2214"/>
      <c r="G7" s="2214"/>
      <c r="H7" s="2214"/>
      <c r="I7" s="2214"/>
      <c r="J7" s="2214"/>
      <c r="K7" s="2214"/>
      <c r="L7" s="2214"/>
      <c r="M7" s="2214"/>
      <c r="N7" s="2214"/>
      <c r="O7" s="2214"/>
      <c r="P7" s="2214"/>
      <c r="Q7" s="2214"/>
      <c r="R7" s="2214"/>
      <c r="S7" s="2214"/>
      <c r="T7" s="2214"/>
      <c r="U7" s="2214"/>
      <c r="V7" s="2214"/>
      <c r="W7" s="84"/>
      <c r="X7" s="84"/>
      <c r="Y7" s="84"/>
      <c r="Z7" s="84"/>
      <c r="AA7" s="84"/>
      <c r="AB7" s="84"/>
      <c r="AC7" s="84"/>
      <c r="AD7" s="84"/>
      <c r="AE7" s="84"/>
      <c r="AF7" s="84"/>
      <c r="AG7" s="84"/>
      <c r="AH7" s="84"/>
      <c r="AI7" s="84"/>
      <c r="AJ7" s="84"/>
      <c r="AK7" s="84"/>
      <c r="AL7" s="84"/>
      <c r="AM7" s="84"/>
    </row>
    <row r="8" spans="1:39" x14ac:dyDescent="0.25">
      <c r="A8" s="3009" t="s">
        <v>2510</v>
      </c>
      <c r="B8" s="2947"/>
      <c r="C8" s="2947"/>
      <c r="D8" s="2947"/>
      <c r="E8" s="2947"/>
      <c r="F8" s="2947"/>
      <c r="G8" s="2947"/>
      <c r="H8" s="2947"/>
      <c r="I8" s="2947"/>
      <c r="J8" s="2947"/>
      <c r="K8" s="2947"/>
      <c r="L8" s="2947"/>
      <c r="M8" s="2947"/>
      <c r="N8" s="2947"/>
      <c r="O8" s="2947"/>
      <c r="P8" s="2947"/>
      <c r="Q8" s="2947"/>
      <c r="R8" s="2947"/>
      <c r="S8" s="2947"/>
      <c r="T8" s="2947"/>
      <c r="U8" s="2947"/>
      <c r="V8" s="2947"/>
      <c r="W8" s="3939"/>
      <c r="X8" s="3939"/>
      <c r="Y8" s="3939"/>
      <c r="Z8" s="3939"/>
      <c r="AA8" s="3939"/>
      <c r="AB8" s="3939"/>
      <c r="AC8" s="3939"/>
      <c r="AD8" s="3939"/>
      <c r="AE8" s="3939"/>
      <c r="AF8" s="3939"/>
      <c r="AG8" s="3939"/>
      <c r="AH8" s="3939"/>
      <c r="AI8" s="3939"/>
      <c r="AJ8" s="3939"/>
      <c r="AK8" s="3939"/>
      <c r="AL8" s="84"/>
      <c r="AM8" s="84"/>
    </row>
    <row r="9" spans="1:39" x14ac:dyDescent="0.25">
      <c r="A9" s="7685" t="s">
        <v>2511</v>
      </c>
      <c r="B9" s="7679"/>
      <c r="C9" s="7795" t="s">
        <v>50</v>
      </c>
      <c r="D9" s="7796"/>
      <c r="E9" s="7797"/>
      <c r="F9" s="7743" t="s">
        <v>171</v>
      </c>
      <c r="G9" s="7743"/>
      <c r="H9" s="7743"/>
      <c r="I9" s="7743"/>
      <c r="J9" s="7743"/>
      <c r="K9" s="7743"/>
      <c r="L9" s="7743"/>
      <c r="M9" s="7743"/>
      <c r="N9" s="7743"/>
      <c r="O9" s="7743"/>
      <c r="P9" s="7743"/>
      <c r="Q9" s="7743"/>
      <c r="R9" s="7743"/>
      <c r="S9" s="7743"/>
      <c r="T9" s="7743"/>
      <c r="U9" s="7743"/>
      <c r="V9" s="7743"/>
      <c r="W9" s="7743"/>
      <c r="X9" s="7743"/>
      <c r="Y9" s="7743"/>
      <c r="Z9" s="7743"/>
      <c r="AA9" s="7743"/>
      <c r="AB9" s="7743"/>
      <c r="AC9" s="7743"/>
      <c r="AD9" s="7743"/>
      <c r="AE9" s="7743"/>
      <c r="AF9" s="7743"/>
      <c r="AG9" s="7743"/>
      <c r="AH9" s="7743"/>
      <c r="AI9" s="7743"/>
      <c r="AJ9" s="7743"/>
      <c r="AK9" s="7771"/>
      <c r="AL9" s="7655" t="s">
        <v>3788</v>
      </c>
      <c r="AM9" s="7651" t="s">
        <v>366</v>
      </c>
    </row>
    <row r="10" spans="1:39" x14ac:dyDescent="0.25">
      <c r="A10" s="7834"/>
      <c r="B10" s="7037"/>
      <c r="C10" s="8329"/>
      <c r="D10" s="8349"/>
      <c r="E10" s="8330"/>
      <c r="F10" s="7684" t="s">
        <v>2512</v>
      </c>
      <c r="G10" s="7679"/>
      <c r="H10" s="7684" t="s">
        <v>2513</v>
      </c>
      <c r="I10" s="7679"/>
      <c r="J10" s="7684" t="s">
        <v>2514</v>
      </c>
      <c r="K10" s="7679"/>
      <c r="L10" s="7685" t="s">
        <v>2515</v>
      </c>
      <c r="M10" s="7685"/>
      <c r="N10" s="7684" t="s">
        <v>2516</v>
      </c>
      <c r="O10" s="7679"/>
      <c r="P10" s="7685" t="s">
        <v>2517</v>
      </c>
      <c r="Q10" s="7685"/>
      <c r="R10" s="7684" t="s">
        <v>2518</v>
      </c>
      <c r="S10" s="7679"/>
      <c r="T10" s="7685" t="s">
        <v>1833</v>
      </c>
      <c r="U10" s="7685"/>
      <c r="V10" s="7684" t="s">
        <v>1834</v>
      </c>
      <c r="W10" s="7679"/>
      <c r="X10" s="7685" t="s">
        <v>1835</v>
      </c>
      <c r="Y10" s="7685"/>
      <c r="Z10" s="7684" t="s">
        <v>1836</v>
      </c>
      <c r="AA10" s="7679"/>
      <c r="AB10" s="7685" t="s">
        <v>1837</v>
      </c>
      <c r="AC10" s="7685"/>
      <c r="AD10" s="7684" t="s">
        <v>1838</v>
      </c>
      <c r="AE10" s="7679"/>
      <c r="AF10" s="7685" t="s">
        <v>1839</v>
      </c>
      <c r="AG10" s="7685"/>
      <c r="AH10" s="7684" t="s">
        <v>1840</v>
      </c>
      <c r="AI10" s="7679"/>
      <c r="AJ10" s="7685" t="s">
        <v>2519</v>
      </c>
      <c r="AK10" s="8355"/>
      <c r="AL10" s="7657"/>
      <c r="AM10" s="7747"/>
    </row>
    <row r="11" spans="1:39" x14ac:dyDescent="0.25">
      <c r="A11" s="7834"/>
      <c r="B11" s="7037"/>
      <c r="C11" s="8331"/>
      <c r="D11" s="7799"/>
      <c r="E11" s="7800"/>
      <c r="F11" s="7716"/>
      <c r="G11" s="7688"/>
      <c r="H11" s="7716"/>
      <c r="I11" s="7688"/>
      <c r="J11" s="7716"/>
      <c r="K11" s="7688"/>
      <c r="L11" s="7687"/>
      <c r="M11" s="7687"/>
      <c r="N11" s="7716"/>
      <c r="O11" s="7688"/>
      <c r="P11" s="7687"/>
      <c r="Q11" s="7687"/>
      <c r="R11" s="7716"/>
      <c r="S11" s="7688"/>
      <c r="T11" s="7687"/>
      <c r="U11" s="7687"/>
      <c r="V11" s="7716"/>
      <c r="W11" s="7688"/>
      <c r="X11" s="7687"/>
      <c r="Y11" s="7687"/>
      <c r="Z11" s="7716"/>
      <c r="AA11" s="7688"/>
      <c r="AB11" s="7687"/>
      <c r="AC11" s="7687"/>
      <c r="AD11" s="7716"/>
      <c r="AE11" s="7688"/>
      <c r="AF11" s="7687"/>
      <c r="AG11" s="7687"/>
      <c r="AH11" s="7716"/>
      <c r="AI11" s="7688"/>
      <c r="AJ11" s="7687"/>
      <c r="AK11" s="8362"/>
      <c r="AL11" s="7657"/>
      <c r="AM11" s="7747"/>
    </row>
    <row r="12" spans="1:39" x14ac:dyDescent="0.25">
      <c r="A12" s="7687"/>
      <c r="B12" s="7687"/>
      <c r="C12" s="3011" t="s">
        <v>55</v>
      </c>
      <c r="D12" s="3012" t="s">
        <v>81</v>
      </c>
      <c r="E12" s="3250" t="s">
        <v>56</v>
      </c>
      <c r="F12" s="3011" t="s">
        <v>81</v>
      </c>
      <c r="G12" s="3940" t="s">
        <v>56</v>
      </c>
      <c r="H12" s="3011" t="s">
        <v>81</v>
      </c>
      <c r="I12" s="3940" t="s">
        <v>56</v>
      </c>
      <c r="J12" s="3011" t="s">
        <v>81</v>
      </c>
      <c r="K12" s="3940" t="s">
        <v>56</v>
      </c>
      <c r="L12" s="3941" t="s">
        <v>81</v>
      </c>
      <c r="M12" s="3942" t="s">
        <v>56</v>
      </c>
      <c r="N12" s="3011" t="s">
        <v>81</v>
      </c>
      <c r="O12" s="3940" t="s">
        <v>56</v>
      </c>
      <c r="P12" s="3941" t="s">
        <v>81</v>
      </c>
      <c r="Q12" s="3942" t="s">
        <v>56</v>
      </c>
      <c r="R12" s="3011" t="s">
        <v>81</v>
      </c>
      <c r="S12" s="3940" t="s">
        <v>56</v>
      </c>
      <c r="T12" s="3941" t="s">
        <v>81</v>
      </c>
      <c r="U12" s="3942" t="s">
        <v>56</v>
      </c>
      <c r="V12" s="3011" t="s">
        <v>81</v>
      </c>
      <c r="W12" s="3940" t="s">
        <v>56</v>
      </c>
      <c r="X12" s="3941" t="s">
        <v>81</v>
      </c>
      <c r="Y12" s="3942" t="s">
        <v>56</v>
      </c>
      <c r="Z12" s="3011" t="s">
        <v>81</v>
      </c>
      <c r="AA12" s="3940" t="s">
        <v>56</v>
      </c>
      <c r="AB12" s="3941" t="s">
        <v>81</v>
      </c>
      <c r="AC12" s="3942" t="s">
        <v>56</v>
      </c>
      <c r="AD12" s="3011" t="s">
        <v>81</v>
      </c>
      <c r="AE12" s="3940" t="s">
        <v>56</v>
      </c>
      <c r="AF12" s="3941" t="s">
        <v>81</v>
      </c>
      <c r="AG12" s="3942" t="s">
        <v>56</v>
      </c>
      <c r="AH12" s="3011" t="s">
        <v>81</v>
      </c>
      <c r="AI12" s="3940" t="s">
        <v>56</v>
      </c>
      <c r="AJ12" s="3941" t="s">
        <v>81</v>
      </c>
      <c r="AK12" s="3943" t="s">
        <v>56</v>
      </c>
      <c r="AL12" s="7565"/>
      <c r="AM12" s="7727"/>
    </row>
    <row r="13" spans="1:39" x14ac:dyDescent="0.25">
      <c r="A13" s="8411" t="s">
        <v>2520</v>
      </c>
      <c r="B13" s="8412"/>
      <c r="C13" s="3944">
        <f>SUM(D13+E13)</f>
        <v>0</v>
      </c>
      <c r="D13" s="3945">
        <f>SUM(F13+H13+J13+L13+N13+P13+R13+T13+V13+X13+Z13+AB13+AD13+AF13+AH13+AJ13)</f>
        <v>0</v>
      </c>
      <c r="E13" s="3946">
        <f>SUM(G13+I13+K13+M13+O13+Q13+S13+U13+W13+Y13+AA13+AC13+AE13+AG13+AI13+AK13)</f>
        <v>0</v>
      </c>
      <c r="F13" s="633"/>
      <c r="G13" s="3947"/>
      <c r="H13" s="633"/>
      <c r="I13" s="634"/>
      <c r="J13" s="633"/>
      <c r="K13" s="634"/>
      <c r="L13" s="3076"/>
      <c r="M13" s="635"/>
      <c r="N13" s="633"/>
      <c r="O13" s="634"/>
      <c r="P13" s="3076"/>
      <c r="Q13" s="635"/>
      <c r="R13" s="633"/>
      <c r="S13" s="634"/>
      <c r="T13" s="3076"/>
      <c r="U13" s="635"/>
      <c r="V13" s="633"/>
      <c r="W13" s="634"/>
      <c r="X13" s="3076"/>
      <c r="Y13" s="635"/>
      <c r="Z13" s="633"/>
      <c r="AA13" s="634"/>
      <c r="AB13" s="3076"/>
      <c r="AC13" s="635"/>
      <c r="AD13" s="633"/>
      <c r="AE13" s="634"/>
      <c r="AF13" s="3076"/>
      <c r="AG13" s="635"/>
      <c r="AH13" s="633"/>
      <c r="AI13" s="634"/>
      <c r="AJ13" s="3162"/>
      <c r="AK13" s="3948"/>
      <c r="AL13" s="3947"/>
      <c r="AM13" s="3947"/>
    </row>
    <row r="14" spans="1:39" x14ac:dyDescent="0.25">
      <c r="A14" s="8341" t="s">
        <v>2521</v>
      </c>
      <c r="B14" s="8364"/>
      <c r="C14" s="3949">
        <f t="shared" ref="C14:C23" si="0">SUM(D14+E14)</f>
        <v>0</v>
      </c>
      <c r="D14" s="3950">
        <f t="shared" ref="D14:E23" si="1">SUM(F14+H14+J14+L14+N14+P14+R14+T14+V14+X14+Z14+AB14+AD14+AF14+AH14+AJ14)</f>
        <v>0</v>
      </c>
      <c r="E14" s="927">
        <f t="shared" si="1"/>
        <v>0</v>
      </c>
      <c r="F14" s="638"/>
      <c r="G14" s="3951"/>
      <c r="H14" s="638"/>
      <c r="I14" s="639"/>
      <c r="J14" s="638"/>
      <c r="K14" s="639"/>
      <c r="L14" s="640"/>
      <c r="M14" s="641"/>
      <c r="N14" s="638"/>
      <c r="O14" s="639"/>
      <c r="P14" s="640"/>
      <c r="Q14" s="641"/>
      <c r="R14" s="638"/>
      <c r="S14" s="639"/>
      <c r="T14" s="640"/>
      <c r="U14" s="641"/>
      <c r="V14" s="638"/>
      <c r="W14" s="639"/>
      <c r="X14" s="640"/>
      <c r="Y14" s="641"/>
      <c r="Z14" s="638"/>
      <c r="AA14" s="639"/>
      <c r="AB14" s="640"/>
      <c r="AC14" s="641"/>
      <c r="AD14" s="638"/>
      <c r="AE14" s="639"/>
      <c r="AF14" s="640"/>
      <c r="AG14" s="641"/>
      <c r="AH14" s="638"/>
      <c r="AI14" s="639"/>
      <c r="AJ14" s="3952"/>
      <c r="AK14" s="3953"/>
      <c r="AL14" s="3951"/>
      <c r="AM14" s="3951"/>
    </row>
    <row r="15" spans="1:39" x14ac:dyDescent="0.25">
      <c r="A15" s="8341" t="s">
        <v>2522</v>
      </c>
      <c r="B15" s="8364"/>
      <c r="C15" s="3949">
        <f t="shared" si="0"/>
        <v>0</v>
      </c>
      <c r="D15" s="3950">
        <f t="shared" si="1"/>
        <v>0</v>
      </c>
      <c r="E15" s="927">
        <f t="shared" si="1"/>
        <v>0</v>
      </c>
      <c r="F15" s="638"/>
      <c r="G15" s="3951"/>
      <c r="H15" s="638"/>
      <c r="I15" s="639"/>
      <c r="J15" s="638"/>
      <c r="K15" s="639"/>
      <c r="L15" s="640"/>
      <c r="M15" s="641"/>
      <c r="N15" s="638"/>
      <c r="O15" s="639"/>
      <c r="P15" s="640"/>
      <c r="Q15" s="641"/>
      <c r="R15" s="638"/>
      <c r="S15" s="639"/>
      <c r="T15" s="640"/>
      <c r="U15" s="641"/>
      <c r="V15" s="638"/>
      <c r="W15" s="639"/>
      <c r="X15" s="640"/>
      <c r="Y15" s="641"/>
      <c r="Z15" s="638"/>
      <c r="AA15" s="639"/>
      <c r="AB15" s="640"/>
      <c r="AC15" s="641"/>
      <c r="AD15" s="638"/>
      <c r="AE15" s="639"/>
      <c r="AF15" s="640"/>
      <c r="AG15" s="641"/>
      <c r="AH15" s="638"/>
      <c r="AI15" s="639"/>
      <c r="AJ15" s="3952"/>
      <c r="AK15" s="3953"/>
      <c r="AL15" s="3951"/>
      <c r="AM15" s="3951"/>
    </row>
    <row r="16" spans="1:39" x14ac:dyDescent="0.25">
      <c r="A16" s="8341" t="s">
        <v>2523</v>
      </c>
      <c r="B16" s="8364"/>
      <c r="C16" s="3949">
        <f t="shared" si="0"/>
        <v>0</v>
      </c>
      <c r="D16" s="3950">
        <f t="shared" si="1"/>
        <v>0</v>
      </c>
      <c r="E16" s="927">
        <f t="shared" si="1"/>
        <v>0</v>
      </c>
      <c r="F16" s="638"/>
      <c r="G16" s="3951"/>
      <c r="H16" s="638"/>
      <c r="I16" s="639"/>
      <c r="J16" s="638"/>
      <c r="K16" s="639"/>
      <c r="L16" s="640"/>
      <c r="M16" s="641"/>
      <c r="N16" s="638"/>
      <c r="O16" s="639"/>
      <c r="P16" s="640"/>
      <c r="Q16" s="641"/>
      <c r="R16" s="638"/>
      <c r="S16" s="639"/>
      <c r="T16" s="640"/>
      <c r="U16" s="641"/>
      <c r="V16" s="638"/>
      <c r="W16" s="639"/>
      <c r="X16" s="640"/>
      <c r="Y16" s="641"/>
      <c r="Z16" s="638"/>
      <c r="AA16" s="639"/>
      <c r="AB16" s="640"/>
      <c r="AC16" s="641"/>
      <c r="AD16" s="638"/>
      <c r="AE16" s="639"/>
      <c r="AF16" s="640"/>
      <c r="AG16" s="641"/>
      <c r="AH16" s="638"/>
      <c r="AI16" s="639"/>
      <c r="AJ16" s="3952"/>
      <c r="AK16" s="3953"/>
      <c r="AL16" s="3951"/>
      <c r="AM16" s="3951"/>
    </row>
    <row r="17" spans="1:39" x14ac:dyDescent="0.25">
      <c r="A17" s="8335" t="s">
        <v>2524</v>
      </c>
      <c r="B17" s="8413"/>
      <c r="C17" s="3954">
        <f t="shared" si="0"/>
        <v>0</v>
      </c>
      <c r="D17" s="3955">
        <f t="shared" si="1"/>
        <v>0</v>
      </c>
      <c r="E17" s="927">
        <f t="shared" si="1"/>
        <v>0</v>
      </c>
      <c r="F17" s="638"/>
      <c r="G17" s="3951"/>
      <c r="H17" s="638"/>
      <c r="I17" s="639"/>
      <c r="J17" s="638"/>
      <c r="K17" s="639"/>
      <c r="L17" s="640"/>
      <c r="M17" s="641"/>
      <c r="N17" s="638"/>
      <c r="O17" s="639"/>
      <c r="P17" s="640"/>
      <c r="Q17" s="641"/>
      <c r="R17" s="638"/>
      <c r="S17" s="639"/>
      <c r="T17" s="640"/>
      <c r="U17" s="641"/>
      <c r="V17" s="638"/>
      <c r="W17" s="639"/>
      <c r="X17" s="640"/>
      <c r="Y17" s="641"/>
      <c r="Z17" s="638"/>
      <c r="AA17" s="639"/>
      <c r="AB17" s="640"/>
      <c r="AC17" s="641"/>
      <c r="AD17" s="638"/>
      <c r="AE17" s="639"/>
      <c r="AF17" s="640"/>
      <c r="AG17" s="641"/>
      <c r="AH17" s="638"/>
      <c r="AI17" s="639"/>
      <c r="AJ17" s="3952"/>
      <c r="AK17" s="3953"/>
      <c r="AL17" s="3951"/>
      <c r="AM17" s="3951"/>
    </row>
    <row r="18" spans="1:39" x14ac:dyDescent="0.25">
      <c r="A18" s="8405" t="s">
        <v>2525</v>
      </c>
      <c r="B18" s="8406"/>
      <c r="C18" s="3949">
        <f t="shared" si="0"/>
        <v>0</v>
      </c>
      <c r="D18" s="3950">
        <f t="shared" si="1"/>
        <v>0</v>
      </c>
      <c r="E18" s="927">
        <f t="shared" si="1"/>
        <v>0</v>
      </c>
      <c r="F18" s="638"/>
      <c r="G18" s="3951"/>
      <c r="H18" s="638"/>
      <c r="I18" s="639"/>
      <c r="J18" s="638"/>
      <c r="K18" s="639"/>
      <c r="L18" s="640"/>
      <c r="M18" s="641"/>
      <c r="N18" s="638"/>
      <c r="O18" s="639"/>
      <c r="P18" s="640"/>
      <c r="Q18" s="641"/>
      <c r="R18" s="638"/>
      <c r="S18" s="639"/>
      <c r="T18" s="640"/>
      <c r="U18" s="641"/>
      <c r="V18" s="638"/>
      <c r="W18" s="639"/>
      <c r="X18" s="640"/>
      <c r="Y18" s="641"/>
      <c r="Z18" s="638"/>
      <c r="AA18" s="639"/>
      <c r="AB18" s="640"/>
      <c r="AC18" s="641"/>
      <c r="AD18" s="638"/>
      <c r="AE18" s="639"/>
      <c r="AF18" s="640"/>
      <c r="AG18" s="641"/>
      <c r="AH18" s="638"/>
      <c r="AI18" s="639"/>
      <c r="AJ18" s="3952"/>
      <c r="AK18" s="3953"/>
      <c r="AL18" s="3951"/>
      <c r="AM18" s="3951"/>
    </row>
    <row r="19" spans="1:39" ht="31.5" customHeight="1" x14ac:dyDescent="0.25">
      <c r="A19" s="8403" t="s">
        <v>2526</v>
      </c>
      <c r="B19" s="8404"/>
      <c r="C19" s="3954">
        <f t="shared" si="0"/>
        <v>0</v>
      </c>
      <c r="D19" s="3955">
        <f t="shared" si="1"/>
        <v>0</v>
      </c>
      <c r="E19" s="927">
        <f t="shared" si="1"/>
        <v>0</v>
      </c>
      <c r="F19" s="638"/>
      <c r="G19" s="3951"/>
      <c r="H19" s="638"/>
      <c r="I19" s="639"/>
      <c r="J19" s="3956"/>
      <c r="K19" s="3957"/>
      <c r="L19" s="3958"/>
      <c r="M19" s="3959"/>
      <c r="N19" s="3956"/>
      <c r="O19" s="3957"/>
      <c r="P19" s="3958"/>
      <c r="Q19" s="3959"/>
      <c r="R19" s="3956"/>
      <c r="S19" s="3957"/>
      <c r="T19" s="3958"/>
      <c r="U19" s="3959"/>
      <c r="V19" s="3956"/>
      <c r="W19" s="3957"/>
      <c r="X19" s="3958"/>
      <c r="Y19" s="3959"/>
      <c r="Z19" s="3956"/>
      <c r="AA19" s="3957"/>
      <c r="AB19" s="3958"/>
      <c r="AC19" s="3959"/>
      <c r="AD19" s="3956"/>
      <c r="AE19" s="3957"/>
      <c r="AF19" s="3958"/>
      <c r="AG19" s="3959"/>
      <c r="AH19" s="3956"/>
      <c r="AI19" s="3957"/>
      <c r="AJ19" s="3960"/>
      <c r="AK19" s="3961"/>
      <c r="AL19" s="3951"/>
      <c r="AM19" s="3951"/>
    </row>
    <row r="20" spans="1:39" ht="25.5" customHeight="1" x14ac:dyDescent="0.25">
      <c r="A20" s="8405" t="s">
        <v>2527</v>
      </c>
      <c r="B20" s="8406"/>
      <c r="C20" s="3949">
        <f t="shared" si="0"/>
        <v>0</v>
      </c>
      <c r="D20" s="3950">
        <f t="shared" si="1"/>
        <v>0</v>
      </c>
      <c r="E20" s="927">
        <f t="shared" si="1"/>
        <v>0</v>
      </c>
      <c r="F20" s="3956"/>
      <c r="G20" s="3962"/>
      <c r="H20" s="638"/>
      <c r="I20" s="639"/>
      <c r="J20" s="638"/>
      <c r="K20" s="639"/>
      <c r="L20" s="640"/>
      <c r="M20" s="641"/>
      <c r="N20" s="638"/>
      <c r="O20" s="639"/>
      <c r="P20" s="640"/>
      <c r="Q20" s="641"/>
      <c r="R20" s="638"/>
      <c r="S20" s="639"/>
      <c r="T20" s="640"/>
      <c r="U20" s="641"/>
      <c r="V20" s="638"/>
      <c r="W20" s="639"/>
      <c r="X20" s="640"/>
      <c r="Y20" s="641"/>
      <c r="Z20" s="638"/>
      <c r="AA20" s="639"/>
      <c r="AB20" s="640"/>
      <c r="AC20" s="641"/>
      <c r="AD20" s="638"/>
      <c r="AE20" s="639"/>
      <c r="AF20" s="640"/>
      <c r="AG20" s="641"/>
      <c r="AH20" s="638"/>
      <c r="AI20" s="639"/>
      <c r="AJ20" s="3952"/>
      <c r="AK20" s="3953"/>
      <c r="AL20" s="3951"/>
      <c r="AM20" s="3951"/>
    </row>
    <row r="21" spans="1:39" ht="29.25" customHeight="1" x14ac:dyDescent="0.25">
      <c r="A21" s="8407" t="s">
        <v>2528</v>
      </c>
      <c r="B21" s="8408"/>
      <c r="C21" s="3954">
        <f t="shared" si="0"/>
        <v>0</v>
      </c>
      <c r="D21" s="3955">
        <f t="shared" si="1"/>
        <v>0</v>
      </c>
      <c r="E21" s="927">
        <f t="shared" si="1"/>
        <v>0</v>
      </c>
      <c r="F21" s="3956"/>
      <c r="G21" s="3962"/>
      <c r="H21" s="3956"/>
      <c r="I21" s="3957"/>
      <c r="J21" s="3956"/>
      <c r="K21" s="3957"/>
      <c r="L21" s="3958"/>
      <c r="M21" s="3959"/>
      <c r="N21" s="3956"/>
      <c r="O21" s="3957"/>
      <c r="P21" s="3958"/>
      <c r="Q21" s="3959"/>
      <c r="R21" s="3956"/>
      <c r="S21" s="3957"/>
      <c r="T21" s="640"/>
      <c r="U21" s="641"/>
      <c r="V21" s="638"/>
      <c r="W21" s="639"/>
      <c r="X21" s="640"/>
      <c r="Y21" s="641"/>
      <c r="Z21" s="638"/>
      <c r="AA21" s="639"/>
      <c r="AB21" s="640"/>
      <c r="AC21" s="641"/>
      <c r="AD21" s="638"/>
      <c r="AE21" s="639"/>
      <c r="AF21" s="640"/>
      <c r="AG21" s="641"/>
      <c r="AH21" s="638"/>
      <c r="AI21" s="639"/>
      <c r="AJ21" s="3952"/>
      <c r="AK21" s="3953"/>
      <c r="AL21" s="3951"/>
      <c r="AM21" s="3951"/>
    </row>
    <row r="22" spans="1:39" ht="27.75" customHeight="1" x14ac:dyDescent="0.25">
      <c r="A22" s="8405" t="s">
        <v>2529</v>
      </c>
      <c r="B22" s="8406"/>
      <c r="C22" s="3949">
        <f t="shared" si="0"/>
        <v>0</v>
      </c>
      <c r="D22" s="3950">
        <f t="shared" si="1"/>
        <v>0</v>
      </c>
      <c r="E22" s="927">
        <f t="shared" si="1"/>
        <v>0</v>
      </c>
      <c r="F22" s="638"/>
      <c r="G22" s="3951"/>
      <c r="H22" s="638"/>
      <c r="I22" s="639"/>
      <c r="J22" s="638"/>
      <c r="K22" s="639"/>
      <c r="L22" s="640"/>
      <c r="M22" s="641"/>
      <c r="N22" s="638"/>
      <c r="O22" s="639"/>
      <c r="P22" s="640"/>
      <c r="Q22" s="641"/>
      <c r="R22" s="638"/>
      <c r="S22" s="639"/>
      <c r="T22" s="640"/>
      <c r="U22" s="641"/>
      <c r="V22" s="638"/>
      <c r="W22" s="639"/>
      <c r="X22" s="640"/>
      <c r="Y22" s="641"/>
      <c r="Z22" s="638"/>
      <c r="AA22" s="639"/>
      <c r="AB22" s="640"/>
      <c r="AC22" s="641"/>
      <c r="AD22" s="638"/>
      <c r="AE22" s="639"/>
      <c r="AF22" s="640"/>
      <c r="AG22" s="641"/>
      <c r="AH22" s="638"/>
      <c r="AI22" s="639"/>
      <c r="AJ22" s="3952"/>
      <c r="AK22" s="3953"/>
      <c r="AL22" s="3951"/>
      <c r="AM22" s="3951"/>
    </row>
    <row r="23" spans="1:39" ht="33" customHeight="1" x14ac:dyDescent="0.25">
      <c r="A23" s="8409" t="s">
        <v>2530</v>
      </c>
      <c r="B23" s="8410"/>
      <c r="C23" s="3963">
        <f t="shared" si="0"/>
        <v>0</v>
      </c>
      <c r="D23" s="3964">
        <f t="shared" si="1"/>
        <v>0</v>
      </c>
      <c r="E23" s="3965">
        <f t="shared" si="1"/>
        <v>0</v>
      </c>
      <c r="F23" s="919"/>
      <c r="G23" s="2856"/>
      <c r="H23" s="919"/>
      <c r="I23" s="644"/>
      <c r="J23" s="919"/>
      <c r="K23" s="644"/>
      <c r="L23" s="3149"/>
      <c r="M23" s="920"/>
      <c r="N23" s="919"/>
      <c r="O23" s="644"/>
      <c r="P23" s="3149"/>
      <c r="Q23" s="920"/>
      <c r="R23" s="919"/>
      <c r="S23" s="644"/>
      <c r="T23" s="3149"/>
      <c r="U23" s="920"/>
      <c r="V23" s="919"/>
      <c r="W23" s="644"/>
      <c r="X23" s="3149"/>
      <c r="Y23" s="920"/>
      <c r="Z23" s="919"/>
      <c r="AA23" s="644"/>
      <c r="AB23" s="3149"/>
      <c r="AC23" s="920"/>
      <c r="AD23" s="919"/>
      <c r="AE23" s="644"/>
      <c r="AF23" s="3149"/>
      <c r="AG23" s="920"/>
      <c r="AH23" s="919"/>
      <c r="AI23" s="644"/>
      <c r="AJ23" s="3966"/>
      <c r="AK23" s="295"/>
      <c r="AL23" s="3951"/>
      <c r="AM23" s="3951"/>
    </row>
    <row r="24" spans="1:39" x14ac:dyDescent="0.25">
      <c r="A24" s="7715" t="s">
        <v>50</v>
      </c>
      <c r="B24" s="7716"/>
      <c r="C24" s="3967">
        <f t="shared" ref="C24:AM24" si="2">SUM(C13:C23)</f>
        <v>0</v>
      </c>
      <c r="D24" s="3968">
        <f t="shared" si="2"/>
        <v>0</v>
      </c>
      <c r="E24" s="3262">
        <f t="shared" si="2"/>
        <v>0</v>
      </c>
      <c r="F24" s="3969">
        <f t="shared" si="2"/>
        <v>0</v>
      </c>
      <c r="G24" s="3056">
        <f t="shared" si="2"/>
        <v>0</v>
      </c>
      <c r="H24" s="3969">
        <f t="shared" si="2"/>
        <v>0</v>
      </c>
      <c r="I24" s="3970">
        <f t="shared" si="2"/>
        <v>0</v>
      </c>
      <c r="J24" s="3969">
        <f t="shared" si="2"/>
        <v>0</v>
      </c>
      <c r="K24" s="3970">
        <f t="shared" si="2"/>
        <v>0</v>
      </c>
      <c r="L24" s="3429">
        <f t="shared" si="2"/>
        <v>0</v>
      </c>
      <c r="M24" s="3971">
        <f t="shared" si="2"/>
        <v>0</v>
      </c>
      <c r="N24" s="3969">
        <f t="shared" si="2"/>
        <v>0</v>
      </c>
      <c r="O24" s="3970">
        <f t="shared" si="2"/>
        <v>0</v>
      </c>
      <c r="P24" s="3429">
        <f t="shared" si="2"/>
        <v>0</v>
      </c>
      <c r="Q24" s="3971">
        <f t="shared" si="2"/>
        <v>0</v>
      </c>
      <c r="R24" s="3969">
        <f t="shared" si="2"/>
        <v>0</v>
      </c>
      <c r="S24" s="3970">
        <f t="shared" si="2"/>
        <v>0</v>
      </c>
      <c r="T24" s="3429">
        <f t="shared" si="2"/>
        <v>0</v>
      </c>
      <c r="U24" s="3971">
        <f t="shared" si="2"/>
        <v>0</v>
      </c>
      <c r="V24" s="3969">
        <f t="shared" si="2"/>
        <v>0</v>
      </c>
      <c r="W24" s="3970">
        <f t="shared" si="2"/>
        <v>0</v>
      </c>
      <c r="X24" s="3429">
        <f t="shared" si="2"/>
        <v>0</v>
      </c>
      <c r="Y24" s="3971">
        <f t="shared" si="2"/>
        <v>0</v>
      </c>
      <c r="Z24" s="3969">
        <f t="shared" si="2"/>
        <v>0</v>
      </c>
      <c r="AA24" s="3970">
        <f t="shared" si="2"/>
        <v>0</v>
      </c>
      <c r="AB24" s="3429">
        <f t="shared" si="2"/>
        <v>0</v>
      </c>
      <c r="AC24" s="3971">
        <f t="shared" si="2"/>
        <v>0</v>
      </c>
      <c r="AD24" s="3969">
        <f t="shared" si="2"/>
        <v>0</v>
      </c>
      <c r="AE24" s="3970">
        <f t="shared" si="2"/>
        <v>0</v>
      </c>
      <c r="AF24" s="3429">
        <f t="shared" si="2"/>
        <v>0</v>
      </c>
      <c r="AG24" s="3971">
        <f t="shared" si="2"/>
        <v>0</v>
      </c>
      <c r="AH24" s="3969">
        <f t="shared" si="2"/>
        <v>0</v>
      </c>
      <c r="AI24" s="3970">
        <f t="shared" si="2"/>
        <v>0</v>
      </c>
      <c r="AJ24" s="3429">
        <f t="shared" si="2"/>
        <v>0</v>
      </c>
      <c r="AK24" s="3972">
        <f t="shared" si="2"/>
        <v>0</v>
      </c>
      <c r="AL24" s="3056">
        <f t="shared" si="2"/>
        <v>0</v>
      </c>
      <c r="AM24" s="3056">
        <f t="shared" si="2"/>
        <v>0</v>
      </c>
    </row>
    <row r="25" spans="1:39" x14ac:dyDescent="0.25">
      <c r="A25" s="983" t="s">
        <v>2531</v>
      </c>
      <c r="B25" s="65"/>
      <c r="C25" s="3973"/>
      <c r="D25" s="3973"/>
      <c r="E25" s="65"/>
      <c r="F25" s="3974"/>
      <c r="G25" s="3974"/>
      <c r="H25" s="3974"/>
      <c r="I25" s="3974"/>
      <c r="J25" s="3974"/>
      <c r="K25" s="3974"/>
      <c r="L25" s="3974"/>
      <c r="M25" s="3974"/>
      <c r="N25" s="3974"/>
      <c r="O25" s="3974"/>
      <c r="P25" s="3974"/>
      <c r="Q25" s="3974"/>
      <c r="R25" s="3974"/>
      <c r="S25" s="3974"/>
      <c r="T25" s="3974"/>
      <c r="U25" s="3974"/>
      <c r="V25" s="3974"/>
      <c r="W25" s="3975"/>
      <c r="X25" s="3975"/>
      <c r="Y25" s="3975"/>
      <c r="Z25" s="3975"/>
      <c r="AA25" s="3975"/>
      <c r="AB25" s="3975"/>
      <c r="AC25" s="3975"/>
      <c r="AD25" s="3975"/>
      <c r="AE25" s="3975"/>
      <c r="AF25" s="3975"/>
      <c r="AG25" s="3975"/>
      <c r="AH25" s="3975"/>
      <c r="AI25" s="3975"/>
      <c r="AJ25" s="3975"/>
      <c r="AK25" s="3975"/>
      <c r="AL25" s="3975"/>
      <c r="AM25" s="84"/>
    </row>
    <row r="26" spans="1:39" x14ac:dyDescent="0.25">
      <c r="A26" s="7685" t="s">
        <v>2511</v>
      </c>
      <c r="B26" s="7679"/>
      <c r="C26" s="7795" t="s">
        <v>50</v>
      </c>
      <c r="D26" s="7796"/>
      <c r="E26" s="7797"/>
      <c r="F26" s="7831" t="s">
        <v>171</v>
      </c>
      <c r="G26" s="7832"/>
      <c r="H26" s="7832"/>
      <c r="I26" s="7832"/>
      <c r="J26" s="7832"/>
      <c r="K26" s="7832"/>
      <c r="L26" s="7832"/>
      <c r="M26" s="7832"/>
      <c r="N26" s="7832"/>
      <c r="O26" s="7832"/>
      <c r="P26" s="7832"/>
      <c r="Q26" s="7832"/>
      <c r="R26" s="7832"/>
      <c r="S26" s="7832"/>
      <c r="T26" s="7832"/>
      <c r="U26" s="7832"/>
      <c r="V26" s="7832"/>
      <c r="W26" s="7832"/>
      <c r="X26" s="7832"/>
      <c r="Y26" s="7832"/>
      <c r="Z26" s="7832"/>
      <c r="AA26" s="7832"/>
      <c r="AB26" s="7832"/>
      <c r="AC26" s="7832"/>
      <c r="AD26" s="7832"/>
      <c r="AE26" s="7832"/>
      <c r="AF26" s="7832"/>
      <c r="AG26" s="7832"/>
      <c r="AH26" s="7832"/>
      <c r="AI26" s="7832"/>
      <c r="AJ26" s="7832"/>
      <c r="AK26" s="7833"/>
      <c r="AL26" s="7655" t="s">
        <v>3788</v>
      </c>
      <c r="AM26" s="84"/>
    </row>
    <row r="27" spans="1:39" x14ac:dyDescent="0.25">
      <c r="A27" s="7834"/>
      <c r="B27" s="7037"/>
      <c r="C27" s="8329"/>
      <c r="D27" s="8349"/>
      <c r="E27" s="8330"/>
      <c r="F27" s="7684" t="s">
        <v>2512</v>
      </c>
      <c r="G27" s="7679"/>
      <c r="H27" s="7684" t="s">
        <v>2513</v>
      </c>
      <c r="I27" s="7679"/>
      <c r="J27" s="7684" t="s">
        <v>2514</v>
      </c>
      <c r="K27" s="7679"/>
      <c r="L27" s="7684" t="s">
        <v>2515</v>
      </c>
      <c r="M27" s="7679"/>
      <c r="N27" s="7684" t="s">
        <v>2516</v>
      </c>
      <c r="O27" s="7679"/>
      <c r="P27" s="7684" t="s">
        <v>2517</v>
      </c>
      <c r="Q27" s="7679"/>
      <c r="R27" s="7684" t="s">
        <v>2518</v>
      </c>
      <c r="S27" s="7679"/>
      <c r="T27" s="7684" t="s">
        <v>1833</v>
      </c>
      <c r="U27" s="7679"/>
      <c r="V27" s="7684" t="s">
        <v>1834</v>
      </c>
      <c r="W27" s="7679"/>
      <c r="X27" s="7684" t="s">
        <v>1835</v>
      </c>
      <c r="Y27" s="7679"/>
      <c r="Z27" s="7684" t="s">
        <v>1836</v>
      </c>
      <c r="AA27" s="7679"/>
      <c r="AB27" s="7684" t="s">
        <v>1837</v>
      </c>
      <c r="AC27" s="7679"/>
      <c r="AD27" s="7684" t="s">
        <v>1838</v>
      </c>
      <c r="AE27" s="7679"/>
      <c r="AF27" s="7684" t="s">
        <v>1839</v>
      </c>
      <c r="AG27" s="7679"/>
      <c r="AH27" s="7684" t="s">
        <v>1840</v>
      </c>
      <c r="AI27" s="7679"/>
      <c r="AJ27" s="7684" t="s">
        <v>2519</v>
      </c>
      <c r="AK27" s="8355"/>
      <c r="AL27" s="7657"/>
      <c r="AM27" s="84"/>
    </row>
    <row r="28" spans="1:39" x14ac:dyDescent="0.25">
      <c r="A28" s="7834"/>
      <c r="B28" s="7037"/>
      <c r="C28" s="8331"/>
      <c r="D28" s="7799"/>
      <c r="E28" s="7800"/>
      <c r="F28" s="7716"/>
      <c r="G28" s="7688"/>
      <c r="H28" s="7716"/>
      <c r="I28" s="7688"/>
      <c r="J28" s="7716"/>
      <c r="K28" s="7688"/>
      <c r="L28" s="7716"/>
      <c r="M28" s="7688"/>
      <c r="N28" s="7716"/>
      <c r="O28" s="7688"/>
      <c r="P28" s="7716"/>
      <c r="Q28" s="7688"/>
      <c r="R28" s="7716"/>
      <c r="S28" s="7688"/>
      <c r="T28" s="7716"/>
      <c r="U28" s="7688"/>
      <c r="V28" s="7716"/>
      <c r="W28" s="7688"/>
      <c r="X28" s="7716"/>
      <c r="Y28" s="7688"/>
      <c r="Z28" s="7716"/>
      <c r="AA28" s="7688"/>
      <c r="AB28" s="7716"/>
      <c r="AC28" s="7688"/>
      <c r="AD28" s="7716"/>
      <c r="AE28" s="7688"/>
      <c r="AF28" s="7716"/>
      <c r="AG28" s="7688"/>
      <c r="AH28" s="7716"/>
      <c r="AI28" s="7688"/>
      <c r="AJ28" s="7716"/>
      <c r="AK28" s="8362"/>
      <c r="AL28" s="7657"/>
      <c r="AM28" s="84"/>
    </row>
    <row r="29" spans="1:39" x14ac:dyDescent="0.25">
      <c r="A29" s="7687"/>
      <c r="B29" s="7688"/>
      <c r="C29" s="3028" t="s">
        <v>55</v>
      </c>
      <c r="D29" s="3976" t="s">
        <v>81</v>
      </c>
      <c r="E29" s="3151" t="s">
        <v>56</v>
      </c>
      <c r="F29" s="3977" t="s">
        <v>81</v>
      </c>
      <c r="G29" s="3151" t="s">
        <v>56</v>
      </c>
      <c r="H29" s="3977" t="s">
        <v>81</v>
      </c>
      <c r="I29" s="3151" t="s">
        <v>56</v>
      </c>
      <c r="J29" s="3977" t="s">
        <v>81</v>
      </c>
      <c r="K29" s="3151" t="s">
        <v>56</v>
      </c>
      <c r="L29" s="3977" t="s">
        <v>81</v>
      </c>
      <c r="M29" s="3151" t="s">
        <v>56</v>
      </c>
      <c r="N29" s="3977" t="s">
        <v>81</v>
      </c>
      <c r="O29" s="3151" t="s">
        <v>56</v>
      </c>
      <c r="P29" s="3977" t="s">
        <v>81</v>
      </c>
      <c r="Q29" s="3151" t="s">
        <v>56</v>
      </c>
      <c r="R29" s="3977" t="s">
        <v>81</v>
      </c>
      <c r="S29" s="3151" t="s">
        <v>56</v>
      </c>
      <c r="T29" s="3977" t="s">
        <v>81</v>
      </c>
      <c r="U29" s="3151" t="s">
        <v>56</v>
      </c>
      <c r="V29" s="3977" t="s">
        <v>81</v>
      </c>
      <c r="W29" s="3151" t="s">
        <v>56</v>
      </c>
      <c r="X29" s="3977" t="s">
        <v>81</v>
      </c>
      <c r="Y29" s="3151" t="s">
        <v>56</v>
      </c>
      <c r="Z29" s="3977" t="s">
        <v>81</v>
      </c>
      <c r="AA29" s="3151" t="s">
        <v>56</v>
      </c>
      <c r="AB29" s="3977" t="s">
        <v>81</v>
      </c>
      <c r="AC29" s="3151" t="s">
        <v>56</v>
      </c>
      <c r="AD29" s="3977" t="s">
        <v>81</v>
      </c>
      <c r="AE29" s="3151" t="s">
        <v>56</v>
      </c>
      <c r="AF29" s="3977" t="s">
        <v>81</v>
      </c>
      <c r="AG29" s="3151" t="s">
        <v>56</v>
      </c>
      <c r="AH29" s="3977" t="s">
        <v>81</v>
      </c>
      <c r="AI29" s="3151" t="s">
        <v>56</v>
      </c>
      <c r="AJ29" s="3977" t="s">
        <v>81</v>
      </c>
      <c r="AK29" s="3978" t="s">
        <v>56</v>
      </c>
      <c r="AL29" s="7565"/>
      <c r="AM29" s="84"/>
    </row>
    <row r="30" spans="1:39" x14ac:dyDescent="0.25">
      <c r="A30" s="8398" t="s">
        <v>2532</v>
      </c>
      <c r="B30" s="3652" t="s">
        <v>2533</v>
      </c>
      <c r="C30" s="3979">
        <f t="shared" ref="C30:C42" si="3">SUM(D30+E30)</f>
        <v>0</v>
      </c>
      <c r="D30" s="3980">
        <f t="shared" ref="D30:E32" si="4">SUM(F30+H30)</f>
        <v>0</v>
      </c>
      <c r="E30" s="3981">
        <f t="shared" si="4"/>
        <v>0</v>
      </c>
      <c r="F30" s="288"/>
      <c r="G30" s="289"/>
      <c r="H30" s="288"/>
      <c r="I30" s="291"/>
      <c r="J30" s="3982"/>
      <c r="K30" s="3983"/>
      <c r="L30" s="3982"/>
      <c r="M30" s="3983"/>
      <c r="N30" s="3982"/>
      <c r="O30" s="3983"/>
      <c r="P30" s="3982"/>
      <c r="Q30" s="3983"/>
      <c r="R30" s="3982"/>
      <c r="S30" s="3983"/>
      <c r="T30" s="3982"/>
      <c r="U30" s="3983"/>
      <c r="V30" s="3982"/>
      <c r="W30" s="3983"/>
      <c r="X30" s="3982"/>
      <c r="Y30" s="3983"/>
      <c r="Z30" s="3982"/>
      <c r="AA30" s="3983"/>
      <c r="AB30" s="3982"/>
      <c r="AC30" s="3983"/>
      <c r="AD30" s="3982"/>
      <c r="AE30" s="3983"/>
      <c r="AF30" s="3982"/>
      <c r="AG30" s="3983"/>
      <c r="AH30" s="3984"/>
      <c r="AI30" s="3983"/>
      <c r="AJ30" s="3985"/>
      <c r="AK30" s="3986"/>
      <c r="AL30" s="3947"/>
      <c r="AM30" s="84"/>
    </row>
    <row r="31" spans="1:39" x14ac:dyDescent="0.25">
      <c r="A31" s="8399"/>
      <c r="B31" s="3987" t="s">
        <v>2534</v>
      </c>
      <c r="C31" s="3979">
        <f t="shared" si="3"/>
        <v>0</v>
      </c>
      <c r="D31" s="3980">
        <f t="shared" si="4"/>
        <v>0</v>
      </c>
      <c r="E31" s="3981">
        <f t="shared" si="4"/>
        <v>0</v>
      </c>
      <c r="F31" s="288"/>
      <c r="G31" s="289"/>
      <c r="H31" s="288"/>
      <c r="I31" s="291"/>
      <c r="J31" s="3982"/>
      <c r="K31" s="3983"/>
      <c r="L31" s="3982"/>
      <c r="M31" s="3983"/>
      <c r="N31" s="3982"/>
      <c r="O31" s="3983"/>
      <c r="P31" s="3982"/>
      <c r="Q31" s="3983"/>
      <c r="R31" s="3982"/>
      <c r="S31" s="3983"/>
      <c r="T31" s="3982"/>
      <c r="U31" s="3983"/>
      <c r="V31" s="3982"/>
      <c r="W31" s="3983"/>
      <c r="X31" s="3982"/>
      <c r="Y31" s="3983"/>
      <c r="Z31" s="3982"/>
      <c r="AA31" s="3983"/>
      <c r="AB31" s="3982"/>
      <c r="AC31" s="3983"/>
      <c r="AD31" s="3982"/>
      <c r="AE31" s="3983"/>
      <c r="AF31" s="3982"/>
      <c r="AG31" s="3983"/>
      <c r="AH31" s="3956"/>
      <c r="AI31" s="3983"/>
      <c r="AJ31" s="3985"/>
      <c r="AK31" s="3988"/>
      <c r="AL31" s="3951"/>
      <c r="AM31" s="84"/>
    </row>
    <row r="32" spans="1:39" ht="27" customHeight="1" x14ac:dyDescent="0.25">
      <c r="A32" s="8399"/>
      <c r="B32" s="3656" t="s">
        <v>2535</v>
      </c>
      <c r="C32" s="3989">
        <f t="shared" si="3"/>
        <v>0</v>
      </c>
      <c r="D32" s="3990">
        <f t="shared" si="4"/>
        <v>0</v>
      </c>
      <c r="E32" s="3991">
        <f t="shared" si="4"/>
        <v>0</v>
      </c>
      <c r="F32" s="3992"/>
      <c r="G32" s="3993"/>
      <c r="H32" s="3992"/>
      <c r="I32" s="3994"/>
      <c r="J32" s="3995"/>
      <c r="K32" s="3996"/>
      <c r="L32" s="3995"/>
      <c r="M32" s="3996"/>
      <c r="N32" s="3995"/>
      <c r="O32" s="3996"/>
      <c r="P32" s="3995"/>
      <c r="Q32" s="3996"/>
      <c r="R32" s="3995"/>
      <c r="S32" s="3996"/>
      <c r="T32" s="3995"/>
      <c r="U32" s="3996"/>
      <c r="V32" s="3995"/>
      <c r="W32" s="3996"/>
      <c r="X32" s="3995"/>
      <c r="Y32" s="3996"/>
      <c r="Z32" s="3995"/>
      <c r="AA32" s="3996"/>
      <c r="AB32" s="3995"/>
      <c r="AC32" s="3996"/>
      <c r="AD32" s="3995"/>
      <c r="AE32" s="3996"/>
      <c r="AF32" s="3995"/>
      <c r="AG32" s="3996"/>
      <c r="AH32" s="3995"/>
      <c r="AI32" s="3996"/>
      <c r="AJ32" s="3997"/>
      <c r="AK32" s="3998"/>
      <c r="AL32" s="294"/>
      <c r="AM32" s="84"/>
    </row>
    <row r="33" spans="1:39" x14ac:dyDescent="0.25">
      <c r="A33" s="8400" t="s">
        <v>2536</v>
      </c>
      <c r="B33" s="3652" t="s">
        <v>2533</v>
      </c>
      <c r="C33" s="3999">
        <f t="shared" si="3"/>
        <v>0</v>
      </c>
      <c r="D33" s="4000">
        <f t="shared" ref="D33:E35" si="5">SUM(H33+J33+L33+N33+P33+R33+T33+V33+X33+Z33+AB33+AD33+AF33+AH33+AJ33)</f>
        <v>0</v>
      </c>
      <c r="E33" s="3946">
        <f t="shared" si="5"/>
        <v>0</v>
      </c>
      <c r="F33" s="4001"/>
      <c r="G33" s="4002"/>
      <c r="H33" s="633"/>
      <c r="I33" s="634"/>
      <c r="J33" s="633"/>
      <c r="K33" s="3947"/>
      <c r="L33" s="633"/>
      <c r="M33" s="3947"/>
      <c r="N33" s="633"/>
      <c r="O33" s="634"/>
      <c r="P33" s="633"/>
      <c r="Q33" s="3947"/>
      <c r="R33" s="633"/>
      <c r="S33" s="3947"/>
      <c r="T33" s="633"/>
      <c r="U33" s="3947"/>
      <c r="V33" s="633"/>
      <c r="W33" s="634"/>
      <c r="X33" s="633"/>
      <c r="Y33" s="3947"/>
      <c r="Z33" s="633"/>
      <c r="AA33" s="3947"/>
      <c r="AB33" s="633"/>
      <c r="AC33" s="634"/>
      <c r="AD33" s="633"/>
      <c r="AE33" s="3947"/>
      <c r="AF33" s="633"/>
      <c r="AG33" s="3947"/>
      <c r="AH33" s="633"/>
      <c r="AI33" s="634"/>
      <c r="AJ33" s="3077"/>
      <c r="AK33" s="3948"/>
      <c r="AL33" s="3947"/>
      <c r="AM33" s="84"/>
    </row>
    <row r="34" spans="1:39" x14ac:dyDescent="0.25">
      <c r="A34" s="8401"/>
      <c r="B34" s="3987" t="s">
        <v>2534</v>
      </c>
      <c r="C34" s="3979">
        <f t="shared" si="3"/>
        <v>0</v>
      </c>
      <c r="D34" s="3980">
        <f t="shared" si="5"/>
        <v>0</v>
      </c>
      <c r="E34" s="3981">
        <f t="shared" si="5"/>
        <v>0</v>
      </c>
      <c r="F34" s="4003"/>
      <c r="G34" s="4004"/>
      <c r="H34" s="638"/>
      <c r="I34" s="291"/>
      <c r="J34" s="288"/>
      <c r="K34" s="289"/>
      <c r="L34" s="288"/>
      <c r="M34" s="289"/>
      <c r="N34" s="288"/>
      <c r="O34" s="291"/>
      <c r="P34" s="288"/>
      <c r="Q34" s="289"/>
      <c r="R34" s="288"/>
      <c r="S34" s="289"/>
      <c r="T34" s="288"/>
      <c r="U34" s="289"/>
      <c r="V34" s="288"/>
      <c r="W34" s="291"/>
      <c r="X34" s="288"/>
      <c r="Y34" s="289"/>
      <c r="Z34" s="288"/>
      <c r="AA34" s="289"/>
      <c r="AB34" s="288"/>
      <c r="AC34" s="291"/>
      <c r="AD34" s="288"/>
      <c r="AE34" s="289"/>
      <c r="AF34" s="288"/>
      <c r="AG34" s="289"/>
      <c r="AH34" s="288"/>
      <c r="AI34" s="291"/>
      <c r="AJ34" s="4005"/>
      <c r="AK34" s="292"/>
      <c r="AL34" s="3951"/>
      <c r="AM34" s="84"/>
    </row>
    <row r="35" spans="1:39" x14ac:dyDescent="0.25">
      <c r="A35" s="8402"/>
      <c r="B35" s="4006" t="s">
        <v>2535</v>
      </c>
      <c r="C35" s="3989">
        <f t="shared" si="3"/>
        <v>0</v>
      </c>
      <c r="D35" s="3990">
        <f t="shared" si="5"/>
        <v>0</v>
      </c>
      <c r="E35" s="3981">
        <f t="shared" si="5"/>
        <v>0</v>
      </c>
      <c r="F35" s="4003"/>
      <c r="G35" s="4007"/>
      <c r="H35" s="919"/>
      <c r="I35" s="644"/>
      <c r="J35" s="919"/>
      <c r="K35" s="644"/>
      <c r="L35" s="919"/>
      <c r="M35" s="644"/>
      <c r="N35" s="919"/>
      <c r="O35" s="644"/>
      <c r="P35" s="919"/>
      <c r="Q35" s="644"/>
      <c r="R35" s="919"/>
      <c r="S35" s="644"/>
      <c r="T35" s="919"/>
      <c r="U35" s="644"/>
      <c r="V35" s="919"/>
      <c r="W35" s="644"/>
      <c r="X35" s="919"/>
      <c r="Y35" s="644"/>
      <c r="Z35" s="919"/>
      <c r="AA35" s="644"/>
      <c r="AB35" s="919"/>
      <c r="AC35" s="644"/>
      <c r="AD35" s="919"/>
      <c r="AE35" s="644"/>
      <c r="AF35" s="919"/>
      <c r="AG35" s="644"/>
      <c r="AH35" s="919"/>
      <c r="AI35" s="644"/>
      <c r="AJ35" s="4008"/>
      <c r="AK35" s="295"/>
      <c r="AL35" s="2856"/>
      <c r="AM35" s="84"/>
    </row>
    <row r="36" spans="1:39" x14ac:dyDescent="0.25">
      <c r="A36" s="8394" t="s">
        <v>2537</v>
      </c>
      <c r="B36" s="3652" t="s">
        <v>2538</v>
      </c>
      <c r="C36" s="3999">
        <f t="shared" si="3"/>
        <v>0</v>
      </c>
      <c r="D36" s="4000">
        <f>SUM(T36+V36+X36+Z36+AB36+AD36+AF36+AH36+AJ36)</f>
        <v>0</v>
      </c>
      <c r="E36" s="3946">
        <f>SUM(U36+W36+Y36+AA36+AC36+AE36+AG36+AI36+AK36)</f>
        <v>0</v>
      </c>
      <c r="F36" s="4009"/>
      <c r="G36" s="4010"/>
      <c r="H36" s="4009"/>
      <c r="I36" s="4010"/>
      <c r="J36" s="4009"/>
      <c r="K36" s="4010"/>
      <c r="L36" s="4009"/>
      <c r="M36" s="4010"/>
      <c r="N36" s="4009"/>
      <c r="O36" s="4010"/>
      <c r="P36" s="4009"/>
      <c r="Q36" s="4010"/>
      <c r="R36" s="4009"/>
      <c r="S36" s="4010"/>
      <c r="T36" s="633"/>
      <c r="U36" s="634"/>
      <c r="V36" s="633"/>
      <c r="W36" s="634"/>
      <c r="X36" s="633"/>
      <c r="Y36" s="634"/>
      <c r="Z36" s="633"/>
      <c r="AA36" s="634"/>
      <c r="AB36" s="633"/>
      <c r="AC36" s="634"/>
      <c r="AD36" s="633"/>
      <c r="AE36" s="634"/>
      <c r="AF36" s="633"/>
      <c r="AG36" s="634"/>
      <c r="AH36" s="633"/>
      <c r="AI36" s="634"/>
      <c r="AJ36" s="3077"/>
      <c r="AK36" s="3948"/>
      <c r="AL36" s="3947"/>
      <c r="AM36" s="84"/>
    </row>
    <row r="37" spans="1:39" ht="22.5" customHeight="1" x14ac:dyDescent="0.25">
      <c r="A37" s="8395"/>
      <c r="B37" s="4006" t="s">
        <v>2539</v>
      </c>
      <c r="C37" s="3963">
        <f t="shared" si="3"/>
        <v>0</v>
      </c>
      <c r="D37" s="3964">
        <f t="shared" ref="D37:E42" si="6">SUM(F37+H37+J37+L37+N37+P37+R37+T37+V37+X37+Z37+AB37+AD37+AF37+AH37+AJ37)</f>
        <v>0</v>
      </c>
      <c r="E37" s="3965">
        <f t="shared" si="6"/>
        <v>0</v>
      </c>
      <c r="F37" s="4011"/>
      <c r="G37" s="4012"/>
      <c r="H37" s="4011"/>
      <c r="I37" s="4012"/>
      <c r="J37" s="4011"/>
      <c r="K37" s="4012"/>
      <c r="L37" s="4011"/>
      <c r="M37" s="4012"/>
      <c r="N37" s="4011"/>
      <c r="O37" s="4012"/>
      <c r="P37" s="4011"/>
      <c r="Q37" s="4012"/>
      <c r="R37" s="4011"/>
      <c r="S37" s="4012"/>
      <c r="T37" s="919"/>
      <c r="U37" s="644"/>
      <c r="V37" s="919"/>
      <c r="W37" s="644"/>
      <c r="X37" s="919"/>
      <c r="Y37" s="644"/>
      <c r="Z37" s="919"/>
      <c r="AA37" s="644"/>
      <c r="AB37" s="919"/>
      <c r="AC37" s="644"/>
      <c r="AD37" s="919"/>
      <c r="AE37" s="644"/>
      <c r="AF37" s="919"/>
      <c r="AG37" s="644"/>
      <c r="AH37" s="919"/>
      <c r="AI37" s="644"/>
      <c r="AJ37" s="4008"/>
      <c r="AK37" s="295"/>
      <c r="AL37" s="2856"/>
      <c r="AM37" s="84"/>
    </row>
    <row r="38" spans="1:39" x14ac:dyDescent="0.25">
      <c r="A38" s="7693" t="s">
        <v>2540</v>
      </c>
      <c r="B38" s="7694"/>
      <c r="C38" s="4013">
        <f t="shared" si="3"/>
        <v>0</v>
      </c>
      <c r="D38" s="4014">
        <f t="shared" si="6"/>
        <v>0</v>
      </c>
      <c r="E38" s="3981">
        <f t="shared" si="6"/>
        <v>0</v>
      </c>
      <c r="F38" s="288"/>
      <c r="G38" s="289"/>
      <c r="H38" s="288"/>
      <c r="I38" s="291"/>
      <c r="J38" s="288"/>
      <c r="K38" s="291"/>
      <c r="L38" s="288"/>
      <c r="M38" s="291"/>
      <c r="N38" s="288"/>
      <c r="O38" s="291"/>
      <c r="P38" s="288"/>
      <c r="Q38" s="291"/>
      <c r="R38" s="288"/>
      <c r="S38" s="291"/>
      <c r="T38" s="288"/>
      <c r="U38" s="291"/>
      <c r="V38" s="288"/>
      <c r="W38" s="291"/>
      <c r="X38" s="288"/>
      <c r="Y38" s="291"/>
      <c r="Z38" s="288"/>
      <c r="AA38" s="291"/>
      <c r="AB38" s="288"/>
      <c r="AC38" s="291"/>
      <c r="AD38" s="288"/>
      <c r="AE38" s="291"/>
      <c r="AF38" s="288"/>
      <c r="AG38" s="291"/>
      <c r="AH38" s="288"/>
      <c r="AI38" s="291"/>
      <c r="AJ38" s="4005"/>
      <c r="AK38" s="292"/>
      <c r="AL38" s="289"/>
      <c r="AM38" s="84"/>
    </row>
    <row r="39" spans="1:39" x14ac:dyDescent="0.25">
      <c r="A39" s="8341" t="s">
        <v>2541</v>
      </c>
      <c r="B39" s="8342"/>
      <c r="C39" s="3949">
        <f t="shared" si="3"/>
        <v>0</v>
      </c>
      <c r="D39" s="3950">
        <f t="shared" si="6"/>
        <v>0</v>
      </c>
      <c r="E39" s="927">
        <f t="shared" si="6"/>
        <v>0</v>
      </c>
      <c r="F39" s="638"/>
      <c r="G39" s="3951"/>
      <c r="H39" s="638"/>
      <c r="I39" s="639"/>
      <c r="J39" s="638"/>
      <c r="K39" s="639"/>
      <c r="L39" s="638"/>
      <c r="M39" s="639"/>
      <c r="N39" s="638"/>
      <c r="O39" s="639"/>
      <c r="P39" s="638"/>
      <c r="Q39" s="639"/>
      <c r="R39" s="638"/>
      <c r="S39" s="639"/>
      <c r="T39" s="638"/>
      <c r="U39" s="639"/>
      <c r="V39" s="638"/>
      <c r="W39" s="639"/>
      <c r="X39" s="638"/>
      <c r="Y39" s="639"/>
      <c r="Z39" s="638"/>
      <c r="AA39" s="639"/>
      <c r="AB39" s="638"/>
      <c r="AC39" s="639"/>
      <c r="AD39" s="638"/>
      <c r="AE39" s="639"/>
      <c r="AF39" s="638"/>
      <c r="AG39" s="639"/>
      <c r="AH39" s="638"/>
      <c r="AI39" s="639"/>
      <c r="AJ39" s="4015"/>
      <c r="AK39" s="3953"/>
      <c r="AL39" s="3951"/>
      <c r="AM39" s="84"/>
    </row>
    <row r="40" spans="1:39" x14ac:dyDescent="0.25">
      <c r="A40" s="8335" t="s">
        <v>2542</v>
      </c>
      <c r="B40" s="8336"/>
      <c r="C40" s="3954">
        <f t="shared" si="3"/>
        <v>0</v>
      </c>
      <c r="D40" s="3955">
        <f t="shared" si="6"/>
        <v>0</v>
      </c>
      <c r="E40" s="927">
        <f t="shared" si="6"/>
        <v>0</v>
      </c>
      <c r="F40" s="638"/>
      <c r="G40" s="3951"/>
      <c r="H40" s="638"/>
      <c r="I40" s="639"/>
      <c r="J40" s="638"/>
      <c r="K40" s="639"/>
      <c r="L40" s="638"/>
      <c r="M40" s="639"/>
      <c r="N40" s="638"/>
      <c r="O40" s="639"/>
      <c r="P40" s="638"/>
      <c r="Q40" s="639"/>
      <c r="R40" s="638"/>
      <c r="S40" s="639"/>
      <c r="T40" s="638"/>
      <c r="U40" s="639"/>
      <c r="V40" s="638"/>
      <c r="W40" s="639"/>
      <c r="X40" s="638"/>
      <c r="Y40" s="639"/>
      <c r="Z40" s="638"/>
      <c r="AA40" s="639"/>
      <c r="AB40" s="638"/>
      <c r="AC40" s="639"/>
      <c r="AD40" s="638"/>
      <c r="AE40" s="639"/>
      <c r="AF40" s="638"/>
      <c r="AG40" s="639"/>
      <c r="AH40" s="638"/>
      <c r="AI40" s="639"/>
      <c r="AJ40" s="4015"/>
      <c r="AK40" s="3953"/>
      <c r="AL40" s="3951"/>
      <c r="AM40" s="84"/>
    </row>
    <row r="41" spans="1:39" x14ac:dyDescent="0.25">
      <c r="A41" s="8364" t="s">
        <v>2543</v>
      </c>
      <c r="B41" s="8342"/>
      <c r="C41" s="3949">
        <f t="shared" si="3"/>
        <v>0</v>
      </c>
      <c r="D41" s="3950">
        <f t="shared" si="6"/>
        <v>0</v>
      </c>
      <c r="E41" s="927">
        <f t="shared" si="6"/>
        <v>0</v>
      </c>
      <c r="F41" s="638"/>
      <c r="G41" s="3951"/>
      <c r="H41" s="638"/>
      <c r="I41" s="639"/>
      <c r="J41" s="638"/>
      <c r="K41" s="639"/>
      <c r="L41" s="638"/>
      <c r="M41" s="639"/>
      <c r="N41" s="638"/>
      <c r="O41" s="639"/>
      <c r="P41" s="638"/>
      <c r="Q41" s="639"/>
      <c r="R41" s="638"/>
      <c r="S41" s="639"/>
      <c r="T41" s="638"/>
      <c r="U41" s="639"/>
      <c r="V41" s="638"/>
      <c r="W41" s="639"/>
      <c r="X41" s="638"/>
      <c r="Y41" s="639"/>
      <c r="Z41" s="638"/>
      <c r="AA41" s="639"/>
      <c r="AB41" s="638"/>
      <c r="AC41" s="639"/>
      <c r="AD41" s="638"/>
      <c r="AE41" s="639"/>
      <c r="AF41" s="638"/>
      <c r="AG41" s="639"/>
      <c r="AH41" s="638"/>
      <c r="AI41" s="639"/>
      <c r="AJ41" s="4015"/>
      <c r="AK41" s="3953"/>
      <c r="AL41" s="3951"/>
      <c r="AM41" s="84"/>
    </row>
    <row r="42" spans="1:39" x14ac:dyDescent="0.25">
      <c r="A42" s="8396" t="s">
        <v>2544</v>
      </c>
      <c r="B42" s="8397"/>
      <c r="C42" s="4016">
        <f t="shared" si="3"/>
        <v>0</v>
      </c>
      <c r="D42" s="4017">
        <f t="shared" si="6"/>
        <v>0</v>
      </c>
      <c r="E42" s="927">
        <f t="shared" si="6"/>
        <v>0</v>
      </c>
      <c r="F42" s="919"/>
      <c r="G42" s="2856"/>
      <c r="H42" s="919"/>
      <c r="I42" s="644"/>
      <c r="J42" s="919"/>
      <c r="K42" s="644"/>
      <c r="L42" s="919"/>
      <c r="M42" s="644"/>
      <c r="N42" s="919"/>
      <c r="O42" s="644"/>
      <c r="P42" s="919"/>
      <c r="Q42" s="644"/>
      <c r="R42" s="919"/>
      <c r="S42" s="644"/>
      <c r="T42" s="919"/>
      <c r="U42" s="644"/>
      <c r="V42" s="919"/>
      <c r="W42" s="644"/>
      <c r="X42" s="919"/>
      <c r="Y42" s="644"/>
      <c r="Z42" s="919"/>
      <c r="AA42" s="644"/>
      <c r="AB42" s="919"/>
      <c r="AC42" s="644"/>
      <c r="AD42" s="919"/>
      <c r="AE42" s="644"/>
      <c r="AF42" s="919"/>
      <c r="AG42" s="644"/>
      <c r="AH42" s="919"/>
      <c r="AI42" s="644"/>
      <c r="AJ42" s="4008"/>
      <c r="AK42" s="295"/>
      <c r="AL42" s="2856"/>
      <c r="AM42" s="84"/>
    </row>
    <row r="43" spans="1:39" x14ac:dyDescent="0.25">
      <c r="A43" s="7735" t="s">
        <v>50</v>
      </c>
      <c r="B43" s="7735"/>
      <c r="C43" s="4018">
        <f t="shared" ref="C43:AL43" si="7">SUM(C30:C42)</f>
        <v>0</v>
      </c>
      <c r="D43" s="4019">
        <f t="shared" si="7"/>
        <v>0</v>
      </c>
      <c r="E43" s="4020">
        <f t="shared" si="7"/>
        <v>0</v>
      </c>
      <c r="F43" s="3969">
        <f t="shared" si="7"/>
        <v>0</v>
      </c>
      <c r="G43" s="3056">
        <f t="shared" si="7"/>
        <v>0</v>
      </c>
      <c r="H43" s="3969">
        <f t="shared" si="7"/>
        <v>0</v>
      </c>
      <c r="I43" s="3056">
        <f t="shared" si="7"/>
        <v>0</v>
      </c>
      <c r="J43" s="3969">
        <f t="shared" si="7"/>
        <v>0</v>
      </c>
      <c r="K43" s="3056">
        <f t="shared" si="7"/>
        <v>0</v>
      </c>
      <c r="L43" s="3424">
        <f t="shared" si="7"/>
        <v>0</v>
      </c>
      <c r="M43" s="3970">
        <f t="shared" si="7"/>
        <v>0</v>
      </c>
      <c r="N43" s="3424">
        <f t="shared" si="7"/>
        <v>0</v>
      </c>
      <c r="O43" s="3970">
        <f t="shared" si="7"/>
        <v>0</v>
      </c>
      <c r="P43" s="3425">
        <f t="shared" si="7"/>
        <v>0</v>
      </c>
      <c r="Q43" s="3970">
        <f t="shared" si="7"/>
        <v>0</v>
      </c>
      <c r="R43" s="3424">
        <f t="shared" si="7"/>
        <v>0</v>
      </c>
      <c r="S43" s="3970">
        <f t="shared" si="7"/>
        <v>0</v>
      </c>
      <c r="T43" s="3969">
        <f t="shared" si="7"/>
        <v>0</v>
      </c>
      <c r="U43" s="4021">
        <f t="shared" si="7"/>
        <v>0</v>
      </c>
      <c r="V43" s="3969">
        <f t="shared" si="7"/>
        <v>0</v>
      </c>
      <c r="W43" s="4021">
        <f t="shared" si="7"/>
        <v>0</v>
      </c>
      <c r="X43" s="3969">
        <f t="shared" si="7"/>
        <v>0</v>
      </c>
      <c r="Y43" s="4021">
        <f t="shared" si="7"/>
        <v>0</v>
      </c>
      <c r="Z43" s="3424">
        <f t="shared" si="7"/>
        <v>0</v>
      </c>
      <c r="AA43" s="3970">
        <f t="shared" si="7"/>
        <v>0</v>
      </c>
      <c r="AB43" s="3424">
        <f t="shared" si="7"/>
        <v>0</v>
      </c>
      <c r="AC43" s="3970">
        <f t="shared" si="7"/>
        <v>0</v>
      </c>
      <c r="AD43" s="3425">
        <f t="shared" si="7"/>
        <v>0</v>
      </c>
      <c r="AE43" s="3970">
        <f t="shared" si="7"/>
        <v>0</v>
      </c>
      <c r="AF43" s="3424">
        <f t="shared" si="7"/>
        <v>0</v>
      </c>
      <c r="AG43" s="3970">
        <f t="shared" si="7"/>
        <v>0</v>
      </c>
      <c r="AH43" s="3424">
        <f t="shared" si="7"/>
        <v>0</v>
      </c>
      <c r="AI43" s="3970">
        <f t="shared" si="7"/>
        <v>0</v>
      </c>
      <c r="AJ43" s="3424">
        <f t="shared" si="7"/>
        <v>0</v>
      </c>
      <c r="AK43" s="3972">
        <f t="shared" si="7"/>
        <v>0</v>
      </c>
      <c r="AL43" s="3425">
        <f t="shared" si="7"/>
        <v>0</v>
      </c>
      <c r="AM43" s="4022"/>
    </row>
    <row r="44" spans="1:39" x14ac:dyDescent="0.25">
      <c r="A44" s="983" t="s">
        <v>2545</v>
      </c>
      <c r="B44" s="3975"/>
      <c r="C44" s="3975"/>
      <c r="D44" s="3975"/>
      <c r="E44" s="3975"/>
      <c r="F44" s="3975"/>
      <c r="G44" s="3975"/>
      <c r="H44" s="3975"/>
      <c r="I44" s="3975"/>
      <c r="J44" s="3975"/>
      <c r="K44" s="3975"/>
      <c r="L44" s="3975"/>
      <c r="M44" s="3975"/>
      <c r="N44" s="3975"/>
      <c r="O44" s="3975"/>
      <c r="P44" s="3975"/>
      <c r="Q44" s="3975"/>
      <c r="R44" s="3975"/>
      <c r="S44" s="3975"/>
      <c r="T44" s="3975"/>
      <c r="U44" s="3975"/>
      <c r="V44" s="3975"/>
      <c r="W44" s="3975"/>
      <c r="X44" s="3975"/>
      <c r="Y44" s="3975"/>
      <c r="Z44" s="3975"/>
      <c r="AA44" s="3975"/>
      <c r="AB44" s="3975"/>
      <c r="AC44" s="3975"/>
      <c r="AD44" s="3975"/>
      <c r="AE44" s="3975"/>
      <c r="AF44" s="3975"/>
      <c r="AG44" s="3975"/>
      <c r="AH44" s="3975"/>
      <c r="AI44" s="3975"/>
      <c r="AJ44" s="3975"/>
      <c r="AK44" s="3975"/>
      <c r="AL44" s="3975"/>
      <c r="AM44" s="3939"/>
    </row>
    <row r="45" spans="1:39" x14ac:dyDescent="0.25">
      <c r="A45" s="8372" t="s">
        <v>2546</v>
      </c>
      <c r="B45" s="8373"/>
      <c r="C45" s="8378" t="s">
        <v>50</v>
      </c>
      <c r="D45" s="8379"/>
      <c r="E45" s="8379"/>
      <c r="F45" s="8344" t="s">
        <v>171</v>
      </c>
      <c r="G45" s="8384"/>
      <c r="H45" s="8384"/>
      <c r="I45" s="8384"/>
      <c r="J45" s="8384"/>
      <c r="K45" s="8384"/>
      <c r="L45" s="8384"/>
      <c r="M45" s="8384"/>
      <c r="N45" s="8384"/>
      <c r="O45" s="8384"/>
      <c r="P45" s="8384"/>
      <c r="Q45" s="8384"/>
      <c r="R45" s="8384"/>
      <c r="S45" s="8384"/>
      <c r="T45" s="8384"/>
      <c r="U45" s="8384"/>
      <c r="V45" s="8384"/>
      <c r="W45" s="8384"/>
      <c r="X45" s="8384"/>
      <c r="Y45" s="8384"/>
      <c r="Z45" s="8384"/>
      <c r="AA45" s="8384"/>
      <c r="AB45" s="8384"/>
      <c r="AC45" s="8384"/>
      <c r="AD45" s="8384"/>
      <c r="AE45" s="8384"/>
      <c r="AF45" s="8384"/>
      <c r="AG45" s="8384"/>
      <c r="AH45" s="8384"/>
      <c r="AI45" s="8384"/>
      <c r="AJ45" s="8384"/>
      <c r="AK45" s="8385"/>
      <c r="AL45" s="8386" t="s">
        <v>2547</v>
      </c>
      <c r="AM45" s="8387"/>
    </row>
    <row r="46" spans="1:39" x14ac:dyDescent="0.25">
      <c r="A46" s="8374"/>
      <c r="B46" s="8375"/>
      <c r="C46" s="8380"/>
      <c r="D46" s="8381"/>
      <c r="E46" s="8381"/>
      <c r="F46" s="7684" t="s">
        <v>2512</v>
      </c>
      <c r="G46" s="7679"/>
      <c r="H46" s="7684" t="s">
        <v>2513</v>
      </c>
      <c r="I46" s="7679"/>
      <c r="J46" s="7684" t="s">
        <v>2514</v>
      </c>
      <c r="K46" s="7679"/>
      <c r="L46" s="7684" t="s">
        <v>2515</v>
      </c>
      <c r="M46" s="7679"/>
      <c r="N46" s="7684" t="s">
        <v>2516</v>
      </c>
      <c r="O46" s="7679"/>
      <c r="P46" s="7684" t="s">
        <v>2517</v>
      </c>
      <c r="Q46" s="7679"/>
      <c r="R46" s="7684" t="s">
        <v>2518</v>
      </c>
      <c r="S46" s="7679"/>
      <c r="T46" s="7684" t="s">
        <v>1833</v>
      </c>
      <c r="U46" s="7679"/>
      <c r="V46" s="7684" t="s">
        <v>1834</v>
      </c>
      <c r="W46" s="7679"/>
      <c r="X46" s="7684" t="s">
        <v>1835</v>
      </c>
      <c r="Y46" s="7679"/>
      <c r="Z46" s="7684" t="s">
        <v>1836</v>
      </c>
      <c r="AA46" s="7679"/>
      <c r="AB46" s="7684" t="s">
        <v>1837</v>
      </c>
      <c r="AC46" s="7679"/>
      <c r="AD46" s="7684" t="s">
        <v>1838</v>
      </c>
      <c r="AE46" s="7679"/>
      <c r="AF46" s="7684" t="s">
        <v>1839</v>
      </c>
      <c r="AG46" s="7679"/>
      <c r="AH46" s="7684" t="s">
        <v>1840</v>
      </c>
      <c r="AI46" s="7679"/>
      <c r="AJ46" s="7684" t="s">
        <v>2519</v>
      </c>
      <c r="AK46" s="8355"/>
      <c r="AL46" s="8388"/>
      <c r="AM46" s="8389"/>
    </row>
    <row r="47" spans="1:39" x14ac:dyDescent="0.25">
      <c r="A47" s="8374"/>
      <c r="B47" s="8375"/>
      <c r="C47" s="8382"/>
      <c r="D47" s="8383"/>
      <c r="E47" s="8383"/>
      <c r="F47" s="7716"/>
      <c r="G47" s="7688"/>
      <c r="H47" s="7716"/>
      <c r="I47" s="7688"/>
      <c r="J47" s="7716"/>
      <c r="K47" s="7688"/>
      <c r="L47" s="7716"/>
      <c r="M47" s="7688"/>
      <c r="N47" s="7716"/>
      <c r="O47" s="7688"/>
      <c r="P47" s="7716"/>
      <c r="Q47" s="7688"/>
      <c r="R47" s="7716"/>
      <c r="S47" s="7688"/>
      <c r="T47" s="7716"/>
      <c r="U47" s="7688"/>
      <c r="V47" s="7716"/>
      <c r="W47" s="7688"/>
      <c r="X47" s="7716"/>
      <c r="Y47" s="7688"/>
      <c r="Z47" s="7716"/>
      <c r="AA47" s="7688"/>
      <c r="AB47" s="7716"/>
      <c r="AC47" s="7688"/>
      <c r="AD47" s="7716"/>
      <c r="AE47" s="7688"/>
      <c r="AF47" s="7716"/>
      <c r="AG47" s="7688"/>
      <c r="AH47" s="7716"/>
      <c r="AI47" s="7688"/>
      <c r="AJ47" s="7716"/>
      <c r="AK47" s="8362"/>
      <c r="AL47" s="8392" t="s">
        <v>701</v>
      </c>
      <c r="AM47" s="8390" t="s">
        <v>703</v>
      </c>
    </row>
    <row r="48" spans="1:39" x14ac:dyDescent="0.25">
      <c r="A48" s="8376"/>
      <c r="B48" s="8377"/>
      <c r="C48" s="4023" t="s">
        <v>55</v>
      </c>
      <c r="D48" s="4024" t="s">
        <v>81</v>
      </c>
      <c r="E48" s="4025" t="s">
        <v>56</v>
      </c>
      <c r="F48" s="61" t="s">
        <v>81</v>
      </c>
      <c r="G48" s="3940" t="s">
        <v>56</v>
      </c>
      <c r="H48" s="61" t="s">
        <v>81</v>
      </c>
      <c r="I48" s="3940" t="s">
        <v>56</v>
      </c>
      <c r="J48" s="61" t="s">
        <v>81</v>
      </c>
      <c r="K48" s="3151" t="s">
        <v>56</v>
      </c>
      <c r="L48" s="61" t="s">
        <v>81</v>
      </c>
      <c r="M48" s="3940" t="s">
        <v>56</v>
      </c>
      <c r="N48" s="61" t="s">
        <v>81</v>
      </c>
      <c r="O48" s="3940" t="s">
        <v>56</v>
      </c>
      <c r="P48" s="61" t="s">
        <v>81</v>
      </c>
      <c r="Q48" s="3940" t="s">
        <v>56</v>
      </c>
      <c r="R48" s="61" t="s">
        <v>81</v>
      </c>
      <c r="S48" s="3940" t="s">
        <v>56</v>
      </c>
      <c r="T48" s="61" t="s">
        <v>81</v>
      </c>
      <c r="U48" s="3940" t="s">
        <v>56</v>
      </c>
      <c r="V48" s="61" t="s">
        <v>81</v>
      </c>
      <c r="W48" s="3940" t="s">
        <v>56</v>
      </c>
      <c r="X48" s="61" t="s">
        <v>81</v>
      </c>
      <c r="Y48" s="3940" t="s">
        <v>56</v>
      </c>
      <c r="Z48" s="61" t="s">
        <v>81</v>
      </c>
      <c r="AA48" s="3940" t="s">
        <v>56</v>
      </c>
      <c r="AB48" s="61" t="s">
        <v>81</v>
      </c>
      <c r="AC48" s="3940" t="s">
        <v>56</v>
      </c>
      <c r="AD48" s="61" t="s">
        <v>81</v>
      </c>
      <c r="AE48" s="3940" t="s">
        <v>56</v>
      </c>
      <c r="AF48" s="61" t="s">
        <v>81</v>
      </c>
      <c r="AG48" s="3940" t="s">
        <v>56</v>
      </c>
      <c r="AH48" s="61" t="s">
        <v>81</v>
      </c>
      <c r="AI48" s="3940" t="s">
        <v>56</v>
      </c>
      <c r="AJ48" s="61" t="s">
        <v>81</v>
      </c>
      <c r="AK48" s="3978" t="s">
        <v>56</v>
      </c>
      <c r="AL48" s="8393"/>
      <c r="AM48" s="8391"/>
    </row>
    <row r="49" spans="1:39" x14ac:dyDescent="0.25">
      <c r="A49" s="8366" t="s">
        <v>2548</v>
      </c>
      <c r="B49" s="8367"/>
      <c r="C49" s="4026">
        <f t="shared" ref="C49:C56" si="8">SUM(D49+E49)</f>
        <v>0</v>
      </c>
      <c r="D49" s="4027">
        <f>SUM(F49+H49)</f>
        <v>0</v>
      </c>
      <c r="E49" s="4028">
        <f>SUM(G49+I49)</f>
        <v>0</v>
      </c>
      <c r="F49" s="4029"/>
      <c r="G49" s="4030"/>
      <c r="H49" s="4029"/>
      <c r="I49" s="4030"/>
      <c r="J49" s="4001"/>
      <c r="K49" s="4031"/>
      <c r="L49" s="4001"/>
      <c r="M49" s="4002"/>
      <c r="N49" s="4001"/>
      <c r="O49" s="4002"/>
      <c r="P49" s="4001"/>
      <c r="Q49" s="4002"/>
      <c r="R49" s="4001"/>
      <c r="S49" s="4002"/>
      <c r="T49" s="4001"/>
      <c r="U49" s="4002"/>
      <c r="V49" s="4001"/>
      <c r="W49" s="4002"/>
      <c r="X49" s="4001"/>
      <c r="Y49" s="4002"/>
      <c r="Z49" s="4001"/>
      <c r="AA49" s="4002"/>
      <c r="AB49" s="4001"/>
      <c r="AC49" s="4002"/>
      <c r="AD49" s="4001"/>
      <c r="AE49" s="4002"/>
      <c r="AF49" s="4001"/>
      <c r="AG49" s="4002"/>
      <c r="AH49" s="4001"/>
      <c r="AI49" s="4002"/>
      <c r="AJ49" s="4001"/>
      <c r="AK49" s="4032"/>
      <c r="AL49" s="4033"/>
      <c r="AM49" s="4034"/>
    </row>
    <row r="50" spans="1:39" x14ac:dyDescent="0.25">
      <c r="A50" s="8368" t="s">
        <v>2536</v>
      </c>
      <c r="B50" s="8369"/>
      <c r="C50" s="4035">
        <f t="shared" si="8"/>
        <v>0</v>
      </c>
      <c r="D50" s="4036">
        <f>SUM(H50+J50+L50+N50+P50+R50+T50+V50+X50+Z50+AB50+AD50+AF50+AH50+AJ50)</f>
        <v>0</v>
      </c>
      <c r="E50" s="4037">
        <f>SUM(I50+K50+M50+O50+Q50+S50+U50+W50+Y50+AA50+AC50+AE50+AG50+AI50+AK50)</f>
        <v>0</v>
      </c>
      <c r="F50" s="4003"/>
      <c r="G50" s="4038"/>
      <c r="H50" s="4039"/>
      <c r="I50" s="4040"/>
      <c r="J50" s="4041"/>
      <c r="K50" s="4042"/>
      <c r="L50" s="4041"/>
      <c r="M50" s="4042"/>
      <c r="N50" s="4041"/>
      <c r="O50" s="4042"/>
      <c r="P50" s="4041"/>
      <c r="Q50" s="4042"/>
      <c r="R50" s="4041"/>
      <c r="S50" s="4042"/>
      <c r="T50" s="4043"/>
      <c r="U50" s="4044"/>
      <c r="V50" s="4043"/>
      <c r="W50" s="4044"/>
      <c r="X50" s="4043"/>
      <c r="Y50" s="4044"/>
      <c r="Z50" s="4043"/>
      <c r="AA50" s="4044"/>
      <c r="AB50" s="4043"/>
      <c r="AC50" s="4044"/>
      <c r="AD50" s="4043"/>
      <c r="AE50" s="4044"/>
      <c r="AF50" s="4043"/>
      <c r="AG50" s="4044"/>
      <c r="AH50" s="4043"/>
      <c r="AI50" s="4044"/>
      <c r="AJ50" s="4043"/>
      <c r="AK50" s="4045"/>
      <c r="AL50" s="4046"/>
      <c r="AM50" s="4047"/>
    </row>
    <row r="51" spans="1:39" ht="21.75" customHeight="1" x14ac:dyDescent="0.25">
      <c r="A51" s="8368" t="s">
        <v>2537</v>
      </c>
      <c r="B51" s="8369"/>
      <c r="C51" s="4048">
        <f t="shared" si="8"/>
        <v>0</v>
      </c>
      <c r="D51" s="4049">
        <f>SUM(T51+V51+X51+Z51+AB51+AD51+AF51+AH51+AJ51)</f>
        <v>0</v>
      </c>
      <c r="E51" s="4050">
        <f>SUM(U51+W51+Y51+AA51+AC51+AE51+AG51+AI51+AK51)</f>
        <v>0</v>
      </c>
      <c r="F51" s="4003"/>
      <c r="G51" s="4004"/>
      <c r="H51" s="4003"/>
      <c r="I51" s="4004"/>
      <c r="J51" s="4003"/>
      <c r="K51" s="4004"/>
      <c r="L51" s="4003"/>
      <c r="M51" s="4004"/>
      <c r="N51" s="4003"/>
      <c r="O51" s="4004"/>
      <c r="P51" s="4003"/>
      <c r="Q51" s="4031"/>
      <c r="R51" s="4051"/>
      <c r="S51" s="4031"/>
      <c r="T51" s="4052"/>
      <c r="U51" s="4053"/>
      <c r="V51" s="4052"/>
      <c r="W51" s="4053"/>
      <c r="X51" s="4052"/>
      <c r="Y51" s="4053"/>
      <c r="Z51" s="4052"/>
      <c r="AA51" s="4053"/>
      <c r="AB51" s="4052"/>
      <c r="AC51" s="4053"/>
      <c r="AD51" s="4052"/>
      <c r="AE51" s="4053"/>
      <c r="AF51" s="4052"/>
      <c r="AG51" s="4053"/>
      <c r="AH51" s="4052"/>
      <c r="AI51" s="4053"/>
      <c r="AJ51" s="4052"/>
      <c r="AK51" s="4054"/>
      <c r="AL51" s="4046"/>
      <c r="AM51" s="4047"/>
    </row>
    <row r="52" spans="1:39" x14ac:dyDescent="0.25">
      <c r="A52" s="7693" t="s">
        <v>2540</v>
      </c>
      <c r="B52" s="7694"/>
      <c r="C52" s="1524">
        <f t="shared" si="8"/>
        <v>0</v>
      </c>
      <c r="D52" s="1525">
        <f t="shared" ref="D52:E56" si="9">SUM(F52+H52+J52+L52+N52+P52+R52+T52+V52+X52+Z52+AB52+AD52+AF52+AH52+AJ52)</f>
        <v>0</v>
      </c>
      <c r="E52" s="1526">
        <f t="shared" si="9"/>
        <v>0</v>
      </c>
      <c r="F52" s="288"/>
      <c r="G52" s="289"/>
      <c r="H52" s="288"/>
      <c r="I52" s="289"/>
      <c r="J52" s="288"/>
      <c r="K52" s="289"/>
      <c r="L52" s="288"/>
      <c r="M52" s="289"/>
      <c r="N52" s="288"/>
      <c r="O52" s="289"/>
      <c r="P52" s="288"/>
      <c r="Q52" s="289"/>
      <c r="R52" s="288"/>
      <c r="S52" s="289"/>
      <c r="T52" s="288"/>
      <c r="U52" s="289"/>
      <c r="V52" s="288"/>
      <c r="W52" s="289"/>
      <c r="X52" s="288"/>
      <c r="Y52" s="289"/>
      <c r="Z52" s="288"/>
      <c r="AA52" s="289"/>
      <c r="AB52" s="288"/>
      <c r="AC52" s="289"/>
      <c r="AD52" s="288"/>
      <c r="AE52" s="289"/>
      <c r="AF52" s="288"/>
      <c r="AG52" s="289"/>
      <c r="AH52" s="288"/>
      <c r="AI52" s="289"/>
      <c r="AJ52" s="288"/>
      <c r="AK52" s="3271"/>
      <c r="AL52" s="4046"/>
      <c r="AM52" s="4047"/>
    </row>
    <row r="53" spans="1:39" x14ac:dyDescent="0.25">
      <c r="A53" s="8370" t="s">
        <v>2541</v>
      </c>
      <c r="B53" s="8371"/>
      <c r="C53" s="4055">
        <f t="shared" si="8"/>
        <v>0</v>
      </c>
      <c r="D53" s="4056">
        <f t="shared" si="9"/>
        <v>0</v>
      </c>
      <c r="E53" s="4050">
        <f t="shared" si="9"/>
        <v>0</v>
      </c>
      <c r="F53" s="4043"/>
      <c r="G53" s="4044"/>
      <c r="H53" s="4043"/>
      <c r="I53" s="4044"/>
      <c r="J53" s="4043"/>
      <c r="K53" s="4044"/>
      <c r="L53" s="4043"/>
      <c r="M53" s="4053"/>
      <c r="N53" s="4052"/>
      <c r="O53" s="4053"/>
      <c r="P53" s="4052"/>
      <c r="Q53" s="4053"/>
      <c r="R53" s="4052"/>
      <c r="S53" s="4053"/>
      <c r="T53" s="4052"/>
      <c r="U53" s="4053"/>
      <c r="V53" s="4052"/>
      <c r="W53" s="4053"/>
      <c r="X53" s="4052"/>
      <c r="Y53" s="4053"/>
      <c r="Z53" s="4052"/>
      <c r="AA53" s="4053"/>
      <c r="AB53" s="4052"/>
      <c r="AC53" s="4053"/>
      <c r="AD53" s="4052"/>
      <c r="AE53" s="4053"/>
      <c r="AF53" s="4052"/>
      <c r="AG53" s="4053"/>
      <c r="AH53" s="4052"/>
      <c r="AI53" s="4053"/>
      <c r="AJ53" s="4052"/>
      <c r="AK53" s="4054"/>
      <c r="AL53" s="4046"/>
      <c r="AM53" s="4047"/>
    </row>
    <row r="54" spans="1:39" x14ac:dyDescent="0.25">
      <c r="A54" s="8363" t="s">
        <v>2549</v>
      </c>
      <c r="B54" s="8363"/>
      <c r="C54" s="4055">
        <f t="shared" si="8"/>
        <v>0</v>
      </c>
      <c r="D54" s="4056">
        <f t="shared" si="9"/>
        <v>0</v>
      </c>
      <c r="E54" s="4037">
        <f t="shared" si="9"/>
        <v>0</v>
      </c>
      <c r="F54" s="4043"/>
      <c r="G54" s="4044"/>
      <c r="H54" s="4043"/>
      <c r="I54" s="4044"/>
      <c r="J54" s="4043"/>
      <c r="K54" s="4044"/>
      <c r="L54" s="4043"/>
      <c r="M54" s="4044"/>
      <c r="N54" s="4043"/>
      <c r="O54" s="4044"/>
      <c r="P54" s="4043"/>
      <c r="Q54" s="4044"/>
      <c r="R54" s="4043"/>
      <c r="S54" s="4044"/>
      <c r="T54" s="4043"/>
      <c r="U54" s="4044"/>
      <c r="V54" s="4043"/>
      <c r="W54" s="4044"/>
      <c r="X54" s="4043"/>
      <c r="Y54" s="4044"/>
      <c r="Z54" s="4043"/>
      <c r="AA54" s="4044"/>
      <c r="AB54" s="4043"/>
      <c r="AC54" s="4044"/>
      <c r="AD54" s="4043"/>
      <c r="AE54" s="4044"/>
      <c r="AF54" s="4043"/>
      <c r="AG54" s="4044"/>
      <c r="AH54" s="4043"/>
      <c r="AI54" s="4044"/>
      <c r="AJ54" s="4043"/>
      <c r="AK54" s="4045"/>
      <c r="AL54" s="4057"/>
      <c r="AM54" s="4058"/>
    </row>
    <row r="55" spans="1:39" x14ac:dyDescent="0.25">
      <c r="A55" s="8364" t="s">
        <v>2543</v>
      </c>
      <c r="B55" s="8342"/>
      <c r="C55" s="1527">
        <f t="shared" si="8"/>
        <v>0</v>
      </c>
      <c r="D55" s="1519">
        <f t="shared" si="9"/>
        <v>0</v>
      </c>
      <c r="E55" s="4037">
        <f t="shared" si="9"/>
        <v>0</v>
      </c>
      <c r="F55" s="4043"/>
      <c r="G55" s="4044"/>
      <c r="H55" s="4043"/>
      <c r="I55" s="4044"/>
      <c r="J55" s="4043"/>
      <c r="K55" s="4044"/>
      <c r="L55" s="4043"/>
      <c r="M55" s="4044"/>
      <c r="N55" s="4043"/>
      <c r="O55" s="4044"/>
      <c r="P55" s="4043"/>
      <c r="Q55" s="4044"/>
      <c r="R55" s="4043"/>
      <c r="S55" s="4044"/>
      <c r="T55" s="4043"/>
      <c r="U55" s="4044"/>
      <c r="V55" s="4043"/>
      <c r="W55" s="4044"/>
      <c r="X55" s="4043"/>
      <c r="Y55" s="4044"/>
      <c r="Z55" s="4043"/>
      <c r="AA55" s="4044"/>
      <c r="AB55" s="4043"/>
      <c r="AC55" s="4044"/>
      <c r="AD55" s="4043"/>
      <c r="AE55" s="4044"/>
      <c r="AF55" s="4043"/>
      <c r="AG55" s="4044"/>
      <c r="AH55" s="4043"/>
      <c r="AI55" s="4044"/>
      <c r="AJ55" s="4043"/>
      <c r="AK55" s="4045"/>
      <c r="AL55" s="4057"/>
      <c r="AM55" s="4058"/>
    </row>
    <row r="56" spans="1:39" x14ac:dyDescent="0.25">
      <c r="A56" s="8365" t="s">
        <v>2544</v>
      </c>
      <c r="B56" s="8365"/>
      <c r="C56" s="3167">
        <f t="shared" si="8"/>
        <v>0</v>
      </c>
      <c r="D56" s="4059">
        <f t="shared" si="9"/>
        <v>0</v>
      </c>
      <c r="E56" s="4060">
        <f t="shared" si="9"/>
        <v>0</v>
      </c>
      <c r="F56" s="4061"/>
      <c r="G56" s="4062"/>
      <c r="H56" s="4061"/>
      <c r="I56" s="4062"/>
      <c r="J56" s="4061"/>
      <c r="K56" s="4062"/>
      <c r="L56" s="4061"/>
      <c r="M56" s="4062"/>
      <c r="N56" s="4061"/>
      <c r="O56" s="4062"/>
      <c r="P56" s="4061"/>
      <c r="Q56" s="4062"/>
      <c r="R56" s="4061"/>
      <c r="S56" s="4062"/>
      <c r="T56" s="4061"/>
      <c r="U56" s="4062"/>
      <c r="V56" s="4061"/>
      <c r="W56" s="4062"/>
      <c r="X56" s="4061"/>
      <c r="Y56" s="4062"/>
      <c r="Z56" s="4061"/>
      <c r="AA56" s="4062"/>
      <c r="AB56" s="4061"/>
      <c r="AC56" s="4062"/>
      <c r="AD56" s="4061"/>
      <c r="AE56" s="4062"/>
      <c r="AF56" s="4061"/>
      <c r="AG56" s="4062"/>
      <c r="AH56" s="4061"/>
      <c r="AI56" s="4062"/>
      <c r="AJ56" s="4061"/>
      <c r="AK56" s="4063"/>
      <c r="AL56" s="4064"/>
      <c r="AM56" s="4065"/>
    </row>
    <row r="57" spans="1:39" x14ac:dyDescent="0.25">
      <c r="A57" s="983" t="s">
        <v>2550</v>
      </c>
      <c r="B57" s="4066"/>
      <c r="C57" s="3975"/>
      <c r="D57" s="3975"/>
      <c r="E57" s="3975"/>
      <c r="F57" s="84"/>
      <c r="G57" s="84"/>
      <c r="H57" s="84"/>
      <c r="I57" s="84"/>
      <c r="J57" s="84"/>
      <c r="K57" s="84"/>
      <c r="L57" s="84"/>
      <c r="M57" s="84"/>
      <c r="N57" s="84"/>
      <c r="O57" s="84"/>
      <c r="P57" s="84"/>
      <c r="Q57" s="65"/>
      <c r="R57" s="65"/>
      <c r="S57" s="65"/>
      <c r="T57" s="65"/>
      <c r="U57" s="65"/>
      <c r="V57" s="65"/>
      <c r="W57" s="84"/>
      <c r="X57" s="84"/>
      <c r="Y57" s="84"/>
      <c r="Z57" s="84"/>
      <c r="AA57" s="84"/>
      <c r="AB57" s="84"/>
      <c r="AC57" s="84"/>
      <c r="AD57" s="84"/>
      <c r="AE57" s="84"/>
      <c r="AF57" s="84"/>
      <c r="AG57" s="84"/>
      <c r="AH57" s="84"/>
      <c r="AI57" s="84"/>
      <c r="AJ57" s="84"/>
      <c r="AK57" s="84"/>
      <c r="AL57" s="84"/>
      <c r="AM57" s="73"/>
    </row>
    <row r="58" spans="1:39" x14ac:dyDescent="0.25">
      <c r="A58" s="7685" t="s">
        <v>4</v>
      </c>
      <c r="B58" s="7685"/>
      <c r="C58" s="7684" t="s">
        <v>50</v>
      </c>
      <c r="D58" s="7685"/>
      <c r="E58" s="7685"/>
      <c r="F58" s="7831" t="s">
        <v>171</v>
      </c>
      <c r="G58" s="7832"/>
      <c r="H58" s="7832"/>
      <c r="I58" s="7832"/>
      <c r="J58" s="7832"/>
      <c r="K58" s="7832"/>
      <c r="L58" s="7832"/>
      <c r="M58" s="7832"/>
      <c r="N58" s="7832"/>
      <c r="O58" s="7832"/>
      <c r="P58" s="7832"/>
      <c r="Q58" s="7832"/>
      <c r="R58" s="7832"/>
      <c r="S58" s="7832"/>
      <c r="T58" s="7832"/>
      <c r="U58" s="7832"/>
      <c r="V58" s="7832"/>
      <c r="W58" s="7832"/>
      <c r="X58" s="7832"/>
      <c r="Y58" s="7832"/>
      <c r="Z58" s="7832"/>
      <c r="AA58" s="7832"/>
      <c r="AB58" s="7832"/>
      <c r="AC58" s="7832"/>
      <c r="AD58" s="7832"/>
      <c r="AE58" s="7832"/>
      <c r="AF58" s="7832"/>
      <c r="AG58" s="7832"/>
      <c r="AH58" s="7832"/>
      <c r="AI58" s="7832"/>
      <c r="AJ58" s="7832"/>
      <c r="AK58" s="7833"/>
      <c r="AL58" s="7745" t="s">
        <v>52</v>
      </c>
      <c r="AM58" s="72"/>
    </row>
    <row r="59" spans="1:39" x14ac:dyDescent="0.25">
      <c r="A59" s="7834"/>
      <c r="B59" s="7834"/>
      <c r="C59" s="7785"/>
      <c r="D59" s="7834"/>
      <c r="E59" s="7037"/>
      <c r="F59" s="7684" t="s">
        <v>2512</v>
      </c>
      <c r="G59" s="7679"/>
      <c r="H59" s="7685" t="s">
        <v>2513</v>
      </c>
      <c r="I59" s="7685"/>
      <c r="J59" s="7684" t="s">
        <v>2514</v>
      </c>
      <c r="K59" s="7679"/>
      <c r="L59" s="7685" t="s">
        <v>2515</v>
      </c>
      <c r="M59" s="7685"/>
      <c r="N59" s="7684" t="s">
        <v>2516</v>
      </c>
      <c r="O59" s="7679"/>
      <c r="P59" s="7684" t="s">
        <v>2517</v>
      </c>
      <c r="Q59" s="7679"/>
      <c r="R59" s="7685" t="s">
        <v>2518</v>
      </c>
      <c r="S59" s="7685"/>
      <c r="T59" s="7684" t="s">
        <v>1833</v>
      </c>
      <c r="U59" s="7679"/>
      <c r="V59" s="7685" t="s">
        <v>1834</v>
      </c>
      <c r="W59" s="7685"/>
      <c r="X59" s="7684" t="s">
        <v>1835</v>
      </c>
      <c r="Y59" s="7679"/>
      <c r="Z59" s="7685" t="s">
        <v>1836</v>
      </c>
      <c r="AA59" s="7685"/>
      <c r="AB59" s="7684" t="s">
        <v>1837</v>
      </c>
      <c r="AC59" s="7679"/>
      <c r="AD59" s="7685" t="s">
        <v>1838</v>
      </c>
      <c r="AE59" s="7685"/>
      <c r="AF59" s="7684" t="s">
        <v>1839</v>
      </c>
      <c r="AG59" s="7679"/>
      <c r="AH59" s="7685" t="s">
        <v>1840</v>
      </c>
      <c r="AI59" s="7685"/>
      <c r="AJ59" s="7684" t="s">
        <v>2519</v>
      </c>
      <c r="AK59" s="8355"/>
      <c r="AL59" s="7745"/>
      <c r="AM59" s="72"/>
    </row>
    <row r="60" spans="1:39" x14ac:dyDescent="0.25">
      <c r="A60" s="7834"/>
      <c r="B60" s="7834"/>
      <c r="C60" s="7716"/>
      <c r="D60" s="7687"/>
      <c r="E60" s="7688"/>
      <c r="F60" s="7716"/>
      <c r="G60" s="7688"/>
      <c r="H60" s="7687"/>
      <c r="I60" s="7687"/>
      <c r="J60" s="7716"/>
      <c r="K60" s="7688"/>
      <c r="L60" s="7687"/>
      <c r="M60" s="7687"/>
      <c r="N60" s="7716"/>
      <c r="O60" s="7688"/>
      <c r="P60" s="7716"/>
      <c r="Q60" s="7688"/>
      <c r="R60" s="7687"/>
      <c r="S60" s="7687"/>
      <c r="T60" s="7716"/>
      <c r="U60" s="7688"/>
      <c r="V60" s="7687"/>
      <c r="W60" s="7687"/>
      <c r="X60" s="7716"/>
      <c r="Y60" s="7688"/>
      <c r="Z60" s="7687"/>
      <c r="AA60" s="7687"/>
      <c r="AB60" s="7716"/>
      <c r="AC60" s="7688"/>
      <c r="AD60" s="7687"/>
      <c r="AE60" s="7687"/>
      <c r="AF60" s="7716"/>
      <c r="AG60" s="7688"/>
      <c r="AH60" s="7687"/>
      <c r="AI60" s="7687"/>
      <c r="AJ60" s="7716"/>
      <c r="AK60" s="8362"/>
      <c r="AL60" s="7745"/>
      <c r="AM60" s="72"/>
    </row>
    <row r="61" spans="1:39" x14ac:dyDescent="0.25">
      <c r="A61" s="7687"/>
      <c r="B61" s="7687"/>
      <c r="C61" s="3028" t="s">
        <v>55</v>
      </c>
      <c r="D61" s="3976" t="s">
        <v>81</v>
      </c>
      <c r="E61" s="3151" t="s">
        <v>56</v>
      </c>
      <c r="F61" s="3028" t="s">
        <v>81</v>
      </c>
      <c r="G61" s="3151" t="s">
        <v>56</v>
      </c>
      <c r="H61" s="3288" t="s">
        <v>81</v>
      </c>
      <c r="I61" s="4067" t="s">
        <v>56</v>
      </c>
      <c r="J61" s="3028" t="s">
        <v>81</v>
      </c>
      <c r="K61" s="3151" t="s">
        <v>56</v>
      </c>
      <c r="L61" s="3288" t="s">
        <v>81</v>
      </c>
      <c r="M61" s="4067" t="s">
        <v>56</v>
      </c>
      <c r="N61" s="3028" t="s">
        <v>81</v>
      </c>
      <c r="O61" s="3151" t="s">
        <v>56</v>
      </c>
      <c r="P61" s="3028" t="s">
        <v>81</v>
      </c>
      <c r="Q61" s="3151" t="s">
        <v>56</v>
      </c>
      <c r="R61" s="3288" t="s">
        <v>81</v>
      </c>
      <c r="S61" s="4067" t="s">
        <v>56</v>
      </c>
      <c r="T61" s="3028" t="s">
        <v>81</v>
      </c>
      <c r="U61" s="3151" t="s">
        <v>56</v>
      </c>
      <c r="V61" s="3288" t="s">
        <v>81</v>
      </c>
      <c r="W61" s="4067" t="s">
        <v>56</v>
      </c>
      <c r="X61" s="3028" t="s">
        <v>81</v>
      </c>
      <c r="Y61" s="3151" t="s">
        <v>56</v>
      </c>
      <c r="Z61" s="3288" t="s">
        <v>81</v>
      </c>
      <c r="AA61" s="4067" t="s">
        <v>56</v>
      </c>
      <c r="AB61" s="3028" t="s">
        <v>81</v>
      </c>
      <c r="AC61" s="3151" t="s">
        <v>56</v>
      </c>
      <c r="AD61" s="3288" t="s">
        <v>81</v>
      </c>
      <c r="AE61" s="4067" t="s">
        <v>56</v>
      </c>
      <c r="AF61" s="3028" t="s">
        <v>81</v>
      </c>
      <c r="AG61" s="3151" t="s">
        <v>56</v>
      </c>
      <c r="AH61" s="3288" t="s">
        <v>81</v>
      </c>
      <c r="AI61" s="4067" t="s">
        <v>56</v>
      </c>
      <c r="AJ61" s="3028" t="s">
        <v>81</v>
      </c>
      <c r="AK61" s="4068" t="s">
        <v>56</v>
      </c>
      <c r="AL61" s="7745"/>
      <c r="AM61" s="72"/>
    </row>
    <row r="62" spans="1:39" x14ac:dyDescent="0.25">
      <c r="A62" s="8361" t="s">
        <v>33</v>
      </c>
      <c r="B62" s="8361"/>
      <c r="C62" s="3969">
        <f>SUM(D62+E62)</f>
        <v>0</v>
      </c>
      <c r="D62" s="4069">
        <f>SUM(F62+H62+J62+L62+N62+P62+R62+T62+V62+X62+Z62+AB62+AD62+AF62+AH62+AJ62)</f>
        <v>0</v>
      </c>
      <c r="E62" s="3056">
        <f>SUM(G62+I62+K62+M62+O62+Q62+S62+U62+W62+Y62+AA62+AC62+AE62+AG62+AI62+AK62)</f>
        <v>0</v>
      </c>
      <c r="F62" s="3203"/>
      <c r="G62" s="3481"/>
      <c r="H62" s="3204"/>
      <c r="I62" s="4070"/>
      <c r="J62" s="3203"/>
      <c r="K62" s="4071"/>
      <c r="L62" s="3204"/>
      <c r="M62" s="4070"/>
      <c r="N62" s="3203"/>
      <c r="O62" s="4071"/>
      <c r="P62" s="3203"/>
      <c r="Q62" s="4071"/>
      <c r="R62" s="3204"/>
      <c r="S62" s="4070"/>
      <c r="T62" s="3203"/>
      <c r="U62" s="4071"/>
      <c r="V62" s="3204"/>
      <c r="W62" s="4070"/>
      <c r="X62" s="3203"/>
      <c r="Y62" s="4071"/>
      <c r="Z62" s="3204"/>
      <c r="AA62" s="4070"/>
      <c r="AB62" s="3203"/>
      <c r="AC62" s="4071"/>
      <c r="AD62" s="3204"/>
      <c r="AE62" s="4070"/>
      <c r="AF62" s="3203"/>
      <c r="AG62" s="4071"/>
      <c r="AH62" s="3204"/>
      <c r="AI62" s="4070"/>
      <c r="AJ62" s="3203"/>
      <c r="AK62" s="4072"/>
      <c r="AL62" s="3481"/>
      <c r="AM62" s="836"/>
    </row>
    <row r="63" spans="1:39" x14ac:dyDescent="0.25">
      <c r="A63" s="983" t="s">
        <v>3789</v>
      </c>
      <c r="B63" s="4066"/>
      <c r="C63" s="3975"/>
      <c r="D63" s="3975"/>
      <c r="E63" s="3975"/>
      <c r="F63" s="84"/>
      <c r="G63" s="84"/>
      <c r="H63" s="84"/>
      <c r="I63" s="84"/>
      <c r="J63" s="84"/>
      <c r="K63" s="84"/>
      <c r="L63" s="84"/>
      <c r="M63" s="983"/>
      <c r="N63" s="2928"/>
      <c r="O63" s="2928"/>
      <c r="P63" s="2928"/>
      <c r="Q63" s="65"/>
      <c r="R63" s="65"/>
      <c r="S63" s="65"/>
      <c r="T63" s="65"/>
      <c r="U63" s="84"/>
      <c r="V63" s="84"/>
      <c r="W63" s="84"/>
      <c r="X63" s="84"/>
      <c r="Y63" s="84"/>
      <c r="Z63" s="84"/>
      <c r="AA63" s="84"/>
      <c r="AB63" s="84"/>
      <c r="AC63" s="84"/>
      <c r="AD63" s="84"/>
      <c r="AE63" s="84"/>
      <c r="AF63" s="84"/>
      <c r="AG63" s="84"/>
      <c r="AH63" s="84"/>
      <c r="AI63" s="84"/>
      <c r="AJ63" s="84"/>
      <c r="AK63" s="84"/>
      <c r="AL63" s="84"/>
      <c r="AM63" s="72"/>
    </row>
    <row r="64" spans="1:39" x14ac:dyDescent="0.25">
      <c r="A64" s="7685" t="s">
        <v>4</v>
      </c>
      <c r="B64" s="7679"/>
      <c r="C64" s="7684" t="s">
        <v>50</v>
      </c>
      <c r="D64" s="7685"/>
      <c r="E64" s="7679"/>
      <c r="F64" s="7831" t="s">
        <v>171</v>
      </c>
      <c r="G64" s="7832"/>
      <c r="H64" s="7832"/>
      <c r="I64" s="7832"/>
      <c r="J64" s="7832"/>
      <c r="K64" s="7832"/>
      <c r="L64" s="7832"/>
      <c r="M64" s="7832"/>
      <c r="N64" s="7832"/>
      <c r="O64" s="7832"/>
      <c r="P64" s="7832"/>
      <c r="Q64" s="7832"/>
      <c r="R64" s="7832"/>
      <c r="S64" s="7832"/>
      <c r="T64" s="7832"/>
      <c r="U64" s="7832"/>
      <c r="V64" s="7832"/>
      <c r="W64" s="7832"/>
      <c r="X64" s="7832"/>
      <c r="Y64" s="7832"/>
      <c r="Z64" s="7832"/>
      <c r="AA64" s="7832"/>
      <c r="AB64" s="7832"/>
      <c r="AC64" s="7832"/>
      <c r="AD64" s="7832"/>
      <c r="AE64" s="7832"/>
      <c r="AF64" s="7832"/>
      <c r="AG64" s="7832"/>
      <c r="AH64" s="7832"/>
      <c r="AI64" s="7832"/>
      <c r="AJ64" s="7832"/>
      <c r="AK64" s="7833"/>
      <c r="AL64" s="7655" t="s">
        <v>52</v>
      </c>
      <c r="AM64" s="72"/>
    </row>
    <row r="65" spans="1:39" x14ac:dyDescent="0.25">
      <c r="A65" s="7834"/>
      <c r="B65" s="7037"/>
      <c r="C65" s="7785"/>
      <c r="D65" s="7834"/>
      <c r="E65" s="7037"/>
      <c r="F65" s="7734" t="s">
        <v>2512</v>
      </c>
      <c r="G65" s="7713"/>
      <c r="H65" s="7758" t="s">
        <v>2513</v>
      </c>
      <c r="I65" s="7758"/>
      <c r="J65" s="7734" t="s">
        <v>2514</v>
      </c>
      <c r="K65" s="7713"/>
      <c r="L65" s="7758" t="s">
        <v>2515</v>
      </c>
      <c r="M65" s="7758"/>
      <c r="N65" s="7734" t="s">
        <v>2516</v>
      </c>
      <c r="O65" s="7713"/>
      <c r="P65" s="7758" t="s">
        <v>2517</v>
      </c>
      <c r="Q65" s="7758"/>
      <c r="R65" s="7734" t="s">
        <v>2518</v>
      </c>
      <c r="S65" s="7713"/>
      <c r="T65" s="7758" t="s">
        <v>1833</v>
      </c>
      <c r="U65" s="7758"/>
      <c r="V65" s="7734" t="s">
        <v>1834</v>
      </c>
      <c r="W65" s="7713"/>
      <c r="X65" s="7758" t="s">
        <v>1835</v>
      </c>
      <c r="Y65" s="7758"/>
      <c r="Z65" s="7734" t="s">
        <v>1836</v>
      </c>
      <c r="AA65" s="7713"/>
      <c r="AB65" s="7758" t="s">
        <v>1837</v>
      </c>
      <c r="AC65" s="7758"/>
      <c r="AD65" s="7734" t="s">
        <v>1838</v>
      </c>
      <c r="AE65" s="7713"/>
      <c r="AF65" s="7758" t="s">
        <v>1839</v>
      </c>
      <c r="AG65" s="7758"/>
      <c r="AH65" s="7734" t="s">
        <v>1840</v>
      </c>
      <c r="AI65" s="7713"/>
      <c r="AJ65" s="7734" t="s">
        <v>2519</v>
      </c>
      <c r="AK65" s="7835"/>
      <c r="AL65" s="7657"/>
      <c r="AM65" s="72"/>
    </row>
    <row r="66" spans="1:39" x14ac:dyDescent="0.25">
      <c r="A66" s="7687"/>
      <c r="B66" s="7688"/>
      <c r="C66" s="3028" t="s">
        <v>55</v>
      </c>
      <c r="D66" s="3976" t="s">
        <v>81</v>
      </c>
      <c r="E66" s="3151" t="s">
        <v>56</v>
      </c>
      <c r="F66" s="3011" t="s">
        <v>81</v>
      </c>
      <c r="G66" s="3940" t="s">
        <v>56</v>
      </c>
      <c r="H66" s="3941" t="s">
        <v>81</v>
      </c>
      <c r="I66" s="3942" t="s">
        <v>56</v>
      </c>
      <c r="J66" s="3011" t="s">
        <v>81</v>
      </c>
      <c r="K66" s="3940" t="s">
        <v>56</v>
      </c>
      <c r="L66" s="3941" t="s">
        <v>81</v>
      </c>
      <c r="M66" s="3942" t="s">
        <v>56</v>
      </c>
      <c r="N66" s="3011" t="s">
        <v>81</v>
      </c>
      <c r="O66" s="3940" t="s">
        <v>56</v>
      </c>
      <c r="P66" s="3941" t="s">
        <v>81</v>
      </c>
      <c r="Q66" s="3942" t="s">
        <v>56</v>
      </c>
      <c r="R66" s="3011" t="s">
        <v>81</v>
      </c>
      <c r="S66" s="3940" t="s">
        <v>56</v>
      </c>
      <c r="T66" s="3941" t="s">
        <v>81</v>
      </c>
      <c r="U66" s="3942" t="s">
        <v>56</v>
      </c>
      <c r="V66" s="3011" t="s">
        <v>81</v>
      </c>
      <c r="W66" s="3940" t="s">
        <v>56</v>
      </c>
      <c r="X66" s="3941" t="s">
        <v>81</v>
      </c>
      <c r="Y66" s="3942" t="s">
        <v>56</v>
      </c>
      <c r="Z66" s="3011" t="s">
        <v>81</v>
      </c>
      <c r="AA66" s="3940" t="s">
        <v>56</v>
      </c>
      <c r="AB66" s="3941" t="s">
        <v>81</v>
      </c>
      <c r="AC66" s="3942" t="s">
        <v>56</v>
      </c>
      <c r="AD66" s="3011" t="s">
        <v>81</v>
      </c>
      <c r="AE66" s="3940" t="s">
        <v>56</v>
      </c>
      <c r="AF66" s="3941" t="s">
        <v>81</v>
      </c>
      <c r="AG66" s="3942" t="s">
        <v>56</v>
      </c>
      <c r="AH66" s="3011" t="s">
        <v>81</v>
      </c>
      <c r="AI66" s="3940" t="s">
        <v>56</v>
      </c>
      <c r="AJ66" s="3011" t="s">
        <v>81</v>
      </c>
      <c r="AK66" s="3978" t="s">
        <v>56</v>
      </c>
      <c r="AL66" s="7565"/>
      <c r="AM66" s="72"/>
    </row>
    <row r="67" spans="1:39" x14ac:dyDescent="0.25">
      <c r="A67" s="8358" t="s">
        <v>33</v>
      </c>
      <c r="B67" s="8358"/>
      <c r="C67" s="4073">
        <f>SUM(D67+E67)</f>
        <v>0</v>
      </c>
      <c r="D67" s="3242">
        <f t="shared" ref="D67:E69" si="10">SUM(F67+H67+J67+L67+N67+P67+R67+T67+V67+X67+Z67+AB67+AD67+AF67+AH67+AJ67)</f>
        <v>0</v>
      </c>
      <c r="E67" s="3037">
        <f t="shared" si="10"/>
        <v>0</v>
      </c>
      <c r="F67" s="704"/>
      <c r="G67" s="3038"/>
      <c r="H67" s="3192"/>
      <c r="I67" s="706"/>
      <c r="J67" s="704"/>
      <c r="K67" s="705"/>
      <c r="L67" s="3192"/>
      <c r="M67" s="706"/>
      <c r="N67" s="704"/>
      <c r="O67" s="705"/>
      <c r="P67" s="3192"/>
      <c r="Q67" s="706"/>
      <c r="R67" s="704"/>
      <c r="S67" s="705"/>
      <c r="T67" s="3192"/>
      <c r="U67" s="706"/>
      <c r="V67" s="704"/>
      <c r="W67" s="705"/>
      <c r="X67" s="3192"/>
      <c r="Y67" s="706"/>
      <c r="Z67" s="704"/>
      <c r="AA67" s="705"/>
      <c r="AB67" s="3192"/>
      <c r="AC67" s="706"/>
      <c r="AD67" s="704"/>
      <c r="AE67" s="705"/>
      <c r="AF67" s="3192"/>
      <c r="AG67" s="706"/>
      <c r="AH67" s="704"/>
      <c r="AI67" s="705"/>
      <c r="AJ67" s="3039"/>
      <c r="AK67" s="708"/>
      <c r="AL67" s="2808"/>
      <c r="AM67" s="836"/>
    </row>
    <row r="68" spans="1:39" x14ac:dyDescent="0.25">
      <c r="A68" s="8359" t="s">
        <v>505</v>
      </c>
      <c r="B68" s="8360"/>
      <c r="C68" s="1527">
        <f>SUM(D68+E68)</f>
        <v>0</v>
      </c>
      <c r="D68" s="1519">
        <f t="shared" si="10"/>
        <v>0</v>
      </c>
      <c r="E68" s="637">
        <f t="shared" si="10"/>
        <v>0</v>
      </c>
      <c r="F68" s="41"/>
      <c r="G68" s="44"/>
      <c r="H68" s="62"/>
      <c r="I68" s="655"/>
      <c r="J68" s="41"/>
      <c r="K68" s="63"/>
      <c r="L68" s="62"/>
      <c r="M68" s="655"/>
      <c r="N68" s="41"/>
      <c r="O68" s="63"/>
      <c r="P68" s="62"/>
      <c r="Q68" s="655"/>
      <c r="R68" s="41"/>
      <c r="S68" s="63"/>
      <c r="T68" s="62"/>
      <c r="U68" s="655"/>
      <c r="V68" s="41"/>
      <c r="W68" s="63"/>
      <c r="X68" s="62"/>
      <c r="Y68" s="655"/>
      <c r="Z68" s="41"/>
      <c r="AA68" s="63"/>
      <c r="AB68" s="62"/>
      <c r="AC68" s="655"/>
      <c r="AD68" s="41"/>
      <c r="AE68" s="63"/>
      <c r="AF68" s="62"/>
      <c r="AG68" s="655"/>
      <c r="AH68" s="41"/>
      <c r="AI68" s="63"/>
      <c r="AJ68" s="164"/>
      <c r="AK68" s="43"/>
      <c r="AL68" s="44"/>
      <c r="AM68" s="836"/>
    </row>
    <row r="69" spans="1:39" x14ac:dyDescent="0.25">
      <c r="A69" s="8356" t="s">
        <v>2366</v>
      </c>
      <c r="B69" s="8356"/>
      <c r="C69" s="1530">
        <f>SUM(D69+E69)</f>
        <v>0</v>
      </c>
      <c r="D69" s="1531">
        <f t="shared" si="10"/>
        <v>0</v>
      </c>
      <c r="E69" s="2839">
        <f t="shared" si="10"/>
        <v>0</v>
      </c>
      <c r="F69" s="2013"/>
      <c r="G69" s="173"/>
      <c r="H69" s="2732"/>
      <c r="I69" s="2015"/>
      <c r="J69" s="2013"/>
      <c r="K69" s="2014"/>
      <c r="L69" s="2732"/>
      <c r="M69" s="2015"/>
      <c r="N69" s="2013"/>
      <c r="O69" s="2014"/>
      <c r="P69" s="2732"/>
      <c r="Q69" s="2015"/>
      <c r="R69" s="2013"/>
      <c r="S69" s="2014"/>
      <c r="T69" s="2732"/>
      <c r="U69" s="2015"/>
      <c r="V69" s="2013"/>
      <c r="W69" s="2014"/>
      <c r="X69" s="2732"/>
      <c r="Y69" s="2015"/>
      <c r="Z69" s="2013"/>
      <c r="AA69" s="2014"/>
      <c r="AB69" s="2732"/>
      <c r="AC69" s="2015"/>
      <c r="AD69" s="2013"/>
      <c r="AE69" s="2014"/>
      <c r="AF69" s="2732"/>
      <c r="AG69" s="2015"/>
      <c r="AH69" s="2013"/>
      <c r="AI69" s="2014"/>
      <c r="AJ69" s="2346"/>
      <c r="AK69" s="2169"/>
      <c r="AL69" s="599"/>
      <c r="AM69" s="836"/>
    </row>
    <row r="70" spans="1:39" x14ac:dyDescent="0.25">
      <c r="A70" s="8357" t="s">
        <v>50</v>
      </c>
      <c r="B70" s="8357"/>
      <c r="C70" s="3969">
        <f t="shared" ref="C70:AL70" si="11">SUM(C67:C69)</f>
        <v>0</v>
      </c>
      <c r="D70" s="4069">
        <f t="shared" si="11"/>
        <v>0</v>
      </c>
      <c r="E70" s="3056">
        <f t="shared" si="11"/>
        <v>0</v>
      </c>
      <c r="F70" s="3057">
        <f t="shared" si="11"/>
        <v>0</v>
      </c>
      <c r="G70" s="3058">
        <f t="shared" si="11"/>
        <v>0</v>
      </c>
      <c r="H70" s="3060">
        <f t="shared" si="11"/>
        <v>0</v>
      </c>
      <c r="I70" s="4074">
        <f t="shared" si="11"/>
        <v>0</v>
      </c>
      <c r="J70" s="3057">
        <f t="shared" si="11"/>
        <v>0</v>
      </c>
      <c r="K70" s="4075">
        <f t="shared" si="11"/>
        <v>0</v>
      </c>
      <c r="L70" s="3060">
        <f t="shared" si="11"/>
        <v>0</v>
      </c>
      <c r="M70" s="4074">
        <f t="shared" si="11"/>
        <v>0</v>
      </c>
      <c r="N70" s="3057">
        <f t="shared" si="11"/>
        <v>0</v>
      </c>
      <c r="O70" s="4075">
        <f t="shared" si="11"/>
        <v>0</v>
      </c>
      <c r="P70" s="3060">
        <f t="shared" si="11"/>
        <v>0</v>
      </c>
      <c r="Q70" s="4074">
        <f t="shared" si="11"/>
        <v>0</v>
      </c>
      <c r="R70" s="3057">
        <f t="shared" si="11"/>
        <v>0</v>
      </c>
      <c r="S70" s="4075">
        <f t="shared" si="11"/>
        <v>0</v>
      </c>
      <c r="T70" s="3060">
        <f t="shared" si="11"/>
        <v>0</v>
      </c>
      <c r="U70" s="4074">
        <f t="shared" si="11"/>
        <v>0</v>
      </c>
      <c r="V70" s="3057">
        <f t="shared" si="11"/>
        <v>0</v>
      </c>
      <c r="W70" s="4075">
        <f t="shared" si="11"/>
        <v>0</v>
      </c>
      <c r="X70" s="3060">
        <f t="shared" si="11"/>
        <v>0</v>
      </c>
      <c r="Y70" s="4074">
        <f t="shared" si="11"/>
        <v>0</v>
      </c>
      <c r="Z70" s="3057">
        <f t="shared" si="11"/>
        <v>0</v>
      </c>
      <c r="AA70" s="4075">
        <f t="shared" si="11"/>
        <v>0</v>
      </c>
      <c r="AB70" s="3060">
        <f t="shared" si="11"/>
        <v>0</v>
      </c>
      <c r="AC70" s="4074">
        <f t="shared" si="11"/>
        <v>0</v>
      </c>
      <c r="AD70" s="3057">
        <f t="shared" si="11"/>
        <v>0</v>
      </c>
      <c r="AE70" s="4075">
        <f t="shared" si="11"/>
        <v>0</v>
      </c>
      <c r="AF70" s="3060">
        <f t="shared" si="11"/>
        <v>0</v>
      </c>
      <c r="AG70" s="4074">
        <f t="shared" si="11"/>
        <v>0</v>
      </c>
      <c r="AH70" s="3057">
        <f t="shared" si="11"/>
        <v>0</v>
      </c>
      <c r="AI70" s="4075">
        <f t="shared" si="11"/>
        <v>0</v>
      </c>
      <c r="AJ70" s="3062">
        <f t="shared" si="11"/>
        <v>0</v>
      </c>
      <c r="AK70" s="4076">
        <f t="shared" si="11"/>
        <v>0</v>
      </c>
      <c r="AL70" s="3058">
        <f t="shared" si="11"/>
        <v>0</v>
      </c>
      <c r="AM70" s="2114"/>
    </row>
    <row r="71" spans="1:39" x14ac:dyDescent="0.25">
      <c r="A71" s="983" t="s">
        <v>2551</v>
      </c>
      <c r="B71" s="4066"/>
      <c r="C71" s="3975"/>
      <c r="D71" s="3975"/>
      <c r="E71" s="3975"/>
      <c r="F71" s="84"/>
      <c r="G71" s="84"/>
      <c r="H71" s="84"/>
      <c r="I71" s="84"/>
      <c r="J71" s="84"/>
      <c r="K71" s="84"/>
      <c r="L71" s="84"/>
      <c r="M71" s="983"/>
      <c r="N71" s="2928"/>
      <c r="O71" s="2928"/>
      <c r="P71" s="2928"/>
      <c r="Q71" s="65"/>
      <c r="R71" s="65"/>
      <c r="S71" s="65"/>
      <c r="T71" s="65"/>
      <c r="U71" s="84"/>
      <c r="V71" s="84"/>
      <c r="W71" s="84"/>
      <c r="X71" s="84"/>
      <c r="Y71" s="84"/>
      <c r="Z71" s="84"/>
      <c r="AA71" s="84"/>
      <c r="AB71" s="84"/>
      <c r="AC71" s="84"/>
      <c r="AD71" s="84"/>
      <c r="AE71" s="84"/>
      <c r="AF71" s="84"/>
      <c r="AG71" s="84"/>
      <c r="AH71" s="84"/>
      <c r="AI71" s="84"/>
      <c r="AJ71" s="84"/>
      <c r="AK71" s="84"/>
      <c r="AL71" s="84"/>
      <c r="AM71" s="72"/>
    </row>
    <row r="72" spans="1:39" x14ac:dyDescent="0.25">
      <c r="A72" s="7685" t="s">
        <v>4</v>
      </c>
      <c r="B72" s="7679"/>
      <c r="C72" s="7684" t="s">
        <v>50</v>
      </c>
      <c r="D72" s="7685"/>
      <c r="E72" s="7679"/>
      <c r="F72" s="7831" t="s">
        <v>171</v>
      </c>
      <c r="G72" s="7832"/>
      <c r="H72" s="7832"/>
      <c r="I72" s="7832"/>
      <c r="J72" s="7832"/>
      <c r="K72" s="7832"/>
      <c r="L72" s="7832"/>
      <c r="M72" s="7832"/>
      <c r="N72" s="7832"/>
      <c r="O72" s="7832"/>
      <c r="P72" s="7832"/>
      <c r="Q72" s="7832"/>
      <c r="R72" s="7832"/>
      <c r="S72" s="7832"/>
      <c r="T72" s="7832"/>
      <c r="U72" s="7832"/>
      <c r="V72" s="7832"/>
      <c r="W72" s="7832"/>
      <c r="X72" s="7832"/>
      <c r="Y72" s="7832"/>
      <c r="Z72" s="7832"/>
      <c r="AA72" s="7832"/>
      <c r="AB72" s="7832"/>
      <c r="AC72" s="7832"/>
      <c r="AD72" s="7832"/>
      <c r="AE72" s="7832"/>
      <c r="AF72" s="7832"/>
      <c r="AG72" s="7832"/>
      <c r="AH72" s="7832"/>
      <c r="AI72" s="7832"/>
      <c r="AJ72" s="7832"/>
      <c r="AK72" s="7833"/>
      <c r="AL72" s="7655" t="s">
        <v>52</v>
      </c>
      <c r="AM72" s="7651" t="s">
        <v>366</v>
      </c>
    </row>
    <row r="73" spans="1:39" x14ac:dyDescent="0.25">
      <c r="A73" s="7834"/>
      <c r="B73" s="7037"/>
      <c r="C73" s="7716"/>
      <c r="D73" s="7687"/>
      <c r="E73" s="7688"/>
      <c r="F73" s="7684" t="s">
        <v>2512</v>
      </c>
      <c r="G73" s="7679"/>
      <c r="H73" s="7685" t="s">
        <v>2513</v>
      </c>
      <c r="I73" s="7685"/>
      <c r="J73" s="7684" t="s">
        <v>2514</v>
      </c>
      <c r="K73" s="7679"/>
      <c r="L73" s="7684" t="s">
        <v>2515</v>
      </c>
      <c r="M73" s="7679"/>
      <c r="N73" s="7685" t="s">
        <v>2516</v>
      </c>
      <c r="O73" s="7685"/>
      <c r="P73" s="7684" t="s">
        <v>2517</v>
      </c>
      <c r="Q73" s="7679"/>
      <c r="R73" s="7685" t="s">
        <v>2518</v>
      </c>
      <c r="S73" s="7685"/>
      <c r="T73" s="7684" t="s">
        <v>1833</v>
      </c>
      <c r="U73" s="7679"/>
      <c r="V73" s="7685" t="s">
        <v>1834</v>
      </c>
      <c r="W73" s="7685"/>
      <c r="X73" s="7684" t="s">
        <v>1835</v>
      </c>
      <c r="Y73" s="7679"/>
      <c r="Z73" s="7685" t="s">
        <v>1836</v>
      </c>
      <c r="AA73" s="7685"/>
      <c r="AB73" s="7684" t="s">
        <v>1837</v>
      </c>
      <c r="AC73" s="7679"/>
      <c r="AD73" s="7685" t="s">
        <v>1838</v>
      </c>
      <c r="AE73" s="7685"/>
      <c r="AF73" s="7684" t="s">
        <v>1839</v>
      </c>
      <c r="AG73" s="7679"/>
      <c r="AH73" s="7685" t="s">
        <v>1840</v>
      </c>
      <c r="AI73" s="7685"/>
      <c r="AJ73" s="7684" t="s">
        <v>2519</v>
      </c>
      <c r="AK73" s="8355"/>
      <c r="AL73" s="7657"/>
      <c r="AM73" s="7747"/>
    </row>
    <row r="74" spans="1:39" x14ac:dyDescent="0.25">
      <c r="A74" s="7687"/>
      <c r="B74" s="7688"/>
      <c r="C74" s="3028" t="s">
        <v>55</v>
      </c>
      <c r="D74" s="3976" t="s">
        <v>81</v>
      </c>
      <c r="E74" s="3151" t="s">
        <v>56</v>
      </c>
      <c r="F74" s="3031" t="s">
        <v>81</v>
      </c>
      <c r="G74" s="3030" t="s">
        <v>56</v>
      </c>
      <c r="H74" s="3046" t="s">
        <v>81</v>
      </c>
      <c r="I74" s="3045" t="s">
        <v>56</v>
      </c>
      <c r="J74" s="3031" t="s">
        <v>81</v>
      </c>
      <c r="K74" s="3030" t="s">
        <v>56</v>
      </c>
      <c r="L74" s="3031" t="s">
        <v>81</v>
      </c>
      <c r="M74" s="3030" t="s">
        <v>56</v>
      </c>
      <c r="N74" s="3046" t="s">
        <v>81</v>
      </c>
      <c r="O74" s="3045" t="s">
        <v>56</v>
      </c>
      <c r="P74" s="3031" t="s">
        <v>81</v>
      </c>
      <c r="Q74" s="3030" t="s">
        <v>56</v>
      </c>
      <c r="R74" s="3046" t="s">
        <v>81</v>
      </c>
      <c r="S74" s="3045" t="s">
        <v>56</v>
      </c>
      <c r="T74" s="3031" t="s">
        <v>81</v>
      </c>
      <c r="U74" s="3030" t="s">
        <v>56</v>
      </c>
      <c r="V74" s="3046" t="s">
        <v>81</v>
      </c>
      <c r="W74" s="3045" t="s">
        <v>56</v>
      </c>
      <c r="X74" s="3031" t="s">
        <v>81</v>
      </c>
      <c r="Y74" s="3030" t="s">
        <v>56</v>
      </c>
      <c r="Z74" s="3046" t="s">
        <v>81</v>
      </c>
      <c r="AA74" s="3045" t="s">
        <v>56</v>
      </c>
      <c r="AB74" s="3031" t="s">
        <v>81</v>
      </c>
      <c r="AC74" s="3030" t="s">
        <v>56</v>
      </c>
      <c r="AD74" s="3046" t="s">
        <v>81</v>
      </c>
      <c r="AE74" s="3045" t="s">
        <v>56</v>
      </c>
      <c r="AF74" s="3031" t="s">
        <v>81</v>
      </c>
      <c r="AG74" s="3030" t="s">
        <v>56</v>
      </c>
      <c r="AH74" s="3046" t="s">
        <v>81</v>
      </c>
      <c r="AI74" s="3045" t="s">
        <v>56</v>
      </c>
      <c r="AJ74" s="3031" t="s">
        <v>81</v>
      </c>
      <c r="AK74" s="3259" t="s">
        <v>56</v>
      </c>
      <c r="AL74" s="7565"/>
      <c r="AM74" s="7727"/>
    </row>
    <row r="75" spans="1:39" x14ac:dyDescent="0.25">
      <c r="A75" s="7759" t="s">
        <v>505</v>
      </c>
      <c r="B75" s="7760"/>
      <c r="C75" s="1524">
        <f>SUM(D75+E75)</f>
        <v>0</v>
      </c>
      <c r="D75" s="1525">
        <f>SUM(F75+H75+J75+L75+N75+P75+R75+T75+V75+X75+Z75+AB75+AD75+AF75+AH75+AJ75)</f>
        <v>0</v>
      </c>
      <c r="E75" s="1526">
        <f>SUM(G75+I75+K75+M75+O75+Q75+S75+U75+W75+Y75+AA75+AC75+AE75+AG75+AI75+AK75)</f>
        <v>0</v>
      </c>
      <c r="F75" s="332"/>
      <c r="G75" s="299"/>
      <c r="H75" s="334"/>
      <c r="I75" s="711"/>
      <c r="J75" s="332"/>
      <c r="K75" s="593"/>
      <c r="L75" s="332"/>
      <c r="M75" s="593"/>
      <c r="N75" s="334"/>
      <c r="O75" s="711"/>
      <c r="P75" s="332"/>
      <c r="Q75" s="593"/>
      <c r="R75" s="334"/>
      <c r="S75" s="711"/>
      <c r="T75" s="332"/>
      <c r="U75" s="593"/>
      <c r="V75" s="334"/>
      <c r="W75" s="711"/>
      <c r="X75" s="332"/>
      <c r="Y75" s="593"/>
      <c r="Z75" s="334"/>
      <c r="AA75" s="711"/>
      <c r="AB75" s="332"/>
      <c r="AC75" s="593"/>
      <c r="AD75" s="334"/>
      <c r="AE75" s="711"/>
      <c r="AF75" s="332"/>
      <c r="AG75" s="593"/>
      <c r="AH75" s="334"/>
      <c r="AI75" s="711"/>
      <c r="AJ75" s="2152"/>
      <c r="AK75" s="837"/>
      <c r="AL75" s="299"/>
      <c r="AM75" s="2164"/>
    </row>
    <row r="76" spans="1:39" x14ac:dyDescent="0.25">
      <c r="A76" s="8356" t="s">
        <v>2366</v>
      </c>
      <c r="B76" s="8356"/>
      <c r="C76" s="4055">
        <f>SUM(D76+E76)</f>
        <v>0</v>
      </c>
      <c r="D76" s="4056">
        <f>SUM(F76+H76+J76+L76+N76+P76+R76+T76+V76+X76+Z76+AB76+AD76+AF76+AH76+AJ76)</f>
        <v>0</v>
      </c>
      <c r="E76" s="4077">
        <f>SUM(G76+I76+K76+M76+O76+Q76+S76+U76+W76+Y76+AA76+AC76+AE76+AG76+AI76+AK76)</f>
        <v>0</v>
      </c>
      <c r="F76" s="2013"/>
      <c r="G76" s="173"/>
      <c r="H76" s="2732"/>
      <c r="I76" s="2015"/>
      <c r="J76" s="2013"/>
      <c r="K76" s="2014"/>
      <c r="L76" s="2013"/>
      <c r="M76" s="2014"/>
      <c r="N76" s="2732"/>
      <c r="O76" s="2015"/>
      <c r="P76" s="2013"/>
      <c r="Q76" s="2014"/>
      <c r="R76" s="2732"/>
      <c r="S76" s="2015"/>
      <c r="T76" s="2013"/>
      <c r="U76" s="2014"/>
      <c r="V76" s="2732"/>
      <c r="W76" s="2015"/>
      <c r="X76" s="2013"/>
      <c r="Y76" s="2014"/>
      <c r="Z76" s="2732"/>
      <c r="AA76" s="2015"/>
      <c r="AB76" s="2013"/>
      <c r="AC76" s="2014"/>
      <c r="AD76" s="2732"/>
      <c r="AE76" s="2015"/>
      <c r="AF76" s="175"/>
      <c r="AG76" s="150"/>
      <c r="AH76" s="2732"/>
      <c r="AI76" s="2015"/>
      <c r="AJ76" s="2346"/>
      <c r="AK76" s="2169"/>
      <c r="AL76" s="599"/>
      <c r="AM76" s="3198"/>
    </row>
    <row r="77" spans="1:39" x14ac:dyDescent="0.25">
      <c r="A77" s="8357" t="s">
        <v>50</v>
      </c>
      <c r="B77" s="8357"/>
      <c r="C77" s="3969">
        <f t="shared" ref="C77:AL77" si="12">SUM(C75:C76)</f>
        <v>0</v>
      </c>
      <c r="D77" s="4069">
        <f>SUM(D75:D76)</f>
        <v>0</v>
      </c>
      <c r="E77" s="3056">
        <f t="shared" si="12"/>
        <v>0</v>
      </c>
      <c r="F77" s="3057">
        <f>SUM(F75:F76)</f>
        <v>0</v>
      </c>
      <c r="G77" s="3058">
        <f t="shared" si="12"/>
        <v>0</v>
      </c>
      <c r="H77" s="3060">
        <f t="shared" si="12"/>
        <v>0</v>
      </c>
      <c r="I77" s="4074">
        <f t="shared" si="12"/>
        <v>0</v>
      </c>
      <c r="J77" s="3057">
        <f t="shared" si="12"/>
        <v>0</v>
      </c>
      <c r="K77" s="4075">
        <f t="shared" si="12"/>
        <v>0</v>
      </c>
      <c r="L77" s="3057">
        <f t="shared" si="12"/>
        <v>0</v>
      </c>
      <c r="M77" s="4075">
        <f t="shared" si="12"/>
        <v>0</v>
      </c>
      <c r="N77" s="3060">
        <f t="shared" si="12"/>
        <v>0</v>
      </c>
      <c r="O77" s="4074">
        <f t="shared" si="12"/>
        <v>0</v>
      </c>
      <c r="P77" s="3057">
        <f t="shared" si="12"/>
        <v>0</v>
      </c>
      <c r="Q77" s="4075">
        <f t="shared" si="12"/>
        <v>0</v>
      </c>
      <c r="R77" s="3060">
        <f t="shared" si="12"/>
        <v>0</v>
      </c>
      <c r="S77" s="4074">
        <f t="shared" si="12"/>
        <v>0</v>
      </c>
      <c r="T77" s="3057">
        <f t="shared" si="12"/>
        <v>0</v>
      </c>
      <c r="U77" s="4075">
        <f t="shared" si="12"/>
        <v>0</v>
      </c>
      <c r="V77" s="3060">
        <f t="shared" si="12"/>
        <v>0</v>
      </c>
      <c r="W77" s="4074">
        <f t="shared" si="12"/>
        <v>0</v>
      </c>
      <c r="X77" s="3057">
        <f t="shared" si="12"/>
        <v>0</v>
      </c>
      <c r="Y77" s="4075">
        <f t="shared" si="12"/>
        <v>0</v>
      </c>
      <c r="Z77" s="3060">
        <f t="shared" si="12"/>
        <v>0</v>
      </c>
      <c r="AA77" s="4074">
        <f t="shared" si="12"/>
        <v>0</v>
      </c>
      <c r="AB77" s="3057">
        <f t="shared" si="12"/>
        <v>0</v>
      </c>
      <c r="AC77" s="4075">
        <f t="shared" si="12"/>
        <v>0</v>
      </c>
      <c r="AD77" s="3060">
        <f t="shared" si="12"/>
        <v>0</v>
      </c>
      <c r="AE77" s="4078">
        <f t="shared" si="12"/>
        <v>0</v>
      </c>
      <c r="AF77" s="4078">
        <f t="shared" si="12"/>
        <v>0</v>
      </c>
      <c r="AG77" s="4078">
        <f t="shared" si="12"/>
        <v>0</v>
      </c>
      <c r="AH77" s="4078">
        <f t="shared" si="12"/>
        <v>0</v>
      </c>
      <c r="AI77" s="4074">
        <f t="shared" si="12"/>
        <v>0</v>
      </c>
      <c r="AJ77" s="3062">
        <f t="shared" si="12"/>
        <v>0</v>
      </c>
      <c r="AK77" s="4076">
        <f t="shared" si="12"/>
        <v>0</v>
      </c>
      <c r="AL77" s="3058">
        <f t="shared" si="12"/>
        <v>0</v>
      </c>
      <c r="AM77" s="3071">
        <f>+AM76</f>
        <v>0</v>
      </c>
    </row>
    <row r="78" spans="1:39" x14ac:dyDescent="0.25">
      <c r="A78" s="983" t="s">
        <v>2552</v>
      </c>
      <c r="B78" s="4066"/>
      <c r="C78" s="3975"/>
      <c r="D78" s="3975"/>
      <c r="E78" s="3975"/>
      <c r="F78" s="983"/>
      <c r="G78" s="84"/>
      <c r="H78" s="84"/>
      <c r="I78" s="84"/>
      <c r="J78" s="84"/>
      <c r="K78" s="84"/>
      <c r="L78" s="84"/>
      <c r="M78" s="983"/>
      <c r="N78" s="84"/>
      <c r="O78" s="84"/>
      <c r="P78" s="84"/>
      <c r="Q78" s="65"/>
      <c r="R78" s="65"/>
      <c r="S78" s="65"/>
      <c r="T78" s="65"/>
      <c r="U78" s="65"/>
      <c r="V78" s="65"/>
      <c r="W78" s="84"/>
      <c r="X78" s="84"/>
      <c r="Y78" s="84"/>
      <c r="Z78" s="84"/>
      <c r="AA78" s="84"/>
      <c r="AB78" s="84"/>
      <c r="AC78" s="84"/>
      <c r="AD78" s="84"/>
      <c r="AE78" s="84"/>
      <c r="AF78" s="84"/>
      <c r="AG78" s="84"/>
      <c r="AH78" s="84"/>
      <c r="AI78" s="84"/>
      <c r="AJ78" s="84"/>
      <c r="AK78" s="84"/>
      <c r="AL78" s="84"/>
      <c r="AM78" s="73"/>
    </row>
    <row r="79" spans="1:39" x14ac:dyDescent="0.25">
      <c r="A79" s="7685" t="s">
        <v>2511</v>
      </c>
      <c r="B79" s="7679"/>
      <c r="C79" s="7684" t="s">
        <v>50</v>
      </c>
      <c r="D79" s="7685"/>
      <c r="E79" s="7679"/>
      <c r="F79" s="7723" t="s">
        <v>171</v>
      </c>
      <c r="G79" s="7743"/>
      <c r="H79" s="7743"/>
      <c r="I79" s="7743"/>
      <c r="J79" s="7743"/>
      <c r="K79" s="7743"/>
      <c r="L79" s="7743"/>
      <c r="M79" s="7743"/>
      <c r="N79" s="7743"/>
      <c r="O79" s="7743"/>
      <c r="P79" s="7743"/>
      <c r="Q79" s="7743"/>
      <c r="R79" s="7743"/>
      <c r="S79" s="7743"/>
      <c r="T79" s="7743"/>
      <c r="U79" s="7743"/>
      <c r="V79" s="7743"/>
      <c r="W79" s="7743"/>
      <c r="X79" s="7743"/>
      <c r="Y79" s="7743"/>
      <c r="Z79" s="7743"/>
      <c r="AA79" s="7743"/>
      <c r="AB79" s="7743"/>
      <c r="AC79" s="7743"/>
      <c r="AD79" s="7743"/>
      <c r="AE79" s="7743"/>
      <c r="AF79" s="7743"/>
      <c r="AG79" s="7743"/>
      <c r="AH79" s="7743"/>
      <c r="AI79" s="7743"/>
      <c r="AJ79" s="7743"/>
      <c r="AK79" s="7724"/>
      <c r="AL79" s="84"/>
      <c r="AM79" s="73"/>
    </row>
    <row r="80" spans="1:39" x14ac:dyDescent="0.25">
      <c r="A80" s="7834"/>
      <c r="B80" s="7037"/>
      <c r="C80" s="7716"/>
      <c r="D80" s="7687"/>
      <c r="E80" s="7688"/>
      <c r="F80" s="7734" t="s">
        <v>2512</v>
      </c>
      <c r="G80" s="7713"/>
      <c r="H80" s="7758" t="s">
        <v>2513</v>
      </c>
      <c r="I80" s="7758"/>
      <c r="J80" s="7734" t="s">
        <v>2514</v>
      </c>
      <c r="K80" s="7713"/>
      <c r="L80" s="7758" t="s">
        <v>2515</v>
      </c>
      <c r="M80" s="7758"/>
      <c r="N80" s="7734" t="s">
        <v>2516</v>
      </c>
      <c r="O80" s="7713"/>
      <c r="P80" s="7685" t="s">
        <v>2517</v>
      </c>
      <c r="Q80" s="7685"/>
      <c r="R80" s="7684" t="s">
        <v>2518</v>
      </c>
      <c r="S80" s="7679"/>
      <c r="T80" s="7684" t="s">
        <v>1833</v>
      </c>
      <c r="U80" s="7679"/>
      <c r="V80" s="7685" t="s">
        <v>1834</v>
      </c>
      <c r="W80" s="7685"/>
      <c r="X80" s="7684" t="s">
        <v>1835</v>
      </c>
      <c r="Y80" s="7679"/>
      <c r="Z80" s="7685" t="s">
        <v>1836</v>
      </c>
      <c r="AA80" s="7685"/>
      <c r="AB80" s="7684" t="s">
        <v>1837</v>
      </c>
      <c r="AC80" s="7679"/>
      <c r="AD80" s="7685" t="s">
        <v>1838</v>
      </c>
      <c r="AE80" s="7685"/>
      <c r="AF80" s="7684" t="s">
        <v>1839</v>
      </c>
      <c r="AG80" s="7679"/>
      <c r="AH80" s="7685" t="s">
        <v>1840</v>
      </c>
      <c r="AI80" s="7685"/>
      <c r="AJ80" s="7684" t="s">
        <v>2519</v>
      </c>
      <c r="AK80" s="7679"/>
      <c r="AL80" s="65"/>
      <c r="AM80" s="72"/>
    </row>
    <row r="81" spans="1:39" x14ac:dyDescent="0.25">
      <c r="A81" s="7687"/>
      <c r="B81" s="7688"/>
      <c r="C81" s="3028" t="s">
        <v>55</v>
      </c>
      <c r="D81" s="3976" t="s">
        <v>81</v>
      </c>
      <c r="E81" s="4079" t="s">
        <v>56</v>
      </c>
      <c r="F81" s="3028" t="s">
        <v>81</v>
      </c>
      <c r="G81" s="3151" t="s">
        <v>56</v>
      </c>
      <c r="H81" s="3288" t="s">
        <v>81</v>
      </c>
      <c r="I81" s="4067" t="s">
        <v>56</v>
      </c>
      <c r="J81" s="3028" t="s">
        <v>81</v>
      </c>
      <c r="K81" s="3151" t="s">
        <v>56</v>
      </c>
      <c r="L81" s="3288" t="s">
        <v>81</v>
      </c>
      <c r="M81" s="4067" t="s">
        <v>56</v>
      </c>
      <c r="N81" s="3028" t="s">
        <v>81</v>
      </c>
      <c r="O81" s="3151" t="s">
        <v>56</v>
      </c>
      <c r="P81" s="3288" t="s">
        <v>81</v>
      </c>
      <c r="Q81" s="4067" t="s">
        <v>56</v>
      </c>
      <c r="R81" s="3028" t="s">
        <v>81</v>
      </c>
      <c r="S81" s="3151" t="s">
        <v>56</v>
      </c>
      <c r="T81" s="3028" t="s">
        <v>81</v>
      </c>
      <c r="U81" s="3151" t="s">
        <v>56</v>
      </c>
      <c r="V81" s="3288" t="s">
        <v>81</v>
      </c>
      <c r="W81" s="4067" t="s">
        <v>56</v>
      </c>
      <c r="X81" s="3028" t="s">
        <v>81</v>
      </c>
      <c r="Y81" s="3151" t="s">
        <v>56</v>
      </c>
      <c r="Z81" s="3288" t="s">
        <v>81</v>
      </c>
      <c r="AA81" s="4067" t="s">
        <v>56</v>
      </c>
      <c r="AB81" s="3028" t="s">
        <v>81</v>
      </c>
      <c r="AC81" s="3151" t="s">
        <v>56</v>
      </c>
      <c r="AD81" s="3288" t="s">
        <v>81</v>
      </c>
      <c r="AE81" s="4067" t="s">
        <v>56</v>
      </c>
      <c r="AF81" s="3028" t="s">
        <v>81</v>
      </c>
      <c r="AG81" s="3151" t="s">
        <v>56</v>
      </c>
      <c r="AH81" s="3288" t="s">
        <v>81</v>
      </c>
      <c r="AI81" s="4067" t="s">
        <v>56</v>
      </c>
      <c r="AJ81" s="3028" t="s">
        <v>81</v>
      </c>
      <c r="AK81" s="3151" t="s">
        <v>56</v>
      </c>
      <c r="AL81" s="65"/>
      <c r="AM81" s="72"/>
    </row>
    <row r="82" spans="1:39" x14ac:dyDescent="0.25">
      <c r="A82" s="7749" t="s">
        <v>2553</v>
      </c>
      <c r="B82" s="7750"/>
      <c r="C82" s="1524">
        <f t="shared" ref="C82:C87" si="13">SUM(D82+E82)</f>
        <v>0</v>
      </c>
      <c r="D82" s="1525">
        <f>SUM(F82+H82)</f>
        <v>0</v>
      </c>
      <c r="E82" s="637">
        <f>SUM(G82+I82)</f>
        <v>0</v>
      </c>
      <c r="F82" s="704"/>
      <c r="G82" s="3038"/>
      <c r="H82" s="3192"/>
      <c r="I82" s="706"/>
      <c r="J82" s="4001"/>
      <c r="K82" s="4080"/>
      <c r="L82" s="4081"/>
      <c r="M82" s="4082"/>
      <c r="N82" s="4001"/>
      <c r="O82" s="4080"/>
      <c r="P82" s="4081"/>
      <c r="Q82" s="4082"/>
      <c r="R82" s="4001"/>
      <c r="S82" s="4080"/>
      <c r="T82" s="4001"/>
      <c r="U82" s="4080"/>
      <c r="V82" s="4081"/>
      <c r="W82" s="4082"/>
      <c r="X82" s="4001"/>
      <c r="Y82" s="4080"/>
      <c r="Z82" s="4081"/>
      <c r="AA82" s="4082"/>
      <c r="AB82" s="4001"/>
      <c r="AC82" s="4080"/>
      <c r="AD82" s="4081"/>
      <c r="AE82" s="4082"/>
      <c r="AF82" s="4001"/>
      <c r="AG82" s="4080"/>
      <c r="AH82" s="4081"/>
      <c r="AI82" s="4082"/>
      <c r="AJ82" s="4083"/>
      <c r="AK82" s="4080"/>
      <c r="AL82" s="931"/>
      <c r="AM82" s="72"/>
    </row>
    <row r="83" spans="1:39" x14ac:dyDescent="0.25">
      <c r="A83" s="8341" t="s">
        <v>2540</v>
      </c>
      <c r="B83" s="8342"/>
      <c r="C83" s="1527">
        <f t="shared" si="13"/>
        <v>0</v>
      </c>
      <c r="D83" s="1519">
        <f>SUM(F83+H83+J83+L83+N83+P83+R83+T83+V83+X83+Z83+AB83+AD83+AF83+AH83+AJ83)</f>
        <v>0</v>
      </c>
      <c r="E83" s="637">
        <f>SUM(G83+I83+K83+M83+O83+Q83+S83+U83+W83+Y83+AA83+AC83+AE83+AG83+AI83+AK83)</f>
        <v>0</v>
      </c>
      <c r="F83" s="41"/>
      <c r="G83" s="44"/>
      <c r="H83" s="62"/>
      <c r="I83" s="655"/>
      <c r="J83" s="41"/>
      <c r="K83" s="63"/>
      <c r="L83" s="62"/>
      <c r="M83" s="655"/>
      <c r="N83" s="41"/>
      <c r="O83" s="63"/>
      <c r="P83" s="62"/>
      <c r="Q83" s="655"/>
      <c r="R83" s="41"/>
      <c r="S83" s="63"/>
      <c r="T83" s="41"/>
      <c r="U83" s="63"/>
      <c r="V83" s="62"/>
      <c r="W83" s="655"/>
      <c r="X83" s="41"/>
      <c r="Y83" s="63"/>
      <c r="Z83" s="62"/>
      <c r="AA83" s="655"/>
      <c r="AB83" s="41"/>
      <c r="AC83" s="63"/>
      <c r="AD83" s="62"/>
      <c r="AE83" s="655"/>
      <c r="AF83" s="41"/>
      <c r="AG83" s="63"/>
      <c r="AH83" s="62"/>
      <c r="AI83" s="655"/>
      <c r="AJ83" s="164"/>
      <c r="AK83" s="63"/>
      <c r="AL83" s="931"/>
      <c r="AM83" s="72"/>
    </row>
    <row r="84" spans="1:39" x14ac:dyDescent="0.25">
      <c r="A84" s="8341" t="s">
        <v>2541</v>
      </c>
      <c r="B84" s="8342"/>
      <c r="C84" s="1527">
        <f t="shared" si="13"/>
        <v>0</v>
      </c>
      <c r="D84" s="1519">
        <f>SUM(F84+H84+J84+L84+N84+P84+R84+T84+V84+X84+Z84+AB84+AD84+AF84+AH84+AJ84)</f>
        <v>0</v>
      </c>
      <c r="E84" s="637">
        <f>SUM(G84+I84+K84+M84+O84+Q84+S84+U84+W84+Y84+AA84+AC84+AE84+AG84+AI84+AK84)</f>
        <v>0</v>
      </c>
      <c r="F84" s="41"/>
      <c r="G84" s="44"/>
      <c r="H84" s="62"/>
      <c r="I84" s="655"/>
      <c r="J84" s="41"/>
      <c r="K84" s="63"/>
      <c r="L84" s="62"/>
      <c r="M84" s="655"/>
      <c r="N84" s="41"/>
      <c r="O84" s="63"/>
      <c r="P84" s="62"/>
      <c r="Q84" s="655"/>
      <c r="R84" s="41"/>
      <c r="S84" s="63"/>
      <c r="T84" s="41"/>
      <c r="U84" s="63"/>
      <c r="V84" s="62"/>
      <c r="W84" s="655"/>
      <c r="X84" s="41"/>
      <c r="Y84" s="63"/>
      <c r="Z84" s="62"/>
      <c r="AA84" s="655"/>
      <c r="AB84" s="41"/>
      <c r="AC84" s="63"/>
      <c r="AD84" s="62"/>
      <c r="AE84" s="655"/>
      <c r="AF84" s="41"/>
      <c r="AG84" s="63"/>
      <c r="AH84" s="62"/>
      <c r="AI84" s="655"/>
      <c r="AJ84" s="164"/>
      <c r="AK84" s="63"/>
      <c r="AL84" s="931"/>
      <c r="AM84" s="65"/>
    </row>
    <row r="85" spans="1:39" x14ac:dyDescent="0.25">
      <c r="A85" s="8341" t="s">
        <v>374</v>
      </c>
      <c r="B85" s="8342"/>
      <c r="C85" s="1527">
        <f t="shared" si="13"/>
        <v>0</v>
      </c>
      <c r="D85" s="1519">
        <f>SUM(H85+J85+L85+N85+P85+R85+T85+V85+X85+Z85+AB85+AD85+AF85+AH85+AJ85)</f>
        <v>0</v>
      </c>
      <c r="E85" s="637">
        <f>SUM(I85+K85+M85+O85+Q85+S85+U85+W85+Y85+AA85+AC85+AE85+AG85+AI85+AK85)</f>
        <v>0</v>
      </c>
      <c r="F85" s="4003"/>
      <c r="G85" s="4004"/>
      <c r="H85" s="62"/>
      <c r="I85" s="655"/>
      <c r="J85" s="41"/>
      <c r="K85" s="63"/>
      <c r="L85" s="62"/>
      <c r="M85" s="655"/>
      <c r="N85" s="41"/>
      <c r="O85" s="63"/>
      <c r="P85" s="62"/>
      <c r="Q85" s="655"/>
      <c r="R85" s="41"/>
      <c r="S85" s="63"/>
      <c r="T85" s="41"/>
      <c r="U85" s="63"/>
      <c r="V85" s="62"/>
      <c r="W85" s="655"/>
      <c r="X85" s="41"/>
      <c r="Y85" s="63"/>
      <c r="Z85" s="62"/>
      <c r="AA85" s="655"/>
      <c r="AB85" s="41"/>
      <c r="AC85" s="63"/>
      <c r="AD85" s="62"/>
      <c r="AE85" s="655"/>
      <c r="AF85" s="41"/>
      <c r="AG85" s="63"/>
      <c r="AH85" s="62"/>
      <c r="AI85" s="655"/>
      <c r="AJ85" s="164"/>
      <c r="AK85" s="63"/>
      <c r="AL85" s="931"/>
      <c r="AM85" s="65"/>
    </row>
    <row r="86" spans="1:39" x14ac:dyDescent="0.25">
      <c r="A86" s="8341" t="s">
        <v>375</v>
      </c>
      <c r="B86" s="8342">
        <v>0</v>
      </c>
      <c r="C86" s="1527">
        <f t="shared" si="13"/>
        <v>0</v>
      </c>
      <c r="D86" s="1519">
        <f>SUM(T86+V86+X86+Z86+AB86+AD86+AF86+AH86+AJ86)</f>
        <v>0</v>
      </c>
      <c r="E86" s="637">
        <f>SUM(U86+W86+Y86+AA86+AC86+AE86+AG86+AI86+AK86)</f>
        <v>0</v>
      </c>
      <c r="F86" s="4003"/>
      <c r="G86" s="4004"/>
      <c r="H86" s="4084"/>
      <c r="I86" s="4085"/>
      <c r="J86" s="4003"/>
      <c r="K86" s="4086"/>
      <c r="L86" s="4084"/>
      <c r="M86" s="4085"/>
      <c r="N86" s="4003"/>
      <c r="O86" s="4086"/>
      <c r="P86" s="4084"/>
      <c r="Q86" s="4085"/>
      <c r="R86" s="4003"/>
      <c r="S86" s="4086"/>
      <c r="T86" s="41"/>
      <c r="U86" s="63"/>
      <c r="V86" s="62"/>
      <c r="W86" s="655"/>
      <c r="X86" s="41"/>
      <c r="Y86" s="63"/>
      <c r="Z86" s="62"/>
      <c r="AA86" s="655"/>
      <c r="AB86" s="41"/>
      <c r="AC86" s="63"/>
      <c r="AD86" s="62"/>
      <c r="AE86" s="655"/>
      <c r="AF86" s="41"/>
      <c r="AG86" s="63"/>
      <c r="AH86" s="62"/>
      <c r="AI86" s="655"/>
      <c r="AJ86" s="164"/>
      <c r="AK86" s="63"/>
      <c r="AL86" s="931"/>
      <c r="AM86" s="65"/>
    </row>
    <row r="87" spans="1:39" x14ac:dyDescent="0.25">
      <c r="A87" s="8353" t="s">
        <v>2544</v>
      </c>
      <c r="B87" s="8354"/>
      <c r="C87" s="4087">
        <f t="shared" si="13"/>
        <v>0</v>
      </c>
      <c r="D87" s="4088">
        <f>SUM(F87+H87+J87+L87+N87+P87+R87+T87+V87+X87+Z87+AB87+AD87+AF87+AH87+AJ87)</f>
        <v>0</v>
      </c>
      <c r="E87" s="637">
        <f>SUM(G87+I87+K87+M87+O87+Q87+S87+U87+W87+Y87+AA87+AC87+AE87+AG87+AI87+AK87)</f>
        <v>0</v>
      </c>
      <c r="F87" s="175"/>
      <c r="G87" s="2025"/>
      <c r="H87" s="2023"/>
      <c r="I87" s="4089"/>
      <c r="J87" s="175"/>
      <c r="K87" s="150"/>
      <c r="L87" s="2023"/>
      <c r="M87" s="4089"/>
      <c r="N87" s="175"/>
      <c r="O87" s="150"/>
      <c r="P87" s="2023"/>
      <c r="Q87" s="4089"/>
      <c r="R87" s="175"/>
      <c r="S87" s="150"/>
      <c r="T87" s="175"/>
      <c r="U87" s="150"/>
      <c r="V87" s="2023"/>
      <c r="W87" s="4089"/>
      <c r="X87" s="175"/>
      <c r="Y87" s="150"/>
      <c r="Z87" s="2023"/>
      <c r="AA87" s="4089"/>
      <c r="AB87" s="175"/>
      <c r="AC87" s="150"/>
      <c r="AD87" s="2023"/>
      <c r="AE87" s="4089"/>
      <c r="AF87" s="175"/>
      <c r="AG87" s="150"/>
      <c r="AH87" s="2023"/>
      <c r="AI87" s="4089"/>
      <c r="AJ87" s="1532"/>
      <c r="AK87" s="150"/>
      <c r="AL87" s="931"/>
      <c r="AM87" s="65"/>
    </row>
    <row r="88" spans="1:39" x14ac:dyDescent="0.25">
      <c r="A88" s="8344" t="s">
        <v>50</v>
      </c>
      <c r="B88" s="8345"/>
      <c r="C88" s="3969">
        <f t="shared" ref="C88:AK88" si="14">SUM(C82:C87)</f>
        <v>0</v>
      </c>
      <c r="D88" s="4069">
        <f t="shared" si="14"/>
        <v>0</v>
      </c>
      <c r="E88" s="3056">
        <f t="shared" si="14"/>
        <v>0</v>
      </c>
      <c r="F88" s="3057">
        <f t="shared" si="14"/>
        <v>0</v>
      </c>
      <c r="G88" s="3058">
        <f t="shared" si="14"/>
        <v>0</v>
      </c>
      <c r="H88" s="3060">
        <f t="shared" si="14"/>
        <v>0</v>
      </c>
      <c r="I88" s="4074">
        <f t="shared" si="14"/>
        <v>0</v>
      </c>
      <c r="J88" s="3057">
        <f t="shared" si="14"/>
        <v>0</v>
      </c>
      <c r="K88" s="4075">
        <f t="shared" si="14"/>
        <v>0</v>
      </c>
      <c r="L88" s="3060">
        <f t="shared" si="14"/>
        <v>0</v>
      </c>
      <c r="M88" s="4074">
        <f t="shared" si="14"/>
        <v>0</v>
      </c>
      <c r="N88" s="3057">
        <f t="shared" si="14"/>
        <v>0</v>
      </c>
      <c r="O88" s="4075">
        <f t="shared" si="14"/>
        <v>0</v>
      </c>
      <c r="P88" s="3060">
        <f t="shared" si="14"/>
        <v>0</v>
      </c>
      <c r="Q88" s="4074">
        <f t="shared" si="14"/>
        <v>0</v>
      </c>
      <c r="R88" s="3057">
        <f t="shared" si="14"/>
        <v>0</v>
      </c>
      <c r="S88" s="4075">
        <f t="shared" si="14"/>
        <v>0</v>
      </c>
      <c r="T88" s="3057">
        <f t="shared" si="14"/>
        <v>0</v>
      </c>
      <c r="U88" s="4075">
        <f t="shared" si="14"/>
        <v>0</v>
      </c>
      <c r="V88" s="3060">
        <f t="shared" si="14"/>
        <v>0</v>
      </c>
      <c r="W88" s="4074">
        <f t="shared" si="14"/>
        <v>0</v>
      </c>
      <c r="X88" s="3057">
        <f t="shared" si="14"/>
        <v>0</v>
      </c>
      <c r="Y88" s="4075">
        <f t="shared" si="14"/>
        <v>0</v>
      </c>
      <c r="Z88" s="3060">
        <f t="shared" si="14"/>
        <v>0</v>
      </c>
      <c r="AA88" s="4074">
        <f t="shared" si="14"/>
        <v>0</v>
      </c>
      <c r="AB88" s="3057">
        <f t="shared" si="14"/>
        <v>0</v>
      </c>
      <c r="AC88" s="4075">
        <f t="shared" si="14"/>
        <v>0</v>
      </c>
      <c r="AD88" s="3060">
        <f t="shared" si="14"/>
        <v>0</v>
      </c>
      <c r="AE88" s="4074">
        <f t="shared" si="14"/>
        <v>0</v>
      </c>
      <c r="AF88" s="3057">
        <f t="shared" si="14"/>
        <v>0</v>
      </c>
      <c r="AG88" s="4075">
        <f t="shared" si="14"/>
        <v>0</v>
      </c>
      <c r="AH88" s="3060">
        <f t="shared" si="14"/>
        <v>0</v>
      </c>
      <c r="AI88" s="4074">
        <f t="shared" si="14"/>
        <v>0</v>
      </c>
      <c r="AJ88" s="3062">
        <f t="shared" si="14"/>
        <v>0</v>
      </c>
      <c r="AK88" s="4075">
        <f t="shared" si="14"/>
        <v>0</v>
      </c>
      <c r="AL88" s="931"/>
      <c r="AM88" s="65"/>
    </row>
    <row r="89" spans="1:39" x14ac:dyDescent="0.25">
      <c r="A89" s="983" t="s">
        <v>2554</v>
      </c>
      <c r="B89" s="4090"/>
      <c r="C89" s="65"/>
      <c r="D89" s="65"/>
      <c r="E89" s="65"/>
      <c r="F89" s="65"/>
      <c r="G89" s="65"/>
      <c r="H89" s="65"/>
      <c r="I89" s="65"/>
      <c r="J89" s="65"/>
      <c r="K89" s="65"/>
      <c r="L89" s="65"/>
      <c r="M89" s="823"/>
      <c r="N89" s="65"/>
      <c r="O89" s="65"/>
      <c r="P89" s="65"/>
      <c r="Q89" s="65"/>
      <c r="R89" s="65"/>
      <c r="S89" s="65"/>
      <c r="T89" s="65"/>
      <c r="U89" s="65"/>
      <c r="V89" s="65"/>
      <c r="W89" s="84"/>
      <c r="X89" s="84"/>
      <c r="Y89" s="84"/>
      <c r="Z89" s="84"/>
      <c r="AA89" s="84"/>
      <c r="AB89" s="84"/>
      <c r="AC89" s="84"/>
      <c r="AD89" s="84"/>
      <c r="AE89" s="84"/>
      <c r="AF89" s="84"/>
      <c r="AG89" s="84"/>
      <c r="AH89" s="84"/>
      <c r="AI89" s="84"/>
      <c r="AJ89" s="84"/>
      <c r="AK89" s="84"/>
      <c r="AL89" s="84"/>
      <c r="AM89" s="84"/>
    </row>
    <row r="90" spans="1:39" x14ac:dyDescent="0.25">
      <c r="A90" s="7735" t="s">
        <v>4</v>
      </c>
      <c r="B90" s="7735"/>
      <c r="C90" s="7735" t="s">
        <v>50</v>
      </c>
      <c r="D90" s="7807" t="s">
        <v>2555</v>
      </c>
      <c r="E90" s="7655" t="s">
        <v>2556</v>
      </c>
      <c r="F90" s="8318"/>
      <c r="G90" s="8318"/>
      <c r="H90" s="8318"/>
      <c r="I90" s="8318"/>
      <c r="J90" s="2894"/>
      <c r="K90" s="8318"/>
      <c r="L90" s="8318"/>
      <c r="M90" s="8318"/>
      <c r="N90" s="8318"/>
      <c r="O90" s="8318"/>
      <c r="P90" s="65"/>
      <c r="Q90" s="65"/>
      <c r="R90" s="65"/>
      <c r="S90" s="65"/>
      <c r="T90" s="65"/>
      <c r="U90" s="65"/>
      <c r="V90" s="65"/>
      <c r="W90" s="84"/>
      <c r="X90" s="84"/>
      <c r="Y90" s="84"/>
      <c r="Z90" s="84"/>
      <c r="AA90" s="84"/>
      <c r="AB90" s="84"/>
      <c r="AC90" s="84"/>
      <c r="AD90" s="84"/>
      <c r="AE90" s="84"/>
      <c r="AF90" s="84"/>
      <c r="AG90" s="84"/>
      <c r="AH90" s="84"/>
      <c r="AI90" s="84"/>
      <c r="AJ90" s="84"/>
      <c r="AK90" s="84"/>
      <c r="AL90" s="84"/>
      <c r="AM90" s="84"/>
    </row>
    <row r="91" spans="1:39" x14ac:dyDescent="0.25">
      <c r="A91" s="7735"/>
      <c r="B91" s="7735"/>
      <c r="C91" s="7735"/>
      <c r="D91" s="8352"/>
      <c r="E91" s="7565"/>
      <c r="F91" s="8349"/>
      <c r="G91" s="8349"/>
      <c r="H91" s="8349"/>
      <c r="I91" s="8349"/>
      <c r="J91" s="3008"/>
      <c r="K91" s="8349"/>
      <c r="L91" s="8349"/>
      <c r="M91" s="8349"/>
      <c r="N91" s="3008"/>
      <c r="O91" s="3008"/>
      <c r="P91" s="65"/>
      <c r="Q91" s="65"/>
      <c r="R91" s="65"/>
      <c r="S91" s="65"/>
      <c r="T91" s="65"/>
      <c r="U91" s="65"/>
      <c r="V91" s="65"/>
      <c r="W91" s="84"/>
      <c r="X91" s="84"/>
      <c r="Y91" s="84"/>
      <c r="Z91" s="84"/>
      <c r="AA91" s="84"/>
      <c r="AB91" s="84"/>
      <c r="AC91" s="84"/>
      <c r="AD91" s="84"/>
      <c r="AE91" s="84"/>
      <c r="AF91" s="84"/>
      <c r="AG91" s="84"/>
      <c r="AH91" s="84"/>
      <c r="AI91" s="84"/>
      <c r="AJ91" s="84"/>
      <c r="AK91" s="84"/>
      <c r="AL91" s="84"/>
      <c r="AM91" s="84"/>
    </row>
    <row r="92" spans="1:39" x14ac:dyDescent="0.25">
      <c r="A92" s="8335" t="s">
        <v>33</v>
      </c>
      <c r="B92" s="8336"/>
      <c r="C92" s="928">
        <f>SUM(D92+E92)</f>
        <v>0</v>
      </c>
      <c r="D92" s="288"/>
      <c r="E92" s="639"/>
      <c r="F92" s="931"/>
      <c r="G92" s="65"/>
      <c r="H92" s="65"/>
      <c r="I92" s="65"/>
      <c r="J92" s="65"/>
      <c r="K92" s="65"/>
      <c r="L92" s="65"/>
      <c r="M92" s="65"/>
      <c r="N92" s="931"/>
      <c r="O92" s="931"/>
      <c r="P92" s="65"/>
      <c r="Q92" s="65"/>
      <c r="R92" s="65"/>
      <c r="S92" s="65"/>
      <c r="T92" s="65"/>
      <c r="U92" s="65"/>
      <c r="V92" s="65"/>
      <c r="W92" s="84"/>
      <c r="X92" s="84"/>
      <c r="Y92" s="84"/>
      <c r="Z92" s="84"/>
      <c r="AA92" s="84"/>
      <c r="AB92" s="84"/>
      <c r="AC92" s="84"/>
      <c r="AD92" s="84"/>
      <c r="AE92" s="84"/>
      <c r="AF92" s="84"/>
      <c r="AG92" s="84"/>
      <c r="AH92" s="84"/>
      <c r="AI92" s="84"/>
      <c r="AJ92" s="84"/>
      <c r="AK92" s="84"/>
      <c r="AL92" s="84"/>
      <c r="AM92" s="84"/>
    </row>
    <row r="93" spans="1:39" x14ac:dyDescent="0.25">
      <c r="A93" s="8350" t="s">
        <v>2366</v>
      </c>
      <c r="B93" s="8351"/>
      <c r="C93" s="928">
        <f>SUM(D93+E93)</f>
        <v>0</v>
      </c>
      <c r="D93" s="638"/>
      <c r="E93" s="639"/>
      <c r="F93" s="931"/>
      <c r="G93" s="65"/>
      <c r="H93" s="65"/>
      <c r="I93" s="65"/>
      <c r="J93" s="65"/>
      <c r="K93" s="931"/>
      <c r="L93" s="931"/>
      <c r="M93" s="931"/>
      <c r="N93" s="931"/>
      <c r="O93" s="931"/>
      <c r="P93" s="65"/>
      <c r="Q93" s="65"/>
      <c r="R93" s="65"/>
      <c r="S93" s="65"/>
      <c r="T93" s="65"/>
      <c r="U93" s="65"/>
      <c r="V93" s="65"/>
      <c r="W93" s="84"/>
      <c r="X93" s="84"/>
      <c r="Y93" s="84"/>
      <c r="Z93" s="84"/>
      <c r="AA93" s="84"/>
      <c r="AB93" s="84"/>
      <c r="AC93" s="84"/>
      <c r="AD93" s="84"/>
      <c r="AE93" s="84"/>
      <c r="AF93" s="84"/>
      <c r="AG93" s="84"/>
      <c r="AH93" s="84"/>
      <c r="AI93" s="84"/>
      <c r="AJ93" s="84"/>
      <c r="AK93" s="84"/>
      <c r="AL93" s="84"/>
      <c r="AM93" s="84"/>
    </row>
    <row r="94" spans="1:39" x14ac:dyDescent="0.25">
      <c r="A94" s="8341" t="s">
        <v>505</v>
      </c>
      <c r="B94" s="8342"/>
      <c r="C94" s="928">
        <f>SUM(D94+E94)</f>
        <v>0</v>
      </c>
      <c r="D94" s="638"/>
      <c r="E94" s="639"/>
      <c r="F94" s="931"/>
      <c r="G94" s="931"/>
      <c r="H94" s="931"/>
      <c r="I94" s="931"/>
      <c r="J94" s="931"/>
      <c r="K94" s="931"/>
      <c r="L94" s="931"/>
      <c r="M94" s="931"/>
      <c r="N94" s="931"/>
      <c r="O94" s="931"/>
      <c r="P94" s="65"/>
      <c r="Q94" s="65"/>
      <c r="R94" s="65"/>
      <c r="S94" s="65"/>
      <c r="T94" s="65"/>
      <c r="U94" s="65"/>
      <c r="V94" s="65"/>
      <c r="W94" s="84"/>
      <c r="X94" s="84"/>
      <c r="Y94" s="84"/>
      <c r="Z94" s="84"/>
      <c r="AA94" s="84"/>
      <c r="AB94" s="84"/>
      <c r="AC94" s="84"/>
      <c r="AD94" s="84"/>
      <c r="AE94" s="84"/>
      <c r="AF94" s="84"/>
      <c r="AG94" s="84"/>
      <c r="AH94" s="84"/>
      <c r="AI94" s="84"/>
      <c r="AJ94" s="84"/>
      <c r="AK94" s="84"/>
      <c r="AL94" s="84"/>
      <c r="AM94" s="84"/>
    </row>
    <row r="95" spans="1:39" x14ac:dyDescent="0.25">
      <c r="A95" s="8344" t="s">
        <v>50</v>
      </c>
      <c r="B95" s="8345"/>
      <c r="C95" s="4091">
        <f>SUM(C92:C94)</f>
        <v>0</v>
      </c>
      <c r="D95" s="3969">
        <f>SUM(D92:D94)</f>
        <v>0</v>
      </c>
      <c r="E95" s="3970">
        <f>SUM(E92:E94)</f>
        <v>0</v>
      </c>
      <c r="F95" s="931"/>
      <c r="G95" s="65"/>
      <c r="H95" s="65"/>
      <c r="I95" s="65"/>
      <c r="J95" s="65"/>
      <c r="K95" s="65"/>
      <c r="L95" s="65"/>
      <c r="M95" s="65"/>
      <c r="N95" s="65"/>
      <c r="O95" s="65"/>
      <c r="P95" s="65"/>
      <c r="Q95" s="65"/>
      <c r="R95" s="65"/>
      <c r="S95" s="65"/>
      <c r="T95" s="65"/>
      <c r="U95" s="65"/>
      <c r="V95" s="65"/>
      <c r="W95" s="84"/>
      <c r="X95" s="84"/>
      <c r="Y95" s="84"/>
      <c r="Z95" s="84"/>
      <c r="AA95" s="84"/>
      <c r="AB95" s="84"/>
      <c r="AC95" s="84"/>
      <c r="AD95" s="84"/>
      <c r="AE95" s="84"/>
      <c r="AF95" s="84"/>
      <c r="AG95" s="84"/>
      <c r="AH95" s="84"/>
      <c r="AI95" s="84"/>
      <c r="AJ95" s="84"/>
      <c r="AK95" s="84"/>
      <c r="AL95" s="84"/>
      <c r="AM95" s="73"/>
    </row>
    <row r="96" spans="1:39" x14ac:dyDescent="0.25">
      <c r="A96" s="3064" t="s">
        <v>2557</v>
      </c>
      <c r="B96" s="823"/>
      <c r="C96" s="65"/>
      <c r="D96" s="65"/>
      <c r="E96" s="65"/>
      <c r="F96" s="65"/>
      <c r="G96" s="65"/>
      <c r="H96" s="65"/>
      <c r="I96" s="65"/>
      <c r="J96" s="65"/>
      <c r="K96" s="65"/>
      <c r="L96" s="65"/>
      <c r="M96" s="65"/>
      <c r="N96" s="65"/>
      <c r="O96" s="65"/>
      <c r="P96" s="65"/>
      <c r="Q96" s="65"/>
      <c r="R96" s="65"/>
      <c r="S96" s="65"/>
      <c r="T96" s="65"/>
      <c r="U96" s="65"/>
      <c r="V96" s="65"/>
      <c r="W96" s="84"/>
      <c r="X96" s="84"/>
      <c r="Y96" s="84"/>
      <c r="Z96" s="84"/>
      <c r="AA96" s="84"/>
      <c r="AB96" s="84"/>
      <c r="AC96" s="84"/>
      <c r="AD96" s="84"/>
      <c r="AE96" s="84"/>
      <c r="AF96" s="84"/>
      <c r="AG96" s="84"/>
      <c r="AH96" s="84"/>
      <c r="AI96" s="84"/>
      <c r="AJ96" s="84"/>
      <c r="AK96" s="84"/>
      <c r="AL96" s="84"/>
      <c r="AM96" s="73"/>
    </row>
    <row r="97" spans="1:39" x14ac:dyDescent="0.25">
      <c r="A97" s="7685" t="s">
        <v>2558</v>
      </c>
      <c r="B97" s="7679"/>
      <c r="C97" s="7795" t="s">
        <v>50</v>
      </c>
      <c r="D97" s="7796"/>
      <c r="E97" s="7797"/>
      <c r="F97" s="7831" t="s">
        <v>171</v>
      </c>
      <c r="G97" s="7832"/>
      <c r="H97" s="7832"/>
      <c r="I97" s="7832"/>
      <c r="J97" s="7832"/>
      <c r="K97" s="7832"/>
      <c r="L97" s="7832"/>
      <c r="M97" s="7832"/>
      <c r="N97" s="7832"/>
      <c r="O97" s="7832"/>
      <c r="P97" s="7832"/>
      <c r="Q97" s="7832"/>
      <c r="R97" s="7832"/>
      <c r="S97" s="7832"/>
      <c r="T97" s="7832"/>
      <c r="U97" s="7832"/>
      <c r="V97" s="7832"/>
      <c r="W97" s="7832"/>
      <c r="X97" s="7832"/>
      <c r="Y97" s="7832"/>
      <c r="Z97" s="7832"/>
      <c r="AA97" s="7832"/>
      <c r="AB97" s="7832"/>
      <c r="AC97" s="7832"/>
      <c r="AD97" s="7832"/>
      <c r="AE97" s="7832"/>
      <c r="AF97" s="7832"/>
      <c r="AG97" s="7832"/>
      <c r="AH97" s="7832"/>
      <c r="AI97" s="7832"/>
      <c r="AJ97" s="7832"/>
      <c r="AK97" s="8300"/>
      <c r="AL97" s="8346" t="s">
        <v>33</v>
      </c>
      <c r="AM97" s="73"/>
    </row>
    <row r="98" spans="1:39" x14ac:dyDescent="0.25">
      <c r="A98" s="7834"/>
      <c r="B98" s="7037"/>
      <c r="C98" s="8331"/>
      <c r="D98" s="7799"/>
      <c r="E98" s="7800"/>
      <c r="F98" s="7734" t="s">
        <v>2512</v>
      </c>
      <c r="G98" s="7713"/>
      <c r="H98" s="7734" t="s">
        <v>2513</v>
      </c>
      <c r="I98" s="7713"/>
      <c r="J98" s="7734" t="s">
        <v>2514</v>
      </c>
      <c r="K98" s="7713"/>
      <c r="L98" s="7758" t="s">
        <v>2515</v>
      </c>
      <c r="M98" s="7758"/>
      <c r="N98" s="7734" t="s">
        <v>2516</v>
      </c>
      <c r="O98" s="7713"/>
      <c r="P98" s="7758" t="s">
        <v>2517</v>
      </c>
      <c r="Q98" s="7758"/>
      <c r="R98" s="7734" t="s">
        <v>2518</v>
      </c>
      <c r="S98" s="7713"/>
      <c r="T98" s="7758" t="s">
        <v>1833</v>
      </c>
      <c r="U98" s="7758"/>
      <c r="V98" s="7734" t="s">
        <v>1834</v>
      </c>
      <c r="W98" s="7713"/>
      <c r="X98" s="7758" t="s">
        <v>1835</v>
      </c>
      <c r="Y98" s="7758"/>
      <c r="Z98" s="7734" t="s">
        <v>1836</v>
      </c>
      <c r="AA98" s="7713"/>
      <c r="AB98" s="7758" t="s">
        <v>1837</v>
      </c>
      <c r="AC98" s="7758"/>
      <c r="AD98" s="7734" t="s">
        <v>1838</v>
      </c>
      <c r="AE98" s="7713"/>
      <c r="AF98" s="7758" t="s">
        <v>1839</v>
      </c>
      <c r="AG98" s="7758"/>
      <c r="AH98" s="7734" t="s">
        <v>1840</v>
      </c>
      <c r="AI98" s="7713"/>
      <c r="AJ98" s="7758" t="s">
        <v>2519</v>
      </c>
      <c r="AK98" s="7713"/>
      <c r="AL98" s="8347"/>
      <c r="AM98" s="73"/>
    </row>
    <row r="99" spans="1:39" x14ac:dyDescent="0.25">
      <c r="A99" s="7687"/>
      <c r="B99" s="7688"/>
      <c r="C99" s="4092" t="s">
        <v>55</v>
      </c>
      <c r="D99" s="3288" t="s">
        <v>81</v>
      </c>
      <c r="E99" s="3151" t="s">
        <v>56</v>
      </c>
      <c r="F99" s="3028" t="s">
        <v>81</v>
      </c>
      <c r="G99" s="3151" t="s">
        <v>56</v>
      </c>
      <c r="H99" s="3028" t="s">
        <v>81</v>
      </c>
      <c r="I99" s="3151" t="s">
        <v>56</v>
      </c>
      <c r="J99" s="3028" t="s">
        <v>81</v>
      </c>
      <c r="K99" s="3151" t="s">
        <v>56</v>
      </c>
      <c r="L99" s="3288" t="s">
        <v>81</v>
      </c>
      <c r="M99" s="4067" t="s">
        <v>56</v>
      </c>
      <c r="N99" s="3028" t="s">
        <v>81</v>
      </c>
      <c r="O99" s="3151" t="s">
        <v>56</v>
      </c>
      <c r="P99" s="3288" t="s">
        <v>81</v>
      </c>
      <c r="Q99" s="4067" t="s">
        <v>56</v>
      </c>
      <c r="R99" s="3028" t="s">
        <v>81</v>
      </c>
      <c r="S99" s="3151" t="s">
        <v>56</v>
      </c>
      <c r="T99" s="3288" t="s">
        <v>81</v>
      </c>
      <c r="U99" s="4067" t="s">
        <v>56</v>
      </c>
      <c r="V99" s="3028" t="s">
        <v>81</v>
      </c>
      <c r="W99" s="3151" t="s">
        <v>56</v>
      </c>
      <c r="X99" s="3288" t="s">
        <v>81</v>
      </c>
      <c r="Y99" s="4067" t="s">
        <v>56</v>
      </c>
      <c r="Z99" s="3028" t="s">
        <v>81</v>
      </c>
      <c r="AA99" s="3151" t="s">
        <v>56</v>
      </c>
      <c r="AB99" s="3288" t="s">
        <v>81</v>
      </c>
      <c r="AC99" s="4067" t="s">
        <v>56</v>
      </c>
      <c r="AD99" s="3028" t="s">
        <v>81</v>
      </c>
      <c r="AE99" s="3151" t="s">
        <v>56</v>
      </c>
      <c r="AF99" s="3288" t="s">
        <v>81</v>
      </c>
      <c r="AG99" s="4067" t="s">
        <v>56</v>
      </c>
      <c r="AH99" s="3028" t="s">
        <v>81</v>
      </c>
      <c r="AI99" s="3151" t="s">
        <v>56</v>
      </c>
      <c r="AJ99" s="3288" t="s">
        <v>81</v>
      </c>
      <c r="AK99" s="3288" t="s">
        <v>56</v>
      </c>
      <c r="AL99" s="8348"/>
      <c r="AM99" s="73"/>
    </row>
    <row r="100" spans="1:39" x14ac:dyDescent="0.25">
      <c r="A100" s="7749" t="s">
        <v>2559</v>
      </c>
      <c r="B100" s="7750"/>
      <c r="C100" s="1711">
        <f t="shared" ref="C100:C108" si="15">SUM(D100+E100)</f>
        <v>0</v>
      </c>
      <c r="D100" s="4093">
        <f t="shared" ref="D100:E106" si="16">SUM(J100+L100+N100+P100+R100+T100+V100+X100+Z100+AB100+AD100+AF100+AH100+AJ100)</f>
        <v>0</v>
      </c>
      <c r="E100" s="3037">
        <f t="shared" si="16"/>
        <v>0</v>
      </c>
      <c r="F100" s="4009"/>
      <c r="G100" s="4094"/>
      <c r="H100" s="4009"/>
      <c r="I100" s="4094"/>
      <c r="J100" s="633"/>
      <c r="K100" s="634"/>
      <c r="L100" s="3076"/>
      <c r="M100" s="635"/>
      <c r="N100" s="633"/>
      <c r="O100" s="634"/>
      <c r="P100" s="3076"/>
      <c r="Q100" s="635"/>
      <c r="R100" s="633"/>
      <c r="S100" s="634"/>
      <c r="T100" s="3076"/>
      <c r="U100" s="635"/>
      <c r="V100" s="633"/>
      <c r="W100" s="634"/>
      <c r="X100" s="3076"/>
      <c r="Y100" s="635"/>
      <c r="Z100" s="633"/>
      <c r="AA100" s="634"/>
      <c r="AB100" s="3076"/>
      <c r="AC100" s="635"/>
      <c r="AD100" s="633"/>
      <c r="AE100" s="634"/>
      <c r="AF100" s="3076"/>
      <c r="AG100" s="635"/>
      <c r="AH100" s="633"/>
      <c r="AI100" s="634"/>
      <c r="AJ100" s="3162"/>
      <c r="AK100" s="634"/>
      <c r="AL100" s="623"/>
      <c r="AM100" s="836"/>
    </row>
    <row r="101" spans="1:39" x14ac:dyDescent="0.25">
      <c r="A101" s="8341" t="s">
        <v>2560</v>
      </c>
      <c r="B101" s="8342"/>
      <c r="C101" s="4095">
        <f t="shared" si="15"/>
        <v>0</v>
      </c>
      <c r="D101" s="4096">
        <f t="shared" si="16"/>
        <v>0</v>
      </c>
      <c r="E101" s="1526">
        <f t="shared" si="16"/>
        <v>0</v>
      </c>
      <c r="F101" s="3982"/>
      <c r="G101" s="3218"/>
      <c r="H101" s="3982"/>
      <c r="I101" s="3218"/>
      <c r="J101" s="288"/>
      <c r="K101" s="291"/>
      <c r="L101" s="290"/>
      <c r="M101" s="3144"/>
      <c r="N101" s="288"/>
      <c r="O101" s="291"/>
      <c r="P101" s="290"/>
      <c r="Q101" s="3144"/>
      <c r="R101" s="288"/>
      <c r="S101" s="291"/>
      <c r="T101" s="290"/>
      <c r="U101" s="3144"/>
      <c r="V101" s="288"/>
      <c r="W101" s="291"/>
      <c r="X101" s="290"/>
      <c r="Y101" s="3144"/>
      <c r="Z101" s="288"/>
      <c r="AA101" s="291"/>
      <c r="AB101" s="290"/>
      <c r="AC101" s="3144"/>
      <c r="AD101" s="288"/>
      <c r="AE101" s="291"/>
      <c r="AF101" s="290"/>
      <c r="AG101" s="3144"/>
      <c r="AH101" s="288"/>
      <c r="AI101" s="291"/>
      <c r="AJ101" s="4097"/>
      <c r="AK101" s="291"/>
      <c r="AL101" s="4098"/>
      <c r="AM101" s="836"/>
    </row>
    <row r="102" spans="1:39" x14ac:dyDescent="0.25">
      <c r="A102" s="8341" t="s">
        <v>2561</v>
      </c>
      <c r="B102" s="8342"/>
      <c r="C102" s="1713">
        <f t="shared" si="15"/>
        <v>0</v>
      </c>
      <c r="D102" s="4099">
        <f t="shared" si="16"/>
        <v>0</v>
      </c>
      <c r="E102" s="637">
        <f>SUM(K102+M102+O102+Q102+S102+U102+W102+Y102+AA102+AC102+AE102+AG102+AI102+AK102)</f>
        <v>0</v>
      </c>
      <c r="F102" s="3982"/>
      <c r="G102" s="3218"/>
      <c r="H102" s="3982"/>
      <c r="I102" s="3218"/>
      <c r="J102" s="288"/>
      <c r="K102" s="291"/>
      <c r="L102" s="290"/>
      <c r="M102" s="3144"/>
      <c r="N102" s="288"/>
      <c r="O102" s="291"/>
      <c r="P102" s="290"/>
      <c r="Q102" s="3144"/>
      <c r="R102" s="288"/>
      <c r="S102" s="291"/>
      <c r="T102" s="290"/>
      <c r="U102" s="3144"/>
      <c r="V102" s="288"/>
      <c r="W102" s="291"/>
      <c r="X102" s="290"/>
      <c r="Y102" s="3144"/>
      <c r="Z102" s="288"/>
      <c r="AA102" s="291"/>
      <c r="AB102" s="290"/>
      <c r="AC102" s="3144"/>
      <c r="AD102" s="288"/>
      <c r="AE102" s="291"/>
      <c r="AF102" s="290"/>
      <c r="AG102" s="3144"/>
      <c r="AH102" s="288"/>
      <c r="AI102" s="291"/>
      <c r="AJ102" s="4097"/>
      <c r="AK102" s="291"/>
      <c r="AL102" s="4098"/>
      <c r="AM102" s="836"/>
    </row>
    <row r="103" spans="1:39" x14ac:dyDescent="0.25">
      <c r="A103" s="8341" t="s">
        <v>2562</v>
      </c>
      <c r="B103" s="8342"/>
      <c r="C103" s="1713">
        <f t="shared" si="15"/>
        <v>0</v>
      </c>
      <c r="D103" s="4099">
        <f>SUM(J103+L103+N103+P103+R103+T103+V103+X103+Z103+AB103+AD103+AF103+AH103+AJ103)</f>
        <v>0</v>
      </c>
      <c r="E103" s="637">
        <f t="shared" si="16"/>
        <v>0</v>
      </c>
      <c r="F103" s="3982"/>
      <c r="G103" s="3218"/>
      <c r="H103" s="3982"/>
      <c r="I103" s="3218"/>
      <c r="J103" s="288"/>
      <c r="K103" s="291"/>
      <c r="L103" s="290"/>
      <c r="M103" s="3144"/>
      <c r="N103" s="288"/>
      <c r="O103" s="291"/>
      <c r="P103" s="290"/>
      <c r="Q103" s="3144"/>
      <c r="R103" s="288"/>
      <c r="S103" s="291"/>
      <c r="T103" s="290"/>
      <c r="U103" s="3144"/>
      <c r="V103" s="288"/>
      <c r="W103" s="291"/>
      <c r="X103" s="290"/>
      <c r="Y103" s="3144"/>
      <c r="Z103" s="288"/>
      <c r="AA103" s="291"/>
      <c r="AB103" s="290"/>
      <c r="AC103" s="3144"/>
      <c r="AD103" s="288"/>
      <c r="AE103" s="291"/>
      <c r="AF103" s="290"/>
      <c r="AG103" s="3144"/>
      <c r="AH103" s="288"/>
      <c r="AI103" s="291"/>
      <c r="AJ103" s="4097"/>
      <c r="AK103" s="291"/>
      <c r="AL103" s="4098"/>
      <c r="AM103" s="836"/>
    </row>
    <row r="104" spans="1:39" x14ac:dyDescent="0.25">
      <c r="A104" s="8341" t="s">
        <v>2563</v>
      </c>
      <c r="B104" s="8342"/>
      <c r="C104" s="1713">
        <f t="shared" si="15"/>
        <v>0</v>
      </c>
      <c r="D104" s="4099">
        <f>SUM(J104+L104+N104+P104+R104+T104+V104+X104+Z104+AB104+AD104+AF104+AH104+AJ104)</f>
        <v>0</v>
      </c>
      <c r="E104" s="637">
        <f t="shared" si="16"/>
        <v>0</v>
      </c>
      <c r="F104" s="3956"/>
      <c r="G104" s="3962"/>
      <c r="H104" s="3956"/>
      <c r="I104" s="3962"/>
      <c r="J104" s="638"/>
      <c r="K104" s="639"/>
      <c r="L104" s="640"/>
      <c r="M104" s="641"/>
      <c r="N104" s="638"/>
      <c r="O104" s="639"/>
      <c r="P104" s="640"/>
      <c r="Q104" s="641"/>
      <c r="R104" s="638"/>
      <c r="S104" s="639"/>
      <c r="T104" s="640"/>
      <c r="U104" s="641"/>
      <c r="V104" s="638"/>
      <c r="W104" s="639"/>
      <c r="X104" s="640"/>
      <c r="Y104" s="641"/>
      <c r="Z104" s="638"/>
      <c r="AA104" s="639"/>
      <c r="AB104" s="640"/>
      <c r="AC104" s="641"/>
      <c r="AD104" s="638"/>
      <c r="AE104" s="639"/>
      <c r="AF104" s="640"/>
      <c r="AG104" s="641"/>
      <c r="AH104" s="638"/>
      <c r="AI104" s="639"/>
      <c r="AJ104" s="3952"/>
      <c r="AK104" s="639"/>
      <c r="AL104" s="642"/>
      <c r="AM104" s="836"/>
    </row>
    <row r="105" spans="1:39" x14ac:dyDescent="0.25">
      <c r="A105" s="8341" t="s">
        <v>2564</v>
      </c>
      <c r="B105" s="8342"/>
      <c r="C105" s="1713">
        <f t="shared" si="15"/>
        <v>0</v>
      </c>
      <c r="D105" s="4099">
        <f t="shared" si="16"/>
        <v>0</v>
      </c>
      <c r="E105" s="637">
        <f t="shared" si="16"/>
        <v>0</v>
      </c>
      <c r="F105" s="3956"/>
      <c r="G105" s="3962"/>
      <c r="H105" s="3956"/>
      <c r="I105" s="3962"/>
      <c r="J105" s="638"/>
      <c r="K105" s="639"/>
      <c r="L105" s="640"/>
      <c r="M105" s="641"/>
      <c r="N105" s="638"/>
      <c r="O105" s="639"/>
      <c r="P105" s="640"/>
      <c r="Q105" s="641"/>
      <c r="R105" s="638"/>
      <c r="S105" s="639"/>
      <c r="T105" s="640"/>
      <c r="U105" s="641"/>
      <c r="V105" s="638"/>
      <c r="W105" s="639"/>
      <c r="X105" s="640"/>
      <c r="Y105" s="641"/>
      <c r="Z105" s="638"/>
      <c r="AA105" s="639"/>
      <c r="AB105" s="640"/>
      <c r="AC105" s="641"/>
      <c r="AD105" s="638"/>
      <c r="AE105" s="639"/>
      <c r="AF105" s="640"/>
      <c r="AG105" s="641"/>
      <c r="AH105" s="638"/>
      <c r="AI105" s="639"/>
      <c r="AJ105" s="3952"/>
      <c r="AK105" s="639"/>
      <c r="AL105" s="642"/>
      <c r="AM105" s="836"/>
    </row>
    <row r="106" spans="1:39" x14ac:dyDescent="0.25">
      <c r="A106" s="8341" t="s">
        <v>2565</v>
      </c>
      <c r="B106" s="8342"/>
      <c r="C106" s="1713">
        <f t="shared" si="15"/>
        <v>0</v>
      </c>
      <c r="D106" s="4099">
        <f t="shared" si="16"/>
        <v>0</v>
      </c>
      <c r="E106" s="637">
        <f t="shared" si="16"/>
        <v>0</v>
      </c>
      <c r="F106" s="3956"/>
      <c r="G106" s="3962"/>
      <c r="H106" s="3956"/>
      <c r="I106" s="3962"/>
      <c r="J106" s="638"/>
      <c r="K106" s="639"/>
      <c r="L106" s="640"/>
      <c r="M106" s="641"/>
      <c r="N106" s="638"/>
      <c r="O106" s="639"/>
      <c r="P106" s="640"/>
      <c r="Q106" s="641"/>
      <c r="R106" s="638"/>
      <c r="S106" s="639"/>
      <c r="T106" s="640"/>
      <c r="U106" s="641"/>
      <c r="V106" s="638"/>
      <c r="W106" s="639"/>
      <c r="X106" s="640"/>
      <c r="Y106" s="641"/>
      <c r="Z106" s="638"/>
      <c r="AA106" s="639"/>
      <c r="AB106" s="640"/>
      <c r="AC106" s="641"/>
      <c r="AD106" s="638"/>
      <c r="AE106" s="639"/>
      <c r="AF106" s="640"/>
      <c r="AG106" s="641"/>
      <c r="AH106" s="638"/>
      <c r="AI106" s="639"/>
      <c r="AJ106" s="3952"/>
      <c r="AK106" s="639"/>
      <c r="AL106" s="642"/>
      <c r="AM106" s="836"/>
    </row>
    <row r="107" spans="1:39" x14ac:dyDescent="0.25">
      <c r="A107" s="8301" t="s">
        <v>2566</v>
      </c>
      <c r="B107" s="8302"/>
      <c r="C107" s="1713">
        <f t="shared" si="15"/>
        <v>0</v>
      </c>
      <c r="D107" s="4100">
        <f>SUM(F107+H107+J107+L107+N107+P107+R107+T107+V107+X107+Z107+AB107+AD107+AF107+AH107+AJ107)</f>
        <v>0</v>
      </c>
      <c r="E107" s="637">
        <f>SUM(G107+I107+K107+M107+O107+Q107+S107+U107+W107+Y107+AA107+AC107+AE107+AG107+AI107+AK107)</f>
        <v>0</v>
      </c>
      <c r="F107" s="2587"/>
      <c r="G107" s="2589"/>
      <c r="H107" s="2587"/>
      <c r="I107" s="2589"/>
      <c r="J107" s="2587"/>
      <c r="K107" s="2589"/>
      <c r="L107" s="2588"/>
      <c r="M107" s="4101"/>
      <c r="N107" s="2587"/>
      <c r="O107" s="2589"/>
      <c r="P107" s="2588"/>
      <c r="Q107" s="4101"/>
      <c r="R107" s="2587"/>
      <c r="S107" s="2589"/>
      <c r="T107" s="2588"/>
      <c r="U107" s="4101"/>
      <c r="V107" s="2587"/>
      <c r="W107" s="2589"/>
      <c r="X107" s="2588"/>
      <c r="Y107" s="4101"/>
      <c r="Z107" s="2587"/>
      <c r="AA107" s="2589"/>
      <c r="AB107" s="2588"/>
      <c r="AC107" s="4101"/>
      <c r="AD107" s="2587"/>
      <c r="AE107" s="2589"/>
      <c r="AF107" s="2588"/>
      <c r="AG107" s="4101"/>
      <c r="AH107" s="2587"/>
      <c r="AI107" s="2589"/>
      <c r="AJ107" s="4102"/>
      <c r="AK107" s="2589"/>
      <c r="AL107" s="4103"/>
      <c r="AM107" s="836"/>
    </row>
    <row r="108" spans="1:39" ht="25.5" customHeight="1" x14ac:dyDescent="0.25">
      <c r="A108" s="8343" t="s">
        <v>2567</v>
      </c>
      <c r="B108" s="7731"/>
      <c r="C108" s="917">
        <f t="shared" si="15"/>
        <v>0</v>
      </c>
      <c r="D108" s="4104">
        <f>SUM(F108+H108+J108+L108+N108+P108+R108+T108+V108+X108+Z108+AB108+AD108+AF108+AH108+AJ108)</f>
        <v>0</v>
      </c>
      <c r="E108" s="2839">
        <f>SUM(G108+I108+K108+M108+O108+Q108+S108+U108+W108+Y108+AA108+AC108+AE108+AG108+AI108+AK108)</f>
        <v>0</v>
      </c>
      <c r="F108" s="919"/>
      <c r="G108" s="644"/>
      <c r="H108" s="919"/>
      <c r="I108" s="644"/>
      <c r="J108" s="919"/>
      <c r="K108" s="644"/>
      <c r="L108" s="3149"/>
      <c r="M108" s="920"/>
      <c r="N108" s="919"/>
      <c r="O108" s="644"/>
      <c r="P108" s="3149"/>
      <c r="Q108" s="920"/>
      <c r="R108" s="919"/>
      <c r="S108" s="644"/>
      <c r="T108" s="3149"/>
      <c r="U108" s="920"/>
      <c r="V108" s="919"/>
      <c r="W108" s="644"/>
      <c r="X108" s="3149"/>
      <c r="Y108" s="920"/>
      <c r="Z108" s="919"/>
      <c r="AA108" s="644"/>
      <c r="AB108" s="3149"/>
      <c r="AC108" s="920"/>
      <c r="AD108" s="919"/>
      <c r="AE108" s="644"/>
      <c r="AF108" s="3149"/>
      <c r="AG108" s="920"/>
      <c r="AH108" s="919"/>
      <c r="AI108" s="644"/>
      <c r="AJ108" s="3966"/>
      <c r="AK108" s="644"/>
      <c r="AL108" s="645"/>
      <c r="AM108" s="836"/>
    </row>
    <row r="109" spans="1:39" ht="23.25" customHeight="1" x14ac:dyDescent="0.25">
      <c r="A109" s="983" t="s">
        <v>2568</v>
      </c>
      <c r="B109" s="823"/>
      <c r="C109" s="65"/>
      <c r="D109" s="65"/>
      <c r="E109" s="65"/>
      <c r="F109" s="65"/>
      <c r="G109" s="65"/>
      <c r="H109" s="65"/>
      <c r="I109" s="65"/>
      <c r="J109" s="65"/>
      <c r="K109" s="65"/>
      <c r="L109" s="65"/>
      <c r="M109" s="65"/>
      <c r="N109" s="65"/>
      <c r="O109" s="65"/>
      <c r="P109" s="65"/>
      <c r="Q109" s="65"/>
      <c r="R109" s="65"/>
      <c r="S109" s="65"/>
      <c r="T109" s="65"/>
      <c r="U109" s="65"/>
      <c r="V109" s="65"/>
      <c r="W109" s="84"/>
      <c r="X109" s="84"/>
      <c r="Y109" s="84"/>
      <c r="Z109" s="84"/>
      <c r="AA109" s="84"/>
      <c r="AB109" s="84"/>
      <c r="AC109" s="84"/>
      <c r="AD109" s="84"/>
      <c r="AE109" s="84"/>
      <c r="AF109" s="84"/>
      <c r="AG109" s="84"/>
      <c r="AH109" s="84"/>
      <c r="AI109" s="84"/>
      <c r="AJ109" s="84"/>
      <c r="AK109" s="84"/>
      <c r="AL109" s="84"/>
      <c r="AM109" s="73"/>
    </row>
    <row r="110" spans="1:39" x14ac:dyDescent="0.25">
      <c r="A110" s="7685" t="s">
        <v>2569</v>
      </c>
      <c r="B110" s="7679"/>
      <c r="C110" s="7795" t="s">
        <v>50</v>
      </c>
      <c r="D110" s="7796"/>
      <c r="E110" s="7797"/>
      <c r="F110" s="7831" t="s">
        <v>171</v>
      </c>
      <c r="G110" s="7832"/>
      <c r="H110" s="7832"/>
      <c r="I110" s="7832"/>
      <c r="J110" s="7832"/>
      <c r="K110" s="7832"/>
      <c r="L110" s="7832"/>
      <c r="M110" s="7832"/>
      <c r="N110" s="7832"/>
      <c r="O110" s="7832"/>
      <c r="P110" s="7832"/>
      <c r="Q110" s="7832"/>
      <c r="R110" s="7832"/>
      <c r="S110" s="7832"/>
      <c r="T110" s="7832"/>
      <c r="U110" s="7832"/>
      <c r="V110" s="7832"/>
      <c r="W110" s="7832"/>
      <c r="X110" s="7832"/>
      <c r="Y110" s="7832"/>
      <c r="Z110" s="7832"/>
      <c r="AA110" s="7832"/>
      <c r="AB110" s="7832"/>
      <c r="AC110" s="7832"/>
      <c r="AD110" s="7832"/>
      <c r="AE110" s="7832"/>
      <c r="AF110" s="7832"/>
      <c r="AG110" s="7832"/>
      <c r="AH110" s="7832"/>
      <c r="AI110" s="7832"/>
      <c r="AJ110" s="7832"/>
      <c r="AK110" s="8300"/>
      <c r="AL110" s="84"/>
      <c r="AM110" s="73"/>
    </row>
    <row r="111" spans="1:39" x14ac:dyDescent="0.25">
      <c r="A111" s="7834"/>
      <c r="B111" s="7037"/>
      <c r="C111" s="8331"/>
      <c r="D111" s="7799"/>
      <c r="E111" s="7800"/>
      <c r="F111" s="7734" t="s">
        <v>2512</v>
      </c>
      <c r="G111" s="7713"/>
      <c r="H111" s="7734" t="s">
        <v>2513</v>
      </c>
      <c r="I111" s="7713"/>
      <c r="J111" s="7734" t="s">
        <v>2514</v>
      </c>
      <c r="K111" s="7713"/>
      <c r="L111" s="7758" t="s">
        <v>2515</v>
      </c>
      <c r="M111" s="7758"/>
      <c r="N111" s="7734" t="s">
        <v>2516</v>
      </c>
      <c r="O111" s="7713"/>
      <c r="P111" s="7758" t="s">
        <v>2517</v>
      </c>
      <c r="Q111" s="7758"/>
      <c r="R111" s="7734" t="s">
        <v>2518</v>
      </c>
      <c r="S111" s="7713"/>
      <c r="T111" s="7758" t="s">
        <v>1833</v>
      </c>
      <c r="U111" s="7758"/>
      <c r="V111" s="7734" t="s">
        <v>1834</v>
      </c>
      <c r="W111" s="7713"/>
      <c r="X111" s="7758" t="s">
        <v>1835</v>
      </c>
      <c r="Y111" s="7758"/>
      <c r="Z111" s="7734" t="s">
        <v>1836</v>
      </c>
      <c r="AA111" s="7713"/>
      <c r="AB111" s="7758" t="s">
        <v>1837</v>
      </c>
      <c r="AC111" s="7758"/>
      <c r="AD111" s="7734" t="s">
        <v>1838</v>
      </c>
      <c r="AE111" s="7713"/>
      <c r="AF111" s="7758" t="s">
        <v>1839</v>
      </c>
      <c r="AG111" s="7758"/>
      <c r="AH111" s="7734" t="s">
        <v>1840</v>
      </c>
      <c r="AI111" s="7713"/>
      <c r="AJ111" s="7758" t="s">
        <v>2519</v>
      </c>
      <c r="AK111" s="7713"/>
      <c r="AL111" s="84"/>
      <c r="AM111" s="73"/>
    </row>
    <row r="112" spans="1:39" x14ac:dyDescent="0.25">
      <c r="A112" s="7687"/>
      <c r="B112" s="7688"/>
      <c r="C112" s="4092" t="s">
        <v>55</v>
      </c>
      <c r="D112" s="3288" t="s">
        <v>81</v>
      </c>
      <c r="E112" s="3151" t="s">
        <v>56</v>
      </c>
      <c r="F112" s="3028" t="s">
        <v>81</v>
      </c>
      <c r="G112" s="3151" t="s">
        <v>56</v>
      </c>
      <c r="H112" s="3028" t="s">
        <v>81</v>
      </c>
      <c r="I112" s="3151" t="s">
        <v>56</v>
      </c>
      <c r="J112" s="3028" t="s">
        <v>81</v>
      </c>
      <c r="K112" s="3151" t="s">
        <v>56</v>
      </c>
      <c r="L112" s="3288" t="s">
        <v>81</v>
      </c>
      <c r="M112" s="4067" t="s">
        <v>56</v>
      </c>
      <c r="N112" s="3028" t="s">
        <v>81</v>
      </c>
      <c r="O112" s="3151" t="s">
        <v>56</v>
      </c>
      <c r="P112" s="3288" t="s">
        <v>81</v>
      </c>
      <c r="Q112" s="4067" t="s">
        <v>56</v>
      </c>
      <c r="R112" s="3028" t="s">
        <v>81</v>
      </c>
      <c r="S112" s="3151" t="s">
        <v>56</v>
      </c>
      <c r="T112" s="3288" t="s">
        <v>81</v>
      </c>
      <c r="U112" s="4067" t="s">
        <v>56</v>
      </c>
      <c r="V112" s="3028" t="s">
        <v>81</v>
      </c>
      <c r="W112" s="3151" t="s">
        <v>56</v>
      </c>
      <c r="X112" s="3288" t="s">
        <v>81</v>
      </c>
      <c r="Y112" s="4067" t="s">
        <v>56</v>
      </c>
      <c r="Z112" s="3028" t="s">
        <v>81</v>
      </c>
      <c r="AA112" s="3151" t="s">
        <v>56</v>
      </c>
      <c r="AB112" s="3288" t="s">
        <v>81</v>
      </c>
      <c r="AC112" s="4067" t="s">
        <v>56</v>
      </c>
      <c r="AD112" s="3028" t="s">
        <v>81</v>
      </c>
      <c r="AE112" s="3151" t="s">
        <v>56</v>
      </c>
      <c r="AF112" s="3288" t="s">
        <v>81</v>
      </c>
      <c r="AG112" s="4067" t="s">
        <v>56</v>
      </c>
      <c r="AH112" s="3028" t="s">
        <v>81</v>
      </c>
      <c r="AI112" s="3151" t="s">
        <v>56</v>
      </c>
      <c r="AJ112" s="3288" t="s">
        <v>81</v>
      </c>
      <c r="AK112" s="3151" t="s">
        <v>56</v>
      </c>
      <c r="AL112" s="84"/>
      <c r="AM112" s="73"/>
    </row>
    <row r="113" spans="1:39" x14ac:dyDescent="0.25">
      <c r="A113" s="8333" t="s">
        <v>2570</v>
      </c>
      <c r="B113" s="8334"/>
      <c r="C113" s="926">
        <f>SUM(D113:E113)</f>
        <v>0</v>
      </c>
      <c r="D113" s="4105">
        <f>+F113+H113+J113+L113+N113+P113+R113+T113+V113+X113+Z113+AB113+AD113+AF113+AH113+AJ113</f>
        <v>0</v>
      </c>
      <c r="E113" s="927">
        <f>+G113+I113+K113+M113+O113+Q113+S113+U113+W113+Y113+AA113+AC113+AE113+AG113+AI113+AK113</f>
        <v>0</v>
      </c>
      <c r="F113" s="288"/>
      <c r="G113" s="291"/>
      <c r="H113" s="288"/>
      <c r="I113" s="291"/>
      <c r="J113" s="288"/>
      <c r="K113" s="291"/>
      <c r="L113" s="288"/>
      <c r="M113" s="291"/>
      <c r="N113" s="288"/>
      <c r="O113" s="291"/>
      <c r="P113" s="288"/>
      <c r="Q113" s="291"/>
      <c r="R113" s="288"/>
      <c r="S113" s="291"/>
      <c r="T113" s="288"/>
      <c r="U113" s="291"/>
      <c r="V113" s="288"/>
      <c r="W113" s="291"/>
      <c r="X113" s="288"/>
      <c r="Y113" s="291"/>
      <c r="Z113" s="288"/>
      <c r="AA113" s="291"/>
      <c r="AB113" s="288"/>
      <c r="AC113" s="291"/>
      <c r="AD113" s="288"/>
      <c r="AE113" s="291"/>
      <c r="AF113" s="288"/>
      <c r="AG113" s="291"/>
      <c r="AH113" s="288"/>
      <c r="AI113" s="291"/>
      <c r="AJ113" s="288"/>
      <c r="AK113" s="291"/>
      <c r="AL113" s="84"/>
      <c r="AM113" s="73"/>
    </row>
    <row r="114" spans="1:39" x14ac:dyDescent="0.25">
      <c r="A114" s="8335" t="s">
        <v>2571</v>
      </c>
      <c r="B114" s="8336"/>
      <c r="C114" s="928">
        <f>SUM(D114:E114)</f>
        <v>0</v>
      </c>
      <c r="D114" s="929">
        <f t="shared" ref="D114:E115" si="17">+F114+H114+J114+L114+N114+P114+R114+T114+V114+X114+Z114+AB114+AD114+AF114+AH114+AJ114</f>
        <v>0</v>
      </c>
      <c r="E114" s="927">
        <f t="shared" si="17"/>
        <v>0</v>
      </c>
      <c r="F114" s="288"/>
      <c r="G114" s="291"/>
      <c r="H114" s="288"/>
      <c r="I114" s="291"/>
      <c r="J114" s="288"/>
      <c r="K114" s="291"/>
      <c r="L114" s="288"/>
      <c r="M114" s="291"/>
      <c r="N114" s="288"/>
      <c r="O114" s="291"/>
      <c r="P114" s="288"/>
      <c r="Q114" s="291"/>
      <c r="R114" s="288"/>
      <c r="S114" s="291"/>
      <c r="T114" s="288"/>
      <c r="U114" s="291"/>
      <c r="V114" s="288"/>
      <c r="W114" s="291"/>
      <c r="X114" s="288"/>
      <c r="Y114" s="291"/>
      <c r="Z114" s="288"/>
      <c r="AA114" s="291"/>
      <c r="AB114" s="288"/>
      <c r="AC114" s="291"/>
      <c r="AD114" s="288"/>
      <c r="AE114" s="291"/>
      <c r="AF114" s="288"/>
      <c r="AG114" s="291"/>
      <c r="AH114" s="288"/>
      <c r="AI114" s="291"/>
      <c r="AJ114" s="288"/>
      <c r="AK114" s="291"/>
      <c r="AL114" s="84"/>
      <c r="AM114" s="73"/>
    </row>
    <row r="115" spans="1:39" x14ac:dyDescent="0.25">
      <c r="A115" s="8340" t="s">
        <v>2572</v>
      </c>
      <c r="B115" s="8158"/>
      <c r="C115" s="930">
        <f>SUM(D115:E115)</f>
        <v>0</v>
      </c>
      <c r="D115" s="4106">
        <f t="shared" si="17"/>
        <v>0</v>
      </c>
      <c r="E115" s="3965">
        <f t="shared" si="17"/>
        <v>0</v>
      </c>
      <c r="F115" s="919"/>
      <c r="G115" s="644"/>
      <c r="H115" s="919"/>
      <c r="I115" s="644"/>
      <c r="J115" s="919"/>
      <c r="K115" s="644"/>
      <c r="L115" s="919"/>
      <c r="M115" s="644"/>
      <c r="N115" s="919"/>
      <c r="O115" s="644"/>
      <c r="P115" s="919"/>
      <c r="Q115" s="644"/>
      <c r="R115" s="919"/>
      <c r="S115" s="644"/>
      <c r="T115" s="919"/>
      <c r="U115" s="644"/>
      <c r="V115" s="919"/>
      <c r="W115" s="644"/>
      <c r="X115" s="919"/>
      <c r="Y115" s="644"/>
      <c r="Z115" s="919"/>
      <c r="AA115" s="644"/>
      <c r="AB115" s="919"/>
      <c r="AC115" s="644"/>
      <c r="AD115" s="919"/>
      <c r="AE115" s="644"/>
      <c r="AF115" s="919"/>
      <c r="AG115" s="644"/>
      <c r="AH115" s="919"/>
      <c r="AI115" s="644"/>
      <c r="AJ115" s="919"/>
      <c r="AK115" s="644"/>
      <c r="AL115" s="84"/>
      <c r="AM115" s="73"/>
    </row>
    <row r="116" spans="1:39" x14ac:dyDescent="0.25">
      <c r="A116" s="983" t="s">
        <v>2573</v>
      </c>
      <c r="B116" s="823"/>
      <c r="C116" s="65"/>
      <c r="D116" s="65"/>
      <c r="E116" s="65"/>
      <c r="F116" s="65"/>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73"/>
    </row>
    <row r="117" spans="1:39" x14ac:dyDescent="0.25">
      <c r="A117" s="7685" t="s">
        <v>2569</v>
      </c>
      <c r="B117" s="7679"/>
      <c r="C117" s="7795" t="s">
        <v>50</v>
      </c>
      <c r="D117" s="7796"/>
      <c r="E117" s="7797"/>
      <c r="F117" s="7831" t="s">
        <v>171</v>
      </c>
      <c r="G117" s="7832"/>
      <c r="H117" s="7832"/>
      <c r="I117" s="7832"/>
      <c r="J117" s="7832"/>
      <c r="K117" s="7832"/>
      <c r="L117" s="7832"/>
      <c r="M117" s="7832"/>
      <c r="N117" s="7832"/>
      <c r="O117" s="7832"/>
      <c r="P117" s="7832"/>
      <c r="Q117" s="7832"/>
      <c r="R117" s="7832"/>
      <c r="S117" s="7832"/>
      <c r="T117" s="7832"/>
      <c r="U117" s="7832"/>
      <c r="V117" s="7832"/>
      <c r="W117" s="7832"/>
      <c r="X117" s="7832"/>
      <c r="Y117" s="7832"/>
      <c r="Z117" s="7832"/>
      <c r="AA117" s="7832"/>
      <c r="AB117" s="7832"/>
      <c r="AC117" s="7832"/>
      <c r="AD117" s="7832"/>
      <c r="AE117" s="7832"/>
      <c r="AF117" s="7832"/>
      <c r="AG117" s="7832"/>
      <c r="AH117" s="7832"/>
      <c r="AI117" s="7832"/>
      <c r="AJ117" s="7832"/>
      <c r="AK117" s="8300"/>
      <c r="AL117" s="84"/>
      <c r="AM117" s="73"/>
    </row>
    <row r="118" spans="1:39" x14ac:dyDescent="0.25">
      <c r="A118" s="7834"/>
      <c r="B118" s="7037"/>
      <c r="C118" s="8331"/>
      <c r="D118" s="7799"/>
      <c r="E118" s="7800"/>
      <c r="F118" s="7734" t="s">
        <v>2512</v>
      </c>
      <c r="G118" s="7713"/>
      <c r="H118" s="7734" t="s">
        <v>2513</v>
      </c>
      <c r="I118" s="7713"/>
      <c r="J118" s="7734" t="s">
        <v>2514</v>
      </c>
      <c r="K118" s="7713"/>
      <c r="L118" s="7758" t="s">
        <v>2515</v>
      </c>
      <c r="M118" s="7758"/>
      <c r="N118" s="7734" t="s">
        <v>2516</v>
      </c>
      <c r="O118" s="7713"/>
      <c r="P118" s="7758" t="s">
        <v>2517</v>
      </c>
      <c r="Q118" s="7758"/>
      <c r="R118" s="7734" t="s">
        <v>2518</v>
      </c>
      <c r="S118" s="7713"/>
      <c r="T118" s="7758" t="s">
        <v>1833</v>
      </c>
      <c r="U118" s="7758"/>
      <c r="V118" s="7734" t="s">
        <v>1834</v>
      </c>
      <c r="W118" s="7713"/>
      <c r="X118" s="7758" t="s">
        <v>1835</v>
      </c>
      <c r="Y118" s="7758"/>
      <c r="Z118" s="7734" t="s">
        <v>1836</v>
      </c>
      <c r="AA118" s="7713"/>
      <c r="AB118" s="7758" t="s">
        <v>1837</v>
      </c>
      <c r="AC118" s="7758"/>
      <c r="AD118" s="7734" t="s">
        <v>1838</v>
      </c>
      <c r="AE118" s="7713"/>
      <c r="AF118" s="7758" t="s">
        <v>1839</v>
      </c>
      <c r="AG118" s="7758"/>
      <c r="AH118" s="7734" t="s">
        <v>1840</v>
      </c>
      <c r="AI118" s="7713"/>
      <c r="AJ118" s="7758" t="s">
        <v>2519</v>
      </c>
      <c r="AK118" s="7713"/>
      <c r="AL118" s="84"/>
      <c r="AM118" s="73"/>
    </row>
    <row r="119" spans="1:39" x14ac:dyDescent="0.25">
      <c r="A119" s="7687"/>
      <c r="B119" s="7688"/>
      <c r="C119" s="4092" t="s">
        <v>55</v>
      </c>
      <c r="D119" s="3288" t="s">
        <v>81</v>
      </c>
      <c r="E119" s="3151" t="s">
        <v>56</v>
      </c>
      <c r="F119" s="3028" t="s">
        <v>81</v>
      </c>
      <c r="G119" s="3151" t="s">
        <v>56</v>
      </c>
      <c r="H119" s="3028" t="s">
        <v>81</v>
      </c>
      <c r="I119" s="3151" t="s">
        <v>56</v>
      </c>
      <c r="J119" s="3028" t="s">
        <v>81</v>
      </c>
      <c r="K119" s="3151" t="s">
        <v>56</v>
      </c>
      <c r="L119" s="3288" t="s">
        <v>81</v>
      </c>
      <c r="M119" s="4067" t="s">
        <v>56</v>
      </c>
      <c r="N119" s="3028" t="s">
        <v>81</v>
      </c>
      <c r="O119" s="3151" t="s">
        <v>56</v>
      </c>
      <c r="P119" s="3288" t="s">
        <v>81</v>
      </c>
      <c r="Q119" s="4067" t="s">
        <v>56</v>
      </c>
      <c r="R119" s="3028" t="s">
        <v>81</v>
      </c>
      <c r="S119" s="3151" t="s">
        <v>56</v>
      </c>
      <c r="T119" s="3288" t="s">
        <v>81</v>
      </c>
      <c r="U119" s="4067" t="s">
        <v>56</v>
      </c>
      <c r="V119" s="3028" t="s">
        <v>81</v>
      </c>
      <c r="W119" s="3151" t="s">
        <v>56</v>
      </c>
      <c r="X119" s="3288" t="s">
        <v>81</v>
      </c>
      <c r="Y119" s="4067" t="s">
        <v>56</v>
      </c>
      <c r="Z119" s="3028" t="s">
        <v>81</v>
      </c>
      <c r="AA119" s="3151" t="s">
        <v>56</v>
      </c>
      <c r="AB119" s="3288" t="s">
        <v>81</v>
      </c>
      <c r="AC119" s="4067" t="s">
        <v>56</v>
      </c>
      <c r="AD119" s="3028" t="s">
        <v>81</v>
      </c>
      <c r="AE119" s="3151" t="s">
        <v>56</v>
      </c>
      <c r="AF119" s="3288" t="s">
        <v>81</v>
      </c>
      <c r="AG119" s="4067" t="s">
        <v>56</v>
      </c>
      <c r="AH119" s="3028" t="s">
        <v>81</v>
      </c>
      <c r="AI119" s="3151" t="s">
        <v>56</v>
      </c>
      <c r="AJ119" s="3288" t="s">
        <v>81</v>
      </c>
      <c r="AK119" s="3151" t="s">
        <v>56</v>
      </c>
      <c r="AL119" s="84"/>
      <c r="AM119" s="84"/>
    </row>
    <row r="120" spans="1:39" x14ac:dyDescent="0.25">
      <c r="A120" s="8333" t="s">
        <v>2570</v>
      </c>
      <c r="B120" s="8334"/>
      <c r="C120" s="4107">
        <f>SUM(D120+E120)</f>
        <v>0</v>
      </c>
      <c r="D120" s="929">
        <f>+F120+H120+J120+L120+N120+P120+R120+T120+V120+X120+Z120+AB120+AD120+AF120+AH120+AJ120</f>
        <v>0</v>
      </c>
      <c r="E120" s="927">
        <f>+G120+I120+K120+M120+O120+Q120+S120+U120+W120+Y120+AA120+AC120+AE120+AG120+AI120+AK120</f>
        <v>0</v>
      </c>
      <c r="F120" s="633"/>
      <c r="G120" s="3947"/>
      <c r="H120" s="633"/>
      <c r="I120" s="3947"/>
      <c r="J120" s="633"/>
      <c r="K120" s="3947"/>
      <c r="L120" s="633"/>
      <c r="M120" s="3947"/>
      <c r="N120" s="633"/>
      <c r="O120" s="3947"/>
      <c r="P120" s="633"/>
      <c r="Q120" s="3947"/>
      <c r="R120" s="633"/>
      <c r="S120" s="3947"/>
      <c r="T120" s="633"/>
      <c r="U120" s="3947"/>
      <c r="V120" s="633"/>
      <c r="W120" s="3947"/>
      <c r="X120" s="633"/>
      <c r="Y120" s="3947"/>
      <c r="Z120" s="633"/>
      <c r="AA120" s="3947"/>
      <c r="AB120" s="633"/>
      <c r="AC120" s="3947"/>
      <c r="AD120" s="633"/>
      <c r="AE120" s="3947"/>
      <c r="AF120" s="633"/>
      <c r="AG120" s="3947"/>
      <c r="AH120" s="633"/>
      <c r="AI120" s="3947"/>
      <c r="AJ120" s="633"/>
      <c r="AK120" s="3947"/>
      <c r="AL120" s="84"/>
      <c r="AM120" s="84"/>
    </row>
    <row r="121" spans="1:39" x14ac:dyDescent="0.25">
      <c r="A121" s="8335" t="s">
        <v>2574</v>
      </c>
      <c r="B121" s="8336"/>
      <c r="C121" s="928">
        <f>SUM(D121+E121)</f>
        <v>0</v>
      </c>
      <c r="D121" s="929">
        <f t="shared" ref="D121:E124" si="18">+F121+H121+J121+L121+N121+P121+R121+T121+V121+X121+Z121+AB121+AD121+AF121+AH121+AJ121</f>
        <v>0</v>
      </c>
      <c r="E121" s="927">
        <f t="shared" si="18"/>
        <v>0</v>
      </c>
      <c r="F121" s="638"/>
      <c r="G121" s="3951"/>
      <c r="H121" s="638"/>
      <c r="I121" s="3951"/>
      <c r="J121" s="638"/>
      <c r="K121" s="3951"/>
      <c r="L121" s="638"/>
      <c r="M121" s="3951"/>
      <c r="N121" s="638"/>
      <c r="O121" s="3951"/>
      <c r="P121" s="638"/>
      <c r="Q121" s="3951"/>
      <c r="R121" s="638"/>
      <c r="S121" s="3951"/>
      <c r="T121" s="638"/>
      <c r="U121" s="3951"/>
      <c r="V121" s="638"/>
      <c r="W121" s="3951"/>
      <c r="X121" s="638"/>
      <c r="Y121" s="3951"/>
      <c r="Z121" s="638"/>
      <c r="AA121" s="3951"/>
      <c r="AB121" s="638"/>
      <c r="AC121" s="3951"/>
      <c r="AD121" s="638"/>
      <c r="AE121" s="3951"/>
      <c r="AF121" s="638"/>
      <c r="AG121" s="3951"/>
      <c r="AH121" s="638"/>
      <c r="AI121" s="3951"/>
      <c r="AJ121" s="638"/>
      <c r="AK121" s="3951"/>
      <c r="AL121" s="84"/>
      <c r="AM121" s="84"/>
    </row>
    <row r="122" spans="1:39" x14ac:dyDescent="0.25">
      <c r="A122" s="8335" t="s">
        <v>2049</v>
      </c>
      <c r="B122" s="8336"/>
      <c r="C122" s="928">
        <f>SUM(D122+E122)</f>
        <v>0</v>
      </c>
      <c r="D122" s="929">
        <f t="shared" si="18"/>
        <v>0</v>
      </c>
      <c r="E122" s="927">
        <f t="shared" si="18"/>
        <v>0</v>
      </c>
      <c r="F122" s="2587"/>
      <c r="G122" s="294"/>
      <c r="H122" s="2587"/>
      <c r="I122" s="294"/>
      <c r="J122" s="2587"/>
      <c r="K122" s="294"/>
      <c r="L122" s="2587"/>
      <c r="M122" s="294"/>
      <c r="N122" s="2587"/>
      <c r="O122" s="294"/>
      <c r="P122" s="2587"/>
      <c r="Q122" s="294"/>
      <c r="R122" s="2587"/>
      <c r="S122" s="294"/>
      <c r="T122" s="2587"/>
      <c r="U122" s="294"/>
      <c r="V122" s="2587"/>
      <c r="W122" s="294"/>
      <c r="X122" s="2587"/>
      <c r="Y122" s="294"/>
      <c r="Z122" s="2587"/>
      <c r="AA122" s="294"/>
      <c r="AB122" s="2587"/>
      <c r="AC122" s="294"/>
      <c r="AD122" s="2587"/>
      <c r="AE122" s="294"/>
      <c r="AF122" s="2587"/>
      <c r="AG122" s="294"/>
      <c r="AH122" s="2587"/>
      <c r="AI122" s="294"/>
      <c r="AJ122" s="2587"/>
      <c r="AK122" s="294"/>
      <c r="AL122" s="84"/>
      <c r="AM122" s="84"/>
    </row>
    <row r="123" spans="1:39" x14ac:dyDescent="0.25">
      <c r="A123" s="8337" t="s">
        <v>2572</v>
      </c>
      <c r="B123" s="8338"/>
      <c r="C123" s="928">
        <f>SUM(D123+E123)</f>
        <v>0</v>
      </c>
      <c r="D123" s="929">
        <f t="shared" si="18"/>
        <v>0</v>
      </c>
      <c r="E123" s="927">
        <f t="shared" si="18"/>
        <v>0</v>
      </c>
      <c r="F123" s="2587"/>
      <c r="G123" s="294"/>
      <c r="H123" s="2587"/>
      <c r="I123" s="294"/>
      <c r="J123" s="2587"/>
      <c r="K123" s="294"/>
      <c r="L123" s="2587"/>
      <c r="M123" s="294"/>
      <c r="N123" s="2587"/>
      <c r="O123" s="294"/>
      <c r="P123" s="2587"/>
      <c r="Q123" s="294"/>
      <c r="R123" s="2587"/>
      <c r="S123" s="294"/>
      <c r="T123" s="2587"/>
      <c r="U123" s="294"/>
      <c r="V123" s="2587"/>
      <c r="W123" s="294"/>
      <c r="X123" s="2587"/>
      <c r="Y123" s="294"/>
      <c r="Z123" s="2587"/>
      <c r="AA123" s="294"/>
      <c r="AB123" s="2587"/>
      <c r="AC123" s="294"/>
      <c r="AD123" s="2587"/>
      <c r="AE123" s="294"/>
      <c r="AF123" s="2587"/>
      <c r="AG123" s="294"/>
      <c r="AH123" s="2587"/>
      <c r="AI123" s="294"/>
      <c r="AJ123" s="2587"/>
      <c r="AK123" s="294"/>
      <c r="AL123" s="84"/>
      <c r="AM123" s="84"/>
    </row>
    <row r="124" spans="1:39" x14ac:dyDescent="0.25">
      <c r="A124" s="8303" t="s">
        <v>2575</v>
      </c>
      <c r="B124" s="8339"/>
      <c r="C124" s="4108">
        <f>SUM(D124+E124)</f>
        <v>0</v>
      </c>
      <c r="D124" s="4016">
        <f t="shared" si="18"/>
        <v>0</v>
      </c>
      <c r="E124" s="3965">
        <f t="shared" si="18"/>
        <v>0</v>
      </c>
      <c r="F124" s="919"/>
      <c r="G124" s="2856"/>
      <c r="H124" s="919"/>
      <c r="I124" s="2856"/>
      <c r="J124" s="919"/>
      <c r="K124" s="2856"/>
      <c r="L124" s="919"/>
      <c r="M124" s="2856"/>
      <c r="N124" s="919"/>
      <c r="O124" s="2856"/>
      <c r="P124" s="919"/>
      <c r="Q124" s="2856"/>
      <c r="R124" s="919"/>
      <c r="S124" s="2856"/>
      <c r="T124" s="919"/>
      <c r="U124" s="2856"/>
      <c r="V124" s="919"/>
      <c r="W124" s="2856"/>
      <c r="X124" s="919"/>
      <c r="Y124" s="2856"/>
      <c r="Z124" s="919"/>
      <c r="AA124" s="2856"/>
      <c r="AB124" s="919"/>
      <c r="AC124" s="2856"/>
      <c r="AD124" s="919"/>
      <c r="AE124" s="2856"/>
      <c r="AF124" s="919"/>
      <c r="AG124" s="2856"/>
      <c r="AH124" s="919"/>
      <c r="AI124" s="2856"/>
      <c r="AJ124" s="919"/>
      <c r="AK124" s="2856"/>
      <c r="AL124" s="84"/>
      <c r="AM124" s="84"/>
    </row>
    <row r="125" spans="1:39" x14ac:dyDescent="0.25">
      <c r="A125" s="983" t="s">
        <v>2576</v>
      </c>
      <c r="B125" s="65"/>
      <c r="C125" s="65"/>
      <c r="D125" s="65"/>
      <c r="E125" s="65"/>
      <c r="F125" s="2947"/>
      <c r="G125" s="2947"/>
      <c r="H125" s="65"/>
      <c r="I125" s="65"/>
      <c r="J125" s="65"/>
      <c r="K125" s="65"/>
      <c r="L125" s="65"/>
      <c r="M125" s="65"/>
      <c r="N125" s="65"/>
      <c r="O125" s="65"/>
      <c r="P125" s="65"/>
      <c r="Q125" s="65"/>
      <c r="R125" s="65"/>
      <c r="S125" s="65"/>
      <c r="T125" s="65"/>
      <c r="U125" s="84"/>
      <c r="V125" s="84"/>
      <c r="W125" s="84"/>
      <c r="X125" s="84"/>
      <c r="Y125" s="84"/>
      <c r="Z125" s="84"/>
      <c r="AA125" s="84"/>
      <c r="AB125" s="84"/>
      <c r="AC125" s="84"/>
      <c r="AD125" s="84"/>
      <c r="AE125" s="84"/>
      <c r="AF125" s="84"/>
      <c r="AG125" s="84"/>
      <c r="AH125" s="84"/>
      <c r="AI125" s="84"/>
      <c r="AJ125" s="84"/>
      <c r="AK125" s="84"/>
      <c r="AL125" s="84"/>
      <c r="AM125" s="84"/>
    </row>
    <row r="126" spans="1:39" x14ac:dyDescent="0.25">
      <c r="A126" s="7795" t="s">
        <v>2511</v>
      </c>
      <c r="B126" s="7797"/>
      <c r="C126" s="7796" t="s">
        <v>50</v>
      </c>
      <c r="D126" s="7796"/>
      <c r="E126" s="7797"/>
      <c r="F126" s="7831" t="s">
        <v>171</v>
      </c>
      <c r="G126" s="7832"/>
      <c r="H126" s="7832"/>
      <c r="I126" s="7832"/>
      <c r="J126" s="7832"/>
      <c r="K126" s="7832"/>
      <c r="L126" s="7832"/>
      <c r="M126" s="7832"/>
      <c r="N126" s="7832"/>
      <c r="O126" s="7832"/>
      <c r="P126" s="7832"/>
      <c r="Q126" s="7832"/>
      <c r="R126" s="7832"/>
      <c r="S126" s="7832"/>
      <c r="T126" s="7832"/>
      <c r="U126" s="7832"/>
      <c r="V126" s="7832"/>
      <c r="W126" s="7832"/>
      <c r="X126" s="7832"/>
      <c r="Y126" s="7832"/>
      <c r="Z126" s="7832"/>
      <c r="AA126" s="7832"/>
      <c r="AB126" s="7832"/>
      <c r="AC126" s="7832"/>
      <c r="AD126" s="7832"/>
      <c r="AE126" s="7832"/>
      <c r="AF126" s="7832"/>
      <c r="AG126" s="7832"/>
      <c r="AH126" s="7832"/>
      <c r="AI126" s="7832"/>
      <c r="AJ126" s="7832"/>
      <c r="AK126" s="7833"/>
      <c r="AL126" s="7655" t="s">
        <v>366</v>
      </c>
      <c r="AM126" s="84"/>
    </row>
    <row r="127" spans="1:39" x14ac:dyDescent="0.25">
      <c r="A127" s="8329"/>
      <c r="B127" s="8330"/>
      <c r="C127" s="7799"/>
      <c r="D127" s="7799"/>
      <c r="E127" s="7800"/>
      <c r="F127" s="7734" t="s">
        <v>2512</v>
      </c>
      <c r="G127" s="7713"/>
      <c r="H127" s="7734" t="s">
        <v>2513</v>
      </c>
      <c r="I127" s="7713"/>
      <c r="J127" s="7758" t="s">
        <v>2514</v>
      </c>
      <c r="K127" s="7758"/>
      <c r="L127" s="7734" t="s">
        <v>2515</v>
      </c>
      <c r="M127" s="7713"/>
      <c r="N127" s="7685" t="s">
        <v>2516</v>
      </c>
      <c r="O127" s="7685"/>
      <c r="P127" s="7684" t="s">
        <v>2517</v>
      </c>
      <c r="Q127" s="7679"/>
      <c r="R127" s="7685" t="s">
        <v>2518</v>
      </c>
      <c r="S127" s="7685"/>
      <c r="T127" s="7684" t="s">
        <v>1833</v>
      </c>
      <c r="U127" s="7679"/>
      <c r="V127" s="7685" t="s">
        <v>1834</v>
      </c>
      <c r="W127" s="7685"/>
      <c r="X127" s="7684" t="s">
        <v>1835</v>
      </c>
      <c r="Y127" s="7679"/>
      <c r="Z127" s="7685" t="s">
        <v>1836</v>
      </c>
      <c r="AA127" s="7685"/>
      <c r="AB127" s="7684" t="s">
        <v>1837</v>
      </c>
      <c r="AC127" s="7679"/>
      <c r="AD127" s="7685" t="s">
        <v>1838</v>
      </c>
      <c r="AE127" s="7685"/>
      <c r="AF127" s="7684" t="s">
        <v>1839</v>
      </c>
      <c r="AG127" s="7679"/>
      <c r="AH127" s="7685" t="s">
        <v>1840</v>
      </c>
      <c r="AI127" s="7685"/>
      <c r="AJ127" s="7746" t="s">
        <v>2519</v>
      </c>
      <c r="AK127" s="7773"/>
      <c r="AL127" s="7657"/>
      <c r="AM127" s="84"/>
    </row>
    <row r="128" spans="1:39" x14ac:dyDescent="0.25">
      <c r="A128" s="8331"/>
      <c r="B128" s="7800"/>
      <c r="C128" s="4109" t="s">
        <v>55</v>
      </c>
      <c r="D128" s="4110" t="s">
        <v>81</v>
      </c>
      <c r="E128" s="4111" t="s">
        <v>56</v>
      </c>
      <c r="F128" s="3028" t="s">
        <v>81</v>
      </c>
      <c r="G128" s="3151" t="s">
        <v>56</v>
      </c>
      <c r="H128" s="3028" t="s">
        <v>81</v>
      </c>
      <c r="I128" s="3151" t="s">
        <v>56</v>
      </c>
      <c r="J128" s="3288" t="s">
        <v>81</v>
      </c>
      <c r="K128" s="4067" t="s">
        <v>56</v>
      </c>
      <c r="L128" s="3028" t="s">
        <v>81</v>
      </c>
      <c r="M128" s="3151" t="s">
        <v>56</v>
      </c>
      <c r="N128" s="3288" t="s">
        <v>81</v>
      </c>
      <c r="O128" s="4067" t="s">
        <v>56</v>
      </c>
      <c r="P128" s="3028" t="s">
        <v>81</v>
      </c>
      <c r="Q128" s="3151" t="s">
        <v>56</v>
      </c>
      <c r="R128" s="3288" t="s">
        <v>81</v>
      </c>
      <c r="S128" s="4067" t="s">
        <v>56</v>
      </c>
      <c r="T128" s="3028" t="s">
        <v>81</v>
      </c>
      <c r="U128" s="3151" t="s">
        <v>56</v>
      </c>
      <c r="V128" s="3288" t="s">
        <v>81</v>
      </c>
      <c r="W128" s="4067" t="s">
        <v>56</v>
      </c>
      <c r="X128" s="3028" t="s">
        <v>81</v>
      </c>
      <c r="Y128" s="3151" t="s">
        <v>56</v>
      </c>
      <c r="Z128" s="3288" t="s">
        <v>81</v>
      </c>
      <c r="AA128" s="4067" t="s">
        <v>56</v>
      </c>
      <c r="AB128" s="3028" t="s">
        <v>81</v>
      </c>
      <c r="AC128" s="3151" t="s">
        <v>56</v>
      </c>
      <c r="AD128" s="3288" t="s">
        <v>81</v>
      </c>
      <c r="AE128" s="4067" t="s">
        <v>56</v>
      </c>
      <c r="AF128" s="3028" t="s">
        <v>81</v>
      </c>
      <c r="AG128" s="3151" t="s">
        <v>56</v>
      </c>
      <c r="AH128" s="3288" t="s">
        <v>81</v>
      </c>
      <c r="AI128" s="4067" t="s">
        <v>56</v>
      </c>
      <c r="AJ128" s="3028" t="s">
        <v>81</v>
      </c>
      <c r="AK128" s="4068" t="s">
        <v>56</v>
      </c>
      <c r="AL128" s="7565"/>
      <c r="AM128" s="84"/>
    </row>
    <row r="129" spans="1:39" ht="21" x14ac:dyDescent="0.25">
      <c r="A129" s="4112" t="s">
        <v>2577</v>
      </c>
      <c r="B129" s="4113"/>
      <c r="C129" s="775">
        <f t="shared" ref="C129:C134" si="19">SUM(D129+E129)</f>
        <v>0</v>
      </c>
      <c r="D129" s="1000">
        <f>SUM(F129+H129+J129+L129+N129+P129+R129+T129+V129+X129+Z129+AB129+AD129+AF129+AH129+AJ129)</f>
        <v>0</v>
      </c>
      <c r="E129" s="4114">
        <f>SUM(G129+I129+K129+M129+O129+Q129+S129+U129+W129+Y129+AA129+AC129+AE129+AG129+AI129+AK129)</f>
        <v>0</v>
      </c>
      <c r="F129" s="633"/>
      <c r="G129" s="3947"/>
      <c r="H129" s="633"/>
      <c r="I129" s="634"/>
      <c r="J129" s="3076"/>
      <c r="K129" s="635"/>
      <c r="L129" s="633"/>
      <c r="M129" s="634"/>
      <c r="N129" s="3076"/>
      <c r="O129" s="635"/>
      <c r="P129" s="633"/>
      <c r="Q129" s="634"/>
      <c r="R129" s="3076"/>
      <c r="S129" s="635"/>
      <c r="T129" s="633"/>
      <c r="U129" s="634"/>
      <c r="V129" s="3076"/>
      <c r="W129" s="635"/>
      <c r="X129" s="633"/>
      <c r="Y129" s="634"/>
      <c r="Z129" s="3076"/>
      <c r="AA129" s="635"/>
      <c r="AB129" s="633"/>
      <c r="AC129" s="634"/>
      <c r="AD129" s="3076"/>
      <c r="AE129" s="635"/>
      <c r="AF129" s="3077"/>
      <c r="AG129" s="634"/>
      <c r="AH129" s="3076"/>
      <c r="AI129" s="635"/>
      <c r="AJ129" s="3077"/>
      <c r="AK129" s="3948"/>
      <c r="AL129" s="3947"/>
      <c r="AM129" s="331"/>
    </row>
    <row r="130" spans="1:39" x14ac:dyDescent="0.25">
      <c r="A130" s="4115" t="s">
        <v>2578</v>
      </c>
      <c r="B130" s="4116"/>
      <c r="C130" s="4117">
        <f t="shared" si="19"/>
        <v>0</v>
      </c>
      <c r="D130" s="4118">
        <f>SUM(F130+H130)</f>
        <v>0</v>
      </c>
      <c r="E130" s="4114">
        <f>SUM(G130+I130)</f>
        <v>0</v>
      </c>
      <c r="F130" s="638"/>
      <c r="G130" s="3951"/>
      <c r="H130" s="638"/>
      <c r="I130" s="639"/>
      <c r="J130" s="3958"/>
      <c r="K130" s="3959"/>
      <c r="L130" s="3956"/>
      <c r="M130" s="3957"/>
      <c r="N130" s="3958"/>
      <c r="O130" s="3959"/>
      <c r="P130" s="3956"/>
      <c r="Q130" s="3957"/>
      <c r="R130" s="3958"/>
      <c r="S130" s="3959"/>
      <c r="T130" s="3956"/>
      <c r="U130" s="3957"/>
      <c r="V130" s="3958"/>
      <c r="W130" s="3959"/>
      <c r="X130" s="3956"/>
      <c r="Y130" s="3957"/>
      <c r="Z130" s="3958"/>
      <c r="AA130" s="3959"/>
      <c r="AB130" s="3956"/>
      <c r="AC130" s="3957"/>
      <c r="AD130" s="3958"/>
      <c r="AE130" s="3959"/>
      <c r="AF130" s="4119"/>
      <c r="AG130" s="3957"/>
      <c r="AH130" s="3958"/>
      <c r="AI130" s="3959"/>
      <c r="AJ130" s="4119"/>
      <c r="AK130" s="3961"/>
      <c r="AL130" s="3951"/>
      <c r="AM130" s="331"/>
    </row>
    <row r="131" spans="1:39" x14ac:dyDescent="0.25">
      <c r="A131" s="4115" t="s">
        <v>2579</v>
      </c>
      <c r="B131" s="4116"/>
      <c r="C131" s="4117">
        <f t="shared" si="19"/>
        <v>0</v>
      </c>
      <c r="D131" s="4118">
        <f>SUM(H131+J131+L131+N131+P131+R131+T131+V131+X131+Z131+AB131+AD131+AF131+AH131+AJ131)</f>
        <v>0</v>
      </c>
      <c r="E131" s="4114">
        <f>SUM(I131+K131+M131+O131+Q131+S131+U131+W131+Y131+AA131+AC131+AE131+AG131+AI131+AK131)</f>
        <v>0</v>
      </c>
      <c r="F131" s="4003"/>
      <c r="G131" s="4004"/>
      <c r="H131" s="638"/>
      <c r="I131" s="639"/>
      <c r="J131" s="640"/>
      <c r="K131" s="641"/>
      <c r="L131" s="638"/>
      <c r="M131" s="639"/>
      <c r="N131" s="640"/>
      <c r="O131" s="641"/>
      <c r="P131" s="638"/>
      <c r="Q131" s="639"/>
      <c r="R131" s="640"/>
      <c r="S131" s="641"/>
      <c r="T131" s="638"/>
      <c r="U131" s="639"/>
      <c r="V131" s="640"/>
      <c r="W131" s="641"/>
      <c r="X131" s="638"/>
      <c r="Y131" s="639"/>
      <c r="Z131" s="640"/>
      <c r="AA131" s="641"/>
      <c r="AB131" s="638"/>
      <c r="AC131" s="639"/>
      <c r="AD131" s="640"/>
      <c r="AE131" s="641"/>
      <c r="AF131" s="4015"/>
      <c r="AG131" s="639"/>
      <c r="AH131" s="640"/>
      <c r="AI131" s="641"/>
      <c r="AJ131" s="4015"/>
      <c r="AK131" s="3953"/>
      <c r="AL131" s="3951"/>
      <c r="AM131" s="331"/>
    </row>
    <row r="132" spans="1:39" x14ac:dyDescent="0.25">
      <c r="A132" s="4115" t="s">
        <v>373</v>
      </c>
      <c r="B132" s="4116"/>
      <c r="C132" s="4117">
        <f t="shared" si="19"/>
        <v>0</v>
      </c>
      <c r="D132" s="4118">
        <f>SUM(F132+H132+J132+L132+N132+P132+R132+T132+V132+X132+Z132+AB132+AD132+AF132+AH132+AJ132)</f>
        <v>0</v>
      </c>
      <c r="E132" s="4114">
        <f>SUM(G132+I132+K132+M132+O132+Q132+S132+U132+W132+Y132+AA132+AC132+AE132+AG132+AI132+AK132)</f>
        <v>0</v>
      </c>
      <c r="F132" s="638"/>
      <c r="G132" s="3951"/>
      <c r="H132" s="638"/>
      <c r="I132" s="639"/>
      <c r="J132" s="640"/>
      <c r="K132" s="641"/>
      <c r="L132" s="638"/>
      <c r="M132" s="639"/>
      <c r="N132" s="640"/>
      <c r="O132" s="641"/>
      <c r="P132" s="638"/>
      <c r="Q132" s="639"/>
      <c r="R132" s="640"/>
      <c r="S132" s="641"/>
      <c r="T132" s="638"/>
      <c r="U132" s="639"/>
      <c r="V132" s="640"/>
      <c r="W132" s="641"/>
      <c r="X132" s="638"/>
      <c r="Y132" s="639"/>
      <c r="Z132" s="640"/>
      <c r="AA132" s="641"/>
      <c r="AB132" s="638"/>
      <c r="AC132" s="639"/>
      <c r="AD132" s="640"/>
      <c r="AE132" s="641"/>
      <c r="AF132" s="4015"/>
      <c r="AG132" s="639"/>
      <c r="AH132" s="640"/>
      <c r="AI132" s="641"/>
      <c r="AJ132" s="4015"/>
      <c r="AK132" s="3953"/>
      <c r="AL132" s="3951"/>
      <c r="AM132" s="331"/>
    </row>
    <row r="133" spans="1:39" x14ac:dyDescent="0.25">
      <c r="A133" s="4115" t="s">
        <v>2580</v>
      </c>
      <c r="B133" s="4116"/>
      <c r="C133" s="4117">
        <f t="shared" si="19"/>
        <v>0</v>
      </c>
      <c r="D133" s="4118">
        <f>SUM(T133+V133+X133+Z133+AB133+AD133+AF133+AH133+AJ133)</f>
        <v>0</v>
      </c>
      <c r="E133" s="4114">
        <f>SUM(U133+W133+Y133+AA133+AC133+AE133+AG133+AI133+AK133)</f>
        <v>0</v>
      </c>
      <c r="F133" s="3956"/>
      <c r="G133" s="3962"/>
      <c r="H133" s="3956"/>
      <c r="I133" s="3957"/>
      <c r="J133" s="3958"/>
      <c r="K133" s="3959"/>
      <c r="L133" s="3956"/>
      <c r="M133" s="3957"/>
      <c r="N133" s="3958"/>
      <c r="O133" s="3959"/>
      <c r="P133" s="3956"/>
      <c r="Q133" s="3957"/>
      <c r="R133" s="3958"/>
      <c r="S133" s="3959"/>
      <c r="T133" s="638"/>
      <c r="U133" s="639"/>
      <c r="V133" s="640"/>
      <c r="W133" s="641"/>
      <c r="X133" s="638"/>
      <c r="Y133" s="639"/>
      <c r="Z133" s="640"/>
      <c r="AA133" s="641"/>
      <c r="AB133" s="638"/>
      <c r="AC133" s="639"/>
      <c r="AD133" s="640"/>
      <c r="AE133" s="641"/>
      <c r="AF133" s="4015"/>
      <c r="AG133" s="639"/>
      <c r="AH133" s="640"/>
      <c r="AI133" s="641"/>
      <c r="AJ133" s="4015"/>
      <c r="AK133" s="3953"/>
      <c r="AL133" s="3951"/>
      <c r="AM133" s="331"/>
    </row>
    <row r="134" spans="1:39" x14ac:dyDescent="0.25">
      <c r="A134" s="4120" t="s">
        <v>376</v>
      </c>
      <c r="B134" s="4121"/>
      <c r="C134" s="4117">
        <f t="shared" si="19"/>
        <v>0</v>
      </c>
      <c r="D134" s="4118">
        <f>SUM(F134+H134+J134+L134+N134+P134+R134+T134+V134+X134+Z134+AB134+AD134+AF134+AH134+AJ134)</f>
        <v>0</v>
      </c>
      <c r="E134" s="4114">
        <f>SUM(G134+I134+K134+M134+O134+Q134+S134+U134+W134+Y134+AA134+AC134+AE134+AG134+AI134+AK134)</f>
        <v>0</v>
      </c>
      <c r="F134" s="919"/>
      <c r="G134" s="2856"/>
      <c r="H134" s="919"/>
      <c r="I134" s="644"/>
      <c r="J134" s="3149"/>
      <c r="K134" s="920"/>
      <c r="L134" s="919"/>
      <c r="M134" s="644"/>
      <c r="N134" s="3149"/>
      <c r="O134" s="920"/>
      <c r="P134" s="919"/>
      <c r="Q134" s="644"/>
      <c r="R134" s="3149"/>
      <c r="S134" s="920"/>
      <c r="T134" s="919"/>
      <c r="U134" s="644"/>
      <c r="V134" s="3149"/>
      <c r="W134" s="920"/>
      <c r="X134" s="919"/>
      <c r="Y134" s="644"/>
      <c r="Z134" s="3149"/>
      <c r="AA134" s="920"/>
      <c r="AB134" s="919"/>
      <c r="AC134" s="644"/>
      <c r="AD134" s="3149"/>
      <c r="AE134" s="920"/>
      <c r="AF134" s="4008"/>
      <c r="AG134" s="644"/>
      <c r="AH134" s="3149"/>
      <c r="AI134" s="920"/>
      <c r="AJ134" s="4008"/>
      <c r="AK134" s="295"/>
      <c r="AL134" s="2856"/>
      <c r="AM134" s="331"/>
    </row>
    <row r="135" spans="1:39" x14ac:dyDescent="0.25">
      <c r="A135" s="7831" t="s">
        <v>50</v>
      </c>
      <c r="B135" s="8300"/>
      <c r="C135" s="4122">
        <f t="shared" ref="C135:AK135" si="20">SUM(C129:C134)</f>
        <v>0</v>
      </c>
      <c r="D135" s="4123">
        <f t="shared" si="20"/>
        <v>0</v>
      </c>
      <c r="E135" s="4124">
        <f t="shared" si="20"/>
        <v>0</v>
      </c>
      <c r="F135" s="4122">
        <f>SUM(F129:F134)</f>
        <v>0</v>
      </c>
      <c r="G135" s="4124">
        <f t="shared" si="20"/>
        <v>0</v>
      </c>
      <c r="H135" s="4122">
        <f>SUM(H129:H134)</f>
        <v>0</v>
      </c>
      <c r="I135" s="4124">
        <f t="shared" si="20"/>
        <v>0</v>
      </c>
      <c r="J135" s="4125">
        <f t="shared" si="20"/>
        <v>0</v>
      </c>
      <c r="K135" s="4126">
        <f t="shared" si="20"/>
        <v>0</v>
      </c>
      <c r="L135" s="4122">
        <f t="shared" si="20"/>
        <v>0</v>
      </c>
      <c r="M135" s="4127">
        <f t="shared" si="20"/>
        <v>0</v>
      </c>
      <c r="N135" s="4125">
        <f t="shared" si="20"/>
        <v>0</v>
      </c>
      <c r="O135" s="4127">
        <f t="shared" si="20"/>
        <v>0</v>
      </c>
      <c r="P135" s="4125">
        <f t="shared" si="20"/>
        <v>0</v>
      </c>
      <c r="Q135" s="4127">
        <f t="shared" si="20"/>
        <v>0</v>
      </c>
      <c r="R135" s="4125">
        <f t="shared" si="20"/>
        <v>0</v>
      </c>
      <c r="S135" s="4126">
        <f t="shared" si="20"/>
        <v>0</v>
      </c>
      <c r="T135" s="4122">
        <f t="shared" si="20"/>
        <v>0</v>
      </c>
      <c r="U135" s="4127">
        <f t="shared" si="20"/>
        <v>0</v>
      </c>
      <c r="V135" s="4125">
        <f t="shared" si="20"/>
        <v>0</v>
      </c>
      <c r="W135" s="4126">
        <f t="shared" si="20"/>
        <v>0</v>
      </c>
      <c r="X135" s="4122">
        <f t="shared" si="20"/>
        <v>0</v>
      </c>
      <c r="Y135" s="4127">
        <f t="shared" si="20"/>
        <v>0</v>
      </c>
      <c r="Z135" s="4125">
        <f t="shared" si="20"/>
        <v>0</v>
      </c>
      <c r="AA135" s="4126">
        <f t="shared" si="20"/>
        <v>0</v>
      </c>
      <c r="AB135" s="4122">
        <f t="shared" si="20"/>
        <v>0</v>
      </c>
      <c r="AC135" s="4127">
        <f t="shared" si="20"/>
        <v>0</v>
      </c>
      <c r="AD135" s="4125">
        <f t="shared" si="20"/>
        <v>0</v>
      </c>
      <c r="AE135" s="4126">
        <f t="shared" si="20"/>
        <v>0</v>
      </c>
      <c r="AF135" s="4122">
        <f t="shared" si="20"/>
        <v>0</v>
      </c>
      <c r="AG135" s="4127">
        <f t="shared" si="20"/>
        <v>0</v>
      </c>
      <c r="AH135" s="4125">
        <f t="shared" si="20"/>
        <v>0</v>
      </c>
      <c r="AI135" s="4126">
        <f t="shared" si="20"/>
        <v>0</v>
      </c>
      <c r="AJ135" s="4128">
        <f t="shared" si="20"/>
        <v>0</v>
      </c>
      <c r="AK135" s="4129">
        <f t="shared" si="20"/>
        <v>0</v>
      </c>
      <c r="AL135" s="4124">
        <f>SUM(AL129:AL134)</f>
        <v>0</v>
      </c>
      <c r="AM135" s="84"/>
    </row>
    <row r="136" spans="1:39" x14ac:dyDescent="0.25">
      <c r="A136" s="2819" t="s">
        <v>2581</v>
      </c>
      <c r="B136" s="3068"/>
      <c r="C136" s="3068"/>
      <c r="D136" s="3068"/>
      <c r="E136" s="921"/>
      <c r="F136" s="921"/>
      <c r="G136" s="921"/>
      <c r="H136" s="921"/>
      <c r="I136" s="921"/>
      <c r="J136" s="921"/>
      <c r="K136" s="921"/>
      <c r="L136" s="823"/>
      <c r="M136" s="823"/>
      <c r="N136" s="823"/>
      <c r="O136" s="922"/>
      <c r="P136" s="65"/>
      <c r="Q136" s="65"/>
      <c r="R136" s="65"/>
      <c r="S136" s="65"/>
      <c r="T136" s="65"/>
      <c r="U136" s="65"/>
      <c r="V136" s="65"/>
      <c r="W136" s="84"/>
      <c r="X136" s="84"/>
      <c r="Y136" s="84"/>
      <c r="Z136" s="84"/>
      <c r="AA136" s="84"/>
      <c r="AB136" s="84"/>
      <c r="AC136" s="84"/>
      <c r="AD136" s="84"/>
      <c r="AE136" s="84"/>
      <c r="AF136" s="84"/>
      <c r="AG136" s="84"/>
      <c r="AH136" s="84"/>
      <c r="AI136" s="84"/>
      <c r="AJ136" s="84"/>
      <c r="AK136" s="84"/>
      <c r="AL136" s="84"/>
      <c r="AM136" s="84"/>
    </row>
    <row r="137" spans="1:39" x14ac:dyDescent="0.25">
      <c r="A137" s="8332" t="s">
        <v>2582</v>
      </c>
      <c r="B137" s="8332"/>
      <c r="C137" s="8332"/>
      <c r="D137" s="8332"/>
      <c r="E137" s="8332"/>
      <c r="F137" s="65"/>
      <c r="G137" s="921"/>
      <c r="H137" s="921"/>
      <c r="I137" s="921"/>
      <c r="J137" s="921"/>
      <c r="K137" s="921"/>
      <c r="L137" s="823"/>
      <c r="M137" s="823"/>
      <c r="N137" s="823"/>
      <c r="O137" s="922"/>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row>
    <row r="138" spans="1:39" x14ac:dyDescent="0.25">
      <c r="A138" s="7685" t="s">
        <v>2569</v>
      </c>
      <c r="B138" s="7679"/>
      <c r="C138" s="7796" t="s">
        <v>50</v>
      </c>
      <c r="D138" s="7796"/>
      <c r="E138" s="7797"/>
      <c r="F138" s="7831" t="s">
        <v>171</v>
      </c>
      <c r="G138" s="7832"/>
      <c r="H138" s="7832"/>
      <c r="I138" s="7832"/>
      <c r="J138" s="7832"/>
      <c r="K138" s="7832"/>
      <c r="L138" s="7832"/>
      <c r="M138" s="7832"/>
      <c r="N138" s="7832"/>
      <c r="O138" s="7832"/>
      <c r="P138" s="7832"/>
      <c r="Q138" s="7832"/>
      <c r="R138" s="7832"/>
      <c r="S138" s="7832"/>
      <c r="T138" s="7832"/>
      <c r="U138" s="7832"/>
      <c r="V138" s="7832"/>
      <c r="W138" s="7832"/>
      <c r="X138" s="7832"/>
      <c r="Y138" s="7832"/>
      <c r="Z138" s="7832"/>
      <c r="AA138" s="7832"/>
      <c r="AB138" s="7832"/>
      <c r="AC138" s="7832"/>
      <c r="AD138" s="7832"/>
      <c r="AE138" s="7832"/>
      <c r="AF138" s="7832"/>
      <c r="AG138" s="7832"/>
      <c r="AH138" s="7832"/>
      <c r="AI138" s="7832"/>
      <c r="AJ138" s="7832"/>
      <c r="AK138" s="8300"/>
      <c r="AL138" s="84"/>
      <c r="AM138" s="84"/>
    </row>
    <row r="139" spans="1:39" x14ac:dyDescent="0.25">
      <c r="A139" s="7834"/>
      <c r="B139" s="7037"/>
      <c r="C139" s="7799"/>
      <c r="D139" s="7799"/>
      <c r="E139" s="7800"/>
      <c r="F139" s="7734" t="s">
        <v>2512</v>
      </c>
      <c r="G139" s="7713"/>
      <c r="H139" s="7734" t="s">
        <v>2513</v>
      </c>
      <c r="I139" s="7713"/>
      <c r="J139" s="7758" t="s">
        <v>2514</v>
      </c>
      <c r="K139" s="7758"/>
      <c r="L139" s="7734" t="s">
        <v>2515</v>
      </c>
      <c r="M139" s="7713"/>
      <c r="N139" s="7685" t="s">
        <v>2516</v>
      </c>
      <c r="O139" s="7685"/>
      <c r="P139" s="7684" t="s">
        <v>2517</v>
      </c>
      <c r="Q139" s="7679"/>
      <c r="R139" s="7685" t="s">
        <v>2518</v>
      </c>
      <c r="S139" s="7685"/>
      <c r="T139" s="7684" t="s">
        <v>1833</v>
      </c>
      <c r="U139" s="7679"/>
      <c r="V139" s="7685" t="s">
        <v>1834</v>
      </c>
      <c r="W139" s="7685"/>
      <c r="X139" s="7684" t="s">
        <v>1835</v>
      </c>
      <c r="Y139" s="7679"/>
      <c r="Z139" s="7685" t="s">
        <v>1836</v>
      </c>
      <c r="AA139" s="7685"/>
      <c r="AB139" s="7684" t="s">
        <v>1837</v>
      </c>
      <c r="AC139" s="7679"/>
      <c r="AD139" s="7685" t="s">
        <v>1838</v>
      </c>
      <c r="AE139" s="7685"/>
      <c r="AF139" s="7684" t="s">
        <v>1839</v>
      </c>
      <c r="AG139" s="7679"/>
      <c r="AH139" s="7685" t="s">
        <v>1840</v>
      </c>
      <c r="AI139" s="7685"/>
      <c r="AJ139" s="7746" t="s">
        <v>2519</v>
      </c>
      <c r="AK139" s="7745"/>
      <c r="AL139" s="84"/>
      <c r="AM139" s="84"/>
    </row>
    <row r="140" spans="1:39" x14ac:dyDescent="0.25">
      <c r="A140" s="7687"/>
      <c r="B140" s="7688"/>
      <c r="C140" s="3151" t="s">
        <v>55</v>
      </c>
      <c r="D140" s="3288" t="s">
        <v>81</v>
      </c>
      <c r="E140" s="3151" t="s">
        <v>56</v>
      </c>
      <c r="F140" s="3028" t="s">
        <v>81</v>
      </c>
      <c r="G140" s="3151" t="s">
        <v>56</v>
      </c>
      <c r="H140" s="3028" t="s">
        <v>81</v>
      </c>
      <c r="I140" s="3151" t="s">
        <v>56</v>
      </c>
      <c r="J140" s="3288" t="s">
        <v>81</v>
      </c>
      <c r="K140" s="4067" t="s">
        <v>56</v>
      </c>
      <c r="L140" s="3028" t="s">
        <v>81</v>
      </c>
      <c r="M140" s="3151" t="s">
        <v>56</v>
      </c>
      <c r="N140" s="3288" t="s">
        <v>81</v>
      </c>
      <c r="O140" s="4067" t="s">
        <v>56</v>
      </c>
      <c r="P140" s="3028" t="s">
        <v>81</v>
      </c>
      <c r="Q140" s="3151" t="s">
        <v>56</v>
      </c>
      <c r="R140" s="3288" t="s">
        <v>81</v>
      </c>
      <c r="S140" s="4067" t="s">
        <v>56</v>
      </c>
      <c r="T140" s="3028" t="s">
        <v>81</v>
      </c>
      <c r="U140" s="3151" t="s">
        <v>56</v>
      </c>
      <c r="V140" s="3288" t="s">
        <v>81</v>
      </c>
      <c r="W140" s="4067" t="s">
        <v>56</v>
      </c>
      <c r="X140" s="3028" t="s">
        <v>81</v>
      </c>
      <c r="Y140" s="3151" t="s">
        <v>56</v>
      </c>
      <c r="Z140" s="3288" t="s">
        <v>81</v>
      </c>
      <c r="AA140" s="4067" t="s">
        <v>56</v>
      </c>
      <c r="AB140" s="3028" t="s">
        <v>81</v>
      </c>
      <c r="AC140" s="3151" t="s">
        <v>56</v>
      </c>
      <c r="AD140" s="3288" t="s">
        <v>81</v>
      </c>
      <c r="AE140" s="4067" t="s">
        <v>56</v>
      </c>
      <c r="AF140" s="3028" t="s">
        <v>81</v>
      </c>
      <c r="AG140" s="3151" t="s">
        <v>56</v>
      </c>
      <c r="AH140" s="3288" t="s">
        <v>81</v>
      </c>
      <c r="AI140" s="4067" t="s">
        <v>56</v>
      </c>
      <c r="AJ140" s="3028" t="s">
        <v>81</v>
      </c>
      <c r="AK140" s="3151" t="s">
        <v>56</v>
      </c>
      <c r="AL140" s="84"/>
      <c r="AM140" s="84"/>
    </row>
    <row r="141" spans="1:39" x14ac:dyDescent="0.25">
      <c r="A141" s="8414" t="s">
        <v>2584</v>
      </c>
      <c r="B141" s="8415"/>
      <c r="C141" s="2244">
        <f t="shared" ref="C141:C146" si="21">SUM(D141+E141)</f>
        <v>0</v>
      </c>
      <c r="D141" s="4130">
        <f>SUM(F141+H141+J141+L141+N141+P141+R141+T141+V141+X141+Z141+AB141+AD141+AF141+AH141+AJ141)</f>
        <v>0</v>
      </c>
      <c r="E141" s="4114">
        <f>SUM(G141+I141+K141+M141+O141+Q141+S141+U141+W141+Y141+AA141+AC141+AE141+AG141+AI141+AK141)</f>
        <v>0</v>
      </c>
      <c r="F141" s="3206"/>
      <c r="G141" s="599"/>
      <c r="H141" s="3206"/>
      <c r="I141" s="599"/>
      <c r="J141" s="3206"/>
      <c r="K141" s="599"/>
      <c r="L141" s="3206"/>
      <c r="M141" s="599"/>
      <c r="N141" s="3206"/>
      <c r="O141" s="599"/>
      <c r="P141" s="3206"/>
      <c r="Q141" s="599"/>
      <c r="R141" s="3206"/>
      <c r="S141" s="599"/>
      <c r="T141" s="3206"/>
      <c r="U141" s="599"/>
      <c r="V141" s="3206"/>
      <c r="W141" s="599"/>
      <c r="X141" s="3206"/>
      <c r="Y141" s="599"/>
      <c r="Z141" s="3206"/>
      <c r="AA141" s="599"/>
      <c r="AB141" s="3206"/>
      <c r="AC141" s="599"/>
      <c r="AD141" s="3206"/>
      <c r="AE141" s="599"/>
      <c r="AF141" s="3206"/>
      <c r="AG141" s="599"/>
      <c r="AH141" s="3206"/>
      <c r="AI141" s="599"/>
      <c r="AJ141" s="3206"/>
      <c r="AK141" s="599"/>
      <c r="AL141" s="84"/>
      <c r="AM141" s="84"/>
    </row>
    <row r="142" spans="1:39" ht="31.5" customHeight="1" x14ac:dyDescent="0.25">
      <c r="A142" s="8313" t="s">
        <v>2585</v>
      </c>
      <c r="B142" s="8314"/>
      <c r="C142" s="4132">
        <f t="shared" si="21"/>
        <v>0</v>
      </c>
      <c r="D142" s="4130">
        <f t="shared" ref="D142:E146" si="22">SUM(F142+H142+J142+L142+N142+P142+R142+T142+V142+X142+Z142+AB142+AD142+AF142+AH142+AJ142)</f>
        <v>0</v>
      </c>
      <c r="E142" s="4114">
        <f t="shared" si="22"/>
        <v>0</v>
      </c>
      <c r="F142" s="2013"/>
      <c r="G142" s="173"/>
      <c r="H142" s="2013"/>
      <c r="I142" s="173"/>
      <c r="J142" s="2013"/>
      <c r="K142" s="173"/>
      <c r="L142" s="2013"/>
      <c r="M142" s="173"/>
      <c r="N142" s="2013"/>
      <c r="O142" s="173"/>
      <c r="P142" s="2013"/>
      <c r="Q142" s="173"/>
      <c r="R142" s="2013"/>
      <c r="S142" s="173"/>
      <c r="T142" s="2013"/>
      <c r="U142" s="173"/>
      <c r="V142" s="2013"/>
      <c r="W142" s="173"/>
      <c r="X142" s="2013"/>
      <c r="Y142" s="173"/>
      <c r="Z142" s="2013"/>
      <c r="AA142" s="173"/>
      <c r="AB142" s="2013"/>
      <c r="AC142" s="173"/>
      <c r="AD142" s="2013"/>
      <c r="AE142" s="173"/>
      <c r="AF142" s="2013"/>
      <c r="AG142" s="173"/>
      <c r="AH142" s="2013"/>
      <c r="AI142" s="173"/>
      <c r="AJ142" s="2013"/>
      <c r="AK142" s="173"/>
      <c r="AL142" s="84"/>
      <c r="AM142" s="84"/>
    </row>
    <row r="143" spans="1:39" ht="21.75" customHeight="1" x14ac:dyDescent="0.25">
      <c r="A143" s="8416" t="s">
        <v>2586</v>
      </c>
      <c r="B143" s="8417"/>
      <c r="C143" s="4132">
        <f t="shared" si="21"/>
        <v>0</v>
      </c>
      <c r="D143" s="4130">
        <f t="shared" si="22"/>
        <v>0</v>
      </c>
      <c r="E143" s="4114">
        <f t="shared" si="22"/>
        <v>0</v>
      </c>
      <c r="F143" s="2013"/>
      <c r="G143" s="173"/>
      <c r="H143" s="2013"/>
      <c r="I143" s="173"/>
      <c r="J143" s="2013"/>
      <c r="K143" s="173"/>
      <c r="L143" s="2013"/>
      <c r="M143" s="173"/>
      <c r="N143" s="2013"/>
      <c r="O143" s="173"/>
      <c r="P143" s="2013"/>
      <c r="Q143" s="173"/>
      <c r="R143" s="2013"/>
      <c r="S143" s="173"/>
      <c r="T143" s="2013"/>
      <c r="U143" s="173"/>
      <c r="V143" s="2013"/>
      <c r="W143" s="173"/>
      <c r="X143" s="2013"/>
      <c r="Y143" s="173"/>
      <c r="Z143" s="2013"/>
      <c r="AA143" s="173"/>
      <c r="AB143" s="2013"/>
      <c r="AC143" s="173"/>
      <c r="AD143" s="2013"/>
      <c r="AE143" s="173"/>
      <c r="AF143" s="2013"/>
      <c r="AG143" s="173"/>
      <c r="AH143" s="2013"/>
      <c r="AI143" s="63"/>
      <c r="AJ143" s="2013"/>
      <c r="AK143" s="173"/>
      <c r="AL143" s="84"/>
      <c r="AM143" s="84"/>
    </row>
    <row r="144" spans="1:39" ht="21.75" customHeight="1" x14ac:dyDescent="0.25">
      <c r="A144" s="8313" t="s">
        <v>2587</v>
      </c>
      <c r="B144" s="8314"/>
      <c r="C144" s="4132">
        <f t="shared" si="21"/>
        <v>0</v>
      </c>
      <c r="D144" s="4130">
        <f t="shared" si="22"/>
        <v>0</v>
      </c>
      <c r="E144" s="4114">
        <f t="shared" si="22"/>
        <v>0</v>
      </c>
      <c r="F144" s="2013"/>
      <c r="G144" s="173"/>
      <c r="H144" s="2013"/>
      <c r="I144" s="173"/>
      <c r="J144" s="2013"/>
      <c r="K144" s="173"/>
      <c r="L144" s="2013"/>
      <c r="M144" s="173"/>
      <c r="N144" s="2013"/>
      <c r="O144" s="173"/>
      <c r="P144" s="2013"/>
      <c r="Q144" s="173"/>
      <c r="R144" s="2013"/>
      <c r="S144" s="173"/>
      <c r="T144" s="2013"/>
      <c r="U144" s="173"/>
      <c r="V144" s="2013"/>
      <c r="W144" s="173"/>
      <c r="X144" s="2013"/>
      <c r="Y144" s="173"/>
      <c r="Z144" s="2013"/>
      <c r="AA144" s="173"/>
      <c r="AB144" s="2013"/>
      <c r="AC144" s="173"/>
      <c r="AD144" s="2013"/>
      <c r="AE144" s="173"/>
      <c r="AF144" s="2013"/>
      <c r="AG144" s="173"/>
      <c r="AH144" s="2013"/>
      <c r="AI144" s="173"/>
      <c r="AJ144" s="2013"/>
      <c r="AK144" s="173"/>
      <c r="AL144" s="84"/>
      <c r="AM144" s="84"/>
    </row>
    <row r="145" spans="1:39" ht="21" customHeight="1" x14ac:dyDescent="0.25">
      <c r="A145" s="8313" t="s">
        <v>2588</v>
      </c>
      <c r="B145" s="8314"/>
      <c r="C145" s="4132">
        <f t="shared" si="21"/>
        <v>0</v>
      </c>
      <c r="D145" s="4130">
        <f t="shared" si="22"/>
        <v>0</v>
      </c>
      <c r="E145" s="4114">
        <f t="shared" si="22"/>
        <v>0</v>
      </c>
      <c r="F145" s="2013"/>
      <c r="G145" s="173"/>
      <c r="H145" s="2013"/>
      <c r="I145" s="173"/>
      <c r="J145" s="2013"/>
      <c r="K145" s="173"/>
      <c r="L145" s="2013"/>
      <c r="M145" s="173"/>
      <c r="N145" s="2013"/>
      <c r="O145" s="173"/>
      <c r="P145" s="2013"/>
      <c r="Q145" s="173"/>
      <c r="R145" s="2013"/>
      <c r="S145" s="173"/>
      <c r="T145" s="2013"/>
      <c r="U145" s="173"/>
      <c r="V145" s="2013"/>
      <c r="W145" s="173"/>
      <c r="X145" s="2013"/>
      <c r="Y145" s="173"/>
      <c r="Z145" s="2013"/>
      <c r="AA145" s="173"/>
      <c r="AB145" s="2013"/>
      <c r="AC145" s="173"/>
      <c r="AD145" s="2013"/>
      <c r="AE145" s="173"/>
      <c r="AF145" s="2013"/>
      <c r="AG145" s="173"/>
      <c r="AH145" s="2013"/>
      <c r="AI145" s="173"/>
      <c r="AJ145" s="2013"/>
      <c r="AK145" s="173"/>
      <c r="AL145" s="84"/>
      <c r="AM145" s="84"/>
    </row>
    <row r="146" spans="1:39" x14ac:dyDescent="0.25">
      <c r="A146" s="8418" t="s">
        <v>793</v>
      </c>
      <c r="B146" s="8419"/>
      <c r="C146" s="4132">
        <f t="shared" si="21"/>
        <v>0</v>
      </c>
      <c r="D146" s="4130">
        <f t="shared" si="22"/>
        <v>0</v>
      </c>
      <c r="E146" s="4114">
        <f t="shared" si="22"/>
        <v>0</v>
      </c>
      <c r="F146" s="2013"/>
      <c r="G146" s="173"/>
      <c r="H146" s="2013"/>
      <c r="I146" s="173"/>
      <c r="J146" s="2013"/>
      <c r="K146" s="173"/>
      <c r="L146" s="2013"/>
      <c r="M146" s="173"/>
      <c r="N146" s="2013"/>
      <c r="O146" s="173"/>
      <c r="P146" s="2013"/>
      <c r="Q146" s="173"/>
      <c r="R146" s="2013"/>
      <c r="S146" s="173"/>
      <c r="T146" s="2013"/>
      <c r="U146" s="173"/>
      <c r="V146" s="2013"/>
      <c r="W146" s="173"/>
      <c r="X146" s="2013"/>
      <c r="Y146" s="173"/>
      <c r="Z146" s="2013"/>
      <c r="AA146" s="173"/>
      <c r="AB146" s="2013"/>
      <c r="AC146" s="173"/>
      <c r="AD146" s="2013"/>
      <c r="AE146" s="173"/>
      <c r="AF146" s="2013"/>
      <c r="AG146" s="173"/>
      <c r="AH146" s="2013"/>
      <c r="AI146" s="173"/>
      <c r="AJ146" s="2013"/>
      <c r="AK146" s="173"/>
      <c r="AL146" s="84"/>
      <c r="AM146" s="84"/>
    </row>
    <row r="147" spans="1:39" x14ac:dyDescent="0.25">
      <c r="A147" s="3062" t="s">
        <v>50</v>
      </c>
      <c r="B147" s="3058"/>
      <c r="C147" s="3058">
        <f>SUM(C141:C146)</f>
        <v>0</v>
      </c>
      <c r="D147" s="3057">
        <f>SUM(D141:D146)</f>
        <v>0</v>
      </c>
      <c r="E147" s="3058">
        <f>SUM(E141:E146)</f>
        <v>0</v>
      </c>
      <c r="F147" s="3057">
        <f>SUM(F141:F146)</f>
        <v>0</v>
      </c>
      <c r="G147" s="4075">
        <f t="shared" ref="G147:AK147" si="23">SUM(G141:G146)</f>
        <v>0</v>
      </c>
      <c r="H147" s="3057">
        <f t="shared" si="23"/>
        <v>0</v>
      </c>
      <c r="I147" s="4075">
        <f t="shared" si="23"/>
        <v>0</v>
      </c>
      <c r="J147" s="3057">
        <f t="shared" si="23"/>
        <v>0</v>
      </c>
      <c r="K147" s="4075">
        <f t="shared" si="23"/>
        <v>0</v>
      </c>
      <c r="L147" s="3057">
        <f t="shared" si="23"/>
        <v>0</v>
      </c>
      <c r="M147" s="4075">
        <f t="shared" si="23"/>
        <v>0</v>
      </c>
      <c r="N147" s="3057">
        <f t="shared" si="23"/>
        <v>0</v>
      </c>
      <c r="O147" s="4075">
        <f t="shared" si="23"/>
        <v>0</v>
      </c>
      <c r="P147" s="3057">
        <f t="shared" si="23"/>
        <v>0</v>
      </c>
      <c r="Q147" s="4075">
        <f t="shared" si="23"/>
        <v>0</v>
      </c>
      <c r="R147" s="3057">
        <f t="shared" si="23"/>
        <v>0</v>
      </c>
      <c r="S147" s="4075">
        <f t="shared" si="23"/>
        <v>0</v>
      </c>
      <c r="T147" s="3057">
        <f t="shared" si="23"/>
        <v>0</v>
      </c>
      <c r="U147" s="4075">
        <f t="shared" si="23"/>
        <v>0</v>
      </c>
      <c r="V147" s="3057">
        <f t="shared" si="23"/>
        <v>0</v>
      </c>
      <c r="W147" s="4075">
        <f t="shared" si="23"/>
        <v>0</v>
      </c>
      <c r="X147" s="3057">
        <f t="shared" si="23"/>
        <v>0</v>
      </c>
      <c r="Y147" s="4075">
        <f t="shared" si="23"/>
        <v>0</v>
      </c>
      <c r="Z147" s="3057">
        <f t="shared" si="23"/>
        <v>0</v>
      </c>
      <c r="AA147" s="4075">
        <f t="shared" si="23"/>
        <v>0</v>
      </c>
      <c r="AB147" s="3057">
        <f t="shared" si="23"/>
        <v>0</v>
      </c>
      <c r="AC147" s="4075">
        <f t="shared" si="23"/>
        <v>0</v>
      </c>
      <c r="AD147" s="3057">
        <f t="shared" si="23"/>
        <v>0</v>
      </c>
      <c r="AE147" s="4075">
        <f t="shared" si="23"/>
        <v>0</v>
      </c>
      <c r="AF147" s="3057">
        <f t="shared" si="23"/>
        <v>0</v>
      </c>
      <c r="AG147" s="4075">
        <f t="shared" si="23"/>
        <v>0</v>
      </c>
      <c r="AH147" s="3057">
        <f t="shared" si="23"/>
        <v>0</v>
      </c>
      <c r="AI147" s="4075">
        <f t="shared" si="23"/>
        <v>0</v>
      </c>
      <c r="AJ147" s="3057">
        <f t="shared" si="23"/>
        <v>0</v>
      </c>
      <c r="AK147" s="4075">
        <f t="shared" si="23"/>
        <v>0</v>
      </c>
      <c r="AL147" s="84"/>
      <c r="AM147" s="84"/>
    </row>
    <row r="148" spans="1:39" x14ac:dyDescent="0.25">
      <c r="A148" s="3237" t="s">
        <v>2589</v>
      </c>
      <c r="B148" s="3237"/>
      <c r="C148" s="3237"/>
      <c r="D148" s="3237"/>
      <c r="E148" s="3237"/>
      <c r="F148" s="3064"/>
      <c r="G148" s="3064"/>
      <c r="H148" s="921"/>
      <c r="I148" s="921"/>
      <c r="J148" s="921"/>
      <c r="K148" s="921"/>
      <c r="L148" s="823"/>
      <c r="M148" s="823"/>
      <c r="N148" s="823"/>
      <c r="O148" s="922"/>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row>
    <row r="149" spans="1:39" ht="31.5" x14ac:dyDescent="0.25">
      <c r="A149" s="8328" t="s">
        <v>2583</v>
      </c>
      <c r="B149" s="8328"/>
      <c r="C149" s="8328"/>
      <c r="D149" s="3211" t="s">
        <v>2590</v>
      </c>
      <c r="E149" s="4133" t="s">
        <v>2591</v>
      </c>
      <c r="F149" s="72"/>
      <c r="G149" s="72"/>
      <c r="H149" s="72"/>
      <c r="I149" s="72"/>
      <c r="J149" s="72"/>
      <c r="K149" s="72"/>
      <c r="L149" s="72"/>
      <c r="M149" s="72"/>
      <c r="N149" s="73"/>
      <c r="O149" s="73"/>
      <c r="P149" s="73"/>
      <c r="Q149" s="73"/>
      <c r="R149" s="73"/>
      <c r="S149" s="73"/>
      <c r="T149" s="73"/>
      <c r="U149" s="73"/>
      <c r="V149" s="84"/>
      <c r="W149" s="84"/>
      <c r="X149" s="84"/>
      <c r="Y149" s="84"/>
      <c r="Z149" s="84"/>
      <c r="AA149" s="84"/>
      <c r="AB149" s="84"/>
      <c r="AC149" s="84"/>
      <c r="AD149" s="84"/>
      <c r="AE149" s="84"/>
      <c r="AF149" s="84"/>
      <c r="AG149" s="84"/>
      <c r="AH149" s="84"/>
      <c r="AI149" s="84"/>
      <c r="AJ149" s="84"/>
      <c r="AK149" s="84"/>
      <c r="AL149" s="84"/>
      <c r="AM149" s="84"/>
    </row>
    <row r="150" spans="1:39" x14ac:dyDescent="0.25">
      <c r="A150" s="8310" t="s">
        <v>2587</v>
      </c>
      <c r="B150" s="8322" t="s">
        <v>2593</v>
      </c>
      <c r="C150" s="8323"/>
      <c r="D150" s="633"/>
      <c r="E150" s="636"/>
      <c r="F150" s="836"/>
      <c r="G150" s="30"/>
      <c r="H150" s="30"/>
      <c r="I150" s="30"/>
      <c r="J150" s="30"/>
      <c r="K150" s="30"/>
      <c r="L150" s="30"/>
      <c r="M150" s="30"/>
      <c r="N150" s="30"/>
      <c r="O150" s="30"/>
      <c r="P150" s="30"/>
      <c r="Q150" s="30"/>
      <c r="R150" s="72"/>
      <c r="S150" s="72"/>
      <c r="T150" s="73"/>
      <c r="U150" s="73"/>
      <c r="V150" s="84"/>
      <c r="W150" s="84"/>
      <c r="X150" s="84"/>
      <c r="Y150" s="84"/>
      <c r="Z150" s="84"/>
      <c r="AA150" s="84"/>
      <c r="AB150" s="84"/>
      <c r="AC150" s="84"/>
      <c r="AD150" s="84"/>
      <c r="AE150" s="84"/>
      <c r="AF150" s="84"/>
      <c r="AG150" s="84"/>
      <c r="AH150" s="84"/>
      <c r="AI150" s="84"/>
      <c r="AJ150" s="84"/>
      <c r="AK150" s="84"/>
      <c r="AL150" s="84"/>
      <c r="AM150" s="84"/>
    </row>
    <row r="151" spans="1:39" x14ac:dyDescent="0.25">
      <c r="A151" s="8320"/>
      <c r="B151" s="8324" t="s">
        <v>2594</v>
      </c>
      <c r="C151" s="8325"/>
      <c r="D151" s="638"/>
      <c r="E151" s="643"/>
      <c r="F151" s="836"/>
      <c r="G151" s="30"/>
      <c r="H151" s="30"/>
      <c r="I151" s="30"/>
      <c r="J151" s="30"/>
      <c r="K151" s="30"/>
      <c r="L151" s="30"/>
      <c r="M151" s="30"/>
      <c r="N151" s="30"/>
      <c r="O151" s="30"/>
      <c r="P151" s="30"/>
      <c r="Q151" s="30"/>
      <c r="R151" s="72"/>
      <c r="S151" s="72"/>
      <c r="T151" s="73"/>
      <c r="U151" s="73"/>
      <c r="V151" s="84"/>
      <c r="W151" s="84"/>
      <c r="X151" s="84"/>
      <c r="Y151" s="84"/>
      <c r="Z151" s="84"/>
      <c r="AA151" s="84"/>
      <c r="AB151" s="84"/>
      <c r="AC151" s="84"/>
      <c r="AD151" s="84"/>
      <c r="AE151" s="84"/>
      <c r="AF151" s="84"/>
      <c r="AG151" s="84"/>
      <c r="AH151" s="84"/>
      <c r="AI151" s="84"/>
      <c r="AJ151" s="84"/>
      <c r="AK151" s="84"/>
      <c r="AL151" s="84"/>
      <c r="AM151" s="84"/>
    </row>
    <row r="152" spans="1:39" x14ac:dyDescent="0.25">
      <c r="A152" s="8320"/>
      <c r="B152" s="8324" t="s">
        <v>2431</v>
      </c>
      <c r="C152" s="8325"/>
      <c r="D152" s="638"/>
      <c r="E152" s="643"/>
      <c r="F152" s="836"/>
      <c r="G152" s="30"/>
      <c r="H152" s="30"/>
      <c r="I152" s="30"/>
      <c r="J152" s="30"/>
      <c r="K152" s="30"/>
      <c r="L152" s="30"/>
      <c r="M152" s="30"/>
      <c r="N152" s="30"/>
      <c r="O152" s="30"/>
      <c r="P152" s="30"/>
      <c r="Q152" s="30"/>
      <c r="R152" s="72"/>
      <c r="S152" s="72"/>
      <c r="T152" s="73"/>
      <c r="U152" s="73"/>
      <c r="V152" s="84"/>
      <c r="W152" s="84"/>
      <c r="X152" s="84"/>
      <c r="Y152" s="84"/>
      <c r="Z152" s="84"/>
      <c r="AA152" s="84"/>
      <c r="AB152" s="84"/>
      <c r="AC152" s="84"/>
      <c r="AD152" s="84"/>
      <c r="AE152" s="84"/>
      <c r="AF152" s="84"/>
      <c r="AG152" s="84"/>
      <c r="AH152" s="84"/>
      <c r="AI152" s="84"/>
      <c r="AJ152" s="84"/>
      <c r="AK152" s="84"/>
      <c r="AL152" s="84"/>
      <c r="AM152" s="84"/>
    </row>
    <row r="153" spans="1:39" x14ac:dyDescent="0.25">
      <c r="A153" s="8321"/>
      <c r="B153" s="8326" t="s">
        <v>2595</v>
      </c>
      <c r="C153" s="8327"/>
      <c r="D153" s="919"/>
      <c r="E153" s="644"/>
      <c r="F153" s="836"/>
      <c r="G153" s="30"/>
      <c r="H153" s="30"/>
      <c r="I153" s="30"/>
      <c r="J153" s="30"/>
      <c r="K153" s="30"/>
      <c r="L153" s="30"/>
      <c r="M153" s="30"/>
      <c r="N153" s="30"/>
      <c r="O153" s="30"/>
      <c r="P153" s="30"/>
      <c r="Q153" s="30"/>
      <c r="R153" s="72"/>
      <c r="S153" s="72"/>
      <c r="T153" s="73"/>
      <c r="U153" s="73"/>
      <c r="V153" s="84"/>
      <c r="W153" s="84"/>
      <c r="X153" s="84"/>
      <c r="Y153" s="84"/>
      <c r="Z153" s="84"/>
      <c r="AA153" s="84"/>
      <c r="AB153" s="84"/>
      <c r="AC153" s="84"/>
      <c r="AD153" s="84"/>
      <c r="AE153" s="84"/>
      <c r="AF153" s="84"/>
      <c r="AG153" s="84"/>
      <c r="AH153" s="84"/>
      <c r="AI153" s="84"/>
      <c r="AJ153" s="84"/>
      <c r="AK153" s="84"/>
      <c r="AL153" s="84"/>
      <c r="AM153" s="84"/>
    </row>
    <row r="154" spans="1:39" x14ac:dyDescent="0.25">
      <c r="A154" s="8310" t="s">
        <v>2584</v>
      </c>
      <c r="B154" s="8322" t="s">
        <v>2593</v>
      </c>
      <c r="C154" s="8323"/>
      <c r="D154" s="288"/>
      <c r="E154" s="4134"/>
      <c r="F154" s="836"/>
      <c r="G154" s="30"/>
      <c r="H154" s="30"/>
      <c r="I154" s="30"/>
      <c r="J154" s="30"/>
      <c r="K154" s="30"/>
      <c r="L154" s="30"/>
      <c r="M154" s="30"/>
      <c r="N154" s="30"/>
      <c r="O154" s="30"/>
      <c r="P154" s="30"/>
      <c r="Q154" s="30"/>
      <c r="R154" s="72"/>
      <c r="S154" s="72"/>
      <c r="T154" s="73"/>
      <c r="U154" s="73"/>
      <c r="V154" s="84"/>
      <c r="W154" s="84"/>
      <c r="X154" s="84"/>
      <c r="Y154" s="84"/>
      <c r="Z154" s="84"/>
      <c r="AA154" s="84"/>
      <c r="AB154" s="84"/>
      <c r="AC154" s="84"/>
      <c r="AD154" s="84"/>
      <c r="AE154" s="84"/>
      <c r="AF154" s="84"/>
      <c r="AG154" s="84"/>
      <c r="AH154" s="84"/>
      <c r="AI154" s="84"/>
      <c r="AJ154" s="84"/>
      <c r="AK154" s="84"/>
      <c r="AL154" s="84"/>
      <c r="AM154" s="84"/>
    </row>
    <row r="155" spans="1:39" x14ac:dyDescent="0.25">
      <c r="A155" s="8320"/>
      <c r="B155" s="8324" t="s">
        <v>2594</v>
      </c>
      <c r="C155" s="8325"/>
      <c r="D155" s="638"/>
      <c r="E155" s="639"/>
      <c r="F155" s="3674"/>
      <c r="G155" s="30"/>
      <c r="H155" s="30"/>
      <c r="I155" s="30"/>
      <c r="J155" s="30"/>
      <c r="K155" s="30"/>
      <c r="L155" s="30"/>
      <c r="M155" s="30"/>
      <c r="N155" s="30"/>
      <c r="O155" s="30"/>
      <c r="P155" s="30"/>
      <c r="Q155" s="30"/>
      <c r="R155" s="72"/>
      <c r="S155" s="72"/>
      <c r="T155" s="73"/>
      <c r="U155" s="73"/>
      <c r="V155" s="84"/>
      <c r="W155" s="84"/>
      <c r="X155" s="84"/>
      <c r="Y155" s="84"/>
      <c r="Z155" s="84"/>
      <c r="AA155" s="84"/>
      <c r="AB155" s="84"/>
      <c r="AC155" s="84"/>
      <c r="AD155" s="84"/>
      <c r="AE155" s="84"/>
      <c r="AF155" s="84"/>
      <c r="AG155" s="84"/>
      <c r="AH155" s="84"/>
      <c r="AI155" s="84"/>
      <c r="AJ155" s="84"/>
      <c r="AK155" s="84"/>
      <c r="AL155" s="84"/>
      <c r="AM155" s="84"/>
    </row>
    <row r="156" spans="1:39" x14ac:dyDescent="0.25">
      <c r="A156" s="8320"/>
      <c r="B156" s="8324" t="s">
        <v>2431</v>
      </c>
      <c r="C156" s="8325"/>
      <c r="D156" s="638"/>
      <c r="E156" s="639"/>
      <c r="F156" s="3674"/>
      <c r="G156" s="30"/>
      <c r="H156" s="30"/>
      <c r="I156" s="30"/>
      <c r="J156" s="30"/>
      <c r="K156" s="30"/>
      <c r="L156" s="30"/>
      <c r="M156" s="30"/>
      <c r="N156" s="30"/>
      <c r="O156" s="30"/>
      <c r="P156" s="30"/>
      <c r="Q156" s="30"/>
      <c r="R156" s="72"/>
      <c r="S156" s="72"/>
      <c r="T156" s="73"/>
      <c r="U156" s="73"/>
      <c r="V156" s="84"/>
      <c r="W156" s="84"/>
      <c r="X156" s="84"/>
      <c r="Y156" s="84"/>
      <c r="Z156" s="84"/>
      <c r="AA156" s="84"/>
      <c r="AB156" s="84"/>
      <c r="AC156" s="84"/>
      <c r="AD156" s="84"/>
      <c r="AE156" s="84"/>
      <c r="AF156" s="84"/>
      <c r="AG156" s="84"/>
      <c r="AH156" s="84"/>
      <c r="AI156" s="84"/>
      <c r="AJ156" s="84"/>
      <c r="AK156" s="84"/>
      <c r="AL156" s="84"/>
      <c r="AM156" s="84"/>
    </row>
    <row r="157" spans="1:39" x14ac:dyDescent="0.25">
      <c r="A157" s="8321"/>
      <c r="B157" s="8326" t="s">
        <v>2595</v>
      </c>
      <c r="C157" s="8327"/>
      <c r="D157" s="919"/>
      <c r="E157" s="644"/>
      <c r="F157" s="3674"/>
      <c r="G157" s="30"/>
      <c r="H157" s="30"/>
      <c r="I157" s="30"/>
      <c r="J157" s="30"/>
      <c r="K157" s="30"/>
      <c r="L157" s="30"/>
      <c r="M157" s="30"/>
      <c r="N157" s="30"/>
      <c r="O157" s="30"/>
      <c r="P157" s="30"/>
      <c r="Q157" s="30"/>
      <c r="R157" s="72"/>
      <c r="S157" s="72"/>
      <c r="T157" s="73"/>
      <c r="U157" s="73"/>
      <c r="V157" s="84"/>
      <c r="W157" s="84"/>
      <c r="X157" s="84"/>
      <c r="Y157" s="84"/>
      <c r="Z157" s="84"/>
      <c r="AA157" s="84"/>
      <c r="AB157" s="84"/>
      <c r="AC157" s="84"/>
      <c r="AD157" s="84"/>
      <c r="AE157" s="84"/>
      <c r="AF157" s="84"/>
      <c r="AG157" s="84"/>
      <c r="AH157" s="84"/>
      <c r="AI157" s="84"/>
      <c r="AJ157" s="84"/>
      <c r="AK157" s="84"/>
      <c r="AL157" s="84"/>
      <c r="AM157" s="84"/>
    </row>
    <row r="158" spans="1:39" x14ac:dyDescent="0.25">
      <c r="A158" s="8315" t="s">
        <v>50</v>
      </c>
      <c r="B158" s="8316"/>
      <c r="C158" s="8317"/>
      <c r="D158" s="4135">
        <f>SUM(D150:D157)</f>
        <v>0</v>
      </c>
      <c r="E158" s="4136">
        <f>SUM(E150:E157)</f>
        <v>0</v>
      </c>
      <c r="F158" s="2114"/>
      <c r="G158" s="72"/>
      <c r="H158" s="72"/>
      <c r="I158" s="72"/>
      <c r="J158" s="72"/>
      <c r="K158" s="72"/>
      <c r="L158" s="72"/>
      <c r="M158" s="72"/>
      <c r="N158" s="72"/>
      <c r="O158" s="72"/>
      <c r="P158" s="72"/>
      <c r="Q158" s="72"/>
      <c r="R158" s="72"/>
      <c r="S158" s="72"/>
      <c r="T158" s="73"/>
      <c r="U158" s="73"/>
      <c r="V158" s="84"/>
      <c r="W158" s="84"/>
      <c r="X158" s="84"/>
      <c r="Y158" s="84"/>
      <c r="Z158" s="84"/>
      <c r="AA158" s="84"/>
      <c r="AB158" s="84"/>
      <c r="AC158" s="84"/>
      <c r="AD158" s="84"/>
      <c r="AE158" s="84"/>
      <c r="AF158" s="84"/>
      <c r="AG158" s="84"/>
      <c r="AH158" s="84"/>
      <c r="AI158" s="84"/>
      <c r="AJ158" s="84"/>
      <c r="AK158" s="84"/>
      <c r="AL158" s="84"/>
      <c r="AM158" s="84"/>
    </row>
    <row r="159" spans="1:39" x14ac:dyDescent="0.25">
      <c r="A159" s="2819" t="s">
        <v>2597</v>
      </c>
      <c r="B159" s="3068"/>
      <c r="C159" s="3068"/>
      <c r="D159" s="3068"/>
      <c r="E159" s="921"/>
      <c r="F159" s="921"/>
      <c r="G159" s="922"/>
      <c r="H159" s="923"/>
      <c r="I159" s="72"/>
      <c r="J159" s="923"/>
      <c r="K159" s="392"/>
      <c r="L159" s="392"/>
      <c r="M159" s="392"/>
      <c r="N159" s="924"/>
      <c r="O159" s="72"/>
      <c r="P159" s="72"/>
      <c r="Q159" s="72"/>
      <c r="R159" s="72"/>
      <c r="S159" s="72"/>
      <c r="T159" s="72"/>
      <c r="U159" s="72"/>
      <c r="V159" s="73"/>
      <c r="W159" s="73"/>
      <c r="X159" s="84"/>
      <c r="Y159" s="84"/>
      <c r="Z159" s="84"/>
      <c r="AA159" s="84"/>
      <c r="AB159" s="84"/>
      <c r="AC159" s="84"/>
      <c r="AD159" s="84"/>
      <c r="AE159" s="84"/>
      <c r="AF159" s="84"/>
      <c r="AG159" s="84"/>
      <c r="AH159" s="84"/>
      <c r="AI159" s="84"/>
      <c r="AJ159" s="84"/>
      <c r="AK159" s="84"/>
      <c r="AL159" s="84"/>
      <c r="AM159" s="84"/>
    </row>
    <row r="160" spans="1:39" x14ac:dyDescent="0.25">
      <c r="A160" s="7804" t="s">
        <v>2598</v>
      </c>
      <c r="B160" s="7709"/>
      <c r="C160" s="7796" t="s">
        <v>50</v>
      </c>
      <c r="D160" s="7796"/>
      <c r="E160" s="7797"/>
      <c r="F160" s="7831" t="s">
        <v>171</v>
      </c>
      <c r="G160" s="7832"/>
      <c r="H160" s="7832"/>
      <c r="I160" s="7832"/>
      <c r="J160" s="7832"/>
      <c r="K160" s="7832"/>
      <c r="L160" s="7832"/>
      <c r="M160" s="7832"/>
      <c r="N160" s="7832"/>
      <c r="O160" s="7832"/>
      <c r="P160" s="7832"/>
      <c r="Q160" s="7832"/>
      <c r="R160" s="7832"/>
      <c r="S160" s="7832"/>
      <c r="T160" s="7832"/>
      <c r="U160" s="7832"/>
      <c r="V160" s="7832"/>
      <c r="W160" s="7832"/>
      <c r="X160" s="7832"/>
      <c r="Y160" s="7832"/>
      <c r="Z160" s="7832"/>
      <c r="AA160" s="7832"/>
      <c r="AB160" s="7832"/>
      <c r="AC160" s="7832"/>
      <c r="AD160" s="7832"/>
      <c r="AE160" s="7832"/>
      <c r="AF160" s="7832"/>
      <c r="AG160" s="7832"/>
      <c r="AH160" s="7832"/>
      <c r="AI160" s="7832"/>
      <c r="AJ160" s="7832"/>
      <c r="AK160" s="8300"/>
      <c r="AL160" s="84"/>
      <c r="AM160" s="84"/>
    </row>
    <row r="161" spans="1:39" x14ac:dyDescent="0.25">
      <c r="A161" s="8318"/>
      <c r="B161" s="8319"/>
      <c r="C161" s="7799"/>
      <c r="D161" s="7799"/>
      <c r="E161" s="7800"/>
      <c r="F161" s="7734" t="s">
        <v>2512</v>
      </c>
      <c r="G161" s="7713"/>
      <c r="H161" s="7758" t="s">
        <v>2513</v>
      </c>
      <c r="I161" s="7758"/>
      <c r="J161" s="7734" t="s">
        <v>2514</v>
      </c>
      <c r="K161" s="7713"/>
      <c r="L161" s="7758" t="s">
        <v>2515</v>
      </c>
      <c r="M161" s="7758"/>
      <c r="N161" s="7734" t="s">
        <v>2516</v>
      </c>
      <c r="O161" s="7713"/>
      <c r="P161" s="7685" t="s">
        <v>2517</v>
      </c>
      <c r="Q161" s="7685"/>
      <c r="R161" s="7684" t="s">
        <v>2518</v>
      </c>
      <c r="S161" s="7679"/>
      <c r="T161" s="7684" t="s">
        <v>1833</v>
      </c>
      <c r="U161" s="7679"/>
      <c r="V161" s="7685" t="s">
        <v>1834</v>
      </c>
      <c r="W161" s="7685"/>
      <c r="X161" s="7684" t="s">
        <v>1835</v>
      </c>
      <c r="Y161" s="7679"/>
      <c r="Z161" s="7685" t="s">
        <v>1836</v>
      </c>
      <c r="AA161" s="7685"/>
      <c r="AB161" s="7684" t="s">
        <v>1837</v>
      </c>
      <c r="AC161" s="7679"/>
      <c r="AD161" s="7685" t="s">
        <v>1838</v>
      </c>
      <c r="AE161" s="7685"/>
      <c r="AF161" s="7684" t="s">
        <v>1839</v>
      </c>
      <c r="AG161" s="7679"/>
      <c r="AH161" s="7685" t="s">
        <v>1840</v>
      </c>
      <c r="AI161" s="7685"/>
      <c r="AJ161" s="7684" t="s">
        <v>2519</v>
      </c>
      <c r="AK161" s="7679"/>
      <c r="AL161" s="84"/>
      <c r="AM161" s="84"/>
    </row>
    <row r="162" spans="1:39" x14ac:dyDescent="0.25">
      <c r="A162" s="7805"/>
      <c r="B162" s="7711"/>
      <c r="C162" s="4137" t="s">
        <v>55</v>
      </c>
      <c r="D162" s="4138" t="s">
        <v>81</v>
      </c>
      <c r="E162" s="4139" t="s">
        <v>56</v>
      </c>
      <c r="F162" s="3288" t="s">
        <v>81</v>
      </c>
      <c r="G162" s="4140" t="s">
        <v>56</v>
      </c>
      <c r="H162" s="3288" t="s">
        <v>81</v>
      </c>
      <c r="I162" s="4140" t="s">
        <v>56</v>
      </c>
      <c r="J162" s="3288" t="s">
        <v>81</v>
      </c>
      <c r="K162" s="4140" t="s">
        <v>56</v>
      </c>
      <c r="L162" s="3288" t="s">
        <v>81</v>
      </c>
      <c r="M162" s="4140" t="s">
        <v>56</v>
      </c>
      <c r="N162" s="3288" t="s">
        <v>81</v>
      </c>
      <c r="O162" s="4140" t="s">
        <v>56</v>
      </c>
      <c r="P162" s="3288" t="s">
        <v>81</v>
      </c>
      <c r="Q162" s="4140" t="s">
        <v>56</v>
      </c>
      <c r="R162" s="3288" t="s">
        <v>81</v>
      </c>
      <c r="S162" s="4140" t="s">
        <v>56</v>
      </c>
      <c r="T162" s="3288" t="s">
        <v>81</v>
      </c>
      <c r="U162" s="4140" t="s">
        <v>56</v>
      </c>
      <c r="V162" s="3288" t="s">
        <v>81</v>
      </c>
      <c r="W162" s="4140" t="s">
        <v>56</v>
      </c>
      <c r="X162" s="3288" t="s">
        <v>81</v>
      </c>
      <c r="Y162" s="4140" t="s">
        <v>56</v>
      </c>
      <c r="Z162" s="3288" t="s">
        <v>81</v>
      </c>
      <c r="AA162" s="4140" t="s">
        <v>56</v>
      </c>
      <c r="AB162" s="3288" t="s">
        <v>81</v>
      </c>
      <c r="AC162" s="4140" t="s">
        <v>56</v>
      </c>
      <c r="AD162" s="3288" t="s">
        <v>81</v>
      </c>
      <c r="AE162" s="4140" t="s">
        <v>56</v>
      </c>
      <c r="AF162" s="3288" t="s">
        <v>81</v>
      </c>
      <c r="AG162" s="4140" t="s">
        <v>56</v>
      </c>
      <c r="AH162" s="3288" t="s">
        <v>81</v>
      </c>
      <c r="AI162" s="4140" t="s">
        <v>56</v>
      </c>
      <c r="AJ162" s="3288" t="s">
        <v>81</v>
      </c>
      <c r="AK162" s="3151" t="s">
        <v>56</v>
      </c>
      <c r="AL162" s="84"/>
      <c r="AM162" s="84"/>
    </row>
    <row r="163" spans="1:39" x14ac:dyDescent="0.25">
      <c r="A163" s="8310" t="s">
        <v>2599</v>
      </c>
      <c r="B163" s="8310"/>
      <c r="C163" s="4141">
        <f>SUM(D163:E163)</f>
        <v>0</v>
      </c>
      <c r="D163" s="4142">
        <f>+F163+H163+J163+L163+N163+P163+R163+T163+V163+X163+Z163+AB163+AD163+AF163+AH163+AJ163</f>
        <v>0</v>
      </c>
      <c r="E163" s="4143">
        <f>+G163+I163+K163+M163+O163+Q163+S163+U163+W163+Y163+AA163+AC163+AE163+AG163+AI163+AK163</f>
        <v>0</v>
      </c>
      <c r="F163" s="3076"/>
      <c r="G163" s="291"/>
      <c r="H163" s="3076"/>
      <c r="I163" s="291"/>
      <c r="J163" s="3076"/>
      <c r="K163" s="291"/>
      <c r="L163" s="3076"/>
      <c r="M163" s="291"/>
      <c r="N163" s="3076"/>
      <c r="O163" s="291"/>
      <c r="P163" s="3076"/>
      <c r="Q163" s="291"/>
      <c r="R163" s="3076"/>
      <c r="S163" s="291"/>
      <c r="T163" s="3076"/>
      <c r="U163" s="291"/>
      <c r="V163" s="3076"/>
      <c r="W163" s="291"/>
      <c r="X163" s="3076"/>
      <c r="Y163" s="291"/>
      <c r="Z163" s="3076"/>
      <c r="AA163" s="291"/>
      <c r="AB163" s="3076"/>
      <c r="AC163" s="291"/>
      <c r="AD163" s="3076"/>
      <c r="AE163" s="291"/>
      <c r="AF163" s="3076"/>
      <c r="AG163" s="291"/>
      <c r="AH163" s="3076"/>
      <c r="AI163" s="291"/>
      <c r="AJ163" s="290"/>
      <c r="AK163" s="291"/>
      <c r="AL163" s="331"/>
      <c r="AM163" s="84"/>
    </row>
    <row r="164" spans="1:39" x14ac:dyDescent="0.25">
      <c r="A164" s="8311" t="s">
        <v>2600</v>
      </c>
      <c r="B164" s="8312"/>
      <c r="C164" s="4144">
        <f>SUM(D164:E164)</f>
        <v>0</v>
      </c>
      <c r="D164" s="4145">
        <f t="shared" ref="D164:E167" si="24">+F164+H164+J164+L164+N164+P164+R164+T164+V164+X164+Z164+AB164+AD164+AF164+AH164+AJ164</f>
        <v>0</v>
      </c>
      <c r="E164" s="4146">
        <f t="shared" si="24"/>
        <v>0</v>
      </c>
      <c r="F164" s="640"/>
      <c r="G164" s="639"/>
      <c r="H164" s="640"/>
      <c r="I164" s="639"/>
      <c r="J164" s="640"/>
      <c r="K164" s="639"/>
      <c r="L164" s="640"/>
      <c r="M164" s="639"/>
      <c r="N164" s="640"/>
      <c r="O164" s="639"/>
      <c r="P164" s="640"/>
      <c r="Q164" s="639"/>
      <c r="R164" s="640"/>
      <c r="S164" s="639"/>
      <c r="T164" s="640"/>
      <c r="U164" s="639"/>
      <c r="V164" s="640"/>
      <c r="W164" s="639"/>
      <c r="X164" s="640"/>
      <c r="Y164" s="639"/>
      <c r="Z164" s="640"/>
      <c r="AA164" s="639"/>
      <c r="AB164" s="640"/>
      <c r="AC164" s="639"/>
      <c r="AD164" s="640"/>
      <c r="AE164" s="639"/>
      <c r="AF164" s="640"/>
      <c r="AG164" s="639"/>
      <c r="AH164" s="640"/>
      <c r="AI164" s="639"/>
      <c r="AJ164" s="640"/>
      <c r="AK164" s="639"/>
      <c r="AL164" s="331"/>
      <c r="AM164" s="84"/>
    </row>
    <row r="165" spans="1:39" ht="37.5" customHeight="1" x14ac:dyDescent="0.25">
      <c r="A165" s="8301" t="s">
        <v>2601</v>
      </c>
      <c r="B165" s="8302"/>
      <c r="C165" s="4144">
        <f>SUM(D165:E165)</f>
        <v>0</v>
      </c>
      <c r="D165" s="4147">
        <f>+F165+H165+J165+L165+N165+P165+R165+T165+V165+X165+Z165+AB165+AD165+AF165+AH165+AJ165</f>
        <v>0</v>
      </c>
      <c r="E165" s="4148">
        <f t="shared" si="24"/>
        <v>0</v>
      </c>
      <c r="F165" s="2588"/>
      <c r="G165" s="2589"/>
      <c r="H165" s="2588"/>
      <c r="I165" s="2589"/>
      <c r="J165" s="2588"/>
      <c r="K165" s="2589"/>
      <c r="L165" s="2588"/>
      <c r="M165" s="2589"/>
      <c r="N165" s="2588"/>
      <c r="O165" s="2589"/>
      <c r="P165" s="2588"/>
      <c r="Q165" s="2589"/>
      <c r="R165" s="2588"/>
      <c r="S165" s="2589"/>
      <c r="T165" s="2588"/>
      <c r="U165" s="2589"/>
      <c r="V165" s="2588"/>
      <c r="W165" s="2589"/>
      <c r="X165" s="2588"/>
      <c r="Y165" s="2589"/>
      <c r="Z165" s="2588"/>
      <c r="AA165" s="2589"/>
      <c r="AB165" s="2588"/>
      <c r="AC165" s="2589"/>
      <c r="AD165" s="2588"/>
      <c r="AE165" s="2589"/>
      <c r="AF165" s="2588"/>
      <c r="AG165" s="2589"/>
      <c r="AH165" s="2588"/>
      <c r="AI165" s="2589"/>
      <c r="AJ165" s="2588"/>
      <c r="AK165" s="2589"/>
      <c r="AL165" s="331"/>
      <c r="AM165" s="84"/>
    </row>
    <row r="166" spans="1:39" ht="39.75" customHeight="1" x14ac:dyDescent="0.25">
      <c r="A166" s="8301" t="s">
        <v>2602</v>
      </c>
      <c r="B166" s="8302"/>
      <c r="C166" s="4144">
        <f t="shared" ref="C166:C167" si="25">SUM(D166:E166)</f>
        <v>0</v>
      </c>
      <c r="D166" s="4147">
        <f>+F166+H166+J166+L166+N166+P166+R166+T166+V166+X166+Z166+AB166+AD166+AF166+AH166+AJ166</f>
        <v>0</v>
      </c>
      <c r="E166" s="4148">
        <f t="shared" si="24"/>
        <v>0</v>
      </c>
      <c r="F166" s="2588"/>
      <c r="G166" s="2589"/>
      <c r="H166" s="2588"/>
      <c r="I166" s="2589"/>
      <c r="J166" s="2588"/>
      <c r="K166" s="2589"/>
      <c r="L166" s="2588"/>
      <c r="M166" s="2589"/>
      <c r="N166" s="2588"/>
      <c r="O166" s="2589"/>
      <c r="P166" s="2588"/>
      <c r="Q166" s="2589"/>
      <c r="R166" s="2588"/>
      <c r="S166" s="2589"/>
      <c r="T166" s="2588"/>
      <c r="U166" s="2589"/>
      <c r="V166" s="2588"/>
      <c r="W166" s="2589"/>
      <c r="X166" s="2588"/>
      <c r="Y166" s="2589"/>
      <c r="Z166" s="2588"/>
      <c r="AA166" s="2589"/>
      <c r="AB166" s="2588"/>
      <c r="AC166" s="2589"/>
      <c r="AD166" s="2588"/>
      <c r="AE166" s="2589"/>
      <c r="AF166" s="2588"/>
      <c r="AG166" s="2589"/>
      <c r="AH166" s="2588"/>
      <c r="AI166" s="2589"/>
      <c r="AJ166" s="2588"/>
      <c r="AK166" s="2589"/>
      <c r="AL166" s="331"/>
      <c r="AM166" s="84"/>
    </row>
    <row r="167" spans="1:39" x14ac:dyDescent="0.25">
      <c r="A167" s="8303" t="s">
        <v>2603</v>
      </c>
      <c r="B167" s="8304"/>
      <c r="C167" s="917">
        <f t="shared" si="25"/>
        <v>0</v>
      </c>
      <c r="D167" s="4149">
        <f t="shared" si="24"/>
        <v>0</v>
      </c>
      <c r="E167" s="4150">
        <f t="shared" si="24"/>
        <v>0</v>
      </c>
      <c r="F167" s="3149"/>
      <c r="G167" s="644"/>
      <c r="H167" s="3149"/>
      <c r="I167" s="644"/>
      <c r="J167" s="3149"/>
      <c r="K167" s="644"/>
      <c r="L167" s="3149"/>
      <c r="M167" s="644"/>
      <c r="N167" s="3149"/>
      <c r="O167" s="644"/>
      <c r="P167" s="3149"/>
      <c r="Q167" s="644"/>
      <c r="R167" s="3149"/>
      <c r="S167" s="644"/>
      <c r="T167" s="3149"/>
      <c r="U167" s="644"/>
      <c r="V167" s="3149"/>
      <c r="W167" s="644"/>
      <c r="X167" s="3149"/>
      <c r="Y167" s="644"/>
      <c r="Z167" s="3149"/>
      <c r="AA167" s="644"/>
      <c r="AB167" s="3149"/>
      <c r="AC167" s="644"/>
      <c r="AD167" s="3149"/>
      <c r="AE167" s="644"/>
      <c r="AF167" s="3149"/>
      <c r="AG167" s="644"/>
      <c r="AH167" s="3149"/>
      <c r="AI167" s="644"/>
      <c r="AJ167" s="3149"/>
      <c r="AK167" s="644"/>
      <c r="AL167" s="331"/>
      <c r="AM167" s="84"/>
    </row>
    <row r="168" spans="1:39" x14ac:dyDescent="0.25">
      <c r="A168" s="8305" t="s">
        <v>2604</v>
      </c>
      <c r="B168" s="8305"/>
      <c r="C168" s="8305"/>
      <c r="D168" s="4151"/>
      <c r="E168" s="4151"/>
      <c r="F168" s="4151"/>
      <c r="G168" s="931"/>
      <c r="H168" s="65"/>
      <c r="I168" s="65"/>
      <c r="J168" s="65"/>
      <c r="K168" s="65"/>
      <c r="L168" s="65"/>
      <c r="M168" s="65"/>
      <c r="N168" s="65"/>
      <c r="O168" s="65"/>
      <c r="P168" s="65"/>
      <c r="Q168" s="65"/>
      <c r="R168" s="65"/>
      <c r="S168" s="65"/>
      <c r="T168" s="65"/>
      <c r="U168" s="65"/>
      <c r="V168" s="65"/>
      <c r="W168" s="84"/>
      <c r="X168" s="84"/>
      <c r="Y168" s="84"/>
      <c r="Z168" s="84"/>
      <c r="AA168" s="84"/>
      <c r="AB168" s="84"/>
      <c r="AC168" s="84"/>
      <c r="AD168" s="84"/>
      <c r="AE168" s="84"/>
      <c r="AF168" s="84"/>
      <c r="AG168" s="84"/>
      <c r="AH168" s="84"/>
      <c r="AI168" s="84"/>
      <c r="AJ168" s="84"/>
      <c r="AK168" s="84"/>
      <c r="AL168" s="84"/>
      <c r="AM168" s="84"/>
    </row>
    <row r="169" spans="1:39" x14ac:dyDescent="0.25">
      <c r="A169" s="8306" t="s">
        <v>912</v>
      </c>
      <c r="B169" s="8306"/>
      <c r="C169" s="4152" t="s">
        <v>2605</v>
      </c>
      <c r="D169" s="4151"/>
      <c r="E169" s="4151"/>
      <c r="F169" s="4151"/>
      <c r="G169" s="931"/>
      <c r="H169" s="65"/>
      <c r="I169" s="65"/>
      <c r="J169" s="65"/>
      <c r="K169" s="65"/>
      <c r="L169" s="65"/>
      <c r="M169" s="65"/>
      <c r="N169" s="65"/>
      <c r="O169" s="65"/>
      <c r="P169" s="65"/>
      <c r="Q169" s="65"/>
      <c r="R169" s="65"/>
      <c r="S169" s="65"/>
      <c r="T169" s="65"/>
      <c r="U169" s="65"/>
      <c r="V169" s="65"/>
      <c r="W169" s="84"/>
      <c r="X169" s="84"/>
      <c r="Y169" s="84"/>
      <c r="Z169" s="84"/>
      <c r="AA169" s="84"/>
      <c r="AB169" s="84"/>
      <c r="AC169" s="84"/>
      <c r="AD169" s="84"/>
      <c r="AE169" s="84"/>
      <c r="AF169" s="84"/>
      <c r="AG169" s="84"/>
      <c r="AH169" s="84"/>
      <c r="AI169" s="84"/>
      <c r="AJ169" s="84"/>
      <c r="AK169" s="84"/>
      <c r="AL169" s="84"/>
      <c r="AM169" s="84"/>
    </row>
    <row r="170" spans="1:39" x14ac:dyDescent="0.25">
      <c r="A170" s="8307" t="s">
        <v>2596</v>
      </c>
      <c r="B170" s="4153" t="s">
        <v>2606</v>
      </c>
      <c r="C170" s="4154"/>
      <c r="D170" s="2928"/>
      <c r="E170" s="2928"/>
      <c r="F170" s="2928"/>
      <c r="G170" s="65"/>
      <c r="H170" s="65"/>
      <c r="I170" s="65"/>
      <c r="J170" s="65"/>
      <c r="K170" s="65"/>
      <c r="L170" s="65"/>
      <c r="M170" s="65"/>
      <c r="N170" s="65"/>
      <c r="O170" s="65"/>
      <c r="P170" s="65"/>
      <c r="Q170" s="65"/>
      <c r="R170" s="65"/>
      <c r="S170" s="65"/>
      <c r="T170" s="65"/>
      <c r="U170" s="65"/>
      <c r="V170" s="65"/>
      <c r="W170" s="84"/>
      <c r="X170" s="84"/>
      <c r="Y170" s="84"/>
      <c r="Z170" s="84"/>
      <c r="AA170" s="84"/>
      <c r="AB170" s="84"/>
      <c r="AC170" s="84"/>
      <c r="AD170" s="84"/>
      <c r="AE170" s="84"/>
      <c r="AF170" s="84"/>
      <c r="AG170" s="84"/>
      <c r="AH170" s="84"/>
      <c r="AI170" s="84"/>
      <c r="AJ170" s="84"/>
      <c r="AK170" s="84"/>
      <c r="AL170" s="84"/>
      <c r="AM170" s="84"/>
    </row>
    <row r="171" spans="1:39" x14ac:dyDescent="0.25">
      <c r="A171" s="8308"/>
      <c r="B171" s="4155" t="s">
        <v>2607</v>
      </c>
      <c r="C171" s="4103"/>
      <c r="D171" s="2928"/>
      <c r="E171" s="2928"/>
      <c r="F171" s="2928"/>
      <c r="G171" s="65"/>
      <c r="H171" s="65"/>
      <c r="I171" s="65"/>
      <c r="J171" s="65"/>
      <c r="K171" s="65"/>
      <c r="L171" s="65"/>
      <c r="M171" s="65"/>
      <c r="N171" s="65"/>
      <c r="O171" s="65"/>
      <c r="P171" s="65"/>
      <c r="Q171" s="65"/>
      <c r="R171" s="65"/>
      <c r="S171" s="65"/>
      <c r="T171" s="65"/>
      <c r="U171" s="65"/>
      <c r="V171" s="65"/>
      <c r="W171" s="84"/>
      <c r="X171" s="84"/>
      <c r="Y171" s="84"/>
      <c r="Z171" s="84"/>
      <c r="AA171" s="84"/>
      <c r="AB171" s="84"/>
      <c r="AC171" s="84"/>
      <c r="AD171" s="84"/>
      <c r="AE171" s="84"/>
      <c r="AF171" s="84"/>
      <c r="AG171" s="84"/>
      <c r="AH171" s="84"/>
      <c r="AI171" s="84"/>
      <c r="AJ171" s="84"/>
      <c r="AK171" s="84"/>
      <c r="AL171" s="84"/>
      <c r="AM171" s="84"/>
    </row>
    <row r="172" spans="1:39" ht="21" x14ac:dyDescent="0.25">
      <c r="A172" s="8309"/>
      <c r="B172" s="4156" t="s">
        <v>2608</v>
      </c>
      <c r="C172" s="645"/>
      <c r="D172" s="2928"/>
      <c r="E172" s="2928"/>
      <c r="F172" s="2928"/>
      <c r="G172" s="65"/>
      <c r="H172" s="65"/>
      <c r="I172" s="65"/>
      <c r="J172" s="65"/>
      <c r="K172" s="65"/>
      <c r="L172" s="65"/>
      <c r="M172" s="65"/>
      <c r="N172" s="65"/>
      <c r="O172" s="65"/>
      <c r="P172" s="65"/>
      <c r="Q172" s="65"/>
      <c r="R172" s="65"/>
      <c r="S172" s="65"/>
      <c r="T172" s="65"/>
      <c r="U172" s="65"/>
      <c r="V172" s="65"/>
      <c r="W172" s="84"/>
      <c r="X172" s="84"/>
      <c r="Y172" s="84"/>
      <c r="Z172" s="84"/>
      <c r="AA172" s="84"/>
      <c r="AB172" s="84"/>
      <c r="AC172" s="84"/>
      <c r="AD172" s="84"/>
      <c r="AE172" s="84"/>
      <c r="AF172" s="84"/>
      <c r="AG172" s="84"/>
      <c r="AH172" s="84"/>
      <c r="AI172" s="84"/>
      <c r="AJ172" s="84"/>
      <c r="AK172" s="84"/>
      <c r="AL172" s="84"/>
      <c r="AM172" s="84"/>
    </row>
    <row r="173" spans="1:39" x14ac:dyDescent="0.25">
      <c r="A173" s="8307" t="s">
        <v>2609</v>
      </c>
      <c r="B173" s="4153" t="s">
        <v>2610</v>
      </c>
      <c r="C173" s="4157"/>
      <c r="D173" s="2928"/>
      <c r="E173" s="2928"/>
      <c r="F173" s="2928"/>
      <c r="G173" s="65"/>
      <c r="H173" s="65"/>
      <c r="I173" s="65"/>
      <c r="J173" s="65"/>
      <c r="K173" s="65"/>
      <c r="L173" s="65"/>
      <c r="M173" s="65"/>
      <c r="N173" s="65"/>
      <c r="O173" s="65"/>
      <c r="P173" s="65"/>
      <c r="Q173" s="65"/>
      <c r="R173" s="65"/>
      <c r="S173" s="65"/>
      <c r="T173" s="65"/>
      <c r="U173" s="65"/>
      <c r="V173" s="65"/>
      <c r="W173" s="84"/>
      <c r="X173" s="84"/>
      <c r="Y173" s="84"/>
      <c r="Z173" s="84"/>
      <c r="AA173" s="84"/>
      <c r="AB173" s="84"/>
      <c r="AC173" s="84"/>
      <c r="AD173" s="84"/>
      <c r="AE173" s="84"/>
      <c r="AF173" s="84"/>
      <c r="AG173" s="84"/>
      <c r="AH173" s="84"/>
      <c r="AI173" s="84"/>
      <c r="AJ173" s="84"/>
      <c r="AK173" s="84"/>
      <c r="AL173" s="84"/>
      <c r="AM173" s="84"/>
    </row>
    <row r="174" spans="1:39" x14ac:dyDescent="0.25">
      <c r="A174" s="8308"/>
      <c r="B174" s="4155" t="s">
        <v>2611</v>
      </c>
      <c r="C174" s="4103"/>
      <c r="D174" s="2928"/>
      <c r="E174" s="2928"/>
      <c r="F174" s="2928"/>
      <c r="G174" s="65"/>
      <c r="H174" s="65"/>
      <c r="I174" s="65"/>
      <c r="J174" s="65"/>
      <c r="K174" s="65"/>
      <c r="L174" s="65"/>
      <c r="M174" s="65"/>
      <c r="N174" s="65"/>
      <c r="O174" s="65"/>
      <c r="P174" s="65"/>
      <c r="Q174" s="65"/>
      <c r="R174" s="65"/>
      <c r="S174" s="65"/>
      <c r="T174" s="65"/>
      <c r="U174" s="65"/>
      <c r="V174" s="65"/>
      <c r="W174" s="84"/>
      <c r="X174" s="84"/>
      <c r="Y174" s="84"/>
      <c r="Z174" s="84"/>
      <c r="AA174" s="84"/>
      <c r="AB174" s="84"/>
      <c r="AC174" s="84"/>
      <c r="AD174" s="84"/>
      <c r="AE174" s="84"/>
      <c r="AF174" s="84"/>
      <c r="AG174" s="84"/>
      <c r="AH174" s="84"/>
      <c r="AI174" s="84"/>
      <c r="AJ174" s="84"/>
      <c r="AK174" s="84"/>
      <c r="AL174" s="84"/>
      <c r="AM174" s="84"/>
    </row>
    <row r="175" spans="1:39" x14ac:dyDescent="0.25">
      <c r="A175" s="8309"/>
      <c r="B175" s="4158" t="s">
        <v>2612</v>
      </c>
      <c r="C175" s="645"/>
      <c r="D175" s="2928"/>
      <c r="E175" s="2928"/>
      <c r="F175" s="2928"/>
      <c r="G175" s="65"/>
      <c r="H175" s="65"/>
      <c r="I175" s="65"/>
      <c r="J175" s="65"/>
      <c r="K175" s="65"/>
      <c r="L175" s="65"/>
      <c r="M175" s="65"/>
      <c r="N175" s="65"/>
      <c r="O175" s="65"/>
      <c r="P175" s="65"/>
      <c r="Q175" s="65"/>
      <c r="R175" s="65"/>
      <c r="S175" s="65"/>
      <c r="T175" s="65"/>
      <c r="U175" s="65"/>
      <c r="V175" s="65"/>
      <c r="W175" s="84"/>
      <c r="X175" s="84"/>
      <c r="Y175" s="84"/>
      <c r="Z175" s="84"/>
      <c r="AA175" s="84"/>
      <c r="AB175" s="84"/>
      <c r="AC175" s="84"/>
      <c r="AD175" s="84"/>
      <c r="AE175" s="84"/>
      <c r="AF175" s="84"/>
      <c r="AG175" s="84"/>
      <c r="AH175" s="84"/>
      <c r="AI175" s="84"/>
      <c r="AJ175" s="84"/>
      <c r="AK175" s="84"/>
      <c r="AL175" s="84"/>
      <c r="AM175" s="84"/>
    </row>
    <row r="176" spans="1:39" x14ac:dyDescent="0.25">
      <c r="A176" s="2787" t="s">
        <v>2613</v>
      </c>
      <c r="B176" s="4159"/>
      <c r="C176" s="4159"/>
      <c r="D176" s="4160"/>
      <c r="E176" s="4161"/>
      <c r="F176" s="4162"/>
      <c r="G176" s="2211"/>
      <c r="H176" s="2211"/>
      <c r="I176" s="2211"/>
      <c r="J176" s="2211"/>
      <c r="K176" s="2211"/>
      <c r="L176" s="2211"/>
      <c r="M176" s="2211"/>
      <c r="N176" s="2211"/>
      <c r="O176" s="2211"/>
      <c r="P176" s="2211"/>
      <c r="Q176" s="2211"/>
      <c r="R176" s="2211"/>
      <c r="S176" s="2211"/>
      <c r="T176" s="2211"/>
      <c r="U176" s="2211"/>
      <c r="V176" s="2211"/>
      <c r="W176" s="2211"/>
      <c r="X176" s="2211"/>
      <c r="Y176" s="2211"/>
      <c r="Z176" s="2211"/>
      <c r="AA176" s="2211"/>
      <c r="AB176" s="2211"/>
      <c r="AC176" s="2211"/>
      <c r="AD176" s="2211"/>
      <c r="AE176" s="2211"/>
      <c r="AF176" s="2211"/>
      <c r="AG176" s="2211"/>
      <c r="AH176" s="2211"/>
      <c r="AI176" s="2211"/>
      <c r="AJ176" s="2211"/>
      <c r="AK176" s="2211"/>
      <c r="AL176" s="2211"/>
      <c r="AM176" s="84"/>
    </row>
    <row r="177" spans="1:39" x14ac:dyDescent="0.25">
      <c r="A177" s="8296" t="s">
        <v>2614</v>
      </c>
      <c r="B177" s="8296"/>
      <c r="C177" s="8299" t="s">
        <v>2615</v>
      </c>
      <c r="D177" s="7796" t="s">
        <v>50</v>
      </c>
      <c r="E177" s="7796"/>
      <c r="F177" s="7797"/>
      <c r="G177" s="7832" t="s">
        <v>171</v>
      </c>
      <c r="H177" s="7832"/>
      <c r="I177" s="7832"/>
      <c r="J177" s="7832"/>
      <c r="K177" s="7832"/>
      <c r="L177" s="7832"/>
      <c r="M177" s="7832"/>
      <c r="N177" s="7832"/>
      <c r="O177" s="7832"/>
      <c r="P177" s="7832"/>
      <c r="Q177" s="7832"/>
      <c r="R177" s="7832"/>
      <c r="S177" s="7832"/>
      <c r="T177" s="7832"/>
      <c r="U177" s="7832"/>
      <c r="V177" s="7832"/>
      <c r="W177" s="7832"/>
      <c r="X177" s="7832"/>
      <c r="Y177" s="7832"/>
      <c r="Z177" s="7832"/>
      <c r="AA177" s="7832"/>
      <c r="AB177" s="7832"/>
      <c r="AC177" s="7832"/>
      <c r="AD177" s="7832"/>
      <c r="AE177" s="7832"/>
      <c r="AF177" s="7832"/>
      <c r="AG177" s="7832"/>
      <c r="AH177" s="7832"/>
      <c r="AI177" s="7832"/>
      <c r="AJ177" s="7832"/>
      <c r="AK177" s="7832"/>
      <c r="AL177" s="8300"/>
      <c r="AM177" s="84"/>
    </row>
    <row r="178" spans="1:39" x14ac:dyDescent="0.25">
      <c r="A178" s="8297"/>
      <c r="B178" s="8297"/>
      <c r="C178" s="8299"/>
      <c r="D178" s="7799"/>
      <c r="E178" s="7799"/>
      <c r="F178" s="7800"/>
      <c r="G178" s="7758" t="s">
        <v>2512</v>
      </c>
      <c r="H178" s="7713"/>
      <c r="I178" s="7758" t="s">
        <v>2513</v>
      </c>
      <c r="J178" s="7758"/>
      <c r="K178" s="7734" t="s">
        <v>2514</v>
      </c>
      <c r="L178" s="7713"/>
      <c r="M178" s="7758" t="s">
        <v>2515</v>
      </c>
      <c r="N178" s="7758"/>
      <c r="O178" s="7734" t="s">
        <v>2516</v>
      </c>
      <c r="P178" s="7713"/>
      <c r="Q178" s="7685" t="s">
        <v>2517</v>
      </c>
      <c r="R178" s="7685"/>
      <c r="S178" s="7684" t="s">
        <v>2518</v>
      </c>
      <c r="T178" s="7679"/>
      <c r="U178" s="7684" t="s">
        <v>1833</v>
      </c>
      <c r="V178" s="7679"/>
      <c r="W178" s="7685" t="s">
        <v>1834</v>
      </c>
      <c r="X178" s="7685"/>
      <c r="Y178" s="7684" t="s">
        <v>1835</v>
      </c>
      <c r="Z178" s="7679"/>
      <c r="AA178" s="7685" t="s">
        <v>1836</v>
      </c>
      <c r="AB178" s="7685"/>
      <c r="AC178" s="7684" t="s">
        <v>1837</v>
      </c>
      <c r="AD178" s="7679"/>
      <c r="AE178" s="7685" t="s">
        <v>1838</v>
      </c>
      <c r="AF178" s="7685"/>
      <c r="AG178" s="7684" t="s">
        <v>1839</v>
      </c>
      <c r="AH178" s="7679"/>
      <c r="AI178" s="7685" t="s">
        <v>1840</v>
      </c>
      <c r="AJ178" s="7685"/>
      <c r="AK178" s="7684" t="s">
        <v>2519</v>
      </c>
      <c r="AL178" s="7679"/>
      <c r="AM178" s="84"/>
    </row>
    <row r="179" spans="1:39" x14ac:dyDescent="0.25">
      <c r="A179" s="8298"/>
      <c r="B179" s="8298"/>
      <c r="C179" s="8299"/>
      <c r="D179" s="4137" t="s">
        <v>55</v>
      </c>
      <c r="E179" s="4109" t="s">
        <v>81</v>
      </c>
      <c r="F179" s="4111" t="s">
        <v>56</v>
      </c>
      <c r="G179" s="3288" t="s">
        <v>81</v>
      </c>
      <c r="H179" s="4140" t="s">
        <v>56</v>
      </c>
      <c r="I179" s="3288" t="s">
        <v>81</v>
      </c>
      <c r="J179" s="4140" t="s">
        <v>56</v>
      </c>
      <c r="K179" s="3288" t="s">
        <v>81</v>
      </c>
      <c r="L179" s="4140" t="s">
        <v>56</v>
      </c>
      <c r="M179" s="3288" t="s">
        <v>81</v>
      </c>
      <c r="N179" s="4140" t="s">
        <v>56</v>
      </c>
      <c r="O179" s="3288" t="s">
        <v>81</v>
      </c>
      <c r="P179" s="4140" t="s">
        <v>56</v>
      </c>
      <c r="Q179" s="3288" t="s">
        <v>81</v>
      </c>
      <c r="R179" s="4140" t="s">
        <v>56</v>
      </c>
      <c r="S179" s="3288" t="s">
        <v>81</v>
      </c>
      <c r="T179" s="4140" t="s">
        <v>56</v>
      </c>
      <c r="U179" s="3288" t="s">
        <v>81</v>
      </c>
      <c r="V179" s="4140" t="s">
        <v>56</v>
      </c>
      <c r="W179" s="3288" t="s">
        <v>81</v>
      </c>
      <c r="X179" s="4140" t="s">
        <v>56</v>
      </c>
      <c r="Y179" s="3288" t="s">
        <v>81</v>
      </c>
      <c r="Z179" s="4140" t="s">
        <v>56</v>
      </c>
      <c r="AA179" s="3288" t="s">
        <v>81</v>
      </c>
      <c r="AB179" s="4140" t="s">
        <v>56</v>
      </c>
      <c r="AC179" s="3288" t="s">
        <v>81</v>
      </c>
      <c r="AD179" s="4140" t="s">
        <v>56</v>
      </c>
      <c r="AE179" s="3288" t="s">
        <v>81</v>
      </c>
      <c r="AF179" s="4140" t="s">
        <v>56</v>
      </c>
      <c r="AG179" s="3288" t="s">
        <v>81</v>
      </c>
      <c r="AH179" s="4140" t="s">
        <v>56</v>
      </c>
      <c r="AI179" s="3288" t="s">
        <v>81</v>
      </c>
      <c r="AJ179" s="4140" t="s">
        <v>56</v>
      </c>
      <c r="AK179" s="3288" t="s">
        <v>81</v>
      </c>
      <c r="AL179" s="3151" t="s">
        <v>56</v>
      </c>
      <c r="AM179" s="84"/>
    </row>
    <row r="180" spans="1:39" x14ac:dyDescent="0.25">
      <c r="A180" s="8294" t="s">
        <v>2616</v>
      </c>
      <c r="B180" s="8294"/>
      <c r="C180" s="4153" t="s">
        <v>729</v>
      </c>
      <c r="D180" s="934">
        <f>SUM(E180:F180)</f>
        <v>0</v>
      </c>
      <c r="E180" s="935">
        <f>SUM(G180+I180+K180+M180+O180+Q180+S180+U180+W180+Y180+AA180+AC180+AE180+AG180+AI180+AK180)</f>
        <v>0</v>
      </c>
      <c r="F180" s="4113">
        <f>SUM(H180+J180+L180+N180+P180+R180+T180+V180+X180+Z180+AB180+AD180+AF180+AH180+AJ180+AL180)</f>
        <v>0</v>
      </c>
      <c r="G180" s="633"/>
      <c r="H180" s="634"/>
      <c r="I180" s="633"/>
      <c r="J180" s="634"/>
      <c r="K180" s="633"/>
      <c r="L180" s="634"/>
      <c r="M180" s="633"/>
      <c r="N180" s="634"/>
      <c r="O180" s="633"/>
      <c r="P180" s="634"/>
      <c r="Q180" s="633"/>
      <c r="R180" s="634"/>
      <c r="S180" s="633"/>
      <c r="T180" s="634"/>
      <c r="U180" s="633"/>
      <c r="V180" s="634"/>
      <c r="W180" s="633"/>
      <c r="X180" s="634"/>
      <c r="Y180" s="633"/>
      <c r="Z180" s="634"/>
      <c r="AA180" s="633"/>
      <c r="AB180" s="634"/>
      <c r="AC180" s="633"/>
      <c r="AD180" s="634"/>
      <c r="AE180" s="633"/>
      <c r="AF180" s="634"/>
      <c r="AG180" s="633"/>
      <c r="AH180" s="634"/>
      <c r="AI180" s="633"/>
      <c r="AJ180" s="634"/>
      <c r="AK180" s="633"/>
      <c r="AL180" s="634"/>
      <c r="AM180" s="84"/>
    </row>
    <row r="181" spans="1:39" ht="21" x14ac:dyDescent="0.25">
      <c r="A181" s="8295"/>
      <c r="B181" s="8295"/>
      <c r="C181" s="4156" t="s">
        <v>2617</v>
      </c>
      <c r="D181" s="936">
        <f t="shared" ref="D181:D185" si="26">SUM(E181:F181)</f>
        <v>0</v>
      </c>
      <c r="E181" s="937">
        <f>SUM(G181+I181+K181+M181+O181+Q181+S181+U181+W181+Y181+AA181+AC181+AE181+AG181+AI181+AK181)</f>
        <v>0</v>
      </c>
      <c r="F181" s="4163">
        <f>SUM(H181+J181+L181+N181+P181+R181+T181+V181+X181+Z181+AB181+AD181+AF181+AH181+AJ181+AL181)</f>
        <v>0</v>
      </c>
      <c r="G181" s="919"/>
      <c r="H181" s="644"/>
      <c r="I181" s="919"/>
      <c r="J181" s="644"/>
      <c r="K181" s="919"/>
      <c r="L181" s="644"/>
      <c r="M181" s="919"/>
      <c r="N181" s="644"/>
      <c r="O181" s="919"/>
      <c r="P181" s="644"/>
      <c r="Q181" s="919"/>
      <c r="R181" s="644"/>
      <c r="S181" s="919"/>
      <c r="T181" s="644"/>
      <c r="U181" s="919"/>
      <c r="V181" s="644"/>
      <c r="W181" s="919"/>
      <c r="X181" s="644"/>
      <c r="Y181" s="919"/>
      <c r="Z181" s="644"/>
      <c r="AA181" s="919"/>
      <c r="AB181" s="644"/>
      <c r="AC181" s="919"/>
      <c r="AD181" s="644"/>
      <c r="AE181" s="919"/>
      <c r="AF181" s="644"/>
      <c r="AG181" s="919"/>
      <c r="AH181" s="644"/>
      <c r="AI181" s="919"/>
      <c r="AJ181" s="644"/>
      <c r="AK181" s="919"/>
      <c r="AL181" s="644"/>
      <c r="AM181" s="84"/>
    </row>
    <row r="182" spans="1:39" x14ac:dyDescent="0.25">
      <c r="A182" s="8291" t="s">
        <v>374</v>
      </c>
      <c r="B182" s="8291"/>
      <c r="C182" s="4153" t="s">
        <v>729</v>
      </c>
      <c r="D182" s="934">
        <f t="shared" si="26"/>
        <v>0</v>
      </c>
      <c r="E182" s="935">
        <f t="shared" ref="E182:F185" si="27">SUM(G182+I182+K182+M182+O182+Q182+S182+U182+W182+Y182+AA182+AC182+AE182+AG182+AI182+AK182)</f>
        <v>0</v>
      </c>
      <c r="F182" s="4113">
        <f t="shared" si="27"/>
        <v>0</v>
      </c>
      <c r="G182" s="633"/>
      <c r="H182" s="634"/>
      <c r="I182" s="633"/>
      <c r="J182" s="634"/>
      <c r="K182" s="633"/>
      <c r="L182" s="634"/>
      <c r="M182" s="633"/>
      <c r="N182" s="634"/>
      <c r="O182" s="633"/>
      <c r="P182" s="634"/>
      <c r="Q182" s="633"/>
      <c r="R182" s="634"/>
      <c r="S182" s="633"/>
      <c r="T182" s="634"/>
      <c r="U182" s="633"/>
      <c r="V182" s="634"/>
      <c r="W182" s="633"/>
      <c r="X182" s="634"/>
      <c r="Y182" s="633"/>
      <c r="Z182" s="634"/>
      <c r="AA182" s="633"/>
      <c r="AB182" s="634"/>
      <c r="AC182" s="633"/>
      <c r="AD182" s="634"/>
      <c r="AE182" s="633"/>
      <c r="AF182" s="634"/>
      <c r="AG182" s="633"/>
      <c r="AH182" s="634"/>
      <c r="AI182" s="633"/>
      <c r="AJ182" s="634"/>
      <c r="AK182" s="633"/>
      <c r="AL182" s="634"/>
      <c r="AM182" s="84"/>
    </row>
    <row r="183" spans="1:39" ht="21" x14ac:dyDescent="0.25">
      <c r="A183" s="8292"/>
      <c r="B183" s="8292"/>
      <c r="C183" s="4156" t="s">
        <v>2617</v>
      </c>
      <c r="D183" s="936">
        <f t="shared" si="26"/>
        <v>0</v>
      </c>
      <c r="E183" s="937">
        <f t="shared" si="27"/>
        <v>0</v>
      </c>
      <c r="F183" s="4163">
        <f t="shared" si="27"/>
        <v>0</v>
      </c>
      <c r="G183" s="919"/>
      <c r="H183" s="644"/>
      <c r="I183" s="919"/>
      <c r="J183" s="644"/>
      <c r="K183" s="919"/>
      <c r="L183" s="644"/>
      <c r="M183" s="919"/>
      <c r="N183" s="644"/>
      <c r="O183" s="919"/>
      <c r="P183" s="644"/>
      <c r="Q183" s="919"/>
      <c r="R183" s="644"/>
      <c r="S183" s="919"/>
      <c r="T183" s="644"/>
      <c r="U183" s="919"/>
      <c r="V183" s="644"/>
      <c r="W183" s="919"/>
      <c r="X183" s="644"/>
      <c r="Y183" s="919"/>
      <c r="Z183" s="644"/>
      <c r="AA183" s="919"/>
      <c r="AB183" s="644"/>
      <c r="AC183" s="919"/>
      <c r="AD183" s="644"/>
      <c r="AE183" s="919"/>
      <c r="AF183" s="644"/>
      <c r="AG183" s="919"/>
      <c r="AH183" s="644"/>
      <c r="AI183" s="919"/>
      <c r="AJ183" s="644"/>
      <c r="AK183" s="919"/>
      <c r="AL183" s="644"/>
      <c r="AM183" s="84"/>
    </row>
    <row r="184" spans="1:39" x14ac:dyDescent="0.25">
      <c r="A184" s="8293" t="s">
        <v>2618</v>
      </c>
      <c r="B184" s="8293"/>
      <c r="C184" s="4164" t="s">
        <v>729</v>
      </c>
      <c r="D184" s="4165">
        <f t="shared" si="26"/>
        <v>0</v>
      </c>
      <c r="E184" s="938">
        <f t="shared" si="27"/>
        <v>0</v>
      </c>
      <c r="F184" s="939">
        <f t="shared" si="27"/>
        <v>0</v>
      </c>
      <c r="G184" s="288"/>
      <c r="H184" s="291"/>
      <c r="I184" s="288"/>
      <c r="J184" s="291"/>
      <c r="K184" s="288"/>
      <c r="L184" s="291"/>
      <c r="M184" s="288"/>
      <c r="N184" s="291"/>
      <c r="O184" s="288"/>
      <c r="P184" s="291"/>
      <c r="Q184" s="288"/>
      <c r="R184" s="291"/>
      <c r="S184" s="288"/>
      <c r="T184" s="291"/>
      <c r="U184" s="288"/>
      <c r="V184" s="291"/>
      <c r="W184" s="288"/>
      <c r="X184" s="291"/>
      <c r="Y184" s="288"/>
      <c r="Z184" s="291"/>
      <c r="AA184" s="288"/>
      <c r="AB184" s="291"/>
      <c r="AC184" s="288"/>
      <c r="AD184" s="291"/>
      <c r="AE184" s="288"/>
      <c r="AF184" s="291"/>
      <c r="AG184" s="288"/>
      <c r="AH184" s="291"/>
      <c r="AI184" s="288"/>
      <c r="AJ184" s="291"/>
      <c r="AK184" s="288"/>
      <c r="AL184" s="291"/>
      <c r="AM184" s="84"/>
    </row>
    <row r="185" spans="1:39" ht="21" x14ac:dyDescent="0.25">
      <c r="A185" s="8292"/>
      <c r="B185" s="8292"/>
      <c r="C185" s="4156" t="s">
        <v>2617</v>
      </c>
      <c r="D185" s="936">
        <f t="shared" si="26"/>
        <v>0</v>
      </c>
      <c r="E185" s="937">
        <f t="shared" si="27"/>
        <v>0</v>
      </c>
      <c r="F185" s="4163">
        <f t="shared" si="27"/>
        <v>0</v>
      </c>
      <c r="G185" s="919"/>
      <c r="H185" s="644"/>
      <c r="I185" s="919"/>
      <c r="J185" s="644"/>
      <c r="K185" s="919"/>
      <c r="L185" s="644"/>
      <c r="M185" s="919"/>
      <c r="N185" s="644"/>
      <c r="O185" s="919"/>
      <c r="P185" s="644"/>
      <c r="Q185" s="919"/>
      <c r="R185" s="644"/>
      <c r="S185" s="919"/>
      <c r="T185" s="644"/>
      <c r="U185" s="919"/>
      <c r="V185" s="644"/>
      <c r="W185" s="919"/>
      <c r="X185" s="644"/>
      <c r="Y185" s="919"/>
      <c r="Z185" s="644"/>
      <c r="AA185" s="919"/>
      <c r="AB185" s="644"/>
      <c r="AC185" s="919"/>
      <c r="AD185" s="644"/>
      <c r="AE185" s="919"/>
      <c r="AF185" s="644"/>
      <c r="AG185" s="919"/>
      <c r="AH185" s="644"/>
      <c r="AI185" s="919"/>
      <c r="AJ185" s="644"/>
      <c r="AK185" s="919"/>
      <c r="AL185" s="644"/>
      <c r="AM185" s="84"/>
    </row>
    <row r="186" spans="1:39"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row>
    <row r="187" spans="1:39"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row>
  </sheetData>
  <mergeCells count="389">
    <mergeCell ref="A141:B141"/>
    <mergeCell ref="A142:B142"/>
    <mergeCell ref="A143:B143"/>
    <mergeCell ref="A145:B145"/>
    <mergeCell ref="A146:B146"/>
    <mergeCell ref="A138:B140"/>
    <mergeCell ref="C138:E139"/>
    <mergeCell ref="F138:AK138"/>
    <mergeCell ref="F139:G139"/>
    <mergeCell ref="H139:I139"/>
    <mergeCell ref="J139:K139"/>
    <mergeCell ref="L139:M139"/>
    <mergeCell ref="N139:O139"/>
    <mergeCell ref="P139:Q139"/>
    <mergeCell ref="R139:S139"/>
    <mergeCell ref="T139:U139"/>
    <mergeCell ref="V139:W139"/>
    <mergeCell ref="X139:Y139"/>
    <mergeCell ref="Z139:AA139"/>
    <mergeCell ref="AB139:AC139"/>
    <mergeCell ref="AD139:AE139"/>
    <mergeCell ref="AF139:AG139"/>
    <mergeCell ref="AH139:AI139"/>
    <mergeCell ref="AJ139:AK139"/>
    <mergeCell ref="A6:V6"/>
    <mergeCell ref="A9:B12"/>
    <mergeCell ref="C9:E11"/>
    <mergeCell ref="F9:AK9"/>
    <mergeCell ref="AL9:AL12"/>
    <mergeCell ref="AM9:AM12"/>
    <mergeCell ref="F10:G11"/>
    <mergeCell ref="H10:I11"/>
    <mergeCell ref="J10:K11"/>
    <mergeCell ref="L10:M11"/>
    <mergeCell ref="AF10:AG11"/>
    <mergeCell ref="AH10:AI11"/>
    <mergeCell ref="AJ10:AK11"/>
    <mergeCell ref="N10:O11"/>
    <mergeCell ref="P10:Q11"/>
    <mergeCell ref="R10:S11"/>
    <mergeCell ref="T10:U11"/>
    <mergeCell ref="V10:W11"/>
    <mergeCell ref="X10:Y11"/>
    <mergeCell ref="A13:B13"/>
    <mergeCell ref="A14:B14"/>
    <mergeCell ref="A15:B15"/>
    <mergeCell ref="A16:B16"/>
    <mergeCell ref="A17:B17"/>
    <mergeCell ref="A18:B18"/>
    <mergeCell ref="Z10:AA11"/>
    <mergeCell ref="AB10:AC11"/>
    <mergeCell ref="AD10:AE11"/>
    <mergeCell ref="AL26:AL29"/>
    <mergeCell ref="F27:G28"/>
    <mergeCell ref="H27:I28"/>
    <mergeCell ref="J27:K28"/>
    <mergeCell ref="L27:M28"/>
    <mergeCell ref="N27:O28"/>
    <mergeCell ref="P27:Q28"/>
    <mergeCell ref="A19:B19"/>
    <mergeCell ref="A20:B20"/>
    <mergeCell ref="A21:B21"/>
    <mergeCell ref="A22:B22"/>
    <mergeCell ref="A23:B23"/>
    <mergeCell ref="A24:B24"/>
    <mergeCell ref="AJ27:AK28"/>
    <mergeCell ref="A36:A37"/>
    <mergeCell ref="A38:B38"/>
    <mergeCell ref="A39:B39"/>
    <mergeCell ref="A40:B40"/>
    <mergeCell ref="A41:B41"/>
    <mergeCell ref="A42:B42"/>
    <mergeCell ref="AD27:AE28"/>
    <mergeCell ref="AF27:AG28"/>
    <mergeCell ref="AH27:AI28"/>
    <mergeCell ref="A30:A32"/>
    <mergeCell ref="A33:A35"/>
    <mergeCell ref="R27:S28"/>
    <mergeCell ref="T27:U28"/>
    <mergeCell ref="V27:W28"/>
    <mergeCell ref="X27:Y28"/>
    <mergeCell ref="Z27:AA28"/>
    <mergeCell ref="AB27:AC28"/>
    <mergeCell ref="A26:B29"/>
    <mergeCell ref="C26:E28"/>
    <mergeCell ref="F26:AK26"/>
    <mergeCell ref="A43:B43"/>
    <mergeCell ref="A45:B48"/>
    <mergeCell ref="C45:E47"/>
    <mergeCell ref="F45:AK45"/>
    <mergeCell ref="AL45:AM46"/>
    <mergeCell ref="F46:G47"/>
    <mergeCell ref="H46:I47"/>
    <mergeCell ref="J46:K47"/>
    <mergeCell ref="L46:M47"/>
    <mergeCell ref="N46:O47"/>
    <mergeCell ref="AM47:AM48"/>
    <mergeCell ref="AJ46:AK47"/>
    <mergeCell ref="AL47:AL48"/>
    <mergeCell ref="A49:B49"/>
    <mergeCell ref="A50:B50"/>
    <mergeCell ref="A51:B51"/>
    <mergeCell ref="A52:B52"/>
    <mergeCell ref="A53:B53"/>
    <mergeCell ref="AB46:AC47"/>
    <mergeCell ref="AD46:AE47"/>
    <mergeCell ref="AF46:AG47"/>
    <mergeCell ref="AH46:AI47"/>
    <mergeCell ref="P46:Q47"/>
    <mergeCell ref="R46:S47"/>
    <mergeCell ref="T46:U47"/>
    <mergeCell ref="V46:W47"/>
    <mergeCell ref="X46:Y47"/>
    <mergeCell ref="Z46:AA47"/>
    <mergeCell ref="A54:B54"/>
    <mergeCell ref="A55:B55"/>
    <mergeCell ref="A56:B56"/>
    <mergeCell ref="A58:B61"/>
    <mergeCell ref="C58:E60"/>
    <mergeCell ref="F58:AK58"/>
    <mergeCell ref="X59:Y60"/>
    <mergeCell ref="Z59:AA60"/>
    <mergeCell ref="AB59:AC60"/>
    <mergeCell ref="AD59:AE60"/>
    <mergeCell ref="AL58:AL61"/>
    <mergeCell ref="F59:G60"/>
    <mergeCell ref="H59:I60"/>
    <mergeCell ref="J59:K60"/>
    <mergeCell ref="L59:M60"/>
    <mergeCell ref="N59:O60"/>
    <mergeCell ref="P59:Q60"/>
    <mergeCell ref="R59:S60"/>
    <mergeCell ref="T59:U60"/>
    <mergeCell ref="V59:W60"/>
    <mergeCell ref="AF59:AG60"/>
    <mergeCell ref="AH59:AI60"/>
    <mergeCell ref="AJ59:AK60"/>
    <mergeCell ref="A62:B62"/>
    <mergeCell ref="A64:B66"/>
    <mergeCell ref="C64:E65"/>
    <mergeCell ref="F64:AK64"/>
    <mergeCell ref="X65:Y65"/>
    <mergeCell ref="Z65:AA65"/>
    <mergeCell ref="AB65:AC65"/>
    <mergeCell ref="AD65:AE65"/>
    <mergeCell ref="AF65:AG65"/>
    <mergeCell ref="AH65:AI65"/>
    <mergeCell ref="AJ65:AK65"/>
    <mergeCell ref="A67:B67"/>
    <mergeCell ref="A68:B68"/>
    <mergeCell ref="AL64:AL66"/>
    <mergeCell ref="F65:G65"/>
    <mergeCell ref="H65:I65"/>
    <mergeCell ref="J65:K65"/>
    <mergeCell ref="L65:M65"/>
    <mergeCell ref="N65:O65"/>
    <mergeCell ref="P65:Q65"/>
    <mergeCell ref="R65:S65"/>
    <mergeCell ref="T65:U65"/>
    <mergeCell ref="V65:W65"/>
    <mergeCell ref="A69:B69"/>
    <mergeCell ref="A70:B70"/>
    <mergeCell ref="A72:B74"/>
    <mergeCell ref="C72:E73"/>
    <mergeCell ref="F72:AK72"/>
    <mergeCell ref="AL72:AL74"/>
    <mergeCell ref="X73:Y73"/>
    <mergeCell ref="Z73:AA73"/>
    <mergeCell ref="AB73:AC73"/>
    <mergeCell ref="AD73:AE73"/>
    <mergeCell ref="AM72:AM74"/>
    <mergeCell ref="F73:G73"/>
    <mergeCell ref="H73:I73"/>
    <mergeCell ref="J73:K73"/>
    <mergeCell ref="L73:M73"/>
    <mergeCell ref="N73:O73"/>
    <mergeCell ref="P73:Q73"/>
    <mergeCell ref="R73:S73"/>
    <mergeCell ref="T73:U73"/>
    <mergeCell ref="V73:W73"/>
    <mergeCell ref="L80:M80"/>
    <mergeCell ref="N80:O80"/>
    <mergeCell ref="P80:Q80"/>
    <mergeCell ref="R80:S80"/>
    <mergeCell ref="AF73:AG73"/>
    <mergeCell ref="AH73:AI73"/>
    <mergeCell ref="AJ73:AK73"/>
    <mergeCell ref="A75:B75"/>
    <mergeCell ref="A76:B76"/>
    <mergeCell ref="A77:B77"/>
    <mergeCell ref="A85:B85"/>
    <mergeCell ref="A86:B86"/>
    <mergeCell ref="A87:B87"/>
    <mergeCell ref="A88:B88"/>
    <mergeCell ref="A90:B91"/>
    <mergeCell ref="C90:C91"/>
    <mergeCell ref="AF80:AG80"/>
    <mergeCell ref="AH80:AI80"/>
    <mergeCell ref="AJ80:AK80"/>
    <mergeCell ref="A82:B82"/>
    <mergeCell ref="A83:B83"/>
    <mergeCell ref="A84:B84"/>
    <mergeCell ref="T80:U80"/>
    <mergeCell ref="V80:W80"/>
    <mergeCell ref="X80:Y80"/>
    <mergeCell ref="Z80:AA80"/>
    <mergeCell ref="AB80:AC80"/>
    <mergeCell ref="AD80:AE80"/>
    <mergeCell ref="A79:B81"/>
    <mergeCell ref="C79:E80"/>
    <mergeCell ref="F79:AK79"/>
    <mergeCell ref="F80:G80"/>
    <mergeCell ref="H80:I80"/>
    <mergeCell ref="J80:K80"/>
    <mergeCell ref="K90:K91"/>
    <mergeCell ref="L90:L91"/>
    <mergeCell ref="M90:M91"/>
    <mergeCell ref="N90:O90"/>
    <mergeCell ref="A92:B92"/>
    <mergeCell ref="A93:B93"/>
    <mergeCell ref="D90:D91"/>
    <mergeCell ref="E90:E91"/>
    <mergeCell ref="F90:F91"/>
    <mergeCell ref="G90:G91"/>
    <mergeCell ref="H90:H91"/>
    <mergeCell ref="I90:I91"/>
    <mergeCell ref="A94:B94"/>
    <mergeCell ref="A95:B95"/>
    <mergeCell ref="A97:B99"/>
    <mergeCell ref="C97:E98"/>
    <mergeCell ref="F97:AK97"/>
    <mergeCell ref="AL97:AL99"/>
    <mergeCell ref="F98:G98"/>
    <mergeCell ref="H98:I98"/>
    <mergeCell ref="J98:K98"/>
    <mergeCell ref="L98:M98"/>
    <mergeCell ref="AF98:AG98"/>
    <mergeCell ref="AH98:AI98"/>
    <mergeCell ref="AJ98:AK98"/>
    <mergeCell ref="N98:O98"/>
    <mergeCell ref="P98:Q98"/>
    <mergeCell ref="R98:S98"/>
    <mergeCell ref="T98:U98"/>
    <mergeCell ref="V98:W98"/>
    <mergeCell ref="X98:Y98"/>
    <mergeCell ref="A100:B100"/>
    <mergeCell ref="A101:B101"/>
    <mergeCell ref="A102:B102"/>
    <mergeCell ref="A103:B103"/>
    <mergeCell ref="A104:B104"/>
    <mergeCell ref="A105:B105"/>
    <mergeCell ref="Z98:AA98"/>
    <mergeCell ref="AB98:AC98"/>
    <mergeCell ref="AD98:AE98"/>
    <mergeCell ref="A106:B106"/>
    <mergeCell ref="A107:B107"/>
    <mergeCell ref="A108:B108"/>
    <mergeCell ref="A110:B112"/>
    <mergeCell ref="F111:G111"/>
    <mergeCell ref="H111:I111"/>
    <mergeCell ref="J111:K111"/>
    <mergeCell ref="C110:E111"/>
    <mergeCell ref="F110:AK110"/>
    <mergeCell ref="AJ111:AK111"/>
    <mergeCell ref="AB111:AC111"/>
    <mergeCell ref="AD111:AE111"/>
    <mergeCell ref="AF111:AG111"/>
    <mergeCell ref="AH111:AI111"/>
    <mergeCell ref="A113:B113"/>
    <mergeCell ref="A114:B114"/>
    <mergeCell ref="A115:B115"/>
    <mergeCell ref="A117:B119"/>
    <mergeCell ref="F118:G118"/>
    <mergeCell ref="H118:I118"/>
    <mergeCell ref="J118:K118"/>
    <mergeCell ref="X111:Y111"/>
    <mergeCell ref="Z111:AA111"/>
    <mergeCell ref="L111:M111"/>
    <mergeCell ref="N111:O111"/>
    <mergeCell ref="P111:Q111"/>
    <mergeCell ref="R111:S111"/>
    <mergeCell ref="T111:U111"/>
    <mergeCell ref="V111:W111"/>
    <mergeCell ref="C117:E118"/>
    <mergeCell ref="F117:AK117"/>
    <mergeCell ref="V118:W118"/>
    <mergeCell ref="AL126:AL128"/>
    <mergeCell ref="F127:G127"/>
    <mergeCell ref="H127:I127"/>
    <mergeCell ref="J127:K127"/>
    <mergeCell ref="L127:M127"/>
    <mergeCell ref="N127:O127"/>
    <mergeCell ref="P127:Q127"/>
    <mergeCell ref="AJ118:AK118"/>
    <mergeCell ref="A120:B120"/>
    <mergeCell ref="A121:B121"/>
    <mergeCell ref="A122:B122"/>
    <mergeCell ref="A123:B123"/>
    <mergeCell ref="A124:B124"/>
    <mergeCell ref="X118:Y118"/>
    <mergeCell ref="Z118:AA118"/>
    <mergeCell ref="AB118:AC118"/>
    <mergeCell ref="AD118:AE118"/>
    <mergeCell ref="AF118:AG118"/>
    <mergeCell ref="AH118:AI118"/>
    <mergeCell ref="L118:M118"/>
    <mergeCell ref="N118:O118"/>
    <mergeCell ref="P118:Q118"/>
    <mergeCell ref="R118:S118"/>
    <mergeCell ref="T118:U118"/>
    <mergeCell ref="V127:W127"/>
    <mergeCell ref="X127:Y127"/>
    <mergeCell ref="Z127:AA127"/>
    <mergeCell ref="AB127:AC127"/>
    <mergeCell ref="A126:B128"/>
    <mergeCell ref="C126:E127"/>
    <mergeCell ref="F126:AK126"/>
    <mergeCell ref="A135:B135"/>
    <mergeCell ref="A137:E137"/>
    <mergeCell ref="AD127:AE127"/>
    <mergeCell ref="AF127:AG127"/>
    <mergeCell ref="AH127:AI127"/>
    <mergeCell ref="AJ127:AK127"/>
    <mergeCell ref="R127:S127"/>
    <mergeCell ref="T127:U127"/>
    <mergeCell ref="A144:B144"/>
    <mergeCell ref="A158:C158"/>
    <mergeCell ref="A160:B162"/>
    <mergeCell ref="C160:E161"/>
    <mergeCell ref="F160:AK160"/>
    <mergeCell ref="F161:G161"/>
    <mergeCell ref="H161:I161"/>
    <mergeCell ref="J161:K161"/>
    <mergeCell ref="L161:M161"/>
    <mergeCell ref="N161:O161"/>
    <mergeCell ref="P161:Q161"/>
    <mergeCell ref="AJ161:AK161"/>
    <mergeCell ref="A154:A157"/>
    <mergeCell ref="B154:C154"/>
    <mergeCell ref="B155:C155"/>
    <mergeCell ref="B156:C156"/>
    <mergeCell ref="B157:C157"/>
    <mergeCell ref="A149:C149"/>
    <mergeCell ref="A150:A153"/>
    <mergeCell ref="B150:C150"/>
    <mergeCell ref="B151:C151"/>
    <mergeCell ref="B152:C152"/>
    <mergeCell ref="B153:C153"/>
    <mergeCell ref="A166:B166"/>
    <mergeCell ref="A167:B167"/>
    <mergeCell ref="A168:C168"/>
    <mergeCell ref="A169:B169"/>
    <mergeCell ref="A170:A172"/>
    <mergeCell ref="AD161:AE161"/>
    <mergeCell ref="AF161:AG161"/>
    <mergeCell ref="AH161:AI161"/>
    <mergeCell ref="A173:A175"/>
    <mergeCell ref="A163:B163"/>
    <mergeCell ref="A164:B164"/>
    <mergeCell ref="R161:S161"/>
    <mergeCell ref="T161:U161"/>
    <mergeCell ref="V161:W161"/>
    <mergeCell ref="X161:Y161"/>
    <mergeCell ref="Z161:AA161"/>
    <mergeCell ref="AB161:AC161"/>
    <mergeCell ref="A165:B165"/>
    <mergeCell ref="A182:B183"/>
    <mergeCell ref="A184:B185"/>
    <mergeCell ref="AC178:AD178"/>
    <mergeCell ref="AE178:AF178"/>
    <mergeCell ref="AG178:AH178"/>
    <mergeCell ref="AI178:AJ178"/>
    <mergeCell ref="AK178:AL178"/>
    <mergeCell ref="A180:B181"/>
    <mergeCell ref="Q178:R178"/>
    <mergeCell ref="S178:T178"/>
    <mergeCell ref="U178:V178"/>
    <mergeCell ref="W178:X178"/>
    <mergeCell ref="Y178:Z178"/>
    <mergeCell ref="AA178:AB178"/>
    <mergeCell ref="A177:B179"/>
    <mergeCell ref="C177:C179"/>
    <mergeCell ref="D177:F178"/>
    <mergeCell ref="G177:AL177"/>
    <mergeCell ref="G178:H178"/>
    <mergeCell ref="I178:J178"/>
    <mergeCell ref="K178:L178"/>
    <mergeCell ref="M178:N178"/>
    <mergeCell ref="O178:P178"/>
  </mergeCells>
  <dataValidations count="1">
    <dataValidation type="whole" allowBlank="1" showErrorMessage="1" errorTitle="Error de ingreso" error="Debe ingresar sólo números." sqref="J19:AK19 F20:G20 F21:S21 J30:AK32 F33:G35 F36:S37 J49:AK49 F50:G50 F51:S51 J82:AK82 F85:G85 F86:S86 F100:I106 J130:AK130 F131:G131 F133:S133 AM75" xr:uid="{40BB465D-A986-4BC9-B31B-E331B225865F}">
      <formula1>0</formula1>
      <formula2>99999</formula2>
    </dataValidation>
  </dataValidations>
  <pageMargins left="0.7" right="0.7" top="0.75" bottom="0.75" header="0.3" footer="0.3"/>
  <pageSetup orientation="portrait" horizontalDpi="90" verticalDpi="9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4585F-9C2A-4474-BC85-C0296E6654B4}">
  <dimension ref="A1:AT181"/>
  <sheetViews>
    <sheetView topLeftCell="A9" workbookViewId="0">
      <selection activeCell="E31" sqref="E31"/>
    </sheetView>
  </sheetViews>
  <sheetFormatPr baseColWidth="10" defaultRowHeight="15" x14ac:dyDescent="0.25"/>
  <cols>
    <col min="1" max="1" width="52.140625" style="5368" customWidth="1"/>
    <col min="2" max="11" width="11.42578125" style="5368"/>
    <col min="12" max="12" width="14" style="5368" customWidth="1"/>
    <col min="13" max="16384" width="11.42578125" style="5368"/>
  </cols>
  <sheetData>
    <row r="1" spans="1:46" x14ac:dyDescent="0.25">
      <c r="A1" s="1" t="s">
        <v>0</v>
      </c>
      <c r="B1" s="712"/>
      <c r="C1" s="712"/>
      <c r="D1" s="712"/>
      <c r="E1" s="712"/>
      <c r="F1" s="712"/>
      <c r="G1" s="712"/>
      <c r="H1" s="712"/>
      <c r="I1" s="712"/>
      <c r="J1" s="712"/>
      <c r="K1" s="712"/>
      <c r="L1" s="712"/>
      <c r="M1" s="712"/>
      <c r="N1" s="712"/>
      <c r="O1" s="712"/>
      <c r="P1" s="712"/>
      <c r="Q1" s="712"/>
      <c r="R1" s="712"/>
      <c r="S1" s="712"/>
      <c r="T1" s="712"/>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row>
    <row r="2" spans="1:46" x14ac:dyDescent="0.25">
      <c r="A2" s="1" t="s">
        <v>3830</v>
      </c>
      <c r="B2" s="712"/>
      <c r="C2" s="712"/>
      <c r="D2" s="712"/>
      <c r="E2" s="712"/>
      <c r="F2" s="712"/>
      <c r="G2" s="712"/>
      <c r="H2" s="712"/>
      <c r="I2" s="712"/>
      <c r="J2" s="712"/>
      <c r="K2" s="712"/>
      <c r="L2" s="712"/>
      <c r="M2" s="712"/>
      <c r="N2" s="712"/>
      <c r="O2" s="712"/>
      <c r="P2" s="712"/>
      <c r="Q2" s="712"/>
      <c r="R2" s="712"/>
      <c r="S2" s="712"/>
      <c r="T2" s="712"/>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row>
    <row r="3" spans="1:46" x14ac:dyDescent="0.25">
      <c r="A3" s="1" t="s">
        <v>3831</v>
      </c>
      <c r="B3" s="712"/>
      <c r="C3" s="712"/>
      <c r="D3" s="712"/>
      <c r="E3" s="712"/>
      <c r="F3" s="712"/>
      <c r="G3" s="712"/>
      <c r="H3" s="712"/>
      <c r="I3" s="712"/>
      <c r="J3" s="712"/>
      <c r="K3" s="712"/>
      <c r="L3" s="712"/>
      <c r="M3" s="712"/>
      <c r="N3" s="712"/>
      <c r="O3" s="712"/>
      <c r="P3" s="712"/>
      <c r="Q3" s="712"/>
      <c r="R3" s="712"/>
      <c r="S3" s="712"/>
      <c r="T3" s="712"/>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c r="AT3" s="745"/>
    </row>
    <row r="4" spans="1:46" x14ac:dyDescent="0.25">
      <c r="A4" s="1" t="s">
        <v>3832</v>
      </c>
      <c r="B4" s="712"/>
      <c r="C4" s="712"/>
      <c r="D4" s="712"/>
      <c r="E4" s="712"/>
      <c r="F4" s="712"/>
      <c r="G4" s="712"/>
      <c r="H4" s="712"/>
      <c r="I4" s="712"/>
      <c r="J4" s="712"/>
      <c r="K4" s="712"/>
      <c r="L4" s="712"/>
      <c r="M4" s="712"/>
      <c r="N4" s="712"/>
      <c r="O4" s="712"/>
      <c r="P4" s="712"/>
      <c r="Q4" s="712"/>
      <c r="R4" s="712"/>
      <c r="S4" s="712"/>
      <c r="T4" s="712"/>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row>
    <row r="5" spans="1:46" x14ac:dyDescent="0.25">
      <c r="A5" s="3" t="s">
        <v>3837</v>
      </c>
      <c r="B5" s="712"/>
      <c r="C5" s="712"/>
      <c r="D5" s="712"/>
      <c r="E5" s="712"/>
      <c r="F5" s="712"/>
      <c r="G5" s="712"/>
      <c r="H5" s="712"/>
      <c r="I5" s="712"/>
      <c r="J5" s="712"/>
      <c r="K5" s="712"/>
      <c r="L5" s="712"/>
      <c r="M5" s="712"/>
      <c r="N5" s="712"/>
      <c r="O5" s="712"/>
      <c r="P5" s="712"/>
      <c r="Q5" s="712"/>
      <c r="R5" s="712"/>
      <c r="S5" s="712"/>
      <c r="T5" s="712"/>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row>
    <row r="6" spans="1:46" x14ac:dyDescent="0.25">
      <c r="A6" s="6573" t="s">
        <v>3222</v>
      </c>
      <c r="B6" s="6573"/>
      <c r="C6" s="6573"/>
      <c r="D6" s="6573"/>
      <c r="E6" s="6573"/>
      <c r="F6" s="6573"/>
      <c r="G6" s="6573"/>
      <c r="H6" s="6573"/>
      <c r="I6" s="6573"/>
      <c r="J6" s="6573"/>
      <c r="K6" s="6573"/>
      <c r="L6" s="6573"/>
      <c r="M6" s="5676"/>
      <c r="N6" s="823"/>
      <c r="O6" s="65"/>
      <c r="P6" s="5677"/>
      <c r="Q6" s="65"/>
      <c r="R6" s="712"/>
      <c r="S6" s="712"/>
      <c r="T6" s="712"/>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745"/>
      <c r="AT6" s="745"/>
    </row>
    <row r="7" spans="1:46" x14ac:dyDescent="0.25">
      <c r="A7" s="5366"/>
      <c r="B7" s="5366"/>
      <c r="C7" s="5366"/>
      <c r="D7" s="5366"/>
      <c r="E7" s="5366"/>
      <c r="F7" s="5366"/>
      <c r="G7" s="5366"/>
      <c r="H7" s="5366"/>
      <c r="I7" s="5366"/>
      <c r="J7" s="5366"/>
      <c r="K7" s="5366"/>
      <c r="L7" s="5366"/>
      <c r="M7" s="5676"/>
      <c r="N7" s="823"/>
      <c r="O7" s="65"/>
      <c r="P7" s="5677"/>
      <c r="Q7" s="65"/>
      <c r="R7" s="712"/>
      <c r="S7" s="712"/>
      <c r="T7" s="712"/>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c r="AT7" s="745"/>
    </row>
    <row r="8" spans="1:46" x14ac:dyDescent="0.25">
      <c r="A8" s="5678" t="s">
        <v>3851</v>
      </c>
      <c r="B8" s="2819"/>
      <c r="C8" s="2819"/>
      <c r="D8" s="2819"/>
      <c r="E8" s="2819"/>
      <c r="F8" s="2819"/>
      <c r="G8" s="2819"/>
      <c r="H8" s="2819"/>
      <c r="I8" s="2819"/>
      <c r="J8" s="2819"/>
      <c r="K8" s="2819"/>
      <c r="L8" s="2819"/>
      <c r="M8" s="3068"/>
      <c r="N8" s="3068"/>
      <c r="O8" s="65"/>
      <c r="P8" s="5677"/>
      <c r="Q8" s="65"/>
      <c r="R8" s="712"/>
      <c r="S8" s="712"/>
      <c r="T8" s="712"/>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row>
    <row r="9" spans="1:46" x14ac:dyDescent="0.25">
      <c r="A9" s="6501" t="s">
        <v>3852</v>
      </c>
      <c r="B9" s="8455" t="s">
        <v>3853</v>
      </c>
      <c r="C9" s="8459"/>
      <c r="D9" s="8460" t="s">
        <v>3854</v>
      </c>
      <c r="E9" s="8461"/>
      <c r="F9" s="8461"/>
      <c r="G9" s="8462"/>
      <c r="H9" s="8456" t="s">
        <v>3855</v>
      </c>
      <c r="I9" s="8456"/>
      <c r="J9" s="8456"/>
      <c r="K9" s="8456"/>
      <c r="L9" s="8457"/>
      <c r="M9" s="8455" t="s">
        <v>3856</v>
      </c>
      <c r="N9" s="8456"/>
      <c r="O9" s="8457"/>
      <c r="P9" s="8442" t="s">
        <v>3857</v>
      </c>
      <c r="Q9" s="8443"/>
      <c r="R9" s="8443"/>
      <c r="S9" s="8443"/>
      <c r="T9" s="8443"/>
      <c r="U9" s="8443"/>
      <c r="V9" s="8444"/>
      <c r="W9" s="8445" t="s">
        <v>112</v>
      </c>
      <c r="X9" s="8447" t="s">
        <v>111</v>
      </c>
      <c r="Y9" s="745"/>
      <c r="Z9" s="745"/>
      <c r="AA9" s="745"/>
      <c r="AB9" s="745"/>
      <c r="AC9" s="745"/>
      <c r="AD9" s="745"/>
      <c r="AE9" s="745"/>
      <c r="AF9" s="745"/>
      <c r="AG9" s="745"/>
      <c r="AH9" s="745"/>
      <c r="AI9" s="745"/>
      <c r="AJ9" s="745"/>
      <c r="AK9" s="745"/>
      <c r="AL9" s="745"/>
      <c r="AM9" s="745"/>
      <c r="AN9" s="745"/>
      <c r="AO9" s="745"/>
      <c r="AP9" s="745"/>
      <c r="AQ9" s="745"/>
      <c r="AR9" s="745"/>
      <c r="AS9" s="745"/>
      <c r="AT9" s="745"/>
    </row>
    <row r="10" spans="1:46" ht="63" x14ac:dyDescent="0.25">
      <c r="A10" s="6509"/>
      <c r="B10" s="5679" t="s">
        <v>3858</v>
      </c>
      <c r="C10" s="5680" t="s">
        <v>3859</v>
      </c>
      <c r="D10" s="5681" t="s">
        <v>3860</v>
      </c>
      <c r="E10" s="5682" t="s">
        <v>3861</v>
      </c>
      <c r="F10" s="5683" t="s">
        <v>3862</v>
      </c>
      <c r="G10" s="5684" t="s">
        <v>3863</v>
      </c>
      <c r="H10" s="5685" t="s">
        <v>3864</v>
      </c>
      <c r="I10" s="5686" t="s">
        <v>3865</v>
      </c>
      <c r="J10" s="5686" t="s">
        <v>3866</v>
      </c>
      <c r="K10" s="5686" t="s">
        <v>3867</v>
      </c>
      <c r="L10" s="5687" t="s">
        <v>3868</v>
      </c>
      <c r="M10" s="5688" t="s">
        <v>3869</v>
      </c>
      <c r="N10" s="5686" t="s">
        <v>3870</v>
      </c>
      <c r="O10" s="5687" t="s">
        <v>3871</v>
      </c>
      <c r="P10" s="5689" t="s">
        <v>3872</v>
      </c>
      <c r="Q10" s="5690" t="s">
        <v>3873</v>
      </c>
      <c r="R10" s="5691" t="s">
        <v>3874</v>
      </c>
      <c r="S10" s="5690" t="s">
        <v>3875</v>
      </c>
      <c r="T10" s="5691" t="s">
        <v>3876</v>
      </c>
      <c r="U10" s="5690" t="s">
        <v>3877</v>
      </c>
      <c r="V10" s="5692" t="s">
        <v>3878</v>
      </c>
      <c r="W10" s="8446"/>
      <c r="X10" s="8448"/>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row>
    <row r="11" spans="1:46" x14ac:dyDescent="0.25">
      <c r="A11" s="5693" t="s">
        <v>3879</v>
      </c>
      <c r="B11" s="5694">
        <f t="shared" ref="B11:X11" si="0">SUM(B12:B15)</f>
        <v>0</v>
      </c>
      <c r="C11" s="5695">
        <f t="shared" si="0"/>
        <v>0</v>
      </c>
      <c r="D11" s="5696">
        <f t="shared" si="0"/>
        <v>0</v>
      </c>
      <c r="E11" s="5697">
        <f t="shared" si="0"/>
        <v>0</v>
      </c>
      <c r="F11" s="5697">
        <f t="shared" si="0"/>
        <v>0</v>
      </c>
      <c r="G11" s="5695">
        <f t="shared" si="0"/>
        <v>0</v>
      </c>
      <c r="H11" s="5697">
        <f t="shared" si="0"/>
        <v>0</v>
      </c>
      <c r="I11" s="5694">
        <f t="shared" si="0"/>
        <v>0</v>
      </c>
      <c r="J11" s="5694">
        <f t="shared" si="0"/>
        <v>0</v>
      </c>
      <c r="K11" s="5694">
        <f t="shared" si="0"/>
        <v>0</v>
      </c>
      <c r="L11" s="5695">
        <f t="shared" si="0"/>
        <v>0</v>
      </c>
      <c r="M11" s="5698">
        <f t="shared" si="0"/>
        <v>0</v>
      </c>
      <c r="N11" s="5694">
        <f t="shared" si="0"/>
        <v>0</v>
      </c>
      <c r="O11" s="5695">
        <f t="shared" si="0"/>
        <v>0</v>
      </c>
      <c r="P11" s="5698">
        <f t="shared" si="0"/>
        <v>0</v>
      </c>
      <c r="Q11" s="5694">
        <f t="shared" si="0"/>
        <v>0</v>
      </c>
      <c r="R11" s="5694">
        <f t="shared" si="0"/>
        <v>0</v>
      </c>
      <c r="S11" s="5694">
        <f t="shared" si="0"/>
        <v>0</v>
      </c>
      <c r="T11" s="5694">
        <f t="shared" si="0"/>
        <v>0</v>
      </c>
      <c r="U11" s="5694">
        <f t="shared" si="0"/>
        <v>0</v>
      </c>
      <c r="V11" s="5699">
        <f t="shared" si="0"/>
        <v>0</v>
      </c>
      <c r="W11" s="5697">
        <f t="shared" si="0"/>
        <v>0</v>
      </c>
      <c r="X11" s="5700">
        <f t="shared" si="0"/>
        <v>0</v>
      </c>
      <c r="Y11" s="745"/>
      <c r="Z11" s="745"/>
      <c r="AA11" s="745"/>
      <c r="AB11" s="745"/>
      <c r="AC11" s="745"/>
      <c r="AD11" s="745"/>
      <c r="AE11" s="745"/>
      <c r="AF11" s="745"/>
      <c r="AG11" s="745"/>
      <c r="AH11" s="745"/>
      <c r="AI11" s="745"/>
      <c r="AJ11" s="745"/>
      <c r="AK11" s="745"/>
      <c r="AL11" s="745"/>
      <c r="AM11" s="745"/>
      <c r="AN11" s="745"/>
      <c r="AO11" s="745"/>
      <c r="AP11" s="745"/>
      <c r="AQ11" s="745"/>
      <c r="AR11" s="745"/>
      <c r="AS11" s="745"/>
      <c r="AT11" s="745"/>
    </row>
    <row r="12" spans="1:46" x14ac:dyDescent="0.25">
      <c r="A12" s="4258" t="s">
        <v>3880</v>
      </c>
      <c r="B12" s="5701"/>
      <c r="C12" s="705"/>
      <c r="D12" s="5515"/>
      <c r="E12" s="373"/>
      <c r="F12" s="334"/>
      <c r="G12" s="593"/>
      <c r="H12" s="5702">
        <f>SUM(I12:L12)</f>
        <v>0</v>
      </c>
      <c r="I12" s="384"/>
      <c r="J12" s="384"/>
      <c r="K12" s="384"/>
      <c r="L12" s="593"/>
      <c r="M12" s="5703">
        <f>SUM(N12:O12)</f>
        <v>0</v>
      </c>
      <c r="N12" s="384"/>
      <c r="O12" s="593"/>
      <c r="P12" s="5701"/>
      <c r="Q12" s="384"/>
      <c r="R12" s="384"/>
      <c r="S12" s="384"/>
      <c r="T12" s="373"/>
      <c r="U12" s="5452"/>
      <c r="V12" s="708"/>
      <c r="W12" s="334"/>
      <c r="X12" s="2265"/>
      <c r="Y12" s="1285"/>
      <c r="Z12" s="1285"/>
      <c r="AA12" s="1285"/>
      <c r="AB12" s="1285"/>
      <c r="AC12" s="1285"/>
      <c r="AD12" s="1285"/>
      <c r="AE12" s="1285"/>
      <c r="AF12" s="1285"/>
      <c r="AG12" s="745"/>
      <c r="AH12" s="745"/>
      <c r="AI12" s="745"/>
      <c r="AJ12" s="745"/>
      <c r="AK12" s="745"/>
      <c r="AL12" s="745"/>
      <c r="AM12" s="745"/>
      <c r="AN12" s="745"/>
      <c r="AO12" s="745"/>
      <c r="AP12" s="745"/>
      <c r="AQ12" s="745"/>
      <c r="AR12" s="745"/>
      <c r="AS12" s="745"/>
      <c r="AT12" s="745"/>
    </row>
    <row r="13" spans="1:46" x14ac:dyDescent="0.25">
      <c r="A13" s="5704" t="s">
        <v>3881</v>
      </c>
      <c r="B13" s="1923"/>
      <c r="C13" s="1924"/>
      <c r="D13" s="1923"/>
      <c r="E13" s="2026"/>
      <c r="F13" s="1926"/>
      <c r="G13" s="1924"/>
      <c r="H13" s="1993">
        <f>SUM(I13:L13)</f>
        <v>0</v>
      </c>
      <c r="I13" s="2026"/>
      <c r="J13" s="2026"/>
      <c r="K13" s="2026"/>
      <c r="L13" s="1924"/>
      <c r="M13" s="5705">
        <f>SUM(N13:O13)</f>
        <v>0</v>
      </c>
      <c r="N13" s="384"/>
      <c r="O13" s="593"/>
      <c r="P13" s="5701"/>
      <c r="Q13" s="384"/>
      <c r="R13" s="384"/>
      <c r="S13" s="384"/>
      <c r="T13" s="384"/>
      <c r="U13" s="1926"/>
      <c r="V13" s="837"/>
      <c r="W13" s="334"/>
      <c r="X13" s="2265"/>
      <c r="Y13" s="1285"/>
      <c r="Z13" s="1285"/>
      <c r="AA13" s="1285"/>
      <c r="AB13" s="1285"/>
      <c r="AC13" s="1285"/>
      <c r="AD13" s="1285"/>
      <c r="AE13" s="1285"/>
      <c r="AF13" s="1285"/>
      <c r="AG13" s="745"/>
      <c r="AH13" s="745"/>
      <c r="AI13" s="745"/>
      <c r="AJ13" s="745"/>
      <c r="AK13" s="745"/>
      <c r="AL13" s="745"/>
      <c r="AM13" s="745"/>
      <c r="AN13" s="745"/>
      <c r="AO13" s="745"/>
      <c r="AP13" s="745"/>
      <c r="AQ13" s="745"/>
      <c r="AR13" s="745"/>
      <c r="AS13" s="745"/>
      <c r="AT13" s="745"/>
    </row>
    <row r="14" spans="1:46" x14ac:dyDescent="0.25">
      <c r="A14" s="5704" t="s">
        <v>3882</v>
      </c>
      <c r="B14" s="1923"/>
      <c r="C14" s="1924"/>
      <c r="D14" s="1923"/>
      <c r="E14" s="2026"/>
      <c r="F14" s="1926"/>
      <c r="G14" s="1924"/>
      <c r="H14" s="1993">
        <f>SUM(I14:L14)</f>
        <v>0</v>
      </c>
      <c r="I14" s="2026"/>
      <c r="J14" s="2026"/>
      <c r="K14" s="2026"/>
      <c r="L14" s="1924"/>
      <c r="M14" s="5705">
        <f>SUM(N14:O14)</f>
        <v>0</v>
      </c>
      <c r="N14" s="384"/>
      <c r="O14" s="593"/>
      <c r="P14" s="5701"/>
      <c r="Q14" s="384"/>
      <c r="R14" s="384"/>
      <c r="S14" s="384"/>
      <c r="T14" s="384"/>
      <c r="U14" s="1926"/>
      <c r="V14" s="837"/>
      <c r="W14" s="334"/>
      <c r="X14" s="2265"/>
      <c r="Y14" s="1285"/>
      <c r="Z14" s="1285"/>
      <c r="AA14" s="1285"/>
      <c r="AB14" s="1285"/>
      <c r="AC14" s="1285"/>
      <c r="AD14" s="1285"/>
      <c r="AE14" s="1285"/>
      <c r="AF14" s="1285"/>
      <c r="AG14" s="745"/>
      <c r="AH14" s="745"/>
      <c r="AI14" s="745"/>
      <c r="AJ14" s="745"/>
      <c r="AK14" s="745"/>
      <c r="AL14" s="745"/>
      <c r="AM14" s="745"/>
      <c r="AN14" s="745"/>
      <c r="AO14" s="745"/>
      <c r="AP14" s="745"/>
      <c r="AQ14" s="745"/>
      <c r="AR14" s="745"/>
      <c r="AS14" s="745"/>
      <c r="AT14" s="745"/>
    </row>
    <row r="15" spans="1:46" ht="15.75" thickBot="1" x14ac:dyDescent="0.3">
      <c r="A15" s="5706" t="s">
        <v>3883</v>
      </c>
      <c r="B15" s="5707"/>
      <c r="C15" s="5708"/>
      <c r="D15" s="5707"/>
      <c r="E15" s="5709"/>
      <c r="F15" s="5710"/>
      <c r="G15" s="5708"/>
      <c r="H15" s="5711">
        <f>SUM(I15:L15)</f>
        <v>0</v>
      </c>
      <c r="I15" s="5709"/>
      <c r="J15" s="5709"/>
      <c r="K15" s="5709"/>
      <c r="L15" s="5708"/>
      <c r="M15" s="5712">
        <f>SUM(N15:O15)</f>
        <v>0</v>
      </c>
      <c r="N15" s="384"/>
      <c r="O15" s="593"/>
      <c r="P15" s="5701"/>
      <c r="Q15" s="384"/>
      <c r="R15" s="384"/>
      <c r="S15" s="384"/>
      <c r="T15" s="376"/>
      <c r="U15" s="5710"/>
      <c r="V15" s="5713"/>
      <c r="W15" s="334"/>
      <c r="X15" s="2265"/>
      <c r="Y15" s="1285"/>
      <c r="Z15" s="1285"/>
      <c r="AA15" s="1285"/>
      <c r="AB15" s="1285"/>
      <c r="AC15" s="1285"/>
      <c r="AD15" s="1285"/>
      <c r="AE15" s="1285"/>
      <c r="AF15" s="1285"/>
      <c r="AG15" s="745"/>
      <c r="AH15" s="745"/>
      <c r="AI15" s="745"/>
      <c r="AJ15" s="745"/>
      <c r="AK15" s="745"/>
      <c r="AL15" s="745"/>
      <c r="AM15" s="745"/>
      <c r="AN15" s="745"/>
      <c r="AO15" s="745"/>
      <c r="AP15" s="745"/>
      <c r="AQ15" s="745"/>
      <c r="AR15" s="745"/>
      <c r="AS15" s="745"/>
      <c r="AT15" s="745"/>
    </row>
    <row r="16" spans="1:46" ht="16.5" thickTop="1" thickBot="1" x14ac:dyDescent="0.3">
      <c r="A16" s="5714" t="s">
        <v>3884</v>
      </c>
      <c r="B16" s="5715"/>
      <c r="C16" s="5716"/>
      <c r="D16" s="5717"/>
      <c r="E16" s="5718"/>
      <c r="F16" s="5719"/>
      <c r="G16" s="5720"/>
      <c r="H16" s="5721">
        <f>SUM(I16:L16)</f>
        <v>0</v>
      </c>
      <c r="I16" s="5722"/>
      <c r="J16" s="5722"/>
      <c r="K16" s="5722"/>
      <c r="L16" s="5716"/>
      <c r="M16" s="5723">
        <f>SUM(N16:O16)</f>
        <v>0</v>
      </c>
      <c r="N16" s="5724"/>
      <c r="O16" s="5725"/>
      <c r="P16" s="5726"/>
      <c r="Q16" s="5727"/>
      <c r="R16" s="5727"/>
      <c r="S16" s="5727"/>
      <c r="T16" s="5727"/>
      <c r="U16" s="5728"/>
      <c r="V16" s="5729"/>
      <c r="W16" s="5719"/>
      <c r="X16" s="5720"/>
      <c r="Y16" s="745"/>
      <c r="Z16" s="745"/>
      <c r="AA16" s="745"/>
      <c r="AB16" s="745"/>
      <c r="AC16" s="745"/>
      <c r="AD16" s="745"/>
      <c r="AE16" s="745"/>
      <c r="AF16" s="745"/>
      <c r="AG16" s="745"/>
      <c r="AH16" s="745"/>
      <c r="AI16" s="745"/>
      <c r="AJ16" s="745"/>
      <c r="AK16" s="745"/>
      <c r="AL16" s="745"/>
      <c r="AM16" s="745"/>
      <c r="AN16" s="745"/>
      <c r="AO16" s="745"/>
      <c r="AP16" s="745"/>
      <c r="AQ16" s="745"/>
      <c r="AR16" s="745"/>
      <c r="AS16" s="745"/>
      <c r="AT16" s="745"/>
    </row>
    <row r="17" spans="1:46" ht="15.75" thickTop="1" x14ac:dyDescent="0.25">
      <c r="A17" s="5730" t="s">
        <v>3885</v>
      </c>
      <c r="B17" s="5731"/>
      <c r="C17" s="5732"/>
      <c r="D17" s="5733"/>
      <c r="E17" s="5734"/>
      <c r="F17" s="5735"/>
      <c r="G17" s="5736"/>
      <c r="H17" s="5735"/>
      <c r="I17" s="5734"/>
      <c r="J17" s="5734"/>
      <c r="K17" s="5734"/>
      <c r="L17" s="5732"/>
      <c r="M17" s="5733"/>
      <c r="N17" s="5734"/>
      <c r="O17" s="5732"/>
      <c r="P17" s="5733"/>
      <c r="Q17" s="5734"/>
      <c r="R17" s="5734"/>
      <c r="S17" s="5734"/>
      <c r="T17" s="5734"/>
      <c r="U17" s="5737"/>
      <c r="V17" s="5738"/>
      <c r="W17" s="5735"/>
      <c r="X17" s="5736"/>
      <c r="Y17" s="745"/>
      <c r="Z17" s="745"/>
      <c r="AA17" s="745"/>
      <c r="AB17" s="745"/>
      <c r="AC17" s="745"/>
      <c r="AD17" s="745"/>
      <c r="AE17" s="745"/>
      <c r="AF17" s="745"/>
      <c r="AG17" s="745"/>
      <c r="AH17" s="745"/>
      <c r="AI17" s="745"/>
      <c r="AJ17" s="745"/>
      <c r="AK17" s="745"/>
      <c r="AL17" s="745"/>
      <c r="AM17" s="745"/>
      <c r="AN17" s="745"/>
      <c r="AO17" s="745"/>
      <c r="AP17" s="745"/>
      <c r="AQ17" s="745"/>
      <c r="AR17" s="745"/>
      <c r="AS17" s="745"/>
      <c r="AT17" s="745"/>
    </row>
    <row r="18" spans="1:46" ht="30" customHeight="1" x14ac:dyDescent="0.25">
      <c r="A18" s="5739" t="s">
        <v>3886</v>
      </c>
      <c r="B18" s="1926"/>
      <c r="C18" s="2003"/>
      <c r="D18" s="2002"/>
      <c r="E18" s="2182"/>
      <c r="F18" s="2005"/>
      <c r="G18" s="2168"/>
      <c r="H18" s="2005"/>
      <c r="I18" s="2182"/>
      <c r="J18" s="2182"/>
      <c r="K18" s="2182"/>
      <c r="L18" s="2003"/>
      <c r="M18" s="2002"/>
      <c r="N18" s="2182"/>
      <c r="O18" s="2003"/>
      <c r="P18" s="2002"/>
      <c r="Q18" s="2182"/>
      <c r="R18" s="2182"/>
      <c r="S18" s="2182"/>
      <c r="T18" s="2182"/>
      <c r="U18" s="5740"/>
      <c r="V18" s="5741"/>
      <c r="W18" s="1926"/>
      <c r="X18" s="1925"/>
      <c r="Y18" s="1285"/>
      <c r="Z18" s="1285"/>
      <c r="AA18" s="1285"/>
      <c r="AB18" s="1285"/>
      <c r="AC18" s="1285"/>
      <c r="AD18" s="1285"/>
      <c r="AE18" s="1285"/>
      <c r="AF18" s="1285"/>
      <c r="AG18" s="745"/>
      <c r="AH18" s="745"/>
      <c r="AI18" s="745"/>
      <c r="AJ18" s="745"/>
      <c r="AK18" s="745"/>
      <c r="AL18" s="745"/>
      <c r="AM18" s="745"/>
      <c r="AN18" s="745"/>
      <c r="AO18" s="745"/>
      <c r="AP18" s="745"/>
      <c r="AQ18" s="745"/>
      <c r="AR18" s="745"/>
      <c r="AS18" s="745"/>
      <c r="AT18" s="745"/>
    </row>
    <row r="19" spans="1:46" ht="23.25" customHeight="1" x14ac:dyDescent="0.25">
      <c r="A19" s="2974" t="s">
        <v>3887</v>
      </c>
      <c r="B19" s="1926"/>
      <c r="C19" s="2003"/>
      <c r="D19" s="2002"/>
      <c r="E19" s="2182"/>
      <c r="F19" s="2005"/>
      <c r="G19" s="2168"/>
      <c r="H19" s="2005"/>
      <c r="I19" s="2005"/>
      <c r="J19" s="2182"/>
      <c r="K19" s="2182"/>
      <c r="L19" s="2003"/>
      <c r="M19" s="2002"/>
      <c r="N19" s="2182"/>
      <c r="O19" s="2003"/>
      <c r="P19" s="2002"/>
      <c r="Q19" s="2182"/>
      <c r="R19" s="2182"/>
      <c r="S19" s="2182"/>
      <c r="T19" s="2182"/>
      <c r="U19" s="5740"/>
      <c r="V19" s="5741"/>
      <c r="W19" s="2005"/>
      <c r="X19" s="2168"/>
      <c r="Y19" s="745"/>
      <c r="Z19" s="745"/>
      <c r="AA19" s="745"/>
      <c r="AB19" s="745"/>
      <c r="AC19" s="745"/>
      <c r="AD19" s="745"/>
      <c r="AE19" s="745"/>
      <c r="AF19" s="745"/>
      <c r="AG19" s="745"/>
      <c r="AH19" s="745"/>
      <c r="AI19" s="745"/>
      <c r="AJ19" s="745"/>
      <c r="AK19" s="745"/>
      <c r="AL19" s="745"/>
      <c r="AM19" s="745"/>
      <c r="AN19" s="745"/>
      <c r="AO19" s="745"/>
      <c r="AP19" s="745"/>
      <c r="AQ19" s="745"/>
      <c r="AR19" s="745"/>
      <c r="AS19" s="745"/>
      <c r="AT19" s="745"/>
    </row>
    <row r="20" spans="1:46" x14ac:dyDescent="0.25">
      <c r="A20" s="5742" t="s">
        <v>3888</v>
      </c>
      <c r="B20" s="2023"/>
      <c r="C20" s="2035"/>
      <c r="D20" s="2034"/>
      <c r="E20" s="2176"/>
      <c r="F20" s="2240"/>
      <c r="G20" s="2073"/>
      <c r="H20" s="2240"/>
      <c r="I20" s="2176"/>
      <c r="J20" s="2176"/>
      <c r="K20" s="2176"/>
      <c r="L20" s="2035"/>
      <c r="M20" s="2034"/>
      <c r="N20" s="2176"/>
      <c r="O20" s="2035"/>
      <c r="P20" s="2034"/>
      <c r="Q20" s="2176"/>
      <c r="R20" s="2176"/>
      <c r="S20" s="2176"/>
      <c r="T20" s="2176"/>
      <c r="U20" s="5743"/>
      <c r="V20" s="2977"/>
      <c r="W20" s="2240"/>
      <c r="X20" s="2073"/>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row>
    <row r="21" spans="1:46" x14ac:dyDescent="0.25">
      <c r="A21" s="5744" t="s">
        <v>3889</v>
      </c>
      <c r="B21" s="5744" t="s">
        <v>3890</v>
      </c>
      <c r="C21" s="5745"/>
      <c r="D21" s="5745"/>
      <c r="E21" s="5746"/>
      <c r="F21" s="5745"/>
      <c r="G21" s="5745"/>
      <c r="H21" s="5745"/>
      <c r="I21" s="5745"/>
      <c r="J21" s="5746"/>
      <c r="K21" s="5745"/>
      <c r="L21" s="5745"/>
      <c r="M21" s="2893"/>
      <c r="N21" s="65"/>
      <c r="O21" s="65"/>
      <c r="P21" s="5677"/>
      <c r="Q21" s="65"/>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745"/>
      <c r="AP21" s="745"/>
      <c r="AQ21" s="745"/>
      <c r="AR21" s="745"/>
      <c r="AS21" s="745"/>
      <c r="AT21" s="745"/>
    </row>
    <row r="22" spans="1:46" x14ac:dyDescent="0.25">
      <c r="A22" s="2819" t="s">
        <v>3891</v>
      </c>
      <c r="B22" s="5744"/>
      <c r="C22" s="5745"/>
      <c r="D22" s="5747"/>
      <c r="E22" s="5748"/>
      <c r="F22" s="5747"/>
      <c r="G22" s="5747"/>
      <c r="H22" s="5747"/>
      <c r="I22" s="5747"/>
      <c r="J22" s="5748"/>
      <c r="K22" s="5747"/>
      <c r="L22" s="5747"/>
      <c r="M22" s="5749"/>
      <c r="N22" s="5750"/>
      <c r="O22" s="5750"/>
      <c r="P22" s="5750"/>
      <c r="Q22" s="65"/>
      <c r="R22" s="712"/>
      <c r="S22" s="712"/>
      <c r="T22" s="712"/>
      <c r="U22" s="745"/>
      <c r="V22" s="745"/>
      <c r="W22" s="745"/>
      <c r="X22" s="745"/>
      <c r="Y22" s="745"/>
      <c r="Z22" s="745"/>
      <c r="AA22" s="745"/>
      <c r="AB22" s="745"/>
      <c r="AC22" s="745"/>
      <c r="AD22" s="745"/>
      <c r="AE22" s="745"/>
      <c r="AF22" s="745"/>
      <c r="AG22" s="745"/>
      <c r="AH22" s="745"/>
      <c r="AI22" s="745"/>
      <c r="AJ22" s="745"/>
      <c r="AK22" s="745"/>
      <c r="AL22" s="745"/>
      <c r="AM22" s="745"/>
      <c r="AN22" s="745"/>
      <c r="AO22" s="745"/>
      <c r="AP22" s="745"/>
      <c r="AQ22" s="745"/>
      <c r="AR22" s="745"/>
      <c r="AS22" s="745"/>
      <c r="AT22" s="745"/>
    </row>
    <row r="23" spans="1:46" x14ac:dyDescent="0.25">
      <c r="A23" s="8449" t="s">
        <v>3892</v>
      </c>
      <c r="B23" s="8449" t="s">
        <v>5</v>
      </c>
      <c r="C23" s="8452" t="s">
        <v>3893</v>
      </c>
      <c r="D23" s="8453"/>
      <c r="E23" s="8453"/>
      <c r="F23" s="8453"/>
      <c r="G23" s="8453"/>
      <c r="H23" s="8453"/>
      <c r="I23" s="8453"/>
      <c r="J23" s="8453"/>
      <c r="K23" s="8453"/>
      <c r="L23" s="8454"/>
      <c r="M23" s="6511" t="s">
        <v>3894</v>
      </c>
      <c r="N23" s="6512"/>
      <c r="O23" s="6513"/>
      <c r="P23" s="6511" t="s">
        <v>3895</v>
      </c>
      <c r="Q23" s="6513"/>
      <c r="R23" s="6501" t="s">
        <v>3896</v>
      </c>
      <c r="S23" s="6501" t="s">
        <v>112</v>
      </c>
      <c r="T23" s="8458" t="s">
        <v>111</v>
      </c>
      <c r="U23" s="72"/>
      <c r="V23" s="745"/>
      <c r="W23" s="745"/>
      <c r="X23" s="745"/>
      <c r="Y23" s="745"/>
      <c r="Z23" s="745"/>
      <c r="AA23" s="745"/>
      <c r="AB23" s="745"/>
      <c r="AC23" s="745"/>
      <c r="AD23" s="745"/>
      <c r="AE23" s="745"/>
      <c r="AF23" s="745"/>
      <c r="AG23" s="745"/>
      <c r="AH23" s="745"/>
      <c r="AI23" s="745"/>
      <c r="AJ23" s="745"/>
      <c r="AK23" s="745"/>
      <c r="AL23" s="745"/>
      <c r="AM23" s="745"/>
      <c r="AN23" s="745"/>
      <c r="AO23" s="745"/>
      <c r="AP23" s="745"/>
      <c r="AQ23" s="745"/>
      <c r="AR23" s="745"/>
      <c r="AS23" s="745"/>
      <c r="AT23" s="745"/>
    </row>
    <row r="24" spans="1:46" ht="52.5" x14ac:dyDescent="0.25">
      <c r="A24" s="8450"/>
      <c r="B24" s="8451"/>
      <c r="C24" s="5751" t="s">
        <v>3897</v>
      </c>
      <c r="D24" s="5752" t="s">
        <v>3898</v>
      </c>
      <c r="E24" s="5752" t="s">
        <v>152</v>
      </c>
      <c r="F24" s="5753" t="s">
        <v>280</v>
      </c>
      <c r="G24" s="5752" t="s">
        <v>281</v>
      </c>
      <c r="H24" s="5752" t="s">
        <v>282</v>
      </c>
      <c r="I24" s="5753" t="s">
        <v>283</v>
      </c>
      <c r="J24" s="5752" t="s">
        <v>284</v>
      </c>
      <c r="K24" s="5753" t="s">
        <v>285</v>
      </c>
      <c r="L24" s="5616" t="s">
        <v>3721</v>
      </c>
      <c r="M24" s="5688" t="s">
        <v>3899</v>
      </c>
      <c r="N24" s="5686" t="s">
        <v>3900</v>
      </c>
      <c r="O24" s="5687" t="s">
        <v>3901</v>
      </c>
      <c r="P24" s="5754" t="s">
        <v>3902</v>
      </c>
      <c r="Q24" s="5755" t="s">
        <v>3903</v>
      </c>
      <c r="R24" s="6503"/>
      <c r="S24" s="6503"/>
      <c r="T24" s="8108"/>
      <c r="U24" s="72"/>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c r="AT24" s="745"/>
    </row>
    <row r="25" spans="1:46" x14ac:dyDescent="0.25">
      <c r="A25" s="8451"/>
      <c r="B25" s="5756">
        <f>SUM(B26:B28)</f>
        <v>0</v>
      </c>
      <c r="C25" s="5757">
        <f>SUM(C26:C28)</f>
        <v>0</v>
      </c>
      <c r="D25" s="5758">
        <f>SUM(D26:D28)</f>
        <v>0</v>
      </c>
      <c r="E25" s="5758">
        <f>SUM(E26:E28)</f>
        <v>0</v>
      </c>
      <c r="F25" s="5758">
        <f t="shared" ref="F25:O25" si="1">SUM(F26:F28)</f>
        <v>0</v>
      </c>
      <c r="G25" s="5758">
        <f t="shared" si="1"/>
        <v>0</v>
      </c>
      <c r="H25" s="5758">
        <f t="shared" si="1"/>
        <v>0</v>
      </c>
      <c r="I25" s="5758">
        <f t="shared" si="1"/>
        <v>0</v>
      </c>
      <c r="J25" s="5758">
        <f t="shared" si="1"/>
        <v>0</v>
      </c>
      <c r="K25" s="5758">
        <f t="shared" si="1"/>
        <v>0</v>
      </c>
      <c r="L25" s="5759">
        <f t="shared" si="1"/>
        <v>0</v>
      </c>
      <c r="M25" s="5757">
        <f t="shared" si="1"/>
        <v>0</v>
      </c>
      <c r="N25" s="5758">
        <f t="shared" si="1"/>
        <v>0</v>
      </c>
      <c r="O25" s="5759">
        <f t="shared" si="1"/>
        <v>0</v>
      </c>
      <c r="P25" s="4357">
        <f>SUM(P26:P27)</f>
        <v>0</v>
      </c>
      <c r="Q25" s="5760">
        <f>SUM(Q26:Q27)</f>
        <v>0</v>
      </c>
      <c r="R25" s="5761">
        <f>SUM(R26:R28)</f>
        <v>0</v>
      </c>
      <c r="S25" s="5761">
        <f>SUM(S26:S28)</f>
        <v>0</v>
      </c>
      <c r="T25" s="5760">
        <f>SUM(T26:T28)</f>
        <v>0</v>
      </c>
      <c r="U25" s="72"/>
      <c r="V25" s="745"/>
      <c r="W25" s="745"/>
      <c r="X25" s="745"/>
      <c r="Y25" s="745"/>
      <c r="Z25" s="745"/>
      <c r="AA25" s="745"/>
      <c r="AB25" s="745"/>
      <c r="AC25" s="745"/>
      <c r="AD25" s="745"/>
      <c r="AE25" s="745"/>
      <c r="AF25" s="745"/>
      <c r="AG25" s="745"/>
      <c r="AH25" s="745"/>
      <c r="AI25" s="745"/>
      <c r="AJ25" s="745"/>
      <c r="AK25" s="745"/>
      <c r="AL25" s="745"/>
      <c r="AM25" s="745"/>
      <c r="AN25" s="745"/>
      <c r="AO25" s="745"/>
      <c r="AP25" s="745"/>
      <c r="AQ25" s="745"/>
      <c r="AR25" s="745"/>
      <c r="AS25" s="745"/>
      <c r="AT25" s="745"/>
    </row>
    <row r="26" spans="1:46" x14ac:dyDescent="0.25">
      <c r="A26" s="5762" t="s">
        <v>3904</v>
      </c>
      <c r="B26" s="5763">
        <f>SUM(C26:L26)</f>
        <v>0</v>
      </c>
      <c r="C26" s="5764"/>
      <c r="D26" s="1311"/>
      <c r="E26" s="1337"/>
      <c r="F26" s="1311"/>
      <c r="G26" s="1337"/>
      <c r="H26" s="1337"/>
      <c r="I26" s="1311"/>
      <c r="J26" s="1337"/>
      <c r="K26" s="1311"/>
      <c r="L26" s="1310"/>
      <c r="M26" s="5515"/>
      <c r="N26" s="373"/>
      <c r="O26" s="705"/>
      <c r="P26" s="5452"/>
      <c r="Q26" s="705"/>
      <c r="R26" s="5765"/>
      <c r="S26" s="5765"/>
      <c r="T26" s="5516"/>
      <c r="U26" s="1096" t="str">
        <f>CA26&amp;CB26&amp;CC26&amp;CD26&amp;CE26&amp;CF26</f>
        <v/>
      </c>
      <c r="V26" s="1285"/>
      <c r="W26" s="1285"/>
      <c r="X26" s="1285"/>
      <c r="Y26" s="1285"/>
      <c r="Z26" s="1285"/>
      <c r="AA26" s="1285"/>
      <c r="AB26" s="1285"/>
      <c r="AC26" s="1285"/>
      <c r="AD26" s="1285"/>
      <c r="AE26" s="1285"/>
      <c r="AF26" s="1285"/>
      <c r="AG26" s="745"/>
      <c r="AH26" s="745"/>
      <c r="AI26" s="745"/>
      <c r="AJ26" s="745"/>
      <c r="AK26" s="745"/>
      <c r="AL26" s="745"/>
      <c r="AM26" s="745"/>
      <c r="AN26" s="745"/>
      <c r="AO26" s="745"/>
      <c r="AP26" s="745"/>
      <c r="AQ26" s="745"/>
      <c r="AR26" s="745"/>
      <c r="AS26" s="745"/>
      <c r="AT26" s="745"/>
    </row>
    <row r="27" spans="1:46" x14ac:dyDescent="0.25">
      <c r="A27" s="5766" t="s">
        <v>3905</v>
      </c>
      <c r="B27" s="5767">
        <f>SUM(C27:L27)</f>
        <v>0</v>
      </c>
      <c r="C27" s="5768"/>
      <c r="D27" s="5769"/>
      <c r="E27" s="5770"/>
      <c r="F27" s="5769"/>
      <c r="G27" s="5770"/>
      <c r="H27" s="5770"/>
      <c r="I27" s="5769"/>
      <c r="J27" s="5770"/>
      <c r="K27" s="5769"/>
      <c r="L27" s="5771"/>
      <c r="M27" s="1923"/>
      <c r="N27" s="2026"/>
      <c r="O27" s="1924"/>
      <c r="P27" s="1926"/>
      <c r="Q27" s="1924"/>
      <c r="R27" s="1906"/>
      <c r="S27" s="1906"/>
      <c r="T27" s="1925"/>
      <c r="U27" s="1096" t="str">
        <f>CA27&amp;CB27&amp;CC27&amp;CD27&amp;CE27&amp;CF27</f>
        <v/>
      </c>
      <c r="V27" s="1285"/>
      <c r="W27" s="1285"/>
      <c r="X27" s="1285"/>
      <c r="Y27" s="1285"/>
      <c r="Z27" s="1285"/>
      <c r="AA27" s="1285"/>
      <c r="AB27" s="1285"/>
      <c r="AC27" s="1285"/>
      <c r="AD27" s="1285"/>
      <c r="AE27" s="1285"/>
      <c r="AF27" s="1285"/>
      <c r="AG27" s="745"/>
      <c r="AH27" s="745"/>
      <c r="AI27" s="745"/>
      <c r="AJ27" s="745"/>
      <c r="AK27" s="745"/>
      <c r="AL27" s="745"/>
      <c r="AM27" s="745"/>
      <c r="AN27" s="745"/>
      <c r="AO27" s="745"/>
      <c r="AP27" s="745"/>
      <c r="AQ27" s="745"/>
      <c r="AR27" s="745"/>
      <c r="AS27" s="745"/>
      <c r="AT27" s="745"/>
    </row>
    <row r="28" spans="1:46" x14ac:dyDescent="0.25">
      <c r="A28" s="5772" t="s">
        <v>3906</v>
      </c>
      <c r="B28" s="5773">
        <f>SUM(C28:L28)</f>
        <v>0</v>
      </c>
      <c r="C28" s="5774"/>
      <c r="D28" s="5775"/>
      <c r="E28" s="5776"/>
      <c r="F28" s="5775"/>
      <c r="G28" s="5776"/>
      <c r="H28" s="5776"/>
      <c r="I28" s="5775"/>
      <c r="J28" s="5776"/>
      <c r="K28" s="5775"/>
      <c r="L28" s="5777"/>
      <c r="M28" s="5778"/>
      <c r="N28" s="5779"/>
      <c r="O28" s="2055"/>
      <c r="P28" s="5780"/>
      <c r="Q28" s="2059"/>
      <c r="R28" s="1913"/>
      <c r="S28" s="1913"/>
      <c r="T28" s="2025"/>
      <c r="U28" s="1096" t="str">
        <f>CA28&amp;CB28&amp;CC28&amp;CD28&amp;CE28&amp;CF28</f>
        <v/>
      </c>
      <c r="V28" s="1285"/>
      <c r="W28" s="1285"/>
      <c r="X28" s="1285"/>
      <c r="Y28" s="1285"/>
      <c r="Z28" s="1285"/>
      <c r="AA28" s="1285"/>
      <c r="AB28" s="1285"/>
      <c r="AC28" s="1285"/>
      <c r="AD28" s="1285"/>
      <c r="AE28" s="1285"/>
      <c r="AF28" s="1285"/>
      <c r="AG28" s="745"/>
      <c r="AH28" s="745"/>
      <c r="AI28" s="745"/>
      <c r="AJ28" s="745"/>
      <c r="AK28" s="745"/>
      <c r="AL28" s="745"/>
      <c r="AM28" s="745"/>
      <c r="AN28" s="745"/>
      <c r="AO28" s="745"/>
      <c r="AP28" s="745"/>
      <c r="AQ28" s="745"/>
      <c r="AR28" s="745"/>
      <c r="AS28" s="745"/>
      <c r="AT28" s="745"/>
    </row>
    <row r="29" spans="1:46" x14ac:dyDescent="0.25">
      <c r="A29" s="2819" t="s">
        <v>3907</v>
      </c>
      <c r="B29" s="712"/>
      <c r="C29" s="712"/>
      <c r="D29" s="30"/>
      <c r="E29" s="30"/>
      <c r="F29" s="72"/>
      <c r="G29" s="72"/>
      <c r="H29" s="72"/>
      <c r="I29" s="72"/>
      <c r="J29" s="72"/>
      <c r="K29" s="72"/>
      <c r="L29" s="72"/>
      <c r="M29" s="72"/>
      <c r="N29" s="72"/>
      <c r="O29" s="72"/>
      <c r="P29" s="5781"/>
      <c r="Q29" s="65"/>
      <c r="R29" s="712"/>
      <c r="S29" s="712"/>
      <c r="T29" s="712"/>
      <c r="U29" s="745"/>
      <c r="V29" s="745"/>
      <c r="W29" s="745"/>
      <c r="X29" s="745"/>
      <c r="Y29" s="745"/>
      <c r="Z29" s="745"/>
      <c r="AA29" s="745"/>
      <c r="AB29" s="745"/>
      <c r="AC29" s="745"/>
      <c r="AD29" s="745"/>
      <c r="AE29" s="745"/>
      <c r="AF29" s="745"/>
      <c r="AG29" s="745"/>
      <c r="AH29" s="745"/>
      <c r="AI29" s="745"/>
      <c r="AJ29" s="745"/>
      <c r="AK29" s="745"/>
      <c r="AL29" s="745"/>
      <c r="AM29" s="745"/>
      <c r="AN29" s="745"/>
      <c r="AO29" s="745"/>
      <c r="AP29" s="745"/>
      <c r="AQ29" s="745"/>
      <c r="AR29" s="745"/>
      <c r="AS29" s="745"/>
      <c r="AT29" s="745"/>
    </row>
    <row r="30" spans="1:46" ht="21" x14ac:dyDescent="0.25">
      <c r="A30" s="5606" t="s">
        <v>3908</v>
      </c>
      <c r="B30" s="5782" t="s">
        <v>50</v>
      </c>
      <c r="C30" s="5782" t="s">
        <v>3909</v>
      </c>
      <c r="D30" s="5783" t="s">
        <v>37</v>
      </c>
      <c r="E30" s="5784"/>
      <c r="F30" s="72"/>
      <c r="G30" s="72"/>
      <c r="H30" s="72"/>
      <c r="I30" s="72"/>
      <c r="J30" s="72"/>
      <c r="K30" s="72"/>
      <c r="L30" s="72"/>
      <c r="M30" s="72"/>
      <c r="N30" s="72"/>
      <c r="O30" s="72"/>
      <c r="P30" s="5781"/>
      <c r="Q30" s="65"/>
      <c r="R30" s="712"/>
      <c r="S30" s="712"/>
      <c r="T30" s="712"/>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row>
    <row r="31" spans="1:46" x14ac:dyDescent="0.25">
      <c r="A31" s="5785" t="s">
        <v>3910</v>
      </c>
      <c r="B31" s="5786"/>
      <c r="C31" s="5786"/>
      <c r="D31" s="5787"/>
      <c r="E31" s="1285"/>
      <c r="F31" s="1285"/>
      <c r="G31" s="1285"/>
      <c r="H31" s="1285"/>
      <c r="I31" s="1285"/>
      <c r="J31" s="1285"/>
      <c r="K31" s="1285"/>
      <c r="L31" s="1285"/>
      <c r="M31" s="1285"/>
      <c r="N31" s="1285"/>
      <c r="O31" s="1285"/>
      <c r="P31" s="5781"/>
      <c r="Q31" s="65"/>
      <c r="R31" s="712"/>
      <c r="S31" s="712"/>
      <c r="T31" s="712"/>
      <c r="U31" s="745"/>
      <c r="V31" s="745"/>
      <c r="W31" s="745"/>
      <c r="X31" s="745"/>
      <c r="Y31" s="745"/>
      <c r="Z31" s="745"/>
      <c r="AA31" s="745"/>
      <c r="AB31" s="745"/>
      <c r="AC31" s="745"/>
      <c r="AD31" s="745"/>
      <c r="AE31" s="745"/>
      <c r="AF31" s="745"/>
      <c r="AG31" s="745"/>
      <c r="AH31" s="745"/>
      <c r="AI31" s="745"/>
      <c r="AJ31" s="745"/>
      <c r="AK31" s="745"/>
      <c r="AL31" s="745"/>
      <c r="AM31" s="745"/>
      <c r="AN31" s="745"/>
      <c r="AO31" s="745"/>
      <c r="AP31" s="745"/>
      <c r="AQ31" s="745"/>
      <c r="AR31" s="745"/>
      <c r="AS31" s="745"/>
      <c r="AT31" s="745"/>
    </row>
    <row r="32" spans="1:46" x14ac:dyDescent="0.25">
      <c r="A32" s="5788" t="s">
        <v>3911</v>
      </c>
      <c r="B32" s="5789"/>
      <c r="C32" s="5789"/>
      <c r="D32" s="5787"/>
      <c r="E32" s="1285"/>
      <c r="F32" s="1285"/>
      <c r="G32" s="1285"/>
      <c r="H32" s="1285"/>
      <c r="I32" s="1285"/>
      <c r="J32" s="1285"/>
      <c r="K32" s="1285"/>
      <c r="L32" s="1285"/>
      <c r="M32" s="1285"/>
      <c r="N32" s="1285"/>
      <c r="O32" s="1285"/>
      <c r="P32" s="5781"/>
      <c r="Q32" s="65"/>
      <c r="R32" s="712"/>
      <c r="S32" s="712"/>
      <c r="T32" s="712"/>
      <c r="U32" s="745"/>
      <c r="V32" s="745"/>
      <c r="W32" s="745"/>
      <c r="X32" s="745"/>
      <c r="Y32" s="745"/>
      <c r="Z32" s="745"/>
      <c r="AA32" s="745"/>
      <c r="AB32" s="745"/>
      <c r="AC32" s="745"/>
      <c r="AD32" s="745"/>
      <c r="AE32" s="745"/>
      <c r="AF32" s="745"/>
      <c r="AG32" s="745"/>
      <c r="AH32" s="745"/>
      <c r="AI32" s="745"/>
      <c r="AJ32" s="745"/>
      <c r="AK32" s="745"/>
      <c r="AL32" s="745"/>
      <c r="AM32" s="745"/>
      <c r="AN32" s="745"/>
      <c r="AO32" s="745"/>
      <c r="AP32" s="745"/>
      <c r="AQ32" s="745"/>
      <c r="AR32" s="745"/>
      <c r="AS32" s="745"/>
      <c r="AT32" s="745"/>
    </row>
    <row r="33" spans="1:46" x14ac:dyDescent="0.25">
      <c r="A33" s="8439" t="s">
        <v>3912</v>
      </c>
      <c r="B33" s="8126"/>
      <c r="C33" s="8126"/>
      <c r="D33" s="8126"/>
      <c r="E33" s="8126"/>
      <c r="F33" s="8126"/>
      <c r="G33" s="5790"/>
      <c r="H33" s="5790"/>
      <c r="I33" s="5790"/>
      <c r="J33" s="5790"/>
      <c r="K33" s="233"/>
      <c r="L33" s="233"/>
      <c r="M33" s="392"/>
      <c r="N33" s="392"/>
      <c r="O33" s="72"/>
      <c r="P33" s="5781"/>
      <c r="Q33" s="65"/>
      <c r="R33" s="712"/>
      <c r="S33" s="712"/>
      <c r="T33" s="712"/>
      <c r="U33" s="745"/>
      <c r="V33" s="745"/>
      <c r="W33" s="745"/>
      <c r="X33" s="745"/>
      <c r="Y33" s="745"/>
      <c r="Z33" s="745"/>
      <c r="AA33" s="745"/>
      <c r="AB33" s="745"/>
      <c r="AC33" s="745"/>
      <c r="AD33" s="745"/>
      <c r="AE33" s="745"/>
      <c r="AF33" s="745"/>
      <c r="AG33" s="745"/>
      <c r="AH33" s="745"/>
      <c r="AI33" s="745"/>
      <c r="AJ33" s="745"/>
      <c r="AK33" s="745"/>
      <c r="AL33" s="745"/>
      <c r="AM33" s="745"/>
      <c r="AN33" s="745"/>
      <c r="AO33" s="745"/>
      <c r="AP33" s="745"/>
      <c r="AQ33" s="745"/>
      <c r="AR33" s="745"/>
      <c r="AS33" s="745"/>
      <c r="AT33" s="745"/>
    </row>
    <row r="34" spans="1:46" x14ac:dyDescent="0.25">
      <c r="A34" s="8440" t="s">
        <v>3913</v>
      </c>
      <c r="B34" s="8441"/>
      <c r="C34" s="8441"/>
      <c r="D34" s="8441"/>
      <c r="E34" s="8441"/>
      <c r="F34" s="8441"/>
      <c r="G34" s="712"/>
      <c r="H34" s="712"/>
      <c r="I34" s="712"/>
      <c r="J34" s="712"/>
      <c r="K34" s="712"/>
      <c r="L34" s="65"/>
      <c r="M34" s="65"/>
      <c r="N34" s="65"/>
      <c r="O34" s="65"/>
      <c r="P34" s="5677"/>
      <c r="Q34" s="65"/>
      <c r="R34" s="712"/>
      <c r="S34" s="712"/>
      <c r="T34" s="712"/>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AT34" s="745"/>
    </row>
    <row r="35" spans="1:46" ht="84" customHeight="1" x14ac:dyDescent="0.25">
      <c r="A35" s="6501" t="s">
        <v>211</v>
      </c>
      <c r="B35" s="6508" t="s">
        <v>50</v>
      </c>
      <c r="C35" s="6511" t="s">
        <v>3914</v>
      </c>
      <c r="D35" s="6512"/>
      <c r="E35" s="6512"/>
      <c r="F35" s="6512"/>
      <c r="G35" s="6512"/>
      <c r="H35" s="6512"/>
      <c r="I35" s="6512"/>
      <c r="J35" s="6513"/>
      <c r="K35" s="6516" t="s">
        <v>3915</v>
      </c>
      <c r="L35" s="6517"/>
      <c r="M35" s="72"/>
      <c r="N35" s="72"/>
      <c r="O35" s="72"/>
      <c r="P35" s="72"/>
      <c r="Q35" s="5781"/>
      <c r="R35" s="72"/>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row>
    <row r="36" spans="1:46" ht="21" customHeight="1" x14ac:dyDescent="0.25">
      <c r="A36" s="6503"/>
      <c r="B36" s="6509"/>
      <c r="C36" s="5751" t="s">
        <v>3916</v>
      </c>
      <c r="D36" s="5751" t="s">
        <v>3917</v>
      </c>
      <c r="E36" s="5686" t="s">
        <v>3918</v>
      </c>
      <c r="F36" s="5686" t="s">
        <v>3919</v>
      </c>
      <c r="G36" s="5686" t="s">
        <v>3920</v>
      </c>
      <c r="H36" s="5686" t="s">
        <v>3921</v>
      </c>
      <c r="I36" s="5686" t="s">
        <v>3922</v>
      </c>
      <c r="J36" s="5687" t="s">
        <v>3923</v>
      </c>
      <c r="K36" s="5686" t="s">
        <v>3924</v>
      </c>
      <c r="L36" s="5687" t="s">
        <v>3925</v>
      </c>
      <c r="M36" s="72"/>
      <c r="N36" s="72"/>
      <c r="O36" s="72"/>
      <c r="P36" s="72"/>
      <c r="Q36" s="5781"/>
      <c r="R36" s="72"/>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745"/>
      <c r="AP36" s="745"/>
      <c r="AQ36" s="745"/>
      <c r="AR36" s="745"/>
      <c r="AS36" s="745"/>
      <c r="AT36" s="745"/>
    </row>
    <row r="37" spans="1:46" x14ac:dyDescent="0.25">
      <c r="A37" s="5791" t="s">
        <v>3926</v>
      </c>
      <c r="B37" s="5792">
        <f>SUM(C37:J37)</f>
        <v>0</v>
      </c>
      <c r="C37" s="5793"/>
      <c r="D37" s="5793"/>
      <c r="E37" s="373"/>
      <c r="F37" s="373"/>
      <c r="G37" s="373"/>
      <c r="H37" s="373"/>
      <c r="I37" s="373"/>
      <c r="J37" s="705"/>
      <c r="K37" s="373"/>
      <c r="L37" s="705"/>
      <c r="M37" s="1096" t="str">
        <f>CA37&amp;CB37</f>
        <v/>
      </c>
      <c r="N37" s="1285"/>
      <c r="O37" s="1285"/>
      <c r="P37" s="1285"/>
      <c r="Q37" s="1285"/>
      <c r="R37" s="1285"/>
      <c r="S37" s="1285"/>
      <c r="T37" s="1285"/>
      <c r="U37" s="1285"/>
      <c r="V37" s="1285"/>
      <c r="W37" s="1285"/>
      <c r="X37" s="1285"/>
      <c r="Y37" s="745"/>
      <c r="Z37" s="745"/>
      <c r="AA37" s="745"/>
      <c r="AB37" s="745"/>
      <c r="AC37" s="745"/>
      <c r="AD37" s="745"/>
      <c r="AE37" s="745"/>
      <c r="AF37" s="745"/>
      <c r="AG37" s="745"/>
      <c r="AH37" s="745"/>
      <c r="AI37" s="745"/>
      <c r="AJ37" s="745"/>
      <c r="AK37" s="745"/>
      <c r="AL37" s="745"/>
      <c r="AM37" s="745"/>
      <c r="AN37" s="745"/>
      <c r="AO37" s="745"/>
      <c r="AP37" s="745"/>
      <c r="AQ37" s="745"/>
      <c r="AR37" s="745"/>
      <c r="AS37" s="745"/>
      <c r="AT37" s="745"/>
    </row>
    <row r="38" spans="1:46" x14ac:dyDescent="0.25">
      <c r="A38" s="5794" t="s">
        <v>3927</v>
      </c>
      <c r="B38" s="5795">
        <f>SUM(C38:J38)</f>
        <v>0</v>
      </c>
      <c r="C38" s="5796"/>
      <c r="D38" s="5796"/>
      <c r="E38" s="4781"/>
      <c r="F38" s="4781"/>
      <c r="G38" s="4781"/>
      <c r="H38" s="4781"/>
      <c r="I38" s="4781"/>
      <c r="J38" s="5779"/>
      <c r="K38" s="4750"/>
      <c r="L38" s="5797"/>
      <c r="M38" s="745"/>
      <c r="N38" s="745"/>
      <c r="O38" s="745"/>
      <c r="P38" s="745"/>
      <c r="Q38" s="745"/>
      <c r="R38" s="745"/>
      <c r="S38" s="745"/>
      <c r="T38" s="745"/>
      <c r="U38" s="745"/>
      <c r="V38" s="745"/>
      <c r="W38" s="745"/>
      <c r="X38" s="745"/>
      <c r="Y38" s="745"/>
      <c r="Z38" s="745"/>
      <c r="AA38" s="745"/>
      <c r="AB38" s="745"/>
      <c r="AC38" s="745"/>
      <c r="AD38" s="745"/>
      <c r="AE38" s="745"/>
      <c r="AF38" s="745"/>
      <c r="AG38" s="745"/>
      <c r="AH38" s="745"/>
      <c r="AI38" s="745"/>
      <c r="AJ38" s="745"/>
      <c r="AK38" s="745"/>
      <c r="AL38" s="745"/>
      <c r="AM38" s="745"/>
      <c r="AN38" s="745"/>
      <c r="AO38" s="745"/>
      <c r="AP38" s="745"/>
      <c r="AQ38" s="745"/>
      <c r="AR38" s="745"/>
      <c r="AS38" s="745"/>
      <c r="AT38" s="745"/>
    </row>
    <row r="39" spans="1:46" x14ac:dyDescent="0.25">
      <c r="A39" s="5798" t="s">
        <v>3928</v>
      </c>
      <c r="B39" s="5799"/>
      <c r="C39" s="5799"/>
      <c r="D39" s="5799"/>
      <c r="E39" s="5799"/>
      <c r="F39" s="5799"/>
      <c r="G39" s="5799"/>
      <c r="H39" s="5799"/>
      <c r="I39" s="5799"/>
      <c r="J39" s="5799"/>
      <c r="K39" s="5799"/>
      <c r="L39" s="72"/>
      <c r="M39" s="72"/>
      <c r="N39" s="72"/>
      <c r="O39" s="72"/>
      <c r="P39" s="5781"/>
      <c r="Q39" s="72"/>
      <c r="R39" s="745"/>
      <c r="S39" s="745"/>
      <c r="T39" s="745"/>
      <c r="U39" s="745"/>
      <c r="V39" s="745"/>
      <c r="W39" s="745"/>
      <c r="X39" s="745"/>
      <c r="Y39" s="745"/>
      <c r="Z39" s="745"/>
      <c r="AA39" s="745"/>
      <c r="AB39" s="745"/>
      <c r="AC39" s="745"/>
      <c r="AD39" s="745"/>
      <c r="AE39" s="745"/>
      <c r="AF39" s="745"/>
      <c r="AG39" s="745"/>
      <c r="AH39" s="745"/>
      <c r="AI39" s="745"/>
      <c r="AJ39" s="745"/>
      <c r="AK39" s="745"/>
      <c r="AL39" s="745"/>
      <c r="AM39" s="745"/>
      <c r="AN39" s="745"/>
      <c r="AO39" s="745"/>
      <c r="AP39" s="745"/>
      <c r="AQ39" s="745"/>
      <c r="AR39" s="745"/>
      <c r="AS39" s="745"/>
      <c r="AT39" s="745"/>
    </row>
    <row r="40" spans="1:46" x14ac:dyDescent="0.25">
      <c r="A40" s="8436" t="s">
        <v>211</v>
      </c>
      <c r="B40" s="8437" t="s">
        <v>50</v>
      </c>
      <c r="C40" s="65"/>
      <c r="D40" s="65"/>
      <c r="E40" s="65"/>
      <c r="F40" s="65"/>
      <c r="G40" s="65"/>
      <c r="H40" s="65"/>
      <c r="I40" s="65"/>
      <c r="J40" s="65"/>
      <c r="K40" s="65"/>
      <c r="L40" s="65"/>
      <c r="M40" s="65"/>
      <c r="N40" s="65"/>
      <c r="O40" s="65"/>
      <c r="P40" s="5677"/>
      <c r="Q40" s="65"/>
      <c r="R40" s="712"/>
      <c r="S40" s="712"/>
      <c r="T40" s="712"/>
      <c r="U40" s="745"/>
      <c r="V40" s="745"/>
      <c r="W40" s="745"/>
      <c r="X40" s="745"/>
      <c r="Y40" s="745"/>
      <c r="Z40" s="745"/>
      <c r="AA40" s="745"/>
      <c r="AB40" s="745"/>
      <c r="AC40" s="745"/>
      <c r="AD40" s="745"/>
      <c r="AE40" s="745"/>
      <c r="AF40" s="745"/>
      <c r="AG40" s="745"/>
      <c r="AH40" s="745"/>
      <c r="AI40" s="745"/>
      <c r="AJ40" s="745"/>
      <c r="AK40" s="745"/>
      <c r="AL40" s="745"/>
      <c r="AM40" s="745"/>
      <c r="AN40" s="745"/>
      <c r="AO40" s="745"/>
      <c r="AP40" s="745"/>
      <c r="AQ40" s="745"/>
      <c r="AR40" s="745"/>
      <c r="AS40" s="745"/>
      <c r="AT40" s="745"/>
    </row>
    <row r="41" spans="1:46" x14ac:dyDescent="0.25">
      <c r="A41" s="6503"/>
      <c r="B41" s="6509"/>
      <c r="C41" s="5781" t="s">
        <v>37</v>
      </c>
      <c r="D41" s="72"/>
      <c r="E41" s="72"/>
      <c r="F41" s="72"/>
      <c r="G41" s="72"/>
      <c r="H41" s="72"/>
      <c r="I41" s="72"/>
      <c r="J41" s="5781"/>
      <c r="K41" s="72"/>
      <c r="L41" s="745"/>
      <c r="M41" s="745"/>
      <c r="N41" s="745"/>
      <c r="O41" s="72"/>
      <c r="P41" s="5677"/>
      <c r="Q41" s="65"/>
      <c r="R41" s="712"/>
      <c r="S41" s="712"/>
      <c r="T41" s="712"/>
      <c r="U41" s="745"/>
      <c r="V41" s="745"/>
      <c r="W41" s="745"/>
      <c r="X41" s="745"/>
      <c r="Y41" s="745"/>
      <c r="Z41" s="745"/>
      <c r="AA41" s="745"/>
      <c r="AB41" s="745"/>
      <c r="AC41" s="745"/>
      <c r="AD41" s="745"/>
      <c r="AE41" s="745"/>
      <c r="AF41" s="745"/>
      <c r="AG41" s="745"/>
      <c r="AH41" s="745"/>
      <c r="AI41" s="745"/>
      <c r="AJ41" s="745"/>
      <c r="AK41" s="745"/>
      <c r="AL41" s="745"/>
      <c r="AM41" s="745"/>
      <c r="AN41" s="745"/>
      <c r="AO41" s="745"/>
      <c r="AP41" s="745"/>
      <c r="AQ41" s="745"/>
      <c r="AR41" s="745"/>
      <c r="AS41" s="745"/>
      <c r="AT41" s="745"/>
    </row>
    <row r="42" spans="1:46" x14ac:dyDescent="0.25">
      <c r="A42" s="5791" t="s">
        <v>3926</v>
      </c>
      <c r="B42" s="5786"/>
      <c r="C42" s="1096"/>
      <c r="D42" s="1285"/>
      <c r="E42" s="1285"/>
      <c r="F42" s="1285"/>
      <c r="G42" s="1285"/>
      <c r="H42" s="1285"/>
      <c r="I42" s="1285"/>
      <c r="J42" s="1285"/>
      <c r="K42" s="1285"/>
      <c r="L42" s="1285"/>
      <c r="M42" s="1285"/>
      <c r="N42" s="1285"/>
      <c r="O42" s="745"/>
      <c r="P42" s="712"/>
      <c r="Q42" s="712"/>
      <c r="R42" s="712"/>
      <c r="S42" s="712"/>
      <c r="T42" s="712"/>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row>
    <row r="43" spans="1:46" x14ac:dyDescent="0.25">
      <c r="A43" s="5800" t="s">
        <v>3927</v>
      </c>
      <c r="B43" s="5801"/>
      <c r="C43" s="1096"/>
      <c r="D43" s="233"/>
      <c r="E43" s="233"/>
      <c r="F43" s="5802"/>
      <c r="G43" s="233"/>
      <c r="H43" s="233"/>
      <c r="I43" s="233"/>
      <c r="J43" s="233"/>
      <c r="K43" s="816"/>
      <c r="L43" s="233"/>
      <c r="M43" s="392"/>
      <c r="N43" s="392"/>
      <c r="O43" s="72"/>
      <c r="P43" s="5677"/>
      <c r="Q43" s="65"/>
      <c r="R43" s="712"/>
      <c r="S43" s="712"/>
      <c r="T43" s="712"/>
      <c r="U43" s="745"/>
      <c r="V43" s="745"/>
      <c r="W43" s="745"/>
      <c r="X43" s="745"/>
      <c r="Y43" s="745"/>
      <c r="Z43" s="745"/>
      <c r="AA43" s="745"/>
      <c r="AB43" s="745"/>
      <c r="AC43" s="745"/>
      <c r="AD43" s="745"/>
      <c r="AE43" s="745"/>
      <c r="AF43" s="745"/>
      <c r="AG43" s="745"/>
      <c r="AH43" s="745"/>
      <c r="AI43" s="745"/>
      <c r="AJ43" s="745"/>
      <c r="AK43" s="745"/>
      <c r="AL43" s="745"/>
      <c r="AM43" s="745"/>
      <c r="AN43" s="745"/>
      <c r="AO43" s="745"/>
      <c r="AP43" s="745"/>
      <c r="AQ43" s="745"/>
      <c r="AR43" s="745"/>
      <c r="AS43" s="745"/>
      <c r="AT43" s="745"/>
    </row>
    <row r="44" spans="1:46" x14ac:dyDescent="0.25">
      <c r="A44" s="2819" t="s">
        <v>3929</v>
      </c>
      <c r="B44" s="712"/>
      <c r="C44" s="712"/>
      <c r="D44" s="65"/>
      <c r="E44" s="65"/>
      <c r="F44" s="5803"/>
      <c r="G44" s="65"/>
      <c r="H44" s="65"/>
      <c r="I44" s="65"/>
      <c r="J44" s="65"/>
      <c r="K44" s="922"/>
      <c r="L44" s="65"/>
      <c r="M44" s="65"/>
      <c r="N44" s="65"/>
      <c r="O44" s="65"/>
      <c r="P44" s="5677"/>
      <c r="Q44" s="65"/>
      <c r="R44" s="712"/>
      <c r="S44" s="712"/>
      <c r="T44" s="712"/>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row>
    <row r="45" spans="1:46" ht="52.5" x14ac:dyDescent="0.25">
      <c r="A45" s="5693" t="s">
        <v>211</v>
      </c>
      <c r="B45" s="5804" t="s">
        <v>3930</v>
      </c>
      <c r="C45" s="5805" t="s">
        <v>3931</v>
      </c>
      <c r="D45" s="5677"/>
      <c r="E45" s="65"/>
      <c r="F45" s="5803"/>
      <c r="G45" s="65"/>
      <c r="H45" s="65"/>
      <c r="I45" s="65"/>
      <c r="J45" s="65"/>
      <c r="K45" s="922"/>
      <c r="L45" s="65"/>
      <c r="M45" s="65"/>
      <c r="N45" s="65"/>
      <c r="O45" s="65"/>
      <c r="P45" s="5677"/>
      <c r="Q45" s="65"/>
      <c r="R45" s="712"/>
      <c r="S45" s="712"/>
      <c r="T45" s="712"/>
      <c r="U45" s="745"/>
      <c r="V45" s="745"/>
      <c r="W45" s="745"/>
      <c r="X45" s="745"/>
      <c r="Y45" s="745"/>
      <c r="Z45" s="745"/>
      <c r="AA45" s="745"/>
      <c r="AB45" s="745"/>
      <c r="AC45" s="745"/>
      <c r="AD45" s="745"/>
      <c r="AE45" s="745"/>
      <c r="AF45" s="745"/>
      <c r="AG45" s="745"/>
      <c r="AH45" s="745"/>
      <c r="AI45" s="745"/>
      <c r="AJ45" s="745"/>
      <c r="AK45" s="745"/>
      <c r="AL45" s="745"/>
      <c r="AM45" s="745"/>
      <c r="AN45" s="745"/>
      <c r="AO45" s="745"/>
      <c r="AP45" s="745"/>
      <c r="AQ45" s="745"/>
      <c r="AR45" s="745"/>
      <c r="AS45" s="745"/>
      <c r="AT45" s="745"/>
    </row>
    <row r="46" spans="1:46" x14ac:dyDescent="0.25">
      <c r="A46" s="5806" t="s">
        <v>3926</v>
      </c>
      <c r="B46" s="5807"/>
      <c r="C46" s="5808"/>
      <c r="D46" s="983"/>
      <c r="E46" s="983"/>
      <c r="F46" s="983"/>
      <c r="G46" s="983"/>
      <c r="H46" s="983"/>
      <c r="I46" s="983"/>
      <c r="J46" s="983"/>
      <c r="K46" s="983"/>
      <c r="L46" s="983"/>
      <c r="M46" s="823" t="s">
        <v>123</v>
      </c>
      <c r="N46" s="823"/>
      <c r="O46" s="65"/>
      <c r="P46" s="5677"/>
      <c r="Q46" s="65"/>
      <c r="R46" s="712"/>
      <c r="S46" s="712"/>
      <c r="T46" s="712"/>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AT46" s="745"/>
    </row>
    <row r="47" spans="1:46" x14ac:dyDescent="0.25">
      <c r="A47" s="2819" t="s">
        <v>3932</v>
      </c>
      <c r="B47" s="712"/>
      <c r="C47" s="712"/>
      <c r="D47" s="712"/>
      <c r="E47" s="5809"/>
      <c r="F47" s="8318"/>
      <c r="G47" s="65"/>
      <c r="H47" s="65"/>
      <c r="I47" s="65"/>
      <c r="J47" s="65"/>
      <c r="K47" s="65"/>
      <c r="L47" s="65"/>
      <c r="M47" s="65"/>
      <c r="N47" s="65"/>
      <c r="O47" s="65"/>
      <c r="P47" s="5677"/>
      <c r="Q47" s="65"/>
      <c r="R47" s="712"/>
      <c r="S47" s="712"/>
      <c r="T47" s="712"/>
      <c r="U47" s="745"/>
      <c r="V47" s="745"/>
      <c r="W47" s="745"/>
      <c r="X47" s="745"/>
      <c r="Y47" s="745"/>
      <c r="Z47" s="745"/>
      <c r="AA47" s="745"/>
      <c r="AB47" s="745"/>
      <c r="AC47" s="745"/>
      <c r="AD47" s="745"/>
      <c r="AE47" s="745"/>
      <c r="AF47" s="745"/>
      <c r="AG47" s="745"/>
      <c r="AH47" s="745"/>
      <c r="AI47" s="745"/>
      <c r="AJ47" s="745"/>
      <c r="AK47" s="745"/>
      <c r="AL47" s="745"/>
      <c r="AM47" s="745"/>
      <c r="AN47" s="745"/>
      <c r="AO47" s="745"/>
      <c r="AP47" s="745"/>
      <c r="AQ47" s="745"/>
      <c r="AR47" s="745"/>
      <c r="AS47" s="745"/>
      <c r="AT47" s="745"/>
    </row>
    <row r="48" spans="1:46" x14ac:dyDescent="0.25">
      <c r="A48" s="8436" t="s">
        <v>6</v>
      </c>
      <c r="B48" s="8436" t="s">
        <v>5</v>
      </c>
      <c r="C48" s="6511" t="s">
        <v>3933</v>
      </c>
      <c r="D48" s="6512"/>
      <c r="E48" s="6513"/>
      <c r="F48" s="8438"/>
      <c r="G48" s="65"/>
      <c r="H48" s="65"/>
      <c r="I48" s="65"/>
      <c r="J48" s="65"/>
      <c r="K48" s="65"/>
      <c r="L48" s="65"/>
      <c r="M48" s="65"/>
      <c r="N48" s="65"/>
      <c r="O48" s="65"/>
      <c r="P48" s="5677"/>
      <c r="Q48" s="65"/>
      <c r="R48" s="712"/>
      <c r="S48" s="712"/>
      <c r="T48" s="712"/>
      <c r="U48" s="745"/>
      <c r="V48" s="745"/>
      <c r="W48" s="745"/>
      <c r="X48" s="745"/>
      <c r="Y48" s="745"/>
      <c r="Z48" s="745"/>
      <c r="AA48" s="745"/>
      <c r="AB48" s="745"/>
      <c r="AC48" s="745"/>
      <c r="AD48" s="745"/>
      <c r="AE48" s="745"/>
      <c r="AF48" s="745"/>
      <c r="AG48" s="745"/>
      <c r="AH48" s="745"/>
      <c r="AI48" s="745"/>
      <c r="AJ48" s="745"/>
      <c r="AK48" s="745"/>
      <c r="AL48" s="745"/>
      <c r="AM48" s="745"/>
      <c r="AN48" s="745"/>
      <c r="AO48" s="745"/>
      <c r="AP48" s="745"/>
      <c r="AQ48" s="745"/>
      <c r="AR48" s="745"/>
      <c r="AS48" s="745"/>
      <c r="AT48" s="745"/>
    </row>
    <row r="49" spans="1:46" ht="21" x14ac:dyDescent="0.25">
      <c r="A49" s="6503"/>
      <c r="B49" s="6503"/>
      <c r="C49" s="5688" t="s">
        <v>3934</v>
      </c>
      <c r="D49" s="5810" t="s">
        <v>3935</v>
      </c>
      <c r="E49" s="5811" t="s">
        <v>3936</v>
      </c>
      <c r="F49" s="5812"/>
      <c r="G49" s="5813"/>
      <c r="H49" s="65"/>
      <c r="I49" s="65"/>
      <c r="J49" s="65"/>
      <c r="K49" s="65"/>
      <c r="L49" s="65"/>
      <c r="M49" s="65"/>
      <c r="N49" s="65"/>
      <c r="O49" s="65"/>
      <c r="P49" s="5677"/>
      <c r="Q49" s="65"/>
      <c r="R49" s="712"/>
      <c r="S49" s="712"/>
      <c r="T49" s="712"/>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c r="AT49" s="745"/>
    </row>
    <row r="50" spans="1:46" x14ac:dyDescent="0.25">
      <c r="A50" s="5814" t="s">
        <v>3937</v>
      </c>
      <c r="B50" s="5815">
        <f>SUM(C50:E50)</f>
        <v>0</v>
      </c>
      <c r="C50" s="5515"/>
      <c r="D50" s="373"/>
      <c r="E50" s="705"/>
      <c r="F50" s="5812"/>
      <c r="G50" s="5813"/>
      <c r="H50" s="65"/>
      <c r="I50" s="65"/>
      <c r="J50" s="65"/>
      <c r="K50" s="65"/>
      <c r="L50" s="65"/>
      <c r="M50" s="65"/>
      <c r="N50" s="65"/>
      <c r="O50" s="65"/>
      <c r="P50" s="5677"/>
      <c r="Q50" s="65"/>
      <c r="R50" s="712"/>
      <c r="S50" s="712"/>
      <c r="T50" s="712"/>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row>
    <row r="51" spans="1:46" x14ac:dyDescent="0.25">
      <c r="A51" s="5816" t="s">
        <v>3938</v>
      </c>
      <c r="B51" s="2249">
        <f>SUM(C51:E51)</f>
        <v>0</v>
      </c>
      <c r="C51" s="2022"/>
      <c r="D51" s="2028"/>
      <c r="E51" s="2021"/>
      <c r="F51" s="65"/>
      <c r="G51" s="65"/>
      <c r="H51" s="65"/>
      <c r="I51" s="65"/>
      <c r="J51" s="65"/>
      <c r="K51" s="65"/>
      <c r="L51" s="65"/>
      <c r="M51" s="65"/>
      <c r="N51" s="65"/>
      <c r="O51" s="65"/>
      <c r="P51" s="5677"/>
      <c r="Q51" s="65"/>
      <c r="R51" s="712"/>
      <c r="S51" s="712"/>
      <c r="T51" s="712"/>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row>
    <row r="52" spans="1:46" x14ac:dyDescent="0.25">
      <c r="A52" s="983" t="s">
        <v>3939</v>
      </c>
      <c r="B52" s="712"/>
      <c r="C52" s="712"/>
      <c r="D52" s="59"/>
      <c r="E52" s="59"/>
      <c r="F52" s="65"/>
      <c r="G52" s="65"/>
      <c r="H52" s="65"/>
      <c r="I52" s="65"/>
      <c r="J52" s="65"/>
      <c r="K52" s="65"/>
      <c r="L52" s="65"/>
      <c r="M52" s="65"/>
      <c r="N52" s="65"/>
      <c r="O52" s="65"/>
      <c r="P52" s="5677"/>
      <c r="Q52" s="65"/>
      <c r="R52" s="712"/>
      <c r="S52" s="712"/>
      <c r="T52" s="712"/>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row>
    <row r="53" spans="1:46" ht="31.5" x14ac:dyDescent="0.25">
      <c r="A53" s="5693" t="s">
        <v>3549</v>
      </c>
      <c r="B53" s="5606" t="s">
        <v>3940</v>
      </c>
      <c r="C53" s="5607" t="s">
        <v>3941</v>
      </c>
      <c r="D53" s="5805" t="s">
        <v>112</v>
      </c>
      <c r="E53" s="5606" t="s">
        <v>111</v>
      </c>
      <c r="F53" s="65"/>
      <c r="G53" s="65"/>
      <c r="H53" s="65"/>
      <c r="I53" s="65"/>
      <c r="J53" s="65"/>
      <c r="K53" s="65"/>
      <c r="L53" s="65"/>
      <c r="M53" s="65"/>
      <c r="N53" s="65"/>
      <c r="O53" s="65"/>
      <c r="P53" s="5677"/>
      <c r="Q53" s="65"/>
      <c r="R53" s="712"/>
      <c r="S53" s="712"/>
      <c r="T53" s="712"/>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row>
    <row r="54" spans="1:46" x14ac:dyDescent="0.25">
      <c r="A54" s="5817" t="s">
        <v>3942</v>
      </c>
      <c r="B54" s="5818"/>
      <c r="C54" s="5819"/>
      <c r="D54" s="5820"/>
      <c r="E54" s="5820"/>
      <c r="F54" s="59"/>
      <c r="G54" s="59"/>
      <c r="H54" s="59"/>
      <c r="I54" s="59"/>
      <c r="J54" s="59"/>
      <c r="K54" s="59"/>
      <c r="L54" s="59"/>
      <c r="M54" s="65"/>
      <c r="N54" s="65"/>
      <c r="O54" s="65"/>
      <c r="P54" s="5677"/>
      <c r="Q54" s="65"/>
      <c r="R54" s="712"/>
      <c r="S54" s="712"/>
      <c r="T54" s="712"/>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row>
    <row r="55" spans="1:46" ht="30" customHeight="1" x14ac:dyDescent="0.25">
      <c r="A55" s="3810" t="s">
        <v>3943</v>
      </c>
      <c r="B55" s="5821"/>
      <c r="C55" s="5822"/>
      <c r="D55" s="5823"/>
      <c r="E55" s="5823"/>
      <c r="F55" s="712"/>
      <c r="G55" s="712"/>
      <c r="H55" s="712"/>
      <c r="I55" s="712"/>
      <c r="J55" s="712"/>
      <c r="K55" s="712"/>
      <c r="L55" s="712"/>
      <c r="M55" s="712"/>
      <c r="N55" s="712"/>
      <c r="O55" s="65"/>
      <c r="P55" s="5677"/>
      <c r="Q55" s="65"/>
      <c r="R55" s="712"/>
      <c r="S55" s="712"/>
      <c r="T55" s="712"/>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row>
    <row r="56" spans="1:46" ht="38.25" customHeight="1" x14ac:dyDescent="0.25">
      <c r="A56" s="5824" t="s">
        <v>3944</v>
      </c>
      <c r="B56" s="1913"/>
      <c r="C56" s="5825"/>
      <c r="D56" s="2025"/>
      <c r="E56" s="2025"/>
      <c r="F56" s="712"/>
      <c r="G56" s="712"/>
      <c r="H56" s="712"/>
      <c r="I56" s="712"/>
      <c r="J56" s="712"/>
      <c r="K56" s="712"/>
      <c r="L56" s="712"/>
      <c r="M56" s="712"/>
      <c r="N56" s="712"/>
      <c r="O56" s="65"/>
      <c r="P56" s="5677"/>
      <c r="Q56" s="65"/>
      <c r="R56" s="712"/>
      <c r="S56" s="712"/>
      <c r="T56" s="712"/>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row>
    <row r="57" spans="1:46" x14ac:dyDescent="0.25">
      <c r="A57" s="233" t="s">
        <v>3945</v>
      </c>
      <c r="B57" s="38"/>
      <c r="C57" s="72"/>
      <c r="D57" s="745"/>
      <c r="E57" s="745"/>
      <c r="F57" s="5809"/>
      <c r="G57" s="5809"/>
      <c r="H57" s="5809"/>
      <c r="I57" s="5809"/>
      <c r="J57" s="5809"/>
      <c r="K57" s="5809"/>
      <c r="L57" s="5809"/>
      <c r="M57" s="5809"/>
      <c r="N57" s="5809"/>
      <c r="O57" s="5809"/>
      <c r="P57" s="712"/>
      <c r="Q57" s="712"/>
      <c r="R57" s="712"/>
      <c r="S57" s="712"/>
      <c r="T57" s="712"/>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row>
    <row r="58" spans="1:46" x14ac:dyDescent="0.25">
      <c r="A58" s="8421" t="s">
        <v>3549</v>
      </c>
      <c r="B58" s="8422"/>
      <c r="C58" s="8421" t="s">
        <v>50</v>
      </c>
      <c r="D58" s="8422"/>
      <c r="E58" s="8424"/>
      <c r="F58" s="6511" t="s">
        <v>3946</v>
      </c>
      <c r="G58" s="6512"/>
      <c r="H58" s="6512"/>
      <c r="I58" s="6512"/>
      <c r="J58" s="6512"/>
      <c r="K58" s="6512"/>
      <c r="L58" s="6512"/>
      <c r="M58" s="6512"/>
      <c r="N58" s="6512"/>
      <c r="O58" s="8425"/>
      <c r="P58" s="8426" t="s">
        <v>112</v>
      </c>
      <c r="Q58" s="8430" t="s">
        <v>111</v>
      </c>
      <c r="R58" s="712"/>
      <c r="S58" s="712"/>
      <c r="T58" s="712"/>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row>
    <row r="59" spans="1:46" x14ac:dyDescent="0.25">
      <c r="A59" s="8118"/>
      <c r="B59" s="7794"/>
      <c r="C59" s="6536"/>
      <c r="D59" s="8135"/>
      <c r="E59" s="6537"/>
      <c r="F59" s="8433" t="s">
        <v>494</v>
      </c>
      <c r="G59" s="8434"/>
      <c r="H59" s="8433" t="s">
        <v>495</v>
      </c>
      <c r="I59" s="8434"/>
      <c r="J59" s="8433" t="s">
        <v>496</v>
      </c>
      <c r="K59" s="8434"/>
      <c r="L59" s="8433" t="s">
        <v>497</v>
      </c>
      <c r="M59" s="8434"/>
      <c r="N59" s="8433" t="s">
        <v>3947</v>
      </c>
      <c r="O59" s="8435"/>
      <c r="P59" s="8427"/>
      <c r="Q59" s="8431"/>
      <c r="R59" s="712"/>
      <c r="S59" s="712"/>
      <c r="T59" s="712"/>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row>
    <row r="60" spans="1:46" ht="21" x14ac:dyDescent="0.25">
      <c r="A60" s="8423"/>
      <c r="B60" s="8135"/>
      <c r="C60" s="5606" t="s">
        <v>55</v>
      </c>
      <c r="D60" s="5828" t="s">
        <v>81</v>
      </c>
      <c r="E60" s="5606" t="s">
        <v>56</v>
      </c>
      <c r="F60" s="5688" t="s">
        <v>81</v>
      </c>
      <c r="G60" s="5805" t="s">
        <v>56</v>
      </c>
      <c r="H60" s="5688" t="s">
        <v>81</v>
      </c>
      <c r="I60" s="5805" t="s">
        <v>56</v>
      </c>
      <c r="J60" s="5688" t="s">
        <v>81</v>
      </c>
      <c r="K60" s="5805" t="s">
        <v>56</v>
      </c>
      <c r="L60" s="5688" t="s">
        <v>81</v>
      </c>
      <c r="M60" s="5805" t="s">
        <v>56</v>
      </c>
      <c r="N60" s="5688" t="s">
        <v>81</v>
      </c>
      <c r="O60" s="5829" t="s">
        <v>56</v>
      </c>
      <c r="P60" s="8428"/>
      <c r="Q60" s="8432" t="s">
        <v>56</v>
      </c>
      <c r="R60" s="712"/>
      <c r="S60" s="712"/>
      <c r="T60" s="712"/>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row>
    <row r="61" spans="1:46" x14ac:dyDescent="0.25">
      <c r="A61" s="6547" t="s">
        <v>29</v>
      </c>
      <c r="B61" s="7751"/>
      <c r="C61" s="5830">
        <f t="shared" ref="C61:C66" si="2">SUM(D61+E61)</f>
        <v>0</v>
      </c>
      <c r="D61" s="5830">
        <f>SUM(F61+H61+J61+L61)</f>
        <v>0</v>
      </c>
      <c r="E61" s="5831">
        <f>SUM(G61+I61+K61+M61)</f>
        <v>0</v>
      </c>
      <c r="F61" s="5701"/>
      <c r="G61" s="593"/>
      <c r="H61" s="5701"/>
      <c r="I61" s="593"/>
      <c r="J61" s="5701"/>
      <c r="K61" s="593"/>
      <c r="L61" s="5701"/>
      <c r="M61" s="593"/>
      <c r="N61" s="2002"/>
      <c r="O61" s="2003"/>
      <c r="P61" s="833"/>
      <c r="Q61" s="705"/>
      <c r="R61" s="1096" t="str">
        <f>CA61&amp;CB61</f>
        <v/>
      </c>
      <c r="S61" s="712"/>
      <c r="T61" s="712"/>
      <c r="U61" s="745"/>
      <c r="V61" s="745"/>
      <c r="W61" s="745"/>
      <c r="X61" s="745"/>
      <c r="Y61" s="745"/>
      <c r="Z61" s="745"/>
      <c r="AA61" s="745"/>
      <c r="AB61" s="745"/>
      <c r="AC61" s="745"/>
      <c r="AD61" s="745"/>
      <c r="AE61" s="745"/>
      <c r="AF61" s="745"/>
      <c r="AG61" s="745"/>
      <c r="AH61" s="745"/>
      <c r="AI61" s="745"/>
      <c r="AJ61" s="745"/>
      <c r="AK61" s="745"/>
      <c r="AL61" s="745"/>
      <c r="AM61" s="745"/>
      <c r="AN61" s="745"/>
      <c r="AO61" s="745"/>
      <c r="AP61" s="745"/>
      <c r="AQ61" s="745"/>
      <c r="AR61" s="745"/>
      <c r="AS61" s="745"/>
      <c r="AT61" s="745"/>
    </row>
    <row r="62" spans="1:46" x14ac:dyDescent="0.25">
      <c r="A62" s="8151" t="s">
        <v>3948</v>
      </c>
      <c r="B62" s="8152"/>
      <c r="C62" s="5832">
        <f t="shared" si="2"/>
        <v>0</v>
      </c>
      <c r="D62" s="2871">
        <f>SUM(F62+H62+J62+L62)</f>
        <v>0</v>
      </c>
      <c r="E62" s="5467">
        <f>SUM(G62+I62+K62+M62)</f>
        <v>0</v>
      </c>
      <c r="F62" s="2013"/>
      <c r="G62" s="1924"/>
      <c r="H62" s="2013"/>
      <c r="I62" s="2014"/>
      <c r="J62" s="2013"/>
      <c r="K62" s="2014"/>
      <c r="L62" s="1923"/>
      <c r="M62" s="1924"/>
      <c r="N62" s="2061"/>
      <c r="O62" s="2040"/>
      <c r="P62" s="2166"/>
      <c r="Q62" s="1924"/>
      <c r="R62" s="1096" t="str">
        <f>CA62&amp;CB62</f>
        <v/>
      </c>
      <c r="S62" s="712"/>
      <c r="T62" s="712"/>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row>
    <row r="63" spans="1:46" x14ac:dyDescent="0.25">
      <c r="A63" s="6547" t="s">
        <v>31</v>
      </c>
      <c r="B63" s="6547"/>
      <c r="C63" s="5348">
        <f t="shared" si="2"/>
        <v>0</v>
      </c>
      <c r="D63" s="5348">
        <f>SUM(F63+H63+J63+L63+N63)</f>
        <v>0</v>
      </c>
      <c r="E63" s="2027">
        <f>SUM(G63+I63+K63+M63+O63)</f>
        <v>0</v>
      </c>
      <c r="F63" s="5833"/>
      <c r="G63" s="5834"/>
      <c r="H63" s="5835"/>
      <c r="I63" s="5836"/>
      <c r="J63" s="5837"/>
      <c r="K63" s="5838"/>
      <c r="L63" s="1923"/>
      <c r="M63" s="1924"/>
      <c r="N63" s="1923"/>
      <c r="O63" s="1994"/>
      <c r="P63" s="2166"/>
      <c r="Q63" s="1924"/>
      <c r="R63" s="1096" t="str">
        <f>CA63&amp;CB63</f>
        <v/>
      </c>
      <c r="S63" s="712"/>
      <c r="T63" s="712"/>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c r="AS63" s="745"/>
      <c r="AT63" s="745"/>
    </row>
    <row r="64" spans="1:46" x14ac:dyDescent="0.25">
      <c r="A64" s="8429" t="s">
        <v>3949</v>
      </c>
      <c r="B64" s="8429"/>
      <c r="C64" s="5348">
        <f t="shared" si="2"/>
        <v>0</v>
      </c>
      <c r="D64" s="5348">
        <f>SUM(J64+L64+N64)</f>
        <v>0</v>
      </c>
      <c r="E64" s="2027">
        <f>SUM(K64+M64+O64)</f>
        <v>0</v>
      </c>
      <c r="F64" s="2002"/>
      <c r="G64" s="2003"/>
      <c r="H64" s="2002"/>
      <c r="I64" s="2003"/>
      <c r="J64" s="5833"/>
      <c r="K64" s="5839"/>
      <c r="L64" s="2013"/>
      <c r="M64" s="2014"/>
      <c r="N64" s="2013"/>
      <c r="O64" s="2169"/>
      <c r="P64" s="2178"/>
      <c r="Q64" s="2014"/>
      <c r="R64" s="1096" t="str">
        <f>CA64&amp;CB64</f>
        <v/>
      </c>
      <c r="S64" s="712"/>
      <c r="T64" s="712"/>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row>
    <row r="65" spans="1:46" x14ac:dyDescent="0.25">
      <c r="A65" s="7751" t="s">
        <v>3558</v>
      </c>
      <c r="B65" s="7752"/>
      <c r="C65" s="5348">
        <f t="shared" si="2"/>
        <v>0</v>
      </c>
      <c r="D65" s="5348">
        <f t="shared" ref="D65:E66" si="3">SUM(J65+L65+N65)</f>
        <v>0</v>
      </c>
      <c r="E65" s="2027">
        <f t="shared" si="3"/>
        <v>0</v>
      </c>
      <c r="F65" s="2061"/>
      <c r="G65" s="2040"/>
      <c r="H65" s="2061"/>
      <c r="I65" s="2040"/>
      <c r="J65" s="5833"/>
      <c r="K65" s="5839"/>
      <c r="L65" s="2013"/>
      <c r="M65" s="2014"/>
      <c r="N65" s="2013"/>
      <c r="O65" s="2169"/>
      <c r="P65" s="2178"/>
      <c r="Q65" s="2014"/>
      <c r="R65" s="5840"/>
      <c r="S65" s="712"/>
      <c r="T65" s="712"/>
      <c r="U65" s="745"/>
      <c r="V65" s="745"/>
      <c r="W65" s="745"/>
      <c r="X65" s="745"/>
      <c r="Y65" s="745"/>
      <c r="Z65" s="745"/>
      <c r="AA65" s="745"/>
      <c r="AB65" s="745"/>
      <c r="AC65" s="745"/>
      <c r="AD65" s="745"/>
      <c r="AE65" s="745"/>
      <c r="AF65" s="745"/>
      <c r="AG65" s="745"/>
      <c r="AH65" s="745"/>
      <c r="AI65" s="745"/>
      <c r="AJ65" s="745"/>
      <c r="AK65" s="745"/>
      <c r="AL65" s="745"/>
      <c r="AM65" s="745"/>
      <c r="AN65" s="745"/>
      <c r="AO65" s="745"/>
      <c r="AP65" s="745"/>
      <c r="AQ65" s="745"/>
      <c r="AR65" s="745"/>
      <c r="AS65" s="745"/>
      <c r="AT65" s="745"/>
    </row>
    <row r="66" spans="1:46" x14ac:dyDescent="0.25">
      <c r="A66" s="8420" t="s">
        <v>3559</v>
      </c>
      <c r="B66" s="8339"/>
      <c r="C66" s="5350">
        <f t="shared" si="2"/>
        <v>0</v>
      </c>
      <c r="D66" s="5350">
        <f t="shared" si="3"/>
        <v>0</v>
      </c>
      <c r="E66" s="2121">
        <f t="shared" si="3"/>
        <v>0</v>
      </c>
      <c r="F66" s="2034"/>
      <c r="G66" s="2035"/>
      <c r="H66" s="2034"/>
      <c r="I66" s="2035"/>
      <c r="J66" s="5841"/>
      <c r="K66" s="5842"/>
      <c r="L66" s="2022"/>
      <c r="M66" s="2021"/>
      <c r="N66" s="2022"/>
      <c r="O66" s="2024"/>
      <c r="P66" s="2167"/>
      <c r="Q66" s="2021"/>
      <c r="R66" s="5840"/>
      <c r="S66" s="712"/>
      <c r="T66" s="712"/>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row>
    <row r="67" spans="1:46" x14ac:dyDescent="0.25">
      <c r="A67" s="1411" t="s">
        <v>3950</v>
      </c>
      <c r="B67" s="5843"/>
      <c r="C67" s="712"/>
      <c r="D67" s="712"/>
      <c r="E67" s="712"/>
      <c r="F67" s="712"/>
      <c r="G67" s="712"/>
      <c r="H67" s="712"/>
      <c r="I67" s="712"/>
      <c r="J67" s="712"/>
      <c r="K67" s="712"/>
      <c r="L67" s="712"/>
      <c r="M67" s="712"/>
      <c r="N67" s="712"/>
      <c r="O67" s="712"/>
      <c r="P67" s="712"/>
      <c r="Q67" s="712"/>
      <c r="R67" s="712"/>
      <c r="S67" s="712"/>
      <c r="T67" s="712"/>
      <c r="U67" s="745"/>
      <c r="V67" s="745"/>
      <c r="W67" s="745"/>
      <c r="X67" s="745"/>
      <c r="Y67" s="745"/>
      <c r="Z67" s="745"/>
      <c r="AA67" s="745"/>
      <c r="AB67" s="745"/>
      <c r="AC67" s="745"/>
      <c r="AD67" s="745"/>
      <c r="AE67" s="745"/>
      <c r="AF67" s="745"/>
      <c r="AG67" s="745"/>
      <c r="AH67" s="745"/>
      <c r="AI67" s="745"/>
      <c r="AJ67" s="745"/>
      <c r="AK67" s="745"/>
      <c r="AL67" s="745"/>
      <c r="AM67" s="745"/>
      <c r="AN67" s="745"/>
      <c r="AO67" s="745"/>
      <c r="AP67" s="745"/>
      <c r="AQ67" s="745"/>
      <c r="AR67" s="745"/>
      <c r="AS67" s="745"/>
      <c r="AT67" s="745"/>
    </row>
    <row r="68" spans="1:46" ht="21" x14ac:dyDescent="0.25">
      <c r="A68" s="5844" t="s">
        <v>334</v>
      </c>
      <c r="B68" s="5845" t="s">
        <v>2624</v>
      </c>
      <c r="C68" s="5845" t="s">
        <v>112</v>
      </c>
      <c r="D68" s="5845" t="s">
        <v>111</v>
      </c>
      <c r="E68" s="712"/>
      <c r="F68" s="712"/>
      <c r="G68" s="712"/>
      <c r="H68" s="712"/>
      <c r="I68" s="712"/>
      <c r="J68" s="712"/>
      <c r="K68" s="712"/>
      <c r="L68" s="712"/>
      <c r="M68" s="712"/>
      <c r="N68" s="712"/>
      <c r="O68" s="712"/>
      <c r="P68" s="712"/>
      <c r="Q68" s="712"/>
      <c r="R68" s="712"/>
      <c r="S68" s="712"/>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row>
    <row r="69" spans="1:46" ht="42.75" customHeight="1" x14ac:dyDescent="0.25">
      <c r="A69" s="5846" t="s">
        <v>3951</v>
      </c>
      <c r="B69" s="5847"/>
      <c r="C69" s="5847"/>
      <c r="D69" s="5847"/>
      <c r="E69" s="1096" t="str">
        <f>CA69&amp;CB69</f>
        <v/>
      </c>
      <c r="F69" s="712"/>
      <c r="G69" s="712"/>
      <c r="H69" s="712"/>
      <c r="I69" s="712"/>
      <c r="J69" s="712"/>
      <c r="K69" s="712"/>
      <c r="L69" s="712"/>
      <c r="M69" s="712"/>
      <c r="N69" s="712"/>
      <c r="O69" s="712"/>
      <c r="P69" s="712"/>
      <c r="Q69" s="712"/>
      <c r="R69" s="712"/>
      <c r="S69" s="712"/>
      <c r="T69" s="745"/>
      <c r="U69" s="745"/>
      <c r="V69" s="745"/>
      <c r="W69" s="745"/>
      <c r="X69" s="745"/>
      <c r="Y69" s="745"/>
      <c r="Z69" s="745"/>
      <c r="AA69" s="745"/>
      <c r="AB69" s="745"/>
      <c r="AC69" s="745"/>
      <c r="AD69" s="745"/>
      <c r="AE69" s="745"/>
      <c r="AF69" s="745"/>
      <c r="AG69" s="745"/>
      <c r="AH69" s="745"/>
      <c r="AI69" s="745"/>
      <c r="AJ69" s="745"/>
      <c r="AK69" s="745"/>
      <c r="AL69" s="745"/>
      <c r="AM69" s="745"/>
      <c r="AN69" s="745"/>
      <c r="AO69" s="745"/>
      <c r="AP69" s="745"/>
      <c r="AQ69" s="745"/>
      <c r="AR69" s="745"/>
      <c r="AS69" s="745"/>
      <c r="AT69" s="745"/>
    </row>
    <row r="70" spans="1:46" ht="25.5" customHeight="1" x14ac:dyDescent="0.25">
      <c r="A70" s="5848" t="s">
        <v>3952</v>
      </c>
      <c r="B70" s="5849"/>
      <c r="C70" s="5849"/>
      <c r="D70" s="5849"/>
      <c r="E70" s="1096" t="str">
        <f>CA70&amp;CB70</f>
        <v/>
      </c>
      <c r="F70" s="712"/>
      <c r="G70" s="712"/>
      <c r="H70" s="712"/>
      <c r="I70" s="712"/>
      <c r="J70" s="712"/>
      <c r="K70" s="712"/>
      <c r="L70" s="712"/>
      <c r="M70" s="712"/>
      <c r="N70" s="712"/>
      <c r="O70" s="712"/>
      <c r="P70" s="712"/>
      <c r="Q70" s="712"/>
      <c r="R70" s="712"/>
      <c r="S70" s="712"/>
      <c r="T70" s="745"/>
      <c r="U70" s="745"/>
      <c r="V70" s="745"/>
      <c r="W70" s="745"/>
      <c r="X70" s="745"/>
      <c r="Y70" s="745"/>
      <c r="Z70" s="745"/>
      <c r="AA70" s="745"/>
      <c r="AB70" s="745"/>
      <c r="AC70" s="745"/>
      <c r="AD70" s="745"/>
      <c r="AE70" s="745"/>
      <c r="AF70" s="745"/>
      <c r="AG70" s="745"/>
      <c r="AH70" s="745"/>
      <c r="AI70" s="745"/>
      <c r="AJ70" s="745"/>
      <c r="AK70" s="745"/>
      <c r="AL70" s="745"/>
      <c r="AM70" s="745"/>
      <c r="AN70" s="745"/>
      <c r="AO70" s="745"/>
      <c r="AP70" s="745"/>
      <c r="AQ70" s="745"/>
      <c r="AR70" s="745"/>
      <c r="AS70" s="745"/>
      <c r="AT70" s="745"/>
    </row>
    <row r="71" spans="1:46" ht="39.75" customHeight="1" x14ac:dyDescent="0.25">
      <c r="A71" s="5850" t="s">
        <v>3953</v>
      </c>
      <c r="B71" s="5851"/>
      <c r="C71" s="5851"/>
      <c r="D71" s="5851"/>
      <c r="E71" s="1096" t="str">
        <f>CA71&amp;CB71</f>
        <v/>
      </c>
      <c r="F71" s="712"/>
      <c r="G71" s="712"/>
      <c r="H71" s="712"/>
      <c r="I71" s="712"/>
      <c r="J71" s="712"/>
      <c r="K71" s="712"/>
      <c r="L71" s="712"/>
      <c r="M71" s="712"/>
      <c r="N71" s="712"/>
      <c r="O71" s="712"/>
      <c r="P71" s="712"/>
      <c r="Q71" s="712"/>
      <c r="R71" s="712"/>
      <c r="S71" s="712"/>
      <c r="T71" s="712"/>
      <c r="U71" s="745"/>
      <c r="V71" s="745"/>
      <c r="W71" s="745"/>
      <c r="X71" s="745"/>
      <c r="Y71" s="745"/>
      <c r="Z71" s="745"/>
      <c r="AA71" s="745"/>
      <c r="AB71" s="745"/>
      <c r="AC71" s="745"/>
      <c r="AD71" s="745"/>
      <c r="AE71" s="745"/>
      <c r="AF71" s="745"/>
      <c r="AG71" s="745"/>
      <c r="AH71" s="745"/>
      <c r="AI71" s="745"/>
      <c r="AJ71" s="745"/>
      <c r="AK71" s="745"/>
      <c r="AL71" s="745"/>
      <c r="AM71" s="745"/>
      <c r="AN71" s="745"/>
      <c r="AO71" s="745"/>
      <c r="AP71" s="745"/>
      <c r="AQ71" s="745"/>
      <c r="AR71" s="745"/>
      <c r="AS71" s="745"/>
      <c r="AT71" s="745"/>
    </row>
    <row r="72" spans="1:46" x14ac:dyDescent="0.25">
      <c r="A72" s="712"/>
      <c r="B72" s="712"/>
      <c r="C72" s="712"/>
      <c r="D72" s="712"/>
      <c r="E72" s="712"/>
      <c r="F72" s="712"/>
      <c r="G72" s="712"/>
      <c r="H72" s="712"/>
      <c r="I72" s="712"/>
      <c r="J72" s="712"/>
      <c r="K72" s="712"/>
      <c r="L72" s="712"/>
      <c r="M72" s="712"/>
      <c r="N72" s="712"/>
      <c r="O72" s="712"/>
      <c r="P72" s="712"/>
      <c r="Q72" s="712"/>
      <c r="R72" s="712"/>
      <c r="S72" s="712"/>
      <c r="T72" s="712"/>
      <c r="U72" s="745"/>
      <c r="V72" s="745"/>
      <c r="W72" s="745"/>
      <c r="X72" s="745"/>
      <c r="Y72" s="745"/>
      <c r="Z72" s="745"/>
      <c r="AA72" s="745"/>
      <c r="AB72" s="745"/>
      <c r="AC72" s="745"/>
      <c r="AD72" s="745"/>
      <c r="AE72" s="745"/>
      <c r="AF72" s="745"/>
      <c r="AG72" s="745"/>
      <c r="AH72" s="745"/>
      <c r="AI72" s="745"/>
      <c r="AJ72" s="745"/>
      <c r="AK72" s="745"/>
      <c r="AL72" s="745"/>
      <c r="AM72" s="745"/>
      <c r="AN72" s="745"/>
      <c r="AO72" s="745"/>
      <c r="AP72" s="745"/>
      <c r="AQ72" s="745"/>
      <c r="AR72" s="745"/>
      <c r="AS72" s="745"/>
      <c r="AT72" s="745"/>
    </row>
    <row r="73" spans="1:46" x14ac:dyDescent="0.25">
      <c r="A73" s="712"/>
      <c r="B73" s="712"/>
      <c r="C73" s="712"/>
      <c r="D73" s="712"/>
      <c r="E73" s="712"/>
      <c r="F73" s="712"/>
      <c r="G73" s="712"/>
      <c r="H73" s="712"/>
      <c r="I73" s="712"/>
      <c r="J73" s="712"/>
      <c r="K73" s="712"/>
      <c r="L73" s="712"/>
      <c r="M73" s="712"/>
      <c r="N73" s="712"/>
      <c r="O73" s="712"/>
      <c r="P73" s="712"/>
      <c r="Q73" s="712"/>
      <c r="R73" s="712"/>
      <c r="S73" s="712"/>
      <c r="T73" s="712"/>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row>
    <row r="74" spans="1:46" x14ac:dyDescent="0.25">
      <c r="A74" s="712"/>
      <c r="B74" s="712"/>
      <c r="C74" s="712"/>
      <c r="D74" s="712"/>
      <c r="E74" s="712"/>
      <c r="F74" s="712"/>
      <c r="G74" s="712"/>
      <c r="H74" s="712"/>
      <c r="I74" s="712"/>
      <c r="J74" s="712"/>
      <c r="K74" s="712"/>
      <c r="L74" s="712"/>
      <c r="M74" s="712"/>
      <c r="N74" s="712"/>
      <c r="O74" s="712"/>
      <c r="P74" s="712"/>
      <c r="Q74" s="712"/>
      <c r="R74" s="712"/>
      <c r="S74" s="712"/>
      <c r="T74" s="712"/>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c r="AT74" s="745"/>
    </row>
    <row r="75" spans="1:46" x14ac:dyDescent="0.25">
      <c r="A75" s="712"/>
      <c r="B75" s="712"/>
      <c r="C75" s="712"/>
      <c r="D75" s="712"/>
      <c r="E75" s="712"/>
      <c r="F75" s="712"/>
      <c r="G75" s="712"/>
      <c r="H75" s="712"/>
      <c r="I75" s="712"/>
      <c r="J75" s="712"/>
      <c r="K75" s="712"/>
      <c r="L75" s="712"/>
      <c r="M75" s="712"/>
      <c r="N75" s="712"/>
      <c r="O75" s="712"/>
      <c r="P75" s="712"/>
      <c r="Q75" s="712"/>
      <c r="R75" s="712"/>
      <c r="S75" s="712"/>
      <c r="T75" s="712"/>
      <c r="U75" s="745"/>
      <c r="V75" s="745"/>
      <c r="W75" s="745"/>
      <c r="X75" s="745"/>
      <c r="Y75" s="745"/>
      <c r="Z75" s="745"/>
      <c r="AA75" s="745"/>
      <c r="AB75" s="745"/>
      <c r="AC75" s="745"/>
      <c r="AD75" s="745"/>
      <c r="AE75" s="745"/>
      <c r="AF75" s="745"/>
      <c r="AG75" s="745"/>
      <c r="AH75" s="745"/>
      <c r="AI75" s="745"/>
      <c r="AJ75" s="745"/>
      <c r="AK75" s="745"/>
      <c r="AL75" s="745"/>
      <c r="AM75" s="745"/>
      <c r="AN75" s="745"/>
      <c r="AO75" s="745"/>
      <c r="AP75" s="745"/>
      <c r="AQ75" s="745"/>
      <c r="AR75" s="745"/>
      <c r="AS75" s="745"/>
      <c r="AT75" s="745"/>
    </row>
    <row r="76" spans="1:46" x14ac:dyDescent="0.25">
      <c r="A76" s="712"/>
      <c r="B76" s="712"/>
      <c r="C76" s="712"/>
      <c r="D76" s="712"/>
      <c r="E76" s="712"/>
      <c r="F76" s="712"/>
      <c r="G76" s="712"/>
      <c r="H76" s="712"/>
      <c r="I76" s="712"/>
      <c r="J76" s="712"/>
      <c r="K76" s="712"/>
      <c r="L76" s="712"/>
      <c r="M76" s="712"/>
      <c r="N76" s="712"/>
      <c r="O76" s="712"/>
      <c r="P76" s="712"/>
      <c r="Q76" s="712"/>
      <c r="R76" s="712"/>
      <c r="S76" s="712"/>
      <c r="T76" s="712"/>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row>
    <row r="77" spans="1:46" x14ac:dyDescent="0.25">
      <c r="A77" s="712"/>
      <c r="B77" s="712"/>
      <c r="C77" s="712"/>
      <c r="D77" s="712"/>
      <c r="E77" s="712"/>
      <c r="F77" s="712"/>
      <c r="G77" s="712"/>
      <c r="H77" s="712"/>
      <c r="I77" s="712"/>
      <c r="J77" s="712"/>
      <c r="K77" s="712"/>
      <c r="L77" s="712"/>
      <c r="M77" s="712"/>
      <c r="N77" s="712"/>
      <c r="O77" s="712"/>
      <c r="P77" s="712"/>
      <c r="Q77" s="712"/>
      <c r="R77" s="712"/>
      <c r="S77" s="712"/>
      <c r="T77" s="712"/>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row>
    <row r="78" spans="1:46" x14ac:dyDescent="0.25">
      <c r="A78" s="712"/>
      <c r="B78" s="712"/>
      <c r="C78" s="712"/>
      <c r="D78" s="712"/>
      <c r="E78" s="712"/>
      <c r="F78" s="712"/>
      <c r="G78" s="712"/>
      <c r="H78" s="712"/>
      <c r="I78" s="712"/>
      <c r="J78" s="712"/>
      <c r="K78" s="712"/>
      <c r="L78" s="712"/>
      <c r="M78" s="712"/>
      <c r="N78" s="712"/>
      <c r="O78" s="712"/>
      <c r="P78" s="712"/>
      <c r="Q78" s="712"/>
      <c r="R78" s="712"/>
      <c r="S78" s="712"/>
      <c r="T78" s="712"/>
      <c r="U78" s="745"/>
      <c r="V78" s="745"/>
      <c r="W78" s="745"/>
      <c r="X78" s="745"/>
      <c r="Y78" s="745"/>
      <c r="Z78" s="745"/>
      <c r="AA78" s="745"/>
      <c r="AB78" s="745"/>
      <c r="AC78" s="745"/>
      <c r="AD78" s="745"/>
      <c r="AE78" s="745"/>
      <c r="AF78" s="745"/>
      <c r="AG78" s="745"/>
      <c r="AH78" s="745"/>
      <c r="AI78" s="745"/>
      <c r="AJ78" s="745"/>
      <c r="AK78" s="745"/>
      <c r="AL78" s="745"/>
      <c r="AM78" s="745"/>
      <c r="AN78" s="745"/>
      <c r="AO78" s="745"/>
      <c r="AP78" s="745"/>
      <c r="AQ78" s="745"/>
      <c r="AR78" s="745"/>
      <c r="AS78" s="745"/>
      <c r="AT78" s="745"/>
    </row>
    <row r="79" spans="1:46" x14ac:dyDescent="0.25">
      <c r="A79" s="712"/>
      <c r="B79" s="712"/>
      <c r="C79" s="712"/>
      <c r="D79" s="712"/>
      <c r="E79" s="712"/>
      <c r="F79" s="712"/>
      <c r="G79" s="712"/>
      <c r="H79" s="712"/>
      <c r="I79" s="712"/>
      <c r="J79" s="712"/>
      <c r="K79" s="712"/>
      <c r="L79" s="712"/>
      <c r="M79" s="712"/>
      <c r="N79" s="712"/>
      <c r="O79" s="712"/>
      <c r="P79" s="712"/>
      <c r="Q79" s="712"/>
      <c r="R79" s="712"/>
      <c r="S79" s="712"/>
      <c r="T79" s="712"/>
      <c r="U79" s="745"/>
      <c r="V79" s="745"/>
      <c r="W79" s="745"/>
      <c r="X79" s="745"/>
      <c r="Y79" s="745"/>
      <c r="Z79" s="745"/>
      <c r="AA79" s="745"/>
      <c r="AB79" s="745"/>
      <c r="AC79" s="745"/>
      <c r="AD79" s="745"/>
      <c r="AE79" s="745"/>
      <c r="AF79" s="745"/>
      <c r="AG79" s="745"/>
      <c r="AH79" s="745"/>
      <c r="AI79" s="745"/>
      <c r="AJ79" s="745"/>
      <c r="AK79" s="745"/>
      <c r="AL79" s="745"/>
      <c r="AM79" s="745"/>
      <c r="AN79" s="745"/>
      <c r="AO79" s="745"/>
      <c r="AP79" s="745"/>
      <c r="AQ79" s="745"/>
      <c r="AR79" s="745"/>
      <c r="AS79" s="745"/>
      <c r="AT79" s="745"/>
    </row>
    <row r="80" spans="1:46" x14ac:dyDescent="0.25">
      <c r="A80" s="712"/>
      <c r="B80" s="712"/>
      <c r="C80" s="712"/>
      <c r="D80" s="712"/>
      <c r="E80" s="712"/>
      <c r="F80" s="712"/>
      <c r="G80" s="712"/>
      <c r="H80" s="712"/>
      <c r="I80" s="712"/>
      <c r="J80" s="712"/>
      <c r="K80" s="712"/>
      <c r="L80" s="712"/>
      <c r="M80" s="712"/>
      <c r="N80" s="712"/>
      <c r="O80" s="712"/>
      <c r="P80" s="712"/>
      <c r="Q80" s="712"/>
      <c r="R80" s="712"/>
      <c r="S80" s="712"/>
      <c r="T80" s="712"/>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row>
    <row r="81" spans="1:46" x14ac:dyDescent="0.25">
      <c r="A81" s="712"/>
      <c r="B81" s="712"/>
      <c r="C81" s="712"/>
      <c r="D81" s="712"/>
      <c r="E81" s="712"/>
      <c r="F81" s="712"/>
      <c r="G81" s="712"/>
      <c r="H81" s="712"/>
      <c r="I81" s="712"/>
      <c r="J81" s="712"/>
      <c r="K81" s="712"/>
      <c r="L81" s="712"/>
      <c r="M81" s="712"/>
      <c r="N81" s="712"/>
      <c r="O81" s="712"/>
      <c r="P81" s="712"/>
      <c r="Q81" s="712"/>
      <c r="R81" s="712"/>
      <c r="S81" s="712"/>
      <c r="T81" s="712"/>
      <c r="U81" s="745"/>
      <c r="V81" s="745"/>
      <c r="W81" s="745"/>
      <c r="X81" s="745"/>
      <c r="Y81" s="745"/>
      <c r="Z81" s="745"/>
      <c r="AA81" s="745"/>
      <c r="AB81" s="745"/>
      <c r="AC81" s="745"/>
      <c r="AD81" s="745"/>
      <c r="AE81" s="745"/>
      <c r="AF81" s="745"/>
      <c r="AG81" s="745"/>
      <c r="AH81" s="745"/>
      <c r="AI81" s="745"/>
      <c r="AJ81" s="745"/>
      <c r="AK81" s="745"/>
      <c r="AL81" s="745"/>
      <c r="AM81" s="745"/>
      <c r="AN81" s="745"/>
      <c r="AO81" s="745"/>
      <c r="AP81" s="745"/>
      <c r="AQ81" s="745"/>
      <c r="AR81" s="745"/>
      <c r="AS81" s="745"/>
      <c r="AT81" s="745"/>
    </row>
    <row r="82" spans="1:46" x14ac:dyDescent="0.25">
      <c r="A82" s="712"/>
      <c r="B82" s="712"/>
      <c r="C82" s="712"/>
      <c r="D82" s="712"/>
      <c r="E82" s="712"/>
      <c r="F82" s="712"/>
      <c r="G82" s="712"/>
      <c r="H82" s="712"/>
      <c r="I82" s="712"/>
      <c r="J82" s="712"/>
      <c r="K82" s="712"/>
      <c r="L82" s="712"/>
      <c r="M82" s="712"/>
      <c r="N82" s="712"/>
      <c r="O82" s="712"/>
      <c r="P82" s="712"/>
      <c r="Q82" s="712"/>
      <c r="R82" s="712"/>
      <c r="S82" s="712"/>
      <c r="T82" s="712"/>
      <c r="U82" s="745"/>
      <c r="V82" s="745"/>
      <c r="W82" s="745"/>
      <c r="X82" s="745"/>
      <c r="Y82" s="745"/>
      <c r="Z82" s="745"/>
      <c r="AA82" s="745"/>
      <c r="AB82" s="745"/>
      <c r="AC82" s="745"/>
      <c r="AD82" s="745"/>
      <c r="AE82" s="745"/>
      <c r="AF82" s="745"/>
      <c r="AG82" s="745"/>
      <c r="AH82" s="745"/>
      <c r="AI82" s="745"/>
      <c r="AJ82" s="745"/>
      <c r="AK82" s="745"/>
      <c r="AL82" s="745"/>
      <c r="AM82" s="745"/>
      <c r="AN82" s="745"/>
      <c r="AO82" s="745"/>
      <c r="AP82" s="745"/>
      <c r="AQ82" s="745"/>
      <c r="AR82" s="745"/>
      <c r="AS82" s="745"/>
      <c r="AT82" s="745"/>
    </row>
    <row r="83" spans="1:46" x14ac:dyDescent="0.25">
      <c r="A83" s="712"/>
      <c r="B83" s="712"/>
      <c r="C83" s="712"/>
      <c r="D83" s="712"/>
      <c r="E83" s="712"/>
      <c r="F83" s="712"/>
      <c r="G83" s="712"/>
      <c r="H83" s="712"/>
      <c r="I83" s="712"/>
      <c r="J83" s="712"/>
      <c r="K83" s="712"/>
      <c r="L83" s="712"/>
      <c r="M83" s="712"/>
      <c r="N83" s="712"/>
      <c r="O83" s="712"/>
      <c r="P83" s="712"/>
      <c r="Q83" s="712"/>
      <c r="R83" s="712"/>
      <c r="S83" s="712"/>
      <c r="T83" s="712"/>
      <c r="U83" s="745"/>
      <c r="V83" s="745"/>
      <c r="W83" s="745"/>
      <c r="X83" s="745"/>
      <c r="Y83" s="745"/>
      <c r="Z83" s="745"/>
      <c r="AA83" s="745"/>
      <c r="AB83" s="745"/>
      <c r="AC83" s="745"/>
      <c r="AD83" s="745"/>
      <c r="AE83" s="745"/>
      <c r="AF83" s="745"/>
      <c r="AG83" s="745"/>
      <c r="AH83" s="745"/>
      <c r="AI83" s="745"/>
      <c r="AJ83" s="745"/>
      <c r="AK83" s="745"/>
      <c r="AL83" s="745"/>
      <c r="AM83" s="745"/>
      <c r="AN83" s="745"/>
      <c r="AO83" s="745"/>
      <c r="AP83" s="745"/>
      <c r="AQ83" s="745"/>
      <c r="AR83" s="745"/>
      <c r="AS83" s="745"/>
      <c r="AT83" s="745"/>
    </row>
    <row r="84" spans="1:46" x14ac:dyDescent="0.25">
      <c r="A84" s="712"/>
      <c r="B84" s="712"/>
      <c r="C84" s="712"/>
      <c r="D84" s="712"/>
      <c r="E84" s="712"/>
      <c r="F84" s="712"/>
      <c r="G84" s="712"/>
      <c r="H84" s="712"/>
      <c r="I84" s="712"/>
      <c r="J84" s="712"/>
      <c r="K84" s="712"/>
      <c r="L84" s="712"/>
      <c r="M84" s="712"/>
      <c r="N84" s="712"/>
      <c r="O84" s="712"/>
      <c r="P84" s="712"/>
      <c r="Q84" s="712"/>
      <c r="R84" s="712"/>
      <c r="S84" s="712"/>
      <c r="T84" s="712"/>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row>
    <row r="85" spans="1:46" x14ac:dyDescent="0.25">
      <c r="A85" s="712"/>
      <c r="B85" s="712"/>
      <c r="C85" s="712"/>
      <c r="D85" s="712"/>
      <c r="E85" s="712"/>
      <c r="F85" s="712"/>
      <c r="G85" s="712"/>
      <c r="H85" s="712"/>
      <c r="I85" s="712"/>
      <c r="J85" s="712"/>
      <c r="K85" s="712"/>
      <c r="L85" s="712"/>
      <c r="M85" s="712"/>
      <c r="N85" s="712"/>
      <c r="O85" s="712"/>
      <c r="P85" s="712"/>
      <c r="Q85" s="712"/>
      <c r="R85" s="712"/>
      <c r="S85" s="712"/>
      <c r="T85" s="712"/>
      <c r="U85" s="745"/>
      <c r="V85" s="745"/>
      <c r="W85" s="745"/>
      <c r="X85" s="745"/>
      <c r="Y85" s="745"/>
      <c r="Z85" s="745"/>
      <c r="AA85" s="745"/>
      <c r="AB85" s="745"/>
      <c r="AC85" s="745"/>
      <c r="AD85" s="745"/>
      <c r="AE85" s="745"/>
      <c r="AF85" s="745"/>
      <c r="AG85" s="745"/>
      <c r="AH85" s="745"/>
      <c r="AI85" s="745"/>
      <c r="AJ85" s="745"/>
      <c r="AK85" s="745"/>
      <c r="AL85" s="745"/>
      <c r="AM85" s="745"/>
      <c r="AN85" s="745"/>
      <c r="AO85" s="745"/>
      <c r="AP85" s="745"/>
      <c r="AQ85" s="745"/>
      <c r="AR85" s="745"/>
      <c r="AS85" s="745"/>
      <c r="AT85" s="745"/>
    </row>
    <row r="86" spans="1:46" x14ac:dyDescent="0.25">
      <c r="A86" s="712"/>
      <c r="B86" s="712"/>
      <c r="C86" s="712"/>
      <c r="D86" s="712"/>
      <c r="E86" s="712"/>
      <c r="F86" s="712"/>
      <c r="G86" s="712"/>
      <c r="H86" s="712"/>
      <c r="I86" s="712"/>
      <c r="J86" s="712"/>
      <c r="K86" s="712"/>
      <c r="L86" s="712"/>
      <c r="M86" s="712"/>
      <c r="N86" s="712"/>
      <c r="O86" s="712"/>
      <c r="P86" s="712"/>
      <c r="Q86" s="712"/>
      <c r="R86" s="712"/>
      <c r="S86" s="712"/>
      <c r="T86" s="712"/>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c r="AT86" s="745"/>
    </row>
    <row r="87" spans="1:46" x14ac:dyDescent="0.25">
      <c r="A87" s="712"/>
      <c r="B87" s="712"/>
      <c r="C87" s="712"/>
      <c r="D87" s="712"/>
      <c r="E87" s="712"/>
      <c r="F87" s="712"/>
      <c r="G87" s="712"/>
      <c r="H87" s="712"/>
      <c r="I87" s="712"/>
      <c r="J87" s="712"/>
      <c r="K87" s="712"/>
      <c r="L87" s="712"/>
      <c r="M87" s="712"/>
      <c r="N87" s="712"/>
      <c r="O87" s="712"/>
      <c r="P87" s="712"/>
      <c r="Q87" s="712"/>
      <c r="R87" s="712"/>
      <c r="S87" s="712"/>
      <c r="T87" s="712"/>
      <c r="U87" s="745"/>
      <c r="V87" s="745"/>
      <c r="W87" s="745"/>
      <c r="X87" s="745"/>
      <c r="Y87" s="745"/>
      <c r="Z87" s="745"/>
      <c r="AA87" s="745"/>
      <c r="AB87" s="745"/>
      <c r="AC87" s="745"/>
      <c r="AD87" s="745"/>
      <c r="AE87" s="745"/>
      <c r="AF87" s="745"/>
      <c r="AG87" s="745"/>
      <c r="AH87" s="745"/>
      <c r="AI87" s="745"/>
      <c r="AJ87" s="745"/>
      <c r="AK87" s="745"/>
      <c r="AL87" s="745"/>
      <c r="AM87" s="745"/>
      <c r="AN87" s="745"/>
      <c r="AO87" s="745"/>
      <c r="AP87" s="745"/>
      <c r="AQ87" s="745"/>
      <c r="AR87" s="745"/>
      <c r="AS87" s="745"/>
      <c r="AT87" s="745"/>
    </row>
    <row r="88" spans="1:46" x14ac:dyDescent="0.25">
      <c r="A88" s="712"/>
      <c r="B88" s="712"/>
      <c r="C88" s="712"/>
      <c r="D88" s="712"/>
      <c r="E88" s="712"/>
      <c r="F88" s="712"/>
      <c r="G88" s="712"/>
      <c r="H88" s="712"/>
      <c r="I88" s="712"/>
      <c r="J88" s="712"/>
      <c r="K88" s="712"/>
      <c r="L88" s="712"/>
      <c r="M88" s="712"/>
      <c r="N88" s="712"/>
      <c r="O88" s="712"/>
      <c r="P88" s="712"/>
      <c r="Q88" s="712"/>
      <c r="R88" s="712"/>
      <c r="S88" s="712"/>
      <c r="T88" s="712"/>
      <c r="U88" s="745"/>
      <c r="V88" s="745"/>
      <c r="W88" s="745"/>
      <c r="X88" s="745"/>
      <c r="Y88" s="745"/>
      <c r="Z88" s="745"/>
      <c r="AA88" s="745"/>
      <c r="AB88" s="745"/>
      <c r="AC88" s="745"/>
      <c r="AD88" s="745"/>
      <c r="AE88" s="745"/>
      <c r="AF88" s="745"/>
      <c r="AG88" s="745"/>
      <c r="AH88" s="745"/>
      <c r="AI88" s="745"/>
      <c r="AJ88" s="745"/>
      <c r="AK88" s="745"/>
      <c r="AL88" s="745"/>
      <c r="AM88" s="745"/>
      <c r="AN88" s="745"/>
      <c r="AO88" s="745"/>
      <c r="AP88" s="745"/>
      <c r="AQ88" s="745"/>
      <c r="AR88" s="745"/>
      <c r="AS88" s="745"/>
      <c r="AT88" s="745"/>
    </row>
    <row r="89" spans="1:46" x14ac:dyDescent="0.25">
      <c r="A89" s="712"/>
      <c r="B89" s="712"/>
      <c r="C89" s="712"/>
      <c r="D89" s="712"/>
      <c r="E89" s="712"/>
      <c r="F89" s="712"/>
      <c r="G89" s="712"/>
      <c r="H89" s="712"/>
      <c r="I89" s="712"/>
      <c r="J89" s="712"/>
      <c r="K89" s="712"/>
      <c r="L89" s="712"/>
      <c r="M89" s="712"/>
      <c r="N89" s="712"/>
      <c r="O89" s="712"/>
      <c r="P89" s="712"/>
      <c r="Q89" s="712"/>
      <c r="R89" s="712"/>
      <c r="S89" s="712"/>
      <c r="T89" s="712"/>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row>
    <row r="90" spans="1:46" x14ac:dyDescent="0.25">
      <c r="A90" s="712"/>
      <c r="B90" s="712"/>
      <c r="C90" s="712"/>
      <c r="D90" s="712"/>
      <c r="E90" s="712"/>
      <c r="F90" s="712"/>
      <c r="G90" s="712"/>
      <c r="H90" s="712"/>
      <c r="I90" s="712"/>
      <c r="J90" s="712"/>
      <c r="K90" s="712"/>
      <c r="L90" s="712"/>
      <c r="M90" s="712"/>
      <c r="N90" s="712"/>
      <c r="O90" s="712"/>
      <c r="P90" s="712"/>
      <c r="Q90" s="712"/>
      <c r="R90" s="712"/>
      <c r="S90" s="712"/>
      <c r="T90" s="712"/>
      <c r="U90" s="745"/>
      <c r="V90" s="745"/>
      <c r="W90" s="745"/>
      <c r="X90" s="745"/>
      <c r="Y90" s="745"/>
      <c r="Z90" s="745"/>
      <c r="AA90" s="745"/>
      <c r="AB90" s="745"/>
      <c r="AC90" s="745"/>
      <c r="AD90" s="745"/>
      <c r="AE90" s="745"/>
      <c r="AF90" s="745"/>
      <c r="AG90" s="745"/>
      <c r="AH90" s="745"/>
      <c r="AI90" s="745"/>
      <c r="AJ90" s="745"/>
      <c r="AK90" s="745"/>
      <c r="AL90" s="745"/>
      <c r="AM90" s="745"/>
      <c r="AN90" s="745"/>
      <c r="AO90" s="745"/>
      <c r="AP90" s="745"/>
      <c r="AQ90" s="745"/>
      <c r="AR90" s="745"/>
      <c r="AS90" s="745"/>
      <c r="AT90" s="745"/>
    </row>
    <row r="91" spans="1:46" x14ac:dyDescent="0.25">
      <c r="A91" s="712"/>
      <c r="B91" s="712"/>
      <c r="C91" s="712"/>
      <c r="D91" s="712"/>
      <c r="E91" s="712"/>
      <c r="F91" s="712"/>
      <c r="G91" s="712"/>
      <c r="H91" s="712"/>
      <c r="I91" s="712"/>
      <c r="J91" s="712"/>
      <c r="K91" s="712"/>
      <c r="L91" s="712"/>
      <c r="M91" s="712"/>
      <c r="N91" s="712"/>
      <c r="O91" s="712"/>
      <c r="P91" s="712"/>
      <c r="Q91" s="712"/>
      <c r="R91" s="712"/>
      <c r="S91" s="712"/>
      <c r="T91" s="712"/>
      <c r="U91" s="745"/>
      <c r="V91" s="745"/>
      <c r="W91" s="745"/>
      <c r="X91" s="745"/>
      <c r="Y91" s="745"/>
      <c r="Z91" s="745"/>
      <c r="AA91" s="745"/>
      <c r="AB91" s="745"/>
      <c r="AC91" s="745"/>
      <c r="AD91" s="745"/>
      <c r="AE91" s="745"/>
      <c r="AF91" s="745"/>
      <c r="AG91" s="745"/>
      <c r="AH91" s="745"/>
      <c r="AI91" s="745"/>
      <c r="AJ91" s="745"/>
      <c r="AK91" s="745"/>
      <c r="AL91" s="745"/>
      <c r="AM91" s="745"/>
      <c r="AN91" s="745"/>
      <c r="AO91" s="745"/>
      <c r="AP91" s="745"/>
      <c r="AQ91" s="745"/>
      <c r="AR91" s="745"/>
      <c r="AS91" s="745"/>
      <c r="AT91" s="745"/>
    </row>
    <row r="92" spans="1:46" x14ac:dyDescent="0.25">
      <c r="A92" s="712"/>
      <c r="B92" s="712"/>
      <c r="C92" s="712"/>
      <c r="D92" s="712"/>
      <c r="E92" s="712"/>
      <c r="F92" s="712"/>
      <c r="G92" s="712"/>
      <c r="H92" s="712"/>
      <c r="I92" s="712"/>
      <c r="J92" s="712"/>
      <c r="K92" s="712"/>
      <c r="L92" s="712"/>
      <c r="M92" s="712"/>
      <c r="N92" s="712"/>
      <c r="O92" s="712"/>
      <c r="P92" s="712"/>
      <c r="Q92" s="712"/>
      <c r="R92" s="712"/>
      <c r="S92" s="712"/>
      <c r="T92" s="712"/>
      <c r="U92" s="745"/>
      <c r="V92" s="745"/>
      <c r="W92" s="745"/>
      <c r="X92" s="745"/>
      <c r="Y92" s="745"/>
      <c r="Z92" s="745"/>
      <c r="AA92" s="745"/>
      <c r="AB92" s="745"/>
      <c r="AC92" s="745"/>
      <c r="AD92" s="745"/>
      <c r="AE92" s="745"/>
      <c r="AF92" s="745"/>
      <c r="AG92" s="745"/>
      <c r="AH92" s="745"/>
      <c r="AI92" s="745"/>
      <c r="AJ92" s="745"/>
      <c r="AK92" s="745"/>
      <c r="AL92" s="745"/>
      <c r="AM92" s="745"/>
      <c r="AN92" s="745"/>
      <c r="AO92" s="745"/>
      <c r="AP92" s="745"/>
      <c r="AQ92" s="745"/>
      <c r="AR92" s="745"/>
      <c r="AS92" s="745"/>
      <c r="AT92" s="745"/>
    </row>
    <row r="93" spans="1:46" x14ac:dyDescent="0.25">
      <c r="A93" s="712"/>
      <c r="B93" s="712"/>
      <c r="C93" s="712"/>
      <c r="D93" s="712"/>
      <c r="E93" s="712"/>
      <c r="F93" s="712"/>
      <c r="G93" s="712"/>
      <c r="H93" s="712"/>
      <c r="I93" s="712"/>
      <c r="J93" s="712"/>
      <c r="K93" s="712"/>
      <c r="L93" s="712"/>
      <c r="M93" s="712"/>
      <c r="N93" s="712"/>
      <c r="O93" s="712"/>
      <c r="P93" s="712"/>
      <c r="Q93" s="712"/>
      <c r="R93" s="712"/>
      <c r="S93" s="712"/>
      <c r="T93" s="712"/>
      <c r="U93" s="745"/>
      <c r="V93" s="745"/>
      <c r="W93" s="745"/>
      <c r="X93" s="745"/>
      <c r="Y93" s="745"/>
      <c r="Z93" s="745"/>
      <c r="AA93" s="745"/>
      <c r="AB93" s="745"/>
      <c r="AC93" s="745"/>
      <c r="AD93" s="745"/>
      <c r="AE93" s="745"/>
      <c r="AF93" s="745"/>
      <c r="AG93" s="745"/>
      <c r="AH93" s="745"/>
      <c r="AI93" s="745"/>
      <c r="AJ93" s="745"/>
      <c r="AK93" s="745"/>
      <c r="AL93" s="745"/>
      <c r="AM93" s="745"/>
      <c r="AN93" s="745"/>
      <c r="AO93" s="745"/>
      <c r="AP93" s="745"/>
      <c r="AQ93" s="745"/>
      <c r="AR93" s="745"/>
      <c r="AS93" s="745"/>
      <c r="AT93" s="745"/>
    </row>
    <row r="94" spans="1:46" x14ac:dyDescent="0.25">
      <c r="A94" s="712"/>
      <c r="B94" s="712"/>
      <c r="C94" s="712"/>
      <c r="D94" s="712"/>
      <c r="E94" s="712"/>
      <c r="F94" s="712"/>
      <c r="G94" s="712"/>
      <c r="H94" s="712"/>
      <c r="I94" s="712"/>
      <c r="J94" s="712"/>
      <c r="K94" s="712"/>
      <c r="L94" s="712"/>
      <c r="M94" s="712"/>
      <c r="N94" s="712"/>
      <c r="O94" s="712"/>
      <c r="P94" s="712"/>
      <c r="Q94" s="712"/>
      <c r="R94" s="712"/>
      <c r="S94" s="712"/>
      <c r="T94" s="712"/>
      <c r="U94" s="745"/>
      <c r="V94" s="745"/>
      <c r="W94" s="745"/>
      <c r="X94" s="745"/>
      <c r="Y94" s="745"/>
      <c r="Z94" s="745"/>
      <c r="AA94" s="745"/>
      <c r="AB94" s="745"/>
      <c r="AC94" s="745"/>
      <c r="AD94" s="745"/>
      <c r="AE94" s="745"/>
      <c r="AF94" s="745"/>
      <c r="AG94" s="745"/>
      <c r="AH94" s="745"/>
      <c r="AI94" s="745"/>
      <c r="AJ94" s="745"/>
      <c r="AK94" s="745"/>
      <c r="AL94" s="745"/>
      <c r="AM94" s="745"/>
      <c r="AN94" s="745"/>
      <c r="AO94" s="745"/>
      <c r="AP94" s="745"/>
      <c r="AQ94" s="745"/>
      <c r="AR94" s="745"/>
      <c r="AS94" s="745"/>
      <c r="AT94" s="745"/>
    </row>
    <row r="95" spans="1:46" x14ac:dyDescent="0.25">
      <c r="A95" s="712"/>
      <c r="B95" s="712"/>
      <c r="C95" s="712"/>
      <c r="D95" s="712"/>
      <c r="E95" s="712"/>
      <c r="F95" s="712"/>
      <c r="G95" s="712"/>
      <c r="H95" s="712"/>
      <c r="I95" s="712"/>
      <c r="J95" s="712"/>
      <c r="K95" s="712"/>
      <c r="L95" s="712"/>
      <c r="M95" s="712"/>
      <c r="N95" s="712"/>
      <c r="O95" s="712"/>
      <c r="P95" s="712"/>
      <c r="Q95" s="712"/>
      <c r="R95" s="712"/>
      <c r="S95" s="712"/>
      <c r="T95" s="712"/>
      <c r="U95" s="745"/>
      <c r="V95" s="745"/>
      <c r="W95" s="745"/>
      <c r="X95" s="745"/>
      <c r="Y95" s="745"/>
      <c r="Z95" s="745"/>
      <c r="AA95" s="745"/>
      <c r="AB95" s="745"/>
      <c r="AC95" s="745"/>
      <c r="AD95" s="745"/>
      <c r="AE95" s="745"/>
      <c r="AF95" s="745"/>
      <c r="AG95" s="745"/>
      <c r="AH95" s="745"/>
      <c r="AI95" s="745"/>
      <c r="AJ95" s="745"/>
      <c r="AK95" s="745"/>
      <c r="AL95" s="745"/>
      <c r="AM95" s="745"/>
      <c r="AN95" s="745"/>
      <c r="AO95" s="745"/>
      <c r="AP95" s="745"/>
      <c r="AQ95" s="745"/>
      <c r="AR95" s="745"/>
      <c r="AS95" s="745"/>
      <c r="AT95" s="745"/>
    </row>
    <row r="96" spans="1:46" x14ac:dyDescent="0.25">
      <c r="A96" s="712"/>
      <c r="B96" s="712"/>
      <c r="C96" s="712"/>
      <c r="D96" s="712"/>
      <c r="E96" s="712"/>
      <c r="F96" s="712"/>
      <c r="G96" s="712"/>
      <c r="H96" s="712"/>
      <c r="I96" s="712"/>
      <c r="J96" s="712"/>
      <c r="K96" s="712"/>
      <c r="L96" s="712"/>
      <c r="M96" s="712"/>
      <c r="N96" s="712"/>
      <c r="O96" s="712"/>
      <c r="P96" s="712"/>
      <c r="Q96" s="712"/>
      <c r="R96" s="712"/>
      <c r="S96" s="712"/>
      <c r="T96" s="712"/>
      <c r="U96" s="745"/>
      <c r="V96" s="745"/>
      <c r="W96" s="745"/>
      <c r="X96" s="745"/>
      <c r="Y96" s="745"/>
      <c r="Z96" s="745"/>
      <c r="AA96" s="745"/>
      <c r="AB96" s="745"/>
      <c r="AC96" s="745"/>
      <c r="AD96" s="745"/>
      <c r="AE96" s="745"/>
      <c r="AF96" s="745"/>
      <c r="AG96" s="745"/>
      <c r="AH96" s="745"/>
      <c r="AI96" s="745"/>
      <c r="AJ96" s="745"/>
      <c r="AK96" s="745"/>
      <c r="AL96" s="745"/>
      <c r="AM96" s="745"/>
      <c r="AN96" s="745"/>
      <c r="AO96" s="745"/>
      <c r="AP96" s="745"/>
      <c r="AQ96" s="745"/>
      <c r="AR96" s="745"/>
      <c r="AS96" s="745"/>
      <c r="AT96" s="745"/>
    </row>
    <row r="97" spans="1:46" x14ac:dyDescent="0.25">
      <c r="A97" s="712"/>
      <c r="B97" s="712"/>
      <c r="C97" s="712"/>
      <c r="D97" s="712"/>
      <c r="E97" s="712"/>
      <c r="F97" s="712"/>
      <c r="G97" s="712"/>
      <c r="H97" s="712"/>
      <c r="I97" s="712"/>
      <c r="J97" s="712"/>
      <c r="K97" s="712"/>
      <c r="L97" s="712"/>
      <c r="M97" s="712"/>
      <c r="N97" s="712"/>
      <c r="O97" s="712"/>
      <c r="P97" s="712"/>
      <c r="Q97" s="712"/>
      <c r="R97" s="712"/>
      <c r="S97" s="712"/>
      <c r="T97" s="712"/>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c r="AT97" s="745"/>
    </row>
    <row r="98" spans="1:46" x14ac:dyDescent="0.25">
      <c r="A98" s="712"/>
      <c r="B98" s="712"/>
      <c r="C98" s="712"/>
      <c r="D98" s="712"/>
      <c r="E98" s="712"/>
      <c r="F98" s="712"/>
      <c r="G98" s="712"/>
      <c r="H98" s="712"/>
      <c r="I98" s="712"/>
      <c r="J98" s="712"/>
      <c r="K98" s="712"/>
      <c r="L98" s="712"/>
      <c r="M98" s="712"/>
      <c r="N98" s="712"/>
      <c r="O98" s="712"/>
      <c r="P98" s="712"/>
      <c r="Q98" s="712"/>
      <c r="R98" s="712"/>
      <c r="S98" s="712"/>
      <c r="T98" s="712"/>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c r="AT98" s="745"/>
    </row>
    <row r="99" spans="1:46" x14ac:dyDescent="0.25">
      <c r="A99" s="712"/>
      <c r="B99" s="712"/>
      <c r="C99" s="712"/>
      <c r="D99" s="712"/>
      <c r="E99" s="712"/>
      <c r="F99" s="712"/>
      <c r="G99" s="712"/>
      <c r="H99" s="712"/>
      <c r="I99" s="712"/>
      <c r="J99" s="712"/>
      <c r="K99" s="712"/>
      <c r="L99" s="712"/>
      <c r="M99" s="712"/>
      <c r="N99" s="712"/>
      <c r="O99" s="712"/>
      <c r="P99" s="712"/>
      <c r="Q99" s="712"/>
      <c r="R99" s="712"/>
      <c r="S99" s="712"/>
      <c r="T99" s="712"/>
      <c r="U99" s="745"/>
      <c r="V99" s="745"/>
      <c r="W99" s="745"/>
      <c r="X99" s="745"/>
      <c r="Y99" s="745"/>
      <c r="Z99" s="745"/>
      <c r="AA99" s="745"/>
      <c r="AB99" s="745"/>
      <c r="AC99" s="745"/>
      <c r="AD99" s="745"/>
      <c r="AE99" s="745"/>
      <c r="AF99" s="745"/>
      <c r="AG99" s="745"/>
      <c r="AH99" s="745"/>
      <c r="AI99" s="745"/>
      <c r="AJ99" s="745"/>
      <c r="AK99" s="745"/>
      <c r="AL99" s="745"/>
      <c r="AM99" s="745"/>
      <c r="AN99" s="745"/>
      <c r="AO99" s="745"/>
      <c r="AP99" s="745"/>
      <c r="AQ99" s="745"/>
      <c r="AR99" s="745"/>
      <c r="AS99" s="745"/>
      <c r="AT99" s="745"/>
    </row>
    <row r="100" spans="1:46" x14ac:dyDescent="0.25">
      <c r="A100" s="712"/>
      <c r="B100" s="712"/>
      <c r="C100" s="712"/>
      <c r="D100" s="712"/>
      <c r="E100" s="712"/>
      <c r="F100" s="712"/>
      <c r="G100" s="712"/>
      <c r="H100" s="712"/>
      <c r="I100" s="712"/>
      <c r="J100" s="712"/>
      <c r="K100" s="712"/>
      <c r="L100" s="712"/>
      <c r="M100" s="712"/>
      <c r="N100" s="712"/>
      <c r="O100" s="712"/>
      <c r="P100" s="712"/>
      <c r="Q100" s="712"/>
      <c r="R100" s="712"/>
      <c r="S100" s="712"/>
      <c r="T100" s="712"/>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row>
    <row r="101" spans="1:46" x14ac:dyDescent="0.25">
      <c r="A101" s="712"/>
      <c r="B101" s="712"/>
      <c r="C101" s="712"/>
      <c r="D101" s="712"/>
      <c r="E101" s="712"/>
      <c r="F101" s="712"/>
      <c r="G101" s="712"/>
      <c r="H101" s="712"/>
      <c r="I101" s="712"/>
      <c r="J101" s="712"/>
      <c r="K101" s="712"/>
      <c r="L101" s="712"/>
      <c r="M101" s="712"/>
      <c r="N101" s="712"/>
      <c r="O101" s="712"/>
      <c r="P101" s="712"/>
      <c r="Q101" s="712"/>
      <c r="R101" s="712"/>
      <c r="S101" s="712"/>
      <c r="T101" s="712"/>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row>
    <row r="102" spans="1:46" x14ac:dyDescent="0.25">
      <c r="A102" s="712"/>
      <c r="B102" s="712"/>
      <c r="C102" s="712"/>
      <c r="D102" s="712"/>
      <c r="E102" s="712"/>
      <c r="F102" s="712"/>
      <c r="G102" s="712"/>
      <c r="H102" s="712"/>
      <c r="I102" s="712"/>
      <c r="J102" s="712"/>
      <c r="K102" s="712"/>
      <c r="L102" s="712"/>
      <c r="M102" s="712"/>
      <c r="N102" s="712"/>
      <c r="O102" s="712"/>
      <c r="P102" s="712"/>
      <c r="Q102" s="712"/>
      <c r="R102" s="712"/>
      <c r="S102" s="712"/>
      <c r="T102" s="712"/>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c r="AT102" s="745"/>
    </row>
    <row r="103" spans="1:46" x14ac:dyDescent="0.25">
      <c r="A103" s="712"/>
      <c r="B103" s="712"/>
      <c r="C103" s="712"/>
      <c r="D103" s="712"/>
      <c r="E103" s="712"/>
      <c r="F103" s="712"/>
      <c r="G103" s="712"/>
      <c r="H103" s="712"/>
      <c r="I103" s="712"/>
      <c r="J103" s="712"/>
      <c r="K103" s="712"/>
      <c r="L103" s="712"/>
      <c r="M103" s="712"/>
      <c r="N103" s="712"/>
      <c r="O103" s="712"/>
      <c r="P103" s="712"/>
      <c r="Q103" s="712"/>
      <c r="R103" s="712"/>
      <c r="S103" s="712"/>
      <c r="T103" s="712"/>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c r="AT103" s="745"/>
    </row>
    <row r="104" spans="1:46" x14ac:dyDescent="0.25">
      <c r="A104" s="712"/>
      <c r="B104" s="712"/>
      <c r="C104" s="712"/>
      <c r="D104" s="712"/>
      <c r="E104" s="712"/>
      <c r="F104" s="712"/>
      <c r="G104" s="712"/>
      <c r="H104" s="712"/>
      <c r="I104" s="712"/>
      <c r="J104" s="712"/>
      <c r="K104" s="712"/>
      <c r="L104" s="712"/>
      <c r="M104" s="712"/>
      <c r="N104" s="712"/>
      <c r="O104" s="712"/>
      <c r="P104" s="712"/>
      <c r="Q104" s="712"/>
      <c r="R104" s="712"/>
      <c r="S104" s="712"/>
      <c r="T104" s="712"/>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c r="AT104" s="745"/>
    </row>
    <row r="105" spans="1:46" x14ac:dyDescent="0.25">
      <c r="A105" s="712"/>
      <c r="B105" s="712"/>
      <c r="C105" s="712"/>
      <c r="D105" s="712"/>
      <c r="E105" s="712"/>
      <c r="F105" s="712"/>
      <c r="G105" s="712"/>
      <c r="H105" s="712"/>
      <c r="I105" s="712"/>
      <c r="J105" s="712"/>
      <c r="K105" s="712"/>
      <c r="L105" s="712"/>
      <c r="M105" s="712"/>
      <c r="N105" s="712"/>
      <c r="O105" s="712"/>
      <c r="P105" s="712"/>
      <c r="Q105" s="712"/>
      <c r="R105" s="712"/>
      <c r="S105" s="712"/>
      <c r="T105" s="712"/>
      <c r="U105" s="745"/>
      <c r="V105" s="745"/>
      <c r="W105" s="745"/>
      <c r="X105" s="745"/>
      <c r="Y105" s="745"/>
      <c r="Z105" s="745"/>
      <c r="AA105" s="745"/>
      <c r="AB105" s="745"/>
      <c r="AC105" s="745"/>
      <c r="AD105" s="745"/>
      <c r="AE105" s="745"/>
      <c r="AF105" s="745"/>
      <c r="AG105" s="745"/>
      <c r="AH105" s="745"/>
      <c r="AI105" s="745"/>
      <c r="AJ105" s="745"/>
      <c r="AK105" s="745"/>
      <c r="AL105" s="745"/>
      <c r="AM105" s="745"/>
      <c r="AN105" s="745"/>
      <c r="AO105" s="745"/>
      <c r="AP105" s="745"/>
      <c r="AQ105" s="745"/>
      <c r="AR105" s="745"/>
      <c r="AS105" s="745"/>
      <c r="AT105" s="745"/>
    </row>
    <row r="106" spans="1:46" x14ac:dyDescent="0.25">
      <c r="A106" s="712"/>
      <c r="B106" s="712"/>
      <c r="C106" s="712"/>
      <c r="D106" s="712"/>
      <c r="E106" s="712"/>
      <c r="F106" s="712"/>
      <c r="G106" s="712"/>
      <c r="H106" s="712"/>
      <c r="I106" s="712"/>
      <c r="J106" s="712"/>
      <c r="K106" s="712"/>
      <c r="L106" s="712"/>
      <c r="M106" s="712"/>
      <c r="N106" s="712"/>
      <c r="O106" s="712"/>
      <c r="P106" s="712"/>
      <c r="Q106" s="712"/>
      <c r="R106" s="712"/>
      <c r="S106" s="712"/>
      <c r="T106" s="712"/>
      <c r="U106" s="745"/>
      <c r="V106" s="745"/>
      <c r="W106" s="745"/>
      <c r="X106" s="745"/>
      <c r="Y106" s="745"/>
      <c r="Z106" s="745"/>
      <c r="AA106" s="745"/>
      <c r="AB106" s="745"/>
      <c r="AC106" s="745"/>
      <c r="AD106" s="745"/>
      <c r="AE106" s="745"/>
      <c r="AF106" s="745"/>
      <c r="AG106" s="745"/>
      <c r="AH106" s="745"/>
      <c r="AI106" s="745"/>
      <c r="AJ106" s="745"/>
      <c r="AK106" s="745"/>
      <c r="AL106" s="745"/>
      <c r="AM106" s="745"/>
      <c r="AN106" s="745"/>
      <c r="AO106" s="745"/>
      <c r="AP106" s="745"/>
      <c r="AQ106" s="745"/>
      <c r="AR106" s="745"/>
      <c r="AS106" s="745"/>
      <c r="AT106" s="745"/>
    </row>
    <row r="107" spans="1:46" x14ac:dyDescent="0.25">
      <c r="A107" s="712"/>
      <c r="B107" s="712"/>
      <c r="C107" s="712"/>
      <c r="D107" s="712"/>
      <c r="E107" s="712"/>
      <c r="F107" s="712"/>
      <c r="G107" s="712"/>
      <c r="H107" s="712"/>
      <c r="I107" s="712"/>
      <c r="J107" s="712"/>
      <c r="K107" s="712"/>
      <c r="L107" s="712"/>
      <c r="M107" s="712"/>
      <c r="N107" s="712"/>
      <c r="O107" s="712"/>
      <c r="P107" s="712"/>
      <c r="Q107" s="712"/>
      <c r="R107" s="712"/>
      <c r="S107" s="712"/>
      <c r="T107" s="712"/>
      <c r="U107" s="745"/>
      <c r="V107" s="745"/>
      <c r="W107" s="745"/>
      <c r="X107" s="745"/>
      <c r="Y107" s="745"/>
      <c r="Z107" s="745"/>
      <c r="AA107" s="745"/>
      <c r="AB107" s="745"/>
      <c r="AC107" s="745"/>
      <c r="AD107" s="745"/>
      <c r="AE107" s="745"/>
      <c r="AF107" s="745"/>
      <c r="AG107" s="745"/>
      <c r="AH107" s="745"/>
      <c r="AI107" s="745"/>
      <c r="AJ107" s="745"/>
      <c r="AK107" s="745"/>
      <c r="AL107" s="745"/>
      <c r="AM107" s="745"/>
      <c r="AN107" s="745"/>
      <c r="AO107" s="745"/>
      <c r="AP107" s="745"/>
      <c r="AQ107" s="745"/>
      <c r="AR107" s="745"/>
      <c r="AS107" s="745"/>
      <c r="AT107" s="745"/>
    </row>
    <row r="108" spans="1:46" x14ac:dyDescent="0.25">
      <c r="A108" s="712"/>
      <c r="B108" s="712"/>
      <c r="C108" s="712"/>
      <c r="D108" s="712"/>
      <c r="E108" s="712"/>
      <c r="F108" s="712"/>
      <c r="G108" s="712"/>
      <c r="H108" s="712"/>
      <c r="I108" s="712"/>
      <c r="J108" s="712"/>
      <c r="K108" s="712"/>
      <c r="L108" s="712"/>
      <c r="M108" s="712"/>
      <c r="N108" s="712"/>
      <c r="O108" s="712"/>
      <c r="P108" s="712"/>
      <c r="Q108" s="712"/>
      <c r="R108" s="712"/>
      <c r="S108" s="712"/>
      <c r="T108" s="712"/>
      <c r="U108" s="745"/>
      <c r="V108" s="745"/>
      <c r="W108" s="745"/>
      <c r="X108" s="745"/>
      <c r="Y108" s="745"/>
      <c r="Z108" s="745"/>
      <c r="AA108" s="745"/>
      <c r="AB108" s="745"/>
      <c r="AC108" s="745"/>
      <c r="AD108" s="745"/>
      <c r="AE108" s="745"/>
      <c r="AF108" s="745"/>
      <c r="AG108" s="745"/>
      <c r="AH108" s="745"/>
      <c r="AI108" s="745"/>
      <c r="AJ108" s="745"/>
      <c r="AK108" s="745"/>
      <c r="AL108" s="745"/>
      <c r="AM108" s="745"/>
      <c r="AN108" s="745"/>
      <c r="AO108" s="745"/>
      <c r="AP108" s="745"/>
      <c r="AQ108" s="745"/>
      <c r="AR108" s="745"/>
      <c r="AS108" s="745"/>
      <c r="AT108" s="745"/>
    </row>
    <row r="109" spans="1:46" x14ac:dyDescent="0.25">
      <c r="A109" s="712"/>
      <c r="B109" s="712"/>
      <c r="C109" s="712"/>
      <c r="D109" s="712"/>
      <c r="E109" s="712"/>
      <c r="F109" s="712"/>
      <c r="G109" s="712"/>
      <c r="H109" s="712"/>
      <c r="I109" s="712"/>
      <c r="J109" s="712"/>
      <c r="K109" s="712"/>
      <c r="L109" s="712"/>
      <c r="M109" s="712"/>
      <c r="N109" s="712"/>
      <c r="O109" s="712"/>
      <c r="P109" s="712"/>
      <c r="Q109" s="712"/>
      <c r="R109" s="712"/>
      <c r="S109" s="712"/>
      <c r="T109" s="712"/>
      <c r="U109" s="745"/>
      <c r="V109" s="745"/>
      <c r="W109" s="745"/>
      <c r="X109" s="745"/>
      <c r="Y109" s="745"/>
      <c r="Z109" s="745"/>
      <c r="AA109" s="745"/>
      <c r="AB109" s="745"/>
      <c r="AC109" s="745"/>
      <c r="AD109" s="745"/>
      <c r="AE109" s="745"/>
      <c r="AF109" s="745"/>
      <c r="AG109" s="745"/>
      <c r="AH109" s="745"/>
      <c r="AI109" s="745"/>
      <c r="AJ109" s="745"/>
      <c r="AK109" s="745"/>
      <c r="AL109" s="745"/>
      <c r="AM109" s="745"/>
      <c r="AN109" s="745"/>
      <c r="AO109" s="745"/>
      <c r="AP109" s="745"/>
      <c r="AQ109" s="745"/>
      <c r="AR109" s="745"/>
      <c r="AS109" s="745"/>
      <c r="AT109" s="745"/>
    </row>
    <row r="110" spans="1:46" x14ac:dyDescent="0.25">
      <c r="A110" s="712"/>
      <c r="B110" s="712"/>
      <c r="C110" s="712"/>
      <c r="D110" s="712"/>
      <c r="E110" s="712"/>
      <c r="F110" s="712"/>
      <c r="G110" s="712"/>
      <c r="H110" s="712"/>
      <c r="I110" s="712"/>
      <c r="J110" s="712"/>
      <c r="K110" s="712"/>
      <c r="L110" s="712"/>
      <c r="M110" s="712"/>
      <c r="N110" s="712"/>
      <c r="O110" s="712"/>
      <c r="P110" s="712"/>
      <c r="Q110" s="712"/>
      <c r="R110" s="712"/>
      <c r="S110" s="712"/>
      <c r="T110" s="712"/>
      <c r="U110" s="745"/>
      <c r="V110" s="745"/>
      <c r="W110" s="745"/>
      <c r="X110" s="745"/>
      <c r="Y110" s="745"/>
      <c r="Z110" s="745"/>
      <c r="AA110" s="745"/>
      <c r="AB110" s="745"/>
      <c r="AC110" s="745"/>
      <c r="AD110" s="745"/>
      <c r="AE110" s="745"/>
      <c r="AF110" s="745"/>
      <c r="AG110" s="745"/>
      <c r="AH110" s="745"/>
      <c r="AI110" s="745"/>
      <c r="AJ110" s="745"/>
      <c r="AK110" s="745"/>
      <c r="AL110" s="745"/>
      <c r="AM110" s="745"/>
      <c r="AN110" s="745"/>
      <c r="AO110" s="745"/>
      <c r="AP110" s="745"/>
      <c r="AQ110" s="745"/>
      <c r="AR110" s="745"/>
      <c r="AS110" s="745"/>
      <c r="AT110" s="745"/>
    </row>
    <row r="111" spans="1:46" x14ac:dyDescent="0.25">
      <c r="A111" s="712"/>
      <c r="B111" s="712"/>
      <c r="C111" s="712"/>
      <c r="D111" s="712"/>
      <c r="E111" s="712"/>
      <c r="F111" s="712"/>
      <c r="G111" s="712"/>
      <c r="H111" s="712"/>
      <c r="I111" s="712"/>
      <c r="J111" s="712"/>
      <c r="K111" s="712"/>
      <c r="L111" s="712"/>
      <c r="M111" s="712"/>
      <c r="N111" s="712"/>
      <c r="O111" s="712"/>
      <c r="P111" s="712"/>
      <c r="Q111" s="712"/>
      <c r="R111" s="712"/>
      <c r="S111" s="712"/>
      <c r="T111" s="712"/>
      <c r="U111" s="745"/>
      <c r="V111" s="745"/>
      <c r="W111" s="745"/>
      <c r="X111" s="745"/>
      <c r="Y111" s="745"/>
      <c r="Z111" s="745"/>
      <c r="AA111" s="745"/>
      <c r="AB111" s="745"/>
      <c r="AC111" s="745"/>
      <c r="AD111" s="745"/>
      <c r="AE111" s="745"/>
      <c r="AF111" s="745"/>
      <c r="AG111" s="745"/>
      <c r="AH111" s="745"/>
      <c r="AI111" s="745"/>
      <c r="AJ111" s="745"/>
      <c r="AK111" s="745"/>
      <c r="AL111" s="745"/>
      <c r="AM111" s="745"/>
      <c r="AN111" s="745"/>
      <c r="AO111" s="745"/>
      <c r="AP111" s="745"/>
      <c r="AQ111" s="745"/>
      <c r="AR111" s="745"/>
      <c r="AS111" s="745"/>
      <c r="AT111" s="745"/>
    </row>
    <row r="112" spans="1:46" x14ac:dyDescent="0.25">
      <c r="A112" s="712"/>
      <c r="B112" s="712"/>
      <c r="C112" s="712"/>
      <c r="D112" s="712"/>
      <c r="E112" s="712"/>
      <c r="F112" s="712"/>
      <c r="G112" s="712"/>
      <c r="H112" s="712"/>
      <c r="I112" s="712"/>
      <c r="J112" s="712"/>
      <c r="K112" s="712"/>
      <c r="L112" s="712"/>
      <c r="M112" s="712"/>
      <c r="N112" s="712"/>
      <c r="O112" s="712"/>
      <c r="P112" s="712"/>
      <c r="Q112" s="712"/>
      <c r="R112" s="712"/>
      <c r="S112" s="712"/>
      <c r="T112" s="712"/>
      <c r="U112" s="745"/>
      <c r="V112" s="745"/>
      <c r="W112" s="745"/>
      <c r="X112" s="745"/>
      <c r="Y112" s="745"/>
      <c r="Z112" s="745"/>
      <c r="AA112" s="745"/>
      <c r="AB112" s="745"/>
      <c r="AC112" s="745"/>
      <c r="AD112" s="745"/>
      <c r="AE112" s="745"/>
      <c r="AF112" s="745"/>
      <c r="AG112" s="745"/>
      <c r="AH112" s="745"/>
      <c r="AI112" s="745"/>
      <c r="AJ112" s="745"/>
      <c r="AK112" s="745"/>
      <c r="AL112" s="745"/>
      <c r="AM112" s="745"/>
      <c r="AN112" s="745"/>
      <c r="AO112" s="745"/>
      <c r="AP112" s="745"/>
      <c r="AQ112" s="745"/>
      <c r="AR112" s="745"/>
      <c r="AS112" s="745"/>
      <c r="AT112" s="745"/>
    </row>
    <row r="113" spans="1:46" x14ac:dyDescent="0.25">
      <c r="A113" s="712"/>
      <c r="B113" s="712"/>
      <c r="C113" s="712"/>
      <c r="D113" s="712"/>
      <c r="E113" s="712"/>
      <c r="F113" s="712"/>
      <c r="G113" s="712"/>
      <c r="H113" s="712"/>
      <c r="I113" s="712"/>
      <c r="J113" s="712"/>
      <c r="K113" s="712"/>
      <c r="L113" s="712"/>
      <c r="M113" s="712"/>
      <c r="N113" s="712"/>
      <c r="O113" s="712"/>
      <c r="P113" s="712"/>
      <c r="Q113" s="712"/>
      <c r="R113" s="712"/>
      <c r="S113" s="712"/>
      <c r="T113" s="712"/>
      <c r="U113" s="745"/>
      <c r="V113" s="745"/>
      <c r="W113" s="745"/>
      <c r="X113" s="745"/>
      <c r="Y113" s="745"/>
      <c r="Z113" s="745"/>
      <c r="AA113" s="745"/>
      <c r="AB113" s="745"/>
      <c r="AC113" s="745"/>
      <c r="AD113" s="745"/>
      <c r="AE113" s="745"/>
      <c r="AF113" s="745"/>
      <c r="AG113" s="745"/>
      <c r="AH113" s="745"/>
      <c r="AI113" s="745"/>
      <c r="AJ113" s="745"/>
      <c r="AK113" s="745"/>
      <c r="AL113" s="745"/>
      <c r="AM113" s="745"/>
      <c r="AN113" s="745"/>
      <c r="AO113" s="745"/>
      <c r="AP113" s="745"/>
      <c r="AQ113" s="745"/>
      <c r="AR113" s="745"/>
      <c r="AS113" s="745"/>
      <c r="AT113" s="745"/>
    </row>
    <row r="114" spans="1:46" x14ac:dyDescent="0.25">
      <c r="A114" s="712"/>
      <c r="B114" s="712"/>
      <c r="C114" s="712"/>
      <c r="D114" s="712"/>
      <c r="E114" s="712"/>
      <c r="F114" s="712"/>
      <c r="G114" s="712"/>
      <c r="H114" s="712"/>
      <c r="I114" s="712"/>
      <c r="J114" s="712"/>
      <c r="K114" s="712"/>
      <c r="L114" s="712"/>
      <c r="M114" s="712"/>
      <c r="N114" s="712"/>
      <c r="O114" s="712"/>
      <c r="P114" s="712"/>
      <c r="Q114" s="712"/>
      <c r="R114" s="712"/>
      <c r="S114" s="712"/>
      <c r="T114" s="712"/>
      <c r="U114" s="745"/>
      <c r="V114" s="745"/>
      <c r="W114" s="745"/>
      <c r="X114" s="745"/>
      <c r="Y114" s="745"/>
      <c r="Z114" s="745"/>
      <c r="AA114" s="745"/>
      <c r="AB114" s="745"/>
      <c r="AC114" s="745"/>
      <c r="AD114" s="745"/>
      <c r="AE114" s="745"/>
      <c r="AF114" s="745"/>
      <c r="AG114" s="745"/>
      <c r="AH114" s="745"/>
      <c r="AI114" s="745"/>
      <c r="AJ114" s="745"/>
      <c r="AK114" s="745"/>
      <c r="AL114" s="745"/>
      <c r="AM114" s="745"/>
      <c r="AN114" s="745"/>
      <c r="AO114" s="745"/>
      <c r="AP114" s="745"/>
      <c r="AQ114" s="745"/>
      <c r="AR114" s="745"/>
      <c r="AS114" s="745"/>
      <c r="AT114" s="745"/>
    </row>
    <row r="115" spans="1:46" x14ac:dyDescent="0.25">
      <c r="A115" s="712"/>
      <c r="B115" s="712"/>
      <c r="C115" s="712"/>
      <c r="D115" s="712"/>
      <c r="E115" s="712"/>
      <c r="F115" s="712"/>
      <c r="G115" s="712"/>
      <c r="H115" s="712"/>
      <c r="I115" s="712"/>
      <c r="J115" s="712"/>
      <c r="K115" s="712"/>
      <c r="L115" s="712"/>
      <c r="M115" s="712"/>
      <c r="N115" s="712"/>
      <c r="O115" s="712"/>
      <c r="P115" s="712"/>
      <c r="Q115" s="712"/>
      <c r="R115" s="712"/>
      <c r="S115" s="712"/>
      <c r="T115" s="712"/>
      <c r="U115" s="745"/>
      <c r="V115" s="745"/>
      <c r="W115" s="745"/>
      <c r="X115" s="745"/>
      <c r="Y115" s="745"/>
      <c r="Z115" s="745"/>
      <c r="AA115" s="745"/>
      <c r="AB115" s="745"/>
      <c r="AC115" s="745"/>
      <c r="AD115" s="745"/>
      <c r="AE115" s="745"/>
      <c r="AF115" s="745"/>
      <c r="AG115" s="745"/>
      <c r="AH115" s="745"/>
      <c r="AI115" s="745"/>
      <c r="AJ115" s="745"/>
      <c r="AK115" s="745"/>
      <c r="AL115" s="745"/>
      <c r="AM115" s="745"/>
      <c r="AN115" s="745"/>
      <c r="AO115" s="745"/>
      <c r="AP115" s="745"/>
      <c r="AQ115" s="745"/>
      <c r="AR115" s="745"/>
      <c r="AS115" s="745"/>
      <c r="AT115" s="745"/>
    </row>
    <row r="116" spans="1:46" x14ac:dyDescent="0.25">
      <c r="A116" s="712"/>
      <c r="B116" s="712"/>
      <c r="C116" s="712"/>
      <c r="D116" s="712"/>
      <c r="E116" s="712"/>
      <c r="F116" s="712"/>
      <c r="G116" s="712"/>
      <c r="H116" s="712"/>
      <c r="I116" s="712"/>
      <c r="J116" s="712"/>
      <c r="K116" s="712"/>
      <c r="L116" s="712"/>
      <c r="M116" s="712"/>
      <c r="N116" s="712"/>
      <c r="O116" s="712"/>
      <c r="P116" s="712"/>
      <c r="Q116" s="712"/>
      <c r="R116" s="712"/>
      <c r="S116" s="712"/>
      <c r="T116" s="712"/>
      <c r="U116" s="745"/>
      <c r="V116" s="745"/>
      <c r="W116" s="745"/>
      <c r="X116" s="745"/>
      <c r="Y116" s="745"/>
      <c r="Z116" s="745"/>
      <c r="AA116" s="745"/>
      <c r="AB116" s="745"/>
      <c r="AC116" s="745"/>
      <c r="AD116" s="745"/>
      <c r="AE116" s="745"/>
      <c r="AF116" s="745"/>
      <c r="AG116" s="745"/>
      <c r="AH116" s="745"/>
      <c r="AI116" s="745"/>
      <c r="AJ116" s="745"/>
      <c r="AK116" s="745"/>
      <c r="AL116" s="745"/>
      <c r="AM116" s="745"/>
      <c r="AN116" s="745"/>
      <c r="AO116" s="745"/>
      <c r="AP116" s="745"/>
      <c r="AQ116" s="745"/>
      <c r="AR116" s="745"/>
      <c r="AS116" s="745"/>
      <c r="AT116" s="745"/>
    </row>
    <row r="117" spans="1:46" x14ac:dyDescent="0.25">
      <c r="A117" s="712"/>
      <c r="B117" s="712"/>
      <c r="C117" s="712"/>
      <c r="D117" s="712"/>
      <c r="E117" s="712"/>
      <c r="F117" s="712"/>
      <c r="G117" s="712"/>
      <c r="H117" s="712"/>
      <c r="I117" s="712"/>
      <c r="J117" s="712"/>
      <c r="K117" s="712"/>
      <c r="L117" s="712"/>
      <c r="M117" s="712"/>
      <c r="N117" s="712"/>
      <c r="O117" s="712"/>
      <c r="P117" s="712"/>
      <c r="Q117" s="712"/>
      <c r="R117" s="712"/>
      <c r="S117" s="712"/>
      <c r="T117" s="712"/>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5"/>
      <c r="AQ117" s="745"/>
      <c r="AR117" s="745"/>
      <c r="AS117" s="745"/>
      <c r="AT117" s="745"/>
    </row>
    <row r="118" spans="1:46" x14ac:dyDescent="0.25">
      <c r="A118" s="712"/>
      <c r="B118" s="712"/>
      <c r="C118" s="712"/>
      <c r="D118" s="712"/>
      <c r="E118" s="712"/>
      <c r="F118" s="712"/>
      <c r="G118" s="712"/>
      <c r="H118" s="712"/>
      <c r="I118" s="712"/>
      <c r="J118" s="712"/>
      <c r="K118" s="712"/>
      <c r="L118" s="712"/>
      <c r="M118" s="712"/>
      <c r="N118" s="712"/>
      <c r="O118" s="712"/>
      <c r="P118" s="712"/>
      <c r="Q118" s="712"/>
      <c r="R118" s="712"/>
      <c r="S118" s="712"/>
      <c r="T118" s="712"/>
      <c r="U118" s="745"/>
      <c r="V118" s="745"/>
      <c r="W118" s="745"/>
      <c r="X118" s="745"/>
      <c r="Y118" s="745"/>
      <c r="Z118" s="745"/>
      <c r="AA118" s="745"/>
      <c r="AB118" s="745"/>
      <c r="AC118" s="745"/>
      <c r="AD118" s="745"/>
      <c r="AE118" s="745"/>
      <c r="AF118" s="745"/>
      <c r="AG118" s="745"/>
      <c r="AH118" s="745"/>
      <c r="AI118" s="745"/>
      <c r="AJ118" s="745"/>
      <c r="AK118" s="745"/>
      <c r="AL118" s="745"/>
      <c r="AM118" s="745"/>
      <c r="AN118" s="745"/>
      <c r="AO118" s="745"/>
      <c r="AP118" s="745"/>
      <c r="AQ118" s="745"/>
      <c r="AR118" s="745"/>
      <c r="AS118" s="745"/>
      <c r="AT118" s="745"/>
    </row>
    <row r="119" spans="1:46" x14ac:dyDescent="0.25">
      <c r="A119" s="712"/>
      <c r="B119" s="712"/>
      <c r="C119" s="712"/>
      <c r="D119" s="712"/>
      <c r="E119" s="712"/>
      <c r="F119" s="712"/>
      <c r="G119" s="712"/>
      <c r="H119" s="712"/>
      <c r="I119" s="712"/>
      <c r="J119" s="712"/>
      <c r="K119" s="712"/>
      <c r="L119" s="712"/>
      <c r="M119" s="712"/>
      <c r="N119" s="712"/>
      <c r="O119" s="712"/>
      <c r="P119" s="712"/>
      <c r="Q119" s="712"/>
      <c r="R119" s="712"/>
      <c r="S119" s="712"/>
      <c r="T119" s="712"/>
      <c r="U119" s="745"/>
      <c r="V119" s="745"/>
      <c r="W119" s="745"/>
      <c r="X119" s="745"/>
      <c r="Y119" s="745"/>
      <c r="Z119" s="745"/>
      <c r="AA119" s="745"/>
      <c r="AB119" s="745"/>
      <c r="AC119" s="745"/>
      <c r="AD119" s="745"/>
      <c r="AE119" s="745"/>
      <c r="AF119" s="745"/>
      <c r="AG119" s="745"/>
      <c r="AH119" s="745"/>
      <c r="AI119" s="745"/>
      <c r="AJ119" s="745"/>
      <c r="AK119" s="745"/>
      <c r="AL119" s="745"/>
      <c r="AM119" s="745"/>
      <c r="AN119" s="745"/>
      <c r="AO119" s="745"/>
      <c r="AP119" s="745"/>
      <c r="AQ119" s="745"/>
      <c r="AR119" s="745"/>
      <c r="AS119" s="745"/>
      <c r="AT119" s="745"/>
    </row>
    <row r="120" spans="1:46" x14ac:dyDescent="0.25">
      <c r="A120" s="712"/>
      <c r="B120" s="712"/>
      <c r="C120" s="712"/>
      <c r="D120" s="712"/>
      <c r="E120" s="712"/>
      <c r="F120" s="712"/>
      <c r="G120" s="712"/>
      <c r="H120" s="712"/>
      <c r="I120" s="712"/>
      <c r="J120" s="712"/>
      <c r="K120" s="712"/>
      <c r="L120" s="712"/>
      <c r="M120" s="712"/>
      <c r="N120" s="712"/>
      <c r="O120" s="712"/>
      <c r="P120" s="712"/>
      <c r="Q120" s="712"/>
      <c r="R120" s="712"/>
      <c r="S120" s="712"/>
      <c r="T120" s="712"/>
      <c r="U120" s="745"/>
      <c r="V120" s="745"/>
      <c r="W120" s="745"/>
      <c r="X120" s="745"/>
      <c r="Y120" s="745"/>
      <c r="Z120" s="745"/>
      <c r="AA120" s="745"/>
      <c r="AB120" s="745"/>
      <c r="AC120" s="745"/>
      <c r="AD120" s="745"/>
      <c r="AE120" s="745"/>
      <c r="AF120" s="745"/>
      <c r="AG120" s="745"/>
      <c r="AH120" s="745"/>
      <c r="AI120" s="745"/>
      <c r="AJ120" s="745"/>
      <c r="AK120" s="745"/>
      <c r="AL120" s="745"/>
      <c r="AM120" s="745"/>
      <c r="AN120" s="745"/>
      <c r="AO120" s="745"/>
      <c r="AP120" s="745"/>
      <c r="AQ120" s="745"/>
      <c r="AR120" s="745"/>
      <c r="AS120" s="745"/>
      <c r="AT120" s="745"/>
    </row>
    <row r="121" spans="1:46" x14ac:dyDescent="0.25">
      <c r="A121" s="712"/>
      <c r="B121" s="712"/>
      <c r="C121" s="712"/>
      <c r="D121" s="712"/>
      <c r="E121" s="712"/>
      <c r="F121" s="712"/>
      <c r="G121" s="712"/>
      <c r="H121" s="712"/>
      <c r="I121" s="712"/>
      <c r="J121" s="712"/>
      <c r="K121" s="712"/>
      <c r="L121" s="712"/>
      <c r="M121" s="712"/>
      <c r="N121" s="712"/>
      <c r="O121" s="712"/>
      <c r="P121" s="712"/>
      <c r="Q121" s="712"/>
      <c r="R121" s="712"/>
      <c r="S121" s="712"/>
      <c r="T121" s="712"/>
      <c r="U121" s="745"/>
      <c r="V121" s="745"/>
      <c r="W121" s="745"/>
      <c r="X121" s="745"/>
      <c r="Y121" s="745"/>
      <c r="Z121" s="745"/>
      <c r="AA121" s="745"/>
      <c r="AB121" s="745"/>
      <c r="AC121" s="745"/>
      <c r="AD121" s="745"/>
      <c r="AE121" s="745"/>
      <c r="AF121" s="745"/>
      <c r="AG121" s="745"/>
      <c r="AH121" s="745"/>
      <c r="AI121" s="745"/>
      <c r="AJ121" s="745"/>
      <c r="AK121" s="745"/>
      <c r="AL121" s="745"/>
      <c r="AM121" s="745"/>
      <c r="AN121" s="745"/>
      <c r="AO121" s="745"/>
      <c r="AP121" s="745"/>
      <c r="AQ121" s="745"/>
      <c r="AR121" s="745"/>
      <c r="AS121" s="745"/>
      <c r="AT121" s="745"/>
    </row>
    <row r="122" spans="1:46" x14ac:dyDescent="0.25">
      <c r="A122" s="712"/>
      <c r="B122" s="712"/>
      <c r="C122" s="712"/>
      <c r="D122" s="712"/>
      <c r="E122" s="712"/>
      <c r="F122" s="712"/>
      <c r="G122" s="712"/>
      <c r="H122" s="712"/>
      <c r="I122" s="712"/>
      <c r="J122" s="712"/>
      <c r="K122" s="712"/>
      <c r="L122" s="712"/>
      <c r="M122" s="712"/>
      <c r="N122" s="712"/>
      <c r="O122" s="712"/>
      <c r="P122" s="712"/>
      <c r="Q122" s="712"/>
      <c r="R122" s="712"/>
      <c r="S122" s="712"/>
      <c r="T122" s="712"/>
      <c r="U122" s="745"/>
      <c r="V122" s="745"/>
      <c r="W122" s="745"/>
      <c r="X122" s="745"/>
      <c r="Y122" s="745"/>
      <c r="Z122" s="745"/>
      <c r="AA122" s="745"/>
      <c r="AB122" s="745"/>
      <c r="AC122" s="745"/>
      <c r="AD122" s="745"/>
      <c r="AE122" s="745"/>
      <c r="AF122" s="745"/>
      <c r="AG122" s="745"/>
      <c r="AH122" s="745"/>
      <c r="AI122" s="745"/>
      <c r="AJ122" s="745"/>
      <c r="AK122" s="745"/>
      <c r="AL122" s="745"/>
      <c r="AM122" s="745"/>
      <c r="AN122" s="745"/>
      <c r="AO122" s="745"/>
      <c r="AP122" s="745"/>
      <c r="AQ122" s="745"/>
      <c r="AR122" s="745"/>
      <c r="AS122" s="745"/>
      <c r="AT122" s="745"/>
    </row>
    <row r="123" spans="1:46" x14ac:dyDescent="0.25">
      <c r="A123" s="712"/>
      <c r="B123" s="712"/>
      <c r="C123" s="712"/>
      <c r="D123" s="712"/>
      <c r="E123" s="712"/>
      <c r="F123" s="712"/>
      <c r="G123" s="712"/>
      <c r="H123" s="712"/>
      <c r="I123" s="712"/>
      <c r="J123" s="712"/>
      <c r="K123" s="712"/>
      <c r="L123" s="712"/>
      <c r="M123" s="712"/>
      <c r="N123" s="712"/>
      <c r="O123" s="712"/>
      <c r="P123" s="712"/>
      <c r="Q123" s="712"/>
      <c r="R123" s="712"/>
      <c r="S123" s="712"/>
      <c r="T123" s="712"/>
      <c r="U123" s="745"/>
      <c r="V123" s="745"/>
      <c r="W123" s="745"/>
      <c r="X123" s="745"/>
      <c r="Y123" s="745"/>
      <c r="Z123" s="745"/>
      <c r="AA123" s="745"/>
      <c r="AB123" s="745"/>
      <c r="AC123" s="745"/>
      <c r="AD123" s="745"/>
      <c r="AE123" s="745"/>
      <c r="AF123" s="745"/>
      <c r="AG123" s="745"/>
      <c r="AH123" s="745"/>
      <c r="AI123" s="745"/>
      <c r="AJ123" s="745"/>
      <c r="AK123" s="745"/>
      <c r="AL123" s="745"/>
      <c r="AM123" s="745"/>
      <c r="AN123" s="745"/>
      <c r="AO123" s="745"/>
      <c r="AP123" s="745"/>
      <c r="AQ123" s="745"/>
      <c r="AR123" s="745"/>
      <c r="AS123" s="745"/>
      <c r="AT123" s="745"/>
    </row>
    <row r="124" spans="1:46" x14ac:dyDescent="0.25">
      <c r="A124" s="712"/>
      <c r="B124" s="712"/>
      <c r="C124" s="712"/>
      <c r="D124" s="712"/>
      <c r="E124" s="712"/>
      <c r="F124" s="712"/>
      <c r="G124" s="712"/>
      <c r="H124" s="712"/>
      <c r="I124" s="712"/>
      <c r="J124" s="712"/>
      <c r="K124" s="712"/>
      <c r="L124" s="712"/>
      <c r="M124" s="712"/>
      <c r="N124" s="712"/>
      <c r="O124" s="712"/>
      <c r="P124" s="712"/>
      <c r="Q124" s="712"/>
      <c r="R124" s="712"/>
      <c r="S124" s="712"/>
      <c r="T124" s="712"/>
      <c r="U124" s="745"/>
      <c r="V124" s="745"/>
      <c r="W124" s="745"/>
      <c r="X124" s="745"/>
      <c r="Y124" s="745"/>
      <c r="Z124" s="745"/>
      <c r="AA124" s="745"/>
      <c r="AB124" s="745"/>
      <c r="AC124" s="745"/>
      <c r="AD124" s="745"/>
      <c r="AE124" s="745"/>
      <c r="AF124" s="745"/>
      <c r="AG124" s="745"/>
      <c r="AH124" s="745"/>
      <c r="AI124" s="745"/>
      <c r="AJ124" s="745"/>
      <c r="AK124" s="745"/>
      <c r="AL124" s="745"/>
      <c r="AM124" s="745"/>
      <c r="AN124" s="745"/>
      <c r="AO124" s="745"/>
      <c r="AP124" s="745"/>
      <c r="AQ124" s="745"/>
      <c r="AR124" s="745"/>
      <c r="AS124" s="745"/>
      <c r="AT124" s="745"/>
    </row>
    <row r="125" spans="1:46" x14ac:dyDescent="0.25">
      <c r="A125" s="712"/>
      <c r="B125" s="712"/>
      <c r="C125" s="712"/>
      <c r="D125" s="712"/>
      <c r="E125" s="712"/>
      <c r="F125" s="712"/>
      <c r="G125" s="712"/>
      <c r="H125" s="712"/>
      <c r="I125" s="712"/>
      <c r="J125" s="712"/>
      <c r="K125" s="712"/>
      <c r="L125" s="712"/>
      <c r="M125" s="712"/>
      <c r="N125" s="712"/>
      <c r="O125" s="712"/>
      <c r="P125" s="712"/>
      <c r="Q125" s="712"/>
      <c r="R125" s="712"/>
      <c r="S125" s="712"/>
      <c r="T125" s="712"/>
      <c r="U125" s="745"/>
      <c r="V125" s="745"/>
      <c r="W125" s="745"/>
      <c r="X125" s="745"/>
      <c r="Y125" s="745"/>
      <c r="Z125" s="745"/>
      <c r="AA125" s="745"/>
      <c r="AB125" s="745"/>
      <c r="AC125" s="745"/>
      <c r="AD125" s="745"/>
      <c r="AE125" s="745"/>
      <c r="AF125" s="745"/>
      <c r="AG125" s="745"/>
      <c r="AH125" s="745"/>
      <c r="AI125" s="745"/>
      <c r="AJ125" s="745"/>
      <c r="AK125" s="745"/>
      <c r="AL125" s="745"/>
      <c r="AM125" s="745"/>
      <c r="AN125" s="745"/>
      <c r="AO125" s="745"/>
      <c r="AP125" s="745"/>
      <c r="AQ125" s="745"/>
      <c r="AR125" s="745"/>
      <c r="AS125" s="745"/>
      <c r="AT125" s="745"/>
    </row>
    <row r="126" spans="1:46" x14ac:dyDescent="0.25">
      <c r="A126" s="712"/>
      <c r="B126" s="712"/>
      <c r="C126" s="712"/>
      <c r="D126" s="712"/>
      <c r="E126" s="712"/>
      <c r="F126" s="712"/>
      <c r="G126" s="712"/>
      <c r="H126" s="712"/>
      <c r="I126" s="712"/>
      <c r="J126" s="712"/>
      <c r="K126" s="712"/>
      <c r="L126" s="712"/>
      <c r="M126" s="712"/>
      <c r="N126" s="712"/>
      <c r="O126" s="712"/>
      <c r="P126" s="712"/>
      <c r="Q126" s="712"/>
      <c r="R126" s="712"/>
      <c r="S126" s="712"/>
      <c r="T126" s="712"/>
      <c r="U126" s="745"/>
      <c r="V126" s="745"/>
      <c r="W126" s="745"/>
      <c r="X126" s="745"/>
      <c r="Y126" s="745"/>
      <c r="Z126" s="745"/>
      <c r="AA126" s="745"/>
      <c r="AB126" s="745"/>
      <c r="AC126" s="745"/>
      <c r="AD126" s="745"/>
      <c r="AE126" s="745"/>
      <c r="AF126" s="745"/>
      <c r="AG126" s="745"/>
      <c r="AH126" s="745"/>
      <c r="AI126" s="745"/>
      <c r="AJ126" s="745"/>
      <c r="AK126" s="745"/>
      <c r="AL126" s="745"/>
      <c r="AM126" s="745"/>
      <c r="AN126" s="745"/>
      <c r="AO126" s="745"/>
      <c r="AP126" s="745"/>
      <c r="AQ126" s="745"/>
      <c r="AR126" s="745"/>
      <c r="AS126" s="745"/>
      <c r="AT126" s="745"/>
    </row>
    <row r="127" spans="1:46" x14ac:dyDescent="0.25">
      <c r="A127" s="712"/>
      <c r="B127" s="712"/>
      <c r="C127" s="712"/>
      <c r="D127" s="712"/>
      <c r="E127" s="712"/>
      <c r="F127" s="712"/>
      <c r="G127" s="712"/>
      <c r="H127" s="712"/>
      <c r="I127" s="712"/>
      <c r="J127" s="712"/>
      <c r="K127" s="712"/>
      <c r="L127" s="712"/>
      <c r="M127" s="712"/>
      <c r="N127" s="712"/>
      <c r="O127" s="712"/>
      <c r="P127" s="712"/>
      <c r="Q127" s="712"/>
      <c r="R127" s="712"/>
      <c r="S127" s="712"/>
      <c r="T127" s="712"/>
      <c r="U127" s="745"/>
      <c r="V127" s="745"/>
      <c r="W127" s="745"/>
      <c r="X127" s="745"/>
      <c r="Y127" s="745"/>
      <c r="Z127" s="745"/>
      <c r="AA127" s="745"/>
      <c r="AB127" s="745"/>
      <c r="AC127" s="745"/>
      <c r="AD127" s="745"/>
      <c r="AE127" s="745"/>
      <c r="AF127" s="745"/>
      <c r="AG127" s="745"/>
      <c r="AH127" s="745"/>
      <c r="AI127" s="745"/>
      <c r="AJ127" s="745"/>
      <c r="AK127" s="745"/>
      <c r="AL127" s="745"/>
      <c r="AM127" s="745"/>
      <c r="AN127" s="745"/>
      <c r="AO127" s="745"/>
      <c r="AP127" s="745"/>
      <c r="AQ127" s="745"/>
      <c r="AR127" s="745"/>
      <c r="AS127" s="745"/>
      <c r="AT127" s="745"/>
    </row>
    <row r="128" spans="1:46" x14ac:dyDescent="0.25">
      <c r="A128" s="712"/>
      <c r="B128" s="712"/>
      <c r="C128" s="712"/>
      <c r="D128" s="712"/>
      <c r="E128" s="712"/>
      <c r="F128" s="712"/>
      <c r="G128" s="712"/>
      <c r="H128" s="712"/>
      <c r="I128" s="712"/>
      <c r="J128" s="712"/>
      <c r="K128" s="712"/>
      <c r="L128" s="712"/>
      <c r="M128" s="712"/>
      <c r="N128" s="712"/>
      <c r="O128" s="712"/>
      <c r="P128" s="712"/>
      <c r="Q128" s="712"/>
      <c r="R128" s="712"/>
      <c r="S128" s="712"/>
      <c r="T128" s="712"/>
      <c r="U128" s="745"/>
      <c r="V128" s="745"/>
      <c r="W128" s="745"/>
      <c r="X128" s="745"/>
      <c r="Y128" s="745"/>
      <c r="Z128" s="745"/>
      <c r="AA128" s="745"/>
      <c r="AB128" s="745"/>
      <c r="AC128" s="745"/>
      <c r="AD128" s="745"/>
      <c r="AE128" s="745"/>
      <c r="AF128" s="745"/>
      <c r="AG128" s="745"/>
      <c r="AH128" s="745"/>
      <c r="AI128" s="745"/>
      <c r="AJ128" s="745"/>
      <c r="AK128" s="745"/>
      <c r="AL128" s="745"/>
      <c r="AM128" s="745"/>
      <c r="AN128" s="745"/>
      <c r="AO128" s="745"/>
      <c r="AP128" s="745"/>
      <c r="AQ128" s="745"/>
      <c r="AR128" s="745"/>
      <c r="AS128" s="745"/>
      <c r="AT128" s="745"/>
    </row>
    <row r="129" spans="1:46" x14ac:dyDescent="0.25">
      <c r="A129" s="712"/>
      <c r="B129" s="712"/>
      <c r="C129" s="712"/>
      <c r="D129" s="712"/>
      <c r="E129" s="712"/>
      <c r="F129" s="712"/>
      <c r="G129" s="712"/>
      <c r="H129" s="712"/>
      <c r="I129" s="712"/>
      <c r="J129" s="712"/>
      <c r="K129" s="712"/>
      <c r="L129" s="712"/>
      <c r="M129" s="712"/>
      <c r="N129" s="712"/>
      <c r="O129" s="712"/>
      <c r="P129" s="712"/>
      <c r="Q129" s="712"/>
      <c r="R129" s="712"/>
      <c r="S129" s="712"/>
      <c r="T129" s="712"/>
      <c r="U129" s="745"/>
      <c r="V129" s="745"/>
      <c r="W129" s="745"/>
      <c r="X129" s="745"/>
      <c r="Y129" s="745"/>
      <c r="Z129" s="745"/>
      <c r="AA129" s="745"/>
      <c r="AB129" s="745"/>
      <c r="AC129" s="745"/>
      <c r="AD129" s="745"/>
      <c r="AE129" s="745"/>
      <c r="AF129" s="745"/>
      <c r="AG129" s="745"/>
      <c r="AH129" s="745"/>
      <c r="AI129" s="745"/>
      <c r="AJ129" s="745"/>
      <c r="AK129" s="745"/>
      <c r="AL129" s="745"/>
      <c r="AM129" s="745"/>
      <c r="AN129" s="745"/>
      <c r="AO129" s="745"/>
      <c r="AP129" s="745"/>
      <c r="AQ129" s="745"/>
      <c r="AR129" s="745"/>
      <c r="AS129" s="745"/>
      <c r="AT129" s="745"/>
    </row>
    <row r="130" spans="1:46" x14ac:dyDescent="0.25">
      <c r="A130" s="712"/>
      <c r="B130" s="712"/>
      <c r="C130" s="712"/>
      <c r="D130" s="712"/>
      <c r="E130" s="712"/>
      <c r="F130" s="712"/>
      <c r="G130" s="712"/>
      <c r="H130" s="712"/>
      <c r="I130" s="712"/>
      <c r="J130" s="712"/>
      <c r="K130" s="712"/>
      <c r="L130" s="712"/>
      <c r="M130" s="712"/>
      <c r="N130" s="712"/>
      <c r="O130" s="712"/>
      <c r="P130" s="712"/>
      <c r="Q130" s="712"/>
      <c r="R130" s="712"/>
      <c r="S130" s="712"/>
      <c r="T130" s="712"/>
      <c r="U130" s="745"/>
      <c r="V130" s="745"/>
      <c r="W130" s="745"/>
      <c r="X130" s="745"/>
      <c r="Y130" s="745"/>
      <c r="Z130" s="745"/>
      <c r="AA130" s="745"/>
      <c r="AB130" s="745"/>
      <c r="AC130" s="745"/>
      <c r="AD130" s="745"/>
      <c r="AE130" s="745"/>
      <c r="AF130" s="745"/>
      <c r="AG130" s="745"/>
      <c r="AH130" s="745"/>
      <c r="AI130" s="745"/>
      <c r="AJ130" s="745"/>
      <c r="AK130" s="745"/>
      <c r="AL130" s="745"/>
      <c r="AM130" s="745"/>
      <c r="AN130" s="745"/>
      <c r="AO130" s="745"/>
      <c r="AP130" s="745"/>
      <c r="AQ130" s="745"/>
      <c r="AR130" s="745"/>
      <c r="AS130" s="745"/>
      <c r="AT130" s="745"/>
    </row>
    <row r="131" spans="1:46" x14ac:dyDescent="0.25">
      <c r="A131" s="712"/>
      <c r="B131" s="712"/>
      <c r="C131" s="712"/>
      <c r="D131" s="712"/>
      <c r="E131" s="712"/>
      <c r="F131" s="712"/>
      <c r="G131" s="712"/>
      <c r="H131" s="712"/>
      <c r="I131" s="712"/>
      <c r="J131" s="712"/>
      <c r="K131" s="712"/>
      <c r="L131" s="712"/>
      <c r="M131" s="712"/>
      <c r="N131" s="712"/>
      <c r="O131" s="712"/>
      <c r="P131" s="712"/>
      <c r="Q131" s="712"/>
      <c r="R131" s="712"/>
      <c r="S131" s="712"/>
      <c r="T131" s="712"/>
      <c r="U131" s="745"/>
      <c r="V131" s="745"/>
      <c r="W131" s="745"/>
      <c r="X131" s="745"/>
      <c r="Y131" s="745"/>
      <c r="Z131" s="745"/>
      <c r="AA131" s="745"/>
      <c r="AB131" s="745"/>
      <c r="AC131" s="745"/>
      <c r="AD131" s="745"/>
      <c r="AE131" s="745"/>
      <c r="AF131" s="745"/>
      <c r="AG131" s="745"/>
      <c r="AH131" s="745"/>
      <c r="AI131" s="745"/>
      <c r="AJ131" s="745"/>
      <c r="AK131" s="745"/>
      <c r="AL131" s="745"/>
      <c r="AM131" s="745"/>
      <c r="AN131" s="745"/>
      <c r="AO131" s="745"/>
      <c r="AP131" s="745"/>
      <c r="AQ131" s="745"/>
      <c r="AR131" s="745"/>
      <c r="AS131" s="745"/>
      <c r="AT131" s="745"/>
    </row>
    <row r="132" spans="1:46" x14ac:dyDescent="0.25">
      <c r="A132" s="712"/>
      <c r="B132" s="712"/>
      <c r="C132" s="712"/>
      <c r="D132" s="712"/>
      <c r="E132" s="712"/>
      <c r="F132" s="712"/>
      <c r="G132" s="712"/>
      <c r="H132" s="712"/>
      <c r="I132" s="712"/>
      <c r="J132" s="712"/>
      <c r="K132" s="712"/>
      <c r="L132" s="712"/>
      <c r="M132" s="712"/>
      <c r="N132" s="712"/>
      <c r="O132" s="712"/>
      <c r="P132" s="712"/>
      <c r="Q132" s="712"/>
      <c r="R132" s="712"/>
      <c r="S132" s="712"/>
      <c r="T132" s="712"/>
      <c r="U132" s="745"/>
      <c r="V132" s="745"/>
      <c r="W132" s="745"/>
      <c r="X132" s="745"/>
      <c r="Y132" s="745"/>
      <c r="Z132" s="745"/>
      <c r="AA132" s="745"/>
      <c r="AB132" s="745"/>
      <c r="AC132" s="745"/>
      <c r="AD132" s="745"/>
      <c r="AE132" s="745"/>
      <c r="AF132" s="745"/>
      <c r="AG132" s="745"/>
      <c r="AH132" s="745"/>
      <c r="AI132" s="745"/>
      <c r="AJ132" s="745"/>
      <c r="AK132" s="745"/>
      <c r="AL132" s="745"/>
      <c r="AM132" s="745"/>
      <c r="AN132" s="745"/>
      <c r="AO132" s="745"/>
      <c r="AP132" s="745"/>
      <c r="AQ132" s="745"/>
      <c r="AR132" s="745"/>
      <c r="AS132" s="745"/>
      <c r="AT132" s="745"/>
    </row>
    <row r="133" spans="1:46" x14ac:dyDescent="0.25">
      <c r="A133" s="712"/>
      <c r="B133" s="712"/>
      <c r="C133" s="712"/>
      <c r="D133" s="712"/>
      <c r="E133" s="712"/>
      <c r="F133" s="712"/>
      <c r="G133" s="712"/>
      <c r="H133" s="712"/>
      <c r="I133" s="712"/>
      <c r="J133" s="712"/>
      <c r="K133" s="712"/>
      <c r="L133" s="712"/>
      <c r="M133" s="712"/>
      <c r="N133" s="712"/>
      <c r="O133" s="712"/>
      <c r="P133" s="712"/>
      <c r="Q133" s="712"/>
      <c r="R133" s="712"/>
      <c r="S133" s="712"/>
      <c r="T133" s="712"/>
      <c r="U133" s="745"/>
      <c r="V133" s="745"/>
      <c r="W133" s="745"/>
      <c r="X133" s="745"/>
      <c r="Y133" s="745"/>
      <c r="Z133" s="745"/>
      <c r="AA133" s="745"/>
      <c r="AB133" s="745"/>
      <c r="AC133" s="745"/>
      <c r="AD133" s="745"/>
      <c r="AE133" s="745"/>
      <c r="AF133" s="745"/>
      <c r="AG133" s="745"/>
      <c r="AH133" s="745"/>
      <c r="AI133" s="745"/>
      <c r="AJ133" s="745"/>
      <c r="AK133" s="745"/>
      <c r="AL133" s="745"/>
      <c r="AM133" s="745"/>
      <c r="AN133" s="745"/>
      <c r="AO133" s="745"/>
      <c r="AP133" s="745"/>
      <c r="AQ133" s="745"/>
      <c r="AR133" s="745"/>
      <c r="AS133" s="745"/>
      <c r="AT133" s="745"/>
    </row>
    <row r="134" spans="1:46" x14ac:dyDescent="0.25">
      <c r="A134" s="712"/>
      <c r="B134" s="712"/>
      <c r="C134" s="712"/>
      <c r="D134" s="712"/>
      <c r="E134" s="712"/>
      <c r="F134" s="712"/>
      <c r="G134" s="712"/>
      <c r="H134" s="712"/>
      <c r="I134" s="712"/>
      <c r="J134" s="712"/>
      <c r="K134" s="712"/>
      <c r="L134" s="712"/>
      <c r="M134" s="712"/>
      <c r="N134" s="712"/>
      <c r="O134" s="712"/>
      <c r="P134" s="712"/>
      <c r="Q134" s="712"/>
      <c r="R134" s="712"/>
      <c r="S134" s="712"/>
      <c r="T134" s="712"/>
      <c r="U134" s="745"/>
      <c r="V134" s="745"/>
      <c r="W134" s="745"/>
      <c r="X134" s="745"/>
      <c r="Y134" s="745"/>
      <c r="Z134" s="745"/>
      <c r="AA134" s="745"/>
      <c r="AB134" s="745"/>
      <c r="AC134" s="745"/>
      <c r="AD134" s="745"/>
      <c r="AE134" s="745"/>
      <c r="AF134" s="745"/>
      <c r="AG134" s="745"/>
      <c r="AH134" s="745"/>
      <c r="AI134" s="745"/>
      <c r="AJ134" s="745"/>
      <c r="AK134" s="745"/>
      <c r="AL134" s="745"/>
      <c r="AM134" s="745"/>
      <c r="AN134" s="745"/>
      <c r="AO134" s="745"/>
      <c r="AP134" s="745"/>
      <c r="AQ134" s="745"/>
      <c r="AR134" s="745"/>
      <c r="AS134" s="745"/>
      <c r="AT134" s="745"/>
    </row>
    <row r="135" spans="1:46" x14ac:dyDescent="0.25">
      <c r="A135" s="712"/>
      <c r="B135" s="712"/>
      <c r="C135" s="712"/>
      <c r="D135" s="712"/>
      <c r="E135" s="712"/>
      <c r="F135" s="712"/>
      <c r="G135" s="712"/>
      <c r="H135" s="712"/>
      <c r="I135" s="712"/>
      <c r="J135" s="712"/>
      <c r="K135" s="712"/>
      <c r="L135" s="712"/>
      <c r="M135" s="712"/>
      <c r="N135" s="712"/>
      <c r="O135" s="712"/>
      <c r="P135" s="712"/>
      <c r="Q135" s="712"/>
      <c r="R135" s="712"/>
      <c r="S135" s="712"/>
      <c r="T135" s="712"/>
      <c r="U135" s="745"/>
      <c r="V135" s="745"/>
      <c r="W135" s="745"/>
      <c r="X135" s="745"/>
      <c r="Y135" s="745"/>
      <c r="Z135" s="745"/>
      <c r="AA135" s="745"/>
      <c r="AB135" s="745"/>
      <c r="AC135" s="745"/>
      <c r="AD135" s="745"/>
      <c r="AE135" s="745"/>
      <c r="AF135" s="745"/>
      <c r="AG135" s="745"/>
      <c r="AH135" s="745"/>
      <c r="AI135" s="745"/>
      <c r="AJ135" s="745"/>
      <c r="AK135" s="745"/>
      <c r="AL135" s="745"/>
      <c r="AM135" s="745"/>
      <c r="AN135" s="745"/>
      <c r="AO135" s="745"/>
      <c r="AP135" s="745"/>
      <c r="AQ135" s="745"/>
      <c r="AR135" s="745"/>
      <c r="AS135" s="745"/>
      <c r="AT135" s="745"/>
    </row>
    <row r="136" spans="1:46" x14ac:dyDescent="0.25">
      <c r="A136" s="712"/>
      <c r="B136" s="712"/>
      <c r="C136" s="712"/>
      <c r="D136" s="712"/>
      <c r="E136" s="712"/>
      <c r="F136" s="712"/>
      <c r="G136" s="712"/>
      <c r="H136" s="712"/>
      <c r="I136" s="712"/>
      <c r="J136" s="712"/>
      <c r="K136" s="712"/>
      <c r="L136" s="712"/>
      <c r="M136" s="712"/>
      <c r="N136" s="712"/>
      <c r="O136" s="712"/>
      <c r="P136" s="712"/>
      <c r="Q136" s="712"/>
      <c r="R136" s="712"/>
      <c r="S136" s="712"/>
      <c r="T136" s="712"/>
      <c r="U136" s="745"/>
      <c r="V136" s="745"/>
      <c r="W136" s="745"/>
      <c r="X136" s="745"/>
      <c r="Y136" s="745"/>
      <c r="Z136" s="745"/>
      <c r="AA136" s="745"/>
      <c r="AB136" s="745"/>
      <c r="AC136" s="745"/>
      <c r="AD136" s="745"/>
      <c r="AE136" s="745"/>
      <c r="AF136" s="745"/>
      <c r="AG136" s="745"/>
      <c r="AH136" s="745"/>
      <c r="AI136" s="745"/>
      <c r="AJ136" s="745"/>
      <c r="AK136" s="745"/>
      <c r="AL136" s="745"/>
      <c r="AM136" s="745"/>
      <c r="AN136" s="745"/>
      <c r="AO136" s="745"/>
      <c r="AP136" s="745"/>
      <c r="AQ136" s="745"/>
      <c r="AR136" s="745"/>
      <c r="AS136" s="745"/>
      <c r="AT136" s="745"/>
    </row>
    <row r="137" spans="1:46" x14ac:dyDescent="0.25">
      <c r="A137" s="712"/>
      <c r="B137" s="712"/>
      <c r="C137" s="712"/>
      <c r="D137" s="712"/>
      <c r="E137" s="712"/>
      <c r="F137" s="712"/>
      <c r="G137" s="712"/>
      <c r="H137" s="712"/>
      <c r="I137" s="712"/>
      <c r="J137" s="712"/>
      <c r="K137" s="712"/>
      <c r="L137" s="712"/>
      <c r="M137" s="712"/>
      <c r="N137" s="712"/>
      <c r="O137" s="712"/>
      <c r="P137" s="712"/>
      <c r="Q137" s="712"/>
      <c r="R137" s="712"/>
      <c r="S137" s="712"/>
      <c r="T137" s="712"/>
      <c r="U137" s="745"/>
      <c r="V137" s="745"/>
      <c r="W137" s="745"/>
      <c r="X137" s="745"/>
      <c r="Y137" s="745"/>
      <c r="Z137" s="745"/>
      <c r="AA137" s="745"/>
      <c r="AB137" s="745"/>
      <c r="AC137" s="745"/>
      <c r="AD137" s="745"/>
      <c r="AE137" s="745"/>
      <c r="AF137" s="745"/>
      <c r="AG137" s="745"/>
      <c r="AH137" s="745"/>
      <c r="AI137" s="745"/>
      <c r="AJ137" s="745"/>
      <c r="AK137" s="745"/>
      <c r="AL137" s="745"/>
      <c r="AM137" s="745"/>
      <c r="AN137" s="745"/>
      <c r="AO137" s="745"/>
      <c r="AP137" s="745"/>
      <c r="AQ137" s="745"/>
      <c r="AR137" s="745"/>
      <c r="AS137" s="745"/>
      <c r="AT137" s="745"/>
    </row>
    <row r="138" spans="1:46" x14ac:dyDescent="0.25">
      <c r="A138" s="712"/>
      <c r="B138" s="712"/>
      <c r="C138" s="712"/>
      <c r="D138" s="712"/>
      <c r="E138" s="712"/>
      <c r="F138" s="712"/>
      <c r="G138" s="712"/>
      <c r="H138" s="712"/>
      <c r="I138" s="712"/>
      <c r="J138" s="712"/>
      <c r="K138" s="712"/>
      <c r="L138" s="712"/>
      <c r="M138" s="712"/>
      <c r="N138" s="712"/>
      <c r="O138" s="712"/>
      <c r="P138" s="712"/>
      <c r="Q138" s="712"/>
      <c r="R138" s="712"/>
      <c r="S138" s="712"/>
      <c r="T138" s="712"/>
      <c r="U138" s="745"/>
      <c r="V138" s="745"/>
      <c r="W138" s="745"/>
      <c r="X138" s="745"/>
      <c r="Y138" s="745"/>
      <c r="Z138" s="745"/>
      <c r="AA138" s="745"/>
      <c r="AB138" s="745"/>
      <c r="AC138" s="745"/>
      <c r="AD138" s="745"/>
      <c r="AE138" s="745"/>
      <c r="AF138" s="745"/>
      <c r="AG138" s="745"/>
      <c r="AH138" s="745"/>
      <c r="AI138" s="745"/>
      <c r="AJ138" s="745"/>
      <c r="AK138" s="745"/>
      <c r="AL138" s="745"/>
      <c r="AM138" s="745"/>
      <c r="AN138" s="745"/>
      <c r="AO138" s="745"/>
      <c r="AP138" s="745"/>
      <c r="AQ138" s="745"/>
      <c r="AR138" s="745"/>
      <c r="AS138" s="745"/>
      <c r="AT138" s="745"/>
    </row>
    <row r="139" spans="1:46" x14ac:dyDescent="0.25">
      <c r="A139" s="712"/>
      <c r="B139" s="712"/>
      <c r="C139" s="712"/>
      <c r="D139" s="712"/>
      <c r="E139" s="712"/>
      <c r="F139" s="712"/>
      <c r="G139" s="712"/>
      <c r="H139" s="712"/>
      <c r="I139" s="712"/>
      <c r="J139" s="712"/>
      <c r="K139" s="712"/>
      <c r="L139" s="712"/>
      <c r="M139" s="712"/>
      <c r="N139" s="712"/>
      <c r="O139" s="712"/>
      <c r="P139" s="712"/>
      <c r="Q139" s="712"/>
      <c r="R139" s="712"/>
      <c r="S139" s="712"/>
      <c r="T139" s="712"/>
      <c r="U139" s="745"/>
      <c r="V139" s="745"/>
      <c r="W139" s="745"/>
      <c r="X139" s="745"/>
      <c r="Y139" s="745"/>
      <c r="Z139" s="745"/>
      <c r="AA139" s="745"/>
      <c r="AB139" s="745"/>
      <c r="AC139" s="745"/>
      <c r="AD139" s="745"/>
      <c r="AE139" s="745"/>
      <c r="AF139" s="745"/>
      <c r="AG139" s="745"/>
      <c r="AH139" s="745"/>
      <c r="AI139" s="745"/>
      <c r="AJ139" s="745"/>
      <c r="AK139" s="745"/>
      <c r="AL139" s="745"/>
      <c r="AM139" s="745"/>
      <c r="AN139" s="745"/>
      <c r="AO139" s="745"/>
      <c r="AP139" s="745"/>
      <c r="AQ139" s="745"/>
      <c r="AR139" s="745"/>
      <c r="AS139" s="745"/>
      <c r="AT139" s="745"/>
    </row>
    <row r="140" spans="1:46" x14ac:dyDescent="0.25">
      <c r="A140" s="712"/>
      <c r="B140" s="712"/>
      <c r="C140" s="712"/>
      <c r="D140" s="712"/>
      <c r="E140" s="712"/>
      <c r="F140" s="712"/>
      <c r="G140" s="712"/>
      <c r="H140" s="712"/>
      <c r="I140" s="712"/>
      <c r="J140" s="712"/>
      <c r="K140" s="712"/>
      <c r="L140" s="712"/>
      <c r="M140" s="712"/>
      <c r="N140" s="712"/>
      <c r="O140" s="712"/>
      <c r="P140" s="712"/>
      <c r="Q140" s="712"/>
      <c r="R140" s="712"/>
      <c r="S140" s="712"/>
      <c r="T140" s="712"/>
      <c r="U140" s="745"/>
      <c r="V140" s="745"/>
      <c r="W140" s="745"/>
      <c r="X140" s="745"/>
      <c r="Y140" s="745"/>
      <c r="Z140" s="745"/>
      <c r="AA140" s="745"/>
      <c r="AB140" s="745"/>
      <c r="AC140" s="745"/>
      <c r="AD140" s="745"/>
      <c r="AE140" s="745"/>
      <c r="AF140" s="745"/>
      <c r="AG140" s="745"/>
      <c r="AH140" s="745"/>
      <c r="AI140" s="745"/>
      <c r="AJ140" s="745"/>
      <c r="AK140" s="745"/>
      <c r="AL140" s="745"/>
      <c r="AM140" s="745"/>
      <c r="AN140" s="745"/>
      <c r="AO140" s="745"/>
      <c r="AP140" s="745"/>
      <c r="AQ140" s="745"/>
      <c r="AR140" s="745"/>
      <c r="AS140" s="745"/>
      <c r="AT140" s="745"/>
    </row>
    <row r="141" spans="1:46" x14ac:dyDescent="0.25">
      <c r="A141" s="712"/>
      <c r="B141" s="712"/>
      <c r="C141" s="712"/>
      <c r="D141" s="712"/>
      <c r="E141" s="712"/>
      <c r="F141" s="712"/>
      <c r="G141" s="712"/>
      <c r="H141" s="712"/>
      <c r="I141" s="712"/>
      <c r="J141" s="712"/>
      <c r="K141" s="712"/>
      <c r="L141" s="712"/>
      <c r="M141" s="712"/>
      <c r="N141" s="712"/>
      <c r="O141" s="712"/>
      <c r="P141" s="712"/>
      <c r="Q141" s="712"/>
      <c r="R141" s="712"/>
      <c r="S141" s="712"/>
      <c r="T141" s="712"/>
      <c r="U141" s="745"/>
      <c r="V141" s="745"/>
      <c r="W141" s="745"/>
      <c r="X141" s="745"/>
      <c r="Y141" s="745"/>
      <c r="Z141" s="745"/>
      <c r="AA141" s="745"/>
      <c r="AB141" s="745"/>
      <c r="AC141" s="745"/>
      <c r="AD141" s="745"/>
      <c r="AE141" s="745"/>
      <c r="AF141" s="745"/>
      <c r="AG141" s="745"/>
      <c r="AH141" s="745"/>
      <c r="AI141" s="745"/>
      <c r="AJ141" s="745"/>
      <c r="AK141" s="745"/>
      <c r="AL141" s="745"/>
      <c r="AM141" s="745"/>
      <c r="AN141" s="745"/>
      <c r="AO141" s="745"/>
      <c r="AP141" s="745"/>
      <c r="AQ141" s="745"/>
      <c r="AR141" s="745"/>
      <c r="AS141" s="745"/>
      <c r="AT141" s="745"/>
    </row>
    <row r="142" spans="1:46" x14ac:dyDescent="0.25">
      <c r="A142" s="712"/>
      <c r="B142" s="712"/>
      <c r="C142" s="712"/>
      <c r="D142" s="712"/>
      <c r="E142" s="712"/>
      <c r="F142" s="712"/>
      <c r="G142" s="712"/>
      <c r="H142" s="712"/>
      <c r="I142" s="712"/>
      <c r="J142" s="712"/>
      <c r="K142" s="712"/>
      <c r="L142" s="712"/>
      <c r="M142" s="712"/>
      <c r="N142" s="712"/>
      <c r="O142" s="712"/>
      <c r="P142" s="712"/>
      <c r="Q142" s="712"/>
      <c r="R142" s="712"/>
      <c r="S142" s="712"/>
      <c r="T142" s="712"/>
      <c r="U142" s="745"/>
      <c r="V142" s="745"/>
      <c r="W142" s="745"/>
      <c r="X142" s="745"/>
      <c r="Y142" s="745"/>
      <c r="Z142" s="745"/>
      <c r="AA142" s="745"/>
      <c r="AB142" s="745"/>
      <c r="AC142" s="745"/>
      <c r="AD142" s="745"/>
      <c r="AE142" s="745"/>
      <c r="AF142" s="745"/>
      <c r="AG142" s="745"/>
      <c r="AH142" s="745"/>
      <c r="AI142" s="745"/>
      <c r="AJ142" s="745"/>
      <c r="AK142" s="745"/>
      <c r="AL142" s="745"/>
      <c r="AM142" s="745"/>
      <c r="AN142" s="745"/>
      <c r="AO142" s="745"/>
      <c r="AP142" s="745"/>
      <c r="AQ142" s="745"/>
      <c r="AR142" s="745"/>
      <c r="AS142" s="745"/>
      <c r="AT142" s="745"/>
    </row>
    <row r="143" spans="1:46" x14ac:dyDescent="0.25">
      <c r="A143" s="712"/>
      <c r="B143" s="712"/>
      <c r="C143" s="712"/>
      <c r="D143" s="712"/>
      <c r="E143" s="712"/>
      <c r="F143" s="712"/>
      <c r="G143" s="712"/>
      <c r="H143" s="712"/>
      <c r="I143" s="712"/>
      <c r="J143" s="712"/>
      <c r="K143" s="712"/>
      <c r="L143" s="712"/>
      <c r="M143" s="712"/>
      <c r="N143" s="712"/>
      <c r="O143" s="712"/>
      <c r="P143" s="712"/>
      <c r="Q143" s="712"/>
      <c r="R143" s="712"/>
      <c r="S143" s="712"/>
      <c r="T143" s="712"/>
      <c r="U143" s="745"/>
      <c r="V143" s="745"/>
      <c r="W143" s="745"/>
      <c r="X143" s="745"/>
      <c r="Y143" s="745"/>
      <c r="Z143" s="745"/>
      <c r="AA143" s="745"/>
      <c r="AB143" s="745"/>
      <c r="AC143" s="745"/>
      <c r="AD143" s="745"/>
      <c r="AE143" s="745"/>
      <c r="AF143" s="745"/>
      <c r="AG143" s="745"/>
      <c r="AH143" s="745"/>
      <c r="AI143" s="745"/>
      <c r="AJ143" s="745"/>
      <c r="AK143" s="745"/>
      <c r="AL143" s="745"/>
      <c r="AM143" s="745"/>
      <c r="AN143" s="745"/>
      <c r="AO143" s="745"/>
      <c r="AP143" s="745"/>
      <c r="AQ143" s="745"/>
      <c r="AR143" s="745"/>
      <c r="AS143" s="745"/>
      <c r="AT143" s="745"/>
    </row>
    <row r="144" spans="1:46" x14ac:dyDescent="0.25">
      <c r="A144" s="712"/>
      <c r="B144" s="712"/>
      <c r="C144" s="712"/>
      <c r="D144" s="712"/>
      <c r="E144" s="712"/>
      <c r="F144" s="712"/>
      <c r="G144" s="712"/>
      <c r="H144" s="712"/>
      <c r="I144" s="712"/>
      <c r="J144" s="712"/>
      <c r="K144" s="712"/>
      <c r="L144" s="712"/>
      <c r="M144" s="712"/>
      <c r="N144" s="712"/>
      <c r="O144" s="712"/>
      <c r="P144" s="712"/>
      <c r="Q144" s="712"/>
      <c r="R144" s="712"/>
      <c r="S144" s="712"/>
      <c r="T144" s="712"/>
      <c r="U144" s="745"/>
      <c r="V144" s="745"/>
      <c r="W144" s="745"/>
      <c r="X144" s="745"/>
      <c r="Y144" s="745"/>
      <c r="Z144" s="745"/>
      <c r="AA144" s="745"/>
      <c r="AB144" s="745"/>
      <c r="AC144" s="745"/>
      <c r="AD144" s="745"/>
      <c r="AE144" s="745"/>
      <c r="AF144" s="745"/>
      <c r="AG144" s="745"/>
      <c r="AH144" s="745"/>
      <c r="AI144" s="745"/>
      <c r="AJ144" s="745"/>
      <c r="AK144" s="745"/>
      <c r="AL144" s="745"/>
      <c r="AM144" s="745"/>
      <c r="AN144" s="745"/>
      <c r="AO144" s="745"/>
      <c r="AP144" s="745"/>
      <c r="AQ144" s="745"/>
      <c r="AR144" s="745"/>
      <c r="AS144" s="745"/>
      <c r="AT144" s="745"/>
    </row>
    <row r="145" spans="1:46" x14ac:dyDescent="0.25">
      <c r="A145" s="712"/>
      <c r="B145" s="712"/>
      <c r="C145" s="712"/>
      <c r="D145" s="712"/>
      <c r="E145" s="712"/>
      <c r="F145" s="712"/>
      <c r="G145" s="712"/>
      <c r="H145" s="712"/>
      <c r="I145" s="712"/>
      <c r="J145" s="712"/>
      <c r="K145" s="712"/>
      <c r="L145" s="712"/>
      <c r="M145" s="712"/>
      <c r="N145" s="712"/>
      <c r="O145" s="712"/>
      <c r="P145" s="712"/>
      <c r="Q145" s="712"/>
      <c r="R145" s="712"/>
      <c r="S145" s="712"/>
      <c r="T145" s="712"/>
      <c r="U145" s="745"/>
      <c r="V145" s="745"/>
      <c r="W145" s="745"/>
      <c r="X145" s="745"/>
      <c r="Y145" s="745"/>
      <c r="Z145" s="745"/>
      <c r="AA145" s="745"/>
      <c r="AB145" s="745"/>
      <c r="AC145" s="745"/>
      <c r="AD145" s="745"/>
      <c r="AE145" s="745"/>
      <c r="AF145" s="745"/>
      <c r="AG145" s="745"/>
      <c r="AH145" s="745"/>
      <c r="AI145" s="745"/>
      <c r="AJ145" s="745"/>
      <c r="AK145" s="745"/>
      <c r="AL145" s="745"/>
      <c r="AM145" s="745"/>
      <c r="AN145" s="745"/>
      <c r="AO145" s="745"/>
      <c r="AP145" s="745"/>
      <c r="AQ145" s="745"/>
      <c r="AR145" s="745"/>
      <c r="AS145" s="745"/>
      <c r="AT145" s="745"/>
    </row>
    <row r="146" spans="1:46" x14ac:dyDescent="0.25">
      <c r="A146" s="712"/>
      <c r="B146" s="712"/>
      <c r="C146" s="712"/>
      <c r="D146" s="712"/>
      <c r="E146" s="712"/>
      <c r="F146" s="712"/>
      <c r="G146" s="712"/>
      <c r="H146" s="712"/>
      <c r="I146" s="712"/>
      <c r="J146" s="712"/>
      <c r="K146" s="712"/>
      <c r="L146" s="712"/>
      <c r="M146" s="712"/>
      <c r="N146" s="712"/>
      <c r="O146" s="712"/>
      <c r="P146" s="712"/>
      <c r="Q146" s="712"/>
      <c r="R146" s="712"/>
      <c r="S146" s="712"/>
      <c r="T146" s="712"/>
      <c r="U146" s="745"/>
      <c r="V146" s="745"/>
      <c r="W146" s="745"/>
      <c r="X146" s="745"/>
      <c r="Y146" s="745"/>
      <c r="Z146" s="745"/>
      <c r="AA146" s="745"/>
      <c r="AB146" s="745"/>
      <c r="AC146" s="745"/>
      <c r="AD146" s="745"/>
      <c r="AE146" s="745"/>
      <c r="AF146" s="745"/>
      <c r="AG146" s="745"/>
      <c r="AH146" s="745"/>
      <c r="AI146" s="745"/>
      <c r="AJ146" s="745"/>
      <c r="AK146" s="745"/>
      <c r="AL146" s="745"/>
      <c r="AM146" s="745"/>
      <c r="AN146" s="745"/>
      <c r="AO146" s="745"/>
      <c r="AP146" s="745"/>
      <c r="AQ146" s="745"/>
      <c r="AR146" s="745"/>
      <c r="AS146" s="745"/>
      <c r="AT146" s="745"/>
    </row>
    <row r="147" spans="1:46" x14ac:dyDescent="0.25">
      <c r="A147" s="712"/>
      <c r="B147" s="712"/>
      <c r="C147" s="712"/>
      <c r="D147" s="712"/>
      <c r="E147" s="712"/>
      <c r="F147" s="712"/>
      <c r="G147" s="712"/>
      <c r="H147" s="712"/>
      <c r="I147" s="712"/>
      <c r="J147" s="712"/>
      <c r="K147" s="712"/>
      <c r="L147" s="712"/>
      <c r="M147" s="712"/>
      <c r="N147" s="712"/>
      <c r="O147" s="712"/>
      <c r="P147" s="712"/>
      <c r="Q147" s="712"/>
      <c r="R147" s="712"/>
      <c r="S147" s="712"/>
      <c r="T147" s="712"/>
      <c r="U147" s="745"/>
      <c r="V147" s="745"/>
      <c r="W147" s="745"/>
      <c r="X147" s="745"/>
      <c r="Y147" s="745"/>
      <c r="Z147" s="745"/>
      <c r="AA147" s="745"/>
      <c r="AB147" s="745"/>
      <c r="AC147" s="745"/>
      <c r="AD147" s="745"/>
      <c r="AE147" s="745"/>
      <c r="AF147" s="745"/>
      <c r="AG147" s="745"/>
      <c r="AH147" s="745"/>
      <c r="AI147" s="745"/>
      <c r="AJ147" s="745"/>
      <c r="AK147" s="745"/>
      <c r="AL147" s="745"/>
      <c r="AM147" s="745"/>
      <c r="AN147" s="745"/>
      <c r="AO147" s="745"/>
      <c r="AP147" s="745"/>
      <c r="AQ147" s="745"/>
      <c r="AR147" s="745"/>
      <c r="AS147" s="745"/>
      <c r="AT147" s="745"/>
    </row>
    <row r="148" spans="1:46" x14ac:dyDescent="0.25">
      <c r="A148" s="712"/>
      <c r="B148" s="712"/>
      <c r="C148" s="712"/>
      <c r="D148" s="712"/>
      <c r="E148" s="712"/>
      <c r="F148" s="712"/>
      <c r="G148" s="712"/>
      <c r="H148" s="712"/>
      <c r="I148" s="712"/>
      <c r="J148" s="712"/>
      <c r="K148" s="712"/>
      <c r="L148" s="712"/>
      <c r="M148" s="712"/>
      <c r="N148" s="712"/>
      <c r="O148" s="712"/>
      <c r="P148" s="712"/>
      <c r="Q148" s="712"/>
      <c r="R148" s="712"/>
      <c r="S148" s="712"/>
      <c r="T148" s="712"/>
      <c r="U148" s="745"/>
      <c r="V148" s="745"/>
      <c r="W148" s="745"/>
      <c r="X148" s="745"/>
      <c r="Y148" s="745"/>
      <c r="Z148" s="745"/>
      <c r="AA148" s="745"/>
      <c r="AB148" s="745"/>
      <c r="AC148" s="745"/>
      <c r="AD148" s="745"/>
      <c r="AE148" s="745"/>
      <c r="AF148" s="745"/>
      <c r="AG148" s="745"/>
      <c r="AH148" s="745"/>
      <c r="AI148" s="745"/>
      <c r="AJ148" s="745"/>
      <c r="AK148" s="745"/>
      <c r="AL148" s="745"/>
      <c r="AM148" s="745"/>
      <c r="AN148" s="745"/>
      <c r="AO148" s="745"/>
      <c r="AP148" s="745"/>
      <c r="AQ148" s="745"/>
      <c r="AR148" s="745"/>
      <c r="AS148" s="745"/>
      <c r="AT148" s="745"/>
    </row>
    <row r="149" spans="1:46" x14ac:dyDescent="0.25">
      <c r="A149" s="712"/>
      <c r="B149" s="712"/>
      <c r="C149" s="712"/>
      <c r="D149" s="712"/>
      <c r="E149" s="712"/>
      <c r="F149" s="712"/>
      <c r="G149" s="712"/>
      <c r="H149" s="712"/>
      <c r="I149" s="712"/>
      <c r="J149" s="712"/>
      <c r="K149" s="712"/>
      <c r="L149" s="712"/>
      <c r="M149" s="712"/>
      <c r="N149" s="712"/>
      <c r="O149" s="712"/>
      <c r="P149" s="712"/>
      <c r="Q149" s="712"/>
      <c r="R149" s="712"/>
      <c r="S149" s="712"/>
      <c r="T149" s="712"/>
      <c r="U149" s="745"/>
      <c r="V149" s="745"/>
      <c r="W149" s="745"/>
      <c r="X149" s="745"/>
      <c r="Y149" s="745"/>
      <c r="Z149" s="745"/>
      <c r="AA149" s="745"/>
      <c r="AB149" s="745"/>
      <c r="AC149" s="745"/>
      <c r="AD149" s="745"/>
      <c r="AE149" s="745"/>
      <c r="AF149" s="745"/>
      <c r="AG149" s="745"/>
      <c r="AH149" s="745"/>
      <c r="AI149" s="745"/>
      <c r="AJ149" s="745"/>
      <c r="AK149" s="745"/>
      <c r="AL149" s="745"/>
      <c r="AM149" s="745"/>
      <c r="AN149" s="745"/>
      <c r="AO149" s="745"/>
      <c r="AP149" s="745"/>
      <c r="AQ149" s="745"/>
      <c r="AR149" s="745"/>
      <c r="AS149" s="745"/>
      <c r="AT149" s="745"/>
    </row>
    <row r="150" spans="1:46" x14ac:dyDescent="0.25">
      <c r="A150" s="712"/>
      <c r="B150" s="712"/>
      <c r="C150" s="712"/>
      <c r="D150" s="712"/>
      <c r="E150" s="712"/>
      <c r="F150" s="712"/>
      <c r="G150" s="712"/>
      <c r="H150" s="712"/>
      <c r="I150" s="712"/>
      <c r="J150" s="712"/>
      <c r="K150" s="712"/>
      <c r="L150" s="712"/>
      <c r="M150" s="712"/>
      <c r="N150" s="712"/>
      <c r="O150" s="712"/>
      <c r="P150" s="712"/>
      <c r="Q150" s="712"/>
      <c r="R150" s="712"/>
      <c r="S150" s="712"/>
      <c r="T150" s="712"/>
      <c r="U150" s="745"/>
      <c r="V150" s="745"/>
      <c r="W150" s="745"/>
      <c r="X150" s="745"/>
      <c r="Y150" s="745"/>
      <c r="Z150" s="745"/>
      <c r="AA150" s="745"/>
      <c r="AB150" s="745"/>
      <c r="AC150" s="745"/>
      <c r="AD150" s="745"/>
      <c r="AE150" s="745"/>
      <c r="AF150" s="745"/>
      <c r="AG150" s="745"/>
      <c r="AH150" s="745"/>
      <c r="AI150" s="745"/>
      <c r="AJ150" s="745"/>
      <c r="AK150" s="745"/>
      <c r="AL150" s="745"/>
      <c r="AM150" s="745"/>
      <c r="AN150" s="745"/>
      <c r="AO150" s="745"/>
      <c r="AP150" s="745"/>
      <c r="AQ150" s="745"/>
      <c r="AR150" s="745"/>
      <c r="AS150" s="745"/>
      <c r="AT150" s="745"/>
    </row>
    <row r="151" spans="1:46" x14ac:dyDescent="0.25">
      <c r="A151" s="712"/>
      <c r="B151" s="712"/>
      <c r="C151" s="712"/>
      <c r="D151" s="712"/>
      <c r="E151" s="712"/>
      <c r="F151" s="712"/>
      <c r="G151" s="712"/>
      <c r="H151" s="712"/>
      <c r="I151" s="712"/>
      <c r="J151" s="712"/>
      <c r="K151" s="712"/>
      <c r="L151" s="712"/>
      <c r="M151" s="712"/>
      <c r="N151" s="712"/>
      <c r="O151" s="712"/>
      <c r="P151" s="712"/>
      <c r="Q151" s="712"/>
      <c r="R151" s="712"/>
      <c r="S151" s="712"/>
      <c r="T151" s="712"/>
      <c r="U151" s="745"/>
      <c r="V151" s="745"/>
      <c r="W151" s="745"/>
      <c r="X151" s="745"/>
      <c r="Y151" s="745"/>
      <c r="Z151" s="745"/>
      <c r="AA151" s="745"/>
      <c r="AB151" s="745"/>
      <c r="AC151" s="745"/>
      <c r="AD151" s="745"/>
      <c r="AE151" s="745"/>
      <c r="AF151" s="745"/>
      <c r="AG151" s="745"/>
      <c r="AH151" s="745"/>
      <c r="AI151" s="745"/>
      <c r="AJ151" s="745"/>
      <c r="AK151" s="745"/>
      <c r="AL151" s="745"/>
      <c r="AM151" s="745"/>
      <c r="AN151" s="745"/>
      <c r="AO151" s="745"/>
      <c r="AP151" s="745"/>
      <c r="AQ151" s="745"/>
      <c r="AR151" s="745"/>
      <c r="AS151" s="745"/>
      <c r="AT151" s="745"/>
    </row>
    <row r="152" spans="1:46" x14ac:dyDescent="0.25">
      <c r="A152" s="712"/>
      <c r="B152" s="712"/>
      <c r="C152" s="712"/>
      <c r="D152" s="712"/>
      <c r="E152" s="712"/>
      <c r="F152" s="712"/>
      <c r="G152" s="712"/>
      <c r="H152" s="712"/>
      <c r="I152" s="712"/>
      <c r="J152" s="712"/>
      <c r="K152" s="712"/>
      <c r="L152" s="712"/>
      <c r="M152" s="712"/>
      <c r="N152" s="712"/>
      <c r="O152" s="712"/>
      <c r="P152" s="712"/>
      <c r="Q152" s="712"/>
      <c r="R152" s="712"/>
      <c r="S152" s="712"/>
      <c r="T152" s="712"/>
      <c r="U152" s="745"/>
      <c r="V152" s="745"/>
      <c r="W152" s="745"/>
      <c r="X152" s="745"/>
      <c r="Y152" s="745"/>
      <c r="Z152" s="745"/>
      <c r="AA152" s="745"/>
      <c r="AB152" s="745"/>
      <c r="AC152" s="745"/>
      <c r="AD152" s="745"/>
      <c r="AE152" s="745"/>
      <c r="AF152" s="745"/>
      <c r="AG152" s="745"/>
      <c r="AH152" s="745"/>
      <c r="AI152" s="745"/>
      <c r="AJ152" s="745"/>
      <c r="AK152" s="745"/>
      <c r="AL152" s="745"/>
      <c r="AM152" s="745"/>
      <c r="AN152" s="745"/>
      <c r="AO152" s="745"/>
      <c r="AP152" s="745"/>
      <c r="AQ152" s="745"/>
      <c r="AR152" s="745"/>
      <c r="AS152" s="745"/>
      <c r="AT152" s="745"/>
    </row>
    <row r="153" spans="1:46" x14ac:dyDescent="0.25">
      <c r="A153" s="712"/>
      <c r="B153" s="712"/>
      <c r="C153" s="712"/>
      <c r="D153" s="712"/>
      <c r="E153" s="712"/>
      <c r="F153" s="712"/>
      <c r="G153" s="712"/>
      <c r="H153" s="712"/>
      <c r="I153" s="712"/>
      <c r="J153" s="712"/>
      <c r="K153" s="712"/>
      <c r="L153" s="712"/>
      <c r="M153" s="712"/>
      <c r="N153" s="712"/>
      <c r="O153" s="712"/>
      <c r="P153" s="712"/>
      <c r="Q153" s="712"/>
      <c r="R153" s="712"/>
      <c r="S153" s="712"/>
      <c r="T153" s="712"/>
      <c r="U153" s="745"/>
      <c r="V153" s="745"/>
      <c r="W153" s="745"/>
      <c r="X153" s="745"/>
      <c r="Y153" s="745"/>
      <c r="Z153" s="745"/>
      <c r="AA153" s="745"/>
      <c r="AB153" s="745"/>
      <c r="AC153" s="745"/>
      <c r="AD153" s="745"/>
      <c r="AE153" s="745"/>
      <c r="AF153" s="745"/>
      <c r="AG153" s="745"/>
      <c r="AH153" s="745"/>
      <c r="AI153" s="745"/>
      <c r="AJ153" s="745"/>
      <c r="AK153" s="745"/>
      <c r="AL153" s="745"/>
      <c r="AM153" s="745"/>
      <c r="AN153" s="745"/>
      <c r="AO153" s="745"/>
      <c r="AP153" s="745"/>
      <c r="AQ153" s="745"/>
      <c r="AR153" s="745"/>
      <c r="AS153" s="745"/>
      <c r="AT153" s="745"/>
    </row>
    <row r="154" spans="1:46" x14ac:dyDescent="0.25">
      <c r="A154" s="712"/>
      <c r="B154" s="712"/>
      <c r="C154" s="712"/>
      <c r="D154" s="712"/>
      <c r="E154" s="712"/>
      <c r="F154" s="712"/>
      <c r="G154" s="712"/>
      <c r="H154" s="712"/>
      <c r="I154" s="712"/>
      <c r="J154" s="712"/>
      <c r="K154" s="712"/>
      <c r="L154" s="712"/>
      <c r="M154" s="712"/>
      <c r="N154" s="712"/>
      <c r="O154" s="712"/>
      <c r="P154" s="712"/>
      <c r="Q154" s="712"/>
      <c r="R154" s="712"/>
      <c r="S154" s="712"/>
      <c r="T154" s="712"/>
      <c r="U154" s="745"/>
      <c r="V154" s="745"/>
      <c r="W154" s="745"/>
      <c r="X154" s="745"/>
      <c r="Y154" s="745"/>
      <c r="Z154" s="745"/>
      <c r="AA154" s="745"/>
      <c r="AB154" s="745"/>
      <c r="AC154" s="745"/>
      <c r="AD154" s="745"/>
      <c r="AE154" s="745"/>
      <c r="AF154" s="745"/>
      <c r="AG154" s="745"/>
      <c r="AH154" s="745"/>
      <c r="AI154" s="745"/>
      <c r="AJ154" s="745"/>
      <c r="AK154" s="745"/>
      <c r="AL154" s="745"/>
      <c r="AM154" s="745"/>
      <c r="AN154" s="745"/>
      <c r="AO154" s="745"/>
      <c r="AP154" s="745"/>
      <c r="AQ154" s="745"/>
      <c r="AR154" s="745"/>
      <c r="AS154" s="745"/>
      <c r="AT154" s="745"/>
    </row>
    <row r="155" spans="1:46" x14ac:dyDescent="0.25">
      <c r="A155" s="712"/>
      <c r="B155" s="712"/>
      <c r="C155" s="712"/>
      <c r="D155" s="712"/>
      <c r="E155" s="712"/>
      <c r="F155" s="712"/>
      <c r="G155" s="712"/>
      <c r="H155" s="712"/>
      <c r="I155" s="712"/>
      <c r="J155" s="712"/>
      <c r="K155" s="712"/>
      <c r="L155" s="712"/>
      <c r="M155" s="712"/>
      <c r="N155" s="712"/>
      <c r="O155" s="712"/>
      <c r="P155" s="712"/>
      <c r="Q155" s="712"/>
      <c r="R155" s="712"/>
      <c r="S155" s="712"/>
      <c r="T155" s="712"/>
      <c r="U155" s="745"/>
      <c r="V155" s="745"/>
      <c r="W155" s="745"/>
      <c r="X155" s="745"/>
      <c r="Y155" s="745"/>
      <c r="Z155" s="745"/>
      <c r="AA155" s="745"/>
      <c r="AB155" s="745"/>
      <c r="AC155" s="745"/>
      <c r="AD155" s="745"/>
      <c r="AE155" s="745"/>
      <c r="AF155" s="745"/>
      <c r="AG155" s="745"/>
      <c r="AH155" s="745"/>
      <c r="AI155" s="745"/>
      <c r="AJ155" s="745"/>
      <c r="AK155" s="745"/>
      <c r="AL155" s="745"/>
      <c r="AM155" s="745"/>
      <c r="AN155" s="745"/>
      <c r="AO155" s="745"/>
      <c r="AP155" s="745"/>
      <c r="AQ155" s="745"/>
      <c r="AR155" s="745"/>
      <c r="AS155" s="745"/>
      <c r="AT155" s="745"/>
    </row>
    <row r="156" spans="1:46" x14ac:dyDescent="0.25">
      <c r="A156" s="712"/>
      <c r="B156" s="712"/>
      <c r="C156" s="712"/>
      <c r="D156" s="712"/>
      <c r="E156" s="712"/>
      <c r="F156" s="712"/>
      <c r="G156" s="712"/>
      <c r="H156" s="712"/>
      <c r="I156" s="712"/>
      <c r="J156" s="712"/>
      <c r="K156" s="712"/>
      <c r="L156" s="712"/>
      <c r="M156" s="712"/>
      <c r="N156" s="712"/>
      <c r="O156" s="712"/>
      <c r="P156" s="712"/>
      <c r="Q156" s="712"/>
      <c r="R156" s="712"/>
      <c r="S156" s="712"/>
      <c r="T156" s="712"/>
      <c r="U156" s="745"/>
      <c r="V156" s="745"/>
      <c r="W156" s="745"/>
      <c r="X156" s="745"/>
      <c r="Y156" s="745"/>
      <c r="Z156" s="745"/>
      <c r="AA156" s="745"/>
      <c r="AB156" s="745"/>
      <c r="AC156" s="745"/>
      <c r="AD156" s="745"/>
      <c r="AE156" s="745"/>
      <c r="AF156" s="745"/>
      <c r="AG156" s="745"/>
      <c r="AH156" s="745"/>
      <c r="AI156" s="745"/>
      <c r="AJ156" s="745"/>
      <c r="AK156" s="745"/>
      <c r="AL156" s="745"/>
      <c r="AM156" s="745"/>
      <c r="AN156" s="745"/>
      <c r="AO156" s="745"/>
      <c r="AP156" s="745"/>
      <c r="AQ156" s="745"/>
      <c r="AR156" s="745"/>
      <c r="AS156" s="745"/>
      <c r="AT156" s="745"/>
    </row>
    <row r="157" spans="1:46" x14ac:dyDescent="0.25">
      <c r="A157" s="712"/>
      <c r="B157" s="712"/>
      <c r="C157" s="712"/>
      <c r="D157" s="712"/>
      <c r="E157" s="712"/>
      <c r="F157" s="712"/>
      <c r="G157" s="712"/>
      <c r="H157" s="712"/>
      <c r="I157" s="712"/>
      <c r="J157" s="712"/>
      <c r="K157" s="712"/>
      <c r="L157" s="712"/>
      <c r="M157" s="712"/>
      <c r="N157" s="712"/>
      <c r="O157" s="712"/>
      <c r="P157" s="712"/>
      <c r="Q157" s="712"/>
      <c r="R157" s="712"/>
      <c r="S157" s="712"/>
      <c r="T157" s="712"/>
      <c r="U157" s="745"/>
      <c r="V157" s="745"/>
      <c r="W157" s="745"/>
      <c r="X157" s="745"/>
      <c r="Y157" s="745"/>
      <c r="Z157" s="745"/>
      <c r="AA157" s="745"/>
      <c r="AB157" s="745"/>
      <c r="AC157" s="745"/>
      <c r="AD157" s="745"/>
      <c r="AE157" s="745"/>
      <c r="AF157" s="745"/>
      <c r="AG157" s="745"/>
      <c r="AH157" s="745"/>
      <c r="AI157" s="745"/>
      <c r="AJ157" s="745"/>
      <c r="AK157" s="745"/>
      <c r="AL157" s="745"/>
      <c r="AM157" s="745"/>
      <c r="AN157" s="745"/>
      <c r="AO157" s="745"/>
      <c r="AP157" s="745"/>
      <c r="AQ157" s="745"/>
      <c r="AR157" s="745"/>
      <c r="AS157" s="745"/>
      <c r="AT157" s="745"/>
    </row>
    <row r="158" spans="1:46" x14ac:dyDescent="0.25">
      <c r="A158" s="712"/>
      <c r="B158" s="712"/>
      <c r="C158" s="712"/>
      <c r="D158" s="712"/>
      <c r="E158" s="712"/>
      <c r="F158" s="712"/>
      <c r="G158" s="712"/>
      <c r="H158" s="712"/>
      <c r="I158" s="712"/>
      <c r="J158" s="712"/>
      <c r="K158" s="712"/>
      <c r="L158" s="712"/>
      <c r="M158" s="712"/>
      <c r="N158" s="712"/>
      <c r="O158" s="712"/>
      <c r="P158" s="712"/>
      <c r="Q158" s="712"/>
      <c r="R158" s="712"/>
      <c r="S158" s="712"/>
      <c r="T158" s="712"/>
      <c r="U158" s="745"/>
      <c r="V158" s="745"/>
      <c r="W158" s="745"/>
      <c r="X158" s="745"/>
      <c r="Y158" s="745"/>
      <c r="Z158" s="745"/>
      <c r="AA158" s="745"/>
      <c r="AB158" s="745"/>
      <c r="AC158" s="745"/>
      <c r="AD158" s="745"/>
      <c r="AE158" s="745"/>
      <c r="AF158" s="745"/>
      <c r="AG158" s="745"/>
      <c r="AH158" s="745"/>
      <c r="AI158" s="745"/>
      <c r="AJ158" s="745"/>
      <c r="AK158" s="745"/>
      <c r="AL158" s="745"/>
      <c r="AM158" s="745"/>
      <c r="AN158" s="745"/>
      <c r="AO158" s="745"/>
      <c r="AP158" s="745"/>
      <c r="AQ158" s="745"/>
      <c r="AR158" s="745"/>
      <c r="AS158" s="745"/>
      <c r="AT158" s="745"/>
    </row>
    <row r="159" spans="1:46" x14ac:dyDescent="0.25">
      <c r="A159" s="712"/>
      <c r="B159" s="712"/>
      <c r="C159" s="712"/>
      <c r="D159" s="712"/>
      <c r="E159" s="712"/>
      <c r="F159" s="712"/>
      <c r="G159" s="712"/>
      <c r="H159" s="712"/>
      <c r="I159" s="712"/>
      <c r="J159" s="712"/>
      <c r="K159" s="712"/>
      <c r="L159" s="712"/>
      <c r="M159" s="712"/>
      <c r="N159" s="712"/>
      <c r="O159" s="712"/>
      <c r="P159" s="712"/>
      <c r="Q159" s="712"/>
      <c r="R159" s="712"/>
      <c r="S159" s="712"/>
      <c r="T159" s="712"/>
      <c r="U159" s="745"/>
      <c r="V159" s="745"/>
      <c r="W159" s="745"/>
      <c r="X159" s="745"/>
      <c r="Y159" s="745"/>
      <c r="Z159" s="745"/>
      <c r="AA159" s="745"/>
      <c r="AB159" s="745"/>
      <c r="AC159" s="745"/>
      <c r="AD159" s="745"/>
      <c r="AE159" s="745"/>
      <c r="AF159" s="745"/>
      <c r="AG159" s="745"/>
      <c r="AH159" s="745"/>
      <c r="AI159" s="745"/>
      <c r="AJ159" s="745"/>
      <c r="AK159" s="745"/>
      <c r="AL159" s="745"/>
      <c r="AM159" s="745"/>
      <c r="AN159" s="745"/>
      <c r="AO159" s="745"/>
      <c r="AP159" s="745"/>
      <c r="AQ159" s="745"/>
      <c r="AR159" s="745"/>
      <c r="AS159" s="745"/>
      <c r="AT159" s="745"/>
    </row>
    <row r="160" spans="1:46" x14ac:dyDescent="0.25">
      <c r="A160" s="712"/>
      <c r="B160" s="712"/>
      <c r="C160" s="712"/>
      <c r="D160" s="712"/>
      <c r="E160" s="712"/>
      <c r="F160" s="712"/>
      <c r="G160" s="712"/>
      <c r="H160" s="712"/>
      <c r="I160" s="712"/>
      <c r="J160" s="712"/>
      <c r="K160" s="712"/>
      <c r="L160" s="712"/>
      <c r="M160" s="712"/>
      <c r="N160" s="712"/>
      <c r="O160" s="712"/>
      <c r="P160" s="712"/>
      <c r="Q160" s="712"/>
      <c r="R160" s="712"/>
      <c r="S160" s="712"/>
      <c r="T160" s="712"/>
      <c r="U160" s="745"/>
      <c r="V160" s="745"/>
      <c r="W160" s="745"/>
      <c r="X160" s="745"/>
      <c r="Y160" s="745"/>
      <c r="Z160" s="745"/>
      <c r="AA160" s="745"/>
      <c r="AB160" s="745"/>
      <c r="AC160" s="745"/>
      <c r="AD160" s="745"/>
      <c r="AE160" s="745"/>
      <c r="AF160" s="745"/>
      <c r="AG160" s="745"/>
      <c r="AH160" s="745"/>
      <c r="AI160" s="745"/>
      <c r="AJ160" s="745"/>
      <c r="AK160" s="745"/>
      <c r="AL160" s="745"/>
      <c r="AM160" s="745"/>
      <c r="AN160" s="745"/>
      <c r="AO160" s="745"/>
      <c r="AP160" s="745"/>
      <c r="AQ160" s="745"/>
      <c r="AR160" s="745"/>
      <c r="AS160" s="745"/>
      <c r="AT160" s="745"/>
    </row>
    <row r="161" spans="1:46" x14ac:dyDescent="0.25">
      <c r="A161" s="712"/>
      <c r="B161" s="712"/>
      <c r="C161" s="712"/>
      <c r="D161" s="712"/>
      <c r="E161" s="712"/>
      <c r="F161" s="712"/>
      <c r="G161" s="712"/>
      <c r="H161" s="712"/>
      <c r="I161" s="712"/>
      <c r="J161" s="712"/>
      <c r="K161" s="712"/>
      <c r="L161" s="712"/>
      <c r="M161" s="712"/>
      <c r="N161" s="712"/>
      <c r="O161" s="712"/>
      <c r="P161" s="712"/>
      <c r="Q161" s="712"/>
      <c r="R161" s="712"/>
      <c r="S161" s="712"/>
      <c r="T161" s="712"/>
      <c r="U161" s="745"/>
      <c r="V161" s="745"/>
      <c r="W161" s="745"/>
      <c r="X161" s="745"/>
      <c r="Y161" s="745"/>
      <c r="Z161" s="745"/>
      <c r="AA161" s="745"/>
      <c r="AB161" s="745"/>
      <c r="AC161" s="745"/>
      <c r="AD161" s="745"/>
      <c r="AE161" s="745"/>
      <c r="AF161" s="745"/>
      <c r="AG161" s="745"/>
      <c r="AH161" s="745"/>
      <c r="AI161" s="745"/>
      <c r="AJ161" s="745"/>
      <c r="AK161" s="745"/>
      <c r="AL161" s="745"/>
      <c r="AM161" s="745"/>
      <c r="AN161" s="745"/>
      <c r="AO161" s="745"/>
      <c r="AP161" s="745"/>
      <c r="AQ161" s="745"/>
      <c r="AR161" s="745"/>
      <c r="AS161" s="745"/>
      <c r="AT161" s="745"/>
    </row>
    <row r="162" spans="1:46" x14ac:dyDescent="0.25">
      <c r="A162" s="712"/>
      <c r="B162" s="712"/>
      <c r="C162" s="712"/>
      <c r="D162" s="712"/>
      <c r="E162" s="712"/>
      <c r="F162" s="712"/>
      <c r="G162" s="712"/>
      <c r="H162" s="712"/>
      <c r="I162" s="712"/>
      <c r="J162" s="712"/>
      <c r="K162" s="712"/>
      <c r="L162" s="712"/>
      <c r="M162" s="712"/>
      <c r="N162" s="712"/>
      <c r="O162" s="712"/>
      <c r="P162" s="712"/>
      <c r="Q162" s="712"/>
      <c r="R162" s="712"/>
      <c r="S162" s="712"/>
      <c r="T162" s="712"/>
      <c r="U162" s="745"/>
      <c r="V162" s="745"/>
      <c r="W162" s="745"/>
      <c r="X162" s="745"/>
      <c r="Y162" s="745"/>
      <c r="Z162" s="745"/>
      <c r="AA162" s="745"/>
      <c r="AB162" s="745"/>
      <c r="AC162" s="745"/>
      <c r="AD162" s="745"/>
      <c r="AE162" s="745"/>
      <c r="AF162" s="745"/>
      <c r="AG162" s="745"/>
      <c r="AH162" s="745"/>
      <c r="AI162" s="745"/>
      <c r="AJ162" s="745"/>
      <c r="AK162" s="745"/>
      <c r="AL162" s="745"/>
      <c r="AM162" s="745"/>
      <c r="AN162" s="745"/>
      <c r="AO162" s="745"/>
      <c r="AP162" s="745"/>
      <c r="AQ162" s="745"/>
      <c r="AR162" s="745"/>
      <c r="AS162" s="745"/>
      <c r="AT162" s="745"/>
    </row>
    <row r="163" spans="1:46" x14ac:dyDescent="0.25">
      <c r="A163" s="712"/>
      <c r="B163" s="712"/>
      <c r="C163" s="712"/>
      <c r="D163" s="712"/>
      <c r="E163" s="712"/>
      <c r="F163" s="712"/>
      <c r="G163" s="712"/>
      <c r="H163" s="712"/>
      <c r="I163" s="712"/>
      <c r="J163" s="712"/>
      <c r="K163" s="712"/>
      <c r="L163" s="712"/>
      <c r="M163" s="712"/>
      <c r="N163" s="712"/>
      <c r="O163" s="712"/>
      <c r="P163" s="712"/>
      <c r="Q163" s="712"/>
      <c r="R163" s="712"/>
      <c r="S163" s="712"/>
      <c r="T163" s="712"/>
      <c r="U163" s="745"/>
      <c r="V163" s="745"/>
      <c r="W163" s="745"/>
      <c r="X163" s="745"/>
      <c r="Y163" s="745"/>
      <c r="Z163" s="745"/>
      <c r="AA163" s="745"/>
      <c r="AB163" s="745"/>
      <c r="AC163" s="745"/>
      <c r="AD163" s="745"/>
      <c r="AE163" s="745"/>
      <c r="AF163" s="745"/>
      <c r="AG163" s="745"/>
      <c r="AH163" s="745"/>
      <c r="AI163" s="745"/>
      <c r="AJ163" s="745"/>
      <c r="AK163" s="745"/>
      <c r="AL163" s="745"/>
      <c r="AM163" s="745"/>
      <c r="AN163" s="745"/>
      <c r="AO163" s="745"/>
      <c r="AP163" s="745"/>
      <c r="AQ163" s="745"/>
      <c r="AR163" s="745"/>
      <c r="AS163" s="745"/>
      <c r="AT163" s="745"/>
    </row>
    <row r="164" spans="1:46" x14ac:dyDescent="0.25">
      <c r="A164" s="712"/>
      <c r="B164" s="712"/>
      <c r="C164" s="712"/>
      <c r="D164" s="712"/>
      <c r="E164" s="712"/>
      <c r="F164" s="712"/>
      <c r="G164" s="712"/>
      <c r="H164" s="712"/>
      <c r="I164" s="712"/>
      <c r="J164" s="712"/>
      <c r="K164" s="712"/>
      <c r="L164" s="712"/>
      <c r="M164" s="712"/>
      <c r="N164" s="712"/>
      <c r="O164" s="712"/>
      <c r="P164" s="712"/>
      <c r="Q164" s="712"/>
      <c r="R164" s="712"/>
      <c r="S164" s="712"/>
      <c r="T164" s="712"/>
      <c r="U164" s="745"/>
      <c r="V164" s="745"/>
      <c r="W164" s="745"/>
      <c r="X164" s="745"/>
      <c r="Y164" s="745"/>
      <c r="Z164" s="745"/>
      <c r="AA164" s="745"/>
      <c r="AB164" s="745"/>
      <c r="AC164" s="745"/>
      <c r="AD164" s="745"/>
      <c r="AE164" s="745"/>
      <c r="AF164" s="745"/>
      <c r="AG164" s="745"/>
      <c r="AH164" s="745"/>
      <c r="AI164" s="745"/>
      <c r="AJ164" s="745"/>
      <c r="AK164" s="745"/>
      <c r="AL164" s="745"/>
      <c r="AM164" s="745"/>
      <c r="AN164" s="745"/>
      <c r="AO164" s="745"/>
      <c r="AP164" s="745"/>
      <c r="AQ164" s="745"/>
      <c r="AR164" s="745"/>
      <c r="AS164" s="745"/>
      <c r="AT164" s="745"/>
    </row>
    <row r="165" spans="1:46" x14ac:dyDescent="0.25">
      <c r="A165" s="712"/>
      <c r="B165" s="712"/>
      <c r="C165" s="712"/>
      <c r="D165" s="712"/>
      <c r="E165" s="712"/>
      <c r="F165" s="712"/>
      <c r="G165" s="712"/>
      <c r="H165" s="712"/>
      <c r="I165" s="712"/>
      <c r="J165" s="712"/>
      <c r="K165" s="712"/>
      <c r="L165" s="712"/>
      <c r="M165" s="712"/>
      <c r="N165" s="712"/>
      <c r="O165" s="712"/>
      <c r="P165" s="712"/>
      <c r="Q165" s="712"/>
      <c r="R165" s="712"/>
      <c r="S165" s="712"/>
      <c r="T165" s="712"/>
      <c r="U165" s="745"/>
      <c r="V165" s="745"/>
      <c r="W165" s="745"/>
      <c r="X165" s="745"/>
      <c r="Y165" s="745"/>
      <c r="Z165" s="745"/>
      <c r="AA165" s="745"/>
      <c r="AB165" s="745"/>
      <c r="AC165" s="745"/>
      <c r="AD165" s="745"/>
      <c r="AE165" s="745"/>
      <c r="AF165" s="745"/>
      <c r="AG165" s="745"/>
      <c r="AH165" s="745"/>
      <c r="AI165" s="745"/>
      <c r="AJ165" s="745"/>
      <c r="AK165" s="745"/>
      <c r="AL165" s="745"/>
      <c r="AM165" s="745"/>
      <c r="AN165" s="745"/>
      <c r="AO165" s="745"/>
      <c r="AP165" s="745"/>
      <c r="AQ165" s="745"/>
      <c r="AR165" s="745"/>
      <c r="AS165" s="745"/>
      <c r="AT165" s="745"/>
    </row>
    <row r="166" spans="1:46" x14ac:dyDescent="0.25">
      <c r="A166" s="712"/>
      <c r="B166" s="712"/>
      <c r="C166" s="712"/>
      <c r="D166" s="712"/>
      <c r="E166" s="712"/>
      <c r="F166" s="712"/>
      <c r="G166" s="712"/>
      <c r="H166" s="712"/>
      <c r="I166" s="712"/>
      <c r="J166" s="712"/>
      <c r="K166" s="712"/>
      <c r="L166" s="712"/>
      <c r="M166" s="712"/>
      <c r="N166" s="712"/>
      <c r="O166" s="712"/>
      <c r="P166" s="712"/>
      <c r="Q166" s="712"/>
      <c r="R166" s="712"/>
      <c r="S166" s="712"/>
      <c r="T166" s="712"/>
      <c r="U166" s="745"/>
      <c r="V166" s="745"/>
      <c r="W166" s="745"/>
      <c r="X166" s="745"/>
      <c r="Y166" s="745"/>
      <c r="Z166" s="745"/>
      <c r="AA166" s="745"/>
      <c r="AB166" s="745"/>
      <c r="AC166" s="745"/>
      <c r="AD166" s="745"/>
      <c r="AE166" s="745"/>
      <c r="AF166" s="745"/>
      <c r="AG166" s="745"/>
      <c r="AH166" s="745"/>
      <c r="AI166" s="745"/>
      <c r="AJ166" s="745"/>
      <c r="AK166" s="745"/>
      <c r="AL166" s="745"/>
      <c r="AM166" s="745"/>
      <c r="AN166" s="745"/>
      <c r="AO166" s="745"/>
      <c r="AP166" s="745"/>
      <c r="AQ166" s="745"/>
      <c r="AR166" s="745"/>
      <c r="AS166" s="745"/>
      <c r="AT166" s="745"/>
    </row>
    <row r="167" spans="1:46" x14ac:dyDescent="0.25">
      <c r="A167" s="712"/>
      <c r="B167" s="712"/>
      <c r="C167" s="712"/>
      <c r="D167" s="712"/>
      <c r="E167" s="712"/>
      <c r="F167" s="712"/>
      <c r="G167" s="712"/>
      <c r="H167" s="712"/>
      <c r="I167" s="712"/>
      <c r="J167" s="712"/>
      <c r="K167" s="712"/>
      <c r="L167" s="712"/>
      <c r="M167" s="712"/>
      <c r="N167" s="712"/>
      <c r="O167" s="712"/>
      <c r="P167" s="712"/>
      <c r="Q167" s="712"/>
      <c r="R167" s="712"/>
      <c r="S167" s="712"/>
      <c r="T167" s="712"/>
      <c r="U167" s="745"/>
      <c r="V167" s="745"/>
      <c r="W167" s="745"/>
      <c r="X167" s="745"/>
      <c r="Y167" s="745"/>
      <c r="Z167" s="745"/>
      <c r="AA167" s="745"/>
      <c r="AB167" s="745"/>
      <c r="AC167" s="745"/>
      <c r="AD167" s="745"/>
      <c r="AE167" s="745"/>
      <c r="AF167" s="745"/>
      <c r="AG167" s="745"/>
      <c r="AH167" s="745"/>
      <c r="AI167" s="745"/>
      <c r="AJ167" s="745"/>
      <c r="AK167" s="745"/>
      <c r="AL167" s="745"/>
      <c r="AM167" s="745"/>
      <c r="AN167" s="745"/>
      <c r="AO167" s="745"/>
      <c r="AP167" s="745"/>
      <c r="AQ167" s="745"/>
      <c r="AR167" s="745"/>
      <c r="AS167" s="745"/>
      <c r="AT167" s="745"/>
    </row>
    <row r="168" spans="1:46" x14ac:dyDescent="0.25">
      <c r="A168" s="712"/>
      <c r="B168" s="712"/>
      <c r="C168" s="712"/>
      <c r="D168" s="712"/>
      <c r="E168" s="712"/>
      <c r="F168" s="712"/>
      <c r="G168" s="712"/>
      <c r="H168" s="712"/>
      <c r="I168" s="712"/>
      <c r="J168" s="712"/>
      <c r="K168" s="712"/>
      <c r="L168" s="712"/>
      <c r="M168" s="712"/>
      <c r="N168" s="712"/>
      <c r="O168" s="712"/>
      <c r="P168" s="712"/>
      <c r="Q168" s="712"/>
      <c r="R168" s="712"/>
      <c r="S168" s="712"/>
      <c r="T168" s="712"/>
      <c r="U168" s="745"/>
      <c r="V168" s="745"/>
      <c r="W168" s="745"/>
      <c r="X168" s="745"/>
      <c r="Y168" s="745"/>
      <c r="Z168" s="745"/>
      <c r="AA168" s="745"/>
      <c r="AB168" s="745"/>
      <c r="AC168" s="745"/>
      <c r="AD168" s="745"/>
      <c r="AE168" s="745"/>
      <c r="AF168" s="745"/>
      <c r="AG168" s="745"/>
      <c r="AH168" s="745"/>
      <c r="AI168" s="745"/>
      <c r="AJ168" s="745"/>
      <c r="AK168" s="745"/>
      <c r="AL168" s="745"/>
      <c r="AM168" s="745"/>
      <c r="AN168" s="745"/>
      <c r="AO168" s="745"/>
      <c r="AP168" s="745"/>
      <c r="AQ168" s="745"/>
      <c r="AR168" s="745"/>
      <c r="AS168" s="745"/>
      <c r="AT168" s="745"/>
    </row>
    <row r="169" spans="1:46" x14ac:dyDescent="0.25">
      <c r="A169" s="712"/>
      <c r="B169" s="712"/>
      <c r="C169" s="712"/>
      <c r="D169" s="712"/>
      <c r="E169" s="712"/>
      <c r="F169" s="712"/>
      <c r="G169" s="712"/>
      <c r="H169" s="712"/>
      <c r="I169" s="712"/>
      <c r="J169" s="712"/>
      <c r="K169" s="712"/>
      <c r="L169" s="712"/>
      <c r="M169" s="712"/>
      <c r="N169" s="712"/>
      <c r="O169" s="712"/>
      <c r="P169" s="712"/>
      <c r="Q169" s="712"/>
      <c r="R169" s="712"/>
      <c r="S169" s="712"/>
      <c r="T169" s="712"/>
      <c r="U169" s="745"/>
      <c r="V169" s="745"/>
      <c r="W169" s="745"/>
      <c r="X169" s="745"/>
      <c r="Y169" s="745"/>
      <c r="Z169" s="745"/>
      <c r="AA169" s="745"/>
      <c r="AB169" s="745"/>
      <c r="AC169" s="745"/>
      <c r="AD169" s="745"/>
      <c r="AE169" s="745"/>
      <c r="AF169" s="745"/>
      <c r="AG169" s="745"/>
      <c r="AH169" s="745"/>
      <c r="AI169" s="745"/>
      <c r="AJ169" s="745"/>
      <c r="AK169" s="745"/>
      <c r="AL169" s="745"/>
      <c r="AM169" s="745"/>
      <c r="AN169" s="745"/>
      <c r="AO169" s="745"/>
      <c r="AP169" s="745"/>
      <c r="AQ169" s="745"/>
      <c r="AR169" s="745"/>
      <c r="AS169" s="745"/>
      <c r="AT169" s="745"/>
    </row>
    <row r="170" spans="1:46" x14ac:dyDescent="0.25">
      <c r="A170" s="712"/>
      <c r="B170" s="712"/>
      <c r="C170" s="712"/>
      <c r="D170" s="712"/>
      <c r="E170" s="712"/>
      <c r="F170" s="712"/>
      <c r="G170" s="712"/>
      <c r="H170" s="712"/>
      <c r="I170" s="712"/>
      <c r="J170" s="712"/>
      <c r="K170" s="712"/>
      <c r="L170" s="712"/>
      <c r="M170" s="712"/>
      <c r="N170" s="712"/>
      <c r="O170" s="712"/>
      <c r="P170" s="712"/>
      <c r="Q170" s="712"/>
      <c r="R170" s="712"/>
      <c r="S170" s="712"/>
      <c r="T170" s="712"/>
      <c r="U170" s="745"/>
      <c r="V170" s="745"/>
      <c r="W170" s="745"/>
      <c r="X170" s="745"/>
      <c r="Y170" s="745"/>
      <c r="Z170" s="745"/>
      <c r="AA170" s="745"/>
      <c r="AB170" s="745"/>
      <c r="AC170" s="745"/>
      <c r="AD170" s="745"/>
      <c r="AE170" s="745"/>
      <c r="AF170" s="745"/>
      <c r="AG170" s="745"/>
      <c r="AH170" s="745"/>
      <c r="AI170" s="745"/>
      <c r="AJ170" s="745"/>
      <c r="AK170" s="745"/>
      <c r="AL170" s="745"/>
      <c r="AM170" s="745"/>
      <c r="AN170" s="745"/>
      <c r="AO170" s="745"/>
      <c r="AP170" s="745"/>
      <c r="AQ170" s="745"/>
      <c r="AR170" s="745"/>
      <c r="AS170" s="745"/>
      <c r="AT170" s="745"/>
    </row>
    <row r="171" spans="1:46" x14ac:dyDescent="0.25">
      <c r="A171" s="712"/>
      <c r="B171" s="712"/>
      <c r="C171" s="712"/>
      <c r="D171" s="712"/>
      <c r="E171" s="712"/>
      <c r="F171" s="712"/>
      <c r="G171" s="712"/>
      <c r="H171" s="712"/>
      <c r="I171" s="712"/>
      <c r="J171" s="712"/>
      <c r="K171" s="712"/>
      <c r="L171" s="712"/>
      <c r="M171" s="712"/>
      <c r="N171" s="712"/>
      <c r="O171" s="712"/>
      <c r="P171" s="712"/>
      <c r="Q171" s="712"/>
      <c r="R171" s="712"/>
      <c r="S171" s="712"/>
      <c r="T171" s="712"/>
      <c r="U171" s="745"/>
      <c r="V171" s="745"/>
      <c r="W171" s="745"/>
      <c r="X171" s="745"/>
      <c r="Y171" s="745"/>
      <c r="Z171" s="745"/>
      <c r="AA171" s="745"/>
      <c r="AB171" s="745"/>
      <c r="AC171" s="745"/>
      <c r="AD171" s="745"/>
      <c r="AE171" s="745"/>
      <c r="AF171" s="745"/>
      <c r="AG171" s="745"/>
      <c r="AH171" s="745"/>
      <c r="AI171" s="745"/>
      <c r="AJ171" s="745"/>
      <c r="AK171" s="745"/>
      <c r="AL171" s="745"/>
      <c r="AM171" s="745"/>
      <c r="AN171" s="745"/>
      <c r="AO171" s="745"/>
      <c r="AP171" s="745"/>
      <c r="AQ171" s="745"/>
      <c r="AR171" s="745"/>
      <c r="AS171" s="745"/>
      <c r="AT171" s="745"/>
    </row>
    <row r="172" spans="1:46" x14ac:dyDescent="0.25">
      <c r="A172" s="712"/>
      <c r="B172" s="712"/>
      <c r="C172" s="712"/>
      <c r="D172" s="712"/>
      <c r="E172" s="712"/>
      <c r="F172" s="712"/>
      <c r="G172" s="712"/>
      <c r="H172" s="712"/>
      <c r="I172" s="712"/>
      <c r="J172" s="712"/>
      <c r="K172" s="712"/>
      <c r="L172" s="712"/>
      <c r="M172" s="712"/>
      <c r="N172" s="712"/>
      <c r="O172" s="712"/>
      <c r="P172" s="712"/>
      <c r="Q172" s="712"/>
      <c r="R172" s="712"/>
      <c r="S172" s="712"/>
      <c r="T172" s="712"/>
      <c r="U172" s="745"/>
      <c r="V172" s="745"/>
      <c r="W172" s="745"/>
      <c r="X172" s="745"/>
      <c r="Y172" s="745"/>
      <c r="Z172" s="745"/>
      <c r="AA172" s="745"/>
      <c r="AB172" s="745"/>
      <c r="AC172" s="745"/>
      <c r="AD172" s="745"/>
      <c r="AE172" s="745"/>
      <c r="AF172" s="745"/>
      <c r="AG172" s="745"/>
      <c r="AH172" s="745"/>
      <c r="AI172" s="745"/>
      <c r="AJ172" s="745"/>
      <c r="AK172" s="745"/>
      <c r="AL172" s="745"/>
      <c r="AM172" s="745"/>
      <c r="AN172" s="745"/>
      <c r="AO172" s="745"/>
      <c r="AP172" s="745"/>
      <c r="AQ172" s="745"/>
      <c r="AR172" s="745"/>
      <c r="AS172" s="745"/>
      <c r="AT172" s="745"/>
    </row>
    <row r="173" spans="1:46" x14ac:dyDescent="0.25">
      <c r="A173" s="712"/>
      <c r="B173" s="712"/>
      <c r="C173" s="712"/>
      <c r="D173" s="712"/>
      <c r="E173" s="712"/>
      <c r="F173" s="712"/>
      <c r="G173" s="712"/>
      <c r="H173" s="712"/>
      <c r="I173" s="712"/>
      <c r="J173" s="712"/>
      <c r="K173" s="712"/>
      <c r="L173" s="712"/>
      <c r="M173" s="712"/>
      <c r="N173" s="712"/>
      <c r="O173" s="712"/>
      <c r="P173" s="712"/>
      <c r="Q173" s="712"/>
      <c r="R173" s="712"/>
      <c r="S173" s="712"/>
      <c r="T173" s="712"/>
      <c r="U173" s="745"/>
      <c r="V173" s="745"/>
      <c r="W173" s="745"/>
      <c r="X173" s="745"/>
      <c r="Y173" s="745"/>
      <c r="Z173" s="745"/>
      <c r="AA173" s="745"/>
      <c r="AB173" s="745"/>
      <c r="AC173" s="745"/>
      <c r="AD173" s="745"/>
      <c r="AE173" s="745"/>
      <c r="AF173" s="745"/>
      <c r="AG173" s="745"/>
      <c r="AH173" s="745"/>
      <c r="AI173" s="745"/>
      <c r="AJ173" s="745"/>
      <c r="AK173" s="745"/>
      <c r="AL173" s="745"/>
      <c r="AM173" s="745"/>
      <c r="AN173" s="745"/>
      <c r="AO173" s="745"/>
      <c r="AP173" s="745"/>
      <c r="AQ173" s="745"/>
      <c r="AR173" s="745"/>
      <c r="AS173" s="745"/>
      <c r="AT173" s="745"/>
    </row>
    <row r="174" spans="1:46" x14ac:dyDescent="0.25">
      <c r="A174" s="712"/>
      <c r="B174" s="712"/>
      <c r="C174" s="712"/>
      <c r="D174" s="712"/>
      <c r="E174" s="712"/>
      <c r="F174" s="712"/>
      <c r="G174" s="712"/>
      <c r="H174" s="712"/>
      <c r="I174" s="712"/>
      <c r="J174" s="712"/>
      <c r="K174" s="712"/>
      <c r="L174" s="712"/>
      <c r="M174" s="712"/>
      <c r="N174" s="712"/>
      <c r="O174" s="712"/>
      <c r="P174" s="712"/>
      <c r="Q174" s="712"/>
      <c r="R174" s="712"/>
      <c r="S174" s="712"/>
      <c r="T174" s="712"/>
      <c r="U174" s="745"/>
      <c r="V174" s="745"/>
      <c r="W174" s="745"/>
      <c r="X174" s="745"/>
      <c r="Y174" s="745"/>
      <c r="Z174" s="745"/>
      <c r="AA174" s="745"/>
      <c r="AB174" s="745"/>
      <c r="AC174" s="745"/>
      <c r="AD174" s="745"/>
      <c r="AE174" s="745"/>
      <c r="AF174" s="745"/>
      <c r="AG174" s="745"/>
      <c r="AH174" s="745"/>
      <c r="AI174" s="745"/>
      <c r="AJ174" s="745"/>
      <c r="AK174" s="745"/>
      <c r="AL174" s="745"/>
      <c r="AM174" s="745"/>
      <c r="AN174" s="745"/>
      <c r="AO174" s="745"/>
      <c r="AP174" s="745"/>
      <c r="AQ174" s="745"/>
      <c r="AR174" s="745"/>
      <c r="AS174" s="745"/>
      <c r="AT174" s="745"/>
    </row>
    <row r="175" spans="1:46" x14ac:dyDescent="0.25">
      <c r="A175" s="712"/>
      <c r="B175" s="712"/>
      <c r="C175" s="712"/>
      <c r="D175" s="712"/>
      <c r="E175" s="712"/>
      <c r="F175" s="712"/>
      <c r="G175" s="712"/>
      <c r="H175" s="712"/>
      <c r="I175" s="712"/>
      <c r="J175" s="712"/>
      <c r="K175" s="712"/>
      <c r="L175" s="712"/>
      <c r="M175" s="712"/>
      <c r="N175" s="712"/>
      <c r="O175" s="712"/>
      <c r="P175" s="712"/>
      <c r="Q175" s="712"/>
      <c r="R175" s="712"/>
      <c r="S175" s="712"/>
      <c r="T175" s="712"/>
      <c r="U175" s="745"/>
      <c r="V175" s="745"/>
      <c r="W175" s="745"/>
      <c r="X175" s="745"/>
      <c r="Y175" s="745"/>
      <c r="Z175" s="745"/>
      <c r="AA175" s="745"/>
      <c r="AB175" s="745"/>
      <c r="AC175" s="745"/>
      <c r="AD175" s="745"/>
      <c r="AE175" s="745"/>
      <c r="AF175" s="745"/>
      <c r="AG175" s="745"/>
      <c r="AH175" s="745"/>
      <c r="AI175" s="745"/>
      <c r="AJ175" s="745"/>
      <c r="AK175" s="745"/>
      <c r="AL175" s="745"/>
      <c r="AM175" s="745"/>
      <c r="AN175" s="745"/>
      <c r="AO175" s="745"/>
      <c r="AP175" s="745"/>
      <c r="AQ175" s="745"/>
      <c r="AR175" s="745"/>
      <c r="AS175" s="745"/>
      <c r="AT175" s="745"/>
    </row>
    <row r="176" spans="1:46" x14ac:dyDescent="0.25">
      <c r="A176" s="712"/>
      <c r="B176" s="712"/>
      <c r="C176" s="712"/>
      <c r="D176" s="712"/>
      <c r="E176" s="712"/>
      <c r="F176" s="712"/>
      <c r="G176" s="712"/>
      <c r="H176" s="712"/>
      <c r="I176" s="712"/>
      <c r="J176" s="712"/>
      <c r="K176" s="712"/>
      <c r="L176" s="712"/>
      <c r="M176" s="712"/>
      <c r="N176" s="712"/>
      <c r="O176" s="712"/>
      <c r="P176" s="712"/>
      <c r="Q176" s="712"/>
      <c r="R176" s="712"/>
      <c r="S176" s="712"/>
      <c r="T176" s="712"/>
      <c r="U176" s="745"/>
      <c r="V176" s="745"/>
      <c r="W176" s="745"/>
      <c r="X176" s="745"/>
      <c r="Y176" s="745"/>
      <c r="Z176" s="745"/>
      <c r="AA176" s="745"/>
      <c r="AB176" s="745"/>
      <c r="AC176" s="745"/>
      <c r="AD176" s="745"/>
      <c r="AE176" s="745"/>
      <c r="AF176" s="745"/>
      <c r="AG176" s="745"/>
      <c r="AH176" s="745"/>
      <c r="AI176" s="745"/>
      <c r="AJ176" s="745"/>
      <c r="AK176" s="745"/>
      <c r="AL176" s="745"/>
      <c r="AM176" s="745"/>
      <c r="AN176" s="745"/>
      <c r="AO176" s="745"/>
      <c r="AP176" s="745"/>
      <c r="AQ176" s="745"/>
      <c r="AR176" s="745"/>
      <c r="AS176" s="745"/>
      <c r="AT176" s="745"/>
    </row>
    <row r="177" spans="1:46" x14ac:dyDescent="0.25">
      <c r="A177" s="712"/>
      <c r="B177" s="712"/>
      <c r="C177" s="712"/>
      <c r="D177" s="712"/>
      <c r="E177" s="712"/>
      <c r="F177" s="712"/>
      <c r="G177" s="712"/>
      <c r="H177" s="712"/>
      <c r="I177" s="712"/>
      <c r="J177" s="712"/>
      <c r="K177" s="712"/>
      <c r="L177" s="712"/>
      <c r="M177" s="712"/>
      <c r="N177" s="712"/>
      <c r="O177" s="712"/>
      <c r="P177" s="712"/>
      <c r="Q177" s="712"/>
      <c r="R177" s="712"/>
      <c r="S177" s="712"/>
      <c r="T177" s="712"/>
      <c r="U177" s="745"/>
      <c r="V177" s="745"/>
      <c r="W177" s="745"/>
      <c r="X177" s="745"/>
      <c r="Y177" s="745"/>
      <c r="Z177" s="745"/>
      <c r="AA177" s="745"/>
      <c r="AB177" s="745"/>
      <c r="AC177" s="745"/>
      <c r="AD177" s="745"/>
      <c r="AE177" s="745"/>
      <c r="AF177" s="745"/>
      <c r="AG177" s="745"/>
      <c r="AH177" s="745"/>
      <c r="AI177" s="745"/>
      <c r="AJ177" s="745"/>
      <c r="AK177" s="745"/>
      <c r="AL177" s="745"/>
      <c r="AM177" s="745"/>
      <c r="AN177" s="745"/>
      <c r="AO177" s="745"/>
      <c r="AP177" s="745"/>
      <c r="AQ177" s="745"/>
      <c r="AR177" s="745"/>
      <c r="AS177" s="745"/>
      <c r="AT177" s="745"/>
    </row>
    <row r="178" spans="1:46" x14ac:dyDescent="0.25">
      <c r="A178" s="712"/>
      <c r="B178" s="712"/>
      <c r="C178" s="712"/>
      <c r="D178" s="712"/>
      <c r="E178" s="712"/>
      <c r="F178" s="712"/>
      <c r="G178" s="712"/>
      <c r="H178" s="712"/>
      <c r="I178" s="712"/>
      <c r="J178" s="712"/>
      <c r="K178" s="712"/>
      <c r="L178" s="712"/>
      <c r="M178" s="712"/>
      <c r="N178" s="712"/>
      <c r="O178" s="712"/>
      <c r="P178" s="712"/>
      <c r="Q178" s="712"/>
      <c r="R178" s="712"/>
      <c r="S178" s="712"/>
      <c r="T178" s="712"/>
      <c r="U178" s="745"/>
      <c r="V178" s="745"/>
      <c r="W178" s="745"/>
      <c r="X178" s="745"/>
      <c r="Y178" s="745"/>
      <c r="Z178" s="745"/>
      <c r="AA178" s="745"/>
      <c r="AB178" s="745"/>
      <c r="AC178" s="745"/>
      <c r="AD178" s="745"/>
      <c r="AE178" s="745"/>
      <c r="AF178" s="745"/>
      <c r="AG178" s="745"/>
      <c r="AH178" s="745"/>
      <c r="AI178" s="745"/>
      <c r="AJ178" s="745"/>
      <c r="AK178" s="745"/>
      <c r="AL178" s="745"/>
      <c r="AM178" s="745"/>
      <c r="AN178" s="745"/>
      <c r="AO178" s="745"/>
      <c r="AP178" s="745"/>
      <c r="AQ178" s="745"/>
      <c r="AR178" s="745"/>
      <c r="AS178" s="745"/>
      <c r="AT178" s="745"/>
    </row>
    <row r="179" spans="1:46" x14ac:dyDescent="0.25">
      <c r="A179" s="712"/>
      <c r="B179" s="712"/>
      <c r="C179" s="712"/>
      <c r="D179" s="712"/>
      <c r="E179" s="712"/>
      <c r="F179" s="712"/>
      <c r="G179" s="712"/>
      <c r="H179" s="712"/>
      <c r="I179" s="712"/>
      <c r="J179" s="712"/>
      <c r="K179" s="712"/>
      <c r="L179" s="712"/>
      <c r="M179" s="712"/>
      <c r="N179" s="712"/>
      <c r="O179" s="712"/>
      <c r="P179" s="712"/>
      <c r="Q179" s="712"/>
      <c r="R179" s="712"/>
      <c r="S179" s="712"/>
      <c r="T179" s="712"/>
      <c r="U179" s="745"/>
      <c r="V179" s="745"/>
      <c r="W179" s="745"/>
      <c r="X179" s="745"/>
      <c r="Y179" s="745"/>
      <c r="Z179" s="745"/>
      <c r="AA179" s="745"/>
      <c r="AB179" s="745"/>
      <c r="AC179" s="745"/>
      <c r="AD179" s="745"/>
      <c r="AE179" s="745"/>
      <c r="AF179" s="745"/>
      <c r="AG179" s="745"/>
      <c r="AH179" s="745"/>
      <c r="AI179" s="745"/>
      <c r="AJ179" s="745"/>
      <c r="AK179" s="745"/>
      <c r="AL179" s="745"/>
      <c r="AM179" s="745"/>
      <c r="AN179" s="745"/>
      <c r="AO179" s="745"/>
      <c r="AP179" s="745"/>
      <c r="AQ179" s="745"/>
      <c r="AR179" s="745"/>
      <c r="AS179" s="745"/>
      <c r="AT179" s="745"/>
    </row>
    <row r="180" spans="1:46" x14ac:dyDescent="0.25">
      <c r="A180" s="712"/>
      <c r="B180" s="712"/>
      <c r="C180" s="712"/>
      <c r="D180" s="712"/>
      <c r="E180" s="712"/>
      <c r="F180" s="712"/>
      <c r="G180" s="712"/>
      <c r="H180" s="712"/>
      <c r="I180" s="712"/>
      <c r="J180" s="712"/>
      <c r="K180" s="712"/>
      <c r="L180" s="712"/>
      <c r="M180" s="712"/>
      <c r="N180" s="712"/>
      <c r="O180" s="712"/>
      <c r="P180" s="712"/>
      <c r="Q180" s="712"/>
      <c r="R180" s="712"/>
      <c r="S180" s="712"/>
      <c r="T180" s="712"/>
      <c r="U180" s="745"/>
      <c r="V180" s="745"/>
      <c r="W180" s="745"/>
      <c r="X180" s="745"/>
      <c r="Y180" s="745"/>
      <c r="Z180" s="745"/>
      <c r="AA180" s="745"/>
      <c r="AB180" s="745"/>
      <c r="AC180" s="745"/>
      <c r="AD180" s="745"/>
      <c r="AE180" s="745"/>
      <c r="AF180" s="745"/>
      <c r="AG180" s="745"/>
      <c r="AH180" s="745"/>
      <c r="AI180" s="745"/>
      <c r="AJ180" s="745"/>
      <c r="AK180" s="745"/>
      <c r="AL180" s="745"/>
      <c r="AM180" s="745"/>
      <c r="AN180" s="745"/>
      <c r="AO180" s="745"/>
      <c r="AP180" s="745"/>
      <c r="AQ180" s="745"/>
      <c r="AR180" s="745"/>
      <c r="AS180" s="745"/>
      <c r="AT180" s="745"/>
    </row>
    <row r="181" spans="1:46" x14ac:dyDescent="0.25">
      <c r="A181" s="712"/>
      <c r="B181" s="712"/>
      <c r="C181" s="712"/>
      <c r="D181" s="712"/>
      <c r="E181" s="712"/>
      <c r="F181" s="712"/>
      <c r="G181" s="712"/>
      <c r="H181" s="712"/>
      <c r="I181" s="712"/>
      <c r="J181" s="712"/>
      <c r="K181" s="712"/>
      <c r="L181" s="712"/>
      <c r="M181" s="712"/>
      <c r="N181" s="712"/>
      <c r="O181" s="712"/>
      <c r="P181" s="712"/>
      <c r="Q181" s="712"/>
      <c r="R181" s="712"/>
      <c r="S181" s="712"/>
      <c r="T181" s="712"/>
      <c r="U181" s="745"/>
      <c r="V181" s="745"/>
      <c r="W181" s="745"/>
      <c r="X181" s="745"/>
      <c r="Y181" s="745"/>
      <c r="Z181" s="745"/>
      <c r="AA181" s="745"/>
      <c r="AB181" s="745"/>
      <c r="AC181" s="745"/>
      <c r="AD181" s="745"/>
      <c r="AE181" s="745"/>
      <c r="AF181" s="745"/>
      <c r="AG181" s="745"/>
      <c r="AH181" s="745"/>
      <c r="AI181" s="745"/>
      <c r="AJ181" s="745"/>
      <c r="AK181" s="745"/>
      <c r="AL181" s="745"/>
      <c r="AM181" s="745"/>
      <c r="AN181" s="745"/>
      <c r="AO181" s="745"/>
      <c r="AP181" s="745"/>
      <c r="AQ181" s="745"/>
      <c r="AR181" s="745"/>
      <c r="AS181" s="745"/>
      <c r="AT181" s="745"/>
    </row>
  </sheetData>
  <mergeCells count="45">
    <mergeCell ref="A6:L6"/>
    <mergeCell ref="A9:A10"/>
    <mergeCell ref="B9:C9"/>
    <mergeCell ref="D9:G9"/>
    <mergeCell ref="H9:L9"/>
    <mergeCell ref="P9:V9"/>
    <mergeCell ref="W9:W10"/>
    <mergeCell ref="X9:X10"/>
    <mergeCell ref="A23:A25"/>
    <mergeCell ref="B23:B24"/>
    <mergeCell ref="C23:L23"/>
    <mergeCell ref="M23:O23"/>
    <mergeCell ref="P23:Q23"/>
    <mergeCell ref="R23:R24"/>
    <mergeCell ref="S23:S24"/>
    <mergeCell ref="M9:O9"/>
    <mergeCell ref="T23:T24"/>
    <mergeCell ref="A33:F33"/>
    <mergeCell ref="A34:F34"/>
    <mergeCell ref="A35:A36"/>
    <mergeCell ref="B35:B36"/>
    <mergeCell ref="C35:J35"/>
    <mergeCell ref="K35:L35"/>
    <mergeCell ref="A40:A41"/>
    <mergeCell ref="B40:B41"/>
    <mergeCell ref="F47:F48"/>
    <mergeCell ref="A48:A49"/>
    <mergeCell ref="B48:B49"/>
    <mergeCell ref="C48:E48"/>
    <mergeCell ref="Q58:Q60"/>
    <mergeCell ref="F59:G59"/>
    <mergeCell ref="H59:I59"/>
    <mergeCell ref="J59:K59"/>
    <mergeCell ref="L59:M59"/>
    <mergeCell ref="N59:O59"/>
    <mergeCell ref="A66:B66"/>
    <mergeCell ref="A58:B60"/>
    <mergeCell ref="C58:E59"/>
    <mergeCell ref="F58:O58"/>
    <mergeCell ref="P58:P60"/>
    <mergeCell ref="A61:B61"/>
    <mergeCell ref="A62:B62"/>
    <mergeCell ref="A63:B63"/>
    <mergeCell ref="A64:B64"/>
    <mergeCell ref="A65:B65"/>
  </mergeCells>
  <dataValidations count="3">
    <dataValidation operator="greaterThanOrEqual" allowBlank="1" showInputMessage="1" showErrorMessage="1" error="Valor no Permitido" sqref="Y1:AT181 P1:X8 B1:E52 A6:A55 A57:E60 A67:Q181 R21:X181 P21:Q60 F1:K60 M1:O60 L1:L34 L36:L60" xr:uid="{06406A07-19D1-4F06-B3DE-55243E994D55}"/>
    <dataValidation allowBlank="1" showInputMessage="1" showErrorMessage="1" errorTitle="Error de ingreso" error="Debe ingresar sólo números." sqref="A1:A5" xr:uid="{78701F78-4AB8-44AC-8D08-D36E376FE818}"/>
    <dataValidation allowBlank="1" showInputMessage="1" showErrorMessage="1" error="Valor no Permitido" sqref="W9:X20 Q10:V20 P9:P20 A56 B53:E56 A61:Q66" xr:uid="{F6EC696B-712F-4897-B092-3D99392FA4D5}"/>
  </dataValidation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A7C8E-AC72-464A-8063-D8CDDA03239E}">
  <dimension ref="A1:PG86"/>
  <sheetViews>
    <sheetView topLeftCell="A13" zoomScale="87" zoomScaleNormal="87" workbookViewId="0">
      <selection activeCell="Q24" sqref="Q24"/>
    </sheetView>
  </sheetViews>
  <sheetFormatPr baseColWidth="10" defaultRowHeight="15" x14ac:dyDescent="0.25"/>
  <cols>
    <col min="1" max="1" width="26" style="6381" customWidth="1"/>
    <col min="2" max="2" width="36.42578125" style="6381" customWidth="1"/>
    <col min="3" max="4" width="16.5703125" style="6381" customWidth="1"/>
    <col min="5" max="5" width="17.28515625" style="6381" customWidth="1"/>
    <col min="6" max="6" width="18.140625" style="6381" customWidth="1"/>
    <col min="7" max="7" width="16.7109375" style="6381" customWidth="1"/>
    <col min="8" max="8" width="19.42578125" style="6381" customWidth="1"/>
    <col min="9" max="9" width="15.5703125" style="6381" customWidth="1"/>
    <col min="10" max="10" width="18" style="6381" customWidth="1"/>
    <col min="11" max="11" width="14.42578125" style="6381" customWidth="1"/>
    <col min="12" max="13" width="14.85546875" style="6381" customWidth="1"/>
    <col min="14" max="15" width="17.140625" style="6381" customWidth="1"/>
    <col min="16" max="423" width="11.42578125" style="98"/>
    <col min="424" max="16384" width="11.42578125" style="6381"/>
  </cols>
  <sheetData>
    <row r="1" spans="1:15" x14ac:dyDescent="0.25">
      <c r="A1" s="1" t="s">
        <v>0</v>
      </c>
      <c r="B1" s="236"/>
      <c r="C1" s="236"/>
      <c r="D1" s="236"/>
      <c r="E1" s="236"/>
      <c r="F1" s="236"/>
      <c r="G1" s="236"/>
      <c r="H1" s="236"/>
      <c r="I1" s="236"/>
      <c r="J1" s="236"/>
      <c r="K1" s="236"/>
      <c r="L1" s="236"/>
      <c r="M1" s="236"/>
      <c r="N1" s="236"/>
    </row>
    <row r="2" spans="1:15" x14ac:dyDescent="0.25">
      <c r="A2" s="1" t="s">
        <v>3830</v>
      </c>
      <c r="B2" s="236"/>
      <c r="C2" s="236"/>
      <c r="D2" s="236"/>
      <c r="E2" s="236"/>
      <c r="F2" s="236"/>
      <c r="G2" s="236"/>
      <c r="H2" s="236"/>
      <c r="I2" s="236"/>
      <c r="J2" s="236"/>
      <c r="K2" s="236"/>
      <c r="L2" s="236"/>
      <c r="M2" s="236"/>
      <c r="N2" s="236"/>
    </row>
    <row r="3" spans="1:15" x14ac:dyDescent="0.25">
      <c r="A3" s="1" t="s">
        <v>3831</v>
      </c>
      <c r="B3" s="236"/>
      <c r="C3" s="236"/>
      <c r="D3" s="236"/>
      <c r="E3" s="236"/>
      <c r="F3" s="236"/>
      <c r="G3" s="236"/>
      <c r="H3" s="236"/>
      <c r="I3" s="236"/>
      <c r="J3" s="236"/>
      <c r="K3" s="236"/>
      <c r="L3" s="236"/>
      <c r="M3" s="236"/>
      <c r="N3" s="236"/>
    </row>
    <row r="4" spans="1:15" x14ac:dyDescent="0.25">
      <c r="A4" s="1" t="s">
        <v>3832</v>
      </c>
      <c r="B4" s="236"/>
      <c r="C4" s="236"/>
      <c r="D4" s="236"/>
      <c r="E4" s="236"/>
      <c r="F4" s="236"/>
      <c r="G4" s="236"/>
      <c r="H4" s="236"/>
      <c r="I4" s="236"/>
      <c r="J4" s="236"/>
      <c r="K4" s="236"/>
      <c r="L4" s="236"/>
      <c r="M4" s="236"/>
      <c r="N4" s="236"/>
    </row>
    <row r="5" spans="1:15" x14ac:dyDescent="0.25">
      <c r="A5" s="3" t="s">
        <v>3848</v>
      </c>
      <c r="B5" s="236"/>
      <c r="C5" s="236"/>
      <c r="D5" s="236"/>
      <c r="E5" s="236"/>
      <c r="F5" s="236"/>
      <c r="G5" s="236"/>
      <c r="H5" s="236"/>
      <c r="I5" s="236"/>
      <c r="J5" s="236"/>
      <c r="K5" s="236"/>
      <c r="L5" s="236"/>
      <c r="M5" s="236"/>
      <c r="N5" s="236"/>
    </row>
    <row r="6" spans="1:15" ht="15.75" x14ac:dyDescent="0.25">
      <c r="A6" s="1397"/>
      <c r="B6" s="1397"/>
      <c r="C6" s="1398" t="s">
        <v>3223</v>
      </c>
      <c r="D6" s="1397"/>
      <c r="E6" s="1397"/>
      <c r="F6" s="1397"/>
      <c r="G6" s="1397"/>
      <c r="H6" s="1397"/>
      <c r="I6" s="941"/>
      <c r="J6" s="88"/>
      <c r="K6" s="87"/>
      <c r="L6" s="87"/>
      <c r="M6" s="236"/>
      <c r="N6" s="236"/>
    </row>
    <row r="7" spans="1:15" ht="15.75" x14ac:dyDescent="0.25">
      <c r="A7" s="6382"/>
      <c r="B7" s="6382"/>
      <c r="C7" s="6382"/>
      <c r="D7" s="6382"/>
      <c r="E7" s="6382"/>
      <c r="F7" s="6382"/>
      <c r="G7" s="6382"/>
      <c r="H7" s="6382"/>
      <c r="I7" s="941"/>
      <c r="J7" s="88"/>
      <c r="K7" s="87"/>
      <c r="L7" s="87"/>
      <c r="M7" s="236"/>
      <c r="N7" s="236"/>
    </row>
    <row r="8" spans="1:15" x14ac:dyDescent="0.25">
      <c r="A8" s="914" t="s">
        <v>3226</v>
      </c>
      <c r="B8" s="1399"/>
      <c r="C8" s="588"/>
      <c r="D8" s="1399"/>
      <c r="E8" s="912"/>
      <c r="F8" s="912"/>
      <c r="G8" s="912"/>
      <c r="H8" s="1400"/>
      <c r="I8" s="912"/>
      <c r="J8" s="808"/>
      <c r="K8" s="87"/>
      <c r="L8" s="87"/>
      <c r="M8" s="236"/>
      <c r="N8" s="236"/>
    </row>
    <row r="9" spans="1:15" ht="42" x14ac:dyDescent="0.25">
      <c r="A9" s="8528" t="s">
        <v>2598</v>
      </c>
      <c r="B9" s="8532"/>
      <c r="C9" s="6431" t="s">
        <v>50</v>
      </c>
      <c r="D9" s="6485" t="s">
        <v>2592</v>
      </c>
      <c r="E9" s="6454" t="s">
        <v>2667</v>
      </c>
      <c r="F9" s="6454" t="s">
        <v>2668</v>
      </c>
      <c r="G9" s="6481" t="s">
        <v>77</v>
      </c>
      <c r="H9" s="6484" t="s">
        <v>3227</v>
      </c>
      <c r="I9" s="6483" t="s">
        <v>3228</v>
      </c>
      <c r="J9" s="6483" t="s">
        <v>3229</v>
      </c>
      <c r="K9" s="6482" t="s">
        <v>3230</v>
      </c>
      <c r="L9" s="6481" t="s">
        <v>3231</v>
      </c>
      <c r="M9" s="6480" t="s">
        <v>3232</v>
      </c>
      <c r="N9" s="6479" t="s">
        <v>172</v>
      </c>
      <c r="O9" s="6478" t="s">
        <v>3849</v>
      </c>
    </row>
    <row r="10" spans="1:15" x14ac:dyDescent="0.25">
      <c r="A10" s="8533" t="s">
        <v>3233</v>
      </c>
      <c r="B10" s="8534"/>
      <c r="C10" s="5639"/>
      <c r="D10" s="6464"/>
      <c r="E10" s="6464"/>
      <c r="F10" s="6464"/>
      <c r="G10" s="6466"/>
      <c r="H10" s="6464"/>
      <c r="I10" s="6464"/>
      <c r="J10" s="6464"/>
      <c r="K10" s="6464"/>
      <c r="L10" s="6464"/>
      <c r="M10" s="6476"/>
      <c r="N10" s="6464"/>
      <c r="O10" s="6465"/>
    </row>
    <row r="11" spans="1:15" x14ac:dyDescent="0.25">
      <c r="A11" s="8504" t="s">
        <v>3234</v>
      </c>
      <c r="B11" s="8530"/>
      <c r="C11" s="5639"/>
      <c r="D11" s="6464"/>
      <c r="E11" s="6464"/>
      <c r="F11" s="6464"/>
      <c r="G11" s="6466"/>
      <c r="H11" s="6464"/>
      <c r="I11" s="6464"/>
      <c r="J11" s="6464"/>
      <c r="K11" s="6464"/>
      <c r="L11" s="6464"/>
      <c r="M11" s="6476"/>
      <c r="N11" s="6464"/>
      <c r="O11" s="6465"/>
    </row>
    <row r="12" spans="1:15" x14ac:dyDescent="0.25">
      <c r="A12" s="8504" t="s">
        <v>3235</v>
      </c>
      <c r="B12" s="8530"/>
      <c r="C12" s="5639"/>
      <c r="D12" s="6464"/>
      <c r="E12" s="6464"/>
      <c r="F12" s="6464"/>
      <c r="G12" s="6466"/>
      <c r="H12" s="6464"/>
      <c r="I12" s="6464"/>
      <c r="J12" s="6464"/>
      <c r="K12" s="6464"/>
      <c r="L12" s="6464"/>
      <c r="M12" s="6476"/>
      <c r="N12" s="6464"/>
      <c r="O12" s="6465"/>
    </row>
    <row r="13" spans="1:15" x14ac:dyDescent="0.25">
      <c r="A13" s="8535" t="s">
        <v>3236</v>
      </c>
      <c r="B13" s="8536"/>
      <c r="C13" s="5639"/>
      <c r="D13" s="6464"/>
      <c r="E13" s="6464"/>
      <c r="F13" s="6464"/>
      <c r="G13" s="6466"/>
      <c r="H13" s="6464"/>
      <c r="I13" s="6464"/>
      <c r="J13" s="6464"/>
      <c r="K13" s="6464"/>
      <c r="L13" s="6464"/>
      <c r="M13" s="6476"/>
      <c r="N13" s="6464"/>
      <c r="O13" s="6465"/>
    </row>
    <row r="14" spans="1:15" ht="27" customHeight="1" x14ac:dyDescent="0.25">
      <c r="A14" s="8504" t="s">
        <v>3237</v>
      </c>
      <c r="B14" s="8530"/>
      <c r="C14" s="5639"/>
      <c r="D14" s="6464"/>
      <c r="E14" s="6464"/>
      <c r="F14" s="6464"/>
      <c r="G14" s="6466"/>
      <c r="H14" s="6464"/>
      <c r="I14" s="6464"/>
      <c r="J14" s="6464"/>
      <c r="K14" s="6464"/>
      <c r="L14" s="6464"/>
      <c r="M14" s="6476"/>
      <c r="N14" s="6464"/>
      <c r="O14" s="6465"/>
    </row>
    <row r="15" spans="1:15" ht="27" customHeight="1" x14ac:dyDescent="0.25">
      <c r="A15" s="8504" t="s">
        <v>3238</v>
      </c>
      <c r="B15" s="8530"/>
      <c r="C15" s="5639"/>
      <c r="D15" s="6464"/>
      <c r="E15" s="6464"/>
      <c r="F15" s="6464"/>
      <c r="G15" s="6466"/>
      <c r="H15" s="6464"/>
      <c r="I15" s="6464"/>
      <c r="J15" s="6464"/>
      <c r="K15" s="6464"/>
      <c r="L15" s="6464"/>
      <c r="M15" s="6476"/>
      <c r="N15" s="6464"/>
      <c r="O15" s="6465"/>
    </row>
    <row r="16" spans="1:15" ht="26.25" customHeight="1" x14ac:dyDescent="0.25">
      <c r="A16" s="8504" t="s">
        <v>3239</v>
      </c>
      <c r="B16" s="8530"/>
      <c r="C16" s="5639"/>
      <c r="D16" s="6464"/>
      <c r="E16" s="6464"/>
      <c r="F16" s="6464"/>
      <c r="G16" s="6466"/>
      <c r="H16" s="6464"/>
      <c r="I16" s="6464"/>
      <c r="J16" s="6464"/>
      <c r="K16" s="6464"/>
      <c r="L16" s="6464"/>
      <c r="M16" s="6476"/>
      <c r="N16" s="6464"/>
      <c r="O16" s="6465"/>
    </row>
    <row r="17" spans="1:423" x14ac:dyDescent="0.25">
      <c r="A17" s="8504" t="s">
        <v>3240</v>
      </c>
      <c r="B17" s="8530"/>
      <c r="C17" s="5639"/>
      <c r="D17" s="6464"/>
      <c r="E17" s="6464"/>
      <c r="F17" s="6464"/>
      <c r="G17" s="6466"/>
      <c r="H17" s="6464"/>
      <c r="I17" s="6464"/>
      <c r="J17" s="6464"/>
      <c r="K17" s="6464"/>
      <c r="L17" s="6464"/>
      <c r="M17" s="6476"/>
      <c r="N17" s="6464"/>
      <c r="O17" s="6465"/>
    </row>
    <row r="18" spans="1:423" s="6388" customFormat="1" ht="24.75" customHeight="1" x14ac:dyDescent="0.25">
      <c r="A18" s="8517" t="s">
        <v>3241</v>
      </c>
      <c r="B18" s="8518"/>
      <c r="C18" s="6475"/>
      <c r="D18" s="6473"/>
      <c r="E18" s="6473"/>
      <c r="F18" s="6473"/>
      <c r="G18" s="6463"/>
      <c r="H18" s="6473"/>
      <c r="I18" s="6473"/>
      <c r="J18" s="6473"/>
      <c r="K18" s="6473"/>
      <c r="L18" s="6473"/>
      <c r="M18" s="6477"/>
      <c r="N18" s="6473"/>
      <c r="O18" s="6472"/>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c r="HT18" s="98"/>
      <c r="HU18" s="98"/>
      <c r="HV18" s="98"/>
      <c r="HW18" s="98"/>
      <c r="HX18" s="98"/>
      <c r="HY18" s="98"/>
      <c r="HZ18" s="98"/>
      <c r="IA18" s="98"/>
      <c r="IB18" s="98"/>
      <c r="IC18" s="98"/>
      <c r="ID18" s="98"/>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c r="JD18" s="98"/>
      <c r="JE18" s="98"/>
      <c r="JF18" s="98"/>
      <c r="JG18" s="98"/>
      <c r="JH18" s="98"/>
      <c r="JI18" s="98"/>
      <c r="JJ18" s="98"/>
      <c r="JK18" s="98"/>
      <c r="JL18" s="98"/>
      <c r="JM18" s="98"/>
      <c r="JN18" s="98"/>
      <c r="JO18" s="98"/>
      <c r="JP18" s="98"/>
      <c r="JQ18" s="98"/>
      <c r="JR18" s="98"/>
      <c r="JS18" s="98"/>
      <c r="JT18" s="98"/>
      <c r="JU18" s="98"/>
      <c r="JV18" s="98"/>
      <c r="JW18" s="98"/>
      <c r="JX18" s="98"/>
      <c r="JY18" s="98"/>
      <c r="JZ18" s="98"/>
      <c r="KA18" s="98"/>
      <c r="KB18" s="98"/>
      <c r="KC18" s="98"/>
      <c r="KD18" s="98"/>
      <c r="KE18" s="98"/>
      <c r="KF18" s="98"/>
      <c r="KG18" s="98"/>
      <c r="KH18" s="98"/>
      <c r="KI18" s="98"/>
      <c r="KJ18" s="98"/>
      <c r="KK18" s="98"/>
      <c r="KL18" s="98"/>
      <c r="KM18" s="98"/>
      <c r="KN18" s="98"/>
      <c r="KO18" s="98"/>
      <c r="KP18" s="98"/>
      <c r="KQ18" s="98"/>
      <c r="KR18" s="98"/>
      <c r="KS18" s="98"/>
      <c r="KT18" s="98"/>
      <c r="KU18" s="98"/>
      <c r="KV18" s="98"/>
      <c r="KW18" s="98"/>
      <c r="KX18" s="98"/>
      <c r="KY18" s="98"/>
      <c r="KZ18" s="98"/>
      <c r="LA18" s="98"/>
      <c r="LB18" s="98"/>
      <c r="LC18" s="98"/>
      <c r="LD18" s="98"/>
      <c r="LE18" s="98"/>
      <c r="LF18" s="98"/>
      <c r="LG18" s="98"/>
      <c r="LH18" s="98"/>
      <c r="LI18" s="98"/>
      <c r="LJ18" s="98"/>
      <c r="LK18" s="98"/>
      <c r="LL18" s="98"/>
      <c r="LM18" s="98"/>
      <c r="LN18" s="98"/>
      <c r="LO18" s="98"/>
      <c r="LP18" s="98"/>
      <c r="LQ18" s="98"/>
      <c r="LR18" s="98"/>
      <c r="LS18" s="98"/>
      <c r="LT18" s="98"/>
      <c r="LU18" s="98"/>
      <c r="LV18" s="98"/>
      <c r="LW18" s="98"/>
      <c r="LX18" s="98"/>
      <c r="LY18" s="98"/>
      <c r="LZ18" s="98"/>
      <c r="MA18" s="98"/>
      <c r="MB18" s="98"/>
      <c r="MC18" s="98"/>
      <c r="MD18" s="98"/>
      <c r="ME18" s="98"/>
      <c r="MF18" s="98"/>
      <c r="MG18" s="98"/>
      <c r="MH18" s="98"/>
      <c r="MI18" s="98"/>
      <c r="MJ18" s="98"/>
      <c r="MK18" s="98"/>
      <c r="ML18" s="98"/>
      <c r="MM18" s="98"/>
      <c r="MN18" s="98"/>
      <c r="MO18" s="98"/>
      <c r="MP18" s="98"/>
      <c r="MQ18" s="98"/>
      <c r="MR18" s="98"/>
      <c r="MS18" s="98"/>
      <c r="MT18" s="98"/>
      <c r="MU18" s="98"/>
      <c r="MV18" s="98"/>
      <c r="MW18" s="98"/>
      <c r="MX18" s="98"/>
      <c r="MY18" s="98"/>
      <c r="MZ18" s="98"/>
      <c r="NA18" s="98"/>
      <c r="NB18" s="98"/>
      <c r="NC18" s="98"/>
      <c r="ND18" s="98"/>
      <c r="NE18" s="98"/>
      <c r="NF18" s="98"/>
      <c r="NG18" s="98"/>
      <c r="NH18" s="98"/>
      <c r="NI18" s="98"/>
      <c r="NJ18" s="98"/>
      <c r="NK18" s="98"/>
      <c r="NL18" s="98"/>
      <c r="NM18" s="98"/>
      <c r="NN18" s="98"/>
      <c r="NO18" s="98"/>
      <c r="NP18" s="98"/>
      <c r="NQ18" s="98"/>
      <c r="NR18" s="98"/>
      <c r="NS18" s="98"/>
      <c r="NT18" s="98"/>
      <c r="NU18" s="98"/>
      <c r="NV18" s="98"/>
      <c r="NW18" s="98"/>
      <c r="NX18" s="98"/>
      <c r="NY18" s="98"/>
      <c r="NZ18" s="98"/>
      <c r="OA18" s="98"/>
      <c r="OB18" s="98"/>
      <c r="OC18" s="98"/>
      <c r="OD18" s="98"/>
      <c r="OE18" s="98"/>
      <c r="OF18" s="98"/>
      <c r="OG18" s="98"/>
      <c r="OH18" s="98"/>
      <c r="OI18" s="98"/>
      <c r="OJ18" s="98"/>
      <c r="OK18" s="98"/>
      <c r="OL18" s="98"/>
      <c r="OM18" s="98"/>
      <c r="ON18" s="98"/>
      <c r="OO18" s="98"/>
      <c r="OP18" s="98"/>
      <c r="OQ18" s="98"/>
      <c r="OR18" s="98"/>
      <c r="OS18" s="98"/>
      <c r="OT18" s="98"/>
      <c r="OU18" s="98"/>
      <c r="OV18" s="98"/>
      <c r="OW18" s="98"/>
      <c r="OX18" s="98"/>
      <c r="OY18" s="98"/>
      <c r="OZ18" s="98"/>
      <c r="PA18" s="98"/>
      <c r="PB18" s="98"/>
      <c r="PC18" s="98"/>
      <c r="PD18" s="98"/>
      <c r="PE18" s="98"/>
      <c r="PF18" s="98"/>
      <c r="PG18" s="98"/>
    </row>
    <row r="19" spans="1:423" s="6388" customFormat="1" ht="28.5" customHeight="1" x14ac:dyDescent="0.25">
      <c r="A19" s="8517" t="s">
        <v>3242</v>
      </c>
      <c r="B19" s="8531"/>
      <c r="C19" s="6475"/>
      <c r="D19" s="6473"/>
      <c r="E19" s="6473"/>
      <c r="F19" s="6473"/>
      <c r="G19" s="6463"/>
      <c r="H19" s="6473"/>
      <c r="I19" s="6473"/>
      <c r="J19" s="6473"/>
      <c r="K19" s="6473"/>
      <c r="L19" s="6473"/>
      <c r="M19" s="6477"/>
      <c r="N19" s="6473"/>
      <c r="O19" s="6472"/>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c r="IW19" s="98"/>
      <c r="IX19" s="98"/>
      <c r="IY19" s="98"/>
      <c r="IZ19" s="98"/>
      <c r="JA19" s="98"/>
      <c r="JB19" s="98"/>
      <c r="JC19" s="98"/>
      <c r="JD19" s="98"/>
      <c r="JE19" s="98"/>
      <c r="JF19" s="98"/>
      <c r="JG19" s="98"/>
      <c r="JH19" s="98"/>
      <c r="JI19" s="98"/>
      <c r="JJ19" s="98"/>
      <c r="JK19" s="98"/>
      <c r="JL19" s="98"/>
      <c r="JM19" s="98"/>
      <c r="JN19" s="98"/>
      <c r="JO19" s="98"/>
      <c r="JP19" s="98"/>
      <c r="JQ19" s="98"/>
      <c r="JR19" s="98"/>
      <c r="JS19" s="98"/>
      <c r="JT19" s="98"/>
      <c r="JU19" s="98"/>
      <c r="JV19" s="98"/>
      <c r="JW19" s="98"/>
      <c r="JX19" s="98"/>
      <c r="JY19" s="98"/>
      <c r="JZ19" s="98"/>
      <c r="KA19" s="98"/>
      <c r="KB19" s="98"/>
      <c r="KC19" s="98"/>
      <c r="KD19" s="98"/>
      <c r="KE19" s="98"/>
      <c r="KF19" s="98"/>
      <c r="KG19" s="98"/>
      <c r="KH19" s="98"/>
      <c r="KI19" s="98"/>
      <c r="KJ19" s="98"/>
      <c r="KK19" s="98"/>
      <c r="KL19" s="98"/>
      <c r="KM19" s="98"/>
      <c r="KN19" s="98"/>
      <c r="KO19" s="98"/>
      <c r="KP19" s="98"/>
      <c r="KQ19" s="98"/>
      <c r="KR19" s="98"/>
      <c r="KS19" s="98"/>
      <c r="KT19" s="98"/>
      <c r="KU19" s="98"/>
      <c r="KV19" s="98"/>
      <c r="KW19" s="98"/>
      <c r="KX19" s="98"/>
      <c r="KY19" s="98"/>
      <c r="KZ19" s="98"/>
      <c r="LA19" s="98"/>
      <c r="LB19" s="98"/>
      <c r="LC19" s="98"/>
      <c r="LD19" s="98"/>
      <c r="LE19" s="98"/>
      <c r="LF19" s="98"/>
      <c r="LG19" s="98"/>
      <c r="LH19" s="98"/>
      <c r="LI19" s="98"/>
      <c r="LJ19" s="98"/>
      <c r="LK19" s="98"/>
      <c r="LL19" s="98"/>
      <c r="LM19" s="98"/>
      <c r="LN19" s="98"/>
      <c r="LO19" s="98"/>
      <c r="LP19" s="98"/>
      <c r="LQ19" s="98"/>
      <c r="LR19" s="98"/>
      <c r="LS19" s="98"/>
      <c r="LT19" s="98"/>
      <c r="LU19" s="98"/>
      <c r="LV19" s="98"/>
      <c r="LW19" s="98"/>
      <c r="LX19" s="98"/>
      <c r="LY19" s="98"/>
      <c r="LZ19" s="98"/>
      <c r="MA19" s="98"/>
      <c r="MB19" s="98"/>
      <c r="MC19" s="98"/>
      <c r="MD19" s="98"/>
      <c r="ME19" s="98"/>
      <c r="MF19" s="98"/>
      <c r="MG19" s="98"/>
      <c r="MH19" s="98"/>
      <c r="MI19" s="98"/>
      <c r="MJ19" s="98"/>
      <c r="MK19" s="98"/>
      <c r="ML19" s="98"/>
      <c r="MM19" s="98"/>
      <c r="MN19" s="98"/>
      <c r="MO19" s="98"/>
      <c r="MP19" s="98"/>
      <c r="MQ19" s="98"/>
      <c r="MR19" s="98"/>
      <c r="MS19" s="98"/>
      <c r="MT19" s="98"/>
      <c r="MU19" s="98"/>
      <c r="MV19" s="98"/>
      <c r="MW19" s="98"/>
      <c r="MX19" s="98"/>
      <c r="MY19" s="98"/>
      <c r="MZ19" s="98"/>
      <c r="NA19" s="98"/>
      <c r="NB19" s="98"/>
      <c r="NC19" s="98"/>
      <c r="ND19" s="98"/>
      <c r="NE19" s="98"/>
      <c r="NF19" s="98"/>
      <c r="NG19" s="98"/>
      <c r="NH19" s="98"/>
      <c r="NI19" s="98"/>
      <c r="NJ19" s="98"/>
      <c r="NK19" s="98"/>
      <c r="NL19" s="98"/>
      <c r="NM19" s="98"/>
      <c r="NN19" s="98"/>
      <c r="NO19" s="98"/>
      <c r="NP19" s="98"/>
      <c r="NQ19" s="98"/>
      <c r="NR19" s="98"/>
      <c r="NS19" s="98"/>
      <c r="NT19" s="98"/>
      <c r="NU19" s="98"/>
      <c r="NV19" s="98"/>
      <c r="NW19" s="98"/>
      <c r="NX19" s="98"/>
      <c r="NY19" s="98"/>
      <c r="NZ19" s="98"/>
      <c r="OA19" s="98"/>
      <c r="OB19" s="98"/>
      <c r="OC19" s="98"/>
      <c r="OD19" s="98"/>
      <c r="OE19" s="98"/>
      <c r="OF19" s="98"/>
      <c r="OG19" s="98"/>
      <c r="OH19" s="98"/>
      <c r="OI19" s="98"/>
      <c r="OJ19" s="98"/>
      <c r="OK19" s="98"/>
      <c r="OL19" s="98"/>
      <c r="OM19" s="98"/>
      <c r="ON19" s="98"/>
      <c r="OO19" s="98"/>
      <c r="OP19" s="98"/>
      <c r="OQ19" s="98"/>
      <c r="OR19" s="98"/>
      <c r="OS19" s="98"/>
      <c r="OT19" s="98"/>
      <c r="OU19" s="98"/>
      <c r="OV19" s="98"/>
      <c r="OW19" s="98"/>
      <c r="OX19" s="98"/>
      <c r="OY19" s="98"/>
      <c r="OZ19" s="98"/>
      <c r="PA19" s="98"/>
      <c r="PB19" s="98"/>
      <c r="PC19" s="98"/>
      <c r="PD19" s="98"/>
      <c r="PE19" s="98"/>
      <c r="PF19" s="98"/>
      <c r="PG19" s="98"/>
    </row>
    <row r="20" spans="1:423" s="6388" customFormat="1" ht="24" customHeight="1" x14ac:dyDescent="0.25">
      <c r="A20" s="8517" t="s">
        <v>3243</v>
      </c>
      <c r="B20" s="8531"/>
      <c r="C20" s="6475"/>
      <c r="D20" s="6473"/>
      <c r="E20" s="6473"/>
      <c r="F20" s="6473"/>
      <c r="G20" s="6463"/>
      <c r="H20" s="6473"/>
      <c r="I20" s="6473"/>
      <c r="J20" s="6473"/>
      <c r="K20" s="6473"/>
      <c r="L20" s="6473"/>
      <c r="M20" s="6477"/>
      <c r="N20" s="6473"/>
      <c r="O20" s="6472"/>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FV20" s="98"/>
      <c r="FW20" s="98"/>
      <c r="FX20" s="98"/>
      <c r="FY20" s="98"/>
      <c r="FZ20" s="98"/>
      <c r="GA20" s="98"/>
      <c r="GB20" s="98"/>
      <c r="GC20" s="98"/>
      <c r="GD20" s="98"/>
      <c r="GE20" s="98"/>
      <c r="GF20" s="98"/>
      <c r="GG20" s="98"/>
      <c r="GH20" s="98"/>
      <c r="GI20" s="98"/>
      <c r="GJ20" s="98"/>
      <c r="GK20" s="98"/>
      <c r="GL20" s="98"/>
      <c r="GM20" s="98"/>
      <c r="GN20" s="98"/>
      <c r="GO20" s="98"/>
      <c r="GP20" s="98"/>
      <c r="GQ20" s="98"/>
      <c r="GR20" s="98"/>
      <c r="GS20" s="98"/>
      <c r="GT20" s="98"/>
      <c r="GU20" s="98"/>
      <c r="GV20" s="98"/>
      <c r="GW20" s="98"/>
      <c r="GX20" s="98"/>
      <c r="GY20" s="98"/>
      <c r="GZ20" s="98"/>
      <c r="HA20" s="98"/>
      <c r="HB20" s="98"/>
      <c r="HC20" s="98"/>
      <c r="HD20" s="98"/>
      <c r="HE20" s="98"/>
      <c r="HF20" s="98"/>
      <c r="HG20" s="98"/>
      <c r="HH20" s="98"/>
      <c r="HI20" s="98"/>
      <c r="HJ20" s="98"/>
      <c r="HK20" s="98"/>
      <c r="HL20" s="98"/>
      <c r="HM20" s="98"/>
      <c r="HN20" s="98"/>
      <c r="HO20" s="98"/>
      <c r="HP20" s="98"/>
      <c r="HQ20" s="98"/>
      <c r="HR20" s="98"/>
      <c r="HS20" s="98"/>
      <c r="HT20" s="98"/>
      <c r="HU20" s="98"/>
      <c r="HV20" s="98"/>
      <c r="HW20" s="98"/>
      <c r="HX20" s="98"/>
      <c r="HY20" s="98"/>
      <c r="HZ20" s="98"/>
      <c r="IA20" s="98"/>
      <c r="IB20" s="98"/>
      <c r="IC20" s="98"/>
      <c r="ID20" s="98"/>
      <c r="IE20" s="98"/>
      <c r="IF20" s="98"/>
      <c r="IG20" s="98"/>
      <c r="IH20" s="98"/>
      <c r="II20" s="98"/>
      <c r="IJ20" s="98"/>
      <c r="IK20" s="98"/>
      <c r="IL20" s="98"/>
      <c r="IM20" s="98"/>
      <c r="IN20" s="98"/>
      <c r="IO20" s="98"/>
      <c r="IP20" s="98"/>
      <c r="IQ20" s="98"/>
      <c r="IR20" s="98"/>
      <c r="IS20" s="98"/>
      <c r="IT20" s="98"/>
      <c r="IU20" s="98"/>
      <c r="IV20" s="98"/>
      <c r="IW20" s="98"/>
      <c r="IX20" s="98"/>
      <c r="IY20" s="98"/>
      <c r="IZ20" s="98"/>
      <c r="JA20" s="98"/>
      <c r="JB20" s="98"/>
      <c r="JC20" s="98"/>
      <c r="JD20" s="98"/>
      <c r="JE20" s="98"/>
      <c r="JF20" s="98"/>
      <c r="JG20" s="98"/>
      <c r="JH20" s="98"/>
      <c r="JI20" s="98"/>
      <c r="JJ20" s="98"/>
      <c r="JK20" s="98"/>
      <c r="JL20" s="98"/>
      <c r="JM20" s="98"/>
      <c r="JN20" s="98"/>
      <c r="JO20" s="98"/>
      <c r="JP20" s="98"/>
      <c r="JQ20" s="98"/>
      <c r="JR20" s="98"/>
      <c r="JS20" s="98"/>
      <c r="JT20" s="98"/>
      <c r="JU20" s="98"/>
      <c r="JV20" s="98"/>
      <c r="JW20" s="98"/>
      <c r="JX20" s="98"/>
      <c r="JY20" s="98"/>
      <c r="JZ20" s="98"/>
      <c r="KA20" s="98"/>
      <c r="KB20" s="98"/>
      <c r="KC20" s="98"/>
      <c r="KD20" s="98"/>
      <c r="KE20" s="98"/>
      <c r="KF20" s="98"/>
      <c r="KG20" s="98"/>
      <c r="KH20" s="98"/>
      <c r="KI20" s="98"/>
      <c r="KJ20" s="98"/>
      <c r="KK20" s="98"/>
      <c r="KL20" s="98"/>
      <c r="KM20" s="98"/>
      <c r="KN20" s="98"/>
      <c r="KO20" s="98"/>
      <c r="KP20" s="98"/>
      <c r="KQ20" s="98"/>
      <c r="KR20" s="98"/>
      <c r="KS20" s="98"/>
      <c r="KT20" s="98"/>
      <c r="KU20" s="98"/>
      <c r="KV20" s="98"/>
      <c r="KW20" s="98"/>
      <c r="KX20" s="98"/>
      <c r="KY20" s="98"/>
      <c r="KZ20" s="98"/>
      <c r="LA20" s="98"/>
      <c r="LB20" s="98"/>
      <c r="LC20" s="98"/>
      <c r="LD20" s="98"/>
      <c r="LE20" s="98"/>
      <c r="LF20" s="98"/>
      <c r="LG20" s="98"/>
      <c r="LH20" s="98"/>
      <c r="LI20" s="98"/>
      <c r="LJ20" s="98"/>
      <c r="LK20" s="98"/>
      <c r="LL20" s="98"/>
      <c r="LM20" s="98"/>
      <c r="LN20" s="98"/>
      <c r="LO20" s="98"/>
      <c r="LP20" s="98"/>
      <c r="LQ20" s="98"/>
      <c r="LR20" s="98"/>
      <c r="LS20" s="98"/>
      <c r="LT20" s="98"/>
      <c r="LU20" s="98"/>
      <c r="LV20" s="98"/>
      <c r="LW20" s="98"/>
      <c r="LX20" s="98"/>
      <c r="LY20" s="98"/>
      <c r="LZ20" s="98"/>
      <c r="MA20" s="98"/>
      <c r="MB20" s="98"/>
      <c r="MC20" s="98"/>
      <c r="MD20" s="98"/>
      <c r="ME20" s="98"/>
      <c r="MF20" s="98"/>
      <c r="MG20" s="98"/>
      <c r="MH20" s="98"/>
      <c r="MI20" s="98"/>
      <c r="MJ20" s="98"/>
      <c r="MK20" s="98"/>
      <c r="ML20" s="98"/>
      <c r="MM20" s="98"/>
      <c r="MN20" s="98"/>
      <c r="MO20" s="98"/>
      <c r="MP20" s="98"/>
      <c r="MQ20" s="98"/>
      <c r="MR20" s="98"/>
      <c r="MS20" s="98"/>
      <c r="MT20" s="98"/>
      <c r="MU20" s="98"/>
      <c r="MV20" s="98"/>
      <c r="MW20" s="98"/>
      <c r="MX20" s="98"/>
      <c r="MY20" s="98"/>
      <c r="MZ20" s="98"/>
      <c r="NA20" s="98"/>
      <c r="NB20" s="98"/>
      <c r="NC20" s="98"/>
      <c r="ND20" s="98"/>
      <c r="NE20" s="98"/>
      <c r="NF20" s="98"/>
      <c r="NG20" s="98"/>
      <c r="NH20" s="98"/>
      <c r="NI20" s="98"/>
      <c r="NJ20" s="98"/>
      <c r="NK20" s="98"/>
      <c r="NL20" s="98"/>
      <c r="NM20" s="98"/>
      <c r="NN20" s="98"/>
      <c r="NO20" s="98"/>
      <c r="NP20" s="98"/>
      <c r="NQ20" s="98"/>
      <c r="NR20" s="98"/>
      <c r="NS20" s="98"/>
      <c r="NT20" s="98"/>
      <c r="NU20" s="98"/>
      <c r="NV20" s="98"/>
      <c r="NW20" s="98"/>
      <c r="NX20" s="98"/>
      <c r="NY20" s="98"/>
      <c r="NZ20" s="98"/>
      <c r="OA20" s="98"/>
      <c r="OB20" s="98"/>
      <c r="OC20" s="98"/>
      <c r="OD20" s="98"/>
      <c r="OE20" s="98"/>
      <c r="OF20" s="98"/>
      <c r="OG20" s="98"/>
      <c r="OH20" s="98"/>
      <c r="OI20" s="98"/>
      <c r="OJ20" s="98"/>
      <c r="OK20" s="98"/>
      <c r="OL20" s="98"/>
      <c r="OM20" s="98"/>
      <c r="ON20" s="98"/>
      <c r="OO20" s="98"/>
      <c r="OP20" s="98"/>
      <c r="OQ20" s="98"/>
      <c r="OR20" s="98"/>
      <c r="OS20" s="98"/>
      <c r="OT20" s="98"/>
      <c r="OU20" s="98"/>
      <c r="OV20" s="98"/>
      <c r="OW20" s="98"/>
      <c r="OX20" s="98"/>
      <c r="OY20" s="98"/>
      <c r="OZ20" s="98"/>
      <c r="PA20" s="98"/>
      <c r="PB20" s="98"/>
      <c r="PC20" s="98"/>
      <c r="PD20" s="98"/>
      <c r="PE20" s="98"/>
      <c r="PF20" s="98"/>
      <c r="PG20" s="98"/>
    </row>
    <row r="21" spans="1:423" ht="29.25" customHeight="1" x14ac:dyDescent="0.25">
      <c r="A21" s="8504" t="s">
        <v>3244</v>
      </c>
      <c r="B21" s="8530"/>
      <c r="C21" s="5639"/>
      <c r="D21" s="6464"/>
      <c r="E21" s="6464"/>
      <c r="F21" s="6464"/>
      <c r="G21" s="6466"/>
      <c r="H21" s="6464"/>
      <c r="I21" s="6464"/>
      <c r="J21" s="6464"/>
      <c r="K21" s="6464"/>
      <c r="L21" s="6464"/>
      <c r="M21" s="6476"/>
      <c r="N21" s="6464"/>
      <c r="O21" s="6465"/>
    </row>
    <row r="22" spans="1:423" x14ac:dyDescent="0.25">
      <c r="A22" s="8504" t="s">
        <v>3245</v>
      </c>
      <c r="B22" s="8530"/>
      <c r="C22" s="5639"/>
      <c r="D22" s="6464"/>
      <c r="E22" s="6464"/>
      <c r="F22" s="6464"/>
      <c r="G22" s="6466"/>
      <c r="H22" s="6464"/>
      <c r="I22" s="6464"/>
      <c r="J22" s="6464"/>
      <c r="K22" s="6464"/>
      <c r="L22" s="6464"/>
      <c r="M22" s="6476"/>
      <c r="N22" s="6464"/>
      <c r="O22" s="6465"/>
    </row>
    <row r="23" spans="1:423" s="6388" customFormat="1" x14ac:dyDescent="0.25">
      <c r="A23" s="8517" t="s">
        <v>3246</v>
      </c>
      <c r="B23" s="8518"/>
      <c r="C23" s="6475"/>
      <c r="D23" s="6473"/>
      <c r="E23" s="6473"/>
      <c r="F23" s="6473"/>
      <c r="G23" s="6463"/>
      <c r="H23" s="6473"/>
      <c r="I23" s="6473"/>
      <c r="J23" s="6473"/>
      <c r="K23" s="6473"/>
      <c r="L23" s="6473"/>
      <c r="M23" s="6473"/>
      <c r="N23" s="6473"/>
      <c r="O23" s="6472"/>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8"/>
      <c r="EQ23" s="98"/>
      <c r="ER23" s="98"/>
      <c r="ES23" s="98"/>
      <c r="ET23" s="98"/>
      <c r="EU23" s="98"/>
      <c r="EV23" s="98"/>
      <c r="EW23" s="98"/>
      <c r="EX23" s="98"/>
      <c r="EY23" s="98"/>
      <c r="EZ23" s="98"/>
      <c r="FA23" s="98"/>
      <c r="FB23" s="98"/>
      <c r="FC23" s="98"/>
      <c r="FD23" s="98"/>
      <c r="FE23" s="98"/>
      <c r="FF23" s="98"/>
      <c r="FG23" s="98"/>
      <c r="FH23" s="98"/>
      <c r="FI23" s="98"/>
      <c r="FJ23" s="98"/>
      <c r="FK23" s="98"/>
      <c r="FL23" s="98"/>
      <c r="FM23" s="98"/>
      <c r="FN23" s="98"/>
      <c r="FO23" s="98"/>
      <c r="FP23" s="98"/>
      <c r="FQ23" s="98"/>
      <c r="FR23" s="98"/>
      <c r="FS23" s="98"/>
      <c r="FT23" s="98"/>
      <c r="FU23" s="98"/>
      <c r="FV23" s="98"/>
      <c r="FW23" s="98"/>
      <c r="FX23" s="98"/>
      <c r="FY23" s="98"/>
      <c r="FZ23" s="98"/>
      <c r="GA23" s="98"/>
      <c r="GB23" s="98"/>
      <c r="GC23" s="98"/>
      <c r="GD23" s="98"/>
      <c r="GE23" s="98"/>
      <c r="GF23" s="98"/>
      <c r="GG23" s="98"/>
      <c r="GH23" s="98"/>
      <c r="GI23" s="98"/>
      <c r="GJ23" s="98"/>
      <c r="GK23" s="98"/>
      <c r="GL23" s="98"/>
      <c r="GM23" s="98"/>
      <c r="GN23" s="98"/>
      <c r="GO23" s="98"/>
      <c r="GP23" s="98"/>
      <c r="GQ23" s="98"/>
      <c r="GR23" s="98"/>
      <c r="GS23" s="98"/>
      <c r="GT23" s="98"/>
      <c r="GU23" s="98"/>
      <c r="GV23" s="98"/>
      <c r="GW23" s="98"/>
      <c r="GX23" s="98"/>
      <c r="GY23" s="98"/>
      <c r="GZ23" s="98"/>
      <c r="HA23" s="98"/>
      <c r="HB23" s="98"/>
      <c r="HC23" s="98"/>
      <c r="HD23" s="98"/>
      <c r="HE23" s="98"/>
      <c r="HF23" s="98"/>
      <c r="HG23" s="98"/>
      <c r="HH23" s="98"/>
      <c r="HI23" s="98"/>
      <c r="HJ23" s="98"/>
      <c r="HK23" s="98"/>
      <c r="HL23" s="98"/>
      <c r="HM23" s="98"/>
      <c r="HN23" s="98"/>
      <c r="HO23" s="98"/>
      <c r="HP23" s="98"/>
      <c r="HQ23" s="98"/>
      <c r="HR23" s="98"/>
      <c r="HS23" s="98"/>
      <c r="HT23" s="98"/>
      <c r="HU23" s="98"/>
      <c r="HV23" s="98"/>
      <c r="HW23" s="98"/>
      <c r="HX23" s="98"/>
      <c r="HY23" s="98"/>
      <c r="HZ23" s="98"/>
      <c r="IA23" s="98"/>
      <c r="IB23" s="98"/>
      <c r="IC23" s="98"/>
      <c r="ID23" s="98"/>
      <c r="IE23" s="98"/>
      <c r="IF23" s="98"/>
      <c r="IG23" s="98"/>
      <c r="IH23" s="98"/>
      <c r="II23" s="98"/>
      <c r="IJ23" s="98"/>
      <c r="IK23" s="98"/>
      <c r="IL23" s="98"/>
      <c r="IM23" s="98"/>
      <c r="IN23" s="98"/>
      <c r="IO23" s="98"/>
      <c r="IP23" s="98"/>
      <c r="IQ23" s="98"/>
      <c r="IR23" s="98"/>
      <c r="IS23" s="98"/>
      <c r="IT23" s="98"/>
      <c r="IU23" s="98"/>
      <c r="IV23" s="98"/>
      <c r="IW23" s="98"/>
      <c r="IX23" s="98"/>
      <c r="IY23" s="98"/>
      <c r="IZ23" s="98"/>
      <c r="JA23" s="98"/>
      <c r="JB23" s="98"/>
      <c r="JC23" s="98"/>
      <c r="JD23" s="98"/>
      <c r="JE23" s="98"/>
      <c r="JF23" s="98"/>
      <c r="JG23" s="98"/>
      <c r="JH23" s="98"/>
      <c r="JI23" s="98"/>
      <c r="JJ23" s="98"/>
      <c r="JK23" s="98"/>
      <c r="JL23" s="98"/>
      <c r="JM23" s="98"/>
      <c r="JN23" s="98"/>
      <c r="JO23" s="98"/>
      <c r="JP23" s="98"/>
      <c r="JQ23" s="98"/>
      <c r="JR23" s="98"/>
      <c r="JS23" s="98"/>
      <c r="JT23" s="98"/>
      <c r="JU23" s="98"/>
      <c r="JV23" s="98"/>
      <c r="JW23" s="98"/>
      <c r="JX23" s="98"/>
      <c r="JY23" s="98"/>
      <c r="JZ23" s="98"/>
      <c r="KA23" s="98"/>
      <c r="KB23" s="98"/>
      <c r="KC23" s="98"/>
      <c r="KD23" s="98"/>
      <c r="KE23" s="98"/>
      <c r="KF23" s="98"/>
      <c r="KG23" s="98"/>
      <c r="KH23" s="98"/>
      <c r="KI23" s="98"/>
      <c r="KJ23" s="98"/>
      <c r="KK23" s="98"/>
      <c r="KL23" s="98"/>
      <c r="KM23" s="98"/>
      <c r="KN23" s="98"/>
      <c r="KO23" s="98"/>
      <c r="KP23" s="98"/>
      <c r="KQ23" s="98"/>
      <c r="KR23" s="98"/>
      <c r="KS23" s="98"/>
      <c r="KT23" s="98"/>
      <c r="KU23" s="98"/>
      <c r="KV23" s="98"/>
      <c r="KW23" s="98"/>
      <c r="KX23" s="98"/>
      <c r="KY23" s="98"/>
      <c r="KZ23" s="98"/>
      <c r="LA23" s="98"/>
      <c r="LB23" s="98"/>
      <c r="LC23" s="98"/>
      <c r="LD23" s="98"/>
      <c r="LE23" s="98"/>
      <c r="LF23" s="98"/>
      <c r="LG23" s="98"/>
      <c r="LH23" s="98"/>
      <c r="LI23" s="98"/>
      <c r="LJ23" s="98"/>
      <c r="LK23" s="98"/>
      <c r="LL23" s="98"/>
      <c r="LM23" s="98"/>
      <c r="LN23" s="98"/>
      <c r="LO23" s="98"/>
      <c r="LP23" s="98"/>
      <c r="LQ23" s="98"/>
      <c r="LR23" s="98"/>
      <c r="LS23" s="98"/>
      <c r="LT23" s="98"/>
      <c r="LU23" s="98"/>
      <c r="LV23" s="98"/>
      <c r="LW23" s="98"/>
      <c r="LX23" s="98"/>
      <c r="LY23" s="98"/>
      <c r="LZ23" s="98"/>
      <c r="MA23" s="98"/>
      <c r="MB23" s="98"/>
      <c r="MC23" s="98"/>
      <c r="MD23" s="98"/>
      <c r="ME23" s="98"/>
      <c r="MF23" s="98"/>
      <c r="MG23" s="98"/>
      <c r="MH23" s="98"/>
      <c r="MI23" s="98"/>
      <c r="MJ23" s="98"/>
      <c r="MK23" s="98"/>
      <c r="ML23" s="98"/>
      <c r="MM23" s="98"/>
      <c r="MN23" s="98"/>
      <c r="MO23" s="98"/>
      <c r="MP23" s="98"/>
      <c r="MQ23" s="98"/>
      <c r="MR23" s="98"/>
      <c r="MS23" s="98"/>
      <c r="MT23" s="98"/>
      <c r="MU23" s="98"/>
      <c r="MV23" s="98"/>
      <c r="MW23" s="98"/>
      <c r="MX23" s="98"/>
      <c r="MY23" s="98"/>
      <c r="MZ23" s="98"/>
      <c r="NA23" s="98"/>
      <c r="NB23" s="98"/>
      <c r="NC23" s="98"/>
      <c r="ND23" s="98"/>
      <c r="NE23" s="98"/>
      <c r="NF23" s="98"/>
      <c r="NG23" s="98"/>
      <c r="NH23" s="98"/>
      <c r="NI23" s="98"/>
      <c r="NJ23" s="98"/>
      <c r="NK23" s="98"/>
      <c r="NL23" s="98"/>
      <c r="NM23" s="98"/>
      <c r="NN23" s="98"/>
      <c r="NO23" s="98"/>
      <c r="NP23" s="98"/>
      <c r="NQ23" s="98"/>
      <c r="NR23" s="98"/>
      <c r="NS23" s="98"/>
      <c r="NT23" s="98"/>
      <c r="NU23" s="98"/>
      <c r="NV23" s="98"/>
      <c r="NW23" s="98"/>
      <c r="NX23" s="98"/>
      <c r="NY23" s="98"/>
      <c r="NZ23" s="98"/>
      <c r="OA23" s="98"/>
      <c r="OB23" s="98"/>
      <c r="OC23" s="98"/>
      <c r="OD23" s="98"/>
      <c r="OE23" s="98"/>
      <c r="OF23" s="98"/>
      <c r="OG23" s="98"/>
      <c r="OH23" s="98"/>
      <c r="OI23" s="98"/>
      <c r="OJ23" s="98"/>
      <c r="OK23" s="98"/>
      <c r="OL23" s="98"/>
      <c r="OM23" s="98"/>
      <c r="ON23" s="98"/>
      <c r="OO23" s="98"/>
      <c r="OP23" s="98"/>
      <c r="OQ23" s="98"/>
      <c r="OR23" s="98"/>
      <c r="OS23" s="98"/>
      <c r="OT23" s="98"/>
      <c r="OU23" s="98"/>
      <c r="OV23" s="98"/>
      <c r="OW23" s="98"/>
      <c r="OX23" s="98"/>
      <c r="OY23" s="98"/>
      <c r="OZ23" s="98"/>
      <c r="PA23" s="98"/>
      <c r="PB23" s="98"/>
      <c r="PC23" s="98"/>
      <c r="PD23" s="98"/>
      <c r="PE23" s="98"/>
      <c r="PF23" s="98"/>
      <c r="PG23" s="98"/>
    </row>
    <row r="24" spans="1:423" s="6388" customFormat="1" ht="27" customHeight="1" x14ac:dyDescent="0.25">
      <c r="A24" s="8517" t="s">
        <v>3247</v>
      </c>
      <c r="B24" s="8518"/>
      <c r="C24" s="6475"/>
      <c r="D24" s="6473"/>
      <c r="E24" s="6473"/>
      <c r="F24" s="6473"/>
      <c r="G24" s="6463"/>
      <c r="H24" s="6473"/>
      <c r="I24" s="6473"/>
      <c r="J24" s="6473"/>
      <c r="K24" s="6473"/>
      <c r="L24" s="6473"/>
      <c r="M24" s="6473"/>
      <c r="N24" s="6473"/>
      <c r="O24" s="6472"/>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8"/>
      <c r="EQ24" s="98"/>
      <c r="ER24" s="98"/>
      <c r="ES24" s="98"/>
      <c r="ET24" s="98"/>
      <c r="EU24" s="98"/>
      <c r="EV24" s="98"/>
      <c r="EW24" s="98"/>
      <c r="EX24" s="98"/>
      <c r="EY24" s="98"/>
      <c r="EZ24" s="98"/>
      <c r="FA24" s="98"/>
      <c r="FB24" s="98"/>
      <c r="FC24" s="98"/>
      <c r="FD24" s="98"/>
      <c r="FE24" s="98"/>
      <c r="FF24" s="98"/>
      <c r="FG24" s="98"/>
      <c r="FH24" s="98"/>
      <c r="FI24" s="98"/>
      <c r="FJ24" s="98"/>
      <c r="FK24" s="98"/>
      <c r="FL24" s="98"/>
      <c r="FM24" s="98"/>
      <c r="FN24" s="98"/>
      <c r="FO24" s="98"/>
      <c r="FP24" s="98"/>
      <c r="FQ24" s="98"/>
      <c r="FR24" s="98"/>
      <c r="FS24" s="98"/>
      <c r="FT24" s="98"/>
      <c r="FU24" s="98"/>
      <c r="FV24" s="98"/>
      <c r="FW24" s="98"/>
      <c r="FX24" s="98"/>
      <c r="FY24" s="98"/>
      <c r="FZ24" s="98"/>
      <c r="GA24" s="98"/>
      <c r="GB24" s="98"/>
      <c r="GC24" s="98"/>
      <c r="GD24" s="98"/>
      <c r="GE24" s="98"/>
      <c r="GF24" s="98"/>
      <c r="GG24" s="98"/>
      <c r="GH24" s="98"/>
      <c r="GI24" s="98"/>
      <c r="GJ24" s="98"/>
      <c r="GK24" s="98"/>
      <c r="GL24" s="98"/>
      <c r="GM24" s="98"/>
      <c r="GN24" s="98"/>
      <c r="GO24" s="98"/>
      <c r="GP24" s="98"/>
      <c r="GQ24" s="98"/>
      <c r="GR24" s="98"/>
      <c r="GS24" s="98"/>
      <c r="GT24" s="98"/>
      <c r="GU24" s="98"/>
      <c r="GV24" s="98"/>
      <c r="GW24" s="98"/>
      <c r="GX24" s="98"/>
      <c r="GY24" s="98"/>
      <c r="GZ24" s="98"/>
      <c r="HA24" s="98"/>
      <c r="HB24" s="98"/>
      <c r="HC24" s="98"/>
      <c r="HD24" s="98"/>
      <c r="HE24" s="98"/>
      <c r="HF24" s="98"/>
      <c r="HG24" s="98"/>
      <c r="HH24" s="98"/>
      <c r="HI24" s="98"/>
      <c r="HJ24" s="98"/>
      <c r="HK24" s="98"/>
      <c r="HL24" s="98"/>
      <c r="HM24" s="98"/>
      <c r="HN24" s="98"/>
      <c r="HO24" s="98"/>
      <c r="HP24" s="98"/>
      <c r="HQ24" s="98"/>
      <c r="HR24" s="98"/>
      <c r="HS24" s="98"/>
      <c r="HT24" s="98"/>
      <c r="HU24" s="98"/>
      <c r="HV24" s="98"/>
      <c r="HW24" s="98"/>
      <c r="HX24" s="98"/>
      <c r="HY24" s="98"/>
      <c r="HZ24" s="98"/>
      <c r="IA24" s="98"/>
      <c r="IB24" s="98"/>
      <c r="IC24" s="98"/>
      <c r="ID24" s="98"/>
      <c r="IE24" s="98"/>
      <c r="IF24" s="98"/>
      <c r="IG24" s="98"/>
      <c r="IH24" s="98"/>
      <c r="II24" s="98"/>
      <c r="IJ24" s="98"/>
      <c r="IK24" s="98"/>
      <c r="IL24" s="98"/>
      <c r="IM24" s="98"/>
      <c r="IN24" s="98"/>
      <c r="IO24" s="98"/>
      <c r="IP24" s="98"/>
      <c r="IQ24" s="98"/>
      <c r="IR24" s="98"/>
      <c r="IS24" s="98"/>
      <c r="IT24" s="98"/>
      <c r="IU24" s="98"/>
      <c r="IV24" s="98"/>
      <c r="IW24" s="98"/>
      <c r="IX24" s="98"/>
      <c r="IY24" s="98"/>
      <c r="IZ24" s="98"/>
      <c r="JA24" s="98"/>
      <c r="JB24" s="98"/>
      <c r="JC24" s="98"/>
      <c r="JD24" s="98"/>
      <c r="JE24" s="98"/>
      <c r="JF24" s="98"/>
      <c r="JG24" s="98"/>
      <c r="JH24" s="98"/>
      <c r="JI24" s="98"/>
      <c r="JJ24" s="98"/>
      <c r="JK24" s="98"/>
      <c r="JL24" s="98"/>
      <c r="JM24" s="98"/>
      <c r="JN24" s="98"/>
      <c r="JO24" s="98"/>
      <c r="JP24" s="98"/>
      <c r="JQ24" s="98"/>
      <c r="JR24" s="98"/>
      <c r="JS24" s="98"/>
      <c r="JT24" s="98"/>
      <c r="JU24" s="98"/>
      <c r="JV24" s="98"/>
      <c r="JW24" s="98"/>
      <c r="JX24" s="98"/>
      <c r="JY24" s="98"/>
      <c r="JZ24" s="98"/>
      <c r="KA24" s="98"/>
      <c r="KB24" s="98"/>
      <c r="KC24" s="98"/>
      <c r="KD24" s="98"/>
      <c r="KE24" s="98"/>
      <c r="KF24" s="98"/>
      <c r="KG24" s="98"/>
      <c r="KH24" s="98"/>
      <c r="KI24" s="98"/>
      <c r="KJ24" s="98"/>
      <c r="KK24" s="98"/>
      <c r="KL24" s="98"/>
      <c r="KM24" s="98"/>
      <c r="KN24" s="98"/>
      <c r="KO24" s="98"/>
      <c r="KP24" s="98"/>
      <c r="KQ24" s="98"/>
      <c r="KR24" s="98"/>
      <c r="KS24" s="98"/>
      <c r="KT24" s="98"/>
      <c r="KU24" s="98"/>
      <c r="KV24" s="98"/>
      <c r="KW24" s="98"/>
      <c r="KX24" s="98"/>
      <c r="KY24" s="98"/>
      <c r="KZ24" s="98"/>
      <c r="LA24" s="98"/>
      <c r="LB24" s="98"/>
      <c r="LC24" s="98"/>
      <c r="LD24" s="98"/>
      <c r="LE24" s="98"/>
      <c r="LF24" s="98"/>
      <c r="LG24" s="98"/>
      <c r="LH24" s="98"/>
      <c r="LI24" s="98"/>
      <c r="LJ24" s="98"/>
      <c r="LK24" s="98"/>
      <c r="LL24" s="98"/>
      <c r="LM24" s="98"/>
      <c r="LN24" s="98"/>
      <c r="LO24" s="98"/>
      <c r="LP24" s="98"/>
      <c r="LQ24" s="98"/>
      <c r="LR24" s="98"/>
      <c r="LS24" s="98"/>
      <c r="LT24" s="98"/>
      <c r="LU24" s="98"/>
      <c r="LV24" s="98"/>
      <c r="LW24" s="98"/>
      <c r="LX24" s="98"/>
      <c r="LY24" s="98"/>
      <c r="LZ24" s="98"/>
      <c r="MA24" s="98"/>
      <c r="MB24" s="98"/>
      <c r="MC24" s="98"/>
      <c r="MD24" s="98"/>
      <c r="ME24" s="98"/>
      <c r="MF24" s="98"/>
      <c r="MG24" s="98"/>
      <c r="MH24" s="98"/>
      <c r="MI24" s="98"/>
      <c r="MJ24" s="98"/>
      <c r="MK24" s="98"/>
      <c r="ML24" s="98"/>
      <c r="MM24" s="98"/>
      <c r="MN24" s="98"/>
      <c r="MO24" s="98"/>
      <c r="MP24" s="98"/>
      <c r="MQ24" s="98"/>
      <c r="MR24" s="98"/>
      <c r="MS24" s="98"/>
      <c r="MT24" s="98"/>
      <c r="MU24" s="98"/>
      <c r="MV24" s="98"/>
      <c r="MW24" s="98"/>
      <c r="MX24" s="98"/>
      <c r="MY24" s="98"/>
      <c r="MZ24" s="98"/>
      <c r="NA24" s="98"/>
      <c r="NB24" s="98"/>
      <c r="NC24" s="98"/>
      <c r="ND24" s="98"/>
      <c r="NE24" s="98"/>
      <c r="NF24" s="98"/>
      <c r="NG24" s="98"/>
      <c r="NH24" s="98"/>
      <c r="NI24" s="98"/>
      <c r="NJ24" s="98"/>
      <c r="NK24" s="98"/>
      <c r="NL24" s="98"/>
      <c r="NM24" s="98"/>
      <c r="NN24" s="98"/>
      <c r="NO24" s="98"/>
      <c r="NP24" s="98"/>
      <c r="NQ24" s="98"/>
      <c r="NR24" s="98"/>
      <c r="NS24" s="98"/>
      <c r="NT24" s="98"/>
      <c r="NU24" s="98"/>
      <c r="NV24" s="98"/>
      <c r="NW24" s="98"/>
      <c r="NX24" s="98"/>
      <c r="NY24" s="98"/>
      <c r="NZ24" s="98"/>
      <c r="OA24" s="98"/>
      <c r="OB24" s="98"/>
      <c r="OC24" s="98"/>
      <c r="OD24" s="98"/>
      <c r="OE24" s="98"/>
      <c r="OF24" s="98"/>
      <c r="OG24" s="98"/>
      <c r="OH24" s="98"/>
      <c r="OI24" s="98"/>
      <c r="OJ24" s="98"/>
      <c r="OK24" s="98"/>
      <c r="OL24" s="98"/>
      <c r="OM24" s="98"/>
      <c r="ON24" s="98"/>
      <c r="OO24" s="98"/>
      <c r="OP24" s="98"/>
      <c r="OQ24" s="98"/>
      <c r="OR24" s="98"/>
      <c r="OS24" s="98"/>
      <c r="OT24" s="98"/>
      <c r="OU24" s="98"/>
      <c r="OV24" s="98"/>
      <c r="OW24" s="98"/>
      <c r="OX24" s="98"/>
      <c r="OY24" s="98"/>
      <c r="OZ24" s="98"/>
      <c r="PA24" s="98"/>
      <c r="PB24" s="98"/>
      <c r="PC24" s="98"/>
      <c r="PD24" s="98"/>
      <c r="PE24" s="98"/>
      <c r="PF24" s="98"/>
      <c r="PG24" s="98"/>
    </row>
    <row r="25" spans="1:423" s="6388" customFormat="1" ht="24.75" customHeight="1" x14ac:dyDescent="0.25">
      <c r="A25" s="8517" t="s">
        <v>3248</v>
      </c>
      <c r="B25" s="8518"/>
      <c r="C25" s="6475"/>
      <c r="D25" s="6473"/>
      <c r="E25" s="6473"/>
      <c r="F25" s="6473"/>
      <c r="G25" s="6463"/>
      <c r="H25" s="6473"/>
      <c r="I25" s="6473"/>
      <c r="J25" s="6473"/>
      <c r="K25" s="6473"/>
      <c r="L25" s="6473"/>
      <c r="M25" s="6473"/>
      <c r="N25" s="6473"/>
      <c r="O25" s="6472"/>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c r="HT25" s="98"/>
      <c r="HU25" s="98"/>
      <c r="HV25" s="98"/>
      <c r="HW25" s="98"/>
      <c r="HX25" s="98"/>
      <c r="HY25" s="98"/>
      <c r="HZ25" s="98"/>
      <c r="IA25" s="98"/>
      <c r="IB25" s="98"/>
      <c r="IC25" s="98"/>
      <c r="ID25" s="98"/>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c r="JD25" s="98"/>
      <c r="JE25" s="98"/>
      <c r="JF25" s="98"/>
      <c r="JG25" s="98"/>
      <c r="JH25" s="98"/>
      <c r="JI25" s="98"/>
      <c r="JJ25" s="98"/>
      <c r="JK25" s="98"/>
      <c r="JL25" s="98"/>
      <c r="JM25" s="98"/>
      <c r="JN25" s="98"/>
      <c r="JO25" s="98"/>
      <c r="JP25" s="98"/>
      <c r="JQ25" s="98"/>
      <c r="JR25" s="98"/>
      <c r="JS25" s="98"/>
      <c r="JT25" s="98"/>
      <c r="JU25" s="98"/>
      <c r="JV25" s="98"/>
      <c r="JW25" s="98"/>
      <c r="JX25" s="98"/>
      <c r="JY25" s="98"/>
      <c r="JZ25" s="98"/>
      <c r="KA25" s="98"/>
      <c r="KB25" s="98"/>
      <c r="KC25" s="98"/>
      <c r="KD25" s="98"/>
      <c r="KE25" s="98"/>
      <c r="KF25" s="98"/>
      <c r="KG25" s="98"/>
      <c r="KH25" s="98"/>
      <c r="KI25" s="98"/>
      <c r="KJ25" s="98"/>
      <c r="KK25" s="98"/>
      <c r="KL25" s="98"/>
      <c r="KM25" s="98"/>
      <c r="KN25" s="98"/>
      <c r="KO25" s="98"/>
      <c r="KP25" s="98"/>
      <c r="KQ25" s="98"/>
      <c r="KR25" s="98"/>
      <c r="KS25" s="98"/>
      <c r="KT25" s="98"/>
      <c r="KU25" s="98"/>
      <c r="KV25" s="98"/>
      <c r="KW25" s="98"/>
      <c r="KX25" s="98"/>
      <c r="KY25" s="98"/>
      <c r="KZ25" s="98"/>
      <c r="LA25" s="98"/>
      <c r="LB25" s="98"/>
      <c r="LC25" s="98"/>
      <c r="LD25" s="98"/>
      <c r="LE25" s="98"/>
      <c r="LF25" s="98"/>
      <c r="LG25" s="98"/>
      <c r="LH25" s="98"/>
      <c r="LI25" s="98"/>
      <c r="LJ25" s="98"/>
      <c r="LK25" s="98"/>
      <c r="LL25" s="98"/>
      <c r="LM25" s="98"/>
      <c r="LN25" s="98"/>
      <c r="LO25" s="98"/>
      <c r="LP25" s="98"/>
      <c r="LQ25" s="98"/>
      <c r="LR25" s="98"/>
      <c r="LS25" s="98"/>
      <c r="LT25" s="98"/>
      <c r="LU25" s="98"/>
      <c r="LV25" s="98"/>
      <c r="LW25" s="98"/>
      <c r="LX25" s="98"/>
      <c r="LY25" s="98"/>
      <c r="LZ25" s="98"/>
      <c r="MA25" s="98"/>
      <c r="MB25" s="98"/>
      <c r="MC25" s="98"/>
      <c r="MD25" s="98"/>
      <c r="ME25" s="98"/>
      <c r="MF25" s="98"/>
      <c r="MG25" s="98"/>
      <c r="MH25" s="98"/>
      <c r="MI25" s="98"/>
      <c r="MJ25" s="98"/>
      <c r="MK25" s="98"/>
      <c r="ML25" s="98"/>
      <c r="MM25" s="98"/>
      <c r="MN25" s="98"/>
      <c r="MO25" s="98"/>
      <c r="MP25" s="98"/>
      <c r="MQ25" s="98"/>
      <c r="MR25" s="98"/>
      <c r="MS25" s="98"/>
      <c r="MT25" s="98"/>
      <c r="MU25" s="98"/>
      <c r="MV25" s="98"/>
      <c r="MW25" s="98"/>
      <c r="MX25" s="98"/>
      <c r="MY25" s="98"/>
      <c r="MZ25" s="98"/>
      <c r="NA25" s="98"/>
      <c r="NB25" s="98"/>
      <c r="NC25" s="98"/>
      <c r="ND25" s="98"/>
      <c r="NE25" s="98"/>
      <c r="NF25" s="98"/>
      <c r="NG25" s="98"/>
      <c r="NH25" s="98"/>
      <c r="NI25" s="98"/>
      <c r="NJ25" s="98"/>
      <c r="NK25" s="98"/>
      <c r="NL25" s="98"/>
      <c r="NM25" s="98"/>
      <c r="NN25" s="98"/>
      <c r="NO25" s="98"/>
      <c r="NP25" s="98"/>
      <c r="NQ25" s="98"/>
      <c r="NR25" s="98"/>
      <c r="NS25" s="98"/>
      <c r="NT25" s="98"/>
      <c r="NU25" s="98"/>
      <c r="NV25" s="98"/>
      <c r="NW25" s="98"/>
      <c r="NX25" s="98"/>
      <c r="NY25" s="98"/>
      <c r="NZ25" s="98"/>
      <c r="OA25" s="98"/>
      <c r="OB25" s="98"/>
      <c r="OC25" s="98"/>
      <c r="OD25" s="98"/>
      <c r="OE25" s="98"/>
      <c r="OF25" s="98"/>
      <c r="OG25" s="98"/>
      <c r="OH25" s="98"/>
      <c r="OI25" s="98"/>
      <c r="OJ25" s="98"/>
      <c r="OK25" s="98"/>
      <c r="OL25" s="98"/>
      <c r="OM25" s="98"/>
      <c r="ON25" s="98"/>
      <c r="OO25" s="98"/>
      <c r="OP25" s="98"/>
      <c r="OQ25" s="98"/>
      <c r="OR25" s="98"/>
      <c r="OS25" s="98"/>
      <c r="OT25" s="98"/>
      <c r="OU25" s="98"/>
      <c r="OV25" s="98"/>
      <c r="OW25" s="98"/>
      <c r="OX25" s="98"/>
      <c r="OY25" s="98"/>
      <c r="OZ25" s="98"/>
      <c r="PA25" s="98"/>
      <c r="PB25" s="98"/>
      <c r="PC25" s="98"/>
      <c r="PD25" s="98"/>
      <c r="PE25" s="98"/>
      <c r="PF25" s="98"/>
      <c r="PG25" s="98"/>
    </row>
    <row r="26" spans="1:423" ht="30.75" customHeight="1" x14ac:dyDescent="0.25">
      <c r="A26" s="8504" t="s">
        <v>3249</v>
      </c>
      <c r="B26" s="8530"/>
      <c r="C26" s="5639"/>
      <c r="D26" s="6464"/>
      <c r="E26" s="6464"/>
      <c r="F26" s="6464"/>
      <c r="G26" s="6466"/>
      <c r="H26" s="6464"/>
      <c r="I26" s="6464"/>
      <c r="J26" s="6464"/>
      <c r="K26" s="6464"/>
      <c r="L26" s="6464"/>
      <c r="M26" s="6476"/>
      <c r="N26" s="6464"/>
      <c r="O26" s="6465"/>
    </row>
    <row r="27" spans="1:423" ht="27.75" customHeight="1" x14ac:dyDescent="0.25">
      <c r="A27" s="8504" t="s">
        <v>3250</v>
      </c>
      <c r="B27" s="8505"/>
      <c r="C27" s="5639"/>
      <c r="D27" s="6464"/>
      <c r="E27" s="6464"/>
      <c r="F27" s="6464"/>
      <c r="G27" s="6466"/>
      <c r="H27" s="6464"/>
      <c r="I27" s="6464"/>
      <c r="J27" s="6464"/>
      <c r="K27" s="6464"/>
      <c r="L27" s="6464"/>
      <c r="M27" s="6476"/>
      <c r="N27" s="6464"/>
      <c r="O27" s="6465"/>
    </row>
    <row r="28" spans="1:423" x14ac:dyDescent="0.25">
      <c r="A28" s="8507" t="s">
        <v>3251</v>
      </c>
      <c r="B28" s="8520"/>
      <c r="C28" s="5639"/>
      <c r="D28" s="6464"/>
      <c r="E28" s="6464"/>
      <c r="F28" s="6464"/>
      <c r="G28" s="6466"/>
      <c r="H28" s="6464"/>
      <c r="I28" s="6464"/>
      <c r="J28" s="6464"/>
      <c r="K28" s="6464"/>
      <c r="L28" s="6464"/>
      <c r="M28" s="6476"/>
      <c r="N28" s="6464"/>
      <c r="O28" s="6465"/>
    </row>
    <row r="29" spans="1:423" s="6388" customFormat="1" ht="28.5" customHeight="1" x14ac:dyDescent="0.25">
      <c r="A29" s="8521" t="s">
        <v>3252</v>
      </c>
      <c r="B29" s="8522"/>
      <c r="C29" s="6475"/>
      <c r="D29" s="6473"/>
      <c r="E29" s="6473"/>
      <c r="F29" s="6473"/>
      <c r="G29" s="6463"/>
      <c r="H29" s="6473"/>
      <c r="I29" s="6473"/>
      <c r="J29" s="6473"/>
      <c r="K29" s="6473"/>
      <c r="L29" s="6473"/>
      <c r="M29" s="6473"/>
      <c r="N29" s="6473"/>
      <c r="O29" s="6472"/>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8"/>
      <c r="EQ29" s="98"/>
      <c r="ER29" s="98"/>
      <c r="ES29" s="98"/>
      <c r="ET29" s="98"/>
      <c r="EU29" s="98"/>
      <c r="EV29" s="98"/>
      <c r="EW29" s="98"/>
      <c r="EX29" s="98"/>
      <c r="EY29" s="98"/>
      <c r="EZ29" s="98"/>
      <c r="FA29" s="98"/>
      <c r="FB29" s="98"/>
      <c r="FC29" s="98"/>
      <c r="FD29" s="98"/>
      <c r="FE29" s="98"/>
      <c r="FF29" s="98"/>
      <c r="FG29" s="98"/>
      <c r="FH29" s="98"/>
      <c r="FI29" s="98"/>
      <c r="FJ29" s="98"/>
      <c r="FK29" s="98"/>
      <c r="FL29" s="98"/>
      <c r="FM29" s="98"/>
      <c r="FN29" s="98"/>
      <c r="FO29" s="98"/>
      <c r="FP29" s="98"/>
      <c r="FQ29" s="98"/>
      <c r="FR29" s="98"/>
      <c r="FS29" s="98"/>
      <c r="FT29" s="98"/>
      <c r="FU29" s="98"/>
      <c r="FV29" s="98"/>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c r="IW29" s="98"/>
      <c r="IX29" s="98"/>
      <c r="IY29" s="98"/>
      <c r="IZ29" s="98"/>
      <c r="JA29" s="98"/>
      <c r="JB29" s="98"/>
      <c r="JC29" s="98"/>
      <c r="JD29" s="98"/>
      <c r="JE29" s="98"/>
      <c r="JF29" s="98"/>
      <c r="JG29" s="98"/>
      <c r="JH29" s="98"/>
      <c r="JI29" s="98"/>
      <c r="JJ29" s="98"/>
      <c r="JK29" s="98"/>
      <c r="JL29" s="98"/>
      <c r="JM29" s="98"/>
      <c r="JN29" s="98"/>
      <c r="JO29" s="98"/>
      <c r="JP29" s="98"/>
      <c r="JQ29" s="98"/>
      <c r="JR29" s="98"/>
      <c r="JS29" s="98"/>
      <c r="JT29" s="98"/>
      <c r="JU29" s="98"/>
      <c r="JV29" s="98"/>
      <c r="JW29" s="98"/>
      <c r="JX29" s="98"/>
      <c r="JY29" s="98"/>
      <c r="JZ29" s="98"/>
      <c r="KA29" s="98"/>
      <c r="KB29" s="98"/>
      <c r="KC29" s="98"/>
      <c r="KD29" s="98"/>
      <c r="KE29" s="98"/>
      <c r="KF29" s="98"/>
      <c r="KG29" s="98"/>
      <c r="KH29" s="98"/>
      <c r="KI29" s="98"/>
      <c r="KJ29" s="98"/>
      <c r="KK29" s="98"/>
      <c r="KL29" s="98"/>
      <c r="KM29" s="98"/>
      <c r="KN29" s="98"/>
      <c r="KO29" s="98"/>
      <c r="KP29" s="98"/>
      <c r="KQ29" s="98"/>
      <c r="KR29" s="98"/>
      <c r="KS29" s="98"/>
      <c r="KT29" s="98"/>
      <c r="KU29" s="98"/>
      <c r="KV29" s="98"/>
      <c r="KW29" s="98"/>
      <c r="KX29" s="98"/>
      <c r="KY29" s="98"/>
      <c r="KZ29" s="98"/>
      <c r="LA29" s="98"/>
      <c r="LB29" s="98"/>
      <c r="LC29" s="98"/>
      <c r="LD29" s="98"/>
      <c r="LE29" s="98"/>
      <c r="LF29" s="98"/>
      <c r="LG29" s="98"/>
      <c r="LH29" s="98"/>
      <c r="LI29" s="98"/>
      <c r="LJ29" s="98"/>
      <c r="LK29" s="98"/>
      <c r="LL29" s="98"/>
      <c r="LM29" s="98"/>
      <c r="LN29" s="98"/>
      <c r="LO29" s="98"/>
      <c r="LP29" s="98"/>
      <c r="LQ29" s="98"/>
      <c r="LR29" s="98"/>
      <c r="LS29" s="98"/>
      <c r="LT29" s="98"/>
      <c r="LU29" s="98"/>
      <c r="LV29" s="98"/>
      <c r="LW29" s="98"/>
      <c r="LX29" s="98"/>
      <c r="LY29" s="98"/>
      <c r="LZ29" s="98"/>
      <c r="MA29" s="98"/>
      <c r="MB29" s="98"/>
      <c r="MC29" s="98"/>
      <c r="MD29" s="98"/>
      <c r="ME29" s="98"/>
      <c r="MF29" s="98"/>
      <c r="MG29" s="98"/>
      <c r="MH29" s="98"/>
      <c r="MI29" s="98"/>
      <c r="MJ29" s="98"/>
      <c r="MK29" s="98"/>
      <c r="ML29" s="98"/>
      <c r="MM29" s="98"/>
      <c r="MN29" s="98"/>
      <c r="MO29" s="98"/>
      <c r="MP29" s="98"/>
      <c r="MQ29" s="98"/>
      <c r="MR29" s="98"/>
      <c r="MS29" s="98"/>
      <c r="MT29" s="98"/>
      <c r="MU29" s="98"/>
      <c r="MV29" s="98"/>
      <c r="MW29" s="98"/>
      <c r="MX29" s="98"/>
      <c r="MY29" s="98"/>
      <c r="MZ29" s="98"/>
      <c r="NA29" s="98"/>
      <c r="NB29" s="98"/>
      <c r="NC29" s="98"/>
      <c r="ND29" s="98"/>
      <c r="NE29" s="98"/>
      <c r="NF29" s="98"/>
      <c r="NG29" s="98"/>
      <c r="NH29" s="98"/>
      <c r="NI29" s="98"/>
      <c r="NJ29" s="98"/>
      <c r="NK29" s="98"/>
      <c r="NL29" s="98"/>
      <c r="NM29" s="98"/>
      <c r="NN29" s="98"/>
      <c r="NO29" s="98"/>
      <c r="NP29" s="98"/>
      <c r="NQ29" s="98"/>
      <c r="NR29" s="98"/>
      <c r="NS29" s="98"/>
      <c r="NT29" s="98"/>
      <c r="NU29" s="98"/>
      <c r="NV29" s="98"/>
      <c r="NW29" s="98"/>
      <c r="NX29" s="98"/>
      <c r="NY29" s="98"/>
      <c r="NZ29" s="98"/>
      <c r="OA29" s="98"/>
      <c r="OB29" s="98"/>
      <c r="OC29" s="98"/>
      <c r="OD29" s="98"/>
      <c r="OE29" s="98"/>
      <c r="OF29" s="98"/>
      <c r="OG29" s="98"/>
      <c r="OH29" s="98"/>
      <c r="OI29" s="98"/>
      <c r="OJ29" s="98"/>
      <c r="OK29" s="98"/>
      <c r="OL29" s="98"/>
      <c r="OM29" s="98"/>
      <c r="ON29" s="98"/>
      <c r="OO29" s="98"/>
      <c r="OP29" s="98"/>
      <c r="OQ29" s="98"/>
      <c r="OR29" s="98"/>
      <c r="OS29" s="98"/>
      <c r="OT29" s="98"/>
      <c r="OU29" s="98"/>
      <c r="OV29" s="98"/>
      <c r="OW29" s="98"/>
      <c r="OX29" s="98"/>
      <c r="OY29" s="98"/>
      <c r="OZ29" s="98"/>
      <c r="PA29" s="98"/>
      <c r="PB29" s="98"/>
      <c r="PC29" s="98"/>
      <c r="PD29" s="98"/>
      <c r="PE29" s="98"/>
      <c r="PF29" s="98"/>
      <c r="PG29" s="98"/>
    </row>
    <row r="30" spans="1:423" s="6388" customFormat="1" ht="25.5" customHeight="1" x14ac:dyDescent="0.25">
      <c r="A30" s="8523" t="s">
        <v>3253</v>
      </c>
      <c r="B30" s="8524"/>
      <c r="C30" s="6475"/>
      <c r="D30" s="6473"/>
      <c r="E30" s="6473"/>
      <c r="F30" s="6473"/>
      <c r="G30" s="6463"/>
      <c r="H30" s="6473"/>
      <c r="I30" s="6473"/>
      <c r="J30" s="6473"/>
      <c r="K30" s="6473"/>
      <c r="L30" s="6473"/>
      <c r="M30" s="6463"/>
      <c r="N30" s="6473"/>
      <c r="O30" s="6472"/>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c r="CZ30" s="98"/>
      <c r="DA30" s="98"/>
      <c r="DB30" s="98"/>
      <c r="DC30" s="98"/>
      <c r="DD30" s="98"/>
      <c r="DE30" s="98"/>
      <c r="DF30" s="98"/>
      <c r="DG30" s="98"/>
      <c r="DH30" s="98"/>
      <c r="DI30" s="98"/>
      <c r="DJ30" s="98"/>
      <c r="DK30" s="98"/>
      <c r="DL30" s="98"/>
      <c r="DM30" s="98"/>
      <c r="DN30" s="98"/>
      <c r="DO30" s="98"/>
      <c r="DP30" s="98"/>
      <c r="DQ30" s="98"/>
      <c r="DR30" s="98"/>
      <c r="DS30" s="98"/>
      <c r="DT30" s="98"/>
      <c r="DU30" s="98"/>
      <c r="DV30" s="98"/>
      <c r="DW30" s="98"/>
      <c r="DX30" s="98"/>
      <c r="DY30" s="98"/>
      <c r="DZ30" s="98"/>
      <c r="EA30" s="98"/>
      <c r="EB30" s="98"/>
      <c r="EC30" s="98"/>
      <c r="ED30" s="98"/>
      <c r="EE30" s="98"/>
      <c r="EF30" s="98"/>
      <c r="EG30" s="98"/>
      <c r="EH30" s="98"/>
      <c r="EI30" s="98"/>
      <c r="EJ30" s="98"/>
      <c r="EK30" s="98"/>
      <c r="EL30" s="98"/>
      <c r="EM30" s="98"/>
      <c r="EN30" s="98"/>
      <c r="EO30" s="98"/>
      <c r="EP30" s="98"/>
      <c r="EQ30" s="98"/>
      <c r="ER30" s="98"/>
      <c r="ES30" s="98"/>
      <c r="ET30" s="98"/>
      <c r="EU30" s="98"/>
      <c r="EV30" s="98"/>
      <c r="EW30" s="98"/>
      <c r="EX30" s="98"/>
      <c r="EY30" s="98"/>
      <c r="EZ30" s="98"/>
      <c r="FA30" s="98"/>
      <c r="FB30" s="98"/>
      <c r="FC30" s="98"/>
      <c r="FD30" s="98"/>
      <c r="FE30" s="98"/>
      <c r="FF30" s="98"/>
      <c r="FG30" s="98"/>
      <c r="FH30" s="98"/>
      <c r="FI30" s="98"/>
      <c r="FJ30" s="98"/>
      <c r="FK30" s="98"/>
      <c r="FL30" s="98"/>
      <c r="FM30" s="98"/>
      <c r="FN30" s="98"/>
      <c r="FO30" s="98"/>
      <c r="FP30" s="98"/>
      <c r="FQ30" s="98"/>
      <c r="FR30" s="98"/>
      <c r="FS30" s="98"/>
      <c r="FT30" s="98"/>
      <c r="FU30" s="98"/>
      <c r="FV30" s="98"/>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c r="IW30" s="98"/>
      <c r="IX30" s="98"/>
      <c r="IY30" s="98"/>
      <c r="IZ30" s="98"/>
      <c r="JA30" s="98"/>
      <c r="JB30" s="98"/>
      <c r="JC30" s="98"/>
      <c r="JD30" s="98"/>
      <c r="JE30" s="98"/>
      <c r="JF30" s="98"/>
      <c r="JG30" s="98"/>
      <c r="JH30" s="98"/>
      <c r="JI30" s="98"/>
      <c r="JJ30" s="98"/>
      <c r="JK30" s="98"/>
      <c r="JL30" s="98"/>
      <c r="JM30" s="98"/>
      <c r="JN30" s="98"/>
      <c r="JO30" s="98"/>
      <c r="JP30" s="98"/>
      <c r="JQ30" s="98"/>
      <c r="JR30" s="98"/>
      <c r="JS30" s="98"/>
      <c r="JT30" s="98"/>
      <c r="JU30" s="98"/>
      <c r="JV30" s="98"/>
      <c r="JW30" s="98"/>
      <c r="JX30" s="98"/>
      <c r="JY30" s="98"/>
      <c r="JZ30" s="98"/>
      <c r="KA30" s="98"/>
      <c r="KB30" s="98"/>
      <c r="KC30" s="98"/>
      <c r="KD30" s="98"/>
      <c r="KE30" s="98"/>
      <c r="KF30" s="98"/>
      <c r="KG30" s="98"/>
      <c r="KH30" s="98"/>
      <c r="KI30" s="98"/>
      <c r="KJ30" s="98"/>
      <c r="KK30" s="98"/>
      <c r="KL30" s="98"/>
      <c r="KM30" s="98"/>
      <c r="KN30" s="98"/>
      <c r="KO30" s="98"/>
      <c r="KP30" s="98"/>
      <c r="KQ30" s="98"/>
      <c r="KR30" s="98"/>
      <c r="KS30" s="98"/>
      <c r="KT30" s="98"/>
      <c r="KU30" s="98"/>
      <c r="KV30" s="98"/>
      <c r="KW30" s="98"/>
      <c r="KX30" s="98"/>
      <c r="KY30" s="98"/>
      <c r="KZ30" s="98"/>
      <c r="LA30" s="98"/>
      <c r="LB30" s="98"/>
      <c r="LC30" s="98"/>
      <c r="LD30" s="98"/>
      <c r="LE30" s="98"/>
      <c r="LF30" s="98"/>
      <c r="LG30" s="98"/>
      <c r="LH30" s="98"/>
      <c r="LI30" s="98"/>
      <c r="LJ30" s="98"/>
      <c r="LK30" s="98"/>
      <c r="LL30" s="98"/>
      <c r="LM30" s="98"/>
      <c r="LN30" s="98"/>
      <c r="LO30" s="98"/>
      <c r="LP30" s="98"/>
      <c r="LQ30" s="98"/>
      <c r="LR30" s="98"/>
      <c r="LS30" s="98"/>
      <c r="LT30" s="98"/>
      <c r="LU30" s="98"/>
      <c r="LV30" s="98"/>
      <c r="LW30" s="98"/>
      <c r="LX30" s="98"/>
      <c r="LY30" s="98"/>
      <c r="LZ30" s="98"/>
      <c r="MA30" s="98"/>
      <c r="MB30" s="98"/>
      <c r="MC30" s="98"/>
      <c r="MD30" s="98"/>
      <c r="ME30" s="98"/>
      <c r="MF30" s="98"/>
      <c r="MG30" s="98"/>
      <c r="MH30" s="98"/>
      <c r="MI30" s="98"/>
      <c r="MJ30" s="98"/>
      <c r="MK30" s="98"/>
      <c r="ML30" s="98"/>
      <c r="MM30" s="98"/>
      <c r="MN30" s="98"/>
      <c r="MO30" s="98"/>
      <c r="MP30" s="98"/>
      <c r="MQ30" s="98"/>
      <c r="MR30" s="98"/>
      <c r="MS30" s="98"/>
      <c r="MT30" s="98"/>
      <c r="MU30" s="98"/>
      <c r="MV30" s="98"/>
      <c r="MW30" s="98"/>
      <c r="MX30" s="98"/>
      <c r="MY30" s="98"/>
      <c r="MZ30" s="98"/>
      <c r="NA30" s="98"/>
      <c r="NB30" s="98"/>
      <c r="NC30" s="98"/>
      <c r="ND30" s="98"/>
      <c r="NE30" s="98"/>
      <c r="NF30" s="98"/>
      <c r="NG30" s="98"/>
      <c r="NH30" s="98"/>
      <c r="NI30" s="98"/>
      <c r="NJ30" s="98"/>
      <c r="NK30" s="98"/>
      <c r="NL30" s="98"/>
      <c r="NM30" s="98"/>
      <c r="NN30" s="98"/>
      <c r="NO30" s="98"/>
      <c r="NP30" s="98"/>
      <c r="NQ30" s="98"/>
      <c r="NR30" s="98"/>
      <c r="NS30" s="98"/>
      <c r="NT30" s="98"/>
      <c r="NU30" s="98"/>
      <c r="NV30" s="98"/>
      <c r="NW30" s="98"/>
      <c r="NX30" s="98"/>
      <c r="NY30" s="98"/>
      <c r="NZ30" s="98"/>
      <c r="OA30" s="98"/>
      <c r="OB30" s="98"/>
      <c r="OC30" s="98"/>
      <c r="OD30" s="98"/>
      <c r="OE30" s="98"/>
      <c r="OF30" s="98"/>
      <c r="OG30" s="98"/>
      <c r="OH30" s="98"/>
      <c r="OI30" s="98"/>
      <c r="OJ30" s="98"/>
      <c r="OK30" s="98"/>
      <c r="OL30" s="98"/>
      <c r="OM30" s="98"/>
      <c r="ON30" s="98"/>
      <c r="OO30" s="98"/>
      <c r="OP30" s="98"/>
      <c r="OQ30" s="98"/>
      <c r="OR30" s="98"/>
      <c r="OS30" s="98"/>
      <c r="OT30" s="98"/>
      <c r="OU30" s="98"/>
      <c r="OV30" s="98"/>
      <c r="OW30" s="98"/>
      <c r="OX30" s="98"/>
      <c r="OY30" s="98"/>
      <c r="OZ30" s="98"/>
      <c r="PA30" s="98"/>
      <c r="PB30" s="98"/>
      <c r="PC30" s="98"/>
      <c r="PD30" s="98"/>
      <c r="PE30" s="98"/>
      <c r="PF30" s="98"/>
      <c r="PG30" s="98"/>
    </row>
    <row r="31" spans="1:423" s="6388" customFormat="1" ht="30" customHeight="1" x14ac:dyDescent="0.25">
      <c r="A31" s="8474" t="s">
        <v>3254</v>
      </c>
      <c r="B31" s="8475"/>
      <c r="C31" s="6474"/>
      <c r="D31" s="6473"/>
      <c r="E31" s="6473"/>
      <c r="F31" s="6473"/>
      <c r="G31" s="6473"/>
      <c r="H31" s="6473"/>
      <c r="I31" s="6473"/>
      <c r="J31" s="6473"/>
      <c r="K31" s="6473"/>
      <c r="L31" s="6473"/>
      <c r="M31" s="6473"/>
      <c r="N31" s="6473"/>
      <c r="O31" s="6472"/>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8"/>
      <c r="EQ31" s="98"/>
      <c r="ER31" s="98"/>
      <c r="ES31" s="98"/>
      <c r="ET31" s="98"/>
      <c r="EU31" s="98"/>
      <c r="EV31" s="98"/>
      <c r="EW31" s="98"/>
      <c r="EX31" s="98"/>
      <c r="EY31" s="98"/>
      <c r="EZ31" s="98"/>
      <c r="FA31" s="98"/>
      <c r="FB31" s="98"/>
      <c r="FC31" s="98"/>
      <c r="FD31" s="98"/>
      <c r="FE31" s="98"/>
      <c r="FF31" s="98"/>
      <c r="FG31" s="98"/>
      <c r="FH31" s="98"/>
      <c r="FI31" s="98"/>
      <c r="FJ31" s="98"/>
      <c r="FK31" s="98"/>
      <c r="FL31" s="98"/>
      <c r="FM31" s="98"/>
      <c r="FN31" s="98"/>
      <c r="FO31" s="98"/>
      <c r="FP31" s="98"/>
      <c r="FQ31" s="98"/>
      <c r="FR31" s="98"/>
      <c r="FS31" s="98"/>
      <c r="FT31" s="98"/>
      <c r="FU31" s="98"/>
      <c r="FV31" s="98"/>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c r="IW31" s="98"/>
      <c r="IX31" s="98"/>
      <c r="IY31" s="98"/>
      <c r="IZ31" s="98"/>
      <c r="JA31" s="98"/>
      <c r="JB31" s="98"/>
      <c r="JC31" s="98"/>
      <c r="JD31" s="98"/>
      <c r="JE31" s="98"/>
      <c r="JF31" s="98"/>
      <c r="JG31" s="98"/>
      <c r="JH31" s="98"/>
      <c r="JI31" s="98"/>
      <c r="JJ31" s="98"/>
      <c r="JK31" s="98"/>
      <c r="JL31" s="98"/>
      <c r="JM31" s="98"/>
      <c r="JN31" s="98"/>
      <c r="JO31" s="98"/>
      <c r="JP31" s="98"/>
      <c r="JQ31" s="98"/>
      <c r="JR31" s="98"/>
      <c r="JS31" s="98"/>
      <c r="JT31" s="98"/>
      <c r="JU31" s="98"/>
      <c r="JV31" s="98"/>
      <c r="JW31" s="98"/>
      <c r="JX31" s="98"/>
      <c r="JY31" s="98"/>
      <c r="JZ31" s="98"/>
      <c r="KA31" s="98"/>
      <c r="KB31" s="98"/>
      <c r="KC31" s="98"/>
      <c r="KD31" s="98"/>
      <c r="KE31" s="98"/>
      <c r="KF31" s="98"/>
      <c r="KG31" s="98"/>
      <c r="KH31" s="98"/>
      <c r="KI31" s="98"/>
      <c r="KJ31" s="98"/>
      <c r="KK31" s="98"/>
      <c r="KL31" s="98"/>
      <c r="KM31" s="98"/>
      <c r="KN31" s="98"/>
      <c r="KO31" s="98"/>
      <c r="KP31" s="98"/>
      <c r="KQ31" s="98"/>
      <c r="KR31" s="98"/>
      <c r="KS31" s="98"/>
      <c r="KT31" s="98"/>
      <c r="KU31" s="98"/>
      <c r="KV31" s="98"/>
      <c r="KW31" s="98"/>
      <c r="KX31" s="98"/>
      <c r="KY31" s="98"/>
      <c r="KZ31" s="98"/>
      <c r="LA31" s="98"/>
      <c r="LB31" s="98"/>
      <c r="LC31" s="98"/>
      <c r="LD31" s="98"/>
      <c r="LE31" s="98"/>
      <c r="LF31" s="98"/>
      <c r="LG31" s="98"/>
      <c r="LH31" s="98"/>
      <c r="LI31" s="98"/>
      <c r="LJ31" s="98"/>
      <c r="LK31" s="98"/>
      <c r="LL31" s="98"/>
      <c r="LM31" s="98"/>
      <c r="LN31" s="98"/>
      <c r="LO31" s="98"/>
      <c r="LP31" s="98"/>
      <c r="LQ31" s="98"/>
      <c r="LR31" s="98"/>
      <c r="LS31" s="98"/>
      <c r="LT31" s="98"/>
      <c r="LU31" s="98"/>
      <c r="LV31" s="98"/>
      <c r="LW31" s="98"/>
      <c r="LX31" s="98"/>
      <c r="LY31" s="98"/>
      <c r="LZ31" s="98"/>
      <c r="MA31" s="98"/>
      <c r="MB31" s="98"/>
      <c r="MC31" s="98"/>
      <c r="MD31" s="98"/>
      <c r="ME31" s="98"/>
      <c r="MF31" s="98"/>
      <c r="MG31" s="98"/>
      <c r="MH31" s="98"/>
      <c r="MI31" s="98"/>
      <c r="MJ31" s="98"/>
      <c r="MK31" s="98"/>
      <c r="ML31" s="98"/>
      <c r="MM31" s="98"/>
      <c r="MN31" s="98"/>
      <c r="MO31" s="98"/>
      <c r="MP31" s="98"/>
      <c r="MQ31" s="98"/>
      <c r="MR31" s="98"/>
      <c r="MS31" s="98"/>
      <c r="MT31" s="98"/>
      <c r="MU31" s="98"/>
      <c r="MV31" s="98"/>
      <c r="MW31" s="98"/>
      <c r="MX31" s="98"/>
      <c r="MY31" s="98"/>
      <c r="MZ31" s="98"/>
      <c r="NA31" s="98"/>
      <c r="NB31" s="98"/>
      <c r="NC31" s="98"/>
      <c r="ND31" s="98"/>
      <c r="NE31" s="98"/>
      <c r="NF31" s="98"/>
      <c r="NG31" s="98"/>
      <c r="NH31" s="98"/>
      <c r="NI31" s="98"/>
      <c r="NJ31" s="98"/>
      <c r="NK31" s="98"/>
      <c r="NL31" s="98"/>
      <c r="NM31" s="98"/>
      <c r="NN31" s="98"/>
      <c r="NO31" s="98"/>
      <c r="NP31" s="98"/>
      <c r="NQ31" s="98"/>
      <c r="NR31" s="98"/>
      <c r="NS31" s="98"/>
      <c r="NT31" s="98"/>
      <c r="NU31" s="98"/>
      <c r="NV31" s="98"/>
      <c r="NW31" s="98"/>
      <c r="NX31" s="98"/>
      <c r="NY31" s="98"/>
      <c r="NZ31" s="98"/>
      <c r="OA31" s="98"/>
      <c r="OB31" s="98"/>
      <c r="OC31" s="98"/>
      <c r="OD31" s="98"/>
      <c r="OE31" s="98"/>
      <c r="OF31" s="98"/>
      <c r="OG31" s="98"/>
      <c r="OH31" s="98"/>
      <c r="OI31" s="98"/>
      <c r="OJ31" s="98"/>
      <c r="OK31" s="98"/>
      <c r="OL31" s="98"/>
      <c r="OM31" s="98"/>
      <c r="ON31" s="98"/>
      <c r="OO31" s="98"/>
      <c r="OP31" s="98"/>
      <c r="OQ31" s="98"/>
      <c r="OR31" s="98"/>
      <c r="OS31" s="98"/>
      <c r="OT31" s="98"/>
      <c r="OU31" s="98"/>
      <c r="OV31" s="98"/>
      <c r="OW31" s="98"/>
      <c r="OX31" s="98"/>
      <c r="OY31" s="98"/>
      <c r="OZ31" s="98"/>
      <c r="PA31" s="98"/>
      <c r="PB31" s="98"/>
      <c r="PC31" s="98"/>
      <c r="PD31" s="98"/>
      <c r="PE31" s="98"/>
      <c r="PF31" s="98"/>
      <c r="PG31" s="98"/>
    </row>
    <row r="32" spans="1:423" s="1899" customFormat="1" ht="24" customHeight="1" x14ac:dyDescent="0.2">
      <c r="A32" s="8474" t="s">
        <v>3850</v>
      </c>
      <c r="B32" s="8475"/>
      <c r="C32" s="5640">
        <f>SUM(D32:G32)</f>
        <v>0</v>
      </c>
      <c r="D32" s="3149"/>
      <c r="E32" s="3244"/>
      <c r="F32" s="3244"/>
      <c r="G32" s="3150"/>
      <c r="H32" s="6466"/>
      <c r="I32" s="3966"/>
      <c r="J32" s="6466"/>
      <c r="K32" s="3966"/>
      <c r="L32" s="3150"/>
      <c r="M32" s="6465"/>
      <c r="N32" s="2856"/>
      <c r="O32" s="6465"/>
      <c r="P32" s="6462" t="str">
        <f>CA32&amp;CB32</f>
        <v/>
      </c>
      <c r="Q32" s="6461"/>
      <c r="R32" s="6461"/>
      <c r="S32" s="6461"/>
      <c r="T32" s="6461"/>
      <c r="U32" s="6461"/>
      <c r="V32" s="6461"/>
      <c r="W32" s="6461"/>
      <c r="X32" s="6461"/>
      <c r="Y32" s="6460"/>
      <c r="Z32" s="6460"/>
      <c r="AA32" s="6460"/>
      <c r="AB32" s="6460"/>
      <c r="AC32" s="6460"/>
      <c r="AD32" s="6460"/>
      <c r="AE32" s="6460"/>
      <c r="AF32" s="6460"/>
      <c r="AG32" s="6460"/>
      <c r="AH32" s="6460"/>
      <c r="AI32" s="6460"/>
      <c r="AJ32" s="6460"/>
      <c r="AK32" s="6460"/>
      <c r="AL32" s="6460"/>
      <c r="AM32" s="6460"/>
      <c r="AN32" s="6460"/>
      <c r="AO32" s="6460"/>
      <c r="AP32" s="6460"/>
      <c r="AQ32" s="6460"/>
      <c r="AR32" s="6460"/>
      <c r="AS32" s="6460"/>
      <c r="AT32" s="6460"/>
      <c r="AU32" s="6460"/>
      <c r="AV32" s="6460"/>
      <c r="AW32" s="6460"/>
      <c r="AX32" s="6460"/>
      <c r="AY32" s="6460"/>
      <c r="AZ32" s="6460"/>
      <c r="BA32" s="6460"/>
      <c r="BB32" s="6460"/>
      <c r="BC32" s="6460"/>
      <c r="BD32" s="6460"/>
      <c r="BE32" s="6460"/>
      <c r="BF32" s="6460"/>
      <c r="BG32" s="6460"/>
      <c r="BH32" s="6460"/>
      <c r="BI32" s="6460"/>
      <c r="BJ32" s="6460"/>
      <c r="BK32" s="6460"/>
      <c r="BL32" s="6460"/>
      <c r="BM32" s="6460"/>
      <c r="BN32" s="6460"/>
      <c r="BO32" s="6460"/>
      <c r="BP32" s="6460"/>
      <c r="BQ32" s="6460"/>
      <c r="BR32" s="6460"/>
      <c r="BS32" s="6460"/>
      <c r="BT32" s="6460"/>
      <c r="BU32" s="6460"/>
      <c r="BV32" s="6460"/>
      <c r="BW32" s="6460"/>
      <c r="BX32" s="6471"/>
      <c r="BY32" s="6471"/>
      <c r="BZ32" s="6471"/>
      <c r="CA32" s="6460" t="str">
        <f>IF(CG32=1,"* La suma del número de Primera, Segunda y Tercera o más Visitas de Seguimiento debe coincidir con el Total. ","")</f>
        <v/>
      </c>
      <c r="CB32" s="6460" t="str">
        <f>IF(CH32=1,"* Programa de Atención Domiciliaria a Personas con Dependencia Severa debe ser MENOR O IGUAL al Total. ","")</f>
        <v/>
      </c>
      <c r="CC32" s="6460"/>
      <c r="CD32" s="6460"/>
      <c r="CE32" s="6460"/>
      <c r="CF32" s="6460"/>
      <c r="CG32" s="6460">
        <f>IF((K32+J32+L32)&lt;&gt;C32,1,0)</f>
        <v>0</v>
      </c>
      <c r="CH32" s="6460"/>
      <c r="CI32" s="6471"/>
      <c r="CJ32" s="6471"/>
      <c r="CK32" s="6471"/>
      <c r="CL32" s="6471"/>
      <c r="CM32" s="6471"/>
      <c r="CN32" s="6471"/>
      <c r="CO32" s="6471"/>
      <c r="CP32" s="6471"/>
      <c r="CQ32" s="6471"/>
      <c r="CR32" s="6471"/>
      <c r="CS32" s="6471"/>
      <c r="CT32" s="6471"/>
      <c r="CU32" s="6471"/>
      <c r="CV32" s="6471"/>
      <c r="CW32" s="6471"/>
      <c r="CX32" s="6471"/>
      <c r="CY32" s="6471"/>
      <c r="CZ32" s="6471"/>
      <c r="DA32" s="6460"/>
      <c r="DB32" s="6471"/>
      <c r="DC32" s="6471"/>
      <c r="DD32" s="6471"/>
      <c r="DE32" s="6471"/>
      <c r="DF32" s="6471"/>
      <c r="DG32" s="6471"/>
      <c r="DH32" s="6471"/>
      <c r="DI32" s="6471"/>
      <c r="DJ32" s="6471"/>
      <c r="DK32" s="6471"/>
      <c r="DL32" s="6471"/>
      <c r="DM32" s="6471"/>
      <c r="DN32" s="6471"/>
      <c r="DO32" s="6471"/>
      <c r="DP32" s="6471"/>
      <c r="DQ32" s="6471"/>
      <c r="DR32" s="6471"/>
      <c r="DS32" s="6471"/>
      <c r="DT32" s="6471"/>
      <c r="DU32" s="6471"/>
      <c r="DV32" s="6471"/>
      <c r="DW32" s="6471"/>
      <c r="DX32" s="6471"/>
      <c r="DY32" s="6471"/>
      <c r="DZ32" s="6471"/>
      <c r="EA32" s="6471"/>
      <c r="EB32" s="6471"/>
      <c r="EC32" s="6471"/>
      <c r="ED32" s="6471"/>
      <c r="EE32" s="6471"/>
      <c r="EF32" s="6471"/>
      <c r="EG32" s="6471"/>
      <c r="EH32" s="6471"/>
      <c r="EI32" s="6471"/>
      <c r="EJ32" s="6471"/>
      <c r="EK32" s="6471"/>
      <c r="EL32" s="6471"/>
      <c r="EM32" s="6471"/>
      <c r="EN32" s="6471"/>
      <c r="EO32" s="6471"/>
      <c r="EP32" s="6471"/>
      <c r="EQ32" s="6471"/>
      <c r="ER32" s="6471"/>
      <c r="ES32" s="6471"/>
      <c r="ET32" s="6471"/>
      <c r="EU32" s="6471"/>
      <c r="EV32" s="6471"/>
      <c r="EW32" s="6471"/>
      <c r="EX32" s="6471"/>
      <c r="EY32" s="6471"/>
      <c r="EZ32" s="6471"/>
      <c r="FA32" s="6471"/>
      <c r="FB32" s="6471"/>
      <c r="FC32" s="6471"/>
      <c r="FD32" s="6471"/>
      <c r="FE32" s="6471"/>
      <c r="FF32" s="6471"/>
      <c r="FG32" s="6471"/>
      <c r="FH32" s="6471"/>
      <c r="FI32" s="6471"/>
      <c r="FJ32" s="6471"/>
      <c r="FK32" s="6471"/>
      <c r="FL32" s="6471"/>
      <c r="FM32" s="6471"/>
      <c r="FN32" s="6471"/>
      <c r="FO32" s="6471"/>
      <c r="FP32" s="6471"/>
      <c r="FQ32" s="6471"/>
      <c r="FR32" s="6471"/>
      <c r="FS32" s="6471"/>
      <c r="FT32" s="6471"/>
      <c r="FU32" s="6471"/>
      <c r="FV32" s="6471"/>
      <c r="FW32" s="6471"/>
      <c r="FX32" s="6471"/>
      <c r="FY32" s="6471"/>
      <c r="FZ32" s="6471"/>
      <c r="GA32" s="6471"/>
      <c r="GB32" s="6471"/>
      <c r="GC32" s="6471"/>
      <c r="GD32" s="6471"/>
      <c r="GE32" s="6471"/>
      <c r="GF32" s="6471"/>
      <c r="GG32" s="6471"/>
      <c r="GH32" s="6471"/>
      <c r="GI32" s="6471"/>
      <c r="GJ32" s="6471"/>
      <c r="GK32" s="6471"/>
      <c r="GL32" s="6471"/>
      <c r="GM32" s="6471"/>
      <c r="GN32" s="6471"/>
      <c r="GO32" s="6471"/>
      <c r="GP32" s="6471"/>
      <c r="GQ32" s="6471"/>
      <c r="GR32" s="6471"/>
      <c r="GS32" s="6471"/>
      <c r="GT32" s="6471"/>
      <c r="GU32" s="6471"/>
      <c r="GV32" s="6471"/>
      <c r="GW32" s="6471"/>
      <c r="GX32" s="6471"/>
      <c r="GY32" s="6471"/>
      <c r="GZ32" s="6471"/>
      <c r="HA32" s="6471"/>
      <c r="HB32" s="6471"/>
      <c r="HC32" s="6471"/>
      <c r="HD32" s="6471"/>
      <c r="HE32" s="6471"/>
      <c r="HF32" s="6471"/>
      <c r="HG32" s="6471"/>
      <c r="HH32" s="6471"/>
      <c r="HI32" s="6471"/>
      <c r="HJ32" s="6471"/>
      <c r="HK32" s="6471"/>
      <c r="HL32" s="6471"/>
      <c r="HM32" s="6471"/>
      <c r="HN32" s="6471"/>
      <c r="HO32" s="6471"/>
      <c r="HP32" s="6471"/>
      <c r="HQ32" s="6471"/>
      <c r="HR32" s="6471"/>
      <c r="HS32" s="6471"/>
      <c r="HT32" s="6471"/>
      <c r="HU32" s="6471"/>
      <c r="HV32" s="6471"/>
      <c r="HW32" s="6471"/>
      <c r="HX32" s="6471"/>
      <c r="HY32" s="6471"/>
      <c r="HZ32" s="6471"/>
      <c r="IA32" s="6471"/>
      <c r="IB32" s="6471"/>
      <c r="IC32" s="6471"/>
      <c r="ID32" s="6471"/>
      <c r="IE32" s="6471"/>
      <c r="IF32" s="6471"/>
      <c r="IG32" s="6471"/>
      <c r="IH32" s="6471"/>
      <c r="II32" s="6471"/>
      <c r="IJ32" s="6471"/>
      <c r="IK32" s="6471"/>
      <c r="IL32" s="6471"/>
      <c r="IM32" s="6471"/>
      <c r="IN32" s="6471"/>
      <c r="IO32" s="6471"/>
      <c r="IP32" s="6471"/>
      <c r="IQ32" s="6471"/>
      <c r="IR32" s="6471"/>
      <c r="IS32" s="6471"/>
      <c r="IT32" s="6471"/>
      <c r="IU32" s="6471"/>
      <c r="IV32" s="6471"/>
      <c r="IW32" s="6471"/>
      <c r="IX32" s="6471"/>
      <c r="IY32" s="6471"/>
      <c r="IZ32" s="6471"/>
      <c r="JA32" s="6471"/>
      <c r="JB32" s="6471"/>
      <c r="JC32" s="6471"/>
      <c r="JD32" s="6471"/>
      <c r="JE32" s="6471"/>
      <c r="JF32" s="6471"/>
      <c r="JG32" s="6471"/>
      <c r="JH32" s="6471"/>
      <c r="JI32" s="6471"/>
      <c r="JJ32" s="6471"/>
      <c r="JK32" s="6471"/>
      <c r="JL32" s="6471"/>
      <c r="JM32" s="6471"/>
      <c r="JN32" s="6471"/>
      <c r="JO32" s="6471"/>
      <c r="JP32" s="6471"/>
      <c r="JQ32" s="6471"/>
      <c r="JR32" s="6471"/>
      <c r="JS32" s="6471"/>
      <c r="JT32" s="6471"/>
      <c r="JU32" s="6471"/>
      <c r="JV32" s="6471"/>
      <c r="JW32" s="6471"/>
      <c r="JX32" s="6471"/>
      <c r="JY32" s="6471"/>
      <c r="JZ32" s="6471"/>
      <c r="KA32" s="6471"/>
      <c r="KB32" s="6471"/>
      <c r="KC32" s="6471"/>
      <c r="KD32" s="6471"/>
      <c r="KE32" s="6471"/>
      <c r="KF32" s="6471"/>
      <c r="KG32" s="6471"/>
      <c r="KH32" s="6471"/>
      <c r="KI32" s="6471"/>
      <c r="KJ32" s="6471"/>
      <c r="KK32" s="6471"/>
      <c r="KL32" s="6471"/>
      <c r="KM32" s="6471"/>
      <c r="KN32" s="6471"/>
      <c r="KO32" s="6471"/>
      <c r="KP32" s="6471"/>
      <c r="KQ32" s="6471"/>
      <c r="KR32" s="6471"/>
      <c r="KS32" s="6471"/>
      <c r="KT32" s="6471"/>
      <c r="KU32" s="6471"/>
      <c r="KV32" s="6471"/>
      <c r="KW32" s="6471"/>
      <c r="KX32" s="6471"/>
      <c r="KY32" s="6471"/>
      <c r="KZ32" s="6471"/>
      <c r="LA32" s="6471"/>
      <c r="LB32" s="6471"/>
      <c r="LC32" s="6471"/>
      <c r="LD32" s="6471"/>
      <c r="LE32" s="6471"/>
      <c r="LF32" s="6471"/>
      <c r="LG32" s="6471"/>
      <c r="LH32" s="6471"/>
      <c r="LI32" s="6471"/>
      <c r="LJ32" s="6471"/>
      <c r="LK32" s="6471"/>
      <c r="LL32" s="6471"/>
      <c r="LM32" s="6471"/>
      <c r="LN32" s="6471"/>
      <c r="LO32" s="6471"/>
      <c r="LP32" s="6471"/>
      <c r="LQ32" s="6471"/>
      <c r="LR32" s="6471"/>
      <c r="LS32" s="6471"/>
      <c r="LT32" s="6471"/>
      <c r="LU32" s="6471"/>
      <c r="LV32" s="6471"/>
      <c r="LW32" s="6471"/>
      <c r="LX32" s="6471"/>
      <c r="LY32" s="6471"/>
      <c r="LZ32" s="6471"/>
      <c r="MA32" s="6471"/>
      <c r="MB32" s="6471"/>
      <c r="MC32" s="6471"/>
      <c r="MD32" s="6471"/>
      <c r="ME32" s="6471"/>
      <c r="MF32" s="6471"/>
      <c r="MG32" s="6471"/>
      <c r="MH32" s="6471"/>
      <c r="MI32" s="6471"/>
      <c r="MJ32" s="6471"/>
      <c r="MK32" s="6471"/>
      <c r="ML32" s="6471"/>
      <c r="MM32" s="6471"/>
      <c r="MN32" s="6471"/>
      <c r="MO32" s="6471"/>
      <c r="MP32" s="6471"/>
      <c r="MQ32" s="6471"/>
      <c r="MR32" s="6471"/>
      <c r="MS32" s="6471"/>
      <c r="MT32" s="6471"/>
      <c r="MU32" s="6471"/>
      <c r="MV32" s="6471"/>
      <c r="MW32" s="6471"/>
      <c r="MX32" s="6471"/>
      <c r="MY32" s="6471"/>
      <c r="MZ32" s="6471"/>
      <c r="NA32" s="6471"/>
      <c r="NB32" s="6471"/>
      <c r="NC32" s="6471"/>
      <c r="ND32" s="6471"/>
      <c r="NE32" s="6471"/>
      <c r="NF32" s="6471"/>
      <c r="NG32" s="6471"/>
      <c r="NH32" s="6471"/>
      <c r="NI32" s="6471"/>
      <c r="NJ32" s="6471"/>
      <c r="NK32" s="6471"/>
      <c r="NL32" s="6471"/>
      <c r="NM32" s="6471"/>
      <c r="NN32" s="6471"/>
      <c r="NO32" s="6471"/>
      <c r="NP32" s="6471"/>
      <c r="NQ32" s="6471"/>
      <c r="NR32" s="6471"/>
      <c r="NS32" s="6471"/>
      <c r="NT32" s="6471"/>
      <c r="NU32" s="6471"/>
      <c r="NV32" s="6471"/>
      <c r="NW32" s="6471"/>
      <c r="NX32" s="6471"/>
      <c r="NY32" s="6471"/>
      <c r="NZ32" s="6471"/>
      <c r="OA32" s="6471"/>
      <c r="OB32" s="6471"/>
      <c r="OC32" s="6471"/>
      <c r="OD32" s="6471"/>
      <c r="OE32" s="6471"/>
      <c r="OF32" s="6471"/>
      <c r="OG32" s="6471"/>
      <c r="OH32" s="6471"/>
      <c r="OI32" s="6471"/>
      <c r="OJ32" s="6471"/>
      <c r="OK32" s="6471"/>
      <c r="OL32" s="6471"/>
      <c r="OM32" s="6471"/>
      <c r="ON32" s="6471"/>
      <c r="OO32" s="6471"/>
      <c r="OP32" s="6471"/>
      <c r="OQ32" s="6471"/>
      <c r="OR32" s="6471"/>
      <c r="OS32" s="6471"/>
      <c r="OT32" s="6471"/>
      <c r="OU32" s="6471"/>
      <c r="OV32" s="6471"/>
      <c r="OW32" s="6471"/>
      <c r="OX32" s="6471"/>
      <c r="OY32" s="6471"/>
      <c r="OZ32" s="6471"/>
      <c r="PA32" s="6471"/>
      <c r="PB32" s="6471"/>
      <c r="PC32" s="6471"/>
      <c r="PD32" s="6471"/>
      <c r="PE32" s="6471"/>
      <c r="PF32" s="6471"/>
      <c r="PG32" s="6471"/>
    </row>
    <row r="33" spans="1:32" ht="24.75" customHeight="1" x14ac:dyDescent="0.25">
      <c r="A33" s="8525" t="s">
        <v>3255</v>
      </c>
      <c r="B33" s="6470" t="s">
        <v>3256</v>
      </c>
      <c r="C33" s="4166">
        <f>SUM(D33:H33)</f>
        <v>0</v>
      </c>
      <c r="D33" s="6466"/>
      <c r="E33" s="6466"/>
      <c r="F33" s="6466"/>
      <c r="G33" s="6466"/>
      <c r="H33" s="6466"/>
      <c r="I33" s="6466"/>
      <c r="J33" s="6464"/>
      <c r="K33" s="6464"/>
      <c r="L33" s="6464"/>
      <c r="M33" s="6469"/>
      <c r="N33" s="6464"/>
      <c r="O33" s="6465"/>
      <c r="P33" s="6462"/>
      <c r="Q33" s="6461"/>
      <c r="R33" s="6461"/>
      <c r="S33" s="6461"/>
      <c r="T33" s="6461"/>
      <c r="U33" s="6461"/>
      <c r="V33" s="6461"/>
      <c r="W33" s="6461"/>
      <c r="X33" s="6461"/>
      <c r="Y33" s="6461"/>
      <c r="Z33" s="6460"/>
      <c r="AA33" s="6460"/>
      <c r="AB33" s="6460"/>
      <c r="AC33" s="6460"/>
      <c r="AD33" s="6460"/>
      <c r="AE33" s="6460"/>
      <c r="AF33" s="6460"/>
    </row>
    <row r="34" spans="1:32" ht="23.25" customHeight="1" x14ac:dyDescent="0.25">
      <c r="A34" s="8526"/>
      <c r="B34" s="2886" t="s">
        <v>3257</v>
      </c>
      <c r="C34" s="5641">
        <f>SUM(D34:H34)</f>
        <v>0</v>
      </c>
      <c r="D34" s="6466"/>
      <c r="E34" s="6466"/>
      <c r="F34" s="6466"/>
      <c r="G34" s="6466"/>
      <c r="H34" s="6466"/>
      <c r="I34" s="6466"/>
      <c r="J34" s="6464"/>
      <c r="K34" s="6464"/>
      <c r="L34" s="6464"/>
      <c r="M34" s="6465"/>
      <c r="N34" s="6464"/>
      <c r="O34" s="6465"/>
      <c r="P34" s="6462"/>
      <c r="Q34" s="6461"/>
      <c r="R34" s="6461"/>
      <c r="S34" s="6461"/>
      <c r="T34" s="6461"/>
      <c r="U34" s="6461"/>
      <c r="V34" s="6461"/>
      <c r="W34" s="6461"/>
      <c r="X34" s="6461"/>
      <c r="Y34" s="6461"/>
      <c r="Z34" s="6460"/>
      <c r="AA34" s="6460"/>
      <c r="AB34" s="6460"/>
      <c r="AC34" s="6460"/>
      <c r="AD34" s="6460"/>
      <c r="AE34" s="6460"/>
      <c r="AF34" s="6460"/>
    </row>
    <row r="35" spans="1:32" ht="27" customHeight="1" x14ac:dyDescent="0.25">
      <c r="A35" s="8526"/>
      <c r="B35" s="2886" t="s">
        <v>3258</v>
      </c>
      <c r="C35" s="5641">
        <f>SUM(D35:H35)</f>
        <v>0</v>
      </c>
      <c r="D35" s="6466"/>
      <c r="E35" s="6468"/>
      <c r="F35" s="6468"/>
      <c r="G35" s="6466"/>
      <c r="H35" s="6468"/>
      <c r="I35" s="6468"/>
      <c r="J35" s="6464"/>
      <c r="K35" s="6464"/>
      <c r="L35" s="6464"/>
      <c r="M35" s="6465"/>
      <c r="N35" s="6464"/>
      <c r="O35" s="6465"/>
      <c r="P35" s="6462"/>
      <c r="Q35" s="6461"/>
      <c r="R35" s="6461"/>
      <c r="S35" s="6461"/>
      <c r="T35" s="6461"/>
      <c r="U35" s="6461"/>
      <c r="V35" s="6461"/>
      <c r="W35" s="6461"/>
      <c r="X35" s="6461"/>
      <c r="Y35" s="6461"/>
      <c r="Z35" s="6460"/>
      <c r="AA35" s="6460"/>
      <c r="AB35" s="6460"/>
      <c r="AC35" s="6460"/>
      <c r="AD35" s="6460"/>
      <c r="AE35" s="6460"/>
      <c r="AF35" s="6460"/>
    </row>
    <row r="36" spans="1:32" ht="31.5" x14ac:dyDescent="0.25">
      <c r="A36" s="8526"/>
      <c r="B36" s="5643" t="s">
        <v>3259</v>
      </c>
      <c r="C36" s="5641">
        <f>SUM(D36:H36)</f>
        <v>0</v>
      </c>
      <c r="D36" s="6468"/>
      <c r="E36" s="6466"/>
      <c r="F36" s="6466"/>
      <c r="G36" s="6466"/>
      <c r="H36" s="6466"/>
      <c r="I36" s="6466"/>
      <c r="J36" s="6464"/>
      <c r="K36" s="6464"/>
      <c r="L36" s="6464"/>
      <c r="M36" s="6467"/>
      <c r="N36" s="6464"/>
      <c r="O36" s="6463"/>
      <c r="P36" s="6462"/>
      <c r="Q36" s="6461"/>
      <c r="R36" s="6461"/>
      <c r="S36" s="6461"/>
      <c r="T36" s="6461"/>
      <c r="U36" s="6461"/>
      <c r="V36" s="6461"/>
      <c r="W36" s="6461"/>
      <c r="X36" s="6461"/>
      <c r="Y36" s="6461"/>
      <c r="Z36" s="6460"/>
      <c r="AA36" s="6460"/>
      <c r="AB36" s="6460"/>
      <c r="AC36" s="6460"/>
      <c r="AD36" s="6460"/>
      <c r="AE36" s="6460"/>
      <c r="AF36" s="6460"/>
    </row>
    <row r="37" spans="1:32" ht="22.5" customHeight="1" x14ac:dyDescent="0.25">
      <c r="A37" s="8527"/>
      <c r="B37" s="5644" t="s">
        <v>3260</v>
      </c>
      <c r="C37" s="5645">
        <f>SUM(D37:H37)</f>
        <v>0</v>
      </c>
      <c r="D37" s="6466"/>
      <c r="E37" s="6466"/>
      <c r="F37" s="6466"/>
      <c r="G37" s="6466"/>
      <c r="H37" s="6466"/>
      <c r="I37" s="6466"/>
      <c r="J37" s="6464"/>
      <c r="K37" s="6464"/>
      <c r="L37" s="6464"/>
      <c r="M37" s="6465"/>
      <c r="N37" s="6464"/>
      <c r="O37" s="6463"/>
      <c r="P37" s="6462"/>
      <c r="Q37" s="6461"/>
      <c r="R37" s="6461"/>
      <c r="S37" s="6461"/>
      <c r="T37" s="6461"/>
      <c r="U37" s="6461"/>
      <c r="V37" s="6461"/>
      <c r="W37" s="6461"/>
      <c r="X37" s="6461"/>
      <c r="Y37" s="6461"/>
      <c r="Z37" s="6460"/>
      <c r="AA37" s="6460"/>
      <c r="AB37" s="6460"/>
      <c r="AC37" s="6460"/>
      <c r="AD37" s="6460"/>
      <c r="AE37" s="6460"/>
      <c r="AF37" s="6460"/>
    </row>
    <row r="38" spans="1:32" x14ac:dyDescent="0.25">
      <c r="A38" s="6459" t="s">
        <v>3261</v>
      </c>
      <c r="B38" s="6458"/>
      <c r="C38" s="6458"/>
      <c r="D38" s="5646"/>
      <c r="E38" s="5647"/>
      <c r="F38" s="5647"/>
      <c r="G38" s="5647"/>
      <c r="H38" s="5647"/>
      <c r="I38" s="916"/>
    </row>
    <row r="39" spans="1:32" ht="42" x14ac:dyDescent="0.25">
      <c r="A39" s="8528" t="s">
        <v>2598</v>
      </c>
      <c r="B39" s="8529"/>
      <c r="C39" s="6457" t="s">
        <v>50</v>
      </c>
      <c r="D39" s="6456" t="s">
        <v>2592</v>
      </c>
      <c r="E39" s="6455" t="s">
        <v>3262</v>
      </c>
      <c r="F39" s="6454" t="s">
        <v>3263</v>
      </c>
      <c r="G39" s="6453" t="s">
        <v>77</v>
      </c>
      <c r="H39" s="6452" t="s">
        <v>3227</v>
      </c>
      <c r="I39" s="6451" t="s">
        <v>3228</v>
      </c>
      <c r="J39" s="6451" t="s">
        <v>172</v>
      </c>
    </row>
    <row r="40" spans="1:32" x14ac:dyDescent="0.25">
      <c r="A40" s="8502" t="s">
        <v>3264</v>
      </c>
      <c r="B40" s="8503"/>
      <c r="C40" s="6450"/>
      <c r="D40" s="6442"/>
      <c r="E40" s="25"/>
      <c r="F40" s="610"/>
      <c r="G40" s="6446"/>
      <c r="H40" s="6439"/>
      <c r="I40" s="6439"/>
      <c r="J40" s="6439"/>
    </row>
    <row r="41" spans="1:32" x14ac:dyDescent="0.25">
      <c r="A41" s="8504" t="s">
        <v>3265</v>
      </c>
      <c r="B41" s="8505"/>
      <c r="C41" s="5649"/>
      <c r="D41" s="1901"/>
      <c r="E41" s="6440"/>
      <c r="F41" s="6439"/>
      <c r="G41" s="2840"/>
      <c r="H41" s="6439"/>
      <c r="I41" s="6439"/>
      <c r="J41" s="6439"/>
    </row>
    <row r="42" spans="1:32" x14ac:dyDescent="0.25">
      <c r="A42" s="8504" t="s">
        <v>3266</v>
      </c>
      <c r="B42" s="8505"/>
      <c r="C42" s="5650"/>
      <c r="D42" s="1901"/>
      <c r="E42" s="6440"/>
      <c r="F42" s="6439"/>
      <c r="G42" s="2840"/>
      <c r="H42" s="6439"/>
      <c r="I42" s="6439"/>
      <c r="J42" s="6439"/>
    </row>
    <row r="43" spans="1:32" x14ac:dyDescent="0.25">
      <c r="A43" s="8504" t="s">
        <v>3267</v>
      </c>
      <c r="B43" s="8505"/>
      <c r="C43" s="5650"/>
      <c r="D43" s="5651"/>
      <c r="E43" s="4167"/>
      <c r="F43" s="6439"/>
      <c r="G43" s="6449"/>
      <c r="H43" s="6439"/>
      <c r="I43" s="6439"/>
      <c r="J43" s="6439"/>
    </row>
    <row r="44" spans="1:32" x14ac:dyDescent="0.25">
      <c r="A44" s="8519" t="s">
        <v>3268</v>
      </c>
      <c r="B44" s="6448" t="s">
        <v>3269</v>
      </c>
      <c r="C44" s="6443"/>
      <c r="D44" s="6447"/>
      <c r="E44" s="1402"/>
      <c r="F44" s="1403"/>
      <c r="G44" s="6446"/>
      <c r="H44" s="6439"/>
      <c r="I44" s="6439"/>
      <c r="J44" s="6439"/>
    </row>
    <row r="45" spans="1:32" x14ac:dyDescent="0.25">
      <c r="A45" s="8519"/>
      <c r="B45" s="5653" t="s">
        <v>3270</v>
      </c>
      <c r="C45" s="5650"/>
      <c r="D45" s="5651"/>
      <c r="E45" s="6445"/>
      <c r="F45" s="6444"/>
      <c r="G45" s="2840"/>
      <c r="H45" s="6439"/>
      <c r="I45" s="6439"/>
      <c r="J45" s="6439"/>
    </row>
    <row r="46" spans="1:32" x14ac:dyDescent="0.25">
      <c r="A46" s="8519"/>
      <c r="B46" s="5654" t="s">
        <v>3271</v>
      </c>
      <c r="C46" s="5655"/>
      <c r="D46" s="5656"/>
      <c r="E46" s="5657"/>
      <c r="F46" s="4168"/>
      <c r="G46" s="2083"/>
      <c r="H46" s="6439"/>
      <c r="I46" s="6439"/>
      <c r="J46" s="6439"/>
    </row>
    <row r="47" spans="1:32" x14ac:dyDescent="0.25">
      <c r="A47" s="8507" t="s">
        <v>3272</v>
      </c>
      <c r="B47" s="8508"/>
      <c r="C47" s="6443"/>
      <c r="D47" s="6442"/>
      <c r="E47" s="25"/>
      <c r="F47" s="610"/>
      <c r="G47" s="6441"/>
      <c r="H47" s="6439"/>
      <c r="I47" s="6439"/>
      <c r="J47" s="6439"/>
    </row>
    <row r="48" spans="1:32" x14ac:dyDescent="0.25">
      <c r="A48" s="8509" t="s">
        <v>793</v>
      </c>
      <c r="B48" s="8510"/>
      <c r="C48" s="5659"/>
      <c r="D48" s="1901"/>
      <c r="E48" s="6440"/>
      <c r="F48" s="6439"/>
      <c r="G48" s="1900"/>
      <c r="H48" s="6439"/>
      <c r="I48" s="6439"/>
      <c r="J48" s="6439"/>
    </row>
    <row r="49" spans="1:10" x14ac:dyDescent="0.25">
      <c r="A49" s="8511" t="s">
        <v>50</v>
      </c>
      <c r="B49" s="8512"/>
      <c r="C49" s="6438"/>
      <c r="D49" s="6438"/>
      <c r="E49" s="6437"/>
      <c r="F49" s="6436"/>
      <c r="G49" s="6435"/>
      <c r="H49" s="6434"/>
      <c r="I49" s="6433"/>
      <c r="J49" s="6433"/>
    </row>
    <row r="50" spans="1:10" x14ac:dyDescent="0.25">
      <c r="A50" s="6432" t="s">
        <v>3273</v>
      </c>
    </row>
    <row r="51" spans="1:10" x14ac:dyDescent="0.25">
      <c r="A51" s="5660" t="s">
        <v>3274</v>
      </c>
      <c r="B51" s="5661"/>
      <c r="C51" s="5661"/>
      <c r="D51" s="5661"/>
      <c r="E51" s="5661"/>
      <c r="F51" s="1404"/>
      <c r="G51" s="1404"/>
    </row>
    <row r="52" spans="1:10" ht="63" x14ac:dyDescent="0.25">
      <c r="A52" s="8513" t="s">
        <v>2598</v>
      </c>
      <c r="B52" s="8514"/>
      <c r="C52" s="6431" t="s">
        <v>50</v>
      </c>
      <c r="D52" s="6430" t="s">
        <v>4</v>
      </c>
      <c r="E52" s="6429" t="s">
        <v>3275</v>
      </c>
      <c r="F52" s="6428" t="s">
        <v>3276</v>
      </c>
      <c r="G52" s="2204"/>
    </row>
    <row r="53" spans="1:10" x14ac:dyDescent="0.25">
      <c r="A53" s="8515" t="s">
        <v>3277</v>
      </c>
      <c r="B53" s="8516"/>
      <c r="C53" s="6424"/>
      <c r="D53" s="6423"/>
      <c r="E53" s="6423"/>
      <c r="F53" s="6418"/>
    </row>
    <row r="54" spans="1:10" x14ac:dyDescent="0.25">
      <c r="A54" s="8492" t="s">
        <v>3278</v>
      </c>
      <c r="B54" s="8493"/>
      <c r="C54" s="6424"/>
      <c r="D54" s="6423"/>
      <c r="E54" s="6423"/>
      <c r="F54" s="6418"/>
    </row>
    <row r="55" spans="1:10" x14ac:dyDescent="0.25">
      <c r="A55" s="8494" t="s">
        <v>3255</v>
      </c>
      <c r="B55" s="6427" t="s">
        <v>2939</v>
      </c>
      <c r="C55" s="6424"/>
      <c r="D55" s="6423"/>
      <c r="E55" s="6426"/>
      <c r="F55" s="6423"/>
    </row>
    <row r="56" spans="1:10" ht="24" customHeight="1" x14ac:dyDescent="0.25">
      <c r="A56" s="8495"/>
      <c r="B56" s="4169" t="s">
        <v>3279</v>
      </c>
      <c r="C56" s="6424"/>
      <c r="D56" s="6423"/>
      <c r="E56" s="6423"/>
      <c r="F56" s="6423"/>
    </row>
    <row r="57" spans="1:10" x14ac:dyDescent="0.25">
      <c r="A57" s="8496" t="s">
        <v>3280</v>
      </c>
      <c r="B57" s="8497"/>
      <c r="C57" s="6425"/>
      <c r="D57" s="6423"/>
      <c r="E57" s="6423"/>
      <c r="F57" s="6423"/>
    </row>
    <row r="58" spans="1:10" x14ac:dyDescent="0.25">
      <c r="A58" s="8498" t="s">
        <v>1902</v>
      </c>
      <c r="B58" s="8498"/>
      <c r="C58" s="6424"/>
      <c r="D58" s="6423"/>
      <c r="E58" s="6423"/>
      <c r="F58" s="6418"/>
    </row>
    <row r="59" spans="1:10" ht="25.5" customHeight="1" x14ac:dyDescent="0.25">
      <c r="A59" s="8499" t="s">
        <v>3281</v>
      </c>
      <c r="B59" s="8500"/>
      <c r="C59" s="6424"/>
      <c r="D59" s="6423"/>
      <c r="E59" s="6423"/>
      <c r="F59" s="6423"/>
    </row>
    <row r="60" spans="1:10" x14ac:dyDescent="0.25">
      <c r="A60" s="8501" t="s">
        <v>3282</v>
      </c>
      <c r="B60" s="8501"/>
      <c r="C60" s="6422"/>
      <c r="D60" s="6417"/>
      <c r="E60" s="6420"/>
      <c r="F60" s="6417"/>
    </row>
    <row r="61" spans="1:10" x14ac:dyDescent="0.25">
      <c r="A61" s="8506" t="s">
        <v>3283</v>
      </c>
      <c r="B61" s="8506"/>
      <c r="C61" s="6422"/>
      <c r="D61" s="6421"/>
      <c r="E61" s="6420"/>
      <c r="F61" s="6418"/>
    </row>
    <row r="62" spans="1:10" ht="27" customHeight="1" x14ac:dyDescent="0.25">
      <c r="A62" s="8479" t="s">
        <v>3284</v>
      </c>
      <c r="B62" s="8479"/>
      <c r="C62" s="6419"/>
      <c r="D62" s="6418"/>
      <c r="E62" s="6418"/>
      <c r="F62" s="6417"/>
    </row>
    <row r="63" spans="1:10" x14ac:dyDescent="0.25">
      <c r="A63" s="5660" t="s">
        <v>3285</v>
      </c>
      <c r="B63" s="5661"/>
      <c r="C63" s="5661"/>
      <c r="D63" s="5661"/>
      <c r="E63" s="5661"/>
      <c r="F63" s="5661"/>
      <c r="G63" s="5661"/>
      <c r="H63" s="5661"/>
      <c r="I63" s="5662"/>
    </row>
    <row r="64" spans="1:10" x14ac:dyDescent="0.25">
      <c r="A64" s="8480" t="s">
        <v>3286</v>
      </c>
      <c r="B64" s="8481"/>
      <c r="C64" s="8485" t="s">
        <v>3287</v>
      </c>
      <c r="D64" s="8486"/>
      <c r="E64" s="8486"/>
      <c r="F64" s="8486"/>
      <c r="G64" s="8487"/>
      <c r="H64" s="8488" t="s">
        <v>3288</v>
      </c>
      <c r="I64" s="8488"/>
    </row>
    <row r="65" spans="1:9" x14ac:dyDescent="0.25">
      <c r="A65" s="8482"/>
      <c r="B65" s="7360"/>
      <c r="C65" s="8489" t="s">
        <v>50</v>
      </c>
      <c r="D65" s="8485" t="s">
        <v>3289</v>
      </c>
      <c r="E65" s="8486"/>
      <c r="F65" s="8487"/>
      <c r="G65" s="8491" t="s">
        <v>3290</v>
      </c>
      <c r="H65" s="8488"/>
      <c r="I65" s="8488"/>
    </row>
    <row r="66" spans="1:9" ht="21" x14ac:dyDescent="0.25">
      <c r="A66" s="8483"/>
      <c r="B66" s="8484"/>
      <c r="C66" s="8490"/>
      <c r="D66" s="6416" t="s">
        <v>3291</v>
      </c>
      <c r="E66" s="6415" t="s">
        <v>3292</v>
      </c>
      <c r="F66" s="6414" t="s">
        <v>3293</v>
      </c>
      <c r="G66" s="8491"/>
      <c r="H66" s="6413" t="s">
        <v>3294</v>
      </c>
      <c r="I66" s="6412" t="s">
        <v>3295</v>
      </c>
    </row>
    <row r="67" spans="1:9" x14ac:dyDescent="0.25">
      <c r="A67" s="8463" t="s">
        <v>3296</v>
      </c>
      <c r="B67" s="8464"/>
      <c r="C67" s="6411">
        <f t="shared" ref="C67:C72" si="0">SUM(D67:F67)+I67</f>
        <v>0</v>
      </c>
      <c r="D67" s="6410"/>
      <c r="E67" s="1405"/>
      <c r="F67" s="1406"/>
      <c r="G67" s="6409"/>
      <c r="H67" s="1407"/>
      <c r="I67" s="6408"/>
    </row>
    <row r="68" spans="1:9" x14ac:dyDescent="0.25">
      <c r="A68" s="8465" t="s">
        <v>3297</v>
      </c>
      <c r="B68" s="8466"/>
      <c r="C68" s="5663">
        <f t="shared" si="0"/>
        <v>0</v>
      </c>
      <c r="D68" s="5664"/>
      <c r="E68" s="6407"/>
      <c r="F68" s="6406"/>
      <c r="G68" s="5665"/>
      <c r="H68" s="5666"/>
      <c r="I68" s="5667"/>
    </row>
    <row r="69" spans="1:9" x14ac:dyDescent="0.25">
      <c r="A69" s="8465" t="s">
        <v>3298</v>
      </c>
      <c r="B69" s="8466"/>
      <c r="C69" s="5663">
        <f t="shared" si="0"/>
        <v>0</v>
      </c>
      <c r="D69" s="5664"/>
      <c r="E69" s="6407"/>
      <c r="F69" s="6406"/>
      <c r="G69" s="5665"/>
      <c r="H69" s="5666"/>
      <c r="I69" s="5667"/>
    </row>
    <row r="70" spans="1:9" x14ac:dyDescent="0.25">
      <c r="A70" s="8465" t="s">
        <v>3299</v>
      </c>
      <c r="B70" s="8466"/>
      <c r="C70" s="5663">
        <f t="shared" si="0"/>
        <v>0</v>
      </c>
      <c r="D70" s="5664"/>
      <c r="E70" s="6407"/>
      <c r="F70" s="6406"/>
      <c r="G70" s="5665"/>
      <c r="H70" s="5666"/>
      <c r="I70" s="5667"/>
    </row>
    <row r="71" spans="1:9" x14ac:dyDescent="0.25">
      <c r="A71" s="8465" t="s">
        <v>3300</v>
      </c>
      <c r="B71" s="8466"/>
      <c r="C71" s="5663">
        <f t="shared" si="0"/>
        <v>0</v>
      </c>
      <c r="D71" s="5664"/>
      <c r="E71" s="6407"/>
      <c r="F71" s="6406"/>
      <c r="G71" s="5665"/>
      <c r="H71" s="5666"/>
      <c r="I71" s="5667"/>
    </row>
    <row r="72" spans="1:9" x14ac:dyDescent="0.25">
      <c r="A72" s="8467" t="s">
        <v>2679</v>
      </c>
      <c r="B72" s="8468"/>
      <c r="C72" s="5668">
        <f t="shared" si="0"/>
        <v>0</v>
      </c>
      <c r="D72" s="5669"/>
      <c r="E72" s="5670"/>
      <c r="F72" s="5671"/>
      <c r="G72" s="4170"/>
      <c r="H72" s="5672"/>
      <c r="I72" s="5673"/>
    </row>
    <row r="73" spans="1:9" x14ac:dyDescent="0.25">
      <c r="A73" s="1408" t="s">
        <v>3301</v>
      </c>
    </row>
    <row r="74" spans="1:9" ht="21.75" customHeight="1" x14ac:dyDescent="0.25">
      <c r="A74" s="1409" t="s">
        <v>3302</v>
      </c>
      <c r="B74" s="560"/>
      <c r="C74" s="560"/>
      <c r="D74" s="560"/>
      <c r="E74" s="560"/>
      <c r="F74" s="1410"/>
      <c r="G74" s="1410"/>
    </row>
    <row r="75" spans="1:9" x14ac:dyDescent="0.25">
      <c r="A75" s="8476" t="s">
        <v>3303</v>
      </c>
      <c r="B75" s="8476" t="s">
        <v>3304</v>
      </c>
      <c r="C75" s="8478" t="s">
        <v>3305</v>
      </c>
      <c r="D75" s="8478"/>
      <c r="E75" s="8478"/>
      <c r="F75" s="8478"/>
      <c r="G75" s="8478"/>
    </row>
    <row r="76" spans="1:9" x14ac:dyDescent="0.25">
      <c r="A76" s="8477"/>
      <c r="B76" s="8477"/>
      <c r="C76" s="6402" t="s">
        <v>740</v>
      </c>
      <c r="D76" s="6401" t="s">
        <v>510</v>
      </c>
      <c r="E76" s="6400" t="s">
        <v>511</v>
      </c>
      <c r="F76" s="6400" t="s">
        <v>72</v>
      </c>
      <c r="G76" s="6399" t="s">
        <v>14</v>
      </c>
    </row>
    <row r="77" spans="1:9" ht="30" customHeight="1" x14ac:dyDescent="0.25">
      <c r="A77" s="6405" t="s">
        <v>3306</v>
      </c>
      <c r="B77" s="847">
        <f>SUM(C77:H77)</f>
        <v>0</v>
      </c>
      <c r="C77" s="6404"/>
      <c r="D77" s="5674"/>
      <c r="E77" s="5674"/>
      <c r="F77" s="5674"/>
      <c r="G77" s="569"/>
    </row>
    <row r="78" spans="1:9" ht="27" customHeight="1" x14ac:dyDescent="0.25">
      <c r="A78" s="5675" t="s">
        <v>3270</v>
      </c>
      <c r="B78" s="6403">
        <f>SUM(C78:H78)</f>
        <v>0</v>
      </c>
      <c r="C78" s="4803"/>
      <c r="D78" s="4171"/>
      <c r="E78" s="4171"/>
      <c r="F78" s="4171"/>
      <c r="G78" s="4806"/>
    </row>
    <row r="79" spans="1:9" x14ac:dyDescent="0.25">
      <c r="A79" s="1409" t="s">
        <v>3307</v>
      </c>
      <c r="B79" s="560"/>
      <c r="C79" s="560"/>
      <c r="D79" s="560"/>
      <c r="E79" s="560"/>
      <c r="F79" s="1410"/>
      <c r="G79" s="1410"/>
    </row>
    <row r="80" spans="1:9" x14ac:dyDescent="0.25">
      <c r="A80" s="8476" t="s">
        <v>3303</v>
      </c>
      <c r="B80" s="8476" t="s">
        <v>3308</v>
      </c>
      <c r="C80" s="8478" t="s">
        <v>3309</v>
      </c>
      <c r="D80" s="8478"/>
      <c r="E80" s="8478"/>
      <c r="F80" s="8478"/>
      <c r="G80" s="8478"/>
    </row>
    <row r="81" spans="1:10" x14ac:dyDescent="0.25">
      <c r="A81" s="8477"/>
      <c r="B81" s="8477"/>
      <c r="C81" s="6402" t="s">
        <v>740</v>
      </c>
      <c r="D81" s="6401" t="s">
        <v>510</v>
      </c>
      <c r="E81" s="6400" t="s">
        <v>511</v>
      </c>
      <c r="F81" s="6400" t="s">
        <v>72</v>
      </c>
      <c r="G81" s="6399" t="s">
        <v>14</v>
      </c>
    </row>
    <row r="82" spans="1:10" ht="48.75" customHeight="1" x14ac:dyDescent="0.25">
      <c r="A82" s="6398" t="s">
        <v>3310</v>
      </c>
      <c r="B82" s="6397">
        <f>SUM(C82:H82)</f>
        <v>0</v>
      </c>
      <c r="C82" s="6396"/>
      <c r="D82" s="6395"/>
      <c r="E82" s="6395"/>
      <c r="F82" s="6395"/>
      <c r="G82" s="6394"/>
    </row>
    <row r="83" spans="1:10" x14ac:dyDescent="0.25">
      <c r="A83" s="1411" t="s">
        <v>3311</v>
      </c>
      <c r="B83" s="745"/>
      <c r="C83" s="745"/>
      <c r="D83" s="745"/>
      <c r="E83" s="745"/>
      <c r="F83" s="1412"/>
      <c r="G83" s="1412"/>
      <c r="H83" s="1412"/>
      <c r="I83" s="712"/>
      <c r="J83" s="712"/>
    </row>
    <row r="84" spans="1:10" x14ac:dyDescent="0.25">
      <c r="A84" s="8469" t="s">
        <v>218</v>
      </c>
      <c r="B84" s="8471" t="s">
        <v>3312</v>
      </c>
      <c r="C84" s="8471" t="s">
        <v>3313</v>
      </c>
      <c r="D84" s="745"/>
      <c r="E84" s="745"/>
      <c r="F84" s="745"/>
      <c r="G84" s="745"/>
      <c r="H84" s="745"/>
      <c r="I84" s="712"/>
      <c r="J84" s="712"/>
    </row>
    <row r="85" spans="1:10" ht="33" customHeight="1" x14ac:dyDescent="0.25">
      <c r="A85" s="8470"/>
      <c r="B85" s="8472"/>
      <c r="C85" s="8473"/>
      <c r="D85" s="745"/>
      <c r="E85" s="745"/>
      <c r="F85" s="745"/>
      <c r="G85" s="745"/>
      <c r="H85" s="745"/>
      <c r="I85" s="712"/>
      <c r="J85" s="712"/>
    </row>
    <row r="86" spans="1:10" ht="36.75" customHeight="1" x14ac:dyDescent="0.25">
      <c r="A86" s="6393" t="s">
        <v>3306</v>
      </c>
      <c r="B86" s="6392"/>
      <c r="C86" s="6392"/>
      <c r="D86" s="745"/>
      <c r="E86" s="745"/>
      <c r="F86" s="745"/>
      <c r="G86" s="745"/>
      <c r="H86" s="745"/>
      <c r="I86" s="712"/>
      <c r="J86" s="712"/>
    </row>
  </sheetData>
  <mergeCells count="65">
    <mergeCell ref="A9:B9"/>
    <mergeCell ref="A10:B10"/>
    <mergeCell ref="A11:B11"/>
    <mergeCell ref="A12:B12"/>
    <mergeCell ref="A13:B13"/>
    <mergeCell ref="A20:B20"/>
    <mergeCell ref="A21:B21"/>
    <mergeCell ref="A22:B22"/>
    <mergeCell ref="A23:B23"/>
    <mergeCell ref="A14:B14"/>
    <mergeCell ref="A15:B15"/>
    <mergeCell ref="A16:B16"/>
    <mergeCell ref="A17:B17"/>
    <mergeCell ref="A18:B18"/>
    <mergeCell ref="A19:B19"/>
    <mergeCell ref="A24:B24"/>
    <mergeCell ref="A25:B25"/>
    <mergeCell ref="A44:A46"/>
    <mergeCell ref="A27:B27"/>
    <mergeCell ref="A28:B28"/>
    <mergeCell ref="A29:B29"/>
    <mergeCell ref="A30:B30"/>
    <mergeCell ref="A31:B31"/>
    <mergeCell ref="A33:A37"/>
    <mergeCell ref="A39:B39"/>
    <mergeCell ref="A26:B26"/>
    <mergeCell ref="A42:B42"/>
    <mergeCell ref="A43:B43"/>
    <mergeCell ref="A61:B61"/>
    <mergeCell ref="A47:B47"/>
    <mergeCell ref="A48:B48"/>
    <mergeCell ref="A49:B49"/>
    <mergeCell ref="A52:B52"/>
    <mergeCell ref="A53:B53"/>
    <mergeCell ref="H64:I65"/>
    <mergeCell ref="C65:C66"/>
    <mergeCell ref="D65:F65"/>
    <mergeCell ref="G65:G66"/>
    <mergeCell ref="A54:B54"/>
    <mergeCell ref="A55:A56"/>
    <mergeCell ref="A57:B57"/>
    <mergeCell ref="A58:B58"/>
    <mergeCell ref="A59:B59"/>
    <mergeCell ref="A60:B60"/>
    <mergeCell ref="A72:B72"/>
    <mergeCell ref="A84:A85"/>
    <mergeCell ref="B84:B85"/>
    <mergeCell ref="C84:C85"/>
    <mergeCell ref="A32:B32"/>
    <mergeCell ref="A75:A76"/>
    <mergeCell ref="B75:B76"/>
    <mergeCell ref="C75:G75"/>
    <mergeCell ref="A80:A81"/>
    <mergeCell ref="B80:B81"/>
    <mergeCell ref="C80:G80"/>
    <mergeCell ref="A62:B62"/>
    <mergeCell ref="A64:B66"/>
    <mergeCell ref="C64:G64"/>
    <mergeCell ref="A40:B40"/>
    <mergeCell ref="A41:B41"/>
    <mergeCell ref="A67:B67"/>
    <mergeCell ref="A68:B68"/>
    <mergeCell ref="A69:B69"/>
    <mergeCell ref="A70:B70"/>
    <mergeCell ref="A71:B71"/>
  </mergeCells>
  <dataValidations count="6">
    <dataValidation showInputMessage="1" showErrorMessage="1" sqref="O9" xr:uid="{00000000-0002-0000-0000-000005000000}"/>
    <dataValidation type="whole" allowBlank="1" showInputMessage="1" showErrorMessage="1" sqref="J9:L9 G9 A33:M37 C32:N32 A31:B31 A32 Q32:XFD32 P33:AF37 O10:O37" xr:uid="{00000000-0002-0000-0000-000004000000}">
      <formula1>0</formula1>
      <formula2>1E+27</formula2>
    </dataValidation>
    <dataValidation allowBlank="1" showInputMessage="1" showErrorMessage="1" errorTitle="Error de ingreso" error="Debe ingresar sólo números." sqref="A1:A5" xr:uid="{00000000-0002-0000-0000-000003000000}"/>
    <dataValidation type="whole" allowBlank="1" showInputMessage="1" showErrorMessage="1" errorTitle="Error" error="Por favor ingrese números enteros" sqref="C67:C72 C40:C48 C53:C56 C58:C59 C10:C30" xr:uid="{00000000-0002-0000-0000-000002000000}">
      <formula1>0</formula1>
      <formula2>10000000000</formula2>
    </dataValidation>
    <dataValidation type="whole" allowBlank="1" showInputMessage="1" showErrorMessage="1" errorTitle="ERROR" error="Por Favor Ingrese solo Números." sqref="C1:C9 H66:J71 A38:B48 C38:C39 I40:J48 A51:B56 C51:C52 B1:B30 A63:B72 C63:C66 G38:I38 A6:A30 F62:H62 A60:B61 D1:F31 A58:B58 D81:G82 G10:G31 H1:I31 G1:G8 J10:L31 H53:H61 J1:L8 D38:F48 G39:H48 G65:G71 D63:J63 D65:F72 H64 G72:J72 A74:C82 H74:H82 D74:G74 D76:G79 D51:G61 M1:N31" xr:uid="{00000000-0002-0000-0000-000001000000}">
      <formula1>0</formula1>
      <formula2>100000000</formula2>
    </dataValidation>
    <dataValidation allowBlank="1" showInputMessage="1" showErrorMessage="1" errorTitle="Error" error="Por favor ingrese números enteros" sqref="C60:C61" xr:uid="{00000000-0002-0000-0000-000000000000}"/>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EF9B1-1486-491A-9B1E-93DD6F4DDC54}">
  <dimension ref="A1:AN100"/>
  <sheetViews>
    <sheetView tabSelected="1" topLeftCell="A61" workbookViewId="0">
      <selection activeCell="C71" sqref="C71"/>
    </sheetView>
  </sheetViews>
  <sheetFormatPr baseColWidth="10" defaultRowHeight="15" x14ac:dyDescent="0.25"/>
  <cols>
    <col min="1" max="1" width="50" style="5633" customWidth="1"/>
    <col min="2" max="2" width="26.85546875" style="5633" customWidth="1"/>
    <col min="3" max="16384" width="11.42578125" style="5633"/>
  </cols>
  <sheetData>
    <row r="1" spans="1:40" x14ac:dyDescent="0.25">
      <c r="A1" s="3"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40" x14ac:dyDescent="0.25">
      <c r="A2" s="3" t="s">
        <v>3822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40" x14ac:dyDescent="0.25">
      <c r="A3" s="3" t="s">
        <v>3823</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40" x14ac:dyDescent="0.25">
      <c r="A4" s="3" t="s">
        <v>3824</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40" x14ac:dyDescent="0.25">
      <c r="A5" s="3" t="s">
        <v>3825</v>
      </c>
      <c r="B5" s="2"/>
      <c r="C5" s="2"/>
      <c r="D5" s="2"/>
      <c r="E5" s="4"/>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40" x14ac:dyDescent="0.25">
      <c r="A6" s="6489" t="s">
        <v>1</v>
      </c>
      <c r="B6" s="6489"/>
      <c r="C6" s="6489"/>
      <c r="D6" s="6489"/>
      <c r="E6" s="6489"/>
      <c r="F6" s="6489"/>
      <c r="G6" s="6489"/>
      <c r="H6" s="6489"/>
      <c r="I6" s="6489"/>
      <c r="J6" s="6489"/>
      <c r="K6" s="6489"/>
      <c r="L6" s="6489"/>
      <c r="M6" s="6489"/>
      <c r="N6" s="6489"/>
      <c r="O6" s="6489"/>
      <c r="P6" s="6489"/>
      <c r="Q6" s="6489"/>
      <c r="R6" s="6489"/>
      <c r="S6" s="6489"/>
      <c r="T6" s="6489"/>
      <c r="U6" s="6489"/>
      <c r="V6" s="6489"/>
      <c r="W6" s="6489"/>
      <c r="X6" s="6489"/>
      <c r="Y6" s="6489"/>
      <c r="Z6" s="6489"/>
      <c r="AA6" s="6489"/>
      <c r="AB6" s="6489"/>
      <c r="AC6" s="6489"/>
      <c r="AD6" s="6489"/>
      <c r="AE6" s="6489"/>
      <c r="AF6" s="6489"/>
      <c r="AG6" s="6489"/>
      <c r="AH6" s="6489"/>
      <c r="AI6" s="6489"/>
      <c r="AJ6" s="6489"/>
      <c r="AK6" s="6489"/>
      <c r="AL6" s="5"/>
      <c r="AM6" s="5"/>
    </row>
    <row r="7" spans="1:40" x14ac:dyDescent="0.25">
      <c r="A7" s="5629"/>
      <c r="B7" s="5629"/>
      <c r="C7" s="5629"/>
      <c r="D7" s="5629"/>
      <c r="E7" s="5629"/>
      <c r="F7" s="5629"/>
      <c r="G7" s="5629"/>
      <c r="H7" s="5629"/>
      <c r="I7" s="5629"/>
      <c r="J7" s="5629"/>
      <c r="K7" s="5629"/>
      <c r="L7" s="5629"/>
      <c r="M7" s="5629"/>
      <c r="N7" s="5629"/>
      <c r="O7" s="5629"/>
      <c r="P7" s="5629"/>
      <c r="Q7" s="5629"/>
      <c r="R7" s="5629"/>
      <c r="S7" s="5629"/>
      <c r="T7" s="5629"/>
      <c r="U7" s="5629"/>
      <c r="V7" s="5629"/>
      <c r="W7" s="5629"/>
      <c r="X7" s="5629"/>
      <c r="Y7" s="5629"/>
      <c r="Z7" s="5629"/>
      <c r="AA7" s="5629"/>
      <c r="AB7" s="5629"/>
      <c r="AC7" s="5629"/>
      <c r="AD7" s="5629"/>
      <c r="AE7" s="5629"/>
      <c r="AF7" s="5629"/>
      <c r="AG7" s="5629"/>
      <c r="AH7" s="5629"/>
      <c r="AI7" s="5629"/>
      <c r="AJ7" s="5629"/>
      <c r="AK7" s="5629"/>
      <c r="AL7" s="5"/>
      <c r="AM7" s="5"/>
    </row>
    <row r="8" spans="1:40" ht="15.75" x14ac:dyDescent="0.25">
      <c r="A8" s="7"/>
      <c r="B8" s="8"/>
      <c r="C8" s="8"/>
      <c r="D8" s="8"/>
      <c r="E8" s="8"/>
      <c r="F8" s="8"/>
      <c r="G8" s="7"/>
      <c r="H8" s="9"/>
      <c r="I8" s="9"/>
      <c r="J8" s="9"/>
      <c r="K8" s="9"/>
      <c r="L8" s="9"/>
      <c r="M8" s="9"/>
      <c r="N8" s="9"/>
      <c r="O8" s="9"/>
      <c r="P8" s="9"/>
      <c r="Q8" s="9"/>
      <c r="R8" s="9"/>
      <c r="S8" s="9"/>
      <c r="T8" s="9"/>
      <c r="U8" s="9"/>
      <c r="V8" s="9"/>
      <c r="W8" s="9"/>
      <c r="X8" s="9"/>
      <c r="Y8" s="9"/>
      <c r="Z8" s="9"/>
      <c r="AA8" s="9"/>
      <c r="AB8" s="9"/>
      <c r="AC8" s="2"/>
      <c r="AD8" s="2"/>
      <c r="AE8" s="2"/>
      <c r="AF8" s="2"/>
      <c r="AG8" s="2"/>
      <c r="AH8" s="2"/>
      <c r="AI8" s="2"/>
      <c r="AJ8" s="2"/>
      <c r="AK8" s="2"/>
      <c r="AL8" s="2"/>
      <c r="AM8" s="2"/>
    </row>
    <row r="9" spans="1:40" ht="15.75" customHeight="1" x14ac:dyDescent="0.25">
      <c r="A9" s="10" t="s">
        <v>2</v>
      </c>
      <c r="B9" s="11"/>
      <c r="C9" s="11"/>
      <c r="D9" s="2223"/>
      <c r="E9" s="11"/>
      <c r="F9" s="11"/>
      <c r="G9" s="11"/>
      <c r="H9" s="11"/>
      <c r="I9" s="11"/>
      <c r="J9" s="11"/>
      <c r="K9" s="11"/>
      <c r="L9" s="11"/>
      <c r="M9" s="11"/>
      <c r="N9" s="11"/>
      <c r="O9" s="11"/>
      <c r="P9" s="11"/>
      <c r="Q9" s="11"/>
      <c r="R9" s="11"/>
      <c r="S9" s="11"/>
      <c r="T9" s="11"/>
      <c r="U9" s="11"/>
      <c r="V9" s="7"/>
      <c r="W9" s="7"/>
      <c r="X9" s="7"/>
      <c r="Y9" s="9"/>
      <c r="Z9" s="2"/>
      <c r="AA9" s="2"/>
      <c r="AB9" s="2"/>
      <c r="AC9" s="2"/>
      <c r="AD9" s="2"/>
      <c r="AE9" s="2"/>
      <c r="AF9" s="2"/>
      <c r="AG9" s="2"/>
      <c r="AH9" s="2"/>
      <c r="AI9" s="2"/>
      <c r="AJ9" s="2"/>
      <c r="AK9" s="2"/>
      <c r="AL9" s="2"/>
      <c r="AM9" s="2"/>
    </row>
    <row r="10" spans="1:40" ht="16.5" customHeight="1" x14ac:dyDescent="0.25">
      <c r="A10" s="6490" t="s">
        <v>3</v>
      </c>
      <c r="B10" s="6490" t="s">
        <v>4</v>
      </c>
      <c r="C10" s="6492" t="s">
        <v>5</v>
      </c>
      <c r="D10" s="6494"/>
      <c r="E10" s="6494"/>
      <c r="F10" s="6494"/>
      <c r="G10" s="6494"/>
      <c r="H10" s="6494"/>
      <c r="I10" s="6494"/>
      <c r="J10" s="6494"/>
      <c r="K10" s="6494"/>
      <c r="L10" s="6494"/>
      <c r="M10" s="6494"/>
      <c r="N10" s="6494"/>
      <c r="O10" s="6494"/>
      <c r="P10" s="6494"/>
      <c r="Q10" s="6494"/>
      <c r="R10" s="6494"/>
      <c r="S10" s="6494"/>
      <c r="T10" s="6494"/>
      <c r="U10" s="6495" t="s">
        <v>6</v>
      </c>
      <c r="V10" s="6496"/>
      <c r="W10" s="6497" t="s">
        <v>7</v>
      </c>
      <c r="X10" s="6487" t="s">
        <v>8</v>
      </c>
      <c r="Y10" s="6487" t="s">
        <v>9</v>
      </c>
      <c r="Z10" s="6497" t="s">
        <v>10</v>
      </c>
      <c r="AA10" s="6497"/>
      <c r="AB10" s="6497"/>
      <c r="AC10" s="2"/>
      <c r="AD10" s="2"/>
      <c r="AE10" s="2"/>
      <c r="AF10" s="2"/>
      <c r="AG10" s="2"/>
      <c r="AH10" s="2"/>
      <c r="AI10" s="2"/>
      <c r="AJ10" s="2"/>
      <c r="AK10" s="2"/>
      <c r="AL10" s="2"/>
      <c r="AM10" s="2"/>
    </row>
    <row r="11" spans="1:40" ht="52.5" customHeight="1" x14ac:dyDescent="0.25">
      <c r="A11" s="6491"/>
      <c r="B11" s="6491"/>
      <c r="C11" s="6493"/>
      <c r="D11" s="5494" t="s">
        <v>3580</v>
      </c>
      <c r="E11" s="5947" t="s">
        <v>11</v>
      </c>
      <c r="F11" s="5947" t="s">
        <v>12</v>
      </c>
      <c r="G11" s="5947" t="s">
        <v>13</v>
      </c>
      <c r="H11" s="6013" t="s">
        <v>14</v>
      </c>
      <c r="I11" s="6013" t="s">
        <v>15</v>
      </c>
      <c r="J11" s="6013" t="s">
        <v>16</v>
      </c>
      <c r="K11" s="6013" t="s">
        <v>17</v>
      </c>
      <c r="L11" s="6013" t="s">
        <v>18</v>
      </c>
      <c r="M11" s="6013" t="s">
        <v>19</v>
      </c>
      <c r="N11" s="6013" t="s">
        <v>20</v>
      </c>
      <c r="O11" s="6013" t="s">
        <v>21</v>
      </c>
      <c r="P11" s="6013" t="s">
        <v>22</v>
      </c>
      <c r="Q11" s="6013" t="s">
        <v>23</v>
      </c>
      <c r="R11" s="6013" t="s">
        <v>24</v>
      </c>
      <c r="S11" s="6013" t="s">
        <v>25</v>
      </c>
      <c r="T11" s="6014" t="s">
        <v>26</v>
      </c>
      <c r="U11" s="6015" t="s">
        <v>27</v>
      </c>
      <c r="V11" s="6014" t="s">
        <v>28</v>
      </c>
      <c r="W11" s="6497"/>
      <c r="X11" s="6488"/>
      <c r="Y11" s="6488"/>
      <c r="Z11" s="5631" t="s">
        <v>29</v>
      </c>
      <c r="AA11" s="5652" t="s">
        <v>30</v>
      </c>
      <c r="AB11" s="5652" t="s">
        <v>31</v>
      </c>
      <c r="AC11" s="12"/>
      <c r="AD11" s="2"/>
      <c r="AE11" s="2"/>
      <c r="AF11" s="2"/>
      <c r="AG11" s="2"/>
      <c r="AH11" s="2"/>
      <c r="AI11" s="2"/>
      <c r="AJ11" s="2"/>
      <c r="AK11" s="2"/>
      <c r="AL11" s="2"/>
      <c r="AM11" s="2"/>
      <c r="AN11" s="2"/>
    </row>
    <row r="12" spans="1:40" x14ac:dyDescent="0.25">
      <c r="A12" s="6487" t="s">
        <v>32</v>
      </c>
      <c r="B12" s="6016" t="s">
        <v>33</v>
      </c>
      <c r="C12" s="6017">
        <f>SUM(F12:N12)</f>
        <v>0</v>
      </c>
      <c r="D12" s="5905"/>
      <c r="E12" s="5905"/>
      <c r="F12" s="13"/>
      <c r="G12" s="13"/>
      <c r="H12" s="13"/>
      <c r="I12" s="13"/>
      <c r="J12" s="13"/>
      <c r="K12" s="13"/>
      <c r="L12" s="13"/>
      <c r="M12" s="13"/>
      <c r="N12" s="13"/>
      <c r="O12" s="4777"/>
      <c r="P12" s="6018"/>
      <c r="Q12" s="6018"/>
      <c r="R12" s="6018"/>
      <c r="S12" s="6018"/>
      <c r="T12" s="6019"/>
      <c r="U12" s="6020"/>
      <c r="V12" s="2163"/>
      <c r="W12" s="5658"/>
      <c r="X12" s="6021"/>
      <c r="Y12" s="6021"/>
      <c r="Z12" s="6021"/>
      <c r="AA12" s="6021"/>
      <c r="AB12" s="6021"/>
      <c r="AC12" s="15" t="s">
        <v>34</v>
      </c>
      <c r="AD12" s="2"/>
      <c r="AE12" s="2"/>
      <c r="AF12" s="2"/>
      <c r="AG12" s="2"/>
      <c r="AH12" s="2"/>
      <c r="AI12" s="2"/>
      <c r="AJ12" s="2"/>
      <c r="AK12" s="2"/>
      <c r="AL12" s="2"/>
      <c r="AM12" s="2"/>
      <c r="AN12" s="2"/>
    </row>
    <row r="13" spans="1:40" x14ac:dyDescent="0.25">
      <c r="A13" s="6491"/>
      <c r="B13" s="2224" t="s">
        <v>35</v>
      </c>
      <c r="C13" s="6022">
        <f>SUM(F13:N13)</f>
        <v>0</v>
      </c>
      <c r="D13" s="2225"/>
      <c r="E13" s="2225"/>
      <c r="F13" s="2226"/>
      <c r="G13" s="2226"/>
      <c r="H13" s="2226"/>
      <c r="I13" s="2226"/>
      <c r="J13" s="2226"/>
      <c r="K13" s="2226"/>
      <c r="L13" s="2226"/>
      <c r="M13" s="2226"/>
      <c r="N13" s="2226"/>
      <c r="O13" s="4779"/>
      <c r="P13" s="2227"/>
      <c r="Q13" s="2227"/>
      <c r="R13" s="2227"/>
      <c r="S13" s="2227"/>
      <c r="T13" s="2228"/>
      <c r="U13" s="1912"/>
      <c r="V13" s="5978"/>
      <c r="W13" s="1912"/>
      <c r="X13" s="2229"/>
      <c r="Y13" s="2229"/>
      <c r="Z13" s="2229"/>
      <c r="AA13" s="2229"/>
      <c r="AB13" s="2229"/>
      <c r="AC13" s="15" t="s">
        <v>34</v>
      </c>
      <c r="AD13" s="2"/>
      <c r="AE13" s="2"/>
      <c r="AF13" s="2"/>
      <c r="AG13" s="2"/>
      <c r="AH13" s="2"/>
      <c r="AI13" s="2"/>
      <c r="AJ13" s="2"/>
      <c r="AK13" s="2"/>
      <c r="AL13" s="2"/>
      <c r="AM13" s="2"/>
      <c r="AN13" s="2"/>
    </row>
    <row r="14" spans="1:40" x14ac:dyDescent="0.25">
      <c r="A14" s="6487" t="s">
        <v>36</v>
      </c>
      <c r="B14" s="2230" t="s">
        <v>33</v>
      </c>
      <c r="C14" s="2231">
        <f t="shared" ref="C14:C30" si="0">SUM(F14:O14)</f>
        <v>0</v>
      </c>
      <c r="D14" s="6023"/>
      <c r="E14" s="6023"/>
      <c r="F14" s="13" t="s">
        <v>37</v>
      </c>
      <c r="G14" s="13"/>
      <c r="H14" s="13"/>
      <c r="I14" s="13"/>
      <c r="J14" s="13"/>
      <c r="K14" s="13"/>
      <c r="L14" s="13"/>
      <c r="M14" s="13"/>
      <c r="N14" s="13"/>
      <c r="O14" s="13"/>
      <c r="P14" s="6018"/>
      <c r="Q14" s="6018"/>
      <c r="R14" s="6018"/>
      <c r="S14" s="6018"/>
      <c r="T14" s="21"/>
      <c r="U14" s="6023"/>
      <c r="V14" s="6020"/>
      <c r="W14" s="2163"/>
      <c r="X14" s="2163"/>
      <c r="Y14" s="2232"/>
      <c r="Z14" s="2232"/>
      <c r="AA14" s="2232"/>
      <c r="AB14" s="2232"/>
      <c r="AC14" s="15" t="s">
        <v>38</v>
      </c>
      <c r="AD14" s="2"/>
      <c r="AE14" s="2"/>
      <c r="AF14" s="2"/>
      <c r="AG14" s="2"/>
      <c r="AH14" s="2"/>
      <c r="AI14" s="2"/>
      <c r="AJ14" s="2"/>
      <c r="AK14" s="2"/>
      <c r="AL14" s="2"/>
      <c r="AM14" s="2"/>
      <c r="AN14" s="2"/>
    </row>
    <row r="15" spans="1:40" x14ac:dyDescent="0.25">
      <c r="A15" s="6498"/>
      <c r="B15" s="6024" t="s">
        <v>35</v>
      </c>
      <c r="C15" s="2233">
        <f t="shared" si="0"/>
        <v>0</v>
      </c>
      <c r="D15" s="2234"/>
      <c r="E15" s="2234"/>
      <c r="F15" s="23"/>
      <c r="G15" s="23"/>
      <c r="H15" s="23"/>
      <c r="I15" s="23"/>
      <c r="J15" s="23"/>
      <c r="K15" s="23"/>
      <c r="L15" s="23"/>
      <c r="M15" s="23"/>
      <c r="N15" s="23"/>
      <c r="O15" s="23"/>
      <c r="P15" s="2227"/>
      <c r="Q15" s="2227"/>
      <c r="R15" s="2227"/>
      <c r="S15" s="2227"/>
      <c r="T15" s="2235"/>
      <c r="U15" s="6025"/>
      <c r="V15" s="1912"/>
      <c r="W15" s="5978"/>
      <c r="X15" s="1912"/>
      <c r="Y15" s="2229"/>
      <c r="Z15" s="2236"/>
      <c r="AA15" s="2236"/>
      <c r="AB15" s="2236"/>
      <c r="AC15" s="15" t="s">
        <v>38</v>
      </c>
      <c r="AD15" s="2"/>
      <c r="AE15" s="2"/>
      <c r="AF15" s="2"/>
      <c r="AG15" s="2"/>
      <c r="AH15" s="2"/>
      <c r="AI15" s="2"/>
      <c r="AJ15" s="2"/>
      <c r="AK15" s="2"/>
      <c r="AL15" s="2"/>
      <c r="AM15" s="2"/>
      <c r="AN15" s="2"/>
    </row>
    <row r="16" spans="1:40" x14ac:dyDescent="0.25">
      <c r="A16" s="6499" t="s">
        <v>39</v>
      </c>
      <c r="B16" s="6026" t="s">
        <v>33</v>
      </c>
      <c r="C16" s="6027">
        <f t="shared" si="0"/>
        <v>0</v>
      </c>
      <c r="D16" s="5905"/>
      <c r="E16" s="5905"/>
      <c r="F16" s="6028"/>
      <c r="G16" s="6028"/>
      <c r="H16" s="6028"/>
      <c r="I16" s="6028"/>
      <c r="J16" s="6028"/>
      <c r="K16" s="6028"/>
      <c r="L16" s="6028"/>
      <c r="M16" s="6028"/>
      <c r="N16" s="6028"/>
      <c r="O16" s="6028"/>
      <c r="P16" s="6018"/>
      <c r="Q16" s="6018"/>
      <c r="R16" s="6018"/>
      <c r="S16" s="6018"/>
      <c r="T16" s="6019"/>
      <c r="U16" s="5905"/>
      <c r="V16" s="6020"/>
      <c r="W16" s="6020"/>
      <c r="X16" s="2232"/>
      <c r="Y16" s="2232"/>
      <c r="Z16" s="6021"/>
      <c r="AA16" s="6021"/>
      <c r="AB16" s="6021"/>
      <c r="AC16" s="15" t="s">
        <v>34</v>
      </c>
      <c r="AD16" s="2"/>
      <c r="AE16" s="2"/>
      <c r="AF16" s="2"/>
      <c r="AG16" s="2"/>
      <c r="AH16" s="2"/>
      <c r="AI16" s="2"/>
      <c r="AJ16" s="2"/>
      <c r="AK16" s="2"/>
      <c r="AL16" s="2"/>
      <c r="AM16" s="2"/>
      <c r="AN16" s="2"/>
    </row>
    <row r="17" spans="1:40" x14ac:dyDescent="0.25">
      <c r="A17" s="6500"/>
      <c r="B17" s="2237" t="s">
        <v>35</v>
      </c>
      <c r="C17" s="6022">
        <f t="shared" si="0"/>
        <v>0</v>
      </c>
      <c r="D17" s="2225"/>
      <c r="E17" s="2225"/>
      <c r="F17" s="4749"/>
      <c r="G17" s="4749"/>
      <c r="H17" s="4749"/>
      <c r="I17" s="4749"/>
      <c r="J17" s="4749"/>
      <c r="K17" s="4749"/>
      <c r="L17" s="4749"/>
      <c r="M17" s="4749"/>
      <c r="N17" s="4749"/>
      <c r="O17" s="4749"/>
      <c r="P17" s="2227"/>
      <c r="Q17" s="2227"/>
      <c r="R17" s="2227"/>
      <c r="S17" s="2227"/>
      <c r="T17" s="2228"/>
      <c r="U17" s="6029"/>
      <c r="V17" s="1912"/>
      <c r="W17" s="1912"/>
      <c r="X17" s="2229"/>
      <c r="Y17" s="2229"/>
      <c r="Z17" s="2229"/>
      <c r="AA17" s="2229"/>
      <c r="AB17" s="2229"/>
      <c r="AC17" s="15" t="s">
        <v>34</v>
      </c>
      <c r="AD17" s="2"/>
      <c r="AE17" s="2"/>
      <c r="AF17" s="2"/>
      <c r="AG17" s="2"/>
      <c r="AH17" s="2"/>
      <c r="AI17" s="2"/>
      <c r="AJ17" s="2"/>
      <c r="AK17" s="2"/>
      <c r="AL17" s="2"/>
      <c r="AM17" s="2"/>
      <c r="AN17" s="2"/>
    </row>
    <row r="18" spans="1:40" x14ac:dyDescent="0.25">
      <c r="A18" s="6499" t="s">
        <v>40</v>
      </c>
      <c r="B18" s="6026" t="s">
        <v>33</v>
      </c>
      <c r="C18" s="6017">
        <f t="shared" si="0"/>
        <v>0</v>
      </c>
      <c r="D18" s="5905"/>
      <c r="E18" s="5905"/>
      <c r="F18" s="6028"/>
      <c r="G18" s="6028"/>
      <c r="H18" s="6028"/>
      <c r="I18" s="6028"/>
      <c r="J18" s="6028"/>
      <c r="K18" s="6028"/>
      <c r="L18" s="6028"/>
      <c r="M18" s="6028"/>
      <c r="N18" s="6028"/>
      <c r="O18" s="6028"/>
      <c r="P18" s="6018"/>
      <c r="Q18" s="6018"/>
      <c r="R18" s="6018"/>
      <c r="S18" s="6018"/>
      <c r="T18" s="6019"/>
      <c r="U18" s="5905"/>
      <c r="V18" s="5658"/>
      <c r="W18" s="6020"/>
      <c r="X18" s="2232"/>
      <c r="Y18" s="2232"/>
      <c r="Z18" s="6021"/>
      <c r="AA18" s="6021"/>
      <c r="AB18" s="6021"/>
      <c r="AC18" s="15" t="s">
        <v>34</v>
      </c>
      <c r="AD18" s="2"/>
      <c r="AE18" s="2"/>
      <c r="AF18" s="2"/>
      <c r="AG18" s="2"/>
      <c r="AH18" s="2"/>
      <c r="AI18" s="2"/>
      <c r="AJ18" s="2"/>
      <c r="AK18" s="2"/>
      <c r="AL18" s="2"/>
      <c r="AM18" s="2"/>
      <c r="AN18" s="2"/>
    </row>
    <row r="19" spans="1:40" x14ac:dyDescent="0.25">
      <c r="A19" s="6500"/>
      <c r="B19" s="2237" t="s">
        <v>35</v>
      </c>
      <c r="C19" s="6022">
        <f t="shared" si="0"/>
        <v>0</v>
      </c>
      <c r="D19" s="2225"/>
      <c r="E19" s="2225"/>
      <c r="F19" s="4749"/>
      <c r="G19" s="4749"/>
      <c r="H19" s="4749"/>
      <c r="I19" s="4749"/>
      <c r="J19" s="4749"/>
      <c r="K19" s="4749"/>
      <c r="L19" s="4749"/>
      <c r="M19" s="4749"/>
      <c r="N19" s="4749"/>
      <c r="O19" s="4749"/>
      <c r="P19" s="2227"/>
      <c r="Q19" s="2227"/>
      <c r="R19" s="2227"/>
      <c r="S19" s="2227"/>
      <c r="T19" s="2228"/>
      <c r="U19" s="6029"/>
      <c r="V19" s="1912"/>
      <c r="W19" s="1912"/>
      <c r="X19" s="2229"/>
      <c r="Y19" s="2229"/>
      <c r="Z19" s="2229"/>
      <c r="AA19" s="2229"/>
      <c r="AB19" s="2229"/>
      <c r="AC19" s="15" t="s">
        <v>34</v>
      </c>
      <c r="AD19" s="2"/>
      <c r="AE19" s="2"/>
      <c r="AF19" s="2"/>
      <c r="AG19" s="2"/>
      <c r="AH19" s="2"/>
      <c r="AI19" s="2"/>
      <c r="AJ19" s="2"/>
      <c r="AK19" s="2"/>
      <c r="AL19" s="2"/>
      <c r="AM19" s="2"/>
      <c r="AN19" s="2"/>
    </row>
    <row r="20" spans="1:40" x14ac:dyDescent="0.25">
      <c r="A20" s="6498" t="s">
        <v>41</v>
      </c>
      <c r="B20" s="2230" t="s">
        <v>33</v>
      </c>
      <c r="C20" s="2144">
        <f t="shared" si="0"/>
        <v>0</v>
      </c>
      <c r="D20" s="5905"/>
      <c r="E20" s="6023"/>
      <c r="F20" s="13"/>
      <c r="G20" s="13"/>
      <c r="H20" s="13"/>
      <c r="I20" s="13"/>
      <c r="J20" s="13"/>
      <c r="K20" s="13"/>
      <c r="L20" s="13"/>
      <c r="M20" s="13"/>
      <c r="N20" s="13"/>
      <c r="O20" s="13"/>
      <c r="P20" s="6018"/>
      <c r="Q20" s="6018"/>
      <c r="R20" s="6018"/>
      <c r="S20" s="6018"/>
      <c r="T20" s="21"/>
      <c r="U20" s="6023"/>
      <c r="V20" s="2163"/>
      <c r="W20" s="2163"/>
      <c r="X20" s="2232"/>
      <c r="Y20" s="2163"/>
      <c r="Z20" s="5658"/>
      <c r="AA20" s="1912"/>
      <c r="AB20" s="1912"/>
      <c r="AC20" s="15" t="s">
        <v>38</v>
      </c>
      <c r="AD20" s="2"/>
      <c r="AE20" s="2"/>
      <c r="AF20" s="2"/>
      <c r="AG20" s="2"/>
      <c r="AH20" s="2"/>
      <c r="AI20" s="2"/>
      <c r="AJ20" s="2"/>
      <c r="AK20" s="2"/>
      <c r="AL20" s="2"/>
      <c r="AM20" s="2"/>
      <c r="AN20" s="2"/>
    </row>
    <row r="21" spans="1:40" x14ac:dyDescent="0.25">
      <c r="A21" s="6498"/>
      <c r="B21" s="6024" t="s">
        <v>35</v>
      </c>
      <c r="C21" s="2238">
        <f t="shared" si="0"/>
        <v>0</v>
      </c>
      <c r="D21" s="2225"/>
      <c r="E21" s="2234"/>
      <c r="F21" s="23"/>
      <c r="G21" s="23"/>
      <c r="H21" s="23"/>
      <c r="I21" s="23"/>
      <c r="J21" s="23"/>
      <c r="K21" s="23"/>
      <c r="L21" s="23"/>
      <c r="M21" s="23"/>
      <c r="N21" s="23"/>
      <c r="O21" s="23"/>
      <c r="P21" s="2227"/>
      <c r="Q21" s="2227"/>
      <c r="R21" s="2227"/>
      <c r="S21" s="2227"/>
      <c r="T21" s="2235"/>
      <c r="U21" s="6025"/>
      <c r="V21" s="5978"/>
      <c r="W21" s="5978"/>
      <c r="X21" s="2229"/>
      <c r="Y21" s="5978"/>
      <c r="Z21" s="1912"/>
      <c r="AA21" s="1912"/>
      <c r="AB21" s="1912"/>
      <c r="AC21" s="15" t="s">
        <v>38</v>
      </c>
      <c r="AD21" s="2"/>
      <c r="AE21" s="2"/>
      <c r="AF21" s="2"/>
      <c r="AG21" s="2"/>
      <c r="AH21" s="2"/>
      <c r="AI21" s="2"/>
      <c r="AJ21" s="2"/>
      <c r="AK21" s="2"/>
      <c r="AL21" s="2"/>
      <c r="AM21" s="2"/>
      <c r="AN21" s="2"/>
    </row>
    <row r="22" spans="1:40" x14ac:dyDescent="0.25">
      <c r="A22" s="6487" t="s">
        <v>42</v>
      </c>
      <c r="B22" s="6016" t="s">
        <v>33</v>
      </c>
      <c r="C22" s="5526">
        <f t="shared" si="0"/>
        <v>0</v>
      </c>
      <c r="D22" s="6023"/>
      <c r="E22" s="5905"/>
      <c r="F22" s="6028"/>
      <c r="G22" s="6028"/>
      <c r="H22" s="6028"/>
      <c r="I22" s="6028"/>
      <c r="J22" s="6028"/>
      <c r="K22" s="6028"/>
      <c r="L22" s="6028"/>
      <c r="M22" s="6028"/>
      <c r="N22" s="6028"/>
      <c r="O22" s="6028"/>
      <c r="P22" s="6018"/>
      <c r="Q22" s="6018"/>
      <c r="R22" s="6018"/>
      <c r="S22" s="6018"/>
      <c r="T22" s="6019"/>
      <c r="U22" s="5905"/>
      <c r="V22" s="6020"/>
      <c r="W22" s="6020"/>
      <c r="X22" s="2232"/>
      <c r="Y22" s="6020"/>
      <c r="Z22" s="6020"/>
      <c r="AA22" s="1912"/>
      <c r="AB22" s="1912"/>
      <c r="AC22" s="15" t="s">
        <v>38</v>
      </c>
      <c r="AD22" s="2"/>
      <c r="AE22" s="2"/>
      <c r="AF22" s="2"/>
      <c r="AG22" s="2"/>
      <c r="AH22" s="2"/>
      <c r="AI22" s="2"/>
      <c r="AJ22" s="2"/>
      <c r="AK22" s="2"/>
      <c r="AL22" s="2"/>
      <c r="AM22" s="2"/>
      <c r="AN22" s="2"/>
    </row>
    <row r="23" spans="1:40" x14ac:dyDescent="0.25">
      <c r="A23" s="6488"/>
      <c r="B23" s="2224" t="s">
        <v>35</v>
      </c>
      <c r="C23" s="5530">
        <f t="shared" si="0"/>
        <v>0</v>
      </c>
      <c r="D23" s="2234"/>
      <c r="E23" s="2225"/>
      <c r="F23" s="4749"/>
      <c r="G23" s="4749"/>
      <c r="H23" s="4749"/>
      <c r="I23" s="4749"/>
      <c r="J23" s="4749"/>
      <c r="K23" s="4749"/>
      <c r="L23" s="4749"/>
      <c r="M23" s="4749"/>
      <c r="N23" s="4749"/>
      <c r="O23" s="4749"/>
      <c r="P23" s="2227"/>
      <c r="Q23" s="2227"/>
      <c r="R23" s="2227"/>
      <c r="S23" s="2227"/>
      <c r="T23" s="2228"/>
      <c r="U23" s="6029"/>
      <c r="V23" s="1912"/>
      <c r="W23" s="1912"/>
      <c r="X23" s="2229"/>
      <c r="Y23" s="1912"/>
      <c r="Z23" s="5978"/>
      <c r="AA23" s="5978"/>
      <c r="AB23" s="5978"/>
      <c r="AC23" s="15" t="s">
        <v>38</v>
      </c>
      <c r="AD23" s="2"/>
      <c r="AE23" s="2"/>
      <c r="AF23" s="2"/>
      <c r="AG23" s="2"/>
      <c r="AH23" s="2"/>
      <c r="AI23" s="2"/>
      <c r="AJ23" s="2"/>
      <c r="AK23" s="2"/>
      <c r="AL23" s="2"/>
      <c r="AM23" s="2"/>
      <c r="AN23" s="2"/>
    </row>
    <row r="24" spans="1:40" x14ac:dyDescent="0.25">
      <c r="A24" s="6504" t="s">
        <v>43</v>
      </c>
      <c r="B24" s="2239" t="s">
        <v>33</v>
      </c>
      <c r="C24" s="5530">
        <f t="shared" si="0"/>
        <v>0</v>
      </c>
      <c r="D24" s="4777"/>
      <c r="E24" s="6030"/>
      <c r="F24" s="6031"/>
      <c r="G24" s="6031"/>
      <c r="H24" s="6031"/>
      <c r="I24" s="6031"/>
      <c r="J24" s="6031"/>
      <c r="K24" s="6031"/>
      <c r="L24" s="6031"/>
      <c r="M24" s="6031"/>
      <c r="N24" s="6031"/>
      <c r="O24" s="6031"/>
      <c r="P24" s="5872"/>
      <c r="Q24" s="5872"/>
      <c r="R24" s="5872"/>
      <c r="S24" s="5872"/>
      <c r="T24" s="28"/>
      <c r="U24" s="6020"/>
      <c r="V24" s="6020"/>
      <c r="W24" s="5658"/>
      <c r="X24" s="5658"/>
      <c r="Y24" s="5658"/>
      <c r="Z24" s="5642"/>
      <c r="AA24" s="5642"/>
      <c r="AB24" s="5642"/>
      <c r="AC24" s="29"/>
      <c r="AD24" s="30"/>
      <c r="AE24" s="30"/>
      <c r="AF24" s="30"/>
      <c r="AG24" s="30"/>
      <c r="AH24" s="30"/>
      <c r="AI24" s="30"/>
      <c r="AJ24" s="30"/>
      <c r="AK24" s="30"/>
      <c r="AL24" s="30"/>
      <c r="AM24" s="30"/>
      <c r="AN24" s="30"/>
    </row>
    <row r="25" spans="1:40" x14ac:dyDescent="0.25">
      <c r="A25" s="6504"/>
      <c r="B25" s="6032" t="s">
        <v>35</v>
      </c>
      <c r="C25" s="5530">
        <f t="shared" si="0"/>
        <v>0</v>
      </c>
      <c r="D25" s="4777"/>
      <c r="E25" s="2240"/>
      <c r="F25" s="2176"/>
      <c r="G25" s="2176"/>
      <c r="H25" s="2176"/>
      <c r="I25" s="2176"/>
      <c r="J25" s="2176"/>
      <c r="K25" s="2176"/>
      <c r="L25" s="2176"/>
      <c r="M25" s="2176"/>
      <c r="N25" s="2176"/>
      <c r="O25" s="2176"/>
      <c r="P25" s="4750"/>
      <c r="Q25" s="4750"/>
      <c r="R25" s="4750"/>
      <c r="S25" s="4750"/>
      <c r="T25" s="6033"/>
      <c r="U25" s="1912"/>
      <c r="V25" s="1912"/>
      <c r="W25" s="1912"/>
      <c r="X25" s="1912"/>
      <c r="Y25" s="1912"/>
      <c r="Z25" s="5642"/>
      <c r="AA25" s="5642"/>
      <c r="AB25" s="5642"/>
      <c r="AC25" s="29"/>
      <c r="AD25" s="30"/>
      <c r="AE25" s="30"/>
      <c r="AF25" s="30"/>
      <c r="AG25" s="30"/>
      <c r="AH25" s="30"/>
      <c r="AI25" s="30"/>
      <c r="AJ25" s="30"/>
      <c r="AK25" s="30"/>
      <c r="AL25" s="30"/>
      <c r="AM25" s="30"/>
      <c r="AN25" s="30"/>
    </row>
    <row r="26" spans="1:40" x14ac:dyDescent="0.25">
      <c r="A26" s="6505" t="s">
        <v>44</v>
      </c>
      <c r="B26" s="6034" t="s">
        <v>33</v>
      </c>
      <c r="C26" s="5530">
        <f t="shared" si="0"/>
        <v>0</v>
      </c>
      <c r="D26" s="4777"/>
      <c r="E26" s="31"/>
      <c r="F26" s="32"/>
      <c r="G26" s="32"/>
      <c r="H26" s="32"/>
      <c r="I26" s="32"/>
      <c r="J26" s="32"/>
      <c r="K26" s="32"/>
      <c r="L26" s="32"/>
      <c r="M26" s="32"/>
      <c r="N26" s="32"/>
      <c r="O26" s="32"/>
      <c r="P26" s="32"/>
      <c r="Q26" s="32"/>
      <c r="R26" s="32"/>
      <c r="S26" s="33"/>
      <c r="T26" s="28"/>
      <c r="U26" s="6020"/>
      <c r="V26" s="2163"/>
      <c r="W26" s="2163"/>
      <c r="X26" s="6020"/>
      <c r="Y26" s="5658"/>
      <c r="Z26" s="5642"/>
      <c r="AA26" s="5642"/>
      <c r="AB26" s="5642"/>
      <c r="AC26" s="2241"/>
      <c r="AD26" s="30"/>
      <c r="AE26" s="30"/>
      <c r="AF26" s="30"/>
      <c r="AG26" s="30"/>
      <c r="AH26" s="30"/>
      <c r="AI26" s="30"/>
      <c r="AJ26" s="30"/>
      <c r="AK26" s="30"/>
      <c r="AL26" s="30"/>
      <c r="AM26" s="30"/>
      <c r="AN26" s="30"/>
    </row>
    <row r="27" spans="1:40" x14ac:dyDescent="0.25">
      <c r="A27" s="6506"/>
      <c r="B27" s="2242" t="s">
        <v>35</v>
      </c>
      <c r="C27" s="5530">
        <f t="shared" si="0"/>
        <v>0</v>
      </c>
      <c r="D27" s="4777"/>
      <c r="E27" s="2240"/>
      <c r="F27" s="2176"/>
      <c r="G27" s="2176"/>
      <c r="H27" s="2176"/>
      <c r="I27" s="2176"/>
      <c r="J27" s="2176"/>
      <c r="K27" s="2176"/>
      <c r="L27" s="2176"/>
      <c r="M27" s="2176"/>
      <c r="N27" s="2176"/>
      <c r="O27" s="2176"/>
      <c r="P27" s="2176"/>
      <c r="Q27" s="2176"/>
      <c r="R27" s="2176"/>
      <c r="S27" s="4750"/>
      <c r="T27" s="6033"/>
      <c r="U27" s="1912"/>
      <c r="V27" s="5978"/>
      <c r="W27" s="5978"/>
      <c r="X27" s="1912"/>
      <c r="Y27" s="1912"/>
      <c r="Z27" s="5642"/>
      <c r="AA27" s="5642"/>
      <c r="AB27" s="5642"/>
      <c r="AC27" s="2241"/>
      <c r="AD27" s="30"/>
      <c r="AE27" s="30"/>
      <c r="AF27" s="30"/>
      <c r="AG27" s="30"/>
      <c r="AH27" s="30"/>
      <c r="AI27" s="30"/>
      <c r="AJ27" s="30"/>
      <c r="AK27" s="30"/>
      <c r="AL27" s="30"/>
      <c r="AM27" s="30"/>
      <c r="AN27" s="30"/>
    </row>
    <row r="28" spans="1:40" x14ac:dyDescent="0.25">
      <c r="A28" s="6507" t="s">
        <v>45</v>
      </c>
      <c r="B28" s="2243" t="s">
        <v>46</v>
      </c>
      <c r="C28" s="5530">
        <f t="shared" si="0"/>
        <v>0</v>
      </c>
      <c r="D28" s="6023"/>
      <c r="E28" s="5905"/>
      <c r="F28" s="13"/>
      <c r="G28" s="13"/>
      <c r="H28" s="13"/>
      <c r="I28" s="13"/>
      <c r="J28" s="13"/>
      <c r="K28" s="13"/>
      <c r="L28" s="13"/>
      <c r="M28" s="13"/>
      <c r="N28" s="13"/>
      <c r="O28" s="13"/>
      <c r="P28" s="13"/>
      <c r="Q28" s="13"/>
      <c r="R28" s="13"/>
      <c r="S28" s="13"/>
      <c r="T28" s="35"/>
      <c r="U28" s="6023"/>
      <c r="V28" s="6020"/>
      <c r="W28" s="6020"/>
      <c r="X28" s="2232"/>
      <c r="Y28" s="2232"/>
      <c r="Z28" s="5895"/>
      <c r="AA28" s="6021"/>
      <c r="AB28" s="6021"/>
      <c r="AC28" s="15" t="s">
        <v>34</v>
      </c>
      <c r="AD28" s="2"/>
      <c r="AE28" s="2"/>
      <c r="AF28" s="2"/>
      <c r="AG28" s="2"/>
      <c r="AH28" s="2"/>
      <c r="AI28" s="2"/>
      <c r="AJ28" s="2"/>
      <c r="AK28" s="2"/>
      <c r="AL28" s="2"/>
      <c r="AM28" s="2"/>
      <c r="AN28" s="2"/>
    </row>
    <row r="29" spans="1:40" x14ac:dyDescent="0.25">
      <c r="A29" s="6507"/>
      <c r="B29" s="6024" t="s">
        <v>35</v>
      </c>
      <c r="C29" s="5530">
        <f t="shared" si="0"/>
        <v>0</v>
      </c>
      <c r="D29" s="2234"/>
      <c r="E29" s="2225"/>
      <c r="F29" s="23"/>
      <c r="G29" s="23"/>
      <c r="H29" s="23"/>
      <c r="I29" s="23"/>
      <c r="J29" s="23"/>
      <c r="K29" s="23"/>
      <c r="L29" s="23"/>
      <c r="M29" s="23"/>
      <c r="N29" s="23"/>
      <c r="O29" s="23"/>
      <c r="P29" s="2226"/>
      <c r="Q29" s="2226"/>
      <c r="R29" s="23"/>
      <c r="S29" s="23"/>
      <c r="T29" s="36"/>
      <c r="U29" s="6025"/>
      <c r="V29" s="1912"/>
      <c r="W29" s="1912"/>
      <c r="X29" s="2229"/>
      <c r="Y29" s="2229"/>
      <c r="Z29" s="2229"/>
      <c r="AA29" s="2229"/>
      <c r="AB29" s="2229"/>
      <c r="AC29" s="15" t="s">
        <v>34</v>
      </c>
      <c r="AD29" s="2"/>
      <c r="AE29" s="2"/>
      <c r="AF29" s="2"/>
      <c r="AG29" s="2"/>
      <c r="AH29" s="2"/>
      <c r="AI29" s="2"/>
      <c r="AJ29" s="2"/>
      <c r="AK29" s="2"/>
      <c r="AL29" s="2"/>
      <c r="AM29" s="2"/>
      <c r="AN29" s="2"/>
    </row>
    <row r="30" spans="1:40" x14ac:dyDescent="0.25">
      <c r="A30" s="6487" t="s">
        <v>47</v>
      </c>
      <c r="B30" s="6035" t="s">
        <v>33</v>
      </c>
      <c r="C30" s="5530">
        <f t="shared" si="0"/>
        <v>0</v>
      </c>
      <c r="D30" s="5905"/>
      <c r="E30" s="5905"/>
      <c r="F30" s="6018"/>
      <c r="G30" s="6018"/>
      <c r="H30" s="6018"/>
      <c r="I30" s="6018"/>
      <c r="J30" s="6018"/>
      <c r="K30" s="6018"/>
      <c r="L30" s="6018"/>
      <c r="M30" s="6028"/>
      <c r="N30" s="6028"/>
      <c r="O30" s="6028"/>
      <c r="P30" s="13"/>
      <c r="Q30" s="6018"/>
      <c r="R30" s="6018"/>
      <c r="S30" s="6018"/>
      <c r="T30" s="6019"/>
      <c r="U30" s="5905"/>
      <c r="V30" s="6020"/>
      <c r="W30" s="6020"/>
      <c r="X30" s="2232"/>
      <c r="Y30" s="2232"/>
      <c r="Z30" s="2232"/>
      <c r="AA30" s="2232"/>
      <c r="AB30" s="2232"/>
      <c r="AC30" s="15" t="s">
        <v>34</v>
      </c>
      <c r="AD30" s="2"/>
      <c r="AE30" s="2"/>
      <c r="AF30" s="2"/>
      <c r="AG30" s="2"/>
      <c r="AH30" s="2"/>
      <c r="AI30" s="2"/>
      <c r="AJ30" s="2"/>
      <c r="AK30" s="2"/>
      <c r="AL30" s="2"/>
      <c r="AM30" s="2"/>
      <c r="AN30" s="2"/>
    </row>
    <row r="31" spans="1:40" x14ac:dyDescent="0.25">
      <c r="A31" s="6488"/>
      <c r="B31" s="2224" t="s">
        <v>35</v>
      </c>
      <c r="C31" s="6036">
        <f>SUM(M31:P31)</f>
        <v>0</v>
      </c>
      <c r="D31" s="2225"/>
      <c r="E31" s="2225"/>
      <c r="F31" s="6037"/>
      <c r="G31" s="6037"/>
      <c r="H31" s="6037"/>
      <c r="I31" s="6037"/>
      <c r="J31" s="6037"/>
      <c r="K31" s="6037"/>
      <c r="L31" s="6037"/>
      <c r="M31" s="2226"/>
      <c r="N31" s="2226"/>
      <c r="O31" s="2226"/>
      <c r="P31" s="2226"/>
      <c r="Q31" s="6037"/>
      <c r="R31" s="6037"/>
      <c r="S31" s="6037"/>
      <c r="T31" s="6038"/>
      <c r="U31" s="6029"/>
      <c r="V31" s="1912"/>
      <c r="W31" s="2163"/>
      <c r="X31" s="2229"/>
      <c r="Y31" s="2229"/>
      <c r="Z31" s="2229"/>
      <c r="AA31" s="2229"/>
      <c r="AB31" s="2229"/>
      <c r="AC31" s="15" t="s">
        <v>34</v>
      </c>
      <c r="AD31" s="2"/>
      <c r="AE31" s="2"/>
      <c r="AF31" s="2"/>
      <c r="AG31" s="2"/>
      <c r="AH31" s="2"/>
      <c r="AI31" s="2"/>
      <c r="AJ31" s="2"/>
      <c r="AK31" s="2"/>
      <c r="AL31" s="2"/>
      <c r="AM31" s="2"/>
      <c r="AN31" s="2"/>
    </row>
    <row r="32" spans="1:40" x14ac:dyDescent="0.25">
      <c r="A32" s="6498" t="s">
        <v>48</v>
      </c>
      <c r="B32" s="2243" t="s">
        <v>33</v>
      </c>
      <c r="C32" s="5526">
        <f>SUM(F32:T32)</f>
        <v>0</v>
      </c>
      <c r="D32" s="5905"/>
      <c r="E32" s="5905"/>
      <c r="F32" s="13"/>
      <c r="G32" s="13"/>
      <c r="H32" s="13"/>
      <c r="I32" s="13"/>
      <c r="J32" s="13"/>
      <c r="K32" s="13"/>
      <c r="L32" s="13"/>
      <c r="M32" s="13"/>
      <c r="N32" s="13"/>
      <c r="O32" s="13"/>
      <c r="P32" s="13"/>
      <c r="Q32" s="13"/>
      <c r="R32" s="13"/>
      <c r="S32" s="13"/>
      <c r="T32" s="13"/>
      <c r="U32" s="5863"/>
      <c r="V32" s="13"/>
      <c r="W32" s="2163"/>
      <c r="X32" s="2232"/>
      <c r="Y32" s="2232"/>
      <c r="Z32" s="2232"/>
      <c r="AA32" s="2232"/>
      <c r="AB32" s="2232"/>
      <c r="AC32" s="15" t="s">
        <v>34</v>
      </c>
      <c r="AD32" s="2"/>
      <c r="AE32" s="2"/>
      <c r="AF32" s="2"/>
      <c r="AG32" s="2"/>
      <c r="AH32" s="2"/>
      <c r="AI32" s="2"/>
      <c r="AJ32" s="2"/>
      <c r="AK32" s="2"/>
      <c r="AL32" s="2"/>
      <c r="AM32" s="2"/>
      <c r="AN32" s="2"/>
    </row>
    <row r="33" spans="1:40" x14ac:dyDescent="0.25">
      <c r="A33" s="6488"/>
      <c r="B33" s="2224" t="s">
        <v>35</v>
      </c>
      <c r="C33" s="1991">
        <f>SUM(F33:T33)</f>
        <v>0</v>
      </c>
      <c r="D33" s="2225"/>
      <c r="E33" s="2225"/>
      <c r="F33" s="2226"/>
      <c r="G33" s="2226"/>
      <c r="H33" s="2226"/>
      <c r="I33" s="2226"/>
      <c r="J33" s="2226"/>
      <c r="K33" s="2226"/>
      <c r="L33" s="2226"/>
      <c r="M33" s="2226"/>
      <c r="N33" s="2226"/>
      <c r="O33" s="2226"/>
      <c r="P33" s="2226"/>
      <c r="Q33" s="2226"/>
      <c r="R33" s="2226"/>
      <c r="S33" s="2226"/>
      <c r="T33" s="2226"/>
      <c r="U33" s="1907"/>
      <c r="V33" s="2226"/>
      <c r="W33" s="1912"/>
      <c r="X33" s="2229"/>
      <c r="Y33" s="2229"/>
      <c r="Z33" s="2229"/>
      <c r="AA33" s="2229"/>
      <c r="AB33" s="2229"/>
      <c r="AC33" s="15" t="s">
        <v>34</v>
      </c>
      <c r="AD33" s="2"/>
      <c r="AE33" s="2"/>
      <c r="AF33" s="2"/>
      <c r="AG33" s="2"/>
      <c r="AH33" s="2"/>
      <c r="AI33" s="2"/>
      <c r="AJ33" s="2"/>
      <c r="AK33" s="2"/>
      <c r="AL33" s="2"/>
      <c r="AM33" s="2"/>
      <c r="AN33" s="2"/>
    </row>
    <row r="34" spans="1:40" ht="15.75" x14ac:dyDescent="0.25">
      <c r="A34" s="10" t="s">
        <v>49</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row>
    <row r="35" spans="1:40" ht="24" customHeight="1" x14ac:dyDescent="0.25">
      <c r="A35" s="6508" t="s">
        <v>3</v>
      </c>
      <c r="B35" s="5805" t="s">
        <v>4</v>
      </c>
      <c r="C35" s="6510" t="s">
        <v>50</v>
      </c>
      <c r="D35" s="6510"/>
      <c r="E35" s="6510"/>
      <c r="F35" s="6511" t="s">
        <v>51</v>
      </c>
      <c r="G35" s="6512"/>
      <c r="H35" s="6512"/>
      <c r="I35" s="6512"/>
      <c r="J35" s="6512"/>
      <c r="K35" s="6512"/>
      <c r="L35" s="6512"/>
      <c r="M35" s="6512"/>
      <c r="N35" s="6512"/>
      <c r="O35" s="6512"/>
      <c r="P35" s="6512"/>
      <c r="Q35" s="6512"/>
      <c r="R35" s="6512"/>
      <c r="S35" s="6512"/>
      <c r="T35" s="6512"/>
      <c r="U35" s="6512"/>
      <c r="V35" s="6512"/>
      <c r="W35" s="6512"/>
      <c r="X35" s="6512"/>
      <c r="Y35" s="6512"/>
      <c r="Z35" s="6512"/>
      <c r="AA35" s="6512"/>
      <c r="AB35" s="6512"/>
      <c r="AC35" s="6512"/>
      <c r="AD35" s="6512"/>
      <c r="AE35" s="6512"/>
      <c r="AF35" s="6512"/>
      <c r="AG35" s="6512"/>
      <c r="AH35" s="6513"/>
      <c r="AI35" s="6514" t="s">
        <v>52</v>
      </c>
      <c r="AJ35" s="6516" t="s">
        <v>53</v>
      </c>
      <c r="AK35" s="6517"/>
      <c r="AL35" s="6518" t="s">
        <v>54</v>
      </c>
      <c r="AM35" s="38"/>
    </row>
    <row r="36" spans="1:40" ht="42" x14ac:dyDescent="0.25">
      <c r="A36" s="6509"/>
      <c r="B36" s="5805"/>
      <c r="C36" s="6039" t="s">
        <v>55</v>
      </c>
      <c r="D36" s="5805" t="s">
        <v>81</v>
      </c>
      <c r="E36" s="5805" t="s">
        <v>56</v>
      </c>
      <c r="F36" s="5826" t="s">
        <v>57</v>
      </c>
      <c r="G36" s="5686" t="s">
        <v>58</v>
      </c>
      <c r="H36" s="5686" t="s">
        <v>59</v>
      </c>
      <c r="I36" s="5686" t="s">
        <v>60</v>
      </c>
      <c r="J36" s="5685" t="s">
        <v>61</v>
      </c>
      <c r="K36" s="5686" t="s">
        <v>62</v>
      </c>
      <c r="L36" s="5686" t="s">
        <v>63</v>
      </c>
      <c r="M36" s="5686" t="s">
        <v>64</v>
      </c>
      <c r="N36" s="5686" t="s">
        <v>65</v>
      </c>
      <c r="O36" s="5686" t="s">
        <v>66</v>
      </c>
      <c r="P36" s="5686" t="s">
        <v>67</v>
      </c>
      <c r="Q36" s="5686" t="s">
        <v>68</v>
      </c>
      <c r="R36" s="5686" t="s">
        <v>69</v>
      </c>
      <c r="S36" s="5686" t="s">
        <v>70</v>
      </c>
      <c r="T36" s="5810" t="s">
        <v>71</v>
      </c>
      <c r="U36" s="5810" t="s">
        <v>72</v>
      </c>
      <c r="V36" s="5810" t="s">
        <v>14</v>
      </c>
      <c r="W36" s="5810" t="s">
        <v>15</v>
      </c>
      <c r="X36" s="5810" t="s">
        <v>16</v>
      </c>
      <c r="Y36" s="5810" t="s">
        <v>17</v>
      </c>
      <c r="Z36" s="5810" t="s">
        <v>18</v>
      </c>
      <c r="AA36" s="5810" t="s">
        <v>19</v>
      </c>
      <c r="AB36" s="5810" t="s">
        <v>20</v>
      </c>
      <c r="AC36" s="5810" t="s">
        <v>21</v>
      </c>
      <c r="AD36" s="5810" t="s">
        <v>22</v>
      </c>
      <c r="AE36" s="5810" t="s">
        <v>23</v>
      </c>
      <c r="AF36" s="5810" t="s">
        <v>24</v>
      </c>
      <c r="AG36" s="5810" t="s">
        <v>25</v>
      </c>
      <c r="AH36" s="6040" t="s">
        <v>26</v>
      </c>
      <c r="AI36" s="6515"/>
      <c r="AJ36" s="6041" t="s">
        <v>73</v>
      </c>
      <c r="AK36" s="5680" t="s">
        <v>74</v>
      </c>
      <c r="AL36" s="6519"/>
      <c r="AM36" s="38"/>
      <c r="AN36" s="39"/>
    </row>
    <row r="37" spans="1:40" x14ac:dyDescent="0.25">
      <c r="A37" s="6501" t="s">
        <v>75</v>
      </c>
      <c r="B37" s="5815" t="s">
        <v>33</v>
      </c>
      <c r="C37" s="6042">
        <f>SUM(F37:AH37)</f>
        <v>0</v>
      </c>
      <c r="D37" s="6043"/>
      <c r="E37" s="6044"/>
      <c r="F37" s="6045"/>
      <c r="G37" s="6046"/>
      <c r="H37" s="6046"/>
      <c r="I37" s="6046"/>
      <c r="J37" s="6047"/>
      <c r="K37" s="6047"/>
      <c r="L37" s="6046"/>
      <c r="M37" s="6046"/>
      <c r="N37" s="6048"/>
      <c r="O37" s="6048"/>
      <c r="P37" s="6049"/>
      <c r="Q37" s="6046"/>
      <c r="R37" s="6046"/>
      <c r="S37" s="6046"/>
      <c r="T37" s="6047"/>
      <c r="U37" s="6047"/>
      <c r="V37" s="6046"/>
      <c r="W37" s="6046"/>
      <c r="X37" s="6047"/>
      <c r="Y37" s="6047"/>
      <c r="Z37" s="6049"/>
      <c r="AA37" s="6046"/>
      <c r="AB37" s="6046"/>
      <c r="AC37" s="6046"/>
      <c r="AD37" s="6047"/>
      <c r="AE37" s="6047"/>
      <c r="AF37" s="6046"/>
      <c r="AG37" s="6046"/>
      <c r="AH37" s="6050"/>
      <c r="AI37" s="6051"/>
      <c r="AJ37" s="6045"/>
      <c r="AK37" s="6052"/>
      <c r="AL37" s="6053"/>
      <c r="AM37" s="2241"/>
      <c r="AN37" s="30"/>
    </row>
    <row r="38" spans="1:40" x14ac:dyDescent="0.25">
      <c r="A38" s="6502"/>
      <c r="B38" s="2245" t="s">
        <v>76</v>
      </c>
      <c r="C38" s="2246">
        <f>SUM(F38:AH38)</f>
        <v>0</v>
      </c>
      <c r="D38" s="6054"/>
      <c r="E38" s="6044"/>
      <c r="F38" s="1923"/>
      <c r="G38" s="6055"/>
      <c r="H38" s="6055"/>
      <c r="I38" s="42"/>
      <c r="J38" s="6055"/>
      <c r="K38" s="6055"/>
      <c r="L38" s="42"/>
      <c r="M38" s="6055"/>
      <c r="N38" s="6055"/>
      <c r="O38" s="42"/>
      <c r="P38" s="6055"/>
      <c r="Q38" s="6055"/>
      <c r="R38" s="42"/>
      <c r="S38" s="6055"/>
      <c r="T38" s="6055"/>
      <c r="U38" s="42"/>
      <c r="V38" s="6055"/>
      <c r="W38" s="6055"/>
      <c r="X38" s="42"/>
      <c r="Y38" s="6055"/>
      <c r="Z38" s="6055"/>
      <c r="AA38" s="42"/>
      <c r="AB38" s="6055"/>
      <c r="AC38" s="6055"/>
      <c r="AD38" s="42"/>
      <c r="AE38" s="6055"/>
      <c r="AF38" s="6055"/>
      <c r="AG38" s="42"/>
      <c r="AH38" s="6056"/>
      <c r="AI38" s="2247"/>
      <c r="AJ38" s="1923"/>
      <c r="AK38" s="2247"/>
      <c r="AL38" s="2247"/>
      <c r="AM38" s="2241"/>
      <c r="AN38" s="30"/>
    </row>
    <row r="39" spans="1:40" x14ac:dyDescent="0.25">
      <c r="A39" s="6502"/>
      <c r="B39" s="6057" t="s">
        <v>35</v>
      </c>
      <c r="C39" s="2248">
        <f>SUM(F39+T39+U39+V39+W39+X39+Y39+Z39+AA39+AB39+AC39+AD39+AE39+AF39+AG39+AH39)</f>
        <v>0</v>
      </c>
      <c r="D39" s="6054"/>
      <c r="E39" s="6044"/>
      <c r="F39" s="1923"/>
      <c r="G39" s="6058"/>
      <c r="H39" s="6058"/>
      <c r="I39" s="6058"/>
      <c r="J39" s="6058"/>
      <c r="K39" s="6058"/>
      <c r="L39" s="6058"/>
      <c r="M39" s="6058"/>
      <c r="N39" s="6058"/>
      <c r="O39" s="6058"/>
      <c r="P39" s="6058"/>
      <c r="Q39" s="6058"/>
      <c r="R39" s="6058"/>
      <c r="S39" s="6058"/>
      <c r="T39" s="42"/>
      <c r="U39" s="42"/>
      <c r="V39" s="42"/>
      <c r="W39" s="42"/>
      <c r="X39" s="42"/>
      <c r="Y39" s="42"/>
      <c r="Z39" s="42"/>
      <c r="AA39" s="42"/>
      <c r="AB39" s="42"/>
      <c r="AC39" s="42"/>
      <c r="AD39" s="42"/>
      <c r="AE39" s="42"/>
      <c r="AF39" s="42"/>
      <c r="AG39" s="42"/>
      <c r="AH39" s="43"/>
      <c r="AI39" s="1925"/>
      <c r="AJ39" s="1923"/>
      <c r="AK39" s="2168"/>
      <c r="AL39" s="2247"/>
      <c r="AM39" s="2241"/>
      <c r="AN39" s="30"/>
    </row>
    <row r="40" spans="1:40" x14ac:dyDescent="0.25">
      <c r="A40" s="6503"/>
      <c r="B40" s="2249" t="s">
        <v>77</v>
      </c>
      <c r="C40" s="2250">
        <f>SUM(N40:S40)</f>
        <v>0</v>
      </c>
      <c r="D40" s="6059"/>
      <c r="E40" s="6060"/>
      <c r="F40" s="6061"/>
      <c r="G40" s="6033"/>
      <c r="H40" s="6033"/>
      <c r="I40" s="6033"/>
      <c r="J40" s="6033"/>
      <c r="K40" s="4750"/>
      <c r="L40" s="4750"/>
      <c r="M40" s="4750"/>
      <c r="N40" s="4781"/>
      <c r="O40" s="4781"/>
      <c r="P40" s="4781"/>
      <c r="Q40" s="4781"/>
      <c r="R40" s="4781"/>
      <c r="S40" s="4781"/>
      <c r="T40" s="4750"/>
      <c r="U40" s="4750"/>
      <c r="V40" s="4750"/>
      <c r="W40" s="4750"/>
      <c r="X40" s="4750"/>
      <c r="Y40" s="4750"/>
      <c r="Z40" s="4750"/>
      <c r="AA40" s="4750"/>
      <c r="AB40" s="4750"/>
      <c r="AC40" s="4750"/>
      <c r="AD40" s="4750"/>
      <c r="AE40" s="4750"/>
      <c r="AF40" s="4750"/>
      <c r="AG40" s="6062"/>
      <c r="AH40" s="6063"/>
      <c r="AI40" s="5886"/>
      <c r="AJ40" s="6061"/>
      <c r="AK40" s="5886"/>
      <c r="AL40" s="5886"/>
      <c r="AM40" s="2241"/>
      <c r="AN40" s="30"/>
    </row>
    <row r="41" spans="1:40" x14ac:dyDescent="0.25">
      <c r="A41" s="6064" t="s">
        <v>78</v>
      </c>
      <c r="B41" s="6065"/>
      <c r="C41" s="6065"/>
      <c r="D41" s="6065"/>
      <c r="E41" s="46"/>
      <c r="F41" s="6066"/>
      <c r="G41" s="6067"/>
      <c r="H41" s="6068"/>
      <c r="I41" s="6069"/>
      <c r="J41" s="6069"/>
      <c r="K41" s="6069"/>
      <c r="L41" s="6069"/>
      <c r="M41" s="6067"/>
      <c r="N41" s="46"/>
      <c r="O41" s="6069"/>
      <c r="P41" s="6069"/>
      <c r="Q41" s="6069"/>
      <c r="R41" s="6069"/>
      <c r="S41" s="6069"/>
      <c r="T41" s="6067"/>
      <c r="U41" s="6067"/>
      <c r="V41" s="46"/>
      <c r="W41" s="6069"/>
      <c r="X41" s="6067"/>
      <c r="Y41" s="6067"/>
      <c r="Z41" s="6067"/>
      <c r="AA41" s="46"/>
      <c r="AB41" s="6070"/>
      <c r="AC41" s="6067"/>
      <c r="AD41" s="6067"/>
      <c r="AE41" s="46"/>
      <c r="AF41" s="6067"/>
      <c r="AG41" s="46"/>
      <c r="AH41" s="6069"/>
      <c r="AI41" s="6069"/>
      <c r="AJ41" s="6069"/>
      <c r="AK41" s="6069"/>
      <c r="AL41" s="6069"/>
      <c r="AM41" s="6069"/>
    </row>
    <row r="42" spans="1:40" x14ac:dyDescent="0.25">
      <c r="A42" s="6490" t="s">
        <v>3</v>
      </c>
      <c r="B42" s="6490" t="s">
        <v>4</v>
      </c>
      <c r="C42" s="6540" t="s">
        <v>50</v>
      </c>
      <c r="D42" s="6541"/>
      <c r="E42" s="6542"/>
      <c r="F42" s="6495" t="s">
        <v>51</v>
      </c>
      <c r="G42" s="6546"/>
      <c r="H42" s="6546"/>
      <c r="I42" s="6546"/>
      <c r="J42" s="6546"/>
      <c r="K42" s="6546"/>
      <c r="L42" s="6546"/>
      <c r="M42" s="6546"/>
      <c r="N42" s="6546"/>
      <c r="O42" s="6546"/>
      <c r="P42" s="6546"/>
      <c r="Q42" s="6546"/>
      <c r="R42" s="6546"/>
      <c r="S42" s="6546"/>
      <c r="T42" s="6546"/>
      <c r="U42" s="6546"/>
      <c r="V42" s="6546"/>
      <c r="W42" s="6546"/>
      <c r="X42" s="6546"/>
      <c r="Y42" s="6546"/>
      <c r="Z42" s="6546"/>
      <c r="AA42" s="6546"/>
      <c r="AB42" s="6546"/>
      <c r="AC42" s="6546"/>
      <c r="AD42" s="6546"/>
      <c r="AE42" s="6546"/>
      <c r="AF42" s="6546"/>
      <c r="AG42" s="6546"/>
      <c r="AH42" s="6546"/>
      <c r="AI42" s="6546"/>
      <c r="AJ42" s="6546"/>
      <c r="AK42" s="6546"/>
      <c r="AL42" s="6546"/>
      <c r="AM42" s="6496"/>
      <c r="AN42" s="6520" t="s">
        <v>52</v>
      </c>
    </row>
    <row r="43" spans="1:40" x14ac:dyDescent="0.25">
      <c r="A43" s="6507"/>
      <c r="B43" s="6507"/>
      <c r="C43" s="6543"/>
      <c r="D43" s="6544"/>
      <c r="E43" s="6545"/>
      <c r="F43" s="6523" t="s">
        <v>79</v>
      </c>
      <c r="G43" s="6524"/>
      <c r="H43" s="6523" t="s">
        <v>11</v>
      </c>
      <c r="I43" s="6524"/>
      <c r="J43" s="6523" t="s">
        <v>80</v>
      </c>
      <c r="K43" s="6524"/>
      <c r="L43" s="6523" t="s">
        <v>13</v>
      </c>
      <c r="M43" s="6524"/>
      <c r="N43" s="6525" t="s">
        <v>14</v>
      </c>
      <c r="O43" s="6526"/>
      <c r="P43" s="6525" t="s">
        <v>15</v>
      </c>
      <c r="Q43" s="6526"/>
      <c r="R43" s="6525" t="s">
        <v>16</v>
      </c>
      <c r="S43" s="6526"/>
      <c r="T43" s="6525" t="s">
        <v>17</v>
      </c>
      <c r="U43" s="6526"/>
      <c r="V43" s="6525" t="s">
        <v>18</v>
      </c>
      <c r="W43" s="6526"/>
      <c r="X43" s="6525" t="s">
        <v>19</v>
      </c>
      <c r="Y43" s="6526"/>
      <c r="Z43" s="6525" t="s">
        <v>20</v>
      </c>
      <c r="AA43" s="6526"/>
      <c r="AB43" s="6525" t="s">
        <v>21</v>
      </c>
      <c r="AC43" s="6526"/>
      <c r="AD43" s="6525" t="s">
        <v>22</v>
      </c>
      <c r="AE43" s="6526"/>
      <c r="AF43" s="6525" t="s">
        <v>23</v>
      </c>
      <c r="AG43" s="6526"/>
      <c r="AH43" s="6525" t="s">
        <v>24</v>
      </c>
      <c r="AI43" s="6526"/>
      <c r="AJ43" s="6525" t="s">
        <v>25</v>
      </c>
      <c r="AK43" s="6526"/>
      <c r="AL43" s="6525" t="s">
        <v>26</v>
      </c>
      <c r="AM43" s="6526"/>
      <c r="AN43" s="6521"/>
    </row>
    <row r="44" spans="1:40" x14ac:dyDescent="0.25">
      <c r="A44" s="6491"/>
      <c r="B44" s="6491"/>
      <c r="C44" s="5632" t="s">
        <v>55</v>
      </c>
      <c r="D44" s="5399" t="s">
        <v>81</v>
      </c>
      <c r="E44" s="5399" t="s">
        <v>56</v>
      </c>
      <c r="F44" s="5399" t="s">
        <v>81</v>
      </c>
      <c r="G44" s="5399" t="s">
        <v>56</v>
      </c>
      <c r="H44" s="5399" t="s">
        <v>81</v>
      </c>
      <c r="I44" s="5399" t="s">
        <v>56</v>
      </c>
      <c r="J44" s="5399" t="s">
        <v>81</v>
      </c>
      <c r="K44" s="5399" t="s">
        <v>56</v>
      </c>
      <c r="L44" s="5399" t="s">
        <v>81</v>
      </c>
      <c r="M44" s="5399" t="s">
        <v>56</v>
      </c>
      <c r="N44" s="5399" t="s">
        <v>81</v>
      </c>
      <c r="O44" s="5399" t="s">
        <v>56</v>
      </c>
      <c r="P44" s="5399" t="s">
        <v>81</v>
      </c>
      <c r="Q44" s="5399" t="s">
        <v>56</v>
      </c>
      <c r="R44" s="5399" t="s">
        <v>81</v>
      </c>
      <c r="S44" s="5399" t="s">
        <v>56</v>
      </c>
      <c r="T44" s="5399" t="s">
        <v>81</v>
      </c>
      <c r="U44" s="5399" t="s">
        <v>56</v>
      </c>
      <c r="V44" s="5399" t="s">
        <v>81</v>
      </c>
      <c r="W44" s="5399" t="s">
        <v>56</v>
      </c>
      <c r="X44" s="5399" t="s">
        <v>81</v>
      </c>
      <c r="Y44" s="5399" t="s">
        <v>56</v>
      </c>
      <c r="Z44" s="5399" t="s">
        <v>81</v>
      </c>
      <c r="AA44" s="5399" t="s">
        <v>56</v>
      </c>
      <c r="AB44" s="5399" t="s">
        <v>81</v>
      </c>
      <c r="AC44" s="5399" t="s">
        <v>56</v>
      </c>
      <c r="AD44" s="5399" t="s">
        <v>81</v>
      </c>
      <c r="AE44" s="5399" t="s">
        <v>56</v>
      </c>
      <c r="AF44" s="5399" t="s">
        <v>81</v>
      </c>
      <c r="AG44" s="5399" t="s">
        <v>56</v>
      </c>
      <c r="AH44" s="5399" t="s">
        <v>81</v>
      </c>
      <c r="AI44" s="5399" t="s">
        <v>56</v>
      </c>
      <c r="AJ44" s="5399" t="s">
        <v>81</v>
      </c>
      <c r="AK44" s="5399" t="s">
        <v>56</v>
      </c>
      <c r="AL44" s="5399" t="s">
        <v>81</v>
      </c>
      <c r="AM44" s="5399" t="s">
        <v>56</v>
      </c>
      <c r="AN44" s="6522"/>
    </row>
    <row r="45" spans="1:40" x14ac:dyDescent="0.25">
      <c r="A45" s="6528" t="s">
        <v>82</v>
      </c>
      <c r="B45" s="6071" t="s">
        <v>33</v>
      </c>
      <c r="C45" s="6072">
        <f t="shared" ref="C45:C67" si="1">SUM(D45:E45)</f>
        <v>0</v>
      </c>
      <c r="D45" s="6072">
        <f t="shared" ref="D45:E50" si="2">SUM(F45+H45+J45+L45+N45+P45+R45+T45+V45+X45+Z45+AB45+AD45+AF45+AH45+AJ45+AL45)</f>
        <v>0</v>
      </c>
      <c r="E45" s="6073">
        <f t="shared" si="2"/>
        <v>0</v>
      </c>
      <c r="F45" s="5905"/>
      <c r="G45" s="6019"/>
      <c r="H45" s="5905"/>
      <c r="I45" s="6019"/>
      <c r="J45" s="5905"/>
      <c r="K45" s="6019"/>
      <c r="L45" s="5648"/>
      <c r="M45" s="6074"/>
      <c r="N45" s="5648"/>
      <c r="O45" s="6074"/>
      <c r="P45" s="5648"/>
      <c r="Q45" s="6074"/>
      <c r="R45" s="5648"/>
      <c r="S45" s="6074"/>
      <c r="T45" s="5648"/>
      <c r="U45" s="6074"/>
      <c r="V45" s="5648"/>
      <c r="W45" s="6074"/>
      <c r="X45" s="5648"/>
      <c r="Y45" s="6074"/>
      <c r="Z45" s="5648"/>
      <c r="AA45" s="6074"/>
      <c r="AB45" s="5648"/>
      <c r="AC45" s="6074"/>
      <c r="AD45" s="5648"/>
      <c r="AE45" s="6074"/>
      <c r="AF45" s="5648"/>
      <c r="AG45" s="6074"/>
      <c r="AH45" s="5648"/>
      <c r="AI45" s="6074"/>
      <c r="AJ45" s="5648"/>
      <c r="AK45" s="6074"/>
      <c r="AL45" s="6075"/>
      <c r="AM45" s="6074"/>
      <c r="AN45" s="5516"/>
    </row>
    <row r="46" spans="1:40" x14ac:dyDescent="0.25">
      <c r="A46" s="6498"/>
      <c r="B46" s="2253" t="s">
        <v>76</v>
      </c>
      <c r="C46" s="6072">
        <f t="shared" si="1"/>
        <v>0</v>
      </c>
      <c r="D46" s="6076">
        <f t="shared" si="2"/>
        <v>0</v>
      </c>
      <c r="E46" s="6077">
        <f t="shared" si="2"/>
        <v>0</v>
      </c>
      <c r="F46" s="48"/>
      <c r="G46" s="49"/>
      <c r="H46" s="48"/>
      <c r="I46" s="49"/>
      <c r="J46" s="48"/>
      <c r="K46" s="49"/>
      <c r="L46" s="1901"/>
      <c r="M46" s="6078"/>
      <c r="N46" s="1901"/>
      <c r="O46" s="6078"/>
      <c r="P46" s="1901"/>
      <c r="Q46" s="6078"/>
      <c r="R46" s="1901"/>
      <c r="S46" s="6078"/>
      <c r="T46" s="1901"/>
      <c r="U46" s="6078"/>
      <c r="V46" s="1901"/>
      <c r="W46" s="6078"/>
      <c r="X46" s="1901"/>
      <c r="Y46" s="6078"/>
      <c r="Z46" s="1901"/>
      <c r="AA46" s="6078"/>
      <c r="AB46" s="1901"/>
      <c r="AC46" s="6078"/>
      <c r="AD46" s="1901"/>
      <c r="AE46" s="6078"/>
      <c r="AF46" s="1901"/>
      <c r="AG46" s="6078"/>
      <c r="AH46" s="1901"/>
      <c r="AI46" s="6078"/>
      <c r="AJ46" s="1901"/>
      <c r="AK46" s="6078"/>
      <c r="AL46" s="1903"/>
      <c r="AM46" s="6078"/>
      <c r="AN46" s="1925"/>
    </row>
    <row r="47" spans="1:40" x14ac:dyDescent="0.25">
      <c r="A47" s="6498"/>
      <c r="B47" s="2254" t="s">
        <v>83</v>
      </c>
      <c r="C47" s="6072">
        <f t="shared" si="1"/>
        <v>0</v>
      </c>
      <c r="D47" s="6076">
        <f t="shared" si="2"/>
        <v>0</v>
      </c>
      <c r="E47" s="6077">
        <f t="shared" si="2"/>
        <v>0</v>
      </c>
      <c r="F47" s="50"/>
      <c r="G47" s="21"/>
      <c r="H47" s="50"/>
      <c r="I47" s="21"/>
      <c r="J47" s="50"/>
      <c r="K47" s="21"/>
      <c r="L47" s="1901"/>
      <c r="M47" s="6078"/>
      <c r="N47" s="1901"/>
      <c r="O47" s="6078"/>
      <c r="P47" s="1901"/>
      <c r="Q47" s="6078"/>
      <c r="R47" s="1901"/>
      <c r="S47" s="6078"/>
      <c r="T47" s="1901"/>
      <c r="U47" s="6078"/>
      <c r="V47" s="1901"/>
      <c r="W47" s="6078"/>
      <c r="X47" s="1901"/>
      <c r="Y47" s="6078"/>
      <c r="Z47" s="1901"/>
      <c r="AA47" s="6078"/>
      <c r="AB47" s="1901"/>
      <c r="AC47" s="6078"/>
      <c r="AD47" s="1901"/>
      <c r="AE47" s="6078"/>
      <c r="AF47" s="1901"/>
      <c r="AG47" s="6078"/>
      <c r="AH47" s="1901"/>
      <c r="AI47" s="6078"/>
      <c r="AJ47" s="1901"/>
      <c r="AK47" s="6078"/>
      <c r="AL47" s="1903"/>
      <c r="AM47" s="6078"/>
      <c r="AN47" s="1925"/>
    </row>
    <row r="48" spans="1:40" x14ac:dyDescent="0.25">
      <c r="A48" s="6488"/>
      <c r="B48" s="2255" t="s">
        <v>77</v>
      </c>
      <c r="C48" s="6072">
        <f t="shared" si="1"/>
        <v>0</v>
      </c>
      <c r="D48" s="6079">
        <f t="shared" si="2"/>
        <v>0</v>
      </c>
      <c r="E48" s="6080">
        <f t="shared" si="2"/>
        <v>0</v>
      </c>
      <c r="F48" s="6023"/>
      <c r="G48" s="6038"/>
      <c r="H48" s="6023"/>
      <c r="I48" s="6038"/>
      <c r="J48" s="6023"/>
      <c r="K48" s="6038"/>
      <c r="L48" s="1907"/>
      <c r="M48" s="1911"/>
      <c r="N48" s="1907"/>
      <c r="O48" s="1911"/>
      <c r="P48" s="1907"/>
      <c r="Q48" s="1911"/>
      <c r="R48" s="1907"/>
      <c r="S48" s="1911"/>
      <c r="T48" s="1907"/>
      <c r="U48" s="1911"/>
      <c r="V48" s="1907"/>
      <c r="W48" s="1911"/>
      <c r="X48" s="1907"/>
      <c r="Y48" s="1911"/>
      <c r="Z48" s="1907"/>
      <c r="AA48" s="1911"/>
      <c r="AB48" s="1907"/>
      <c r="AC48" s="1911"/>
      <c r="AD48" s="1907"/>
      <c r="AE48" s="1911"/>
      <c r="AF48" s="1907"/>
      <c r="AG48" s="1911"/>
      <c r="AH48" s="1907"/>
      <c r="AI48" s="1911"/>
      <c r="AJ48" s="1907"/>
      <c r="AK48" s="1911"/>
      <c r="AL48" s="1909"/>
      <c r="AM48" s="1911"/>
      <c r="AN48" s="2025"/>
    </row>
    <row r="49" spans="1:40" x14ac:dyDescent="0.25">
      <c r="A49" s="6529" t="s">
        <v>84</v>
      </c>
      <c r="B49" s="6081" t="s">
        <v>33</v>
      </c>
      <c r="C49" s="6081">
        <f t="shared" si="1"/>
        <v>0</v>
      </c>
      <c r="D49" s="6082">
        <f t="shared" si="2"/>
        <v>0</v>
      </c>
      <c r="E49" s="6083">
        <f t="shared" si="2"/>
        <v>0</v>
      </c>
      <c r="F49" s="6081"/>
      <c r="G49" s="6084"/>
      <c r="H49" s="6081"/>
      <c r="I49" s="6084"/>
      <c r="J49" s="6081"/>
      <c r="K49" s="6085"/>
      <c r="L49" s="6081"/>
      <c r="M49" s="6085"/>
      <c r="N49" s="6081"/>
      <c r="O49" s="6085"/>
      <c r="P49" s="6081"/>
      <c r="Q49" s="6085"/>
      <c r="R49" s="6081"/>
      <c r="S49" s="6085"/>
      <c r="T49" s="6081"/>
      <c r="U49" s="6085"/>
      <c r="V49" s="6081"/>
      <c r="W49" s="6085"/>
      <c r="X49" s="6081"/>
      <c r="Y49" s="6085"/>
      <c r="Z49" s="6081"/>
      <c r="AA49" s="6085"/>
      <c r="AB49" s="6081"/>
      <c r="AC49" s="6085"/>
      <c r="AD49" s="6081"/>
      <c r="AE49" s="6085"/>
      <c r="AF49" s="6081"/>
      <c r="AG49" s="6085"/>
      <c r="AH49" s="6081"/>
      <c r="AI49" s="6085"/>
      <c r="AJ49" s="6081"/>
      <c r="AK49" s="6085"/>
      <c r="AL49" s="6086"/>
      <c r="AM49" s="6085"/>
      <c r="AN49" s="6087"/>
    </row>
    <row r="50" spans="1:40" x14ac:dyDescent="0.25">
      <c r="A50" s="6530"/>
      <c r="B50" s="6081" t="s">
        <v>76</v>
      </c>
      <c r="C50" s="6081">
        <f t="shared" si="1"/>
        <v>0</v>
      </c>
      <c r="D50" s="6088">
        <f t="shared" si="2"/>
        <v>0</v>
      </c>
      <c r="E50" s="6089">
        <f t="shared" si="2"/>
        <v>0</v>
      </c>
      <c r="F50" s="2256"/>
      <c r="G50" s="2257"/>
      <c r="H50" s="2256"/>
      <c r="I50" s="2257"/>
      <c r="J50" s="2256"/>
      <c r="K50" s="2258"/>
      <c r="L50" s="2256"/>
      <c r="M50" s="2258"/>
      <c r="N50" s="2256"/>
      <c r="O50" s="2258"/>
      <c r="P50" s="2256"/>
      <c r="Q50" s="2258"/>
      <c r="R50" s="2256"/>
      <c r="S50" s="2258"/>
      <c r="T50" s="2256"/>
      <c r="U50" s="2258"/>
      <c r="V50" s="2256"/>
      <c r="W50" s="2258"/>
      <c r="X50" s="2256"/>
      <c r="Y50" s="2258"/>
      <c r="Z50" s="2256"/>
      <c r="AA50" s="2258"/>
      <c r="AB50" s="2256"/>
      <c r="AC50" s="2258"/>
      <c r="AD50" s="2256"/>
      <c r="AE50" s="2258"/>
      <c r="AF50" s="2256"/>
      <c r="AG50" s="2258"/>
      <c r="AH50" s="2256"/>
      <c r="AI50" s="2258"/>
      <c r="AJ50" s="2256"/>
      <c r="AK50" s="2258"/>
      <c r="AL50" s="2259"/>
      <c r="AM50" s="2258"/>
      <c r="AN50" s="2260"/>
    </row>
    <row r="51" spans="1:40" x14ac:dyDescent="0.25">
      <c r="A51" s="6531" t="s">
        <v>85</v>
      </c>
      <c r="B51" s="6071" t="s">
        <v>33</v>
      </c>
      <c r="C51" s="6072">
        <f t="shared" si="1"/>
        <v>0</v>
      </c>
      <c r="D51" s="6072">
        <f t="shared" ref="D51:E54" si="3">SUM(AF51+AH51+AJ51+AL51)</f>
        <v>0</v>
      </c>
      <c r="E51" s="6073">
        <f t="shared" si="3"/>
        <v>0</v>
      </c>
      <c r="F51" s="5905"/>
      <c r="G51" s="5895"/>
      <c r="H51" s="5905"/>
      <c r="I51" s="5895"/>
      <c r="J51" s="5905"/>
      <c r="K51" s="6019"/>
      <c r="L51" s="5905"/>
      <c r="M51" s="6019"/>
      <c r="N51" s="5905"/>
      <c r="O51" s="6019"/>
      <c r="P51" s="5905"/>
      <c r="Q51" s="6019"/>
      <c r="R51" s="5905"/>
      <c r="S51" s="6019"/>
      <c r="T51" s="5905"/>
      <c r="U51" s="6019"/>
      <c r="V51" s="5905"/>
      <c r="W51" s="6019"/>
      <c r="X51" s="5905"/>
      <c r="Y51" s="6019"/>
      <c r="Z51" s="5905"/>
      <c r="AA51" s="6019"/>
      <c r="AB51" s="5905"/>
      <c r="AC51" s="6019"/>
      <c r="AD51" s="5905"/>
      <c r="AE51" s="6019"/>
      <c r="AF51" s="5648"/>
      <c r="AG51" s="6074"/>
      <c r="AH51" s="5648"/>
      <c r="AI51" s="6074"/>
      <c r="AJ51" s="5648"/>
      <c r="AK51" s="6074"/>
      <c r="AL51" s="6075"/>
      <c r="AM51" s="6074"/>
      <c r="AN51" s="5516"/>
    </row>
    <row r="52" spans="1:40" x14ac:dyDescent="0.25">
      <c r="A52" s="6493"/>
      <c r="B52" s="2261" t="s">
        <v>76</v>
      </c>
      <c r="C52" s="6072">
        <f t="shared" si="1"/>
        <v>0</v>
      </c>
      <c r="D52" s="6079">
        <f t="shared" si="3"/>
        <v>0</v>
      </c>
      <c r="E52" s="6080">
        <f t="shared" si="3"/>
        <v>0</v>
      </c>
      <c r="F52" s="2262"/>
      <c r="G52" s="2263"/>
      <c r="H52" s="2225"/>
      <c r="I52" s="2263"/>
      <c r="J52" s="2225"/>
      <c r="K52" s="2228"/>
      <c r="L52" s="2225"/>
      <c r="M52" s="2228"/>
      <c r="N52" s="2225"/>
      <c r="O52" s="2228"/>
      <c r="P52" s="2225"/>
      <c r="Q52" s="2228"/>
      <c r="R52" s="2225"/>
      <c r="S52" s="2228"/>
      <c r="T52" s="2225"/>
      <c r="U52" s="2228"/>
      <c r="V52" s="2225"/>
      <c r="W52" s="2228"/>
      <c r="X52" s="2225"/>
      <c r="Y52" s="2228"/>
      <c r="Z52" s="2225"/>
      <c r="AA52" s="2228"/>
      <c r="AB52" s="2225"/>
      <c r="AC52" s="2228"/>
      <c r="AD52" s="2225"/>
      <c r="AE52" s="2228"/>
      <c r="AF52" s="1907"/>
      <c r="AG52" s="1911"/>
      <c r="AH52" s="1907"/>
      <c r="AI52" s="1911"/>
      <c r="AJ52" s="1907"/>
      <c r="AK52" s="1911"/>
      <c r="AL52" s="1909"/>
      <c r="AM52" s="1911"/>
      <c r="AN52" s="2025"/>
    </row>
    <row r="53" spans="1:40" x14ac:dyDescent="0.25">
      <c r="A53" s="6492" t="s">
        <v>86</v>
      </c>
      <c r="B53" s="6071" t="s">
        <v>33</v>
      </c>
      <c r="C53" s="6072">
        <f t="shared" si="1"/>
        <v>0</v>
      </c>
      <c r="D53" s="6072">
        <f t="shared" si="3"/>
        <v>0</v>
      </c>
      <c r="E53" s="6073">
        <f t="shared" si="3"/>
        <v>0</v>
      </c>
      <c r="F53" s="5905"/>
      <c r="G53" s="5895"/>
      <c r="H53" s="5905"/>
      <c r="I53" s="5895"/>
      <c r="J53" s="5905"/>
      <c r="K53" s="6019"/>
      <c r="L53" s="5905"/>
      <c r="M53" s="6019"/>
      <c r="N53" s="5905"/>
      <c r="O53" s="6019"/>
      <c r="P53" s="5905"/>
      <c r="Q53" s="6019"/>
      <c r="R53" s="5905"/>
      <c r="S53" s="6019"/>
      <c r="T53" s="5905"/>
      <c r="U53" s="6019"/>
      <c r="V53" s="5905"/>
      <c r="W53" s="6019"/>
      <c r="X53" s="5905"/>
      <c r="Y53" s="6019"/>
      <c r="Z53" s="5905"/>
      <c r="AA53" s="6019"/>
      <c r="AB53" s="5905"/>
      <c r="AC53" s="6019"/>
      <c r="AD53" s="5905"/>
      <c r="AE53" s="6019"/>
      <c r="AF53" s="5648"/>
      <c r="AG53" s="6074"/>
      <c r="AH53" s="5648"/>
      <c r="AI53" s="6074"/>
      <c r="AJ53" s="5648"/>
      <c r="AK53" s="6074"/>
      <c r="AL53" s="6075"/>
      <c r="AM53" s="6074"/>
      <c r="AN53" s="5516"/>
    </row>
    <row r="54" spans="1:40" x14ac:dyDescent="0.25">
      <c r="A54" s="6493"/>
      <c r="B54" s="2261" t="s">
        <v>76</v>
      </c>
      <c r="C54" s="6072">
        <f t="shared" si="1"/>
        <v>0</v>
      </c>
      <c r="D54" s="6079">
        <f t="shared" si="3"/>
        <v>0</v>
      </c>
      <c r="E54" s="6080">
        <f t="shared" si="3"/>
        <v>0</v>
      </c>
      <c r="F54" s="2225"/>
      <c r="G54" s="2263"/>
      <c r="H54" s="2225"/>
      <c r="I54" s="2263"/>
      <c r="J54" s="2225"/>
      <c r="K54" s="2228"/>
      <c r="L54" s="2225"/>
      <c r="M54" s="2228"/>
      <c r="N54" s="2225"/>
      <c r="O54" s="2228"/>
      <c r="P54" s="2225"/>
      <c r="Q54" s="2228"/>
      <c r="R54" s="2225"/>
      <c r="S54" s="2228"/>
      <c r="T54" s="2225"/>
      <c r="U54" s="2228"/>
      <c r="V54" s="2225"/>
      <c r="W54" s="2228"/>
      <c r="X54" s="2225"/>
      <c r="Y54" s="2228"/>
      <c r="Z54" s="2225"/>
      <c r="AA54" s="2228"/>
      <c r="AB54" s="2225"/>
      <c r="AC54" s="2228"/>
      <c r="AD54" s="2225"/>
      <c r="AE54" s="2228"/>
      <c r="AF54" s="1907"/>
      <c r="AG54" s="1911"/>
      <c r="AH54" s="1907"/>
      <c r="AI54" s="1911"/>
      <c r="AJ54" s="1907"/>
      <c r="AK54" s="1911"/>
      <c r="AL54" s="1909"/>
      <c r="AM54" s="1911"/>
      <c r="AN54" s="2025"/>
    </row>
    <row r="55" spans="1:40" x14ac:dyDescent="0.25">
      <c r="A55" s="6492" t="s">
        <v>87</v>
      </c>
      <c r="B55" s="6071" t="s">
        <v>33</v>
      </c>
      <c r="C55" s="6072">
        <f t="shared" si="1"/>
        <v>0</v>
      </c>
      <c r="D55" s="6072">
        <f t="shared" ref="D55:E62" si="4">SUM(F55+H55+J55+L55+N55+P55+R55+T55+V55+X55+Z55+AB55+AD55+AF55+AH55+AJ55+AL55)</f>
        <v>0</v>
      </c>
      <c r="E55" s="6073">
        <f t="shared" si="4"/>
        <v>0</v>
      </c>
      <c r="F55" s="5648"/>
      <c r="G55" s="6074"/>
      <c r="H55" s="5648"/>
      <c r="I55" s="6074"/>
      <c r="J55" s="5648"/>
      <c r="K55" s="6074"/>
      <c r="L55" s="5648"/>
      <c r="M55" s="6074"/>
      <c r="N55" s="5648"/>
      <c r="O55" s="6074"/>
      <c r="P55" s="5648"/>
      <c r="Q55" s="6074"/>
      <c r="R55" s="5648"/>
      <c r="S55" s="6074"/>
      <c r="T55" s="5648"/>
      <c r="U55" s="6074"/>
      <c r="V55" s="5648"/>
      <c r="W55" s="6074"/>
      <c r="X55" s="5648"/>
      <c r="Y55" s="6074"/>
      <c r="Z55" s="5648"/>
      <c r="AA55" s="6074"/>
      <c r="AB55" s="5648"/>
      <c r="AC55" s="6074"/>
      <c r="AD55" s="5648"/>
      <c r="AE55" s="6074"/>
      <c r="AF55" s="5648"/>
      <c r="AG55" s="6074"/>
      <c r="AH55" s="5648"/>
      <c r="AI55" s="6074"/>
      <c r="AJ55" s="5648"/>
      <c r="AK55" s="6074"/>
      <c r="AL55" s="6075"/>
      <c r="AM55" s="6074"/>
      <c r="AN55" s="5516"/>
    </row>
    <row r="56" spans="1:40" x14ac:dyDescent="0.25">
      <c r="A56" s="6531"/>
      <c r="B56" s="2254" t="s">
        <v>76</v>
      </c>
      <c r="C56" s="6072">
        <f t="shared" si="1"/>
        <v>0</v>
      </c>
      <c r="D56" s="6076">
        <f t="shared" si="4"/>
        <v>0</v>
      </c>
      <c r="E56" s="6090">
        <f t="shared" si="4"/>
        <v>0</v>
      </c>
      <c r="F56" s="1901"/>
      <c r="G56" s="6078"/>
      <c r="H56" s="1901"/>
      <c r="I56" s="6078"/>
      <c r="J56" s="1901"/>
      <c r="K56" s="6078"/>
      <c r="L56" s="1901"/>
      <c r="M56" s="6078"/>
      <c r="N56" s="1901"/>
      <c r="O56" s="6078"/>
      <c r="P56" s="1901"/>
      <c r="Q56" s="6078"/>
      <c r="R56" s="1901"/>
      <c r="S56" s="6078"/>
      <c r="T56" s="1901"/>
      <c r="U56" s="6078"/>
      <c r="V56" s="1901"/>
      <c r="W56" s="6078"/>
      <c r="X56" s="1901"/>
      <c r="Y56" s="6078"/>
      <c r="Z56" s="1901"/>
      <c r="AA56" s="6078"/>
      <c r="AB56" s="1901"/>
      <c r="AC56" s="6078"/>
      <c r="AD56" s="1901"/>
      <c r="AE56" s="6078"/>
      <c r="AF56" s="1901"/>
      <c r="AG56" s="6078"/>
      <c r="AH56" s="1901"/>
      <c r="AI56" s="6078"/>
      <c r="AJ56" s="1901"/>
      <c r="AK56" s="6078"/>
      <c r="AL56" s="1903"/>
      <c r="AM56" s="6078"/>
      <c r="AN56" s="1925"/>
    </row>
    <row r="57" spans="1:40" x14ac:dyDescent="0.25">
      <c r="A57" s="6493"/>
      <c r="B57" s="2224" t="s">
        <v>35</v>
      </c>
      <c r="C57" s="6072">
        <f t="shared" si="1"/>
        <v>0</v>
      </c>
      <c r="D57" s="6079">
        <f t="shared" si="4"/>
        <v>0</v>
      </c>
      <c r="E57" s="6080">
        <f t="shared" si="4"/>
        <v>0</v>
      </c>
      <c r="F57" s="1907"/>
      <c r="G57" s="1911"/>
      <c r="H57" s="1907"/>
      <c r="I57" s="1911"/>
      <c r="J57" s="1907"/>
      <c r="K57" s="1911"/>
      <c r="L57" s="1907"/>
      <c r="M57" s="1911"/>
      <c r="N57" s="1907"/>
      <c r="O57" s="1911"/>
      <c r="P57" s="1907"/>
      <c r="Q57" s="1911"/>
      <c r="R57" s="1907"/>
      <c r="S57" s="1911"/>
      <c r="T57" s="1907"/>
      <c r="U57" s="1911"/>
      <c r="V57" s="1907"/>
      <c r="W57" s="1911"/>
      <c r="X57" s="1907"/>
      <c r="Y57" s="1911"/>
      <c r="Z57" s="1907"/>
      <c r="AA57" s="1911"/>
      <c r="AB57" s="1907"/>
      <c r="AC57" s="1911"/>
      <c r="AD57" s="1907"/>
      <c r="AE57" s="1911"/>
      <c r="AF57" s="1907"/>
      <c r="AG57" s="1911"/>
      <c r="AH57" s="1907"/>
      <c r="AI57" s="1911"/>
      <c r="AJ57" s="1907"/>
      <c r="AK57" s="1911"/>
      <c r="AL57" s="1909"/>
      <c r="AM57" s="1911"/>
      <c r="AN57" s="2025"/>
    </row>
    <row r="58" spans="1:40" x14ac:dyDescent="0.25">
      <c r="A58" s="6532" t="s">
        <v>88</v>
      </c>
      <c r="B58" s="6071" t="s">
        <v>33</v>
      </c>
      <c r="C58" s="6072">
        <f t="shared" si="1"/>
        <v>0</v>
      </c>
      <c r="D58" s="6072">
        <f t="shared" si="4"/>
        <v>0</v>
      </c>
      <c r="E58" s="6073">
        <f t="shared" si="4"/>
        <v>0</v>
      </c>
      <c r="F58" s="5648"/>
      <c r="G58" s="6074"/>
      <c r="H58" s="5863"/>
      <c r="I58" s="35"/>
      <c r="J58" s="5863"/>
      <c r="K58" s="35"/>
      <c r="L58" s="5863"/>
      <c r="M58" s="35"/>
      <c r="N58" s="5863"/>
      <c r="O58" s="35"/>
      <c r="P58" s="5863"/>
      <c r="Q58" s="35"/>
      <c r="R58" s="5863"/>
      <c r="S58" s="35"/>
      <c r="T58" s="5863"/>
      <c r="U58" s="35"/>
      <c r="V58" s="5863"/>
      <c r="W58" s="35"/>
      <c r="X58" s="5863"/>
      <c r="Y58" s="35"/>
      <c r="Z58" s="5863"/>
      <c r="AA58" s="35"/>
      <c r="AB58" s="5863"/>
      <c r="AC58" s="35"/>
      <c r="AD58" s="5863"/>
      <c r="AE58" s="35"/>
      <c r="AF58" s="5863"/>
      <c r="AG58" s="35"/>
      <c r="AH58" s="5863"/>
      <c r="AI58" s="35"/>
      <c r="AJ58" s="5863"/>
      <c r="AK58" s="35"/>
      <c r="AL58" s="2264"/>
      <c r="AM58" s="35"/>
      <c r="AN58" s="6091"/>
    </row>
    <row r="59" spans="1:40" x14ac:dyDescent="0.25">
      <c r="A59" s="6532"/>
      <c r="B59" s="2254" t="s">
        <v>76</v>
      </c>
      <c r="C59" s="6072">
        <f t="shared" si="1"/>
        <v>0</v>
      </c>
      <c r="D59" s="6076">
        <f t="shared" si="4"/>
        <v>0</v>
      </c>
      <c r="E59" s="6090">
        <f t="shared" si="4"/>
        <v>0</v>
      </c>
      <c r="F59" s="1901"/>
      <c r="G59" s="6078"/>
      <c r="H59" s="1901"/>
      <c r="I59" s="6078"/>
      <c r="J59" s="1901"/>
      <c r="K59" s="6078"/>
      <c r="L59" s="1901"/>
      <c r="M59" s="6078"/>
      <c r="N59" s="1901"/>
      <c r="O59" s="6078"/>
      <c r="P59" s="1901"/>
      <c r="Q59" s="6078"/>
      <c r="R59" s="1901"/>
      <c r="S59" s="6078"/>
      <c r="T59" s="1901"/>
      <c r="U59" s="6078"/>
      <c r="V59" s="1901"/>
      <c r="W59" s="6078"/>
      <c r="X59" s="1901"/>
      <c r="Y59" s="6078"/>
      <c r="Z59" s="1901"/>
      <c r="AA59" s="6078"/>
      <c r="AB59" s="1901"/>
      <c r="AC59" s="6078"/>
      <c r="AD59" s="1901"/>
      <c r="AE59" s="6078"/>
      <c r="AF59" s="1901"/>
      <c r="AG59" s="6078"/>
      <c r="AH59" s="1901"/>
      <c r="AI59" s="6078"/>
      <c r="AJ59" s="1901"/>
      <c r="AK59" s="6078"/>
      <c r="AL59" s="1903"/>
      <c r="AM59" s="6078"/>
      <c r="AN59" s="1925"/>
    </row>
    <row r="60" spans="1:40" x14ac:dyDescent="0.25">
      <c r="A60" s="6532"/>
      <c r="B60" s="6024" t="s">
        <v>35</v>
      </c>
      <c r="C60" s="6072">
        <f t="shared" si="1"/>
        <v>0</v>
      </c>
      <c r="D60" s="6076">
        <f t="shared" si="4"/>
        <v>0</v>
      </c>
      <c r="E60" s="6090">
        <f t="shared" si="4"/>
        <v>0</v>
      </c>
      <c r="F60" s="1901"/>
      <c r="G60" s="6078"/>
      <c r="H60" s="1901"/>
      <c r="I60" s="6078"/>
      <c r="J60" s="1901"/>
      <c r="K60" s="6078"/>
      <c r="L60" s="1901"/>
      <c r="M60" s="6078"/>
      <c r="N60" s="1901"/>
      <c r="O60" s="6078"/>
      <c r="P60" s="1901"/>
      <c r="Q60" s="6078"/>
      <c r="R60" s="1901"/>
      <c r="S60" s="6078"/>
      <c r="T60" s="1901"/>
      <c r="U60" s="6078"/>
      <c r="V60" s="1901"/>
      <c r="W60" s="6078"/>
      <c r="X60" s="1901"/>
      <c r="Y60" s="6078"/>
      <c r="Z60" s="1901"/>
      <c r="AA60" s="6078"/>
      <c r="AB60" s="1901"/>
      <c r="AC60" s="6078"/>
      <c r="AD60" s="1901"/>
      <c r="AE60" s="6078"/>
      <c r="AF60" s="1901"/>
      <c r="AG60" s="6078"/>
      <c r="AH60" s="1901"/>
      <c r="AI60" s="6078"/>
      <c r="AJ60" s="1901"/>
      <c r="AK60" s="6078"/>
      <c r="AL60" s="1903"/>
      <c r="AM60" s="6078"/>
      <c r="AN60" s="1925"/>
    </row>
    <row r="61" spans="1:40" x14ac:dyDescent="0.25">
      <c r="A61" s="6532"/>
      <c r="B61" s="2254" t="s">
        <v>83</v>
      </c>
      <c r="C61" s="6072">
        <f t="shared" si="1"/>
        <v>0</v>
      </c>
      <c r="D61" s="6076">
        <f t="shared" si="4"/>
        <v>0</v>
      </c>
      <c r="E61" s="6090">
        <f t="shared" si="4"/>
        <v>0</v>
      </c>
      <c r="F61" s="1901"/>
      <c r="G61" s="6078"/>
      <c r="H61" s="1901"/>
      <c r="I61" s="6078"/>
      <c r="J61" s="1901"/>
      <c r="K61" s="6078"/>
      <c r="L61" s="1901"/>
      <c r="M61" s="6078"/>
      <c r="N61" s="1901"/>
      <c r="O61" s="6078"/>
      <c r="P61" s="1901"/>
      <c r="Q61" s="6078"/>
      <c r="R61" s="1901"/>
      <c r="S61" s="6078"/>
      <c r="T61" s="1901"/>
      <c r="U61" s="6078"/>
      <c r="V61" s="1901"/>
      <c r="W61" s="6078"/>
      <c r="X61" s="1901"/>
      <c r="Y61" s="6078"/>
      <c r="Z61" s="1901"/>
      <c r="AA61" s="6078"/>
      <c r="AB61" s="1901"/>
      <c r="AC61" s="6078"/>
      <c r="AD61" s="1901"/>
      <c r="AE61" s="6078"/>
      <c r="AF61" s="1901"/>
      <c r="AG61" s="6078"/>
      <c r="AH61" s="1901"/>
      <c r="AI61" s="6078"/>
      <c r="AJ61" s="1901"/>
      <c r="AK61" s="6078"/>
      <c r="AL61" s="1903"/>
      <c r="AM61" s="6078"/>
      <c r="AN61" s="1925"/>
    </row>
    <row r="62" spans="1:40" x14ac:dyDescent="0.25">
      <c r="A62" s="6533"/>
      <c r="B62" s="2255" t="s">
        <v>77</v>
      </c>
      <c r="C62" s="6072">
        <f t="shared" si="1"/>
        <v>0</v>
      </c>
      <c r="D62" s="6079">
        <f t="shared" si="4"/>
        <v>0</v>
      </c>
      <c r="E62" s="6080">
        <f t="shared" si="4"/>
        <v>0</v>
      </c>
      <c r="F62" s="1907"/>
      <c r="G62" s="1908"/>
      <c r="H62" s="1907"/>
      <c r="I62" s="1908"/>
      <c r="J62" s="1907"/>
      <c r="K62" s="1911"/>
      <c r="L62" s="1907"/>
      <c r="M62" s="1911"/>
      <c r="N62" s="1907"/>
      <c r="O62" s="1911"/>
      <c r="P62" s="1907"/>
      <c r="Q62" s="1911"/>
      <c r="R62" s="1907"/>
      <c r="S62" s="1911"/>
      <c r="T62" s="1907"/>
      <c r="U62" s="1911"/>
      <c r="V62" s="1907"/>
      <c r="W62" s="1911"/>
      <c r="X62" s="1907"/>
      <c r="Y62" s="1911"/>
      <c r="Z62" s="1907"/>
      <c r="AA62" s="1911"/>
      <c r="AB62" s="1907"/>
      <c r="AC62" s="1911"/>
      <c r="AD62" s="1907"/>
      <c r="AE62" s="1911"/>
      <c r="AF62" s="1907"/>
      <c r="AG62" s="1911"/>
      <c r="AH62" s="1907"/>
      <c r="AI62" s="1911"/>
      <c r="AJ62" s="1907"/>
      <c r="AK62" s="1911"/>
      <c r="AL62" s="1909"/>
      <c r="AM62" s="1911"/>
      <c r="AN62" s="2025"/>
    </row>
    <row r="63" spans="1:40" x14ac:dyDescent="0.25">
      <c r="A63" s="6532" t="s">
        <v>89</v>
      </c>
      <c r="B63" s="6071" t="s">
        <v>33</v>
      </c>
      <c r="C63" s="6072">
        <f t="shared" si="1"/>
        <v>0</v>
      </c>
      <c r="D63" s="6072">
        <f t="shared" ref="D63:E66" si="5">SUM(F63+H63+J63+L63+N63)</f>
        <v>0</v>
      </c>
      <c r="E63" s="6073">
        <f t="shared" si="5"/>
        <v>0</v>
      </c>
      <c r="F63" s="5648"/>
      <c r="G63" s="6074"/>
      <c r="H63" s="5863"/>
      <c r="I63" s="35"/>
      <c r="J63" s="5863"/>
      <c r="K63" s="35"/>
      <c r="L63" s="5863"/>
      <c r="M63" s="35"/>
      <c r="N63" s="2264"/>
      <c r="O63" s="35"/>
      <c r="P63" s="5905"/>
      <c r="Q63" s="6092"/>
      <c r="R63" s="5905"/>
      <c r="S63" s="6019"/>
      <c r="T63" s="5905"/>
      <c r="U63" s="6019"/>
      <c r="V63" s="5905"/>
      <c r="W63" s="6019"/>
      <c r="X63" s="5905"/>
      <c r="Y63" s="6019"/>
      <c r="Z63" s="5905"/>
      <c r="AA63" s="6019"/>
      <c r="AB63" s="5905"/>
      <c r="AC63" s="6019"/>
      <c r="AD63" s="5905"/>
      <c r="AE63" s="6019"/>
      <c r="AF63" s="5905"/>
      <c r="AG63" s="6019"/>
      <c r="AH63" s="5905"/>
      <c r="AI63" s="6019"/>
      <c r="AJ63" s="5905"/>
      <c r="AK63" s="6019"/>
      <c r="AL63" s="6093"/>
      <c r="AM63" s="6019"/>
      <c r="AN63" s="2265"/>
    </row>
    <row r="64" spans="1:40" x14ac:dyDescent="0.25">
      <c r="A64" s="6532"/>
      <c r="B64" s="2254" t="s">
        <v>76</v>
      </c>
      <c r="C64" s="6094">
        <f t="shared" si="1"/>
        <v>0</v>
      </c>
      <c r="D64" s="6095">
        <f t="shared" si="5"/>
        <v>0</v>
      </c>
      <c r="E64" s="6096">
        <f t="shared" si="5"/>
        <v>0</v>
      </c>
      <c r="F64" s="1901"/>
      <c r="G64" s="6078"/>
      <c r="H64" s="1901"/>
      <c r="I64" s="6078"/>
      <c r="J64" s="1901"/>
      <c r="K64" s="6078"/>
      <c r="L64" s="1901"/>
      <c r="M64" s="6078"/>
      <c r="N64" s="1903"/>
      <c r="O64" s="6078"/>
      <c r="P64" s="1918"/>
      <c r="Q64" s="1919"/>
      <c r="R64" s="1918"/>
      <c r="S64" s="49"/>
      <c r="T64" s="1918"/>
      <c r="U64" s="49"/>
      <c r="V64" s="1918"/>
      <c r="W64" s="49"/>
      <c r="X64" s="1918"/>
      <c r="Y64" s="49"/>
      <c r="Z64" s="1918"/>
      <c r="AA64" s="49"/>
      <c r="AB64" s="1918"/>
      <c r="AC64" s="49"/>
      <c r="AD64" s="1918"/>
      <c r="AE64" s="49"/>
      <c r="AF64" s="1918"/>
      <c r="AG64" s="49"/>
      <c r="AH64" s="1918"/>
      <c r="AI64" s="49"/>
      <c r="AJ64" s="1918"/>
      <c r="AK64" s="49"/>
      <c r="AL64" s="2150"/>
      <c r="AM64" s="49"/>
      <c r="AN64" s="1925"/>
    </row>
    <row r="65" spans="1:40" x14ac:dyDescent="0.25">
      <c r="A65" s="6532"/>
      <c r="B65" s="6024" t="s">
        <v>35</v>
      </c>
      <c r="C65" s="6094">
        <f t="shared" si="1"/>
        <v>0</v>
      </c>
      <c r="D65" s="6095">
        <f t="shared" si="5"/>
        <v>0</v>
      </c>
      <c r="E65" s="6096">
        <f t="shared" si="5"/>
        <v>0</v>
      </c>
      <c r="F65" s="1901"/>
      <c r="G65" s="6078"/>
      <c r="H65" s="1901"/>
      <c r="I65" s="6078"/>
      <c r="J65" s="1901"/>
      <c r="K65" s="6078"/>
      <c r="L65" s="1901"/>
      <c r="M65" s="6078"/>
      <c r="N65" s="1903"/>
      <c r="O65" s="6078"/>
      <c r="P65" s="1918"/>
      <c r="Q65" s="1919"/>
      <c r="R65" s="1918"/>
      <c r="S65" s="49"/>
      <c r="T65" s="1918"/>
      <c r="U65" s="49"/>
      <c r="V65" s="1918"/>
      <c r="W65" s="49"/>
      <c r="X65" s="1918"/>
      <c r="Y65" s="49"/>
      <c r="Z65" s="1918"/>
      <c r="AA65" s="49"/>
      <c r="AB65" s="1918"/>
      <c r="AC65" s="49"/>
      <c r="AD65" s="1918"/>
      <c r="AE65" s="49"/>
      <c r="AF65" s="1918"/>
      <c r="AG65" s="49"/>
      <c r="AH65" s="1918"/>
      <c r="AI65" s="49"/>
      <c r="AJ65" s="1918"/>
      <c r="AK65" s="49"/>
      <c r="AL65" s="2150"/>
      <c r="AM65" s="49"/>
      <c r="AN65" s="1925"/>
    </row>
    <row r="66" spans="1:40" x14ac:dyDescent="0.25">
      <c r="A66" s="6532"/>
      <c r="B66" s="6097" t="s">
        <v>83</v>
      </c>
      <c r="C66" s="6094">
        <f t="shared" si="1"/>
        <v>0</v>
      </c>
      <c r="D66" s="6095">
        <f t="shared" si="5"/>
        <v>0</v>
      </c>
      <c r="E66" s="6096">
        <f t="shared" si="5"/>
        <v>0</v>
      </c>
      <c r="F66" s="1901"/>
      <c r="G66" s="6078"/>
      <c r="H66" s="1901"/>
      <c r="I66" s="6078"/>
      <c r="J66" s="1901"/>
      <c r="K66" s="6078"/>
      <c r="L66" s="1901"/>
      <c r="M66" s="6078"/>
      <c r="N66" s="1903"/>
      <c r="O66" s="6078"/>
      <c r="P66" s="1918"/>
      <c r="Q66" s="1919"/>
      <c r="R66" s="1918"/>
      <c r="S66" s="49"/>
      <c r="T66" s="1918"/>
      <c r="U66" s="49"/>
      <c r="V66" s="1918"/>
      <c r="W66" s="49"/>
      <c r="X66" s="1918"/>
      <c r="Y66" s="49"/>
      <c r="Z66" s="1918"/>
      <c r="AA66" s="49"/>
      <c r="AB66" s="1918"/>
      <c r="AC66" s="49"/>
      <c r="AD66" s="1918"/>
      <c r="AE66" s="49"/>
      <c r="AF66" s="1918"/>
      <c r="AG66" s="49"/>
      <c r="AH66" s="1918"/>
      <c r="AI66" s="49"/>
      <c r="AJ66" s="1918"/>
      <c r="AK66" s="49"/>
      <c r="AL66" s="2150"/>
      <c r="AM66" s="49"/>
      <c r="AN66" s="1925"/>
    </row>
    <row r="67" spans="1:40" x14ac:dyDescent="0.25">
      <c r="A67" s="6533"/>
      <c r="B67" s="6098" t="s">
        <v>77</v>
      </c>
      <c r="C67" s="6094">
        <f t="shared" si="1"/>
        <v>0</v>
      </c>
      <c r="D67" s="6099">
        <f>SUM(F67+H67+J67+L67+N67+P67+R67+T67+V67+X67+Z67+AB67+AD67+AF67+AH67+AJ67+AL67)</f>
        <v>0</v>
      </c>
      <c r="E67" s="6100">
        <f>SUM(G67+I67+K67+M67+O67+Q67+S67+U67+W67+Y67+AA67+AC67+AE67+AG67+AI67+AK67+AM67)</f>
        <v>0</v>
      </c>
      <c r="F67" s="1907"/>
      <c r="G67" s="1908"/>
      <c r="H67" s="1907"/>
      <c r="I67" s="1908"/>
      <c r="J67" s="1907"/>
      <c r="K67" s="1911"/>
      <c r="L67" s="1907"/>
      <c r="M67" s="1911"/>
      <c r="N67" s="1909"/>
      <c r="O67" s="1911"/>
      <c r="P67" s="2225"/>
      <c r="Q67" s="2263"/>
      <c r="R67" s="2225"/>
      <c r="S67" s="2228"/>
      <c r="T67" s="2225"/>
      <c r="U67" s="2228"/>
      <c r="V67" s="2225"/>
      <c r="W67" s="2228"/>
      <c r="X67" s="2225"/>
      <c r="Y67" s="2228"/>
      <c r="Z67" s="2225"/>
      <c r="AA67" s="2228"/>
      <c r="AB67" s="2225"/>
      <c r="AC67" s="2228"/>
      <c r="AD67" s="2225"/>
      <c r="AE67" s="2228"/>
      <c r="AF67" s="2225"/>
      <c r="AG67" s="2228"/>
      <c r="AH67" s="2225"/>
      <c r="AI67" s="2228"/>
      <c r="AJ67" s="2225"/>
      <c r="AK67" s="2228"/>
      <c r="AL67" s="2266"/>
      <c r="AM67" s="2228"/>
      <c r="AN67" s="2025"/>
    </row>
    <row r="68" spans="1:40" x14ac:dyDescent="0.25">
      <c r="A68" s="6064" t="s">
        <v>90</v>
      </c>
      <c r="B68" s="6064"/>
      <c r="C68" s="55"/>
      <c r="D68" s="55"/>
      <c r="E68" s="56"/>
      <c r="F68" s="56"/>
      <c r="G68" s="56"/>
      <c r="H68" s="57"/>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row>
    <row r="69" spans="1:40" ht="15" customHeight="1" x14ac:dyDescent="0.25">
      <c r="A69" s="6534" t="s">
        <v>91</v>
      </c>
      <c r="B69" s="6535"/>
      <c r="C69" s="6538" t="s">
        <v>92</v>
      </c>
      <c r="D69" s="6538"/>
      <c r="E69" s="6538"/>
      <c r="F69" s="6538" t="s">
        <v>93</v>
      </c>
      <c r="G69" s="6538"/>
      <c r="H69" s="6538"/>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row>
    <row r="70" spans="1:40" x14ac:dyDescent="0.25">
      <c r="A70" s="6536"/>
      <c r="B70" s="6537"/>
      <c r="C70" s="6101" t="s">
        <v>55</v>
      </c>
      <c r="D70" s="6102" t="s">
        <v>81</v>
      </c>
      <c r="E70" s="6102" t="s">
        <v>56</v>
      </c>
      <c r="F70" s="6103" t="s">
        <v>55</v>
      </c>
      <c r="G70" s="6104" t="s">
        <v>81</v>
      </c>
      <c r="H70" s="6105" t="s">
        <v>56</v>
      </c>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row>
    <row r="71" spans="1:40" x14ac:dyDescent="0.25">
      <c r="A71" s="6539" t="s">
        <v>94</v>
      </c>
      <c r="B71" s="6539"/>
      <c r="C71" s="5815">
        <f>SUM(E71:E71)</f>
        <v>0</v>
      </c>
      <c r="D71" s="1926"/>
      <c r="E71" s="1926"/>
      <c r="F71" s="5815">
        <f>SUM(G71:H71)</f>
        <v>0</v>
      </c>
      <c r="G71" s="1926"/>
      <c r="H71" s="63"/>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row>
    <row r="72" spans="1:40" x14ac:dyDescent="0.25">
      <c r="A72" s="6527" t="s">
        <v>95</v>
      </c>
      <c r="B72" s="6527"/>
      <c r="C72" s="2245">
        <f>SUM(E72:E72)</f>
        <v>0</v>
      </c>
      <c r="D72" s="1926"/>
      <c r="E72" s="1926"/>
      <c r="F72" s="2245">
        <f>SUM(G72:H72)</f>
        <v>0</v>
      </c>
      <c r="G72" s="1926"/>
      <c r="H72" s="63"/>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row>
    <row r="73" spans="1:40" x14ac:dyDescent="0.25">
      <c r="A73" s="6547" t="s">
        <v>96</v>
      </c>
      <c r="B73" s="6547"/>
      <c r="C73" s="2245">
        <f>SUM(E73:E73)</f>
        <v>0</v>
      </c>
      <c r="D73" s="1926"/>
      <c r="E73" s="1926"/>
      <c r="F73" s="2245">
        <f>SUM(G73:H73)</f>
        <v>0</v>
      </c>
      <c r="G73" s="1926"/>
      <c r="H73" s="63"/>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row>
    <row r="74" spans="1:40" ht="23.25" customHeight="1" x14ac:dyDescent="0.25">
      <c r="A74" s="6548" t="s">
        <v>97</v>
      </c>
      <c r="B74" s="6548"/>
      <c r="C74" s="6057">
        <f>SUM(E74:E74)</f>
        <v>0</v>
      </c>
      <c r="D74" s="1926"/>
      <c r="E74" s="1926"/>
      <c r="F74" s="2249">
        <f>SUM(G74:H74)</f>
        <v>0</v>
      </c>
      <c r="G74" s="1926"/>
      <c r="H74" s="63"/>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row>
    <row r="75" spans="1:40" x14ac:dyDescent="0.25">
      <c r="A75" s="6549" t="s">
        <v>50</v>
      </c>
      <c r="B75" s="6549"/>
      <c r="C75" s="6106">
        <f t="shared" ref="C75:H75" si="6">SUM(C71:C74)</f>
        <v>0</v>
      </c>
      <c r="D75" s="6107">
        <f t="shared" si="6"/>
        <v>0</v>
      </c>
      <c r="E75" s="6108">
        <f t="shared" si="6"/>
        <v>0</v>
      </c>
      <c r="F75" s="6106">
        <f t="shared" si="6"/>
        <v>0</v>
      </c>
      <c r="G75" s="6107">
        <f t="shared" si="6"/>
        <v>0</v>
      </c>
      <c r="H75" s="6109">
        <f t="shared" si="6"/>
        <v>0</v>
      </c>
      <c r="I75" s="64"/>
      <c r="J75" s="59"/>
      <c r="K75" s="59"/>
      <c r="L75" s="59"/>
      <c r="M75" s="59"/>
      <c r="N75" s="59"/>
      <c r="O75" s="59"/>
      <c r="P75" s="59"/>
      <c r="Q75" s="59"/>
      <c r="R75" s="59"/>
      <c r="S75" s="59"/>
      <c r="T75" s="59"/>
      <c r="U75" s="65"/>
      <c r="V75" s="65"/>
      <c r="W75" s="59"/>
      <c r="X75" s="59"/>
      <c r="Y75" s="59"/>
      <c r="Z75" s="59"/>
      <c r="AA75" s="59"/>
      <c r="AB75" s="59"/>
      <c r="AC75" s="59"/>
      <c r="AD75" s="59"/>
      <c r="AE75" s="59"/>
      <c r="AF75" s="59"/>
      <c r="AG75" s="59"/>
      <c r="AH75" s="59"/>
      <c r="AI75" s="59"/>
      <c r="AJ75" s="59"/>
      <c r="AK75" s="59"/>
      <c r="AL75" s="59"/>
      <c r="AM75" s="59"/>
      <c r="AN75" s="59"/>
    </row>
    <row r="76" spans="1:40" ht="15.75" x14ac:dyDescent="0.25">
      <c r="A76" s="6065" t="s">
        <v>98</v>
      </c>
      <c r="B76" s="6065"/>
      <c r="C76" s="6065"/>
      <c r="D76" s="6065"/>
      <c r="E76" s="66"/>
      <c r="F76" s="66"/>
      <c r="G76" s="66"/>
      <c r="H76" s="66"/>
      <c r="I76" s="66"/>
      <c r="J76" s="66"/>
      <c r="K76" s="66"/>
      <c r="L76" s="66"/>
      <c r="M76" s="66"/>
      <c r="N76" s="66"/>
      <c r="O76" s="66"/>
      <c r="P76" s="66"/>
      <c r="Q76" s="66"/>
      <c r="R76" s="66"/>
      <c r="S76" s="66"/>
      <c r="T76" s="66"/>
      <c r="U76" s="66"/>
      <c r="V76" s="7"/>
      <c r="W76" s="7"/>
      <c r="X76" s="7"/>
      <c r="Y76" s="7"/>
      <c r="Z76" s="7"/>
      <c r="AA76" s="7"/>
      <c r="AB76" s="7"/>
      <c r="AC76" s="7"/>
      <c r="AD76" s="7"/>
      <c r="AE76" s="7"/>
      <c r="AF76" s="7"/>
      <c r="AG76" s="7"/>
      <c r="AH76" s="7"/>
      <c r="AI76" s="7"/>
      <c r="AJ76" s="7"/>
      <c r="AK76" s="7"/>
      <c r="AL76" s="5"/>
      <c r="AM76" s="5"/>
    </row>
    <row r="77" spans="1:40" ht="15" customHeight="1" x14ac:dyDescent="0.25">
      <c r="A77" s="6550" t="s">
        <v>99</v>
      </c>
      <c r="B77" s="6552" t="s">
        <v>100</v>
      </c>
      <c r="C77" s="6552" t="s">
        <v>101</v>
      </c>
      <c r="D77" s="6552" t="s">
        <v>3581</v>
      </c>
      <c r="E77" s="6553" t="s">
        <v>6</v>
      </c>
      <c r="F77" s="6554"/>
      <c r="G77" s="2"/>
      <c r="H77" s="5"/>
      <c r="I77" s="5"/>
      <c r="J77" s="5"/>
      <c r="K77" s="5"/>
      <c r="L77" s="5"/>
      <c r="M77" s="5"/>
      <c r="N77" s="5"/>
      <c r="O77" s="5"/>
      <c r="P77" s="5"/>
      <c r="Q77" s="5"/>
      <c r="R77" s="5"/>
      <c r="S77" s="5"/>
      <c r="T77" s="67"/>
      <c r="U77" s="67"/>
      <c r="V77" s="5"/>
      <c r="W77" s="5"/>
      <c r="X77" s="5"/>
      <c r="Y77" s="5"/>
      <c r="Z77" s="5"/>
      <c r="AA77" s="5"/>
      <c r="AB77" s="5"/>
      <c r="AC77" s="5"/>
      <c r="AD77" s="5"/>
      <c r="AE77" s="5"/>
      <c r="AF77" s="5"/>
      <c r="AG77" s="5"/>
      <c r="AH77" s="5"/>
      <c r="AI77" s="5"/>
      <c r="AJ77" s="5"/>
      <c r="AK77" s="5"/>
      <c r="AL77" s="5"/>
      <c r="AM77" s="5"/>
      <c r="AN77" s="5"/>
    </row>
    <row r="78" spans="1:40" x14ac:dyDescent="0.25">
      <c r="A78" s="6551"/>
      <c r="B78" s="6488"/>
      <c r="C78" s="6488"/>
      <c r="D78" s="6488"/>
      <c r="E78" s="6110" t="s">
        <v>81</v>
      </c>
      <c r="F78" s="6111" t="s">
        <v>56</v>
      </c>
      <c r="G78" s="2"/>
      <c r="H78" s="68"/>
      <c r="I78" s="5"/>
      <c r="J78" s="5"/>
      <c r="K78" s="5"/>
      <c r="L78" s="5"/>
      <c r="M78" s="5"/>
      <c r="N78" s="5"/>
      <c r="O78" s="5"/>
      <c r="P78" s="5"/>
      <c r="Q78" s="5"/>
      <c r="R78" s="5"/>
      <c r="S78" s="5"/>
      <c r="T78" s="67"/>
      <c r="U78" s="67"/>
      <c r="V78" s="5"/>
      <c r="W78" s="5"/>
      <c r="X78" s="5"/>
      <c r="Y78" s="5"/>
      <c r="Z78" s="5"/>
      <c r="AA78" s="5"/>
      <c r="AB78" s="5"/>
      <c r="AC78" s="5"/>
      <c r="AD78" s="5"/>
      <c r="AE78" s="5"/>
      <c r="AF78" s="5"/>
      <c r="AG78" s="5"/>
      <c r="AH78" s="5"/>
      <c r="AI78" s="5"/>
      <c r="AJ78" s="5"/>
      <c r="AK78" s="5"/>
      <c r="AL78" s="5"/>
      <c r="AM78" s="5"/>
      <c r="AN78" s="5"/>
    </row>
    <row r="79" spans="1:40" x14ac:dyDescent="0.25">
      <c r="A79" s="6555" t="s">
        <v>102</v>
      </c>
      <c r="B79" s="6112" t="s">
        <v>103</v>
      </c>
      <c r="C79" s="2267"/>
      <c r="D79" s="6113"/>
      <c r="E79" s="2147"/>
      <c r="F79" s="6078"/>
      <c r="G79" s="2"/>
      <c r="H79" s="69"/>
      <c r="I79" s="5"/>
      <c r="J79" s="5"/>
      <c r="K79" s="5"/>
      <c r="L79" s="5"/>
      <c r="M79" s="5"/>
      <c r="N79" s="5"/>
      <c r="O79" s="5"/>
      <c r="P79" s="5"/>
      <c r="Q79" s="5"/>
      <c r="R79" s="5"/>
      <c r="S79" s="5"/>
      <c r="T79" s="67"/>
      <c r="U79" s="67"/>
      <c r="V79" s="5"/>
      <c r="W79" s="5"/>
      <c r="X79" s="5"/>
      <c r="Y79" s="5"/>
      <c r="Z79" s="5"/>
      <c r="AA79" s="5"/>
      <c r="AB79" s="5"/>
      <c r="AC79" s="5"/>
      <c r="AD79" s="5"/>
      <c r="AE79" s="5"/>
      <c r="AF79" s="5"/>
      <c r="AG79" s="5"/>
      <c r="AH79" s="5"/>
      <c r="AI79" s="5"/>
      <c r="AJ79" s="5"/>
      <c r="AK79" s="5"/>
      <c r="AL79" s="5"/>
      <c r="AM79" s="5"/>
      <c r="AN79" s="5"/>
    </row>
    <row r="80" spans="1:40" x14ac:dyDescent="0.25">
      <c r="A80" s="6532"/>
      <c r="B80" s="2254" t="s">
        <v>104</v>
      </c>
      <c r="C80" s="2254"/>
      <c r="D80" s="2268"/>
      <c r="E80" s="2147"/>
      <c r="F80" s="6078"/>
      <c r="G80" s="2"/>
      <c r="H80" s="69"/>
      <c r="I80" s="5"/>
      <c r="J80" s="5"/>
      <c r="K80" s="5"/>
      <c r="L80" s="5"/>
      <c r="M80" s="5"/>
      <c r="N80" s="5"/>
      <c r="O80" s="5"/>
      <c r="P80" s="5"/>
      <c r="Q80" s="5"/>
      <c r="R80" s="5"/>
      <c r="S80" s="5"/>
      <c r="T80" s="67"/>
      <c r="U80" s="67"/>
      <c r="V80" s="5"/>
      <c r="W80" s="5"/>
      <c r="X80" s="5"/>
      <c r="Y80" s="5"/>
      <c r="Z80" s="5"/>
      <c r="AA80" s="5"/>
      <c r="AB80" s="5"/>
      <c r="AC80" s="5"/>
      <c r="AD80" s="5"/>
      <c r="AE80" s="5"/>
      <c r="AF80" s="5"/>
      <c r="AG80" s="5"/>
      <c r="AH80" s="5"/>
      <c r="AI80" s="5"/>
      <c r="AJ80" s="5"/>
      <c r="AK80" s="5"/>
      <c r="AL80" s="5"/>
      <c r="AM80" s="5"/>
      <c r="AN80" s="5"/>
    </row>
    <row r="81" spans="1:40" x14ac:dyDescent="0.25">
      <c r="A81" s="6532"/>
      <c r="B81" s="2254" t="s">
        <v>105</v>
      </c>
      <c r="C81" s="2254"/>
      <c r="D81" s="2268"/>
      <c r="E81" s="2147"/>
      <c r="F81" s="6078"/>
      <c r="G81" s="2"/>
      <c r="H81" s="69"/>
      <c r="I81" s="5"/>
      <c r="J81" s="5"/>
      <c r="K81" s="5"/>
      <c r="L81" s="5"/>
      <c r="M81" s="5"/>
      <c r="N81" s="5"/>
      <c r="O81" s="5"/>
      <c r="P81" s="5"/>
      <c r="Q81" s="5"/>
      <c r="R81" s="5"/>
      <c r="S81" s="5"/>
      <c r="T81" s="67"/>
      <c r="U81" s="67"/>
      <c r="V81" s="5"/>
      <c r="W81" s="5"/>
      <c r="X81" s="5"/>
      <c r="Y81" s="5"/>
      <c r="Z81" s="5"/>
      <c r="AA81" s="5"/>
      <c r="AB81" s="5"/>
      <c r="AC81" s="5"/>
      <c r="AD81" s="5"/>
      <c r="AE81" s="5"/>
      <c r="AF81" s="5"/>
      <c r="AG81" s="5"/>
      <c r="AH81" s="5"/>
      <c r="AI81" s="5"/>
      <c r="AJ81" s="5"/>
      <c r="AK81" s="5"/>
      <c r="AL81" s="5"/>
      <c r="AM81" s="5"/>
      <c r="AN81" s="5"/>
    </row>
    <row r="82" spans="1:40" x14ac:dyDescent="0.25">
      <c r="A82" s="6532"/>
      <c r="B82" s="2254" t="s">
        <v>106</v>
      </c>
      <c r="C82" s="2254"/>
      <c r="D82" s="2268"/>
      <c r="E82" s="2147"/>
      <c r="F82" s="6078"/>
      <c r="G82" s="2"/>
      <c r="H82" s="69"/>
      <c r="I82" s="5"/>
      <c r="J82" s="5"/>
      <c r="K82" s="5"/>
      <c r="L82" s="5"/>
      <c r="M82" s="5"/>
      <c r="N82" s="5"/>
      <c r="O82" s="5"/>
      <c r="P82" s="5"/>
      <c r="Q82" s="5"/>
      <c r="R82" s="5"/>
      <c r="S82" s="5"/>
      <c r="T82" s="67"/>
      <c r="U82" s="67"/>
      <c r="V82" s="5"/>
      <c r="W82" s="5"/>
      <c r="X82" s="5"/>
      <c r="Y82" s="5"/>
      <c r="Z82" s="5"/>
      <c r="AA82" s="5"/>
      <c r="AB82" s="5"/>
      <c r="AC82" s="5"/>
      <c r="AD82" s="5"/>
      <c r="AE82" s="5"/>
      <c r="AF82" s="5"/>
      <c r="AG82" s="5"/>
      <c r="AH82" s="5"/>
      <c r="AI82" s="5"/>
      <c r="AJ82" s="5"/>
      <c r="AK82" s="5"/>
      <c r="AL82" s="5"/>
      <c r="AM82" s="5"/>
      <c r="AN82" s="5"/>
    </row>
    <row r="83" spans="1:40" x14ac:dyDescent="0.25">
      <c r="A83" s="6533"/>
      <c r="B83" s="2255" t="s">
        <v>107</v>
      </c>
      <c r="C83" s="2255"/>
      <c r="D83" s="2229"/>
      <c r="E83" s="2269"/>
      <c r="F83" s="1911"/>
      <c r="G83" s="2"/>
      <c r="H83" s="69"/>
      <c r="I83" s="5"/>
      <c r="J83" s="5"/>
      <c r="K83" s="5"/>
      <c r="L83" s="5"/>
      <c r="M83" s="5"/>
      <c r="N83" s="5"/>
      <c r="O83" s="5"/>
      <c r="P83" s="5"/>
      <c r="Q83" s="5"/>
      <c r="R83" s="5"/>
      <c r="S83" s="5"/>
      <c r="T83" s="67"/>
      <c r="U83" s="67"/>
      <c r="V83" s="5"/>
      <c r="W83" s="5"/>
      <c r="X83" s="5"/>
      <c r="Y83" s="5"/>
      <c r="Z83" s="5"/>
      <c r="AA83" s="5"/>
      <c r="AB83" s="5"/>
      <c r="AC83" s="5"/>
      <c r="AD83" s="5"/>
      <c r="AE83" s="5"/>
      <c r="AF83" s="5"/>
      <c r="AG83" s="5"/>
      <c r="AH83" s="5"/>
      <c r="AI83" s="5"/>
      <c r="AJ83" s="5"/>
      <c r="AK83" s="5"/>
      <c r="AL83" s="5"/>
      <c r="AM83" s="5"/>
      <c r="AN83" s="5"/>
    </row>
    <row r="84" spans="1:40" x14ac:dyDescent="0.25">
      <c r="A84" s="6556" t="s">
        <v>108</v>
      </c>
      <c r="B84" s="6071" t="s">
        <v>103</v>
      </c>
      <c r="C84" s="70"/>
      <c r="D84" s="2270"/>
      <c r="E84" s="70"/>
      <c r="F84" s="35"/>
      <c r="G84" s="2"/>
      <c r="H84" s="69"/>
      <c r="I84" s="5"/>
      <c r="J84" s="5"/>
      <c r="K84" s="5"/>
      <c r="L84" s="5"/>
      <c r="M84" s="5"/>
      <c r="N84" s="5"/>
      <c r="O84" s="5"/>
      <c r="P84" s="5"/>
      <c r="Q84" s="5"/>
      <c r="R84" s="5"/>
      <c r="S84" s="5"/>
      <c r="T84" s="67"/>
      <c r="U84" s="67"/>
      <c r="V84" s="5"/>
      <c r="W84" s="5"/>
      <c r="X84" s="5"/>
      <c r="Y84" s="5"/>
      <c r="Z84" s="5"/>
      <c r="AA84" s="5"/>
      <c r="AB84" s="5"/>
      <c r="AC84" s="5"/>
      <c r="AD84" s="5"/>
      <c r="AE84" s="5"/>
      <c r="AF84" s="5"/>
      <c r="AG84" s="5"/>
      <c r="AH84" s="5"/>
      <c r="AI84" s="5"/>
      <c r="AJ84" s="5"/>
      <c r="AK84" s="5"/>
      <c r="AL84" s="5"/>
      <c r="AM84" s="5"/>
      <c r="AN84" s="5"/>
    </row>
    <row r="85" spans="1:40" x14ac:dyDescent="0.25">
      <c r="A85" s="6532"/>
      <c r="B85" s="2254" t="s">
        <v>104</v>
      </c>
      <c r="C85" s="2147"/>
      <c r="D85" s="2271"/>
      <c r="E85" s="2147"/>
      <c r="F85" s="6078"/>
      <c r="G85" s="2"/>
      <c r="H85" s="69"/>
      <c r="I85" s="5"/>
      <c r="J85" s="5"/>
      <c r="K85" s="5"/>
      <c r="L85" s="5"/>
      <c r="M85" s="5"/>
      <c r="N85" s="5"/>
      <c r="O85" s="5"/>
      <c r="P85" s="5"/>
      <c r="Q85" s="5"/>
      <c r="R85" s="5"/>
      <c r="S85" s="5"/>
      <c r="T85" s="67"/>
      <c r="U85" s="67"/>
      <c r="V85" s="5"/>
      <c r="W85" s="5"/>
      <c r="X85" s="5"/>
      <c r="Y85" s="5"/>
      <c r="Z85" s="5"/>
      <c r="AA85" s="5"/>
      <c r="AB85" s="5"/>
      <c r="AC85" s="5"/>
      <c r="AD85" s="5"/>
      <c r="AE85" s="5"/>
      <c r="AF85" s="5"/>
      <c r="AG85" s="5"/>
      <c r="AH85" s="5"/>
      <c r="AI85" s="5"/>
      <c r="AJ85" s="5"/>
      <c r="AK85" s="5"/>
      <c r="AL85" s="5"/>
      <c r="AM85" s="5"/>
      <c r="AN85" s="5"/>
    </row>
    <row r="86" spans="1:40" x14ac:dyDescent="0.25">
      <c r="A86" s="6532"/>
      <c r="B86" s="2254" t="s">
        <v>105</v>
      </c>
      <c r="C86" s="2147"/>
      <c r="D86" s="2271"/>
      <c r="E86" s="2147"/>
      <c r="F86" s="6078"/>
      <c r="G86" s="2"/>
      <c r="H86" s="69"/>
      <c r="I86" s="5"/>
      <c r="J86" s="5"/>
      <c r="K86" s="5"/>
      <c r="L86" s="5"/>
      <c r="M86" s="5"/>
      <c r="N86" s="5"/>
      <c r="O86" s="5"/>
      <c r="P86" s="5"/>
      <c r="Q86" s="5"/>
      <c r="R86" s="5"/>
      <c r="S86" s="5"/>
      <c r="T86" s="67"/>
      <c r="U86" s="67"/>
      <c r="V86" s="5"/>
      <c r="W86" s="5"/>
      <c r="X86" s="5"/>
      <c r="Y86" s="5"/>
      <c r="Z86" s="5"/>
      <c r="AA86" s="5"/>
      <c r="AB86" s="5"/>
      <c r="AC86" s="5"/>
      <c r="AD86" s="5"/>
      <c r="AE86" s="5"/>
      <c r="AF86" s="5"/>
      <c r="AG86" s="5"/>
      <c r="AH86" s="5"/>
      <c r="AI86" s="5"/>
      <c r="AJ86" s="5"/>
      <c r="AK86" s="5"/>
      <c r="AL86" s="5"/>
      <c r="AM86" s="5"/>
      <c r="AN86" s="5"/>
    </row>
    <row r="87" spans="1:40" x14ac:dyDescent="0.25">
      <c r="A87" s="6532"/>
      <c r="B87" s="2254" t="s">
        <v>106</v>
      </c>
      <c r="C87" s="2147"/>
      <c r="D87" s="2271"/>
      <c r="E87" s="2147"/>
      <c r="F87" s="6078"/>
      <c r="G87" s="2"/>
      <c r="H87" s="69"/>
      <c r="I87" s="5"/>
      <c r="J87" s="5"/>
      <c r="K87" s="5"/>
      <c r="L87" s="5"/>
      <c r="M87" s="5"/>
      <c r="N87" s="5"/>
      <c r="O87" s="5"/>
      <c r="P87" s="5"/>
      <c r="Q87" s="5"/>
      <c r="R87" s="5"/>
      <c r="S87" s="5"/>
      <c r="T87" s="67"/>
      <c r="U87" s="67"/>
      <c r="V87" s="5"/>
      <c r="W87" s="5"/>
      <c r="X87" s="5"/>
      <c r="Y87" s="5"/>
      <c r="Z87" s="5"/>
      <c r="AA87" s="5"/>
      <c r="AB87" s="5"/>
      <c r="AC87" s="5"/>
      <c r="AD87" s="5"/>
      <c r="AE87" s="5"/>
      <c r="AF87" s="5"/>
      <c r="AG87" s="5"/>
      <c r="AH87" s="5"/>
      <c r="AI87" s="5"/>
      <c r="AJ87" s="5"/>
      <c r="AK87" s="5"/>
      <c r="AL87" s="5"/>
      <c r="AM87" s="5"/>
      <c r="AN87" s="5"/>
    </row>
    <row r="88" spans="1:40" x14ac:dyDescent="0.25">
      <c r="A88" s="6533"/>
      <c r="B88" s="2255" t="s">
        <v>107</v>
      </c>
      <c r="C88" s="2269"/>
      <c r="D88" s="2272"/>
      <c r="E88" s="2269"/>
      <c r="F88" s="1911"/>
      <c r="G88" s="2"/>
      <c r="H88" s="69"/>
      <c r="I88" s="5"/>
      <c r="J88" s="5"/>
      <c r="K88" s="5"/>
      <c r="L88" s="5"/>
      <c r="M88" s="5"/>
      <c r="N88" s="5"/>
      <c r="O88" s="5"/>
      <c r="P88" s="5"/>
      <c r="Q88" s="5"/>
      <c r="R88" s="5"/>
      <c r="S88" s="5"/>
      <c r="T88" s="67"/>
      <c r="U88" s="67"/>
      <c r="V88" s="5"/>
      <c r="W88" s="5"/>
      <c r="X88" s="5"/>
      <c r="Y88" s="5"/>
      <c r="Z88" s="5"/>
      <c r="AA88" s="5"/>
      <c r="AB88" s="5"/>
      <c r="AC88" s="5"/>
      <c r="AD88" s="5"/>
      <c r="AE88" s="5"/>
      <c r="AF88" s="5"/>
      <c r="AG88" s="5"/>
      <c r="AH88" s="5"/>
      <c r="AI88" s="5"/>
      <c r="AJ88" s="5"/>
      <c r="AK88" s="5"/>
      <c r="AL88" s="5"/>
      <c r="AM88" s="5"/>
      <c r="AN88" s="5"/>
    </row>
    <row r="89" spans="1:40" x14ac:dyDescent="0.25">
      <c r="A89" s="71" t="s">
        <v>109</v>
      </c>
      <c r="B89" s="5"/>
      <c r="C89" s="5"/>
      <c r="D89" s="5"/>
      <c r="E89" s="5"/>
      <c r="F89" s="5"/>
      <c r="G89" s="5"/>
      <c r="H89" s="5"/>
      <c r="I89" s="5"/>
      <c r="J89" s="5"/>
      <c r="K89" s="5"/>
      <c r="L89" s="5"/>
      <c r="M89" s="5"/>
      <c r="N89" s="5"/>
      <c r="O89" s="5"/>
      <c r="P89" s="5"/>
      <c r="Q89" s="5"/>
      <c r="R89" s="5"/>
      <c r="S89" s="5"/>
      <c r="T89" s="5"/>
      <c r="U89" s="5"/>
      <c r="V89" s="5"/>
      <c r="W89" s="5"/>
      <c r="X89" s="67"/>
      <c r="Y89" s="67"/>
      <c r="Z89" s="5"/>
      <c r="AA89" s="5"/>
      <c r="AB89" s="5"/>
      <c r="AC89" s="5"/>
      <c r="AD89" s="5"/>
      <c r="AE89" s="5"/>
      <c r="AF89" s="5"/>
      <c r="AG89" s="5"/>
      <c r="AH89" s="5"/>
      <c r="AI89" s="5"/>
      <c r="AJ89" s="5"/>
      <c r="AK89" s="5"/>
      <c r="AL89" s="5"/>
      <c r="AM89" s="5"/>
    </row>
    <row r="90" spans="1:40" ht="20.25" customHeight="1" x14ac:dyDescent="0.25">
      <c r="A90" s="6114" t="s">
        <v>110</v>
      </c>
      <c r="B90" s="38"/>
      <c r="C90" s="38"/>
      <c r="D90" s="38"/>
      <c r="E90" s="38"/>
      <c r="F90" s="38"/>
      <c r="G90" s="38"/>
      <c r="H90" s="38"/>
      <c r="I90" s="38"/>
      <c r="J90" s="38"/>
      <c r="K90" s="38"/>
      <c r="L90" s="38"/>
      <c r="M90" s="38"/>
      <c r="N90" s="38"/>
      <c r="O90" s="38"/>
      <c r="P90" s="38"/>
      <c r="Q90" s="38"/>
      <c r="R90" s="38"/>
      <c r="S90" s="38"/>
      <c r="T90" s="38"/>
      <c r="U90" s="38"/>
      <c r="V90" s="38"/>
      <c r="W90" s="38"/>
      <c r="X90" s="72"/>
      <c r="Y90" s="72"/>
      <c r="Z90" s="38"/>
      <c r="AA90" s="38"/>
      <c r="AB90" s="38"/>
      <c r="AC90" s="38"/>
      <c r="AD90" s="38"/>
      <c r="AE90" s="38"/>
      <c r="AF90" s="38"/>
      <c r="AG90" s="38"/>
      <c r="AH90" s="38"/>
      <c r="AI90" s="38"/>
      <c r="AJ90" s="38"/>
      <c r="AK90" s="73"/>
      <c r="AL90" s="73"/>
      <c r="AM90" s="73"/>
    </row>
    <row r="91" spans="1:40" x14ac:dyDescent="0.25">
      <c r="A91" s="6557" t="s">
        <v>3</v>
      </c>
      <c r="B91" s="6560" t="s">
        <v>50</v>
      </c>
      <c r="C91" s="6561"/>
      <c r="D91" s="6562"/>
      <c r="E91" s="6565" t="s">
        <v>51</v>
      </c>
      <c r="F91" s="6565"/>
      <c r="G91" s="6565"/>
      <c r="H91" s="6565"/>
      <c r="I91" s="6565"/>
      <c r="J91" s="6565"/>
      <c r="K91" s="6565"/>
      <c r="L91" s="6565"/>
      <c r="M91" s="6565"/>
      <c r="N91" s="6565"/>
      <c r="O91" s="6565"/>
      <c r="P91" s="6565"/>
      <c r="Q91" s="6565"/>
      <c r="R91" s="6565"/>
      <c r="S91" s="6565"/>
      <c r="T91" s="6565"/>
      <c r="U91" s="6565"/>
      <c r="V91" s="6565"/>
      <c r="W91" s="6565"/>
      <c r="X91" s="6565"/>
      <c r="Y91" s="6565"/>
      <c r="Z91" s="6565"/>
      <c r="AA91" s="6565"/>
      <c r="AB91" s="6565"/>
      <c r="AC91" s="6565"/>
      <c r="AD91" s="6565"/>
      <c r="AE91" s="6565"/>
      <c r="AF91" s="6566"/>
      <c r="AG91" s="6569" t="s">
        <v>52</v>
      </c>
      <c r="AH91" s="6569" t="s">
        <v>111</v>
      </c>
      <c r="AI91" s="6571" t="s">
        <v>112</v>
      </c>
      <c r="AJ91" s="73"/>
      <c r="AK91" s="73"/>
      <c r="AL91" s="73"/>
      <c r="AM91" s="73"/>
    </row>
    <row r="92" spans="1:40" x14ac:dyDescent="0.25">
      <c r="A92" s="6558"/>
      <c r="B92" s="6563"/>
      <c r="C92" s="6564"/>
      <c r="D92" s="6521"/>
      <c r="E92" s="6565" t="s">
        <v>72</v>
      </c>
      <c r="F92" s="6566"/>
      <c r="G92" s="6567" t="s">
        <v>14</v>
      </c>
      <c r="H92" s="6568"/>
      <c r="I92" s="6567" t="s">
        <v>15</v>
      </c>
      <c r="J92" s="6568"/>
      <c r="K92" s="6572" t="s">
        <v>16</v>
      </c>
      <c r="L92" s="6568"/>
      <c r="M92" s="6567" t="s">
        <v>17</v>
      </c>
      <c r="N92" s="6568"/>
      <c r="O92" s="6567" t="s">
        <v>18</v>
      </c>
      <c r="P92" s="6568"/>
      <c r="Q92" s="6567" t="s">
        <v>19</v>
      </c>
      <c r="R92" s="6568"/>
      <c r="S92" s="6567" t="s">
        <v>20</v>
      </c>
      <c r="T92" s="6568"/>
      <c r="U92" s="6567" t="s">
        <v>21</v>
      </c>
      <c r="V92" s="6568"/>
      <c r="W92" s="6567" t="s">
        <v>22</v>
      </c>
      <c r="X92" s="6568"/>
      <c r="Y92" s="6572" t="s">
        <v>23</v>
      </c>
      <c r="Z92" s="6568"/>
      <c r="AA92" s="6572" t="s">
        <v>24</v>
      </c>
      <c r="AB92" s="6568"/>
      <c r="AC92" s="6572" t="s">
        <v>25</v>
      </c>
      <c r="AD92" s="6568"/>
      <c r="AE92" s="6572" t="s">
        <v>26</v>
      </c>
      <c r="AF92" s="6568"/>
      <c r="AG92" s="6570"/>
      <c r="AH92" s="6570"/>
      <c r="AI92" s="6521"/>
      <c r="AJ92" s="73"/>
      <c r="AK92" s="73"/>
      <c r="AL92" s="73"/>
      <c r="AM92" s="73"/>
    </row>
    <row r="93" spans="1:40" x14ac:dyDescent="0.25">
      <c r="A93" s="6559"/>
      <c r="B93" s="6115" t="s">
        <v>55</v>
      </c>
      <c r="C93" s="6116" t="s">
        <v>81</v>
      </c>
      <c r="D93" s="6117" t="s">
        <v>56</v>
      </c>
      <c r="E93" s="6116" t="s">
        <v>81</v>
      </c>
      <c r="F93" s="6117" t="s">
        <v>56</v>
      </c>
      <c r="G93" s="6116" t="s">
        <v>81</v>
      </c>
      <c r="H93" s="6117" t="s">
        <v>56</v>
      </c>
      <c r="I93" s="6116" t="s">
        <v>81</v>
      </c>
      <c r="J93" s="6117" t="s">
        <v>56</v>
      </c>
      <c r="K93" s="6118" t="s">
        <v>81</v>
      </c>
      <c r="L93" s="6117" t="s">
        <v>56</v>
      </c>
      <c r="M93" s="6116" t="s">
        <v>81</v>
      </c>
      <c r="N93" s="6117" t="s">
        <v>56</v>
      </c>
      <c r="O93" s="6116" t="s">
        <v>81</v>
      </c>
      <c r="P93" s="6117" t="s">
        <v>56</v>
      </c>
      <c r="Q93" s="6116" t="s">
        <v>81</v>
      </c>
      <c r="R93" s="6117" t="s">
        <v>56</v>
      </c>
      <c r="S93" s="6116" t="s">
        <v>81</v>
      </c>
      <c r="T93" s="6117" t="s">
        <v>56</v>
      </c>
      <c r="U93" s="6116" t="s">
        <v>81</v>
      </c>
      <c r="V93" s="6117" t="s">
        <v>56</v>
      </c>
      <c r="W93" s="6116" t="s">
        <v>81</v>
      </c>
      <c r="X93" s="6117" t="s">
        <v>56</v>
      </c>
      <c r="Y93" s="6118" t="s">
        <v>81</v>
      </c>
      <c r="Z93" s="6117" t="s">
        <v>56</v>
      </c>
      <c r="AA93" s="6118" t="s">
        <v>81</v>
      </c>
      <c r="AB93" s="6117" t="s">
        <v>56</v>
      </c>
      <c r="AC93" s="6118" t="s">
        <v>81</v>
      </c>
      <c r="AD93" s="6117" t="s">
        <v>56</v>
      </c>
      <c r="AE93" s="6118" t="s">
        <v>81</v>
      </c>
      <c r="AF93" s="6117" t="s">
        <v>56</v>
      </c>
      <c r="AG93" s="6500"/>
      <c r="AH93" s="6500"/>
      <c r="AI93" s="6522"/>
      <c r="AJ93" s="73"/>
      <c r="AK93" s="73"/>
      <c r="AL93" s="73"/>
      <c r="AM93" s="73"/>
    </row>
    <row r="94" spans="1:40" x14ac:dyDescent="0.25">
      <c r="A94" s="6034" t="s">
        <v>113</v>
      </c>
      <c r="B94" s="6119">
        <f>SUM(C94:D94)</f>
        <v>0</v>
      </c>
      <c r="C94" s="6120">
        <f>SUM(E94+G94+I94+K94+M94+O94+Q94+S94+U94+W94+Y94+AA94+AC94+AE94)</f>
        <v>0</v>
      </c>
      <c r="D94" s="6121">
        <f t="shared" ref="D94:D96" si="7">SUM(F94+H94+J94+L94+N94+P94+R94+T94+V94+X94+Z94+AB94+AD94+AF94)</f>
        <v>0</v>
      </c>
      <c r="E94" s="63"/>
      <c r="F94" s="1926"/>
      <c r="G94" s="63"/>
      <c r="H94" s="63"/>
      <c r="I94" s="1926"/>
      <c r="J94" s="63"/>
      <c r="K94" s="63"/>
      <c r="L94" s="1926"/>
      <c r="M94" s="63"/>
      <c r="N94" s="63"/>
      <c r="O94" s="1926"/>
      <c r="P94" s="63"/>
      <c r="Q94" s="63"/>
      <c r="R94" s="1926"/>
      <c r="S94" s="63"/>
      <c r="T94" s="63"/>
      <c r="U94" s="1926"/>
      <c r="V94" s="63"/>
      <c r="W94" s="63"/>
      <c r="X94" s="1926"/>
      <c r="Y94" s="63"/>
      <c r="Z94" s="63"/>
      <c r="AA94" s="1926"/>
      <c r="AB94" s="63"/>
      <c r="AC94" s="63"/>
      <c r="AD94" s="1926"/>
      <c r="AE94" s="63"/>
      <c r="AF94" s="63"/>
      <c r="AG94" s="1926"/>
      <c r="AH94" s="63"/>
      <c r="AI94" s="63"/>
      <c r="AJ94" s="2241"/>
      <c r="AK94" s="73"/>
      <c r="AL94" s="73"/>
      <c r="AM94" s="73"/>
    </row>
    <row r="95" spans="1:40" x14ac:dyDescent="0.25">
      <c r="A95" s="2274" t="s">
        <v>114</v>
      </c>
      <c r="B95" s="2275">
        <f>SUM(C95:D95)</f>
        <v>0</v>
      </c>
      <c r="C95" s="6122">
        <f>SUM(E95+G95+I95+K95+M95+O95+Q95+S95+U95+W95+Y95+AA95+AC95+AE95)</f>
        <v>0</v>
      </c>
      <c r="D95" s="6123">
        <f t="shared" si="7"/>
        <v>0</v>
      </c>
      <c r="E95" s="63"/>
      <c r="F95" s="1926"/>
      <c r="G95" s="63"/>
      <c r="H95" s="63"/>
      <c r="I95" s="1926"/>
      <c r="J95" s="63"/>
      <c r="K95" s="63"/>
      <c r="L95" s="1926"/>
      <c r="M95" s="63"/>
      <c r="N95" s="63"/>
      <c r="O95" s="1926"/>
      <c r="P95" s="63"/>
      <c r="Q95" s="63"/>
      <c r="R95" s="1926"/>
      <c r="S95" s="63"/>
      <c r="T95" s="63"/>
      <c r="U95" s="1926"/>
      <c r="V95" s="63"/>
      <c r="W95" s="63"/>
      <c r="X95" s="1926"/>
      <c r="Y95" s="63"/>
      <c r="Z95" s="63"/>
      <c r="AA95" s="1926"/>
      <c r="AB95" s="63"/>
      <c r="AC95" s="63"/>
      <c r="AD95" s="1926"/>
      <c r="AE95" s="63"/>
      <c r="AF95" s="63"/>
      <c r="AG95" s="1926"/>
      <c r="AH95" s="63"/>
      <c r="AI95" s="63"/>
      <c r="AJ95" s="2241"/>
      <c r="AK95" s="73"/>
      <c r="AL95" s="73"/>
      <c r="AM95" s="73"/>
    </row>
    <row r="96" spans="1:40" x14ac:dyDescent="0.25">
      <c r="A96" s="2274" t="s">
        <v>115</v>
      </c>
      <c r="B96" s="2275">
        <f>SUM(C96:D96)</f>
        <v>0</v>
      </c>
      <c r="C96" s="6122">
        <f>SUM(E96+G96+I96+K96+M96+O96+Q96+S96+U96+W96+Y96+AA96+AC96+AE96)</f>
        <v>0</v>
      </c>
      <c r="D96" s="6123">
        <f t="shared" si="7"/>
        <v>0</v>
      </c>
      <c r="E96" s="63"/>
      <c r="F96" s="1926"/>
      <c r="G96" s="63"/>
      <c r="H96" s="63"/>
      <c r="I96" s="1926"/>
      <c r="J96" s="63"/>
      <c r="K96" s="63"/>
      <c r="L96" s="1926"/>
      <c r="M96" s="63"/>
      <c r="N96" s="63"/>
      <c r="O96" s="1926"/>
      <c r="P96" s="63"/>
      <c r="Q96" s="63"/>
      <c r="R96" s="1926"/>
      <c r="S96" s="63"/>
      <c r="T96" s="63"/>
      <c r="U96" s="1926"/>
      <c r="V96" s="63"/>
      <c r="W96" s="63"/>
      <c r="X96" s="1926"/>
      <c r="Y96" s="63"/>
      <c r="Z96" s="63"/>
      <c r="AA96" s="1926"/>
      <c r="AB96" s="63"/>
      <c r="AC96" s="63"/>
      <c r="AD96" s="1926"/>
      <c r="AE96" s="63"/>
      <c r="AF96" s="63"/>
      <c r="AG96" s="1926"/>
      <c r="AH96" s="63"/>
      <c r="AI96" s="63"/>
      <c r="AJ96" s="2241"/>
      <c r="AK96" s="73"/>
      <c r="AL96" s="73"/>
      <c r="AM96" s="73"/>
    </row>
    <row r="97" spans="1:39" x14ac:dyDescent="0.25">
      <c r="A97" s="2274" t="s">
        <v>116</v>
      </c>
      <c r="B97" s="2276">
        <f>SUM(C97:C97)</f>
        <v>0</v>
      </c>
      <c r="C97" s="79">
        <f>SUM(D97+F97+H97+J97+L97+N97+P97+R97+T97+V97+X97+Z97+AB97+AD97)</f>
        <v>0</v>
      </c>
      <c r="D97" s="6122">
        <v>0</v>
      </c>
      <c r="E97" s="63"/>
      <c r="F97" s="1926"/>
      <c r="G97" s="63"/>
      <c r="H97" s="63"/>
      <c r="I97" s="1926"/>
      <c r="J97" s="63"/>
      <c r="K97" s="63"/>
      <c r="L97" s="1926"/>
      <c r="M97" s="63"/>
      <c r="N97" s="63"/>
      <c r="O97" s="1926"/>
      <c r="P97" s="63"/>
      <c r="Q97" s="63"/>
      <c r="R97" s="1926"/>
      <c r="S97" s="63"/>
      <c r="T97" s="63"/>
      <c r="U97" s="1926"/>
      <c r="V97" s="63"/>
      <c r="W97" s="63"/>
      <c r="X97" s="1926"/>
      <c r="Y97" s="63"/>
      <c r="Z97" s="63"/>
      <c r="AA97" s="1926"/>
      <c r="AB97" s="63"/>
      <c r="AC97" s="63"/>
      <c r="AD97" s="1926"/>
      <c r="AE97" s="63"/>
      <c r="AF97" s="63"/>
      <c r="AG97" s="1926"/>
      <c r="AH97" s="63"/>
      <c r="AI97" s="63"/>
      <c r="AJ97" s="84"/>
      <c r="AK97" s="84"/>
      <c r="AL97" s="84"/>
      <c r="AM97" s="84"/>
    </row>
    <row r="98" spans="1:39" ht="18" customHeight="1" x14ac:dyDescent="0.25">
      <c r="A98" s="2277" t="s">
        <v>117</v>
      </c>
      <c r="B98" s="2276">
        <f>SUM(C98:C98)</f>
        <v>0</v>
      </c>
      <c r="C98" s="79">
        <f>SUM(D98+F98+H98+J98+L98+N98+P98+R98+T98+V98+X98+Z98+AB98+AD98)</f>
        <v>0</v>
      </c>
      <c r="D98" s="79">
        <v>0</v>
      </c>
      <c r="E98" s="63"/>
      <c r="F98" s="1926"/>
      <c r="G98" s="63"/>
      <c r="H98" s="63"/>
      <c r="I98" s="1926"/>
      <c r="J98" s="63"/>
      <c r="K98" s="63"/>
      <c r="L98" s="1926"/>
      <c r="M98" s="63"/>
      <c r="N98" s="63"/>
      <c r="O98" s="1926"/>
      <c r="P98" s="63"/>
      <c r="Q98" s="63"/>
      <c r="R98" s="1926"/>
      <c r="S98" s="63"/>
      <c r="T98" s="63"/>
      <c r="U98" s="1926"/>
      <c r="V98" s="63"/>
      <c r="W98" s="63"/>
      <c r="X98" s="1926"/>
      <c r="Y98" s="63"/>
      <c r="Z98" s="63"/>
      <c r="AA98" s="1926"/>
      <c r="AB98" s="63"/>
      <c r="AC98" s="63"/>
      <c r="AD98" s="1926"/>
      <c r="AE98" s="63"/>
      <c r="AF98" s="63"/>
      <c r="AG98" s="1926"/>
      <c r="AH98" s="63"/>
      <c r="AI98" s="63"/>
      <c r="AJ98" s="84"/>
      <c r="AK98" s="84"/>
      <c r="AL98" s="84"/>
      <c r="AM98" s="84"/>
    </row>
    <row r="99" spans="1:39" ht="17.25" customHeight="1" x14ac:dyDescent="0.25">
      <c r="A99" s="6124" t="s">
        <v>118</v>
      </c>
      <c r="B99" s="6125">
        <f>SUM(C99:D99)</f>
        <v>0</v>
      </c>
      <c r="C99" s="6126">
        <f>SUM(E99+G99+I99+K99+M99+O99+Q99+S99+U99+W99+Y99+AA99+AC99+AE99)</f>
        <v>0</v>
      </c>
      <c r="D99" s="6127">
        <f>SUM(F99+H99+J99+L99+N99+P99+R99+T99+V99+X99+Z99+AB99+AD99+AF99)</f>
        <v>0</v>
      </c>
      <c r="E99" s="63"/>
      <c r="F99" s="1926"/>
      <c r="G99" s="63"/>
      <c r="H99" s="63"/>
      <c r="I99" s="1926"/>
      <c r="J99" s="63"/>
      <c r="K99" s="63"/>
      <c r="L99" s="1926"/>
      <c r="M99" s="63"/>
      <c r="N99" s="63"/>
      <c r="O99" s="1926"/>
      <c r="P99" s="63"/>
      <c r="Q99" s="63"/>
      <c r="R99" s="1926"/>
      <c r="S99" s="63"/>
      <c r="T99" s="63"/>
      <c r="U99" s="1926"/>
      <c r="V99" s="63"/>
      <c r="W99" s="63"/>
      <c r="X99" s="1926"/>
      <c r="Y99" s="63"/>
      <c r="Z99" s="63"/>
      <c r="AA99" s="1926"/>
      <c r="AB99" s="63"/>
      <c r="AC99" s="63"/>
      <c r="AD99" s="1926"/>
      <c r="AE99" s="63"/>
      <c r="AF99" s="63"/>
      <c r="AG99" s="1926"/>
      <c r="AH99" s="63"/>
      <c r="AI99" s="63"/>
      <c r="AJ99" s="29"/>
      <c r="AK99" s="73"/>
      <c r="AL99" s="73"/>
      <c r="AM99" s="73"/>
    </row>
    <row r="100" spans="1:3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sheetData>
  <mergeCells count="92">
    <mergeCell ref="AH91:AH93"/>
    <mergeCell ref="AI91:AI93"/>
    <mergeCell ref="E92:F92"/>
    <mergeCell ref="G92:H92"/>
    <mergeCell ref="I92:J92"/>
    <mergeCell ref="K92:L92"/>
    <mergeCell ref="M92:N92"/>
    <mergeCell ref="O92:P92"/>
    <mergeCell ref="Q92:R92"/>
    <mergeCell ref="Y92:Z92"/>
    <mergeCell ref="AA92:AB92"/>
    <mergeCell ref="AC92:AD92"/>
    <mergeCell ref="AE92:AF92"/>
    <mergeCell ref="AG91:AG93"/>
    <mergeCell ref="D77:D78"/>
    <mergeCell ref="E77:F77"/>
    <mergeCell ref="A79:A83"/>
    <mergeCell ref="A84:A88"/>
    <mergeCell ref="A91:A93"/>
    <mergeCell ref="B91:D92"/>
    <mergeCell ref="E91:AF91"/>
    <mergeCell ref="S92:T92"/>
    <mergeCell ref="U92:V92"/>
    <mergeCell ref="W92:X92"/>
    <mergeCell ref="C77:C78"/>
    <mergeCell ref="A73:B73"/>
    <mergeCell ref="A74:B74"/>
    <mergeCell ref="A75:B75"/>
    <mergeCell ref="A77:A78"/>
    <mergeCell ref="B77:B78"/>
    <mergeCell ref="C69:E69"/>
    <mergeCell ref="F69:H69"/>
    <mergeCell ref="A71:B71"/>
    <mergeCell ref="Z43:AA43"/>
    <mergeCell ref="AB43:AC43"/>
    <mergeCell ref="A42:A44"/>
    <mergeCell ref="B42:B44"/>
    <mergeCell ref="C42:E43"/>
    <mergeCell ref="F42:AM42"/>
    <mergeCell ref="AJ43:AK43"/>
    <mergeCell ref="AD43:AE43"/>
    <mergeCell ref="A72:B72"/>
    <mergeCell ref="A45:A48"/>
    <mergeCell ref="A49:A50"/>
    <mergeCell ref="A51:A52"/>
    <mergeCell ref="A53:A54"/>
    <mergeCell ref="A55:A57"/>
    <mergeCell ref="A58:A62"/>
    <mergeCell ref="A63:A67"/>
    <mergeCell ref="A69:B70"/>
    <mergeCell ref="AN42:AN44"/>
    <mergeCell ref="F43:G43"/>
    <mergeCell ref="H43:I43"/>
    <mergeCell ref="J43:K43"/>
    <mergeCell ref="L43:M43"/>
    <mergeCell ref="N43:O43"/>
    <mergeCell ref="AL43:AM43"/>
    <mergeCell ref="P43:Q43"/>
    <mergeCell ref="R43:S43"/>
    <mergeCell ref="T43:U43"/>
    <mergeCell ref="V43:W43"/>
    <mergeCell ref="X43:Y43"/>
    <mergeCell ref="AF43:AG43"/>
    <mergeCell ref="AH43:AI43"/>
    <mergeCell ref="C35:E35"/>
    <mergeCell ref="F35:AH35"/>
    <mergeCell ref="AI35:AI36"/>
    <mergeCell ref="AJ35:AK35"/>
    <mergeCell ref="AL35:AL36"/>
    <mergeCell ref="A37:A40"/>
    <mergeCell ref="A24:A25"/>
    <mergeCell ref="A26:A27"/>
    <mergeCell ref="A28:A29"/>
    <mergeCell ref="A30:A31"/>
    <mergeCell ref="A32:A33"/>
    <mergeCell ref="A35:A36"/>
    <mergeCell ref="A22:A23"/>
    <mergeCell ref="A6:AK6"/>
    <mergeCell ref="A10:A11"/>
    <mergeCell ref="B10:B11"/>
    <mergeCell ref="C10:C11"/>
    <mergeCell ref="D10:T10"/>
    <mergeCell ref="U10:V10"/>
    <mergeCell ref="W10:W11"/>
    <mergeCell ref="X10:X11"/>
    <mergeCell ref="Y10:Y11"/>
    <mergeCell ref="Z10:AB10"/>
    <mergeCell ref="A12:A13"/>
    <mergeCell ref="A14:A15"/>
    <mergeCell ref="A16:A17"/>
    <mergeCell ref="A18:A19"/>
    <mergeCell ref="A20:A21"/>
  </mergeCells>
  <dataValidations count="2">
    <dataValidation type="whole" operator="greaterThanOrEqual" allowBlank="1" showInputMessage="1" showErrorMessage="1" errorTitle="Error" error="Favor ingresar sólo números." sqref="G71:H74 D97:AH98 D71:E74 AN45:AN67 E24:AB27 E37:AK40 AL38:AL40" xr:uid="{CC1E7F18-1C25-4DC2-B97E-CAB0DA03A86E}">
      <formula1>0</formula1>
    </dataValidation>
    <dataValidation type="whole" allowBlank="1" showInputMessage="1" showErrorMessage="1" sqref="AG90:AH90 AG94:AH96 AI90:AM96 A99:AM99 A90:AF96" xr:uid="{C2AF06D7-EDBF-4C28-8FDB-2CD07805D010}">
      <formula1>0</formula1>
      <formula2>1E+27</formula2>
    </dataValidation>
  </dataValidations>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7A80B-13E0-4421-B7BA-1AFEBDE69E2D}">
  <dimension ref="A1:CU208"/>
  <sheetViews>
    <sheetView topLeftCell="A117" zoomScaleNormal="100" workbookViewId="0">
      <selection activeCell="B124" sqref="B124"/>
    </sheetView>
  </sheetViews>
  <sheetFormatPr baseColWidth="10" defaultColWidth="11.42578125" defaultRowHeight="15" x14ac:dyDescent="0.25"/>
  <cols>
    <col min="1" max="1" width="32.85546875" style="609" customWidth="1"/>
    <col min="2" max="2" width="26.7109375" style="609" customWidth="1"/>
    <col min="3" max="3" width="36.5703125" style="609" customWidth="1"/>
    <col min="4" max="4" width="17.85546875" style="609" customWidth="1"/>
    <col min="5" max="5" width="13" style="609" customWidth="1"/>
    <col min="6" max="6" width="26.85546875" style="609" customWidth="1"/>
    <col min="7" max="7" width="17.7109375" style="609" customWidth="1"/>
    <col min="8" max="8" width="16.28515625" style="609" customWidth="1"/>
    <col min="9" max="9" width="28.5703125" style="609" bestFit="1" customWidth="1"/>
    <col min="10" max="10" width="14.42578125" style="609" bestFit="1" customWidth="1"/>
    <col min="11" max="11" width="11.42578125" style="609" bestFit="1" customWidth="1"/>
    <col min="12" max="12" width="18.42578125" style="609" bestFit="1" customWidth="1"/>
    <col min="13" max="13" width="20" style="609" bestFit="1" customWidth="1"/>
    <col min="14" max="71" width="11.42578125" style="609"/>
    <col min="72" max="91" width="0" style="627" hidden="1" customWidth="1"/>
    <col min="92" max="93" width="11.42578125" style="627"/>
    <col min="94" max="16384" width="11.42578125" style="609"/>
  </cols>
  <sheetData>
    <row r="1" spans="1:93" s="940" customFormat="1" ht="14.25" customHeight="1" x14ac:dyDescent="0.25">
      <c r="A1" s="1" t="s">
        <v>0</v>
      </c>
      <c r="B1" s="1"/>
      <c r="Y1" s="5368"/>
      <c r="Z1" s="5368"/>
      <c r="AA1" s="5368"/>
      <c r="AB1" s="5368"/>
      <c r="AC1" s="5368"/>
      <c r="AD1" s="5368"/>
      <c r="AE1" s="5368"/>
      <c r="BT1" s="4173"/>
      <c r="BU1" s="4173"/>
      <c r="BV1" s="4173"/>
      <c r="BW1" s="4173"/>
      <c r="BX1" s="4173"/>
      <c r="BY1" s="4173"/>
      <c r="BZ1" s="4173"/>
      <c r="CA1" s="4173"/>
      <c r="CB1" s="4173"/>
      <c r="CC1" s="4173"/>
      <c r="CD1" s="4173"/>
      <c r="CE1" s="4173"/>
      <c r="CF1" s="4173"/>
      <c r="CG1" s="4173"/>
      <c r="CH1" s="4173"/>
      <c r="CI1" s="4173"/>
      <c r="CJ1" s="4173"/>
      <c r="CK1" s="4173"/>
      <c r="CL1" s="4173"/>
      <c r="CM1" s="4173"/>
      <c r="CN1" s="4173"/>
      <c r="CO1" s="4173"/>
    </row>
    <row r="2" spans="1:93" s="940" customFormat="1" ht="14.25" customHeight="1" x14ac:dyDescent="0.25">
      <c r="A2" s="1" t="s">
        <v>3830</v>
      </c>
      <c r="B2" s="1"/>
      <c r="Y2" s="5368"/>
      <c r="Z2" s="5368"/>
      <c r="AA2" s="5368"/>
      <c r="AB2" s="5368"/>
      <c r="AC2" s="5368"/>
      <c r="AD2" s="5368"/>
      <c r="AE2" s="5368"/>
      <c r="BT2" s="4173"/>
      <c r="BU2" s="4173"/>
      <c r="BV2" s="4173"/>
      <c r="BW2" s="4173"/>
      <c r="BX2" s="4173"/>
      <c r="BY2" s="4173"/>
      <c r="BZ2" s="4173"/>
      <c r="CA2" s="4173"/>
      <c r="CB2" s="4173"/>
      <c r="CC2" s="4173"/>
      <c r="CD2" s="4173"/>
      <c r="CE2" s="4173"/>
      <c r="CF2" s="4173"/>
      <c r="CG2" s="4173"/>
      <c r="CH2" s="4173"/>
      <c r="CI2" s="4173"/>
      <c r="CJ2" s="4173"/>
      <c r="CK2" s="4173"/>
      <c r="CL2" s="4173"/>
      <c r="CM2" s="4173"/>
      <c r="CN2" s="4173"/>
      <c r="CO2" s="4173"/>
    </row>
    <row r="3" spans="1:93" s="940" customFormat="1" ht="14.25" customHeight="1" x14ac:dyDescent="0.25">
      <c r="A3" s="1" t="s">
        <v>3831</v>
      </c>
      <c r="B3" s="1"/>
      <c r="Y3" s="5368"/>
      <c r="Z3" s="5368"/>
      <c r="AA3" s="5368"/>
      <c r="AB3" s="5368"/>
      <c r="AC3" s="5368"/>
      <c r="AD3" s="5368"/>
      <c r="AE3" s="5368"/>
      <c r="BT3" s="4173"/>
      <c r="BU3" s="4173"/>
      <c r="BV3" s="4173"/>
      <c r="BW3" s="4173"/>
      <c r="BX3" s="4173"/>
      <c r="BY3" s="4173"/>
      <c r="BZ3" s="4173"/>
      <c r="CA3" s="4173"/>
      <c r="CB3" s="4173"/>
      <c r="CC3" s="4173"/>
      <c r="CD3" s="4173"/>
      <c r="CE3" s="4173"/>
      <c r="CF3" s="4173"/>
      <c r="CG3" s="4173"/>
      <c r="CH3" s="4173"/>
      <c r="CI3" s="4173"/>
      <c r="CJ3" s="4173"/>
      <c r="CK3" s="4173"/>
      <c r="CL3" s="4173"/>
      <c r="CM3" s="4173"/>
      <c r="CN3" s="4173"/>
      <c r="CO3" s="4173"/>
    </row>
    <row r="4" spans="1:93" s="940" customFormat="1" ht="14.25" customHeight="1" x14ac:dyDescent="0.25">
      <c r="A4" s="1" t="s">
        <v>3832</v>
      </c>
      <c r="B4" s="1"/>
      <c r="Y4" s="5368"/>
      <c r="Z4" s="5368"/>
      <c r="AA4" s="5368"/>
      <c r="AB4" s="5368"/>
      <c r="AC4" s="5368"/>
      <c r="AD4" s="5368"/>
      <c r="AE4" s="5368"/>
      <c r="BT4" s="4173"/>
      <c r="BU4" s="4173"/>
      <c r="BV4" s="4173"/>
      <c r="BW4" s="4173"/>
      <c r="BX4" s="4173"/>
      <c r="BY4" s="4173"/>
      <c r="BZ4" s="4173"/>
      <c r="CA4" s="4173"/>
      <c r="CB4" s="4173"/>
      <c r="CC4" s="4173"/>
      <c r="CD4" s="4173"/>
      <c r="CE4" s="4173"/>
      <c r="CF4" s="4173"/>
      <c r="CG4" s="4173"/>
      <c r="CH4" s="4173"/>
      <c r="CI4" s="4173"/>
      <c r="CJ4" s="4173"/>
      <c r="CK4" s="4173"/>
      <c r="CL4" s="4173"/>
      <c r="CM4" s="4173"/>
      <c r="CN4" s="4173"/>
      <c r="CO4" s="4173"/>
    </row>
    <row r="5" spans="1:93" s="940" customFormat="1" ht="14.25" customHeight="1" x14ac:dyDescent="0.25">
      <c r="A5" s="3" t="s">
        <v>3954</v>
      </c>
      <c r="B5" s="3"/>
      <c r="Y5" s="5368"/>
      <c r="Z5" s="5368"/>
      <c r="AA5" s="5368"/>
      <c r="AB5" s="5368"/>
      <c r="AC5" s="5368"/>
      <c r="AD5" s="5368"/>
      <c r="AE5" s="5368"/>
      <c r="BT5" s="4173"/>
      <c r="BU5" s="4173"/>
      <c r="BV5" s="4173"/>
      <c r="BW5" s="4173"/>
      <c r="BX5" s="4173"/>
      <c r="BY5" s="4173"/>
      <c r="BZ5" s="4173"/>
      <c r="CA5" s="4173"/>
      <c r="CB5" s="4173"/>
      <c r="CC5" s="4173"/>
      <c r="CD5" s="4173"/>
      <c r="CE5" s="4173"/>
      <c r="CF5" s="4173"/>
      <c r="CG5" s="4173"/>
      <c r="CH5" s="4173"/>
      <c r="CI5" s="4173"/>
      <c r="CJ5" s="4173"/>
      <c r="CK5" s="4173"/>
      <c r="CL5" s="4173"/>
      <c r="CM5" s="4173"/>
      <c r="CN5" s="4173"/>
      <c r="CO5" s="4173"/>
    </row>
    <row r="6" spans="1:93" ht="15.75" customHeight="1" x14ac:dyDescent="0.25">
      <c r="A6" s="8645" t="s">
        <v>2619</v>
      </c>
      <c r="B6" s="8645"/>
      <c r="C6" s="8645"/>
      <c r="D6" s="8645"/>
      <c r="E6" s="8645"/>
      <c r="F6" s="8645"/>
      <c r="G6" s="8645"/>
      <c r="H6" s="8645"/>
      <c r="I6" s="8645"/>
      <c r="J6" s="8645"/>
      <c r="K6" s="8645"/>
      <c r="L6" s="8645"/>
      <c r="M6" s="8645"/>
      <c r="N6" s="8645"/>
      <c r="O6" s="8645"/>
      <c r="P6" s="941"/>
      <c r="Q6" s="808"/>
      <c r="R6" s="87"/>
      <c r="S6" s="87"/>
      <c r="T6" s="87"/>
      <c r="U6" s="87"/>
      <c r="V6" s="87"/>
      <c r="W6" s="87"/>
      <c r="X6" s="87"/>
      <c r="Y6" s="5368"/>
      <c r="Z6" s="5368"/>
      <c r="AA6" s="5368"/>
      <c r="AB6" s="5368"/>
      <c r="AC6" s="5368"/>
      <c r="AD6" s="5368"/>
      <c r="AE6" s="5368"/>
    </row>
    <row r="7" spans="1:93" ht="15.75" customHeight="1" x14ac:dyDescent="0.25">
      <c r="A7" s="5372"/>
      <c r="B7" s="5372"/>
      <c r="C7" s="5372"/>
      <c r="D7" s="5372"/>
      <c r="E7" s="5372"/>
      <c r="F7" s="5372"/>
      <c r="G7" s="5372"/>
      <c r="H7" s="5372"/>
      <c r="I7" s="5372"/>
      <c r="J7" s="5372"/>
      <c r="K7" s="5372"/>
      <c r="L7" s="5372"/>
      <c r="M7" s="5372"/>
      <c r="N7" s="5372"/>
      <c r="O7" s="5372"/>
      <c r="P7" s="941"/>
      <c r="Q7" s="808"/>
      <c r="R7" s="87"/>
      <c r="S7" s="87"/>
      <c r="T7" s="87"/>
      <c r="U7" s="87"/>
      <c r="V7" s="87"/>
      <c r="W7" s="87"/>
      <c r="X7" s="87"/>
      <c r="Y7" s="5368"/>
      <c r="Z7" s="5368"/>
      <c r="AA7" s="5368"/>
      <c r="AB7" s="5368"/>
      <c r="AC7" s="5368"/>
      <c r="AD7" s="5368"/>
      <c r="AE7" s="5368"/>
    </row>
    <row r="8" spans="1:93" x14ac:dyDescent="0.25">
      <c r="A8" s="5660" t="s">
        <v>2620</v>
      </c>
      <c r="B8" s="942"/>
      <c r="C8" s="942"/>
      <c r="D8" s="942"/>
      <c r="E8" s="942"/>
      <c r="F8" s="942"/>
      <c r="G8" s="942"/>
      <c r="H8" s="942"/>
      <c r="I8" s="942"/>
      <c r="J8" s="942"/>
      <c r="K8" s="942"/>
      <c r="L8" s="942"/>
      <c r="M8" s="942"/>
      <c r="N8" s="942"/>
      <c r="O8" s="942"/>
      <c r="P8" s="915"/>
      <c r="Q8" s="87"/>
      <c r="R8" s="87"/>
      <c r="S8" s="87"/>
      <c r="T8" s="87"/>
      <c r="U8" s="87"/>
      <c r="V8" s="87"/>
      <c r="W8" s="87"/>
      <c r="X8" s="87"/>
      <c r="Y8" s="5368"/>
      <c r="Z8" s="5368"/>
      <c r="AA8" s="5368"/>
      <c r="AB8" s="5368"/>
      <c r="AC8" s="5368"/>
      <c r="AD8" s="5368"/>
      <c r="AE8" s="5368"/>
    </row>
    <row r="9" spans="1:93" ht="15" customHeight="1" x14ac:dyDescent="0.25">
      <c r="A9" s="6639" t="s">
        <v>2621</v>
      </c>
      <c r="B9" s="8573"/>
      <c r="C9" s="8646"/>
      <c r="D9" s="6490" t="s">
        <v>50</v>
      </c>
      <c r="E9" s="8651" t="s">
        <v>2622</v>
      </c>
      <c r="F9" s="8652"/>
      <c r="G9" s="8652"/>
      <c r="H9" s="8652"/>
      <c r="I9" s="8653"/>
      <c r="J9" s="8654" t="s">
        <v>2623</v>
      </c>
      <c r="K9" s="8655"/>
      <c r="L9" s="8655"/>
      <c r="M9" s="8655"/>
      <c r="N9" s="8655"/>
      <c r="O9" s="8655"/>
      <c r="P9" s="8655"/>
      <c r="Q9" s="8655"/>
      <c r="R9" s="8655"/>
      <c r="S9" s="8655"/>
      <c r="T9" s="8655"/>
      <c r="U9" s="8655"/>
      <c r="V9" s="8655"/>
      <c r="W9" s="8655"/>
      <c r="X9" s="8656"/>
      <c r="Y9" s="8657" t="s">
        <v>741</v>
      </c>
      <c r="Z9" s="8658"/>
      <c r="AA9" s="8659"/>
      <c r="AB9" s="8660" t="s">
        <v>841</v>
      </c>
      <c r="AC9" s="8661"/>
      <c r="AD9" s="8662"/>
      <c r="AE9" s="6499" t="s">
        <v>3577</v>
      </c>
    </row>
    <row r="10" spans="1:93" ht="33" customHeight="1" x14ac:dyDescent="0.25">
      <c r="A10" s="8647"/>
      <c r="B10" s="8648"/>
      <c r="C10" s="8649"/>
      <c r="D10" s="8650"/>
      <c r="E10" s="5852" t="s">
        <v>2624</v>
      </c>
      <c r="F10" s="5853" t="s">
        <v>2625</v>
      </c>
      <c r="G10" s="5853" t="s">
        <v>2626</v>
      </c>
      <c r="H10" s="5854" t="s">
        <v>2627</v>
      </c>
      <c r="I10" s="5855" t="s">
        <v>257</v>
      </c>
      <c r="J10" s="5856" t="s">
        <v>370</v>
      </c>
      <c r="K10" s="5853" t="s">
        <v>13</v>
      </c>
      <c r="L10" s="5853" t="s">
        <v>128</v>
      </c>
      <c r="M10" s="5853" t="s">
        <v>15</v>
      </c>
      <c r="N10" s="5853" t="s">
        <v>16</v>
      </c>
      <c r="O10" s="5853" t="s">
        <v>17</v>
      </c>
      <c r="P10" s="5853" t="s">
        <v>18</v>
      </c>
      <c r="Q10" s="5853" t="s">
        <v>19</v>
      </c>
      <c r="R10" s="5853" t="s">
        <v>20</v>
      </c>
      <c r="S10" s="5853" t="s">
        <v>21</v>
      </c>
      <c r="T10" s="5853" t="s">
        <v>22</v>
      </c>
      <c r="U10" s="5853" t="s">
        <v>23</v>
      </c>
      <c r="V10" s="5853" t="s">
        <v>24</v>
      </c>
      <c r="W10" s="5853" t="s">
        <v>25</v>
      </c>
      <c r="X10" s="4709" t="s">
        <v>26</v>
      </c>
      <c r="Y10" s="5857" t="s">
        <v>1762</v>
      </c>
      <c r="Z10" s="5858" t="s">
        <v>3578</v>
      </c>
      <c r="AA10" s="5859" t="s">
        <v>3579</v>
      </c>
      <c r="AB10" s="5860" t="s">
        <v>1762</v>
      </c>
      <c r="AC10" s="5861" t="s">
        <v>3578</v>
      </c>
      <c r="AD10" s="5862" t="s">
        <v>3579</v>
      </c>
      <c r="AE10" s="6500"/>
    </row>
    <row r="11" spans="1:93" ht="15" customHeight="1" x14ac:dyDescent="0.25">
      <c r="A11" s="8622" t="s">
        <v>2628</v>
      </c>
      <c r="B11" s="8625" t="s">
        <v>2629</v>
      </c>
      <c r="C11" s="8626"/>
      <c r="D11" s="5863">
        <f>SUM(E11:G11)</f>
        <v>0</v>
      </c>
      <c r="E11" s="5864"/>
      <c r="F11" s="5865"/>
      <c r="G11" s="5865"/>
      <c r="H11" s="5866"/>
      <c r="I11" s="5867"/>
      <c r="J11" s="5868"/>
      <c r="K11" s="5869"/>
      <c r="L11" s="5869"/>
      <c r="M11" s="5870"/>
      <c r="N11" s="5870"/>
      <c r="O11" s="5870"/>
      <c r="P11" s="5870"/>
      <c r="Q11" s="5870"/>
      <c r="R11" s="5870"/>
      <c r="S11" s="5870"/>
      <c r="T11" s="5870"/>
      <c r="U11" s="5870"/>
      <c r="V11" s="5870"/>
      <c r="W11" s="5870"/>
      <c r="X11" s="5870"/>
      <c r="Y11" s="5871"/>
      <c r="Z11" s="5872"/>
      <c r="AA11" s="4710"/>
      <c r="AB11" s="5873"/>
      <c r="AC11" s="5874"/>
      <c r="AD11" s="5875"/>
      <c r="AE11" s="5875"/>
    </row>
    <row r="12" spans="1:93" ht="15" customHeight="1" x14ac:dyDescent="0.25">
      <c r="A12" s="8623"/>
      <c r="B12" s="6487" t="s">
        <v>2630</v>
      </c>
      <c r="C12" s="5876" t="s">
        <v>2631</v>
      </c>
      <c r="D12" s="5863">
        <f>SUM(E12:X12)</f>
        <v>0</v>
      </c>
      <c r="E12" s="5648"/>
      <c r="F12" s="25"/>
      <c r="G12" s="25"/>
      <c r="H12" s="25"/>
      <c r="I12" s="47"/>
      <c r="J12" s="25"/>
      <c r="K12" s="25"/>
      <c r="L12" s="25"/>
      <c r="M12" s="25"/>
      <c r="N12" s="25"/>
      <c r="O12" s="25"/>
      <c r="P12" s="25"/>
      <c r="Q12" s="25"/>
      <c r="R12" s="25"/>
      <c r="S12" s="25"/>
      <c r="T12" s="25"/>
      <c r="U12" s="25"/>
      <c r="V12" s="25"/>
      <c r="W12" s="25"/>
      <c r="X12" s="4711"/>
      <c r="Y12" s="5877"/>
      <c r="Z12" s="4712"/>
      <c r="AA12" s="4713"/>
      <c r="AB12" s="5878"/>
      <c r="AC12" s="5879"/>
      <c r="AD12" s="5880"/>
      <c r="AE12" s="5516"/>
    </row>
    <row r="13" spans="1:93" x14ac:dyDescent="0.25">
      <c r="A13" s="8623"/>
      <c r="B13" s="6498"/>
      <c r="C13" s="5371" t="s">
        <v>2632</v>
      </c>
      <c r="D13" s="5863">
        <f t="shared" ref="D13:D34" si="0">SUM(E13:X13)</f>
        <v>0</v>
      </c>
      <c r="E13" s="5863"/>
      <c r="F13" s="13"/>
      <c r="G13" s="13"/>
      <c r="H13" s="13"/>
      <c r="I13" s="35"/>
      <c r="J13" s="13"/>
      <c r="K13" s="13"/>
      <c r="L13" s="13"/>
      <c r="M13" s="13"/>
      <c r="N13" s="13"/>
      <c r="O13" s="13"/>
      <c r="P13" s="13"/>
      <c r="Q13" s="13"/>
      <c r="R13" s="13"/>
      <c r="S13" s="13"/>
      <c r="T13" s="13"/>
      <c r="U13" s="13"/>
      <c r="V13" s="13"/>
      <c r="W13" s="13"/>
      <c r="X13" s="5881"/>
      <c r="Y13" s="4714"/>
      <c r="Z13" s="5882"/>
      <c r="AA13" s="5883"/>
      <c r="AB13" s="4715"/>
      <c r="AC13" s="4716"/>
      <c r="AD13" s="4717"/>
      <c r="AE13" s="2265"/>
    </row>
    <row r="14" spans="1:93" x14ac:dyDescent="0.25">
      <c r="A14" s="8623"/>
      <c r="B14" s="6498"/>
      <c r="C14" s="5370" t="s">
        <v>2633</v>
      </c>
      <c r="D14" s="5863">
        <f t="shared" si="0"/>
        <v>0</v>
      </c>
      <c r="E14" s="1901"/>
      <c r="F14" s="2145"/>
      <c r="G14" s="2145"/>
      <c r="H14" s="2145"/>
      <c r="I14" s="1905"/>
      <c r="J14" s="2145"/>
      <c r="K14" s="2145"/>
      <c r="L14" s="2145"/>
      <c r="M14" s="2145"/>
      <c r="N14" s="2145"/>
      <c r="O14" s="2145"/>
      <c r="P14" s="2145"/>
      <c r="Q14" s="2145"/>
      <c r="R14" s="2145"/>
      <c r="S14" s="2145"/>
      <c r="T14" s="2145"/>
      <c r="U14" s="2145"/>
      <c r="V14" s="2145"/>
      <c r="W14" s="2145"/>
      <c r="X14" s="5881"/>
      <c r="Y14" s="4718"/>
      <c r="Z14" s="5882"/>
      <c r="AA14" s="5883"/>
      <c r="AB14" s="4715"/>
      <c r="AC14" s="4716"/>
      <c r="AD14" s="4717"/>
      <c r="AE14" s="1925"/>
    </row>
    <row r="15" spans="1:93" s="4174" customFormat="1" x14ac:dyDescent="0.25">
      <c r="A15" s="8623"/>
      <c r="B15" s="6488"/>
      <c r="C15" s="5370" t="s">
        <v>2634</v>
      </c>
      <c r="D15" s="4719" t="s">
        <v>2635</v>
      </c>
      <c r="E15" s="2501"/>
      <c r="F15" s="4720"/>
      <c r="G15" s="4720"/>
      <c r="H15" s="4720"/>
      <c r="I15" s="4721"/>
      <c r="J15" s="4722"/>
      <c r="K15" s="4720"/>
      <c r="L15" s="4720"/>
      <c r="M15" s="4723"/>
      <c r="N15" s="4723"/>
      <c r="O15" s="4723"/>
      <c r="P15" s="4723"/>
      <c r="Q15" s="4723"/>
      <c r="R15" s="4723"/>
      <c r="S15" s="4723"/>
      <c r="T15" s="4723"/>
      <c r="U15" s="4723"/>
      <c r="V15" s="4723"/>
      <c r="W15" s="4723"/>
      <c r="X15" s="4724"/>
      <c r="Y15" s="5884"/>
      <c r="Z15" s="4725"/>
      <c r="AA15" s="5885"/>
      <c r="AB15" s="4726"/>
      <c r="AC15" s="4727"/>
      <c r="AD15" s="4728"/>
      <c r="AE15" s="5886"/>
      <c r="BT15" s="4175"/>
      <c r="BU15" s="4175"/>
      <c r="BV15" s="4175"/>
      <c r="BW15" s="4175"/>
      <c r="BX15" s="4175"/>
      <c r="BY15" s="4175"/>
      <c r="BZ15" s="4175"/>
      <c r="CA15" s="4175"/>
      <c r="CB15" s="4175"/>
      <c r="CC15" s="4175"/>
      <c r="CD15" s="4175"/>
      <c r="CE15" s="4175"/>
      <c r="CF15" s="4175"/>
      <c r="CG15" s="4175"/>
      <c r="CH15" s="4175"/>
      <c r="CI15" s="4175"/>
      <c r="CJ15" s="4175"/>
      <c r="CK15" s="4175"/>
      <c r="CL15" s="4175"/>
      <c r="CM15" s="4175"/>
      <c r="CN15" s="4175"/>
      <c r="CO15" s="4175"/>
    </row>
    <row r="16" spans="1:93" x14ac:dyDescent="0.25">
      <c r="A16" s="8623"/>
      <c r="B16" s="8663" t="s">
        <v>2636</v>
      </c>
      <c r="C16" s="8664"/>
      <c r="D16" s="5863">
        <f t="shared" si="0"/>
        <v>0</v>
      </c>
      <c r="E16" s="5863"/>
      <c r="F16" s="13"/>
      <c r="G16" s="13"/>
      <c r="H16" s="13"/>
      <c r="I16" s="4730"/>
      <c r="J16" s="70"/>
      <c r="K16" s="13"/>
      <c r="L16" s="13"/>
      <c r="M16" s="322"/>
      <c r="N16" s="322"/>
      <c r="O16" s="322"/>
      <c r="P16" s="322"/>
      <c r="Q16" s="322"/>
      <c r="R16" s="322"/>
      <c r="S16" s="322"/>
      <c r="T16" s="322"/>
      <c r="U16" s="322"/>
      <c r="V16" s="322"/>
      <c r="W16" s="322"/>
      <c r="X16" s="322"/>
      <c r="Y16" s="4731"/>
      <c r="Z16" s="4732"/>
      <c r="AA16" s="4733"/>
      <c r="AB16" s="5878"/>
      <c r="AC16" s="5879"/>
      <c r="AD16" s="5880"/>
      <c r="AE16" s="2265"/>
    </row>
    <row r="17" spans="1:99" x14ac:dyDescent="0.25">
      <c r="A17" s="8623"/>
      <c r="B17" s="8629" t="s">
        <v>2637</v>
      </c>
      <c r="C17" s="8630"/>
      <c r="D17" s="5863">
        <f t="shared" si="0"/>
        <v>0</v>
      </c>
      <c r="E17" s="1901"/>
      <c r="F17" s="2145"/>
      <c r="G17" s="2145"/>
      <c r="H17" s="2145"/>
      <c r="I17" s="1902"/>
      <c r="J17" s="2147"/>
      <c r="K17" s="2145"/>
      <c r="L17" s="2145"/>
      <c r="M17" s="2146"/>
      <c r="N17" s="2146"/>
      <c r="O17" s="2146"/>
      <c r="P17" s="2146"/>
      <c r="Q17" s="2146"/>
      <c r="R17" s="2146"/>
      <c r="S17" s="2146"/>
      <c r="T17" s="2146"/>
      <c r="U17" s="2146"/>
      <c r="V17" s="2146"/>
      <c r="W17" s="2146"/>
      <c r="X17" s="2146"/>
      <c r="Y17" s="5887"/>
      <c r="Z17" s="5882"/>
      <c r="AA17" s="5883"/>
      <c r="AB17" s="4715"/>
      <c r="AC17" s="4716"/>
      <c r="AD17" s="4717"/>
      <c r="AE17" s="1925"/>
    </row>
    <row r="18" spans="1:99" x14ac:dyDescent="0.25">
      <c r="A18" s="8623"/>
      <c r="B18" s="8629" t="s">
        <v>2638</v>
      </c>
      <c r="C18" s="8630"/>
      <c r="D18" s="5863">
        <f t="shared" si="0"/>
        <v>0</v>
      </c>
      <c r="E18" s="1901"/>
      <c r="F18" s="2145"/>
      <c r="G18" s="2145"/>
      <c r="H18" s="2145"/>
      <c r="I18" s="1902"/>
      <c r="J18" s="2147"/>
      <c r="K18" s="2145"/>
      <c r="L18" s="2145"/>
      <c r="M18" s="2146"/>
      <c r="N18" s="2146"/>
      <c r="O18" s="2146"/>
      <c r="P18" s="2146"/>
      <c r="Q18" s="2146"/>
      <c r="R18" s="2146"/>
      <c r="S18" s="2146"/>
      <c r="T18" s="2146"/>
      <c r="U18" s="2146"/>
      <c r="V18" s="2146"/>
      <c r="W18" s="2146"/>
      <c r="X18" s="2146"/>
      <c r="Y18" s="5887"/>
      <c r="Z18" s="5882"/>
      <c r="AA18" s="5883"/>
      <c r="AB18" s="4715"/>
      <c r="AC18" s="4716"/>
      <c r="AD18" s="4717"/>
      <c r="AE18" s="1925"/>
    </row>
    <row r="19" spans="1:99" x14ac:dyDescent="0.25">
      <c r="A19" s="8623"/>
      <c r="B19" s="8635" t="s">
        <v>2639</v>
      </c>
      <c r="C19" s="8636"/>
      <c r="D19" s="5863">
        <f t="shared" si="0"/>
        <v>0</v>
      </c>
      <c r="E19" s="1901"/>
      <c r="F19" s="2145"/>
      <c r="G19" s="2145"/>
      <c r="H19" s="2145"/>
      <c r="I19" s="1902"/>
      <c r="J19" s="2147"/>
      <c r="K19" s="2145"/>
      <c r="L19" s="2145"/>
      <c r="M19" s="2146"/>
      <c r="N19" s="2146"/>
      <c r="O19" s="2146"/>
      <c r="P19" s="2146"/>
      <c r="Q19" s="2146"/>
      <c r="R19" s="2146"/>
      <c r="S19" s="2146"/>
      <c r="T19" s="2146"/>
      <c r="U19" s="2146"/>
      <c r="V19" s="2146"/>
      <c r="W19" s="2146"/>
      <c r="X19" s="2146"/>
      <c r="Y19" s="2167"/>
      <c r="Z19" s="2028"/>
      <c r="AA19" s="2024"/>
      <c r="AB19" s="2025"/>
      <c r="AC19" s="2025"/>
      <c r="AD19" s="2025"/>
      <c r="AE19" s="2025"/>
    </row>
    <row r="20" spans="1:99" ht="15" customHeight="1" x14ac:dyDescent="0.25">
      <c r="A20" s="8623"/>
      <c r="B20" s="8665" t="s">
        <v>2370</v>
      </c>
      <c r="C20" s="5888" t="s">
        <v>28</v>
      </c>
      <c r="D20" s="5863"/>
      <c r="E20" s="1901"/>
      <c r="F20" s="2145"/>
      <c r="G20" s="2145"/>
      <c r="H20" s="2145"/>
      <c r="I20" s="1902"/>
      <c r="J20" s="2147"/>
      <c r="K20" s="2145"/>
      <c r="L20" s="2145"/>
      <c r="M20" s="2146"/>
      <c r="N20" s="2146"/>
      <c r="O20" s="2146"/>
      <c r="P20" s="2146"/>
      <c r="Q20" s="2146"/>
      <c r="R20" s="2146"/>
      <c r="S20" s="2146"/>
      <c r="T20" s="2146"/>
      <c r="U20" s="2146"/>
      <c r="V20" s="2146"/>
      <c r="W20" s="2146"/>
      <c r="X20" s="2146"/>
      <c r="Y20" s="835"/>
      <c r="Z20" s="384"/>
      <c r="AA20" s="837"/>
      <c r="AB20" s="2265"/>
      <c r="AC20" s="2265"/>
      <c r="AD20" s="2265"/>
      <c r="AE20" s="2265"/>
    </row>
    <row r="21" spans="1:99" ht="15" customHeight="1" x14ac:dyDescent="0.25">
      <c r="A21" s="8623"/>
      <c r="B21" s="8526"/>
      <c r="C21" s="5367" t="s">
        <v>27</v>
      </c>
      <c r="D21" s="5863"/>
      <c r="E21" s="1901"/>
      <c r="F21" s="2145"/>
      <c r="G21" s="2145"/>
      <c r="H21" s="2145"/>
      <c r="I21" s="1902"/>
      <c r="J21" s="2147"/>
      <c r="K21" s="2145"/>
      <c r="L21" s="2145"/>
      <c r="M21" s="2146"/>
      <c r="N21" s="2146"/>
      <c r="O21" s="2146"/>
      <c r="P21" s="2146"/>
      <c r="Q21" s="2146"/>
      <c r="R21" s="2146"/>
      <c r="S21" s="2146"/>
      <c r="T21" s="2146"/>
      <c r="U21" s="2146"/>
      <c r="V21" s="2146"/>
      <c r="W21" s="2146"/>
      <c r="X21" s="2146"/>
      <c r="Y21" s="2166"/>
      <c r="Z21" s="2026"/>
      <c r="AA21" s="1994"/>
      <c r="AB21" s="1925"/>
      <c r="AC21" s="1925"/>
      <c r="AD21" s="1925"/>
      <c r="AE21" s="1925"/>
    </row>
    <row r="22" spans="1:99" x14ac:dyDescent="0.25">
      <c r="A22" s="8623"/>
      <c r="B22" s="8526"/>
      <c r="C22" s="5889" t="s">
        <v>2640</v>
      </c>
      <c r="D22" s="5863"/>
      <c r="E22" s="1901"/>
      <c r="F22" s="2145"/>
      <c r="G22" s="2145"/>
      <c r="H22" s="2145"/>
      <c r="I22" s="1902"/>
      <c r="J22" s="2147"/>
      <c r="K22" s="2145"/>
      <c r="L22" s="2145"/>
      <c r="M22" s="2146"/>
      <c r="N22" s="2146"/>
      <c r="O22" s="2146"/>
      <c r="P22" s="2146"/>
      <c r="Q22" s="2146"/>
      <c r="R22" s="2146"/>
      <c r="S22" s="2146"/>
      <c r="T22" s="2146"/>
      <c r="U22" s="2146"/>
      <c r="V22" s="2146"/>
      <c r="W22" s="2146"/>
      <c r="X22" s="2146"/>
      <c r="Y22" s="2166"/>
      <c r="Z22" s="2026"/>
      <c r="AA22" s="1994"/>
      <c r="AB22" s="1925"/>
      <c r="AC22" s="1925"/>
      <c r="AD22" s="1925"/>
      <c r="AE22" s="1925"/>
    </row>
    <row r="23" spans="1:99" x14ac:dyDescent="0.25">
      <c r="A23" s="8623"/>
      <c r="B23" s="8666"/>
      <c r="C23" s="4734" t="s">
        <v>2641</v>
      </c>
      <c r="D23" s="5863"/>
      <c r="E23" s="1901"/>
      <c r="F23" s="2145"/>
      <c r="G23" s="2145"/>
      <c r="H23" s="2145"/>
      <c r="I23" s="1902"/>
      <c r="J23" s="2147"/>
      <c r="K23" s="2145"/>
      <c r="L23" s="2145"/>
      <c r="M23" s="2146"/>
      <c r="N23" s="2146"/>
      <c r="O23" s="2146"/>
      <c r="P23" s="2146"/>
      <c r="Q23" s="2146"/>
      <c r="R23" s="2146"/>
      <c r="S23" s="2146"/>
      <c r="T23" s="2146"/>
      <c r="U23" s="2146"/>
      <c r="V23" s="2146"/>
      <c r="W23" s="2146"/>
      <c r="X23" s="2146"/>
      <c r="Y23" s="2167"/>
      <c r="Z23" s="2028"/>
      <c r="AA23" s="2024"/>
      <c r="AB23" s="2025"/>
      <c r="AC23" s="2025"/>
      <c r="AD23" s="2025"/>
      <c r="AE23" s="2025"/>
    </row>
    <row r="24" spans="1:99" s="4177" customFormat="1" x14ac:dyDescent="0.25">
      <c r="A24" s="8623"/>
      <c r="B24" s="8667" t="s">
        <v>2642</v>
      </c>
      <c r="C24" s="8668"/>
      <c r="D24" s="1923"/>
      <c r="E24" s="1923"/>
      <c r="F24" s="2026"/>
      <c r="G24" s="2026"/>
      <c r="H24" s="2026"/>
      <c r="I24" s="1925"/>
      <c r="J24" s="4718"/>
      <c r="K24" s="5882"/>
      <c r="L24" s="5882"/>
      <c r="M24" s="5890"/>
      <c r="N24" s="5890"/>
      <c r="O24" s="5890"/>
      <c r="P24" s="5890"/>
      <c r="Q24" s="1927"/>
      <c r="R24" s="1927"/>
      <c r="S24" s="1927"/>
      <c r="T24" s="1927"/>
      <c r="U24" s="5891"/>
      <c r="V24" s="5891"/>
      <c r="W24" s="5891"/>
      <c r="X24" s="5891"/>
      <c r="Y24" s="4731"/>
      <c r="Z24" s="4732"/>
      <c r="AA24" s="4733"/>
      <c r="AB24" s="2265"/>
      <c r="AC24" s="2265"/>
      <c r="AD24" s="2265"/>
      <c r="AE24" s="2265"/>
      <c r="AF24" s="997"/>
      <c r="AG24" s="997"/>
      <c r="AH24" s="997"/>
      <c r="AI24" s="997"/>
      <c r="AJ24" s="997"/>
      <c r="AK24" s="125"/>
      <c r="AL24" s="125"/>
      <c r="AM24" s="125"/>
      <c r="BT24" s="4178"/>
      <c r="BU24" s="4178"/>
      <c r="BV24" s="4179"/>
      <c r="BW24" s="4179"/>
      <c r="BX24" s="4179"/>
      <c r="BY24" s="4179"/>
      <c r="BZ24" s="4179"/>
      <c r="CA24" s="4179"/>
      <c r="CB24" s="4180"/>
      <c r="CC24" s="4181"/>
      <c r="CD24" s="4181"/>
      <c r="CE24" s="4181"/>
      <c r="CF24" s="4181"/>
      <c r="CG24" s="4181"/>
      <c r="CH24" s="4181"/>
      <c r="CI24" s="4181"/>
      <c r="CJ24" s="4181"/>
      <c r="CK24" s="4182"/>
      <c r="CL24" s="4182"/>
      <c r="CM24" s="4182"/>
      <c r="CN24" s="4182"/>
      <c r="CO24" s="4182"/>
      <c r="CP24" s="4182"/>
      <c r="CQ24" s="4182"/>
      <c r="CR24" s="4182"/>
      <c r="CS24" s="4182"/>
      <c r="CT24" s="4182"/>
      <c r="CU24" s="4182"/>
    </row>
    <row r="25" spans="1:99" ht="30" customHeight="1" x14ac:dyDescent="0.25">
      <c r="A25" s="8623"/>
      <c r="B25" s="8669" t="s">
        <v>2643</v>
      </c>
      <c r="C25" s="8670"/>
      <c r="D25" s="5863">
        <f t="shared" si="0"/>
        <v>0</v>
      </c>
      <c r="E25" s="1918"/>
      <c r="F25" s="2149"/>
      <c r="G25" s="2149"/>
      <c r="H25" s="2149"/>
      <c r="I25" s="1919"/>
      <c r="J25" s="2147"/>
      <c r="K25" s="2145"/>
      <c r="L25" s="2145"/>
      <c r="M25" s="2145"/>
      <c r="N25" s="2145"/>
      <c r="O25" s="2145"/>
      <c r="P25" s="2145"/>
      <c r="Q25" s="2145"/>
      <c r="R25" s="2145"/>
      <c r="S25" s="2145"/>
      <c r="T25" s="5891"/>
      <c r="U25" s="5891"/>
      <c r="V25" s="5891"/>
      <c r="W25" s="5891"/>
      <c r="X25" s="5891"/>
      <c r="Y25" s="2166"/>
      <c r="Z25" s="2026"/>
      <c r="AA25" s="1994"/>
      <c r="AB25" s="2168"/>
      <c r="AC25" s="2168"/>
      <c r="AD25" s="2168"/>
      <c r="AE25" s="2168"/>
    </row>
    <row r="26" spans="1:99" ht="15.75" customHeight="1" x14ac:dyDescent="0.25">
      <c r="A26" s="8623"/>
      <c r="B26" s="7865" t="s">
        <v>2644</v>
      </c>
      <c r="C26" s="7866"/>
      <c r="D26" s="5863"/>
      <c r="E26" s="2234"/>
      <c r="F26" s="4735"/>
      <c r="G26" s="4735"/>
      <c r="H26" s="4735"/>
      <c r="I26" s="899"/>
      <c r="J26" s="4193"/>
      <c r="K26" s="4167"/>
      <c r="L26" s="4167"/>
      <c r="M26" s="4167"/>
      <c r="N26" s="4167"/>
      <c r="O26" s="4167"/>
      <c r="P26" s="4167"/>
      <c r="Q26" s="4167"/>
      <c r="R26" s="4167"/>
      <c r="S26" s="4167"/>
      <c r="T26" s="5891"/>
      <c r="U26" s="4736"/>
      <c r="V26" s="4736"/>
      <c r="W26" s="4736"/>
      <c r="X26" s="4736"/>
      <c r="Y26" s="5887"/>
      <c r="Z26" s="5882"/>
      <c r="AA26" s="2169"/>
      <c r="AB26" s="2170"/>
      <c r="AC26" s="2170"/>
      <c r="AD26" s="2170"/>
      <c r="AE26" s="2170"/>
    </row>
    <row r="27" spans="1:99" ht="15" customHeight="1" x14ac:dyDescent="0.25">
      <c r="A27" s="8623"/>
      <c r="B27" s="8640" t="s">
        <v>2645</v>
      </c>
      <c r="C27" s="8641"/>
      <c r="D27" s="5863">
        <f t="shared" si="0"/>
        <v>0</v>
      </c>
      <c r="E27" s="2234"/>
      <c r="F27" s="4735"/>
      <c r="G27" s="4735"/>
      <c r="H27" s="4167"/>
      <c r="I27" s="617"/>
      <c r="J27" s="4193"/>
      <c r="K27" s="4167"/>
      <c r="L27" s="4167"/>
      <c r="M27" s="4167"/>
      <c r="N27" s="4167"/>
      <c r="O27" s="4167"/>
      <c r="P27" s="4167"/>
      <c r="Q27" s="4167"/>
      <c r="R27" s="4167"/>
      <c r="S27" s="4167"/>
      <c r="T27" s="4167"/>
      <c r="U27" s="4167"/>
      <c r="V27" s="4167"/>
      <c r="W27" s="4167"/>
      <c r="X27" s="4167"/>
      <c r="Y27" s="2167"/>
      <c r="Z27" s="2028"/>
      <c r="AA27" s="2024"/>
      <c r="AB27" s="2025"/>
      <c r="AC27" s="2025"/>
      <c r="AD27" s="2025"/>
      <c r="AE27" s="2073"/>
    </row>
    <row r="28" spans="1:99" ht="15" customHeight="1" x14ac:dyDescent="0.25">
      <c r="A28" s="8623"/>
      <c r="B28" s="6487" t="s">
        <v>2646</v>
      </c>
      <c r="C28" s="5892" t="s">
        <v>2647</v>
      </c>
      <c r="D28" s="5863">
        <f t="shared" si="0"/>
        <v>0</v>
      </c>
      <c r="E28" s="5648"/>
      <c r="F28" s="5648"/>
      <c r="G28" s="5869"/>
      <c r="H28" s="5869"/>
      <c r="I28" s="5867"/>
      <c r="J28" s="5893"/>
      <c r="K28" s="14"/>
      <c r="L28" s="14"/>
      <c r="M28" s="14"/>
      <c r="N28" s="14"/>
      <c r="O28" s="14"/>
      <c r="P28" s="14"/>
      <c r="Q28" s="14"/>
      <c r="R28" s="14"/>
      <c r="S28" s="14"/>
      <c r="T28" s="14"/>
      <c r="U28" s="14"/>
      <c r="V28" s="14"/>
      <c r="W28" s="14"/>
      <c r="X28" s="5870"/>
      <c r="Y28" s="2171"/>
      <c r="Z28" s="33"/>
      <c r="AA28" s="4183"/>
      <c r="AB28" s="4737"/>
      <c r="AC28" s="4738"/>
      <c r="AD28" s="4738"/>
      <c r="AE28" s="4739"/>
    </row>
    <row r="29" spans="1:99" ht="15" customHeight="1" x14ac:dyDescent="0.25">
      <c r="A29" s="8623"/>
      <c r="B29" s="6498"/>
      <c r="C29" s="5370" t="s">
        <v>2648</v>
      </c>
      <c r="D29" s="5863">
        <f t="shared" si="0"/>
        <v>0</v>
      </c>
      <c r="E29" s="1901"/>
      <c r="F29" s="5648"/>
      <c r="G29" s="5648"/>
      <c r="H29" s="4735"/>
      <c r="I29" s="2235"/>
      <c r="J29" s="1920"/>
      <c r="K29" s="2149"/>
      <c r="L29" s="2149"/>
      <c r="M29" s="2149"/>
      <c r="N29" s="2149"/>
      <c r="O29" s="2149"/>
      <c r="P29" s="2149"/>
      <c r="Q29" s="2149"/>
      <c r="R29" s="2149"/>
      <c r="S29" s="2149"/>
      <c r="T29" s="2149"/>
      <c r="U29" s="2149"/>
      <c r="V29" s="2149"/>
      <c r="W29" s="2149"/>
      <c r="X29" s="4736"/>
      <c r="Y29" s="2172"/>
      <c r="Z29" s="2173"/>
      <c r="AA29" s="2174"/>
      <c r="AB29" s="2175"/>
      <c r="AC29" s="733"/>
      <c r="AD29" s="733"/>
      <c r="AE29" s="2170"/>
    </row>
    <row r="30" spans="1:99" x14ac:dyDescent="0.25">
      <c r="A30" s="8623"/>
      <c r="B30" s="6488"/>
      <c r="C30" s="4169" t="s">
        <v>1902</v>
      </c>
      <c r="D30" s="5863">
        <f t="shared" si="0"/>
        <v>0</v>
      </c>
      <c r="E30" s="1907"/>
      <c r="F30" s="2269"/>
      <c r="G30" s="2269"/>
      <c r="H30" s="4740"/>
      <c r="I30" s="2228"/>
      <c r="J30" s="4740"/>
      <c r="K30" s="2227"/>
      <c r="L30" s="2227"/>
      <c r="M30" s="2227"/>
      <c r="N30" s="2227"/>
      <c r="O30" s="2227"/>
      <c r="P30" s="2227"/>
      <c r="Q30" s="2227"/>
      <c r="R30" s="2227"/>
      <c r="S30" s="2227"/>
      <c r="T30" s="2227"/>
      <c r="U30" s="2227"/>
      <c r="V30" s="2227"/>
      <c r="W30" s="2227"/>
      <c r="X30" s="4741"/>
      <c r="Y30" s="4742"/>
      <c r="Z30" s="2176"/>
      <c r="AA30" s="2177"/>
      <c r="AB30" s="4728"/>
      <c r="AC30" s="4728"/>
      <c r="AD30" s="4728"/>
      <c r="AE30" s="2025"/>
    </row>
    <row r="31" spans="1:99" x14ac:dyDescent="0.25">
      <c r="A31" s="8623"/>
      <c r="B31" s="6707" t="s">
        <v>2649</v>
      </c>
      <c r="C31" s="5894" t="s">
        <v>2650</v>
      </c>
      <c r="D31" s="5863">
        <f t="shared" si="0"/>
        <v>0</v>
      </c>
      <c r="E31" s="5648"/>
      <c r="F31" s="25"/>
      <c r="G31" s="25"/>
      <c r="H31" s="25"/>
      <c r="I31" s="5895"/>
      <c r="J31" s="5893"/>
      <c r="K31" s="14"/>
      <c r="L31" s="14"/>
      <c r="M31" s="4743"/>
      <c r="N31" s="4743"/>
      <c r="O31" s="4743"/>
      <c r="P31" s="4743"/>
      <c r="Q31" s="4743"/>
      <c r="R31" s="4743"/>
      <c r="S31" s="4743"/>
      <c r="T31" s="4743"/>
      <c r="U31" s="4743"/>
      <c r="V31" s="4743"/>
      <c r="W31" s="4743"/>
      <c r="X31" s="4743"/>
      <c r="Y31" s="5896"/>
      <c r="Z31" s="5872"/>
      <c r="AA31" s="4710"/>
      <c r="AB31" s="5897"/>
      <c r="AC31" s="5880"/>
      <c r="AD31" s="5880"/>
      <c r="AE31" s="5516"/>
    </row>
    <row r="32" spans="1:99" x14ac:dyDescent="0.25">
      <c r="A32" s="8623"/>
      <c r="B32" s="6708"/>
      <c r="C32" s="4744" t="s">
        <v>2651</v>
      </c>
      <c r="D32" s="5863">
        <f t="shared" si="0"/>
        <v>0</v>
      </c>
      <c r="E32" s="5648"/>
      <c r="F32" s="25"/>
      <c r="G32" s="25"/>
      <c r="H32" s="25"/>
      <c r="I32" s="1902"/>
      <c r="J32" s="1920"/>
      <c r="K32" s="2149"/>
      <c r="L32" s="2149"/>
      <c r="M32" s="5891"/>
      <c r="N32" s="5891"/>
      <c r="O32" s="5891"/>
      <c r="P32" s="5891"/>
      <c r="Q32" s="5891"/>
      <c r="R32" s="5891"/>
      <c r="S32" s="5891"/>
      <c r="T32" s="5891"/>
      <c r="U32" s="5891"/>
      <c r="V32" s="5891"/>
      <c r="W32" s="5891"/>
      <c r="X32" s="5891"/>
      <c r="Y32" s="2172"/>
      <c r="Z32" s="2173"/>
      <c r="AA32" s="2174"/>
      <c r="AB32" s="2175"/>
      <c r="AC32" s="4717"/>
      <c r="AD32" s="4717"/>
      <c r="AE32" s="1925"/>
    </row>
    <row r="33" spans="1:31" x14ac:dyDescent="0.25">
      <c r="A33" s="8623"/>
      <c r="B33" s="6709"/>
      <c r="C33" s="4172" t="s">
        <v>1902</v>
      </c>
      <c r="D33" s="5863">
        <f t="shared" si="0"/>
        <v>0</v>
      </c>
      <c r="E33" s="1907"/>
      <c r="F33" s="2226"/>
      <c r="G33" s="2226"/>
      <c r="H33" s="2226"/>
      <c r="I33" s="1908"/>
      <c r="J33" s="4740"/>
      <c r="K33" s="2227"/>
      <c r="L33" s="2227"/>
      <c r="M33" s="4741"/>
      <c r="N33" s="4741"/>
      <c r="O33" s="4741"/>
      <c r="P33" s="4741"/>
      <c r="Q33" s="4741"/>
      <c r="R33" s="4741"/>
      <c r="S33" s="4741"/>
      <c r="T33" s="4741"/>
      <c r="U33" s="4741"/>
      <c r="V33" s="4741"/>
      <c r="W33" s="4741"/>
      <c r="X33" s="4741"/>
      <c r="Y33" s="4742"/>
      <c r="Z33" s="2176"/>
      <c r="AA33" s="2177"/>
      <c r="AB33" s="4728"/>
      <c r="AC33" s="4728"/>
      <c r="AD33" s="4728"/>
      <c r="AE33" s="2025"/>
    </row>
    <row r="34" spans="1:31" x14ac:dyDescent="0.25">
      <c r="A34" s="8623"/>
      <c r="B34" s="8629" t="s">
        <v>2652</v>
      </c>
      <c r="C34" s="8630"/>
      <c r="D34" s="5863">
        <f t="shared" si="0"/>
        <v>0</v>
      </c>
      <c r="E34" s="1901"/>
      <c r="F34" s="2145"/>
      <c r="G34" s="2145"/>
      <c r="H34" s="2145"/>
      <c r="I34" s="1902"/>
      <c r="J34" s="2147"/>
      <c r="K34" s="2145"/>
      <c r="L34" s="2145"/>
      <c r="M34" s="2146"/>
      <c r="N34" s="2146"/>
      <c r="O34" s="2146"/>
      <c r="P34" s="2146"/>
      <c r="Q34" s="2146"/>
      <c r="R34" s="2146"/>
      <c r="S34" s="2146"/>
      <c r="T34" s="2146"/>
      <c r="U34" s="2146"/>
      <c r="V34" s="2146"/>
      <c r="W34" s="2146"/>
      <c r="X34" s="2146"/>
      <c r="Y34" s="5898"/>
      <c r="Z34" s="5899"/>
      <c r="AA34" s="5900"/>
      <c r="AB34" s="5901"/>
      <c r="AC34" s="5901"/>
      <c r="AD34" s="5901"/>
      <c r="AE34" s="5901"/>
    </row>
    <row r="35" spans="1:31" ht="15" customHeight="1" x14ac:dyDescent="0.25">
      <c r="A35" s="8623"/>
      <c r="B35" s="8633" t="s">
        <v>2653</v>
      </c>
      <c r="C35" s="5902" t="s">
        <v>2654</v>
      </c>
      <c r="D35" s="5863">
        <f>SUM(E35:X35)</f>
        <v>0</v>
      </c>
      <c r="E35" s="1901"/>
      <c r="F35" s="2145"/>
      <c r="G35" s="2145"/>
      <c r="H35" s="2145"/>
      <c r="I35" s="1902"/>
      <c r="J35" s="2147"/>
      <c r="K35" s="2145"/>
      <c r="L35" s="2145"/>
      <c r="M35" s="2146"/>
      <c r="N35" s="2146"/>
      <c r="O35" s="2146"/>
      <c r="P35" s="2146"/>
      <c r="Q35" s="2146"/>
      <c r="R35" s="2146"/>
      <c r="S35" s="2146"/>
      <c r="T35" s="2146"/>
      <c r="U35" s="2146"/>
      <c r="V35" s="2146"/>
      <c r="W35" s="2146"/>
      <c r="X35" s="2146"/>
      <c r="Y35" s="835"/>
      <c r="Z35" s="384"/>
      <c r="AA35" s="837"/>
      <c r="AB35" s="2265"/>
      <c r="AC35" s="2265"/>
      <c r="AD35" s="2265"/>
      <c r="AE35" s="2265"/>
    </row>
    <row r="36" spans="1:31" ht="15" customHeight="1" x14ac:dyDescent="0.25">
      <c r="A36" s="8623"/>
      <c r="B36" s="8633"/>
      <c r="C36" s="5902" t="s">
        <v>2655</v>
      </c>
      <c r="D36" s="5863">
        <f>SUM(E36:X36)</f>
        <v>0</v>
      </c>
      <c r="E36" s="1901"/>
      <c r="F36" s="2145"/>
      <c r="G36" s="2145"/>
      <c r="H36" s="2145"/>
      <c r="I36" s="1902"/>
      <c r="J36" s="2147"/>
      <c r="K36" s="2145"/>
      <c r="L36" s="2145"/>
      <c r="M36" s="2146"/>
      <c r="N36" s="2146"/>
      <c r="O36" s="2146"/>
      <c r="P36" s="2146"/>
      <c r="Q36" s="2146"/>
      <c r="R36" s="2146"/>
      <c r="S36" s="2146"/>
      <c r="T36" s="2146"/>
      <c r="U36" s="2146"/>
      <c r="V36" s="2146"/>
      <c r="W36" s="2146"/>
      <c r="X36" s="2146"/>
      <c r="Y36" s="2166"/>
      <c r="Z36" s="2026"/>
      <c r="AA36" s="1994"/>
      <c r="AB36" s="1925"/>
      <c r="AC36" s="1925"/>
      <c r="AD36" s="1925"/>
      <c r="AE36" s="1925"/>
    </row>
    <row r="37" spans="1:31" ht="15" customHeight="1" x14ac:dyDescent="0.25">
      <c r="A37" s="8623"/>
      <c r="B37" s="8634" t="s">
        <v>2656</v>
      </c>
      <c r="C37" s="8634"/>
      <c r="D37" s="5863">
        <v>0</v>
      </c>
      <c r="E37" s="1901"/>
      <c r="F37" s="2145"/>
      <c r="G37" s="2145"/>
      <c r="H37" s="2145"/>
      <c r="I37" s="1902"/>
      <c r="J37" s="2147"/>
      <c r="K37" s="2145"/>
      <c r="L37" s="2145"/>
      <c r="M37" s="2146"/>
      <c r="N37" s="2146"/>
      <c r="O37" s="2146"/>
      <c r="P37" s="2146"/>
      <c r="Q37" s="2146"/>
      <c r="R37" s="2146"/>
      <c r="S37" s="2146"/>
      <c r="T37" s="2146"/>
      <c r="U37" s="2146"/>
      <c r="V37" s="2146"/>
      <c r="W37" s="2146"/>
      <c r="X37" s="2146"/>
      <c r="Y37" s="2166"/>
      <c r="Z37" s="2026"/>
      <c r="AA37" s="1994"/>
      <c r="AB37" s="1925"/>
      <c r="AC37" s="1925"/>
      <c r="AD37" s="1925"/>
      <c r="AE37" s="1925"/>
    </row>
    <row r="38" spans="1:31" ht="15" customHeight="1" x14ac:dyDescent="0.25">
      <c r="A38" s="8623"/>
      <c r="B38" s="8629" t="s">
        <v>2657</v>
      </c>
      <c r="C38" s="8630"/>
      <c r="D38" s="5863">
        <f t="shared" ref="D38:D44" si="1">SUM(E38:X38)</f>
        <v>0</v>
      </c>
      <c r="E38" s="1901"/>
      <c r="F38" s="2145"/>
      <c r="G38" s="2145"/>
      <c r="H38" s="2145"/>
      <c r="I38" s="1902"/>
      <c r="J38" s="2147"/>
      <c r="K38" s="2145"/>
      <c r="L38" s="2145"/>
      <c r="M38" s="2146"/>
      <c r="N38" s="2146"/>
      <c r="O38" s="2146"/>
      <c r="P38" s="2146"/>
      <c r="Q38" s="2146"/>
      <c r="R38" s="2146"/>
      <c r="S38" s="2146"/>
      <c r="T38" s="2146"/>
      <c r="U38" s="2146"/>
      <c r="V38" s="2146"/>
      <c r="W38" s="2146"/>
      <c r="X38" s="2146"/>
      <c r="Y38" s="2166"/>
      <c r="Z38" s="2026"/>
      <c r="AA38" s="1994"/>
      <c r="AB38" s="1925"/>
      <c r="AC38" s="1925"/>
      <c r="AD38" s="1925"/>
      <c r="AE38" s="1925"/>
    </row>
    <row r="39" spans="1:31" ht="15" customHeight="1" x14ac:dyDescent="0.25">
      <c r="A39" s="8623"/>
      <c r="B39" s="8504" t="s">
        <v>2658</v>
      </c>
      <c r="C39" s="8505"/>
      <c r="D39" s="5863">
        <f t="shared" si="1"/>
        <v>0</v>
      </c>
      <c r="E39" s="1918"/>
      <c r="F39" s="2149"/>
      <c r="G39" s="2149"/>
      <c r="H39" s="2149"/>
      <c r="I39" s="1919"/>
      <c r="J39" s="2147"/>
      <c r="K39" s="2145"/>
      <c r="L39" s="2145"/>
      <c r="M39" s="2146"/>
      <c r="N39" s="2146"/>
      <c r="O39" s="2146"/>
      <c r="P39" s="2146"/>
      <c r="Q39" s="2146"/>
      <c r="R39" s="2146"/>
      <c r="S39" s="2146"/>
      <c r="T39" s="5903"/>
      <c r="U39" s="5891"/>
      <c r="V39" s="5891"/>
      <c r="W39" s="5891"/>
      <c r="X39" s="5891"/>
      <c r="Y39" s="2166"/>
      <c r="Z39" s="2026"/>
      <c r="AA39" s="1994"/>
      <c r="AB39" s="1925"/>
      <c r="AC39" s="1925"/>
      <c r="AD39" s="1925"/>
      <c r="AE39" s="2168"/>
    </row>
    <row r="40" spans="1:31" ht="15" customHeight="1" x14ac:dyDescent="0.25">
      <c r="A40" s="8623"/>
      <c r="B40" s="8618" t="s">
        <v>2659</v>
      </c>
      <c r="C40" s="8619"/>
      <c r="D40" s="5863">
        <f t="shared" si="1"/>
        <v>0</v>
      </c>
      <c r="E40" s="4186"/>
      <c r="F40" s="4167"/>
      <c r="G40" s="4167"/>
      <c r="H40" s="4167"/>
      <c r="I40" s="617"/>
      <c r="J40" s="4193"/>
      <c r="K40" s="4167"/>
      <c r="L40" s="4167"/>
      <c r="M40" s="4745"/>
      <c r="N40" s="4745"/>
      <c r="O40" s="4745"/>
      <c r="P40" s="4745"/>
      <c r="Q40" s="4745"/>
      <c r="R40" s="4745"/>
      <c r="S40" s="4745"/>
      <c r="T40" s="4745"/>
      <c r="U40" s="4745"/>
      <c r="V40" s="4745"/>
      <c r="W40" s="4745"/>
      <c r="X40" s="4745"/>
      <c r="Y40" s="2178"/>
      <c r="Z40" s="2179"/>
      <c r="AA40" s="2169"/>
      <c r="AB40" s="173"/>
      <c r="AC40" s="1925"/>
      <c r="AD40" s="173"/>
      <c r="AE40" s="173"/>
    </row>
    <row r="41" spans="1:31" ht="15" customHeight="1" x14ac:dyDescent="0.25">
      <c r="A41" s="8623"/>
      <c r="B41" s="6487" t="s">
        <v>2660</v>
      </c>
      <c r="C41" s="5904" t="s">
        <v>2661</v>
      </c>
      <c r="D41" s="5863">
        <f t="shared" si="1"/>
        <v>0</v>
      </c>
      <c r="E41" s="5905"/>
      <c r="F41" s="14"/>
      <c r="G41" s="14"/>
      <c r="H41" s="14"/>
      <c r="I41" s="5895"/>
      <c r="J41" s="5893"/>
      <c r="K41" s="14"/>
      <c r="L41" s="14"/>
      <c r="M41" s="14"/>
      <c r="N41" s="14"/>
      <c r="O41" s="14"/>
      <c r="P41" s="14"/>
      <c r="Q41" s="14"/>
      <c r="R41" s="14"/>
      <c r="S41" s="14"/>
      <c r="T41" s="14"/>
      <c r="U41" s="610"/>
      <c r="V41" s="610"/>
      <c r="W41" s="610"/>
      <c r="X41" s="610"/>
      <c r="Y41" s="2180"/>
      <c r="Z41" s="27"/>
      <c r="AA41" s="2181"/>
      <c r="AB41" s="5906"/>
      <c r="AC41" s="5906"/>
      <c r="AD41" s="5906"/>
      <c r="AE41" s="5906"/>
    </row>
    <row r="42" spans="1:31" ht="15" customHeight="1" x14ac:dyDescent="0.25">
      <c r="A42" s="8623"/>
      <c r="B42" s="6498"/>
      <c r="C42" s="4746" t="s">
        <v>2662</v>
      </c>
      <c r="D42" s="5863">
        <f t="shared" si="1"/>
        <v>0</v>
      </c>
      <c r="E42" s="1918"/>
      <c r="F42" s="2149"/>
      <c r="G42" s="2149"/>
      <c r="H42" s="2149"/>
      <c r="I42" s="1919"/>
      <c r="J42" s="1920"/>
      <c r="K42" s="2149"/>
      <c r="L42" s="2149"/>
      <c r="M42" s="2149"/>
      <c r="N42" s="2149"/>
      <c r="O42" s="2149"/>
      <c r="P42" s="2149"/>
      <c r="Q42" s="2149"/>
      <c r="R42" s="2149"/>
      <c r="S42" s="2149"/>
      <c r="T42" s="2149"/>
      <c r="U42" s="2146"/>
      <c r="V42" s="2146"/>
      <c r="W42" s="2146"/>
      <c r="X42" s="2146"/>
      <c r="Y42" s="5907"/>
      <c r="Z42" s="2182"/>
      <c r="AA42" s="2183"/>
      <c r="AB42" s="2168"/>
      <c r="AC42" s="2168"/>
      <c r="AD42" s="2168"/>
      <c r="AE42" s="2168"/>
    </row>
    <row r="43" spans="1:31" x14ac:dyDescent="0.25">
      <c r="A43" s="8623"/>
      <c r="B43" s="6488"/>
      <c r="C43" s="4185" t="s">
        <v>2663</v>
      </c>
      <c r="D43" s="5863">
        <f t="shared" si="1"/>
        <v>0</v>
      </c>
      <c r="E43" s="2225"/>
      <c r="F43" s="2227"/>
      <c r="G43" s="2227"/>
      <c r="H43" s="2227"/>
      <c r="I43" s="2263"/>
      <c r="J43" s="4747"/>
      <c r="K43" s="4735"/>
      <c r="L43" s="4735"/>
      <c r="M43" s="4735"/>
      <c r="N43" s="4735"/>
      <c r="O43" s="4735"/>
      <c r="P43" s="4735"/>
      <c r="Q43" s="4735"/>
      <c r="R43" s="4735"/>
      <c r="S43" s="4735"/>
      <c r="T43" s="4735"/>
      <c r="U43" s="4745"/>
      <c r="V43" s="4745"/>
      <c r="W43" s="4745"/>
      <c r="X43" s="4745"/>
      <c r="Y43" s="4742"/>
      <c r="Z43" s="2176"/>
      <c r="AA43" s="2177"/>
      <c r="AB43" s="2073"/>
      <c r="AC43" s="2073"/>
      <c r="AD43" s="2073"/>
      <c r="AE43" s="2073"/>
    </row>
    <row r="44" spans="1:31" ht="14.45" customHeight="1" x14ac:dyDescent="0.25">
      <c r="A44" s="8623"/>
      <c r="B44" s="8642" t="s">
        <v>2664</v>
      </c>
      <c r="C44" s="8643"/>
      <c r="D44" s="5863">
        <f t="shared" si="1"/>
        <v>0</v>
      </c>
      <c r="E44" s="5648"/>
      <c r="F44" s="25"/>
      <c r="G44" s="25"/>
      <c r="H44" s="25"/>
      <c r="I44" s="5908"/>
      <c r="J44" s="2145"/>
      <c r="K44" s="2145"/>
      <c r="L44" s="2145"/>
      <c r="M44" s="2146"/>
      <c r="N44" s="2146"/>
      <c r="O44" s="2146"/>
      <c r="P44" s="2146"/>
      <c r="Q44" s="2146"/>
      <c r="R44" s="2146"/>
      <c r="S44" s="2145"/>
      <c r="T44" s="2146"/>
      <c r="U44" s="2146"/>
      <c r="V44" s="2146"/>
      <c r="W44" s="2146"/>
      <c r="X44" s="2146"/>
      <c r="Y44" s="2180"/>
      <c r="Z44" s="27"/>
      <c r="AA44" s="2181"/>
      <c r="AB44" s="5906"/>
      <c r="AC44" s="5906"/>
      <c r="AD44" s="5906"/>
      <c r="AE44" s="5906"/>
    </row>
    <row r="45" spans="1:31" ht="19.5" customHeight="1" x14ac:dyDescent="0.25">
      <c r="A45" s="8623"/>
      <c r="B45" s="8642" t="s">
        <v>2665</v>
      </c>
      <c r="C45" s="8643"/>
      <c r="D45" s="4748">
        <v>0</v>
      </c>
      <c r="E45" s="5909"/>
      <c r="F45" s="4749"/>
      <c r="G45" s="4749"/>
      <c r="H45" s="4749"/>
      <c r="I45" s="5910"/>
      <c r="J45" s="5911"/>
      <c r="K45" s="4749"/>
      <c r="L45" s="4749"/>
      <c r="M45" s="5912"/>
      <c r="N45" s="5912"/>
      <c r="O45" s="5912"/>
      <c r="P45" s="5912"/>
      <c r="Q45" s="5912"/>
      <c r="R45" s="5912"/>
      <c r="S45" s="5912"/>
      <c r="T45" s="5912"/>
      <c r="U45" s="5912"/>
      <c r="V45" s="5912"/>
      <c r="W45" s="5912"/>
      <c r="X45" s="5912"/>
      <c r="Y45" s="5913"/>
      <c r="Z45" s="4750"/>
      <c r="AA45" s="5914"/>
      <c r="AB45" s="5915"/>
      <c r="AC45" s="5915"/>
      <c r="AD45" s="5915"/>
      <c r="AE45" s="5915"/>
    </row>
    <row r="46" spans="1:31" ht="15" customHeight="1" x14ac:dyDescent="0.25">
      <c r="A46" s="8624"/>
      <c r="B46" s="8594" t="s">
        <v>50</v>
      </c>
      <c r="C46" s="8644"/>
      <c r="D46" s="5479">
        <f>SUM(E46:X46)</f>
        <v>0</v>
      </c>
      <c r="E46" s="5916">
        <f t="shared" ref="E46:X46" si="2">SUM(E11:E44)</f>
        <v>0</v>
      </c>
      <c r="F46" s="5917">
        <f t="shared" si="2"/>
        <v>0</v>
      </c>
      <c r="G46" s="5917">
        <f t="shared" si="2"/>
        <v>0</v>
      </c>
      <c r="H46" s="5917">
        <f t="shared" si="2"/>
        <v>0</v>
      </c>
      <c r="I46" s="5438">
        <f t="shared" si="2"/>
        <v>0</v>
      </c>
      <c r="J46" s="5918">
        <f t="shared" si="2"/>
        <v>0</v>
      </c>
      <c r="K46" s="5917">
        <f t="shared" si="2"/>
        <v>0</v>
      </c>
      <c r="L46" s="5917">
        <f t="shared" si="2"/>
        <v>0</v>
      </c>
      <c r="M46" s="5919">
        <f t="shared" si="2"/>
        <v>0</v>
      </c>
      <c r="N46" s="5919">
        <f t="shared" si="2"/>
        <v>0</v>
      </c>
      <c r="O46" s="5919">
        <f t="shared" si="2"/>
        <v>0</v>
      </c>
      <c r="P46" s="5919">
        <f t="shared" si="2"/>
        <v>0</v>
      </c>
      <c r="Q46" s="5919">
        <f t="shared" si="2"/>
        <v>0</v>
      </c>
      <c r="R46" s="5919">
        <f t="shared" si="2"/>
        <v>0</v>
      </c>
      <c r="S46" s="5919">
        <f t="shared" si="2"/>
        <v>0</v>
      </c>
      <c r="T46" s="5919">
        <f t="shared" si="2"/>
        <v>0</v>
      </c>
      <c r="U46" s="5919">
        <f t="shared" si="2"/>
        <v>0</v>
      </c>
      <c r="V46" s="5919">
        <f t="shared" si="2"/>
        <v>0</v>
      </c>
      <c r="W46" s="5919">
        <f t="shared" si="2"/>
        <v>0</v>
      </c>
      <c r="X46" s="5919">
        <f t="shared" si="2"/>
        <v>0</v>
      </c>
      <c r="Y46" s="5920">
        <f t="shared" ref="Y46:AD46" si="3">SUM(Y11:Y45)</f>
        <v>0</v>
      </c>
      <c r="Z46" s="5921">
        <f t="shared" si="3"/>
        <v>0</v>
      </c>
      <c r="AA46" s="5921">
        <f t="shared" si="3"/>
        <v>0</v>
      </c>
      <c r="AB46" s="5922">
        <f t="shared" si="3"/>
        <v>0</v>
      </c>
      <c r="AC46" s="5922">
        <f t="shared" si="3"/>
        <v>0</v>
      </c>
      <c r="AD46" s="5922">
        <f t="shared" si="3"/>
        <v>0</v>
      </c>
      <c r="AE46" s="5922">
        <f>SUM(AE11:AE45)</f>
        <v>0</v>
      </c>
    </row>
    <row r="47" spans="1:31" x14ac:dyDescent="0.25">
      <c r="A47" s="5923" t="s">
        <v>2666</v>
      </c>
      <c r="B47" s="5924"/>
      <c r="C47" s="5924"/>
      <c r="D47" s="5924"/>
      <c r="E47" s="5924"/>
      <c r="F47" s="5924"/>
      <c r="G47" s="5925"/>
      <c r="H47" s="5925"/>
      <c r="I47" s="943"/>
      <c r="J47" s="943"/>
      <c r="K47" s="943"/>
      <c r="L47" s="943"/>
      <c r="M47" s="943"/>
      <c r="N47" s="943"/>
      <c r="O47" s="5"/>
      <c r="P47" s="943"/>
      <c r="Q47" s="808"/>
      <c r="R47" s="87"/>
      <c r="S47" s="87"/>
      <c r="T47" s="87"/>
      <c r="U47" s="87"/>
      <c r="V47" s="87"/>
      <c r="W47" s="87"/>
      <c r="X47" s="87"/>
      <c r="Y47" s="5368"/>
      <c r="Z47" s="5368"/>
      <c r="AA47" s="5368"/>
      <c r="AB47" s="5368"/>
      <c r="AC47" s="5368"/>
      <c r="AD47" s="5368"/>
      <c r="AE47" s="5368"/>
    </row>
    <row r="48" spans="1:31" ht="31.5" x14ac:dyDescent="0.25">
      <c r="A48" s="6523" t="s">
        <v>2621</v>
      </c>
      <c r="B48" s="6650"/>
      <c r="C48" s="6524"/>
      <c r="D48" s="5477" t="s">
        <v>50</v>
      </c>
      <c r="E48" s="5926" t="s">
        <v>2592</v>
      </c>
      <c r="F48" s="5638" t="s">
        <v>2667</v>
      </c>
      <c r="G48" s="5638" t="s">
        <v>2668</v>
      </c>
      <c r="H48" s="5927" t="s">
        <v>2669</v>
      </c>
      <c r="I48" s="5928" t="s">
        <v>3833</v>
      </c>
      <c r="J48" s="943"/>
      <c r="K48" s="943"/>
      <c r="L48" s="943"/>
      <c r="M48" s="943"/>
      <c r="N48" s="943"/>
      <c r="O48" s="943"/>
      <c r="P48" s="943"/>
      <c r="Q48" s="808"/>
      <c r="R48" s="87"/>
      <c r="S48" s="87"/>
      <c r="T48" s="87"/>
      <c r="U48" s="87"/>
      <c r="V48" s="87"/>
      <c r="W48" s="87"/>
      <c r="X48" s="87"/>
      <c r="Y48" s="5368"/>
      <c r="Z48" s="5368"/>
      <c r="AA48" s="5368"/>
      <c r="AB48" s="5368"/>
      <c r="AC48" s="5368"/>
      <c r="AD48" s="5368"/>
      <c r="AE48" s="5368"/>
    </row>
    <row r="49" spans="1:31" ht="15" customHeight="1" x14ac:dyDescent="0.25">
      <c r="A49" s="8622" t="s">
        <v>2670</v>
      </c>
      <c r="B49" s="8625" t="s">
        <v>2629</v>
      </c>
      <c r="C49" s="8626"/>
      <c r="D49" s="5648">
        <f>SUM(E49:H49)</f>
        <v>0</v>
      </c>
      <c r="E49" s="5864"/>
      <c r="F49" s="5865"/>
      <c r="G49" s="5865"/>
      <c r="H49" s="5929"/>
      <c r="I49" s="5929"/>
      <c r="J49" s="271"/>
      <c r="K49" s="943"/>
      <c r="L49" s="943"/>
      <c r="M49" s="943"/>
      <c r="N49" s="943"/>
      <c r="O49" s="943"/>
      <c r="P49" s="943"/>
      <c r="Q49" s="808"/>
      <c r="R49" s="87"/>
      <c r="S49" s="87"/>
      <c r="T49" s="87"/>
      <c r="U49" s="87"/>
      <c r="V49" s="87"/>
      <c r="W49" s="87"/>
      <c r="X49" s="87"/>
      <c r="Y49" s="5368"/>
      <c r="Z49" s="5368"/>
      <c r="AA49" s="5368"/>
      <c r="AB49" s="5368"/>
      <c r="AC49" s="5368"/>
      <c r="AD49" s="5368"/>
      <c r="AE49" s="5368"/>
    </row>
    <row r="50" spans="1:31" ht="15" customHeight="1" x14ac:dyDescent="0.25">
      <c r="A50" s="8623"/>
      <c r="B50" s="6487" t="s">
        <v>2630</v>
      </c>
      <c r="C50" s="5930" t="s">
        <v>2631</v>
      </c>
      <c r="D50" s="5648">
        <f t="shared" ref="D50:D68" si="4">SUM(E50:H50)</f>
        <v>0</v>
      </c>
      <c r="E50" s="5648"/>
      <c r="F50" s="25"/>
      <c r="G50" s="25"/>
      <c r="H50" s="47"/>
      <c r="I50" s="47"/>
      <c r="J50" s="271"/>
      <c r="K50" s="943"/>
      <c r="L50" s="943"/>
      <c r="M50" s="943"/>
      <c r="N50" s="943"/>
      <c r="O50" s="943"/>
      <c r="P50" s="943"/>
      <c r="Q50" s="808"/>
      <c r="R50" s="87"/>
      <c r="S50" s="87"/>
      <c r="T50" s="87"/>
      <c r="U50" s="87"/>
      <c r="V50" s="87"/>
      <c r="W50" s="87"/>
      <c r="X50" s="87"/>
      <c r="Y50" s="5368"/>
      <c r="Z50" s="5368"/>
      <c r="AA50" s="5368"/>
      <c r="AB50" s="5368"/>
      <c r="AC50" s="5368"/>
      <c r="AD50" s="5368"/>
      <c r="AE50" s="5368"/>
    </row>
    <row r="51" spans="1:31" x14ac:dyDescent="0.25">
      <c r="A51" s="8623"/>
      <c r="B51" s="6498"/>
      <c r="C51" s="4753" t="s">
        <v>2632</v>
      </c>
      <c r="D51" s="5864">
        <f t="shared" si="4"/>
        <v>0</v>
      </c>
      <c r="E51" s="4186"/>
      <c r="F51" s="4167"/>
      <c r="G51" s="4167"/>
      <c r="H51" s="2148"/>
      <c r="I51" s="2148"/>
      <c r="J51" s="271"/>
      <c r="K51" s="943"/>
      <c r="L51" s="943"/>
      <c r="M51" s="943"/>
      <c r="N51" s="943"/>
      <c r="O51" s="943"/>
      <c r="P51" s="943"/>
      <c r="Q51" s="808"/>
      <c r="R51" s="87"/>
      <c r="S51" s="87"/>
      <c r="T51" s="87"/>
      <c r="U51" s="87"/>
      <c r="V51" s="87"/>
      <c r="W51" s="87"/>
      <c r="X51" s="87"/>
      <c r="Y51" s="5368"/>
      <c r="Z51" s="5368"/>
      <c r="AA51" s="5368"/>
      <c r="AB51" s="5368"/>
      <c r="AC51" s="5368"/>
      <c r="AD51" s="5368"/>
      <c r="AE51" s="5368"/>
    </row>
    <row r="52" spans="1:31" x14ac:dyDescent="0.25">
      <c r="A52" s="8623"/>
      <c r="B52" s="6498"/>
      <c r="C52" s="5369" t="s">
        <v>2633</v>
      </c>
      <c r="D52" s="1901">
        <f t="shared" si="4"/>
        <v>0</v>
      </c>
      <c r="E52" s="1901"/>
      <c r="F52" s="2145"/>
      <c r="G52" s="2145"/>
      <c r="H52" s="1905"/>
      <c r="I52" s="1905"/>
      <c r="J52" s="271"/>
      <c r="K52" s="943"/>
      <c r="L52" s="943"/>
      <c r="M52" s="943"/>
      <c r="N52" s="943"/>
      <c r="O52" s="943"/>
      <c r="P52" s="943"/>
      <c r="Q52" s="808"/>
      <c r="R52" s="87"/>
      <c r="S52" s="87"/>
      <c r="T52" s="87"/>
      <c r="U52" s="87"/>
      <c r="V52" s="87"/>
      <c r="W52" s="87"/>
      <c r="X52" s="87"/>
      <c r="Y52" s="5368"/>
      <c r="Z52" s="5368"/>
      <c r="AA52" s="5368"/>
      <c r="AB52" s="5368"/>
      <c r="AC52" s="5368"/>
      <c r="AD52" s="5368"/>
      <c r="AE52" s="5368"/>
    </row>
    <row r="53" spans="1:31" x14ac:dyDescent="0.25">
      <c r="A53" s="8623"/>
      <c r="B53" s="6488"/>
      <c r="C53" s="5931" t="s">
        <v>2634</v>
      </c>
      <c r="D53" s="5909"/>
      <c r="E53" s="5909"/>
      <c r="F53" s="4749"/>
      <c r="G53" s="4749"/>
      <c r="H53" s="5932"/>
      <c r="I53" s="5932"/>
      <c r="J53" s="271"/>
      <c r="K53" s="943"/>
      <c r="L53" s="943"/>
      <c r="M53" s="943"/>
      <c r="N53" s="943"/>
      <c r="O53" s="943"/>
      <c r="P53" s="943"/>
      <c r="Q53" s="808"/>
      <c r="R53" s="87"/>
      <c r="S53" s="87"/>
      <c r="T53" s="87"/>
      <c r="U53" s="87"/>
      <c r="V53" s="87"/>
      <c r="W53" s="87"/>
      <c r="X53" s="87"/>
      <c r="Y53" s="5368"/>
      <c r="Z53" s="5368"/>
      <c r="AA53" s="5368"/>
      <c r="AB53" s="5368"/>
      <c r="AC53" s="5368"/>
      <c r="AD53" s="5368"/>
      <c r="AE53" s="5368"/>
    </row>
    <row r="54" spans="1:31" x14ac:dyDescent="0.25">
      <c r="A54" s="8623"/>
      <c r="B54" s="8627" t="s">
        <v>2636</v>
      </c>
      <c r="C54" s="8628"/>
      <c r="D54" s="5863">
        <f t="shared" si="4"/>
        <v>0</v>
      </c>
      <c r="E54" s="5863"/>
      <c r="F54" s="13"/>
      <c r="G54" s="13"/>
      <c r="H54" s="35"/>
      <c r="I54" s="35"/>
      <c r="J54" s="271"/>
      <c r="K54" s="943"/>
      <c r="L54" s="943"/>
      <c r="M54" s="943"/>
      <c r="N54" s="943"/>
      <c r="O54" s="943"/>
      <c r="P54" s="943"/>
      <c r="Q54" s="808"/>
      <c r="R54" s="87"/>
      <c r="S54" s="87"/>
      <c r="T54" s="87"/>
      <c r="U54" s="87"/>
      <c r="V54" s="87"/>
      <c r="W54" s="87"/>
      <c r="X54" s="87"/>
      <c r="Y54" s="5368"/>
      <c r="Z54" s="5368"/>
      <c r="AA54" s="5368"/>
      <c r="AB54" s="5368"/>
      <c r="AC54" s="5368"/>
      <c r="AD54" s="5368"/>
      <c r="AE54" s="5368"/>
    </row>
    <row r="55" spans="1:31" x14ac:dyDescent="0.25">
      <c r="A55" s="8623"/>
      <c r="B55" s="8629" t="s">
        <v>2637</v>
      </c>
      <c r="C55" s="8630"/>
      <c r="D55" s="5648">
        <f t="shared" si="4"/>
        <v>0</v>
      </c>
      <c r="E55" s="1901"/>
      <c r="F55" s="2145"/>
      <c r="G55" s="2145"/>
      <c r="H55" s="1905"/>
      <c r="I55" s="1905"/>
      <c r="J55" s="271"/>
      <c r="K55" s="943"/>
      <c r="L55" s="943"/>
      <c r="M55" s="943"/>
      <c r="N55" s="943"/>
      <c r="O55" s="943"/>
      <c r="P55" s="943"/>
      <c r="Q55" s="808"/>
      <c r="R55" s="87"/>
      <c r="S55" s="87"/>
      <c r="T55" s="87"/>
      <c r="U55" s="87"/>
      <c r="V55" s="87"/>
      <c r="W55" s="87"/>
      <c r="X55" s="87"/>
      <c r="Y55" s="5368"/>
      <c r="Z55" s="5368"/>
      <c r="AA55" s="5368"/>
      <c r="AB55" s="5368"/>
      <c r="AC55" s="5368"/>
      <c r="AD55" s="5368"/>
      <c r="AE55" s="5368"/>
    </row>
    <row r="56" spans="1:31" x14ac:dyDescent="0.25">
      <c r="A56" s="8623"/>
      <c r="B56" s="8629" t="s">
        <v>2638</v>
      </c>
      <c r="C56" s="8630"/>
      <c r="D56" s="5648">
        <f t="shared" si="4"/>
        <v>0</v>
      </c>
      <c r="E56" s="1901"/>
      <c r="F56" s="2145"/>
      <c r="G56" s="2145"/>
      <c r="H56" s="1905"/>
      <c r="I56" s="1905"/>
      <c r="J56" s="271"/>
      <c r="K56" s="943"/>
      <c r="L56" s="943"/>
      <c r="M56" s="943"/>
      <c r="N56" s="943"/>
      <c r="O56" s="943"/>
      <c r="P56" s="943"/>
      <c r="Q56" s="808"/>
      <c r="R56" s="87"/>
      <c r="S56" s="87"/>
      <c r="T56" s="87"/>
      <c r="U56" s="87"/>
      <c r="V56" s="87"/>
      <c r="W56" s="87"/>
      <c r="X56" s="87"/>
      <c r="Y56" s="5368"/>
      <c r="Z56" s="5368"/>
      <c r="AA56" s="5368"/>
      <c r="AB56" s="5368"/>
      <c r="AC56" s="5368"/>
      <c r="AD56" s="5368"/>
      <c r="AE56" s="5368"/>
    </row>
    <row r="57" spans="1:31" x14ac:dyDescent="0.25">
      <c r="A57" s="8623"/>
      <c r="B57" s="8635" t="s">
        <v>2639</v>
      </c>
      <c r="C57" s="8636"/>
      <c r="D57" s="5648">
        <f t="shared" si="4"/>
        <v>0</v>
      </c>
      <c r="E57" s="1901"/>
      <c r="F57" s="2145"/>
      <c r="G57" s="2145"/>
      <c r="H57" s="1905"/>
      <c r="I57" s="1905"/>
      <c r="J57" s="271"/>
      <c r="K57" s="943"/>
      <c r="L57" s="943"/>
      <c r="M57" s="943"/>
      <c r="N57" s="943"/>
      <c r="O57" s="943"/>
      <c r="P57" s="943"/>
      <c r="Q57" s="808"/>
      <c r="R57" s="87"/>
      <c r="S57" s="87"/>
      <c r="T57" s="87"/>
      <c r="U57" s="87"/>
      <c r="V57" s="87"/>
      <c r="W57" s="87"/>
      <c r="X57" s="87"/>
      <c r="Y57" s="5368"/>
      <c r="Z57" s="5368"/>
      <c r="AA57" s="5368"/>
      <c r="AB57" s="5368"/>
      <c r="AC57" s="5368"/>
      <c r="AD57" s="5368"/>
      <c r="AE57" s="5368"/>
    </row>
    <row r="58" spans="1:31" x14ac:dyDescent="0.25">
      <c r="A58" s="8623"/>
      <c r="B58" s="8629" t="s">
        <v>2370</v>
      </c>
      <c r="C58" s="8630"/>
      <c r="D58" s="5648">
        <f t="shared" si="4"/>
        <v>0</v>
      </c>
      <c r="E58" s="1901"/>
      <c r="F58" s="2145"/>
      <c r="G58" s="2145"/>
      <c r="H58" s="1905"/>
      <c r="I58" s="1905"/>
      <c r="J58" s="271"/>
      <c r="K58" s="943"/>
      <c r="L58" s="943"/>
      <c r="M58" s="943"/>
      <c r="N58" s="943"/>
      <c r="O58" s="943"/>
      <c r="P58" s="943"/>
      <c r="Q58" s="808"/>
      <c r="R58" s="87"/>
      <c r="S58" s="87"/>
      <c r="T58" s="87"/>
      <c r="U58" s="87"/>
      <c r="V58" s="87"/>
      <c r="W58" s="87"/>
      <c r="X58" s="87"/>
      <c r="Y58" s="5368"/>
      <c r="Z58" s="5368"/>
      <c r="AA58" s="5368"/>
      <c r="AB58" s="5368"/>
      <c r="AC58" s="5368"/>
      <c r="AD58" s="5368"/>
      <c r="AE58" s="5368"/>
    </row>
    <row r="59" spans="1:31" x14ac:dyDescent="0.25">
      <c r="A59" s="8623"/>
      <c r="B59" s="6705" t="s">
        <v>2642</v>
      </c>
      <c r="C59" s="6715"/>
      <c r="D59" s="5648"/>
      <c r="E59" s="4186"/>
      <c r="F59" s="4167"/>
      <c r="G59" s="4167"/>
      <c r="H59" s="2148"/>
      <c r="I59" s="2148"/>
      <c r="J59" s="271"/>
      <c r="K59" s="943"/>
      <c r="L59" s="943"/>
      <c r="M59" s="943"/>
      <c r="N59" s="943"/>
      <c r="O59" s="943"/>
      <c r="P59" s="943"/>
      <c r="Q59" s="808"/>
      <c r="R59" s="87"/>
      <c r="S59" s="87"/>
      <c r="T59" s="87"/>
      <c r="U59" s="87"/>
      <c r="V59" s="87"/>
      <c r="W59" s="87"/>
      <c r="X59" s="87"/>
      <c r="Y59" s="5368"/>
      <c r="Z59" s="5368"/>
      <c r="AA59" s="5368"/>
      <c r="AB59" s="5368"/>
      <c r="AC59" s="5368"/>
      <c r="AD59" s="5368"/>
      <c r="AE59" s="5368"/>
    </row>
    <row r="60" spans="1:31" ht="24" customHeight="1" x14ac:dyDescent="0.25">
      <c r="A60" s="8623"/>
      <c r="B60" s="8535" t="s">
        <v>2643</v>
      </c>
      <c r="C60" s="8637"/>
      <c r="D60" s="5648">
        <f t="shared" si="4"/>
        <v>0</v>
      </c>
      <c r="E60" s="4186"/>
      <c r="F60" s="4167"/>
      <c r="G60" s="4167"/>
      <c r="H60" s="2148"/>
      <c r="I60" s="2148"/>
      <c r="J60" s="271"/>
      <c r="K60" s="943"/>
      <c r="L60" s="943"/>
      <c r="M60" s="943"/>
      <c r="N60" s="943"/>
      <c r="O60" s="943"/>
      <c r="P60" s="943"/>
      <c r="Q60" s="808"/>
      <c r="R60" s="87"/>
      <c r="S60" s="87"/>
      <c r="T60" s="87"/>
      <c r="U60" s="87"/>
      <c r="V60" s="87"/>
      <c r="W60" s="87"/>
      <c r="X60" s="87"/>
      <c r="Y60" s="5368"/>
      <c r="Z60" s="5368"/>
      <c r="AA60" s="5368"/>
      <c r="AB60" s="5368"/>
      <c r="AC60" s="5368"/>
      <c r="AD60" s="5368"/>
      <c r="AE60" s="5368"/>
    </row>
    <row r="61" spans="1:31" ht="16.5" customHeight="1" x14ac:dyDescent="0.25">
      <c r="A61" s="8623"/>
      <c r="B61" s="7865" t="s">
        <v>2644</v>
      </c>
      <c r="C61" s="7866"/>
      <c r="D61" s="5648"/>
      <c r="E61" s="4186"/>
      <c r="F61" s="4167"/>
      <c r="G61" s="4167"/>
      <c r="H61" s="2148"/>
      <c r="I61" s="2148"/>
      <c r="J61" s="271"/>
      <c r="K61" s="943"/>
      <c r="L61" s="943"/>
      <c r="M61" s="943"/>
      <c r="N61" s="943"/>
      <c r="O61" s="943"/>
      <c r="P61" s="943"/>
      <c r="Q61" s="808"/>
      <c r="R61" s="87"/>
      <c r="S61" s="87"/>
      <c r="T61" s="87"/>
      <c r="U61" s="87"/>
      <c r="V61" s="87"/>
      <c r="W61" s="87"/>
      <c r="X61" s="87"/>
      <c r="Y61" s="5368"/>
      <c r="Z61" s="5368"/>
      <c r="AA61" s="5368"/>
      <c r="AB61" s="5368"/>
      <c r="AC61" s="5368"/>
      <c r="AD61" s="5368"/>
      <c r="AE61" s="5368"/>
    </row>
    <row r="62" spans="1:31" ht="15" customHeight="1" x14ac:dyDescent="0.25">
      <c r="A62" s="8623"/>
      <c r="B62" s="8631" t="s">
        <v>2645</v>
      </c>
      <c r="C62" s="8632"/>
      <c r="D62" s="5648">
        <f t="shared" si="4"/>
        <v>0</v>
      </c>
      <c r="E62" s="4186"/>
      <c r="F62" s="4167"/>
      <c r="G62" s="4167"/>
      <c r="H62" s="2148"/>
      <c r="I62" s="2148"/>
      <c r="J62" s="271"/>
      <c r="K62" s="943"/>
      <c r="L62" s="943"/>
      <c r="M62" s="943"/>
      <c r="N62" s="943"/>
      <c r="O62" s="943"/>
      <c r="P62" s="943"/>
      <c r="Q62" s="808"/>
      <c r="R62" s="87"/>
      <c r="S62" s="87"/>
      <c r="T62" s="87"/>
      <c r="U62" s="87"/>
      <c r="V62" s="87"/>
      <c r="W62" s="87"/>
      <c r="X62" s="87"/>
      <c r="Y62" s="5368"/>
      <c r="Z62" s="5368"/>
      <c r="AA62" s="5368"/>
      <c r="AB62" s="5368"/>
      <c r="AC62" s="5368"/>
      <c r="AD62" s="5368"/>
      <c r="AE62" s="5368"/>
    </row>
    <row r="63" spans="1:31" ht="15" customHeight="1" x14ac:dyDescent="0.25">
      <c r="A63" s="8623"/>
      <c r="B63" s="6487" t="s">
        <v>2646</v>
      </c>
      <c r="C63" s="5892" t="s">
        <v>2647</v>
      </c>
      <c r="D63" s="5648">
        <f t="shared" si="4"/>
        <v>0</v>
      </c>
      <c r="E63" s="5933"/>
      <c r="F63" s="25"/>
      <c r="G63" s="25"/>
      <c r="H63" s="47"/>
      <c r="I63" s="47"/>
      <c r="J63" s="271"/>
      <c r="K63" s="943"/>
      <c r="L63" s="943"/>
      <c r="M63" s="943"/>
      <c r="N63" s="943"/>
      <c r="O63" s="943"/>
      <c r="P63" s="943"/>
      <c r="Q63" s="808"/>
      <c r="R63" s="87"/>
      <c r="S63" s="87"/>
      <c r="T63" s="87"/>
      <c r="U63" s="87"/>
      <c r="V63" s="87"/>
      <c r="W63" s="87"/>
      <c r="X63" s="87"/>
      <c r="Y63" s="5368"/>
      <c r="Z63" s="5368"/>
      <c r="AA63" s="5368"/>
      <c r="AB63" s="5368"/>
      <c r="AC63" s="5368"/>
      <c r="AD63" s="5368"/>
      <c r="AE63" s="5368"/>
    </row>
    <row r="64" spans="1:31" ht="15" customHeight="1" x14ac:dyDescent="0.25">
      <c r="A64" s="8623"/>
      <c r="B64" s="6498"/>
      <c r="C64" s="5370" t="s">
        <v>2648</v>
      </c>
      <c r="D64" s="5648">
        <f t="shared" si="4"/>
        <v>0</v>
      </c>
      <c r="E64" s="2147"/>
      <c r="F64" s="2145"/>
      <c r="G64" s="2145"/>
      <c r="H64" s="1905"/>
      <c r="I64" s="1905"/>
      <c r="J64" s="271"/>
      <c r="K64" s="943"/>
      <c r="L64" s="943"/>
      <c r="M64" s="943"/>
      <c r="N64" s="943"/>
      <c r="O64" s="943"/>
      <c r="P64" s="943"/>
      <c r="Q64" s="808"/>
      <c r="R64" s="87"/>
      <c r="S64" s="87"/>
      <c r="T64" s="87"/>
      <c r="U64" s="87"/>
      <c r="V64" s="87"/>
      <c r="W64" s="87"/>
      <c r="X64" s="87"/>
      <c r="Y64" s="5368"/>
      <c r="Z64" s="5368"/>
      <c r="AA64" s="5368"/>
      <c r="AB64" s="5368"/>
      <c r="AC64" s="5368"/>
      <c r="AD64" s="5368"/>
      <c r="AE64" s="5368"/>
    </row>
    <row r="65" spans="1:31" x14ac:dyDescent="0.25">
      <c r="A65" s="8623"/>
      <c r="B65" s="6488"/>
      <c r="C65" s="4169" t="s">
        <v>1902</v>
      </c>
      <c r="D65" s="5648">
        <f t="shared" si="4"/>
        <v>0</v>
      </c>
      <c r="E65" s="2269"/>
      <c r="F65" s="2226"/>
      <c r="G65" s="2226"/>
      <c r="H65" s="1911"/>
      <c r="I65" s="1911"/>
      <c r="J65" s="271"/>
      <c r="K65" s="943"/>
      <c r="L65" s="943"/>
      <c r="M65" s="943"/>
      <c r="N65" s="943"/>
      <c r="O65" s="943"/>
      <c r="P65" s="943"/>
      <c r="Q65" s="808"/>
      <c r="R65" s="87"/>
      <c r="S65" s="87"/>
      <c r="T65" s="87"/>
      <c r="U65" s="87"/>
      <c r="V65" s="87"/>
      <c r="W65" s="87"/>
      <c r="X65" s="87"/>
      <c r="Y65" s="5368"/>
      <c r="Z65" s="5368"/>
      <c r="AA65" s="5368"/>
      <c r="AB65" s="5368"/>
      <c r="AC65" s="5368"/>
      <c r="AD65" s="5368"/>
      <c r="AE65" s="5368"/>
    </row>
    <row r="66" spans="1:31" x14ac:dyDescent="0.25">
      <c r="A66" s="8623"/>
      <c r="B66" s="6707" t="s">
        <v>2649</v>
      </c>
      <c r="C66" s="5894" t="s">
        <v>2650</v>
      </c>
      <c r="D66" s="5648">
        <f t="shared" si="4"/>
        <v>0</v>
      </c>
      <c r="E66" s="5648"/>
      <c r="F66" s="25"/>
      <c r="G66" s="25"/>
      <c r="H66" s="47"/>
      <c r="I66" s="47"/>
      <c r="J66" s="271"/>
      <c r="K66" s="943"/>
      <c r="L66" s="943"/>
      <c r="M66" s="943"/>
      <c r="N66" s="943"/>
      <c r="O66" s="943"/>
      <c r="P66" s="943"/>
      <c r="Q66" s="808"/>
      <c r="R66" s="87"/>
      <c r="S66" s="87"/>
      <c r="T66" s="87"/>
      <c r="U66" s="87"/>
      <c r="V66" s="87"/>
      <c r="W66" s="87"/>
      <c r="X66" s="87"/>
      <c r="Y66" s="5368"/>
      <c r="Z66" s="5368"/>
      <c r="AA66" s="5368"/>
      <c r="AB66" s="5368"/>
      <c r="AC66" s="5368"/>
      <c r="AD66" s="5368"/>
      <c r="AE66" s="5368"/>
    </row>
    <row r="67" spans="1:31" x14ac:dyDescent="0.25">
      <c r="A67" s="8623"/>
      <c r="B67" s="6708"/>
      <c r="C67" s="4744" t="s">
        <v>2651</v>
      </c>
      <c r="D67" s="5648">
        <f t="shared" si="4"/>
        <v>0</v>
      </c>
      <c r="E67" s="1901"/>
      <c r="F67" s="2145"/>
      <c r="G67" s="2145"/>
      <c r="H67" s="1905"/>
      <c r="I67" s="1905"/>
      <c r="J67" s="271"/>
      <c r="K67" s="943"/>
      <c r="L67" s="943"/>
      <c r="M67" s="943"/>
      <c r="N67" s="943"/>
      <c r="O67" s="943"/>
      <c r="P67" s="943"/>
      <c r="Q67" s="808"/>
      <c r="R67" s="87"/>
      <c r="S67" s="87"/>
      <c r="T67" s="87"/>
      <c r="U67" s="87"/>
      <c r="V67" s="87"/>
      <c r="W67" s="87"/>
      <c r="X67" s="87"/>
      <c r="Y67" s="5368"/>
      <c r="Z67" s="5368"/>
      <c r="AA67" s="5368"/>
      <c r="AB67" s="5368"/>
      <c r="AC67" s="5368"/>
      <c r="AD67" s="5368"/>
      <c r="AE67" s="5368"/>
    </row>
    <row r="68" spans="1:31" x14ac:dyDescent="0.25">
      <c r="A68" s="8623"/>
      <c r="B68" s="6709"/>
      <c r="C68" s="4172" t="s">
        <v>1902</v>
      </c>
      <c r="D68" s="5648">
        <f t="shared" si="4"/>
        <v>0</v>
      </c>
      <c r="E68" s="1907"/>
      <c r="F68" s="2226"/>
      <c r="G68" s="2226"/>
      <c r="H68" s="1911"/>
      <c r="I68" s="1911"/>
      <c r="J68" s="271"/>
      <c r="K68" s="943"/>
      <c r="L68" s="943"/>
      <c r="M68" s="943"/>
      <c r="N68" s="943"/>
      <c r="O68" s="943"/>
      <c r="P68" s="943"/>
      <c r="Q68" s="808"/>
      <c r="R68" s="87"/>
      <c r="S68" s="87"/>
      <c r="T68" s="87"/>
      <c r="U68" s="87"/>
      <c r="V68" s="87"/>
      <c r="W68" s="87"/>
      <c r="X68" s="87"/>
      <c r="Y68" s="5368"/>
      <c r="Z68" s="5368"/>
      <c r="AA68" s="5368"/>
      <c r="AB68" s="5368"/>
      <c r="AC68" s="5368"/>
      <c r="AD68" s="5368"/>
      <c r="AE68" s="5368"/>
    </row>
    <row r="69" spans="1:31" x14ac:dyDescent="0.25">
      <c r="A69" s="8623"/>
      <c r="B69" s="8629" t="s">
        <v>2652</v>
      </c>
      <c r="C69" s="8630"/>
      <c r="D69" s="5648">
        <f>SUM(E69:H69)</f>
        <v>0</v>
      </c>
      <c r="E69" s="1901"/>
      <c r="F69" s="2145"/>
      <c r="G69" s="2145"/>
      <c r="H69" s="1905"/>
      <c r="I69" s="1905"/>
      <c r="J69" s="271"/>
      <c r="K69" s="943"/>
      <c r="L69" s="943"/>
      <c r="M69" s="943"/>
      <c r="N69" s="943"/>
      <c r="O69" s="943"/>
      <c r="P69" s="943"/>
      <c r="Q69" s="808"/>
      <c r="R69" s="87"/>
      <c r="S69" s="87"/>
      <c r="T69" s="87"/>
      <c r="U69" s="87"/>
      <c r="V69" s="87"/>
      <c r="W69" s="87"/>
      <c r="X69" s="87"/>
      <c r="Y69" s="5368"/>
      <c r="Z69" s="5368"/>
      <c r="AA69" s="5368"/>
      <c r="AB69" s="5368"/>
      <c r="AC69" s="5368"/>
      <c r="AD69" s="5368"/>
      <c r="AE69" s="5368"/>
    </row>
    <row r="70" spans="1:31" ht="15" customHeight="1" x14ac:dyDescent="0.25">
      <c r="A70" s="8623"/>
      <c r="B70" s="8633" t="s">
        <v>2653</v>
      </c>
      <c r="C70" s="5934" t="s">
        <v>2654</v>
      </c>
      <c r="D70" s="5648">
        <f>SUM(E70:H70)</f>
        <v>0</v>
      </c>
      <c r="E70" s="1901"/>
      <c r="F70" s="2145"/>
      <c r="G70" s="2145"/>
      <c r="H70" s="1905"/>
      <c r="I70" s="1905"/>
      <c r="J70" s="271"/>
      <c r="K70" s="943"/>
      <c r="L70" s="943"/>
      <c r="M70" s="943"/>
      <c r="N70" s="943"/>
      <c r="O70" s="943"/>
      <c r="P70" s="943"/>
      <c r="Q70" s="808"/>
      <c r="R70" s="87"/>
      <c r="S70" s="87"/>
      <c r="T70" s="87"/>
      <c r="U70" s="87"/>
      <c r="V70" s="87"/>
      <c r="W70" s="87"/>
      <c r="X70" s="87"/>
      <c r="Y70" s="5368"/>
      <c r="Z70" s="5368"/>
      <c r="AA70" s="5368"/>
      <c r="AB70" s="5368"/>
      <c r="AC70" s="5368"/>
      <c r="AD70" s="5368"/>
      <c r="AE70" s="5368"/>
    </row>
    <row r="71" spans="1:31" ht="15" customHeight="1" x14ac:dyDescent="0.25">
      <c r="A71" s="8623"/>
      <c r="B71" s="8633"/>
      <c r="C71" s="5934" t="s">
        <v>2655</v>
      </c>
      <c r="D71" s="5648">
        <f>SUM(E71:H71)</f>
        <v>0</v>
      </c>
      <c r="E71" s="1901"/>
      <c r="F71" s="2145"/>
      <c r="G71" s="2145"/>
      <c r="H71" s="1905"/>
      <c r="I71" s="1905"/>
      <c r="J71" s="271"/>
      <c r="K71" s="943"/>
      <c r="L71" s="943"/>
      <c r="M71" s="943"/>
      <c r="N71" s="943"/>
      <c r="O71" s="943"/>
      <c r="P71" s="943"/>
      <c r="Q71" s="808"/>
      <c r="R71" s="87"/>
      <c r="S71" s="87"/>
      <c r="T71" s="87"/>
      <c r="U71" s="87"/>
      <c r="V71" s="87"/>
      <c r="W71" s="87"/>
      <c r="X71" s="87"/>
      <c r="Y71" s="5368"/>
      <c r="Z71" s="5368"/>
      <c r="AA71" s="5368"/>
      <c r="AB71" s="5368"/>
      <c r="AC71" s="5368"/>
      <c r="AD71" s="5368"/>
      <c r="AE71" s="5368"/>
    </row>
    <row r="72" spans="1:31" ht="15" customHeight="1" x14ac:dyDescent="0.25">
      <c r="A72" s="8623"/>
      <c r="B72" s="8634" t="s">
        <v>2656</v>
      </c>
      <c r="C72" s="8634"/>
      <c r="D72" s="5648">
        <v>0</v>
      </c>
      <c r="E72" s="1901"/>
      <c r="F72" s="2145"/>
      <c r="G72" s="2145"/>
      <c r="H72" s="1905"/>
      <c r="I72" s="1905"/>
      <c r="J72" s="271"/>
      <c r="K72" s="943"/>
      <c r="L72" s="943"/>
      <c r="M72" s="943"/>
      <c r="N72" s="943"/>
      <c r="O72" s="943"/>
      <c r="P72" s="943"/>
      <c r="Q72" s="808"/>
      <c r="R72" s="87"/>
      <c r="S72" s="87"/>
      <c r="T72" s="87"/>
      <c r="U72" s="87"/>
      <c r="V72" s="87"/>
      <c r="W72" s="87"/>
      <c r="X72" s="87"/>
      <c r="Y72" s="5368"/>
      <c r="Z72" s="5368"/>
      <c r="AA72" s="5368"/>
      <c r="AB72" s="5368"/>
      <c r="AC72" s="5368"/>
      <c r="AD72" s="5368"/>
      <c r="AE72" s="5368"/>
    </row>
    <row r="73" spans="1:31" ht="15" customHeight="1" x14ac:dyDescent="0.25">
      <c r="A73" s="8623"/>
      <c r="B73" s="8616" t="s">
        <v>2657</v>
      </c>
      <c r="C73" s="8617"/>
      <c r="D73" s="5648">
        <f t="shared" ref="D73:D79" si="5">SUM(E73:H73)</f>
        <v>0</v>
      </c>
      <c r="E73" s="1901"/>
      <c r="F73" s="2145"/>
      <c r="G73" s="2145"/>
      <c r="H73" s="1905"/>
      <c r="I73" s="1905"/>
      <c r="J73" s="271"/>
      <c r="K73" s="943"/>
      <c r="L73" s="943"/>
      <c r="M73" s="943"/>
      <c r="N73" s="943"/>
      <c r="O73" s="943"/>
      <c r="P73" s="943"/>
      <c r="Q73" s="808"/>
      <c r="R73" s="87"/>
      <c r="S73" s="87"/>
      <c r="T73" s="87"/>
      <c r="U73" s="87"/>
      <c r="V73" s="87"/>
      <c r="W73" s="87"/>
      <c r="X73" s="87"/>
      <c r="Y73" s="5368"/>
      <c r="Z73" s="5368"/>
      <c r="AA73" s="5368"/>
      <c r="AB73" s="5368"/>
      <c r="AC73" s="5368"/>
      <c r="AD73" s="5368"/>
      <c r="AE73" s="5368"/>
    </row>
    <row r="74" spans="1:31" ht="15" customHeight="1" x14ac:dyDescent="0.25">
      <c r="A74" s="8623"/>
      <c r="B74" s="8504" t="s">
        <v>2671</v>
      </c>
      <c r="C74" s="8505"/>
      <c r="D74" s="5648">
        <f t="shared" si="5"/>
        <v>0</v>
      </c>
      <c r="E74" s="4186"/>
      <c r="F74" s="4167"/>
      <c r="G74" s="4167"/>
      <c r="H74" s="2148"/>
      <c r="I74" s="2148"/>
      <c r="J74" s="271"/>
      <c r="K74" s="943"/>
      <c r="L74" s="943"/>
      <c r="M74" s="943"/>
      <c r="N74" s="943"/>
      <c r="O74" s="943"/>
      <c r="P74" s="943"/>
      <c r="Q74" s="808"/>
      <c r="R74" s="87"/>
      <c r="S74" s="87"/>
      <c r="T74" s="87"/>
      <c r="U74" s="87"/>
      <c r="V74" s="87"/>
      <c r="W74" s="87"/>
      <c r="X74" s="87"/>
      <c r="Y74" s="5368"/>
      <c r="Z74" s="5368"/>
      <c r="AA74" s="5368"/>
      <c r="AB74" s="5368"/>
      <c r="AC74" s="5368"/>
      <c r="AD74" s="5368"/>
      <c r="AE74" s="5368"/>
    </row>
    <row r="75" spans="1:31" ht="15" customHeight="1" x14ac:dyDescent="0.25">
      <c r="A75" s="8623"/>
      <c r="B75" s="8618" t="s">
        <v>2659</v>
      </c>
      <c r="C75" s="8619"/>
      <c r="D75" s="5648">
        <f t="shared" si="5"/>
        <v>0</v>
      </c>
      <c r="E75" s="4186"/>
      <c r="F75" s="4167"/>
      <c r="G75" s="4167"/>
      <c r="H75" s="2148"/>
      <c r="I75" s="2148"/>
      <c r="J75" s="271"/>
      <c r="K75" s="943"/>
      <c r="L75" s="943"/>
      <c r="M75" s="943"/>
      <c r="N75" s="943"/>
      <c r="O75" s="943"/>
      <c r="P75" s="943"/>
      <c r="Q75" s="808"/>
      <c r="R75" s="87"/>
      <c r="S75" s="87"/>
      <c r="T75" s="87"/>
      <c r="U75" s="87"/>
      <c r="V75" s="87"/>
      <c r="W75" s="87"/>
      <c r="X75" s="87"/>
      <c r="Y75" s="5368"/>
      <c r="Z75" s="5368"/>
      <c r="AA75" s="5368"/>
      <c r="AB75" s="5368"/>
      <c r="AC75" s="5368"/>
      <c r="AD75" s="5368"/>
      <c r="AE75" s="5368"/>
    </row>
    <row r="76" spans="1:31" ht="15" customHeight="1" x14ac:dyDescent="0.25">
      <c r="A76" s="8623"/>
      <c r="B76" s="6487" t="s">
        <v>2660</v>
      </c>
      <c r="C76" s="5904" t="s">
        <v>2661</v>
      </c>
      <c r="D76" s="5648">
        <f t="shared" si="5"/>
        <v>0</v>
      </c>
      <c r="E76" s="5648"/>
      <c r="F76" s="25"/>
      <c r="G76" s="25"/>
      <c r="H76" s="47"/>
      <c r="I76" s="47"/>
      <c r="J76" s="271"/>
      <c r="K76" s="943"/>
      <c r="L76" s="943"/>
      <c r="M76" s="943"/>
      <c r="N76" s="943"/>
      <c r="O76" s="943"/>
      <c r="P76" s="943"/>
      <c r="Q76" s="808"/>
      <c r="R76" s="87"/>
      <c r="S76" s="87"/>
      <c r="T76" s="87"/>
      <c r="U76" s="87"/>
      <c r="V76" s="87"/>
      <c r="W76" s="87"/>
      <c r="X76" s="87"/>
      <c r="Y76" s="5368"/>
      <c r="Z76" s="5368"/>
      <c r="AA76" s="5368"/>
      <c r="AB76" s="5368"/>
      <c r="AC76" s="5368"/>
      <c r="AD76" s="5368"/>
      <c r="AE76" s="5368"/>
    </row>
    <row r="77" spans="1:31" ht="15" customHeight="1" x14ac:dyDescent="0.25">
      <c r="A77" s="8623"/>
      <c r="B77" s="6498"/>
      <c r="C77" s="4754" t="s">
        <v>2662</v>
      </c>
      <c r="D77" s="5648">
        <f t="shared" si="5"/>
        <v>0</v>
      </c>
      <c r="E77" s="1901"/>
      <c r="F77" s="2145"/>
      <c r="G77" s="2145"/>
      <c r="H77" s="1905"/>
      <c r="I77" s="1905"/>
      <c r="J77" s="271"/>
      <c r="K77" s="943"/>
      <c r="L77" s="943"/>
      <c r="M77" s="943"/>
      <c r="N77" s="943"/>
      <c r="O77" s="943"/>
      <c r="P77" s="943"/>
      <c r="Q77" s="808"/>
      <c r="R77" s="87"/>
      <c r="S77" s="87"/>
      <c r="T77" s="87"/>
      <c r="U77" s="87"/>
      <c r="V77" s="87"/>
      <c r="W77" s="87"/>
      <c r="X77" s="87"/>
      <c r="Y77" s="5368"/>
      <c r="Z77" s="5368"/>
      <c r="AA77" s="5368"/>
      <c r="AB77" s="5368"/>
      <c r="AC77" s="5368"/>
      <c r="AD77" s="5368"/>
      <c r="AE77" s="5368"/>
    </row>
    <row r="78" spans="1:31" x14ac:dyDescent="0.25">
      <c r="A78" s="8623"/>
      <c r="B78" s="6488"/>
      <c r="C78" s="4185" t="s">
        <v>2663</v>
      </c>
      <c r="D78" s="5648">
        <f t="shared" si="5"/>
        <v>0</v>
      </c>
      <c r="E78" s="4186"/>
      <c r="F78" s="4167"/>
      <c r="G78" s="4167"/>
      <c r="H78" s="2148"/>
      <c r="I78" s="2148"/>
      <c r="J78" s="271"/>
      <c r="K78" s="943"/>
      <c r="L78" s="943"/>
      <c r="M78" s="943"/>
      <c r="N78" s="943"/>
      <c r="O78" s="943"/>
      <c r="P78" s="943"/>
      <c r="Q78" s="808"/>
      <c r="R78" s="87"/>
      <c r="S78" s="87"/>
      <c r="T78" s="87"/>
      <c r="U78" s="87"/>
      <c r="V78" s="87"/>
      <c r="W78" s="87"/>
      <c r="X78" s="87"/>
      <c r="Y78" s="5368"/>
      <c r="Z78" s="5368"/>
      <c r="AA78" s="5368"/>
      <c r="AB78" s="5368"/>
      <c r="AC78" s="5368"/>
      <c r="AD78" s="5368"/>
      <c r="AE78" s="5368"/>
    </row>
    <row r="79" spans="1:31" ht="15" customHeight="1" x14ac:dyDescent="0.25">
      <c r="A79" s="8623"/>
      <c r="B79" s="6724" t="s">
        <v>2664</v>
      </c>
      <c r="C79" s="6725"/>
      <c r="D79" s="5648">
        <f t="shared" si="5"/>
        <v>0</v>
      </c>
      <c r="E79" s="5935"/>
      <c r="F79" s="5936"/>
      <c r="G79" s="5936"/>
      <c r="H79" s="5937"/>
      <c r="I79" s="5937"/>
      <c r="J79" s="271"/>
      <c r="K79" s="943"/>
      <c r="L79" s="943"/>
      <c r="M79" s="943"/>
      <c r="N79" s="943"/>
      <c r="O79" s="943"/>
      <c r="P79" s="943"/>
      <c r="Q79" s="808"/>
      <c r="R79" s="87"/>
      <c r="S79" s="87"/>
      <c r="T79" s="87"/>
      <c r="U79" s="87"/>
      <c r="V79" s="87"/>
      <c r="W79" s="87"/>
      <c r="X79" s="87"/>
      <c r="Y79" s="5368"/>
      <c r="Z79" s="5368"/>
      <c r="AA79" s="5368"/>
      <c r="AB79" s="5368"/>
      <c r="AC79" s="5368"/>
      <c r="AD79" s="5368"/>
      <c r="AE79" s="5368"/>
    </row>
    <row r="80" spans="1:31" ht="21" customHeight="1" x14ac:dyDescent="0.25">
      <c r="A80" s="8623"/>
      <c r="B80" s="8620" t="s">
        <v>2665</v>
      </c>
      <c r="C80" s="8621"/>
      <c r="D80" s="5938">
        <v>0</v>
      </c>
      <c r="E80" s="5939"/>
      <c r="F80" s="5940"/>
      <c r="G80" s="5940"/>
      <c r="H80" s="5937"/>
      <c r="I80" s="5941"/>
      <c r="J80" s="271"/>
      <c r="K80" s="943"/>
      <c r="L80" s="943"/>
      <c r="M80" s="943"/>
      <c r="N80" s="943"/>
      <c r="O80" s="943"/>
      <c r="P80" s="943"/>
      <c r="Q80" s="808"/>
      <c r="R80" s="87"/>
      <c r="S80" s="87"/>
      <c r="T80" s="87"/>
      <c r="U80" s="87"/>
      <c r="V80" s="87"/>
      <c r="W80" s="87"/>
      <c r="X80" s="87"/>
      <c r="Y80" s="5368"/>
      <c r="Z80" s="5368"/>
      <c r="AA80" s="5368"/>
      <c r="AB80" s="5368"/>
      <c r="AC80" s="5368"/>
      <c r="AD80" s="5368"/>
      <c r="AE80" s="5368"/>
    </row>
    <row r="81" spans="1:31" ht="15" customHeight="1" x14ac:dyDescent="0.25">
      <c r="A81" s="8624"/>
      <c r="B81" s="8638" t="s">
        <v>50</v>
      </c>
      <c r="C81" s="8639"/>
      <c r="D81" s="5479">
        <f>SUM(E81:I81)</f>
        <v>0</v>
      </c>
      <c r="E81" s="5479">
        <f>SUM(E49:E79)</f>
        <v>0</v>
      </c>
      <c r="F81" s="5479">
        <f>SUM(F49:F79)</f>
        <v>0</v>
      </c>
      <c r="G81" s="5479">
        <f>SUM(G49:G79)</f>
        <v>0</v>
      </c>
      <c r="H81" s="5479">
        <f>SUM(H49:H79)</f>
        <v>0</v>
      </c>
      <c r="I81" s="5479">
        <f>SUM(I49:I79)</f>
        <v>0</v>
      </c>
      <c r="J81" s="271"/>
      <c r="K81" s="943"/>
      <c r="L81" s="943"/>
      <c r="M81" s="943"/>
      <c r="N81" s="943"/>
      <c r="O81" s="943"/>
      <c r="P81" s="943"/>
      <c r="Q81" s="808"/>
      <c r="R81" s="87"/>
      <c r="S81" s="87"/>
      <c r="T81" s="87"/>
      <c r="U81" s="87"/>
      <c r="V81" s="87"/>
      <c r="W81" s="87"/>
      <c r="X81" s="87"/>
      <c r="Y81" s="5368"/>
      <c r="Z81" s="5368"/>
      <c r="AA81" s="5368"/>
      <c r="AB81" s="5368"/>
      <c r="AC81" s="5368"/>
      <c r="AD81" s="5368"/>
      <c r="AE81" s="5368"/>
    </row>
    <row r="82" spans="1:31" x14ac:dyDescent="0.25">
      <c r="A82" s="5923" t="s">
        <v>2672</v>
      </c>
      <c r="B82" s="5924"/>
      <c r="C82" s="5924"/>
      <c r="D82" s="5924"/>
      <c r="E82" s="5924"/>
      <c r="F82" s="5924"/>
      <c r="G82" s="5925"/>
      <c r="H82" s="5925"/>
      <c r="I82" s="58"/>
      <c r="J82" s="58"/>
      <c r="K82" s="58"/>
      <c r="L82" s="58"/>
      <c r="M82" s="58"/>
      <c r="N82" s="58"/>
      <c r="O82" s="5"/>
      <c r="P82" s="943"/>
      <c r="Q82" s="808"/>
      <c r="R82" s="87"/>
      <c r="S82" s="87"/>
      <c r="T82" s="87"/>
      <c r="U82" s="87"/>
      <c r="V82" s="87"/>
      <c r="W82" s="87"/>
      <c r="X82" s="87"/>
      <c r="Y82" s="5368"/>
      <c r="Z82" s="5368"/>
      <c r="AA82" s="5368"/>
      <c r="AB82" s="5368"/>
      <c r="AC82" s="5368"/>
      <c r="AD82" s="5368"/>
      <c r="AE82" s="5368"/>
    </row>
    <row r="83" spans="1:31" ht="31.5" x14ac:dyDescent="0.25">
      <c r="A83" s="6497" t="s">
        <v>159</v>
      </c>
      <c r="B83" s="6497"/>
      <c r="C83" s="6497"/>
      <c r="D83" s="5476" t="s">
        <v>2673</v>
      </c>
      <c r="E83" s="5942" t="s">
        <v>2674</v>
      </c>
      <c r="F83" s="5638" t="s">
        <v>2675</v>
      </c>
      <c r="G83" s="5638" t="s">
        <v>407</v>
      </c>
      <c r="H83" s="5927" t="s">
        <v>77</v>
      </c>
      <c r="I83" s="4755"/>
      <c r="J83" s="945"/>
      <c r="K83" s="945"/>
      <c r="L83" s="945"/>
      <c r="M83" s="945"/>
      <c r="N83" s="945"/>
      <c r="O83" s="945"/>
      <c r="P83" s="943"/>
      <c r="Q83" s="808"/>
      <c r="R83" s="87"/>
      <c r="S83" s="87"/>
      <c r="T83" s="87"/>
      <c r="U83" s="87"/>
      <c r="V83" s="87"/>
      <c r="W83" s="87"/>
      <c r="X83" s="87"/>
      <c r="Y83" s="5368"/>
      <c r="Z83" s="5368"/>
      <c r="AA83" s="5368"/>
      <c r="AB83" s="5368"/>
      <c r="AC83" s="5368"/>
      <c r="AD83" s="5368"/>
      <c r="AE83" s="5368"/>
    </row>
    <row r="84" spans="1:31" x14ac:dyDescent="0.25">
      <c r="A84" s="8607" t="s">
        <v>2676</v>
      </c>
      <c r="B84" s="8608"/>
      <c r="C84" s="8609"/>
      <c r="D84" s="1990">
        <f>SUM(E84:H84)</f>
        <v>0</v>
      </c>
      <c r="E84" s="5648"/>
      <c r="F84" s="25"/>
      <c r="G84" s="25"/>
      <c r="H84" s="47"/>
      <c r="I84" s="271"/>
      <c r="J84" s="945"/>
      <c r="K84" s="945"/>
      <c r="L84" s="945"/>
      <c r="M84" s="945"/>
      <c r="N84" s="945"/>
      <c r="O84" s="945"/>
      <c r="P84" s="943"/>
      <c r="Q84" s="808"/>
      <c r="R84" s="87"/>
      <c r="S84" s="87"/>
      <c r="T84" s="87"/>
      <c r="U84" s="87"/>
      <c r="V84" s="87"/>
      <c r="W84" s="87"/>
      <c r="X84" s="87"/>
      <c r="Y84" s="5368"/>
      <c r="Z84" s="5368"/>
      <c r="AA84" s="5368"/>
      <c r="AB84" s="5368"/>
      <c r="AC84" s="5368"/>
      <c r="AD84" s="5368"/>
      <c r="AE84" s="5368"/>
    </row>
    <row r="85" spans="1:31" x14ac:dyDescent="0.25">
      <c r="A85" s="8610" t="s">
        <v>2677</v>
      </c>
      <c r="B85" s="8611"/>
      <c r="C85" s="8612"/>
      <c r="D85" s="1990">
        <f>SUM(E85:H85)</f>
        <v>0</v>
      </c>
      <c r="E85" s="5863"/>
      <c r="F85" s="13"/>
      <c r="G85" s="13"/>
      <c r="H85" s="35"/>
      <c r="I85" s="271"/>
      <c r="J85" s="945"/>
      <c r="K85" s="945"/>
      <c r="L85" s="945"/>
      <c r="M85" s="945"/>
      <c r="N85" s="945"/>
      <c r="O85" s="945"/>
      <c r="P85" s="5"/>
      <c r="Q85" s="808"/>
      <c r="R85" s="87"/>
      <c r="S85" s="87"/>
      <c r="T85" s="87"/>
      <c r="U85" s="87"/>
      <c r="V85" s="87"/>
      <c r="W85" s="87"/>
      <c r="X85" s="87"/>
      <c r="Y85" s="5368"/>
      <c r="Z85" s="5368"/>
      <c r="AA85" s="5368"/>
      <c r="AB85" s="5368"/>
      <c r="AC85" s="5368"/>
      <c r="AD85" s="5368"/>
      <c r="AE85" s="5368"/>
    </row>
    <row r="86" spans="1:31" x14ac:dyDescent="0.25">
      <c r="A86" s="8604" t="s">
        <v>2678</v>
      </c>
      <c r="B86" s="8605"/>
      <c r="C86" s="8606"/>
      <c r="D86" s="1990">
        <f>SUM(E86:H86)</f>
        <v>0</v>
      </c>
      <c r="E86" s="1901"/>
      <c r="F86" s="2145"/>
      <c r="G86" s="2145"/>
      <c r="H86" s="1905"/>
      <c r="I86" s="271"/>
      <c r="J86" s="945"/>
      <c r="K86" s="945"/>
      <c r="L86" s="945"/>
      <c r="M86" s="945"/>
      <c r="N86" s="945"/>
      <c r="O86" s="945"/>
      <c r="P86" s="945"/>
      <c r="Q86" s="808"/>
      <c r="R86" s="87"/>
      <c r="S86" s="87"/>
      <c r="T86" s="87"/>
      <c r="U86" s="87"/>
      <c r="V86" s="87"/>
      <c r="W86" s="87"/>
      <c r="X86" s="87"/>
      <c r="Y86" s="5368"/>
      <c r="Z86" s="5368"/>
      <c r="AA86" s="5368"/>
      <c r="AB86" s="5368"/>
      <c r="AC86" s="5368"/>
      <c r="AD86" s="5368"/>
      <c r="AE86" s="5368"/>
    </row>
    <row r="87" spans="1:31" x14ac:dyDescent="0.25">
      <c r="A87" s="8613" t="s">
        <v>2679</v>
      </c>
      <c r="B87" s="8614"/>
      <c r="C87" s="8615"/>
      <c r="D87" s="4187">
        <f>SUM(E87:H87)</f>
        <v>0</v>
      </c>
      <c r="E87" s="4186"/>
      <c r="F87" s="4167"/>
      <c r="G87" s="4167"/>
      <c r="H87" s="2148"/>
      <c r="I87" s="271"/>
      <c r="J87" s="945"/>
      <c r="K87" s="945"/>
      <c r="L87" s="945"/>
      <c r="M87" s="945"/>
      <c r="N87" s="945"/>
      <c r="O87" s="945"/>
      <c r="P87" s="945"/>
      <c r="Q87" s="808"/>
      <c r="R87" s="87"/>
      <c r="S87" s="87"/>
      <c r="T87" s="87"/>
      <c r="U87" s="87"/>
      <c r="V87" s="87"/>
      <c r="W87" s="87"/>
      <c r="X87" s="87"/>
      <c r="Y87" s="5368"/>
      <c r="Z87" s="5368"/>
      <c r="AA87" s="5368"/>
      <c r="AB87" s="5368"/>
      <c r="AC87" s="5368"/>
      <c r="AD87" s="5368"/>
      <c r="AE87" s="5368"/>
    </row>
    <row r="88" spans="1:31" x14ac:dyDescent="0.25">
      <c r="A88" s="8594" t="s">
        <v>50</v>
      </c>
      <c r="B88" s="8595"/>
      <c r="C88" s="8596"/>
      <c r="D88" s="5943">
        <f>SUM(E88:H88)</f>
        <v>0</v>
      </c>
      <c r="E88" s="5916">
        <f>SUM(E84:E87)</f>
        <v>0</v>
      </c>
      <c r="F88" s="5917">
        <f>SUM(F84:F87)</f>
        <v>0</v>
      </c>
      <c r="G88" s="5917">
        <f>SUM(G84:G87)</f>
        <v>0</v>
      </c>
      <c r="H88" s="5944">
        <f>SUM(H84:H87)</f>
        <v>0</v>
      </c>
      <c r="I88" s="271"/>
      <c r="J88" s="943"/>
      <c r="K88" s="943"/>
      <c r="L88" s="943"/>
      <c r="M88" s="943"/>
      <c r="N88" s="943"/>
      <c r="O88" s="943"/>
      <c r="P88" s="945"/>
      <c r="Q88" s="808"/>
      <c r="R88" s="87"/>
      <c r="S88" s="87"/>
      <c r="T88" s="87"/>
      <c r="U88" s="87"/>
      <c r="V88" s="87"/>
      <c r="W88" s="87"/>
      <c r="X88" s="87"/>
      <c r="Y88" s="5368"/>
      <c r="Z88" s="5368"/>
      <c r="AA88" s="5368"/>
      <c r="AB88" s="5368"/>
      <c r="AC88" s="5368"/>
      <c r="AD88" s="5368"/>
      <c r="AE88" s="5368"/>
    </row>
    <row r="89" spans="1:31" x14ac:dyDescent="0.25">
      <c r="A89" s="5945" t="s">
        <v>2680</v>
      </c>
      <c r="B89" s="5946"/>
      <c r="C89" s="5946"/>
      <c r="D89" s="5946"/>
      <c r="E89" s="946"/>
      <c r="F89" s="946"/>
      <c r="G89" s="946"/>
      <c r="H89" s="946"/>
      <c r="I89" s="946"/>
      <c r="J89" s="946"/>
      <c r="K89" s="947"/>
      <c r="L89" s="947"/>
      <c r="M89" s="947"/>
      <c r="N89" s="746"/>
      <c r="O89" s="948"/>
      <c r="P89" s="945"/>
      <c r="Q89" s="808"/>
      <c r="R89" s="87"/>
      <c r="S89" s="87"/>
      <c r="T89" s="87"/>
      <c r="U89" s="87"/>
      <c r="V89" s="87"/>
      <c r="W89" s="87"/>
      <c r="X89" s="87"/>
      <c r="Y89" s="5368"/>
      <c r="Z89" s="5368"/>
      <c r="AA89" s="5368"/>
      <c r="AB89" s="5368"/>
      <c r="AC89" s="5368"/>
      <c r="AD89" s="5368"/>
      <c r="AE89" s="5368"/>
    </row>
    <row r="90" spans="1:31" ht="21" x14ac:dyDescent="0.25">
      <c r="A90" s="8597" t="s">
        <v>2583</v>
      </c>
      <c r="B90" s="8598"/>
      <c r="C90" s="6719"/>
      <c r="D90" s="5948" t="s">
        <v>2681</v>
      </c>
      <c r="E90" s="8599"/>
      <c r="F90" s="8599"/>
      <c r="G90" s="808"/>
      <c r="H90" s="808"/>
      <c r="I90" s="808"/>
      <c r="J90" s="808"/>
      <c r="K90" s="808"/>
      <c r="L90" s="808"/>
      <c r="M90" s="808"/>
      <c r="N90" s="808"/>
      <c r="O90" s="808"/>
      <c r="P90" s="945"/>
      <c r="Q90" s="808"/>
      <c r="R90" s="87"/>
      <c r="S90" s="87"/>
      <c r="T90" s="87"/>
      <c r="U90" s="87"/>
      <c r="V90" s="87"/>
      <c r="W90" s="87"/>
      <c r="X90" s="87"/>
      <c r="Y90" s="5368"/>
      <c r="Z90" s="5368"/>
      <c r="AA90" s="5368"/>
      <c r="AB90" s="5368"/>
      <c r="AC90" s="5368"/>
      <c r="AD90" s="5368"/>
      <c r="AE90" s="5368"/>
    </row>
    <row r="91" spans="1:31" x14ac:dyDescent="0.25">
      <c r="A91" s="8600" t="s">
        <v>2585</v>
      </c>
      <c r="B91" s="8601"/>
      <c r="C91" s="8602"/>
      <c r="D91" s="3308"/>
      <c r="E91" s="8603"/>
      <c r="F91" s="8603"/>
      <c r="G91" s="808"/>
      <c r="H91" s="808"/>
      <c r="I91" s="808"/>
      <c r="J91" s="808"/>
      <c r="K91" s="808"/>
      <c r="L91" s="808"/>
      <c r="M91" s="808"/>
      <c r="N91" s="808"/>
      <c r="O91" s="808"/>
      <c r="P91" s="943"/>
      <c r="Q91" s="808"/>
      <c r="R91" s="87"/>
      <c r="S91" s="87"/>
      <c r="T91" s="87"/>
      <c r="U91" s="87"/>
      <c r="V91" s="87"/>
      <c r="W91" s="87"/>
      <c r="X91" s="87"/>
      <c r="Y91" s="5368"/>
      <c r="Z91" s="5368"/>
      <c r="AA91" s="5368"/>
      <c r="AB91" s="5368"/>
      <c r="AC91" s="5368"/>
      <c r="AD91" s="5368"/>
      <c r="AE91" s="5368"/>
    </row>
    <row r="92" spans="1:31" x14ac:dyDescent="0.25">
      <c r="A92" s="8604" t="s">
        <v>2682</v>
      </c>
      <c r="B92" s="8605"/>
      <c r="C92" s="8606"/>
      <c r="D92" s="3308"/>
      <c r="E92" s="8603"/>
      <c r="F92" s="8603"/>
      <c r="G92" s="808"/>
      <c r="H92" s="808"/>
      <c r="I92" s="808"/>
      <c r="J92" s="808"/>
      <c r="K92" s="808"/>
      <c r="L92" s="808"/>
      <c r="M92" s="808"/>
      <c r="N92" s="808"/>
      <c r="O92" s="808"/>
      <c r="P92" s="808"/>
      <c r="Q92" s="808"/>
      <c r="R92" s="87"/>
      <c r="S92" s="87"/>
      <c r="T92" s="87"/>
      <c r="U92" s="87"/>
      <c r="V92" s="87"/>
      <c r="W92" s="87"/>
      <c r="X92" s="87"/>
      <c r="Y92" s="5368"/>
      <c r="Z92" s="5368"/>
      <c r="AA92" s="5368"/>
      <c r="AB92" s="5368"/>
      <c r="AC92" s="5368"/>
      <c r="AD92" s="5368"/>
      <c r="AE92" s="5368"/>
    </row>
    <row r="93" spans="1:31" x14ac:dyDescent="0.25">
      <c r="A93" s="8585" t="s">
        <v>2683</v>
      </c>
      <c r="B93" s="8586"/>
      <c r="C93" s="8587"/>
      <c r="D93" s="4756"/>
      <c r="E93" s="949"/>
      <c r="F93" s="949"/>
      <c r="G93" s="808"/>
      <c r="H93" s="808"/>
      <c r="I93" s="808"/>
      <c r="J93" s="808"/>
      <c r="K93" s="808"/>
      <c r="L93" s="808"/>
      <c r="M93" s="808"/>
      <c r="N93" s="808"/>
      <c r="O93" s="808"/>
      <c r="P93" s="808"/>
      <c r="Q93" s="808"/>
      <c r="R93" s="87"/>
      <c r="S93" s="87"/>
      <c r="T93" s="87"/>
      <c r="U93" s="87"/>
      <c r="V93" s="87"/>
      <c r="W93" s="87"/>
      <c r="X93" s="87"/>
      <c r="Y93" s="5368"/>
      <c r="Z93" s="5368"/>
      <c r="AA93" s="5368"/>
      <c r="AB93" s="5368"/>
      <c r="AC93" s="5368"/>
      <c r="AD93" s="5368"/>
      <c r="AE93" s="5368"/>
    </row>
    <row r="94" spans="1:31" x14ac:dyDescent="0.25">
      <c r="A94" s="5949" t="s">
        <v>2684</v>
      </c>
      <c r="B94" s="5949"/>
      <c r="C94" s="5950"/>
      <c r="D94" s="950"/>
      <c r="E94" s="951"/>
      <c r="Y94" s="5368"/>
      <c r="Z94" s="5368"/>
      <c r="AA94" s="5368"/>
      <c r="AB94" s="5368"/>
      <c r="AC94" s="5368"/>
      <c r="AD94" s="5368"/>
      <c r="AE94" s="5368"/>
    </row>
    <row r="95" spans="1:31" ht="15" customHeight="1" x14ac:dyDescent="0.25">
      <c r="A95" s="8577" t="s">
        <v>2685</v>
      </c>
      <c r="B95" s="8577"/>
      <c r="C95" s="8577"/>
      <c r="D95" s="8578" t="s">
        <v>2686</v>
      </c>
      <c r="E95" s="8578" t="s">
        <v>3834</v>
      </c>
      <c r="Y95" s="5368"/>
      <c r="Z95" s="5368"/>
      <c r="AA95" s="5368"/>
      <c r="AB95" s="5368"/>
      <c r="AC95" s="5368"/>
      <c r="AD95" s="5368"/>
      <c r="AE95" s="5368"/>
    </row>
    <row r="96" spans="1:31" ht="18.75" customHeight="1" x14ac:dyDescent="0.25">
      <c r="A96" s="8577"/>
      <c r="B96" s="8577"/>
      <c r="C96" s="8577"/>
      <c r="D96" s="8578"/>
      <c r="E96" s="8578"/>
      <c r="G96" s="952"/>
      <c r="Y96" s="5368"/>
      <c r="Z96" s="5368"/>
      <c r="AA96" s="5368"/>
      <c r="AB96" s="5368"/>
      <c r="AC96" s="5368"/>
      <c r="AD96" s="5368"/>
      <c r="AE96" s="5368"/>
    </row>
    <row r="97" spans="1:93" ht="15" customHeight="1" x14ac:dyDescent="0.25">
      <c r="A97" s="8588" t="s">
        <v>2687</v>
      </c>
      <c r="B97" s="8589"/>
      <c r="C97" s="8590"/>
      <c r="D97" s="5951"/>
      <c r="E97" s="953"/>
      <c r="F97" s="627"/>
      <c r="Y97" s="5368"/>
      <c r="Z97" s="5368"/>
      <c r="AA97" s="5368"/>
      <c r="AB97" s="5368"/>
      <c r="AC97" s="5368"/>
      <c r="AD97" s="5368"/>
      <c r="AE97" s="5368"/>
    </row>
    <row r="98" spans="1:93" ht="15" customHeight="1" x14ac:dyDescent="0.25">
      <c r="A98" s="8591" t="s">
        <v>2688</v>
      </c>
      <c r="B98" s="8592"/>
      <c r="C98" s="8593"/>
      <c r="D98" s="4757"/>
      <c r="E98" s="5952"/>
      <c r="F98" s="627"/>
      <c r="Y98" s="5368"/>
      <c r="Z98" s="5368"/>
      <c r="AA98" s="5368"/>
      <c r="AB98" s="5368"/>
      <c r="AC98" s="5368"/>
      <c r="AD98" s="5368"/>
      <c r="AE98" s="5368"/>
    </row>
    <row r="99" spans="1:93" ht="15" customHeight="1" x14ac:dyDescent="0.25">
      <c r="A99" s="8574" t="s">
        <v>2689</v>
      </c>
      <c r="B99" s="8575"/>
      <c r="C99" s="8576"/>
      <c r="D99" s="4758"/>
      <c r="E99" s="4759"/>
      <c r="F99" s="627"/>
      <c r="Y99" s="5368"/>
      <c r="Z99" s="5368"/>
      <c r="AA99" s="5368"/>
      <c r="AB99" s="5368"/>
      <c r="AC99" s="5368"/>
      <c r="AD99" s="5368"/>
      <c r="AE99" s="5368"/>
      <c r="BP99" s="627"/>
      <c r="BQ99" s="627"/>
      <c r="BR99" s="627"/>
      <c r="BS99" s="627"/>
      <c r="CL99" s="609"/>
      <c r="CM99" s="609"/>
      <c r="CN99" s="609"/>
      <c r="CO99" s="609"/>
    </row>
    <row r="100" spans="1:93" s="956" customFormat="1" x14ac:dyDescent="0.25">
      <c r="A100" s="5953" t="s">
        <v>2690</v>
      </c>
      <c r="B100" s="5954"/>
      <c r="C100" s="5953"/>
      <c r="D100" s="954"/>
      <c r="E100" s="955"/>
      <c r="Y100" s="5368"/>
      <c r="Z100" s="5368"/>
      <c r="AA100" s="5368"/>
      <c r="AB100" s="5368"/>
      <c r="AC100" s="5368"/>
      <c r="AD100" s="5368"/>
      <c r="AE100" s="5368"/>
      <c r="BP100" s="4188"/>
      <c r="BQ100" s="4188"/>
      <c r="BR100" s="4188"/>
      <c r="BS100" s="4188"/>
      <c r="BT100" s="4188"/>
      <c r="BU100" s="4188"/>
      <c r="BV100" s="4188"/>
      <c r="BW100" s="4188"/>
      <c r="BX100" s="4188"/>
      <c r="BY100" s="4188"/>
      <c r="BZ100" s="4188"/>
      <c r="CA100" s="4188"/>
      <c r="CB100" s="4188"/>
      <c r="CC100" s="4188"/>
      <c r="CD100" s="4188"/>
      <c r="CE100" s="4188"/>
      <c r="CF100" s="4188"/>
      <c r="CG100" s="4188"/>
      <c r="CH100" s="4188"/>
      <c r="CI100" s="4188"/>
      <c r="CJ100" s="4188"/>
      <c r="CK100" s="4188"/>
    </row>
    <row r="101" spans="1:93" ht="15" customHeight="1" x14ac:dyDescent="0.25">
      <c r="A101" s="8577" t="s">
        <v>2685</v>
      </c>
      <c r="B101" s="8577"/>
      <c r="C101" s="8577"/>
      <c r="D101" s="8578" t="s">
        <v>2686</v>
      </c>
      <c r="E101" s="8579" t="s">
        <v>3834</v>
      </c>
      <c r="F101" s="8580" t="s">
        <v>2622</v>
      </c>
      <c r="G101" s="8581"/>
      <c r="H101" s="8582" t="s">
        <v>171</v>
      </c>
      <c r="I101" s="8583"/>
      <c r="J101" s="8583"/>
      <c r="K101" s="8583"/>
      <c r="L101" s="8583"/>
      <c r="M101" s="8583"/>
      <c r="N101" s="8583"/>
      <c r="O101" s="8583"/>
      <c r="P101" s="8583"/>
      <c r="Q101" s="8583"/>
      <c r="R101" s="8583"/>
      <c r="S101" s="8583"/>
      <c r="T101" s="8583"/>
      <c r="U101" s="8584"/>
      <c r="V101" s="8559" t="s">
        <v>741</v>
      </c>
      <c r="W101" s="8561" t="s">
        <v>2691</v>
      </c>
      <c r="Y101" s="5368"/>
      <c r="Z101" s="5368"/>
      <c r="AA101" s="5368"/>
      <c r="AB101" s="5368"/>
      <c r="AC101" s="5368"/>
      <c r="AD101" s="5368"/>
      <c r="AE101" s="5368"/>
      <c r="BP101" s="627"/>
      <c r="BQ101" s="627"/>
      <c r="BR101" s="627"/>
      <c r="BS101" s="627"/>
      <c r="CL101" s="609"/>
      <c r="CM101" s="609"/>
      <c r="CN101" s="609"/>
      <c r="CO101" s="609"/>
    </row>
    <row r="102" spans="1:93" ht="21.75" customHeight="1" x14ac:dyDescent="0.25">
      <c r="A102" s="8577"/>
      <c r="B102" s="8577"/>
      <c r="C102" s="8577"/>
      <c r="D102" s="8578"/>
      <c r="E102" s="8579"/>
      <c r="F102" s="5751" t="s">
        <v>2624</v>
      </c>
      <c r="G102" s="5955" t="s">
        <v>2625</v>
      </c>
      <c r="H102" s="5753" t="s">
        <v>2692</v>
      </c>
      <c r="I102" s="5752" t="s">
        <v>432</v>
      </c>
      <c r="J102" s="5956" t="s">
        <v>369</v>
      </c>
      <c r="K102" s="5956" t="s">
        <v>370</v>
      </c>
      <c r="L102" s="5956" t="s">
        <v>13</v>
      </c>
      <c r="M102" s="5956" t="s">
        <v>128</v>
      </c>
      <c r="N102" s="5956" t="s">
        <v>15</v>
      </c>
      <c r="O102" s="5956" t="s">
        <v>16</v>
      </c>
      <c r="P102" s="5956" t="s">
        <v>17</v>
      </c>
      <c r="Q102" s="5956" t="s">
        <v>18</v>
      </c>
      <c r="R102" s="5956" t="s">
        <v>19</v>
      </c>
      <c r="S102" s="5956" t="s">
        <v>20</v>
      </c>
      <c r="T102" s="5956" t="s">
        <v>21</v>
      </c>
      <c r="U102" s="5957" t="s">
        <v>22</v>
      </c>
      <c r="V102" s="8560"/>
      <c r="W102" s="8562"/>
      <c r="Y102" s="5368"/>
      <c r="Z102" s="5368"/>
      <c r="AA102" s="5368"/>
      <c r="AB102" s="5368"/>
      <c r="AC102" s="5368"/>
      <c r="AD102" s="5368"/>
      <c r="AE102" s="5368"/>
      <c r="BP102" s="627"/>
      <c r="BQ102" s="627"/>
      <c r="BR102" s="627"/>
      <c r="BS102" s="627"/>
      <c r="CL102" s="609"/>
      <c r="CM102" s="609"/>
      <c r="CN102" s="609"/>
      <c r="CO102" s="609"/>
    </row>
    <row r="103" spans="1:93" x14ac:dyDescent="0.25">
      <c r="A103" s="8563" t="s">
        <v>2693</v>
      </c>
      <c r="B103" s="8564"/>
      <c r="C103" s="8565"/>
      <c r="D103" s="5958"/>
      <c r="E103" s="5959"/>
      <c r="F103" s="5960"/>
      <c r="G103" s="5961"/>
      <c r="H103" s="5962"/>
      <c r="I103" s="957"/>
      <c r="J103" s="957"/>
      <c r="K103" s="957"/>
      <c r="L103" s="957"/>
      <c r="M103" s="957"/>
      <c r="N103" s="957"/>
      <c r="O103" s="957"/>
      <c r="P103" s="957"/>
      <c r="Q103" s="957"/>
      <c r="R103" s="957"/>
      <c r="S103" s="957"/>
      <c r="T103" s="957"/>
      <c r="U103" s="958"/>
      <c r="V103" s="5963"/>
      <c r="W103" s="959"/>
      <c r="Y103" s="5368"/>
      <c r="Z103" s="5368"/>
      <c r="AA103" s="5368"/>
      <c r="AB103" s="5368"/>
      <c r="AC103" s="5368"/>
      <c r="AD103" s="5368"/>
      <c r="AE103" s="5368"/>
      <c r="BP103" s="627"/>
      <c r="BQ103" s="627"/>
      <c r="BR103" s="627"/>
      <c r="BS103" s="627"/>
      <c r="CL103" s="609"/>
      <c r="CM103" s="609"/>
      <c r="CN103" s="609"/>
      <c r="CO103" s="609"/>
    </row>
    <row r="104" spans="1:93" x14ac:dyDescent="0.25">
      <c r="A104" s="960" t="s">
        <v>2694</v>
      </c>
      <c r="B104" s="960"/>
      <c r="C104" s="960"/>
      <c r="D104" s="5964"/>
      <c r="E104" s="961"/>
      <c r="F104" s="4760"/>
      <c r="G104" s="4761"/>
      <c r="H104" s="4762"/>
      <c r="I104" s="5965"/>
      <c r="J104" s="5965"/>
      <c r="K104" s="5965"/>
      <c r="L104" s="5965"/>
      <c r="M104" s="5965"/>
      <c r="N104" s="5965"/>
      <c r="O104" s="5965"/>
      <c r="P104" s="5965"/>
      <c r="Q104" s="5965"/>
      <c r="R104" s="5965"/>
      <c r="S104" s="5965"/>
      <c r="T104" s="5965"/>
      <c r="U104" s="5966"/>
      <c r="V104" s="4763"/>
      <c r="W104" s="5967"/>
      <c r="Y104" s="5368"/>
      <c r="Z104" s="5368"/>
      <c r="AA104" s="5368"/>
      <c r="AB104" s="5368"/>
      <c r="AC104" s="5368"/>
      <c r="AD104" s="5368"/>
      <c r="AE104" s="5368"/>
      <c r="BP104" s="627"/>
      <c r="BQ104" s="627"/>
      <c r="BR104" s="627"/>
      <c r="BS104" s="627"/>
      <c r="CL104" s="609"/>
      <c r="CM104" s="609"/>
      <c r="CN104" s="609"/>
      <c r="CO104" s="609"/>
    </row>
    <row r="105" spans="1:93" x14ac:dyDescent="0.25">
      <c r="A105" s="5968" t="s">
        <v>2695</v>
      </c>
      <c r="B105" s="5968"/>
      <c r="C105" s="5968"/>
      <c r="D105" s="4764"/>
      <c r="E105" s="4765"/>
      <c r="F105" s="4766"/>
      <c r="G105" s="4189"/>
      <c r="H105" s="4190"/>
      <c r="I105" s="4767"/>
      <c r="J105" s="4767"/>
      <c r="K105" s="4767"/>
      <c r="L105" s="4767"/>
      <c r="M105" s="4767"/>
      <c r="N105" s="4767"/>
      <c r="O105" s="4767"/>
      <c r="P105" s="4767"/>
      <c r="Q105" s="4767"/>
      <c r="R105" s="4767"/>
      <c r="S105" s="4767"/>
      <c r="T105" s="4767"/>
      <c r="U105" s="4768"/>
      <c r="V105" s="4191"/>
      <c r="W105" s="4769"/>
      <c r="Y105" s="5368"/>
      <c r="Z105" s="5368"/>
      <c r="AA105" s="5368"/>
      <c r="AB105" s="5368"/>
      <c r="AC105" s="5368"/>
      <c r="AD105" s="5368"/>
      <c r="AE105" s="5368"/>
      <c r="BP105" s="627"/>
      <c r="BQ105" s="627"/>
      <c r="BR105" s="627"/>
      <c r="BS105" s="627"/>
      <c r="CL105" s="609"/>
      <c r="CM105" s="609"/>
      <c r="CN105" s="609"/>
      <c r="CO105" s="609"/>
    </row>
    <row r="106" spans="1:93" s="965" customFormat="1" x14ac:dyDescent="0.25">
      <c r="A106" s="5969" t="s">
        <v>2696</v>
      </c>
      <c r="B106" s="5970"/>
      <c r="C106" s="5970"/>
      <c r="D106" s="962"/>
      <c r="E106" s="963"/>
      <c r="F106" s="964"/>
      <c r="G106" s="964"/>
      <c r="H106" s="964"/>
      <c r="Y106" s="5368"/>
      <c r="Z106" s="5368"/>
      <c r="AA106" s="5368"/>
      <c r="AB106" s="5368"/>
      <c r="AC106" s="5368"/>
      <c r="AD106" s="5368"/>
      <c r="AE106" s="5368"/>
      <c r="BP106" s="4192"/>
      <c r="BQ106" s="4192"/>
      <c r="BR106" s="4192"/>
      <c r="BS106" s="4192"/>
      <c r="BT106" s="4192"/>
      <c r="BU106" s="4192"/>
      <c r="BV106" s="4192"/>
      <c r="BW106" s="4192"/>
      <c r="BX106" s="4192"/>
      <c r="BY106" s="4192"/>
      <c r="BZ106" s="4192"/>
      <c r="CA106" s="4192"/>
      <c r="CB106" s="4192"/>
      <c r="CC106" s="4192"/>
      <c r="CD106" s="4192"/>
      <c r="CE106" s="4192"/>
      <c r="CF106" s="4192"/>
      <c r="CG106" s="4192"/>
      <c r="CH106" s="4192"/>
      <c r="CI106" s="4192"/>
      <c r="CJ106" s="4192"/>
      <c r="CK106" s="4192"/>
    </row>
    <row r="107" spans="1:93" ht="15" customHeight="1" x14ac:dyDescent="0.25">
      <c r="A107" s="8566" t="s">
        <v>2697</v>
      </c>
      <c r="B107" s="8567"/>
      <c r="C107" s="8568"/>
      <c r="D107" s="8572" t="s">
        <v>3835</v>
      </c>
      <c r="E107" s="6639" t="s">
        <v>171</v>
      </c>
      <c r="F107" s="8573"/>
      <c r="G107" s="8573"/>
      <c r="H107" s="8573"/>
      <c r="I107" s="8573"/>
      <c r="J107" s="8573"/>
      <c r="K107" s="6625" t="s">
        <v>6</v>
      </c>
      <c r="L107" s="6626"/>
      <c r="Y107" s="5368"/>
      <c r="Z107" s="5368"/>
      <c r="AA107" s="5368"/>
      <c r="AB107" s="5368"/>
      <c r="AC107" s="5368"/>
      <c r="AD107" s="5368"/>
      <c r="AE107" s="5368"/>
    </row>
    <row r="108" spans="1:93" ht="17.25" customHeight="1" x14ac:dyDescent="0.25">
      <c r="A108" s="8569"/>
      <c r="B108" s="8570"/>
      <c r="C108" s="8571"/>
      <c r="D108" s="8572"/>
      <c r="E108" s="5971" t="s">
        <v>236</v>
      </c>
      <c r="F108" s="5522" t="s">
        <v>237</v>
      </c>
      <c r="G108" s="5972" t="s">
        <v>238</v>
      </c>
      <c r="H108" s="5972" t="s">
        <v>239</v>
      </c>
      <c r="I108" s="5973" t="s">
        <v>240</v>
      </c>
      <c r="J108" s="5974" t="s">
        <v>313</v>
      </c>
      <c r="K108" s="5399" t="s">
        <v>81</v>
      </c>
      <c r="L108" s="5399" t="s">
        <v>56</v>
      </c>
      <c r="Y108" s="5368"/>
      <c r="Z108" s="5368"/>
      <c r="AA108" s="5368"/>
      <c r="AB108" s="5368"/>
      <c r="AC108" s="5368"/>
      <c r="AD108" s="5368"/>
      <c r="AE108" s="5368"/>
    </row>
    <row r="109" spans="1:93" ht="15" customHeight="1" x14ac:dyDescent="0.25">
      <c r="A109" s="8547" t="s">
        <v>2698</v>
      </c>
      <c r="B109" s="8548"/>
      <c r="C109" s="5975" t="s">
        <v>2699</v>
      </c>
      <c r="D109" s="5976"/>
      <c r="E109" s="5648"/>
      <c r="F109" s="5933"/>
      <c r="G109" s="25"/>
      <c r="H109" s="25"/>
      <c r="I109" s="25"/>
      <c r="J109" s="5977"/>
      <c r="K109" s="5658"/>
      <c r="L109" s="5977"/>
      <c r="M109" s="628"/>
      <c r="Y109" s="5368"/>
      <c r="Z109" s="5368"/>
      <c r="AA109" s="5368"/>
      <c r="AB109" s="5368"/>
      <c r="AC109" s="5368"/>
      <c r="AD109" s="5368"/>
      <c r="AE109" s="5368"/>
    </row>
    <row r="110" spans="1:93" ht="15" customHeight="1" x14ac:dyDescent="0.25">
      <c r="A110" s="8549"/>
      <c r="B110" s="8550"/>
      <c r="C110" s="4770" t="s">
        <v>2700</v>
      </c>
      <c r="D110" s="4771"/>
      <c r="E110" s="1901"/>
      <c r="F110" s="2147"/>
      <c r="G110" s="2145"/>
      <c r="H110" s="2145"/>
      <c r="I110" s="2145"/>
      <c r="J110" s="1902"/>
      <c r="K110" s="1900"/>
      <c r="L110" s="1902"/>
      <c r="M110" s="628"/>
      <c r="Y110" s="5368"/>
      <c r="Z110" s="5368"/>
      <c r="AA110" s="5368"/>
      <c r="AB110" s="5368"/>
      <c r="AC110" s="5368"/>
      <c r="AD110" s="5368"/>
      <c r="AE110" s="5368"/>
    </row>
    <row r="111" spans="1:93" x14ac:dyDescent="0.25">
      <c r="A111" s="8549"/>
      <c r="B111" s="8550"/>
      <c r="C111" s="4770" t="s">
        <v>2701</v>
      </c>
      <c r="D111" s="4764"/>
      <c r="E111" s="1907"/>
      <c r="F111" s="2269"/>
      <c r="G111" s="2226"/>
      <c r="H111" s="2226"/>
      <c r="I111" s="2226"/>
      <c r="J111" s="1908"/>
      <c r="K111" s="1912"/>
      <c r="L111" s="1908"/>
      <c r="M111" s="628"/>
      <c r="Y111" s="5368"/>
      <c r="Z111" s="5368"/>
      <c r="AA111" s="5368"/>
      <c r="AB111" s="5368"/>
      <c r="AC111" s="5368"/>
      <c r="AD111" s="5368"/>
      <c r="AE111" s="5368"/>
    </row>
    <row r="112" spans="1:93" ht="15" customHeight="1" x14ac:dyDescent="0.25">
      <c r="A112" s="8547" t="s">
        <v>2702</v>
      </c>
      <c r="B112" s="8548"/>
      <c r="C112" s="5975" t="s">
        <v>2699</v>
      </c>
      <c r="D112" s="5976"/>
      <c r="E112" s="5863"/>
      <c r="F112" s="70"/>
      <c r="G112" s="13"/>
      <c r="H112" s="13"/>
      <c r="I112" s="13"/>
      <c r="J112" s="4730"/>
      <c r="K112" s="2163"/>
      <c r="L112" s="4730"/>
      <c r="M112" s="628"/>
      <c r="Y112" s="5368"/>
      <c r="Z112" s="5368"/>
      <c r="AA112" s="5368"/>
      <c r="AB112" s="5368"/>
      <c r="AC112" s="5368"/>
      <c r="AD112" s="5368"/>
      <c r="AE112" s="5368"/>
    </row>
    <row r="113" spans="1:31" ht="15" customHeight="1" x14ac:dyDescent="0.25">
      <c r="A113" s="8549"/>
      <c r="B113" s="8550"/>
      <c r="C113" s="4770" t="s">
        <v>2700</v>
      </c>
      <c r="D113" s="4771"/>
      <c r="E113" s="4186"/>
      <c r="F113" s="4193"/>
      <c r="G113" s="4167"/>
      <c r="H113" s="4167"/>
      <c r="I113" s="4167"/>
      <c r="J113" s="617"/>
      <c r="K113" s="5978"/>
      <c r="L113" s="617"/>
      <c r="M113" s="628"/>
      <c r="Y113" s="5368"/>
      <c r="Z113" s="5368"/>
      <c r="AA113" s="5368"/>
      <c r="AB113" s="5368"/>
      <c r="AC113" s="5368"/>
      <c r="AD113" s="5368"/>
      <c r="AE113" s="5368"/>
    </row>
    <row r="114" spans="1:31" x14ac:dyDescent="0.25">
      <c r="A114" s="8549"/>
      <c r="B114" s="8550"/>
      <c r="C114" s="4770" t="s">
        <v>2701</v>
      </c>
      <c r="D114" s="4764"/>
      <c r="E114" s="4186"/>
      <c r="F114" s="4193"/>
      <c r="G114" s="4167"/>
      <c r="H114" s="4167"/>
      <c r="I114" s="4167"/>
      <c r="J114" s="617"/>
      <c r="K114" s="5978"/>
      <c r="L114" s="617"/>
      <c r="M114" s="628"/>
      <c r="Y114" s="5368"/>
      <c r="Z114" s="5368"/>
      <c r="AA114" s="5368"/>
      <c r="AB114" s="5368"/>
      <c r="AC114" s="5368"/>
      <c r="AD114" s="5368"/>
      <c r="AE114" s="5368"/>
    </row>
    <row r="115" spans="1:31" ht="15" customHeight="1" x14ac:dyDescent="0.25">
      <c r="A115" s="8547" t="s">
        <v>2703</v>
      </c>
      <c r="B115" s="8551"/>
      <c r="C115" s="5975" t="s">
        <v>2699</v>
      </c>
      <c r="D115" s="5976"/>
      <c r="E115" s="5648"/>
      <c r="F115" s="5933"/>
      <c r="G115" s="25"/>
      <c r="H115" s="25"/>
      <c r="I115" s="25"/>
      <c r="J115" s="5977"/>
      <c r="K115" s="5658"/>
      <c r="L115" s="5977"/>
      <c r="M115" s="628"/>
      <c r="Y115" s="5368"/>
      <c r="Z115" s="5368"/>
      <c r="AA115" s="5368"/>
      <c r="AB115" s="5368"/>
      <c r="AC115" s="5368"/>
      <c r="AD115" s="5368"/>
      <c r="AE115" s="5368"/>
    </row>
    <row r="116" spans="1:31" ht="15" customHeight="1" x14ac:dyDescent="0.25">
      <c r="A116" s="8552"/>
      <c r="B116" s="8553"/>
      <c r="C116" s="4770" t="s">
        <v>2700</v>
      </c>
      <c r="D116" s="4771"/>
      <c r="E116" s="1901"/>
      <c r="F116" s="2147"/>
      <c r="G116" s="2145"/>
      <c r="H116" s="2145"/>
      <c r="I116" s="2145"/>
      <c r="J116" s="1902"/>
      <c r="K116" s="1900"/>
      <c r="L116" s="1902"/>
      <c r="M116" s="628"/>
      <c r="Y116" s="5368"/>
      <c r="Z116" s="5368"/>
      <c r="AA116" s="5368"/>
      <c r="AB116" s="5368"/>
      <c r="AC116" s="5368"/>
      <c r="AD116" s="5368"/>
      <c r="AE116" s="5368"/>
    </row>
    <row r="117" spans="1:31" x14ac:dyDescent="0.25">
      <c r="A117" s="8554"/>
      <c r="B117" s="8555"/>
      <c r="C117" s="4772" t="s">
        <v>2701</v>
      </c>
      <c r="D117" s="4764"/>
      <c r="E117" s="1907"/>
      <c r="F117" s="2269"/>
      <c r="G117" s="2226"/>
      <c r="H117" s="2226"/>
      <c r="I117" s="2226"/>
      <c r="J117" s="1908"/>
      <c r="K117" s="1912"/>
      <c r="L117" s="1908"/>
      <c r="M117" s="628"/>
      <c r="Y117" s="5368"/>
      <c r="Z117" s="5368"/>
      <c r="AA117" s="5368"/>
      <c r="AB117" s="5368"/>
      <c r="AC117" s="5368"/>
      <c r="AD117" s="5368"/>
      <c r="AE117" s="5368"/>
    </row>
    <row r="118" spans="1:31" ht="22.5" customHeight="1" x14ac:dyDescent="0.25">
      <c r="A118" s="966" t="s">
        <v>2704</v>
      </c>
      <c r="B118" s="967"/>
      <c r="C118" s="967"/>
      <c r="D118" s="967"/>
      <c r="E118" s="967"/>
      <c r="F118" s="968"/>
      <c r="G118" s="968"/>
      <c r="H118" s="968"/>
      <c r="I118" s="968"/>
      <c r="J118" s="968"/>
      <c r="K118" s="968"/>
      <c r="L118" s="968"/>
      <c r="M118" s="968"/>
      <c r="Y118" s="5368"/>
      <c r="Z118" s="5368"/>
      <c r="AA118" s="5368"/>
      <c r="AB118" s="5368"/>
      <c r="AC118" s="5368"/>
      <c r="AD118" s="5368"/>
      <c r="AE118" s="5368"/>
    </row>
    <row r="119" spans="1:31" ht="34.5" customHeight="1" x14ac:dyDescent="0.25">
      <c r="A119" s="5979" t="s">
        <v>2705</v>
      </c>
      <c r="B119" s="5980" t="s">
        <v>2706</v>
      </c>
      <c r="C119" s="5981" t="s">
        <v>2707</v>
      </c>
      <c r="D119" s="5979" t="s">
        <v>2708</v>
      </c>
      <c r="E119" s="968"/>
      <c r="F119" s="968"/>
      <c r="G119" s="968"/>
      <c r="H119" s="968"/>
      <c r="I119" s="968"/>
      <c r="J119" s="968"/>
      <c r="K119" s="968"/>
      <c r="L119" s="968"/>
      <c r="M119" s="968"/>
      <c r="Y119" s="5368"/>
      <c r="Z119" s="5368"/>
      <c r="AA119" s="5368"/>
      <c r="AB119" s="5368"/>
      <c r="AC119" s="5368"/>
      <c r="AD119" s="5368"/>
      <c r="AE119" s="5368"/>
    </row>
    <row r="120" spans="1:31" x14ac:dyDescent="0.25">
      <c r="A120" s="5982" t="s">
        <v>2709</v>
      </c>
      <c r="B120" s="5983"/>
      <c r="C120" s="5983"/>
      <c r="D120" s="5983"/>
      <c r="E120" s="968"/>
      <c r="F120" s="968"/>
      <c r="G120" s="968"/>
      <c r="H120" s="968"/>
      <c r="I120" s="968"/>
      <c r="J120" s="968"/>
      <c r="K120" s="968"/>
      <c r="L120" s="968"/>
      <c r="M120" s="968"/>
      <c r="Y120" s="5368"/>
      <c r="Z120" s="5368"/>
      <c r="AA120" s="5368"/>
      <c r="AB120" s="5368"/>
      <c r="AC120" s="5368"/>
      <c r="AD120" s="5368"/>
      <c r="AE120" s="5368"/>
    </row>
    <row r="121" spans="1:31" ht="31.5" customHeight="1" x14ac:dyDescent="0.25">
      <c r="A121" s="4773" t="s">
        <v>2710</v>
      </c>
      <c r="B121" s="4774"/>
      <c r="C121" s="4774"/>
      <c r="D121" s="4774"/>
      <c r="E121" s="4774"/>
      <c r="F121" s="4774"/>
      <c r="G121" s="4774"/>
      <c r="H121" s="4774"/>
      <c r="I121" s="4774"/>
      <c r="J121" s="95"/>
      <c r="K121" s="95"/>
      <c r="L121" s="95"/>
      <c r="M121" s="95"/>
      <c r="N121" s="98"/>
      <c r="O121" s="98"/>
      <c r="P121" s="98"/>
      <c r="Q121" s="98"/>
      <c r="R121" s="98"/>
      <c r="S121" s="98"/>
      <c r="T121" s="98"/>
      <c r="U121" s="98"/>
      <c r="V121" s="98"/>
      <c r="W121" s="98"/>
      <c r="X121" s="98"/>
      <c r="Y121" s="98"/>
      <c r="Z121" s="98"/>
      <c r="AA121" s="98"/>
      <c r="AB121" s="98"/>
      <c r="AC121" s="98"/>
      <c r="AD121" s="98"/>
      <c r="AE121" s="98"/>
    </row>
    <row r="122" spans="1:31" x14ac:dyDescent="0.25">
      <c r="A122" s="8539" t="s">
        <v>2705</v>
      </c>
      <c r="B122" s="8541" t="s">
        <v>2711</v>
      </c>
      <c r="C122" s="8542"/>
      <c r="D122" s="8542"/>
      <c r="E122" s="8542"/>
      <c r="F122" s="8542"/>
      <c r="G122" s="8542"/>
      <c r="H122" s="8542"/>
      <c r="I122" s="8543"/>
      <c r="J122" s="95"/>
      <c r="K122" s="95"/>
      <c r="L122" s="95"/>
      <c r="M122" s="95"/>
      <c r="N122" s="98"/>
      <c r="O122" s="98"/>
      <c r="P122" s="98"/>
      <c r="Q122" s="98"/>
      <c r="R122" s="98"/>
      <c r="S122" s="98"/>
      <c r="T122" s="98"/>
      <c r="U122" s="98"/>
      <c r="V122" s="98"/>
      <c r="W122" s="98"/>
      <c r="X122" s="98"/>
      <c r="Y122" s="98"/>
      <c r="Z122" s="98"/>
      <c r="AA122" s="98"/>
      <c r="AB122" s="98"/>
      <c r="AC122" s="98"/>
      <c r="AD122" s="98"/>
      <c r="AE122" s="98"/>
    </row>
    <row r="123" spans="1:31" ht="26.25" customHeight="1" x14ac:dyDescent="0.25">
      <c r="A123" s="8540"/>
      <c r="B123" s="5984" t="s">
        <v>2712</v>
      </c>
      <c r="C123" s="5985" t="s">
        <v>2713</v>
      </c>
      <c r="D123" s="5986" t="s">
        <v>2714</v>
      </c>
      <c r="E123" s="5985" t="s">
        <v>2715</v>
      </c>
      <c r="F123" s="5985" t="s">
        <v>2716</v>
      </c>
      <c r="G123" s="5987" t="s">
        <v>2717</v>
      </c>
      <c r="H123" s="5985" t="s">
        <v>2718</v>
      </c>
      <c r="I123" s="5986" t="s">
        <v>2719</v>
      </c>
      <c r="J123" s="95"/>
      <c r="K123" s="95"/>
      <c r="L123" s="95"/>
      <c r="M123" s="95"/>
      <c r="N123" s="98"/>
      <c r="O123" s="98"/>
      <c r="P123" s="98"/>
      <c r="Q123" s="98"/>
      <c r="R123" s="98"/>
      <c r="S123" s="98"/>
      <c r="T123" s="98"/>
      <c r="U123" s="98"/>
      <c r="V123" s="98"/>
      <c r="W123" s="98"/>
      <c r="X123" s="98"/>
      <c r="Y123" s="98"/>
      <c r="Z123" s="98"/>
      <c r="AA123" s="98"/>
      <c r="AB123" s="98"/>
      <c r="AC123" s="98"/>
      <c r="AD123" s="98"/>
      <c r="AE123" s="98"/>
    </row>
    <row r="124" spans="1:31" ht="63" customHeight="1" x14ac:dyDescent="0.25">
      <c r="A124" s="5988" t="s">
        <v>2720</v>
      </c>
      <c r="B124" s="5989">
        <v>0</v>
      </c>
      <c r="C124" s="4775">
        <v>0</v>
      </c>
      <c r="D124" s="4776">
        <v>0</v>
      </c>
      <c r="E124" s="4776"/>
      <c r="F124" s="4775">
        <v>0</v>
      </c>
      <c r="G124" s="4777">
        <v>0</v>
      </c>
      <c r="H124" s="4777">
        <v>0</v>
      </c>
      <c r="I124" s="4775">
        <v>0</v>
      </c>
      <c r="J124" s="95"/>
      <c r="K124" s="95"/>
      <c r="L124" s="95"/>
      <c r="M124" s="95"/>
      <c r="N124" s="98"/>
      <c r="O124" s="98"/>
      <c r="P124" s="98"/>
      <c r="Q124" s="98"/>
      <c r="R124" s="98"/>
      <c r="S124" s="98"/>
      <c r="T124" s="98"/>
      <c r="U124" s="98"/>
      <c r="V124" s="98"/>
      <c r="W124" s="98"/>
      <c r="X124" s="98"/>
      <c r="Y124" s="98"/>
      <c r="Z124" s="98"/>
      <c r="AA124" s="98"/>
      <c r="AB124" s="98"/>
      <c r="AC124" s="98"/>
      <c r="AD124" s="98"/>
      <c r="AE124" s="98"/>
    </row>
    <row r="125" spans="1:31" ht="57" customHeight="1" x14ac:dyDescent="0.25">
      <c r="A125" s="5990" t="s">
        <v>2721</v>
      </c>
      <c r="B125" s="5989">
        <v>0</v>
      </c>
      <c r="C125" s="4778">
        <v>0</v>
      </c>
      <c r="D125" s="4779">
        <v>0</v>
      </c>
      <c r="E125" s="4779">
        <v>0</v>
      </c>
      <c r="F125" s="4780">
        <v>0</v>
      </c>
      <c r="G125" s="4779">
        <v>0</v>
      </c>
      <c r="H125" s="4779">
        <v>0</v>
      </c>
      <c r="I125" s="4779">
        <v>0</v>
      </c>
      <c r="J125" s="95"/>
      <c r="K125" s="95"/>
      <c r="L125" s="95"/>
      <c r="M125" s="95"/>
      <c r="N125" s="98"/>
      <c r="O125" s="98"/>
      <c r="P125" s="98"/>
      <c r="Q125" s="98"/>
      <c r="R125" s="98"/>
      <c r="S125" s="98"/>
      <c r="T125" s="98"/>
      <c r="U125" s="98"/>
      <c r="V125" s="98"/>
      <c r="W125" s="98"/>
      <c r="X125" s="98"/>
      <c r="Y125" s="98"/>
      <c r="Z125" s="98"/>
      <c r="AA125" s="98"/>
      <c r="AB125" s="98"/>
      <c r="AC125" s="98"/>
      <c r="AD125" s="98"/>
      <c r="AE125" s="98"/>
    </row>
    <row r="126" spans="1:31" ht="24.75" customHeight="1" x14ac:dyDescent="0.25">
      <c r="A126" s="4773" t="s">
        <v>2722</v>
      </c>
      <c r="B126" s="4774"/>
      <c r="C126" s="4774"/>
      <c r="D126" s="4774"/>
      <c r="E126" s="4774"/>
      <c r="F126" s="4774"/>
      <c r="G126" s="4774"/>
      <c r="H126" s="4774"/>
      <c r="I126" s="4774"/>
      <c r="J126" s="4774"/>
      <c r="K126" s="4774"/>
      <c r="L126" s="4774"/>
      <c r="M126" s="4774"/>
      <c r="N126" s="98"/>
      <c r="O126" s="98"/>
      <c r="P126" s="98"/>
      <c r="Q126" s="98"/>
      <c r="R126" s="98"/>
      <c r="S126" s="98"/>
      <c r="T126" s="98"/>
      <c r="U126" s="98"/>
      <c r="V126" s="98"/>
      <c r="W126" s="98"/>
      <c r="X126" s="98"/>
      <c r="Y126" s="98"/>
      <c r="Z126" s="98"/>
      <c r="AA126" s="98"/>
      <c r="AB126" s="98"/>
      <c r="AC126" s="98"/>
      <c r="AD126" s="98"/>
      <c r="AE126" s="98"/>
    </row>
    <row r="127" spans="1:31" x14ac:dyDescent="0.25">
      <c r="A127" s="8539" t="s">
        <v>2705</v>
      </c>
      <c r="B127" s="8556" t="s">
        <v>2723</v>
      </c>
      <c r="C127" s="8557"/>
      <c r="D127" s="8557"/>
      <c r="E127" s="8557"/>
      <c r="F127" s="8557"/>
      <c r="G127" s="8557"/>
      <c r="H127" s="8557"/>
      <c r="I127" s="8557"/>
      <c r="J127" s="8557"/>
      <c r="K127" s="8557"/>
      <c r="L127" s="8557"/>
      <c r="M127" s="8558"/>
      <c r="N127" s="98"/>
      <c r="O127" s="98"/>
      <c r="P127" s="98"/>
      <c r="Q127" s="98"/>
      <c r="R127" s="98"/>
      <c r="S127" s="98"/>
      <c r="T127" s="98"/>
      <c r="U127" s="98"/>
      <c r="V127" s="98"/>
      <c r="W127" s="98"/>
      <c r="X127" s="98"/>
      <c r="Y127" s="98"/>
      <c r="Z127" s="98"/>
      <c r="AA127" s="98"/>
      <c r="AB127" s="98"/>
      <c r="AC127" s="98"/>
      <c r="AD127" s="98"/>
      <c r="AE127" s="98"/>
    </row>
    <row r="128" spans="1:31" ht="36" customHeight="1" x14ac:dyDescent="0.25">
      <c r="A128" s="8540"/>
      <c r="B128" s="5991" t="s">
        <v>2724</v>
      </c>
      <c r="C128" s="5992" t="s">
        <v>2725</v>
      </c>
      <c r="D128" s="5992" t="s">
        <v>2726</v>
      </c>
      <c r="E128" s="5992" t="s">
        <v>2727</v>
      </c>
      <c r="F128" s="5992" t="s">
        <v>2728</v>
      </c>
      <c r="G128" s="5992" t="s">
        <v>2729</v>
      </c>
      <c r="H128" s="5992" t="s">
        <v>2730</v>
      </c>
      <c r="I128" s="5992" t="s">
        <v>2731</v>
      </c>
      <c r="J128" s="5992" t="s">
        <v>2732</v>
      </c>
      <c r="K128" s="5992" t="s">
        <v>2733</v>
      </c>
      <c r="L128" s="5992" t="s">
        <v>2734</v>
      </c>
      <c r="M128" s="5993" t="s">
        <v>2735</v>
      </c>
      <c r="N128" s="98"/>
      <c r="O128" s="98"/>
      <c r="P128" s="98"/>
      <c r="Q128" s="98"/>
      <c r="R128" s="98"/>
      <c r="S128" s="98"/>
      <c r="T128" s="98"/>
      <c r="U128" s="98"/>
      <c r="V128" s="98"/>
      <c r="W128" s="98"/>
      <c r="X128" s="98"/>
      <c r="Y128" s="98"/>
      <c r="Z128" s="98"/>
      <c r="AA128" s="98"/>
      <c r="AB128" s="98"/>
      <c r="AC128" s="98"/>
      <c r="AD128" s="98"/>
      <c r="AE128" s="98"/>
    </row>
    <row r="129" spans="1:31" ht="40.5" customHeight="1" x14ac:dyDescent="0.25">
      <c r="A129" s="5988" t="s">
        <v>2736</v>
      </c>
      <c r="B129" s="5989">
        <v>0</v>
      </c>
      <c r="C129" s="4775"/>
      <c r="D129" s="4777"/>
      <c r="E129" s="4780"/>
      <c r="F129" s="4775"/>
      <c r="G129" s="4775"/>
      <c r="H129" s="4777"/>
      <c r="I129" s="4780"/>
      <c r="J129" s="4775"/>
      <c r="K129" s="4775"/>
      <c r="L129" s="4777"/>
      <c r="M129" s="4777"/>
      <c r="N129" s="98"/>
      <c r="O129" s="98"/>
      <c r="P129" s="98"/>
      <c r="Q129" s="98"/>
      <c r="R129" s="98"/>
      <c r="S129" s="98"/>
      <c r="T129" s="98"/>
      <c r="U129" s="98"/>
      <c r="V129" s="98"/>
      <c r="W129" s="98"/>
      <c r="X129" s="98"/>
      <c r="Y129" s="98"/>
      <c r="Z129" s="98"/>
      <c r="AA129" s="98"/>
      <c r="AB129" s="98"/>
      <c r="AC129" s="98"/>
      <c r="AD129" s="98"/>
      <c r="AE129" s="98"/>
    </row>
    <row r="130" spans="1:31" ht="60" customHeight="1" x14ac:dyDescent="0.25">
      <c r="A130" s="5994" t="s">
        <v>3836</v>
      </c>
      <c r="B130" s="5995">
        <v>0</v>
      </c>
      <c r="C130" s="4778"/>
      <c r="D130" s="4779"/>
      <c r="E130" s="4780"/>
      <c r="F130" s="4780"/>
      <c r="G130" s="4778"/>
      <c r="H130" s="4779"/>
      <c r="I130" s="4780"/>
      <c r="J130" s="4780"/>
      <c r="K130" s="4778"/>
      <c r="L130" s="4779"/>
      <c r="M130" s="4779"/>
      <c r="N130" s="98"/>
      <c r="O130" s="98"/>
      <c r="P130" s="98"/>
      <c r="Q130" s="98"/>
      <c r="R130" s="98"/>
      <c r="S130" s="98"/>
      <c r="T130" s="98"/>
      <c r="U130" s="98"/>
      <c r="V130" s="98"/>
      <c r="W130" s="98"/>
      <c r="X130" s="98"/>
      <c r="Y130" s="98"/>
      <c r="Z130" s="98"/>
      <c r="AA130" s="98"/>
      <c r="AB130" s="98"/>
      <c r="AC130" s="98"/>
      <c r="AD130" s="98"/>
      <c r="AE130" s="98"/>
    </row>
    <row r="131" spans="1:31" ht="21.75" customHeight="1" x14ac:dyDescent="0.25">
      <c r="A131" s="969" t="s">
        <v>2737</v>
      </c>
      <c r="B131" s="5996"/>
      <c r="C131" s="913"/>
      <c r="D131" s="913"/>
      <c r="E131" s="913"/>
      <c r="F131" s="913"/>
      <c r="G131" s="913"/>
      <c r="H131" s="913"/>
      <c r="I131" s="913"/>
      <c r="J131" s="913"/>
      <c r="K131" s="913"/>
      <c r="L131" s="913"/>
      <c r="M131" s="913"/>
      <c r="N131" s="98"/>
      <c r="O131" s="98"/>
      <c r="P131" s="98"/>
      <c r="Q131" s="98"/>
      <c r="R131" s="98"/>
      <c r="S131" s="98"/>
      <c r="T131" s="98"/>
      <c r="U131" s="98"/>
      <c r="V131" s="98"/>
      <c r="W131" s="98"/>
      <c r="X131" s="98"/>
      <c r="Y131" s="98"/>
      <c r="Z131" s="98"/>
      <c r="AA131" s="98"/>
      <c r="AB131" s="98"/>
      <c r="AC131" s="98"/>
      <c r="AD131" s="98"/>
      <c r="AE131" s="98"/>
    </row>
    <row r="132" spans="1:31" x14ac:dyDescent="0.25">
      <c r="A132" s="8537" t="s">
        <v>2705</v>
      </c>
      <c r="B132" s="8539" t="s">
        <v>2738</v>
      </c>
      <c r="C132" s="8541" t="s">
        <v>2739</v>
      </c>
      <c r="D132" s="8542"/>
      <c r="E132" s="8542"/>
      <c r="F132" s="8542"/>
      <c r="G132" s="8542"/>
      <c r="H132" s="8542"/>
      <c r="I132" s="8542"/>
      <c r="J132" s="8542"/>
      <c r="K132" s="8542"/>
      <c r="L132" s="8542"/>
      <c r="M132" s="8543"/>
      <c r="N132" s="98"/>
      <c r="O132" s="98"/>
      <c r="P132" s="98"/>
      <c r="Q132" s="98"/>
      <c r="R132" s="98"/>
      <c r="S132" s="98"/>
      <c r="T132" s="98"/>
      <c r="U132" s="98"/>
      <c r="V132" s="98"/>
      <c r="W132" s="98"/>
      <c r="X132" s="98"/>
      <c r="Y132" s="98"/>
      <c r="Z132" s="98"/>
      <c r="AA132" s="98"/>
      <c r="AB132" s="98"/>
      <c r="AC132" s="98"/>
      <c r="AD132" s="98"/>
      <c r="AE132" s="98"/>
    </row>
    <row r="133" spans="1:31" ht="27.75" customHeight="1" x14ac:dyDescent="0.25">
      <c r="A133" s="8538"/>
      <c r="B133" s="8540"/>
      <c r="C133" s="5988" t="s">
        <v>257</v>
      </c>
      <c r="D133" s="5988" t="s">
        <v>151</v>
      </c>
      <c r="E133" s="5988" t="s">
        <v>152</v>
      </c>
      <c r="F133" s="5988" t="s">
        <v>280</v>
      </c>
      <c r="G133" s="5988" t="s">
        <v>281</v>
      </c>
      <c r="H133" s="5988" t="s">
        <v>282</v>
      </c>
      <c r="I133" s="5988" t="s">
        <v>283</v>
      </c>
      <c r="J133" s="5988" t="s">
        <v>284</v>
      </c>
      <c r="K133" s="5990" t="s">
        <v>2740</v>
      </c>
      <c r="L133" s="5997" t="s">
        <v>112</v>
      </c>
      <c r="M133" s="5998" t="s">
        <v>2741</v>
      </c>
      <c r="N133" s="98"/>
      <c r="O133" s="98"/>
      <c r="P133" s="98"/>
      <c r="Q133" s="98"/>
      <c r="R133" s="98"/>
      <c r="S133" s="98"/>
      <c r="T133" s="98"/>
      <c r="U133" s="98"/>
      <c r="V133" s="98"/>
      <c r="W133" s="98"/>
      <c r="X133" s="98"/>
      <c r="Y133" s="98"/>
      <c r="Z133" s="98"/>
      <c r="AA133" s="98"/>
      <c r="AB133" s="98"/>
      <c r="AC133" s="98"/>
      <c r="AD133" s="98"/>
      <c r="AE133" s="98"/>
    </row>
    <row r="134" spans="1:31" ht="27.75" customHeight="1" x14ac:dyDescent="0.25">
      <c r="A134" s="5999" t="s">
        <v>2742</v>
      </c>
      <c r="B134" s="5502"/>
      <c r="C134" s="5515"/>
      <c r="D134" s="373"/>
      <c r="E134" s="373"/>
      <c r="F134" s="373"/>
      <c r="G134" s="373"/>
      <c r="H134" s="373"/>
      <c r="I134" s="373"/>
      <c r="J134" s="373"/>
      <c r="K134" s="708"/>
      <c r="L134" s="5452"/>
      <c r="M134" s="5516"/>
      <c r="N134" s="98"/>
      <c r="O134" s="98"/>
      <c r="P134" s="98"/>
      <c r="Q134" s="98"/>
      <c r="R134" s="98"/>
      <c r="S134" s="98"/>
      <c r="T134" s="98"/>
      <c r="U134" s="98"/>
      <c r="V134" s="98"/>
      <c r="W134" s="98"/>
      <c r="X134" s="98"/>
      <c r="Y134" s="98"/>
      <c r="Z134" s="98"/>
      <c r="AA134" s="98"/>
      <c r="AB134" s="98"/>
      <c r="AC134" s="98"/>
      <c r="AD134" s="98"/>
      <c r="AE134" s="98"/>
    </row>
    <row r="135" spans="1:31" ht="35.25" customHeight="1" x14ac:dyDescent="0.25">
      <c r="A135" s="4194" t="s">
        <v>2743</v>
      </c>
      <c r="B135" s="6000"/>
      <c r="C135" s="5472"/>
      <c r="D135" s="4781"/>
      <c r="E135" s="4781"/>
      <c r="F135" s="4781"/>
      <c r="G135" s="4781"/>
      <c r="H135" s="4781"/>
      <c r="I135" s="4781"/>
      <c r="J135" s="4781"/>
      <c r="K135" s="3703"/>
      <c r="L135" s="6001"/>
      <c r="M135" s="5886"/>
      <c r="N135" s="98"/>
      <c r="O135" s="98"/>
      <c r="P135" s="98"/>
      <c r="Q135" s="98"/>
      <c r="R135" s="98"/>
      <c r="S135" s="98"/>
      <c r="T135" s="98"/>
      <c r="U135" s="98"/>
      <c r="V135" s="98"/>
      <c r="W135" s="98"/>
      <c r="X135" s="98"/>
      <c r="Y135" s="98"/>
      <c r="Z135" s="98"/>
      <c r="AA135" s="98"/>
      <c r="AB135" s="98"/>
      <c r="AC135" s="98"/>
      <c r="AD135" s="98"/>
      <c r="AE135" s="98"/>
    </row>
    <row r="136" spans="1:31" ht="24.75" customHeight="1" x14ac:dyDescent="0.25">
      <c r="A136" s="969" t="s">
        <v>2744</v>
      </c>
      <c r="B136" s="913"/>
      <c r="C136" s="913"/>
      <c r="D136" s="913"/>
      <c r="E136" s="913"/>
      <c r="F136" s="913"/>
      <c r="G136" s="913"/>
      <c r="H136" s="913"/>
      <c r="I136" s="913"/>
      <c r="J136" s="913"/>
      <c r="K136" s="913"/>
      <c r="L136" s="913"/>
      <c r="M136" s="913"/>
      <c r="N136" s="98"/>
      <c r="O136" s="98"/>
      <c r="P136" s="98"/>
      <c r="Q136" s="98"/>
      <c r="R136" s="98"/>
      <c r="S136" s="98"/>
      <c r="T136" s="98"/>
      <c r="U136" s="98"/>
      <c r="V136" s="98"/>
      <c r="W136" s="98"/>
      <c r="X136" s="98"/>
      <c r="Y136" s="98"/>
      <c r="Z136" s="98"/>
      <c r="AA136" s="98"/>
      <c r="AB136" s="98"/>
      <c r="AC136" s="98"/>
      <c r="AD136" s="98"/>
      <c r="AE136" s="98"/>
    </row>
    <row r="137" spans="1:31" ht="39" customHeight="1" x14ac:dyDescent="0.25">
      <c r="A137" s="8539" t="s">
        <v>2705</v>
      </c>
      <c r="B137" s="8539" t="s">
        <v>2738</v>
      </c>
      <c r="C137" s="8544" t="s">
        <v>2745</v>
      </c>
      <c r="D137" s="8545"/>
      <c r="E137" s="8545"/>
      <c r="F137" s="8545"/>
      <c r="G137" s="8545"/>
      <c r="H137" s="8546"/>
      <c r="I137" s="913"/>
      <c r="J137" s="913"/>
      <c r="K137" s="913"/>
      <c r="L137" s="913"/>
      <c r="M137" s="913"/>
      <c r="N137" s="98"/>
      <c r="O137" s="98"/>
      <c r="P137" s="98"/>
      <c r="Q137" s="98"/>
      <c r="R137" s="98"/>
      <c r="S137" s="98"/>
      <c r="T137" s="98"/>
      <c r="U137" s="98"/>
      <c r="V137" s="98"/>
      <c r="W137" s="98"/>
      <c r="X137" s="98"/>
      <c r="Y137" s="98"/>
      <c r="Z137" s="98"/>
      <c r="AA137" s="98"/>
      <c r="AB137" s="98"/>
      <c r="AC137" s="98"/>
      <c r="AD137" s="98"/>
      <c r="AE137" s="98"/>
    </row>
    <row r="138" spans="1:31" ht="48.75" customHeight="1" x14ac:dyDescent="0.25">
      <c r="A138" s="8540"/>
      <c r="B138" s="8540"/>
      <c r="C138" s="6002" t="s">
        <v>2746</v>
      </c>
      <c r="D138" s="6002" t="s">
        <v>2747</v>
      </c>
      <c r="E138" s="6003" t="s">
        <v>2748</v>
      </c>
      <c r="F138" s="6002" t="s">
        <v>2749</v>
      </c>
      <c r="G138" s="6004" t="s">
        <v>365</v>
      </c>
      <c r="H138" s="6005" t="s">
        <v>2750</v>
      </c>
      <c r="I138" s="913"/>
      <c r="J138" s="913"/>
      <c r="K138" s="913"/>
      <c r="L138" s="913"/>
      <c r="M138" s="913"/>
      <c r="N138" s="98"/>
      <c r="O138" s="98"/>
      <c r="P138" s="98"/>
      <c r="Q138" s="98"/>
      <c r="R138" s="98"/>
      <c r="S138" s="98"/>
      <c r="T138" s="98"/>
      <c r="U138" s="98"/>
      <c r="V138" s="98"/>
      <c r="W138" s="98"/>
      <c r="X138" s="98"/>
      <c r="Y138" s="98"/>
      <c r="Z138" s="98"/>
      <c r="AA138" s="98"/>
      <c r="AB138" s="98"/>
      <c r="AC138" s="98"/>
      <c r="AD138" s="98"/>
      <c r="AE138" s="98"/>
    </row>
    <row r="139" spans="1:31" ht="44.25" customHeight="1" x14ac:dyDescent="0.25">
      <c r="A139" s="6006" t="s">
        <v>2751</v>
      </c>
      <c r="B139" s="6007"/>
      <c r="C139" s="6007"/>
      <c r="D139" s="6007"/>
      <c r="E139" s="6007"/>
      <c r="F139" s="6007"/>
      <c r="G139" s="6007"/>
      <c r="H139" s="6007"/>
      <c r="I139" s="913"/>
      <c r="J139" s="913"/>
      <c r="K139" s="913"/>
      <c r="L139" s="913"/>
      <c r="M139" s="913"/>
      <c r="N139" s="98"/>
      <c r="O139" s="98"/>
      <c r="P139" s="98"/>
      <c r="Q139" s="98"/>
      <c r="R139" s="98"/>
      <c r="S139" s="98"/>
      <c r="T139" s="98"/>
      <c r="U139" s="98"/>
      <c r="V139" s="98"/>
      <c r="W139" s="98"/>
      <c r="X139" s="98"/>
      <c r="Y139" s="98"/>
      <c r="Z139" s="98"/>
      <c r="AA139" s="98"/>
      <c r="AB139" s="98"/>
      <c r="AC139" s="98"/>
      <c r="AD139" s="98"/>
      <c r="AE139" s="98"/>
    </row>
    <row r="140" spans="1:31" ht="31.5" x14ac:dyDescent="0.25">
      <c r="A140" s="6008" t="s">
        <v>2752</v>
      </c>
      <c r="B140" s="6009"/>
      <c r="C140" s="6007"/>
      <c r="D140" s="6007"/>
      <c r="E140" s="6007"/>
      <c r="F140" s="6007"/>
      <c r="G140" s="6007"/>
      <c r="H140" s="6007"/>
      <c r="I140" s="968"/>
      <c r="J140" s="968"/>
      <c r="K140" s="968"/>
      <c r="L140" s="968"/>
      <c r="M140" s="968"/>
      <c r="N140" s="98"/>
      <c r="O140" s="98"/>
      <c r="P140" s="98"/>
      <c r="Q140" s="98"/>
      <c r="R140" s="98"/>
      <c r="S140" s="98"/>
      <c r="T140" s="98"/>
      <c r="U140" s="98"/>
      <c r="V140" s="98"/>
      <c r="W140" s="98"/>
      <c r="X140" s="98"/>
      <c r="Y140" s="98"/>
      <c r="Z140" s="98"/>
      <c r="AA140" s="98"/>
      <c r="AB140" s="98"/>
      <c r="AC140" s="98"/>
      <c r="AD140" s="98"/>
      <c r="AE140" s="98"/>
    </row>
    <row r="141" spans="1:31" x14ac:dyDescent="0.25">
      <c r="N141" s="98"/>
      <c r="O141" s="98"/>
      <c r="P141" s="98"/>
      <c r="Q141" s="98"/>
      <c r="R141" s="98"/>
      <c r="S141" s="98"/>
      <c r="T141" s="98"/>
      <c r="U141" s="98"/>
      <c r="V141" s="98"/>
      <c r="W141" s="98"/>
      <c r="X141" s="98"/>
      <c r="Y141" s="98"/>
      <c r="Z141" s="98"/>
      <c r="AA141" s="98"/>
      <c r="AB141" s="98"/>
      <c r="AC141" s="98"/>
      <c r="AD141" s="98"/>
      <c r="AE141" s="98"/>
    </row>
    <row r="142" spans="1:31" x14ac:dyDescent="0.25">
      <c r="N142" s="98"/>
      <c r="O142" s="98"/>
      <c r="P142" s="98"/>
      <c r="Q142" s="98"/>
      <c r="R142" s="98"/>
      <c r="S142" s="98"/>
      <c r="T142" s="98"/>
      <c r="U142" s="98"/>
      <c r="V142" s="98"/>
      <c r="W142" s="98"/>
      <c r="X142" s="98"/>
      <c r="Y142" s="98"/>
      <c r="Z142" s="98"/>
      <c r="AA142" s="98"/>
      <c r="AB142" s="98"/>
      <c r="AC142" s="98"/>
      <c r="AD142" s="98"/>
      <c r="AE142" s="98"/>
    </row>
    <row r="143" spans="1:31" x14ac:dyDescent="0.25">
      <c r="Y143" s="5368"/>
      <c r="Z143" s="5368"/>
      <c r="AA143" s="5368"/>
      <c r="AB143" s="5368"/>
      <c r="AC143" s="5368"/>
      <c r="AD143" s="5368"/>
      <c r="AE143" s="5368"/>
    </row>
    <row r="144" spans="1:31" x14ac:dyDescent="0.25">
      <c r="Y144" s="5368"/>
      <c r="Z144" s="5368"/>
      <c r="AA144" s="5368"/>
      <c r="AB144" s="5368"/>
      <c r="AC144" s="5368"/>
      <c r="AD144" s="5368"/>
      <c r="AE144" s="5368"/>
    </row>
    <row r="145" spans="25:31" x14ac:dyDescent="0.25">
      <c r="Y145" s="5368"/>
      <c r="Z145" s="5368"/>
      <c r="AA145" s="5368"/>
      <c r="AB145" s="5368"/>
      <c r="AC145" s="5368"/>
      <c r="AD145" s="5368"/>
      <c r="AE145" s="5368"/>
    </row>
    <row r="208" spans="1:2" hidden="1" x14ac:dyDescent="0.25">
      <c r="A208" s="4195">
        <f>SUM(D46,D81,D88,D91:D93,D97:D99,D103:D103,D109:L117)</f>
        <v>0</v>
      </c>
      <c r="B208" s="609">
        <f>SUM(CB8:CJ118)</f>
        <v>0</v>
      </c>
    </row>
  </sheetData>
  <mergeCells count="101">
    <mergeCell ref="A6:O6"/>
    <mergeCell ref="A9:C10"/>
    <mergeCell ref="D9:D10"/>
    <mergeCell ref="E9:I9"/>
    <mergeCell ref="J9:X9"/>
    <mergeCell ref="Y9:AA9"/>
    <mergeCell ref="AB9:AD9"/>
    <mergeCell ref="AE9:AE10"/>
    <mergeCell ref="A11:A46"/>
    <mergeCell ref="B11:C11"/>
    <mergeCell ref="B12:B15"/>
    <mergeCell ref="B16:C16"/>
    <mergeCell ref="B17:C17"/>
    <mergeCell ref="B18:C18"/>
    <mergeCell ref="B19:C19"/>
    <mergeCell ref="B20:B23"/>
    <mergeCell ref="B34:C34"/>
    <mergeCell ref="B35:B36"/>
    <mergeCell ref="B37:C37"/>
    <mergeCell ref="B38:C38"/>
    <mergeCell ref="B39:C39"/>
    <mergeCell ref="B40:C40"/>
    <mergeCell ref="B24:C24"/>
    <mergeCell ref="B25:C25"/>
    <mergeCell ref="B58:C58"/>
    <mergeCell ref="B59:C59"/>
    <mergeCell ref="B60:C60"/>
    <mergeCell ref="B61:C61"/>
    <mergeCell ref="B81:C81"/>
    <mergeCell ref="B26:C26"/>
    <mergeCell ref="B27:C27"/>
    <mergeCell ref="B28:B30"/>
    <mergeCell ref="B31:B33"/>
    <mergeCell ref="B41:B43"/>
    <mergeCell ref="B44:C44"/>
    <mergeCell ref="B45:C45"/>
    <mergeCell ref="B46:C46"/>
    <mergeCell ref="A48:C48"/>
    <mergeCell ref="A83:C83"/>
    <mergeCell ref="A84:C84"/>
    <mergeCell ref="A85:C85"/>
    <mergeCell ref="A86:C86"/>
    <mergeCell ref="A87:C87"/>
    <mergeCell ref="B73:C73"/>
    <mergeCell ref="B74:C74"/>
    <mergeCell ref="B75:C75"/>
    <mergeCell ref="B76:B78"/>
    <mergeCell ref="B79:C79"/>
    <mergeCell ref="B80:C80"/>
    <mergeCell ref="A49:A81"/>
    <mergeCell ref="B49:C49"/>
    <mergeCell ref="B50:B53"/>
    <mergeCell ref="B54:C54"/>
    <mergeCell ref="B55:C55"/>
    <mergeCell ref="B62:C62"/>
    <mergeCell ref="B63:B65"/>
    <mergeCell ref="B66:B68"/>
    <mergeCell ref="B69:C69"/>
    <mergeCell ref="B70:B71"/>
    <mergeCell ref="B72:C72"/>
    <mergeCell ref="B56:C56"/>
    <mergeCell ref="B57:C57"/>
    <mergeCell ref="A93:C93"/>
    <mergeCell ref="A95:C96"/>
    <mergeCell ref="D95:D96"/>
    <mergeCell ref="E95:E96"/>
    <mergeCell ref="A97:C97"/>
    <mergeCell ref="A98:C98"/>
    <mergeCell ref="A88:C88"/>
    <mergeCell ref="A90:C90"/>
    <mergeCell ref="E90:F90"/>
    <mergeCell ref="A91:C91"/>
    <mergeCell ref="E91:F91"/>
    <mergeCell ref="A92:C92"/>
    <mergeCell ref="E92:F92"/>
    <mergeCell ref="V101:V102"/>
    <mergeCell ref="W101:W102"/>
    <mergeCell ref="A103:C103"/>
    <mergeCell ref="A107:C108"/>
    <mergeCell ref="D107:D108"/>
    <mergeCell ref="E107:J107"/>
    <mergeCell ref="K107:L107"/>
    <mergeCell ref="A99:C99"/>
    <mergeCell ref="A101:C102"/>
    <mergeCell ref="D101:D102"/>
    <mergeCell ref="E101:E102"/>
    <mergeCell ref="F101:G101"/>
    <mergeCell ref="H101:U101"/>
    <mergeCell ref="A132:A133"/>
    <mergeCell ref="B132:B133"/>
    <mergeCell ref="C132:M132"/>
    <mergeCell ref="A137:A138"/>
    <mergeCell ref="B137:B138"/>
    <mergeCell ref="C137:H137"/>
    <mergeCell ref="A109:B111"/>
    <mergeCell ref="A112:B114"/>
    <mergeCell ref="A115:B117"/>
    <mergeCell ref="A122:A123"/>
    <mergeCell ref="B122:I122"/>
    <mergeCell ref="A127:A128"/>
    <mergeCell ref="B127:M127"/>
  </mergeCells>
  <dataValidations count="5">
    <dataValidation type="whole" allowBlank="1" showInputMessage="1" showErrorMessage="1" errorTitle="Error" error="Por favor ingrese números enteros" sqref="D73:D80 D83 D91 D49:D69" xr:uid="{FAC99DF7-A75C-4436-AA19-52EFB4E6A699}">
      <formula1>0</formula1>
      <formula2>1000000000</formula2>
    </dataValidation>
    <dataValidation allowBlank="1" showInputMessage="1" showErrorMessage="1" errorTitle="Error" error="Por favor ingrese números enteros" sqref="D37:D45 D72 D11:D34" xr:uid="{4417033F-ED8B-49F0-87C5-2ED38113BDDD}"/>
    <dataValidation type="textLength" showInputMessage="1" showErrorMessage="1" errorTitle="ERROR" error="Por favor ingrese solo Números." sqref="V103:W1048576 AF1:XFD1048576 A141:H1048576 X47:X145 I136:M1048576 X146:AE1048576 N102:U1048576 D35:D36 D70:D71 D46:D48 D81:D82 D84:D90 A100:C102 C24 D1:D9 B62:B96 B27:B50 C81:C96 A106:A122 C106:C121 G102:I121 D92:D121 A124:A127 J102:J126 C27:C43 L102:M126 C123:I126 A129:A132 B106:B132 D128:M131 D136:H136 C136:C139 A136:B137 V101:W101 A139:B139 D138:H139 C128:C133 D133:M133 C1:C19 B16:B19 C46:C58 B54:B58 B60:C60 C62:C79 B24:B25 K1:K126 L1:X100 A6:A96 AE9:AE10 E1:F121 B6:B12 Y9:Y10 G1:J100" xr:uid="{2476008B-0A3C-4171-82C7-CDC4D6629694}">
      <formula1>0</formula1>
      <formula2>5000</formula2>
    </dataValidation>
    <dataValidation allowBlank="1" showInputMessage="1" showErrorMessage="1" errorTitle="Error de ingreso" error="Debe ingresar sólo números." sqref="A1:A5" xr:uid="{A499AD53-9A24-4D71-95FC-5C37586F5C99}"/>
    <dataValidation allowBlank="1" showInputMessage="1" showErrorMessage="1" error="Valor no Permitido" sqref="A140:H140 A134:M134 B135:M135 B20 C20:C23 B26 B59:C59 B61 AC10:AD46 AB9:AB46 Y11:Y46 Z10:AA46 AE11:AE46" xr:uid="{37EE82D7-3C1C-4F0C-B806-735BE98F0AD5}"/>
  </dataValidation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DFA-1535-4FEC-BB78-061773501CCB}">
  <sheetPr>
    <tabColor theme="0" tint="-0.14999847407452621"/>
  </sheetPr>
  <dimension ref="A1:AU364"/>
  <sheetViews>
    <sheetView topLeftCell="A272" zoomScaleNormal="100" workbookViewId="0">
      <selection activeCell="B280" sqref="B280"/>
    </sheetView>
  </sheetViews>
  <sheetFormatPr baseColWidth="10" defaultRowHeight="15" x14ac:dyDescent="0.25"/>
  <cols>
    <col min="1" max="1" width="47.7109375" customWidth="1"/>
    <col min="2" max="2" width="18" customWidth="1"/>
    <col min="3" max="3" width="18.7109375" customWidth="1"/>
  </cols>
  <sheetData>
    <row r="1" spans="1:47" x14ac:dyDescent="0.25">
      <c r="A1" s="3"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row>
    <row r="2" spans="1:47" x14ac:dyDescent="0.25">
      <c r="A2" s="3" t="s">
        <v>3822</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row>
    <row r="3" spans="1:47" x14ac:dyDescent="0.25">
      <c r="A3" s="3" t="s">
        <v>3823</v>
      </c>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row>
    <row r="4" spans="1:47" x14ac:dyDescent="0.25">
      <c r="A4" s="3" t="s">
        <v>3824</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row>
    <row r="5" spans="1:47" x14ac:dyDescent="0.25">
      <c r="A5" s="3" t="s">
        <v>3825</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row>
    <row r="6" spans="1:47" x14ac:dyDescent="0.25">
      <c r="A6" s="8746" t="s">
        <v>2753</v>
      </c>
      <c r="B6" s="8746"/>
      <c r="C6" s="8746"/>
      <c r="D6" s="8746"/>
      <c r="E6" s="8746"/>
      <c r="F6" s="8746"/>
      <c r="G6" s="8746"/>
      <c r="H6" s="8746"/>
      <c r="I6" s="8746"/>
      <c r="J6" s="8746"/>
      <c r="K6" s="8746"/>
      <c r="L6" s="8746"/>
      <c r="M6" s="8746"/>
      <c r="N6" s="8746"/>
      <c r="O6" s="4196"/>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84"/>
      <c r="AQ6" s="84"/>
      <c r="AR6" s="84"/>
      <c r="AS6" s="84"/>
      <c r="AT6" s="84"/>
      <c r="AU6" s="84"/>
    </row>
    <row r="7" spans="1:47" x14ac:dyDescent="0.25">
      <c r="A7" s="59"/>
      <c r="B7" s="59"/>
      <c r="C7" s="59"/>
      <c r="D7" s="59"/>
      <c r="E7" s="59"/>
      <c r="F7" s="59"/>
      <c r="G7" s="59"/>
      <c r="H7" s="59"/>
      <c r="I7" s="59"/>
      <c r="J7" s="59"/>
      <c r="K7" s="59"/>
      <c r="L7" s="59"/>
      <c r="M7" s="59"/>
      <c r="N7" s="59"/>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84"/>
      <c r="AQ7" s="84"/>
      <c r="AR7" s="84"/>
      <c r="AS7" s="84"/>
      <c r="AT7" s="84"/>
      <c r="AU7" s="84"/>
    </row>
    <row r="8" spans="1:47" x14ac:dyDescent="0.25">
      <c r="A8" s="983" t="s">
        <v>2754</v>
      </c>
      <c r="B8" s="59"/>
      <c r="C8" s="59"/>
      <c r="D8" s="59"/>
      <c r="E8" s="59"/>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row>
    <row r="9" spans="1:47" x14ac:dyDescent="0.25">
      <c r="A9" s="4197" t="s">
        <v>2755</v>
      </c>
      <c r="B9" s="4197"/>
      <c r="C9" s="2928"/>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row>
    <row r="10" spans="1:47" x14ac:dyDescent="0.25">
      <c r="A10" s="7651" t="s">
        <v>2756</v>
      </c>
      <c r="B10" s="7701" t="s">
        <v>50</v>
      </c>
      <c r="C10" s="7654"/>
      <c r="D10" s="7655"/>
      <c r="E10" s="7746" t="s">
        <v>1856</v>
      </c>
      <c r="F10" s="7755"/>
      <c r="G10" s="7755"/>
      <c r="H10" s="7755"/>
      <c r="I10" s="7755"/>
      <c r="J10" s="7755"/>
      <c r="K10" s="7755"/>
      <c r="L10" s="7755"/>
      <c r="M10" s="7755"/>
      <c r="N10" s="7755"/>
      <c r="O10" s="7755"/>
      <c r="P10" s="7755"/>
      <c r="Q10" s="7755"/>
      <c r="R10" s="7755"/>
      <c r="S10" s="7755"/>
      <c r="T10" s="7755"/>
      <c r="U10" s="7755"/>
      <c r="V10" s="7755"/>
      <c r="W10" s="7755"/>
      <c r="X10" s="7755"/>
      <c r="Y10" s="7755"/>
      <c r="Z10" s="7755"/>
      <c r="AA10" s="7755"/>
      <c r="AB10" s="7755"/>
      <c r="AC10" s="7755"/>
      <c r="AD10" s="7755"/>
      <c r="AE10" s="7755"/>
      <c r="AF10" s="7755"/>
      <c r="AG10" s="7755"/>
      <c r="AH10" s="7755"/>
      <c r="AI10" s="7755"/>
      <c r="AJ10" s="7755"/>
      <c r="AK10" s="7755"/>
      <c r="AL10" s="7755"/>
      <c r="AM10" s="7755"/>
      <c r="AN10" s="7755"/>
      <c r="AO10" s="7755"/>
      <c r="AP10" s="7773"/>
      <c r="AQ10" s="8745" t="s">
        <v>2757</v>
      </c>
      <c r="AR10" s="7755"/>
      <c r="AS10" s="7755"/>
      <c r="AT10" s="7755"/>
      <c r="AU10" s="7745"/>
    </row>
    <row r="11" spans="1:47" x14ac:dyDescent="0.25">
      <c r="A11" s="6502"/>
      <c r="B11" s="8118"/>
      <c r="C11" s="7794"/>
      <c r="D11" s="7657"/>
      <c r="E11" s="7746" t="s">
        <v>2759</v>
      </c>
      <c r="F11" s="7745"/>
      <c r="G11" s="7746" t="s">
        <v>2760</v>
      </c>
      <c r="H11" s="7745"/>
      <c r="I11" s="7746" t="s">
        <v>2761</v>
      </c>
      <c r="J11" s="7745"/>
      <c r="K11" s="7746" t="s">
        <v>510</v>
      </c>
      <c r="L11" s="7745"/>
      <c r="M11" s="7746" t="s">
        <v>511</v>
      </c>
      <c r="N11" s="7745"/>
      <c r="O11" s="7746" t="s">
        <v>615</v>
      </c>
      <c r="P11" s="7745"/>
      <c r="Q11" s="7746" t="s">
        <v>2762</v>
      </c>
      <c r="R11" s="7745"/>
      <c r="S11" s="7746" t="s">
        <v>2763</v>
      </c>
      <c r="T11" s="7745"/>
      <c r="U11" s="7746" t="s">
        <v>2764</v>
      </c>
      <c r="V11" s="7745"/>
      <c r="W11" s="7746" t="s">
        <v>17</v>
      </c>
      <c r="X11" s="7745"/>
      <c r="Y11" s="7746" t="s">
        <v>18</v>
      </c>
      <c r="Z11" s="7745"/>
      <c r="AA11" s="7746" t="s">
        <v>2765</v>
      </c>
      <c r="AB11" s="7745"/>
      <c r="AC11" s="7746" t="s">
        <v>20</v>
      </c>
      <c r="AD11" s="7745"/>
      <c r="AE11" s="7746" t="s">
        <v>21</v>
      </c>
      <c r="AF11" s="7745"/>
      <c r="AG11" s="7746" t="s">
        <v>22</v>
      </c>
      <c r="AH11" s="7745"/>
      <c r="AI11" s="7746" t="s">
        <v>23</v>
      </c>
      <c r="AJ11" s="7745"/>
      <c r="AK11" s="7746" t="s">
        <v>24</v>
      </c>
      <c r="AL11" s="7745"/>
      <c r="AM11" s="7746" t="s">
        <v>25</v>
      </c>
      <c r="AN11" s="7745"/>
      <c r="AO11" s="7746" t="s">
        <v>26</v>
      </c>
      <c r="AP11" s="7773"/>
      <c r="AQ11" s="8747" t="s">
        <v>2766</v>
      </c>
      <c r="AR11" s="8738" t="s">
        <v>2767</v>
      </c>
      <c r="AS11" s="8749" t="s">
        <v>2768</v>
      </c>
      <c r="AT11" s="7651" t="s">
        <v>483</v>
      </c>
      <c r="AU11" s="7651" t="s">
        <v>2758</v>
      </c>
    </row>
    <row r="12" spans="1:47" x14ac:dyDescent="0.25">
      <c r="A12" s="7727"/>
      <c r="B12" s="3031" t="s">
        <v>55</v>
      </c>
      <c r="C12" s="3644" t="s">
        <v>81</v>
      </c>
      <c r="D12" s="3030" t="s">
        <v>56</v>
      </c>
      <c r="E12" s="3031" t="s">
        <v>81</v>
      </c>
      <c r="F12" s="3030" t="s">
        <v>56</v>
      </c>
      <c r="G12" s="3031" t="s">
        <v>81</v>
      </c>
      <c r="H12" s="3030" t="s">
        <v>56</v>
      </c>
      <c r="I12" s="3031" t="s">
        <v>81</v>
      </c>
      <c r="J12" s="3030" t="s">
        <v>56</v>
      </c>
      <c r="K12" s="3031" t="s">
        <v>81</v>
      </c>
      <c r="L12" s="3030" t="s">
        <v>56</v>
      </c>
      <c r="M12" s="3031" t="s">
        <v>81</v>
      </c>
      <c r="N12" s="3030" t="s">
        <v>56</v>
      </c>
      <c r="O12" s="3031" t="s">
        <v>81</v>
      </c>
      <c r="P12" s="3030" t="s">
        <v>56</v>
      </c>
      <c r="Q12" s="3031" t="s">
        <v>81</v>
      </c>
      <c r="R12" s="3030" t="s">
        <v>56</v>
      </c>
      <c r="S12" s="3031" t="s">
        <v>81</v>
      </c>
      <c r="T12" s="3030" t="s">
        <v>56</v>
      </c>
      <c r="U12" s="3031" t="s">
        <v>81</v>
      </c>
      <c r="V12" s="3030" t="s">
        <v>56</v>
      </c>
      <c r="W12" s="3031" t="s">
        <v>81</v>
      </c>
      <c r="X12" s="3030" t="s">
        <v>56</v>
      </c>
      <c r="Y12" s="3031" t="s">
        <v>81</v>
      </c>
      <c r="Z12" s="3030" t="s">
        <v>56</v>
      </c>
      <c r="AA12" s="3031" t="s">
        <v>81</v>
      </c>
      <c r="AB12" s="3030" t="s">
        <v>56</v>
      </c>
      <c r="AC12" s="3031" t="s">
        <v>81</v>
      </c>
      <c r="AD12" s="3030" t="s">
        <v>56</v>
      </c>
      <c r="AE12" s="3031" t="s">
        <v>81</v>
      </c>
      <c r="AF12" s="3030" t="s">
        <v>56</v>
      </c>
      <c r="AG12" s="3031" t="s">
        <v>81</v>
      </c>
      <c r="AH12" s="3030" t="s">
        <v>56</v>
      </c>
      <c r="AI12" s="3031" t="s">
        <v>81</v>
      </c>
      <c r="AJ12" s="3030" t="s">
        <v>56</v>
      </c>
      <c r="AK12" s="3031" t="s">
        <v>81</v>
      </c>
      <c r="AL12" s="3030" t="s">
        <v>56</v>
      </c>
      <c r="AM12" s="3031" t="s">
        <v>81</v>
      </c>
      <c r="AN12" s="3030" t="s">
        <v>56</v>
      </c>
      <c r="AO12" s="3031" t="s">
        <v>81</v>
      </c>
      <c r="AP12" s="3259" t="s">
        <v>56</v>
      </c>
      <c r="AQ12" s="8748"/>
      <c r="AR12" s="8739"/>
      <c r="AS12" s="8750"/>
      <c r="AT12" s="7727"/>
      <c r="AU12" s="7727"/>
    </row>
    <row r="13" spans="1:47" x14ac:dyDescent="0.25">
      <c r="A13" s="4198" t="s">
        <v>667</v>
      </c>
      <c r="B13" s="4199">
        <f>SUM(C13+D13)</f>
        <v>0</v>
      </c>
      <c r="C13" s="4200">
        <f>SUM(E13+G13+I13+K13+M13+O13+Q13+S13+U13+W13+Y13+AA13+AC13+AE13+AG13+AI13+AK13+AM13+AO13)</f>
        <v>0</v>
      </c>
      <c r="D13" s="4201">
        <f>SUM(F13+H13+J13+L13+N13+P13+R13+T13+V13+X13+Z13+AB13+AD13+AF13+AH13+AJ13+AL13+AN13+AP13)</f>
        <v>0</v>
      </c>
      <c r="E13" s="3856"/>
      <c r="F13" s="3857"/>
      <c r="G13" s="3856"/>
      <c r="H13" s="3858"/>
      <c r="I13" s="3856"/>
      <c r="J13" s="3858"/>
      <c r="K13" s="3856"/>
      <c r="L13" s="3858"/>
      <c r="M13" s="3856"/>
      <c r="N13" s="3858"/>
      <c r="O13" s="3856"/>
      <c r="P13" s="3858"/>
      <c r="Q13" s="3856"/>
      <c r="R13" s="3858"/>
      <c r="S13" s="3856"/>
      <c r="T13" s="3858"/>
      <c r="U13" s="3856"/>
      <c r="V13" s="3858"/>
      <c r="W13" s="3856"/>
      <c r="X13" s="3858"/>
      <c r="Y13" s="3856"/>
      <c r="Z13" s="3858"/>
      <c r="AA13" s="3856"/>
      <c r="AB13" s="3858"/>
      <c r="AC13" s="3856"/>
      <c r="AD13" s="3858"/>
      <c r="AE13" s="3856"/>
      <c r="AF13" s="3858"/>
      <c r="AG13" s="3856"/>
      <c r="AH13" s="3858"/>
      <c r="AI13" s="3856"/>
      <c r="AJ13" s="3858"/>
      <c r="AK13" s="3856"/>
      <c r="AL13" s="3858"/>
      <c r="AM13" s="3856"/>
      <c r="AN13" s="3858"/>
      <c r="AO13" s="4202"/>
      <c r="AP13" s="4203"/>
      <c r="AQ13" s="4204"/>
      <c r="AR13" s="4205"/>
      <c r="AS13" s="3857"/>
      <c r="AT13" s="3858"/>
      <c r="AU13" s="3858"/>
    </row>
    <row r="14" spans="1:47" ht="21" x14ac:dyDescent="0.25">
      <c r="A14" s="4194" t="s">
        <v>2769</v>
      </c>
      <c r="B14" s="4206">
        <f t="shared" ref="B14:B26" si="0">SUM(C14+D14)</f>
        <v>0</v>
      </c>
      <c r="C14" s="4207">
        <f>SUM(E14+G14+I14+K14+M14+O14+Q14+S14+U14+W14+Y14+AA14+AC14+AE14+AG14+AI14+AK14+AM14+AO14)</f>
        <v>0</v>
      </c>
      <c r="D14" s="4208">
        <f>SUM(F14+H14+J14+L14+N14+P14+R14+T14+V14+X14+Z14+AB14+AD14+AF14+AH14+AJ14+AL14+AN14+AP14)</f>
        <v>0</v>
      </c>
      <c r="E14" s="770"/>
      <c r="F14" s="259"/>
      <c r="G14" s="770"/>
      <c r="H14" s="771"/>
      <c r="I14" s="770"/>
      <c r="J14" s="771"/>
      <c r="K14" s="770"/>
      <c r="L14" s="771"/>
      <c r="M14" s="770"/>
      <c r="N14" s="771"/>
      <c r="O14" s="770"/>
      <c r="P14" s="771"/>
      <c r="Q14" s="770"/>
      <c r="R14" s="771"/>
      <c r="S14" s="770"/>
      <c r="T14" s="771"/>
      <c r="U14" s="770"/>
      <c r="V14" s="771"/>
      <c r="W14" s="770"/>
      <c r="X14" s="771"/>
      <c r="Y14" s="770"/>
      <c r="Z14" s="771"/>
      <c r="AA14" s="770"/>
      <c r="AB14" s="771"/>
      <c r="AC14" s="770"/>
      <c r="AD14" s="771"/>
      <c r="AE14" s="770"/>
      <c r="AF14" s="771"/>
      <c r="AG14" s="770"/>
      <c r="AH14" s="771"/>
      <c r="AI14" s="770"/>
      <c r="AJ14" s="771"/>
      <c r="AK14" s="770"/>
      <c r="AL14" s="771"/>
      <c r="AM14" s="770"/>
      <c r="AN14" s="771"/>
      <c r="AO14" s="3870"/>
      <c r="AP14" s="3765"/>
      <c r="AQ14" s="772"/>
      <c r="AR14" s="774"/>
      <c r="AS14" s="259"/>
      <c r="AT14" s="771"/>
      <c r="AU14" s="771"/>
    </row>
    <row r="15" spans="1:47" ht="21" x14ac:dyDescent="0.25">
      <c r="A15" s="3987" t="s">
        <v>2770</v>
      </c>
      <c r="B15" s="4209">
        <f t="shared" si="0"/>
        <v>0</v>
      </c>
      <c r="C15" s="4210">
        <f>SUM(Q15+S15+U15+W15+Y15+AA15+AC15+AE15+AG15+AI15+AK15+AM15+AO15)</f>
        <v>0</v>
      </c>
      <c r="D15" s="1088">
        <f>SUM(R15+T15+V15+X15+Z15+AB15+AD15+AF15+AH15+AJ15+AL15+AN15+AP15)</f>
        <v>0</v>
      </c>
      <c r="E15" s="3834"/>
      <c r="F15" s="3848"/>
      <c r="G15" s="3834"/>
      <c r="H15" s="3820"/>
      <c r="I15" s="3834"/>
      <c r="J15" s="3820"/>
      <c r="K15" s="3834"/>
      <c r="L15" s="3820"/>
      <c r="M15" s="3834"/>
      <c r="N15" s="3820"/>
      <c r="O15" s="3834"/>
      <c r="P15" s="3820"/>
      <c r="Q15" s="776"/>
      <c r="R15" s="777"/>
      <c r="S15" s="776"/>
      <c r="T15" s="777"/>
      <c r="U15" s="776"/>
      <c r="V15" s="777"/>
      <c r="W15" s="776"/>
      <c r="X15" s="777"/>
      <c r="Y15" s="776"/>
      <c r="Z15" s="777"/>
      <c r="AA15" s="776"/>
      <c r="AB15" s="777"/>
      <c r="AC15" s="776"/>
      <c r="AD15" s="777"/>
      <c r="AE15" s="776"/>
      <c r="AF15" s="777"/>
      <c r="AG15" s="776"/>
      <c r="AH15" s="777"/>
      <c r="AI15" s="776"/>
      <c r="AJ15" s="777"/>
      <c r="AK15" s="776"/>
      <c r="AL15" s="777"/>
      <c r="AM15" s="776"/>
      <c r="AN15" s="777"/>
      <c r="AO15" s="1001"/>
      <c r="AP15" s="1002"/>
      <c r="AQ15" s="3754"/>
      <c r="AR15" s="3924"/>
      <c r="AS15" s="248"/>
      <c r="AT15" s="777"/>
      <c r="AU15" s="777"/>
    </row>
    <row r="16" spans="1:47" x14ac:dyDescent="0.25">
      <c r="A16" s="4211" t="s">
        <v>2771</v>
      </c>
      <c r="B16" s="4212">
        <f t="shared" si="0"/>
        <v>0</v>
      </c>
      <c r="C16" s="4213">
        <f t="shared" ref="C16:D19" si="1">SUM(E16+G16+I16+K16+M16+O16+Q16+S16+U16+W16+Y16+AA16+AC16+AE16+AG16+AI16+AK16+AM16+AO16)</f>
        <v>0</v>
      </c>
      <c r="D16" s="3889">
        <f t="shared" si="1"/>
        <v>0</v>
      </c>
      <c r="E16" s="776"/>
      <c r="F16" s="248"/>
      <c r="G16" s="776"/>
      <c r="H16" s="777"/>
      <c r="I16" s="776"/>
      <c r="J16" s="777"/>
      <c r="K16" s="776"/>
      <c r="L16" s="777"/>
      <c r="M16" s="776"/>
      <c r="N16" s="777"/>
      <c r="O16" s="776"/>
      <c r="P16" s="777"/>
      <c r="Q16" s="776"/>
      <c r="R16" s="777"/>
      <c r="S16" s="776"/>
      <c r="T16" s="777"/>
      <c r="U16" s="776"/>
      <c r="V16" s="777"/>
      <c r="W16" s="776"/>
      <c r="X16" s="777"/>
      <c r="Y16" s="776"/>
      <c r="Z16" s="777"/>
      <c r="AA16" s="776"/>
      <c r="AB16" s="777"/>
      <c r="AC16" s="776"/>
      <c r="AD16" s="777"/>
      <c r="AE16" s="776"/>
      <c r="AF16" s="777"/>
      <c r="AG16" s="776"/>
      <c r="AH16" s="777"/>
      <c r="AI16" s="776"/>
      <c r="AJ16" s="777"/>
      <c r="AK16" s="776"/>
      <c r="AL16" s="777"/>
      <c r="AM16" s="776"/>
      <c r="AN16" s="777"/>
      <c r="AO16" s="1001"/>
      <c r="AP16" s="1002"/>
      <c r="AQ16" s="3754"/>
      <c r="AR16" s="3924"/>
      <c r="AS16" s="248"/>
      <c r="AT16" s="777"/>
      <c r="AU16" s="777"/>
    </row>
    <row r="17" spans="1:47" x14ac:dyDescent="0.25">
      <c r="A17" s="4211" t="s">
        <v>2772</v>
      </c>
      <c r="B17" s="4214">
        <f t="shared" si="0"/>
        <v>0</v>
      </c>
      <c r="C17" s="4213">
        <f t="shared" si="1"/>
        <v>0</v>
      </c>
      <c r="D17" s="3889">
        <f t="shared" si="1"/>
        <v>0</v>
      </c>
      <c r="E17" s="1842"/>
      <c r="F17" s="251"/>
      <c r="G17" s="1842"/>
      <c r="H17" s="1843"/>
      <c r="I17" s="1842"/>
      <c r="J17" s="1843"/>
      <c r="K17" s="1842"/>
      <c r="L17" s="1843"/>
      <c r="M17" s="1842"/>
      <c r="N17" s="1843"/>
      <c r="O17" s="1842"/>
      <c r="P17" s="1843"/>
      <c r="Q17" s="1842"/>
      <c r="R17" s="1843"/>
      <c r="S17" s="1842"/>
      <c r="T17" s="1843"/>
      <c r="U17" s="1842"/>
      <c r="V17" s="1843"/>
      <c r="W17" s="1842"/>
      <c r="X17" s="1843"/>
      <c r="Y17" s="1842"/>
      <c r="Z17" s="1843"/>
      <c r="AA17" s="1842"/>
      <c r="AB17" s="1843"/>
      <c r="AC17" s="1842"/>
      <c r="AD17" s="1843"/>
      <c r="AE17" s="1842"/>
      <c r="AF17" s="1843"/>
      <c r="AG17" s="1842"/>
      <c r="AH17" s="1843"/>
      <c r="AI17" s="1842"/>
      <c r="AJ17" s="1843"/>
      <c r="AK17" s="1842"/>
      <c r="AL17" s="1843"/>
      <c r="AM17" s="1842"/>
      <c r="AN17" s="1843"/>
      <c r="AO17" s="3803"/>
      <c r="AP17" s="3766"/>
      <c r="AQ17" s="1844"/>
      <c r="AR17" s="1846"/>
      <c r="AS17" s="248"/>
      <c r="AT17" s="1843"/>
      <c r="AU17" s="1843"/>
    </row>
    <row r="18" spans="1:47" x14ac:dyDescent="0.25">
      <c r="A18" s="3987" t="s">
        <v>2773</v>
      </c>
      <c r="B18" s="4215">
        <f t="shared" si="0"/>
        <v>0</v>
      </c>
      <c r="C18" s="4213">
        <f t="shared" si="1"/>
        <v>0</v>
      </c>
      <c r="D18" s="1088">
        <f t="shared" si="1"/>
        <v>0</v>
      </c>
      <c r="E18" s="776"/>
      <c r="F18" s="248"/>
      <c r="G18" s="776"/>
      <c r="H18" s="777"/>
      <c r="I18" s="776"/>
      <c r="J18" s="777"/>
      <c r="K18" s="776"/>
      <c r="L18" s="777"/>
      <c r="M18" s="776"/>
      <c r="N18" s="777"/>
      <c r="O18" s="776"/>
      <c r="P18" s="777"/>
      <c r="Q18" s="776"/>
      <c r="R18" s="777"/>
      <c r="S18" s="776"/>
      <c r="T18" s="777"/>
      <c r="U18" s="776"/>
      <c r="V18" s="777"/>
      <c r="W18" s="776"/>
      <c r="X18" s="777"/>
      <c r="Y18" s="776"/>
      <c r="Z18" s="777"/>
      <c r="AA18" s="776"/>
      <c r="AB18" s="777"/>
      <c r="AC18" s="776"/>
      <c r="AD18" s="777"/>
      <c r="AE18" s="776"/>
      <c r="AF18" s="777"/>
      <c r="AG18" s="776"/>
      <c r="AH18" s="777"/>
      <c r="AI18" s="776"/>
      <c r="AJ18" s="777"/>
      <c r="AK18" s="776"/>
      <c r="AL18" s="777"/>
      <c r="AM18" s="776"/>
      <c r="AN18" s="777"/>
      <c r="AO18" s="1001"/>
      <c r="AP18" s="1002"/>
      <c r="AQ18" s="3754"/>
      <c r="AR18" s="1846"/>
      <c r="AS18" s="3772"/>
      <c r="AT18" s="3828"/>
      <c r="AU18" s="3828"/>
    </row>
    <row r="19" spans="1:47" x14ac:dyDescent="0.25">
      <c r="A19" s="3987" t="s">
        <v>2774</v>
      </c>
      <c r="B19" s="4215">
        <f t="shared" si="0"/>
        <v>0</v>
      </c>
      <c r="C19" s="4216">
        <f t="shared" si="1"/>
        <v>0</v>
      </c>
      <c r="D19" s="2852">
        <f t="shared" si="1"/>
        <v>0</v>
      </c>
      <c r="E19" s="4217"/>
      <c r="F19" s="777"/>
      <c r="G19" s="776"/>
      <c r="H19" s="777"/>
      <c r="I19" s="776"/>
      <c r="J19" s="777"/>
      <c r="K19" s="776"/>
      <c r="L19" s="777"/>
      <c r="M19" s="776"/>
      <c r="N19" s="777"/>
      <c r="O19" s="776"/>
      <c r="P19" s="777"/>
      <c r="Q19" s="776"/>
      <c r="R19" s="777"/>
      <c r="S19" s="776"/>
      <c r="T19" s="777"/>
      <c r="U19" s="776"/>
      <c r="V19" s="777"/>
      <c r="W19" s="776"/>
      <c r="X19" s="777"/>
      <c r="Y19" s="776"/>
      <c r="Z19" s="777"/>
      <c r="AA19" s="776"/>
      <c r="AB19" s="777"/>
      <c r="AC19" s="776"/>
      <c r="AD19" s="777"/>
      <c r="AE19" s="776"/>
      <c r="AF19" s="777"/>
      <c r="AG19" s="776"/>
      <c r="AH19" s="777"/>
      <c r="AI19" s="776"/>
      <c r="AJ19" s="777"/>
      <c r="AK19" s="776"/>
      <c r="AL19" s="777"/>
      <c r="AM19" s="776"/>
      <c r="AN19" s="777"/>
      <c r="AO19" s="1001"/>
      <c r="AP19" s="1002"/>
      <c r="AQ19" s="3754"/>
      <c r="AR19" s="3924"/>
      <c r="AS19" s="248"/>
      <c r="AT19" s="3828"/>
      <c r="AU19" s="3828"/>
    </row>
    <row r="20" spans="1:47" x14ac:dyDescent="0.25">
      <c r="A20" s="3987" t="s">
        <v>2775</v>
      </c>
      <c r="B20" s="937">
        <f t="shared" si="0"/>
        <v>0</v>
      </c>
      <c r="C20" s="4218">
        <f>SUM(O20+Q20+S20+U20+W20+Y20+AA20+AC20+AE20+AG20+AI20+AK20+AM20+AO20)</f>
        <v>0</v>
      </c>
      <c r="D20" s="3893">
        <f>SUM(P20+R20+T20+V20+X20+Z20+AB20+AD20+AF20+AH20+AJ20+AL20+AN20+AP20)</f>
        <v>0</v>
      </c>
      <c r="E20" s="3821"/>
      <c r="F20" s="3822"/>
      <c r="G20" s="3859"/>
      <c r="H20" s="3860"/>
      <c r="I20" s="3859"/>
      <c r="J20" s="3860"/>
      <c r="K20" s="3859"/>
      <c r="L20" s="3860"/>
      <c r="M20" s="3859"/>
      <c r="N20" s="3860"/>
      <c r="O20" s="3717"/>
      <c r="P20" s="3811"/>
      <c r="Q20" s="3717"/>
      <c r="R20" s="3811"/>
      <c r="S20" s="3717"/>
      <c r="T20" s="3811"/>
      <c r="U20" s="3717"/>
      <c r="V20" s="3811"/>
      <c r="W20" s="3717"/>
      <c r="X20" s="3811"/>
      <c r="Y20" s="3717"/>
      <c r="Z20" s="3811"/>
      <c r="AA20" s="3717"/>
      <c r="AB20" s="3811"/>
      <c r="AC20" s="3717"/>
      <c r="AD20" s="3811"/>
      <c r="AE20" s="3717"/>
      <c r="AF20" s="3811"/>
      <c r="AG20" s="3717"/>
      <c r="AH20" s="3811"/>
      <c r="AI20" s="3717"/>
      <c r="AJ20" s="3811"/>
      <c r="AK20" s="3717"/>
      <c r="AL20" s="3811"/>
      <c r="AM20" s="3717"/>
      <c r="AN20" s="3811"/>
      <c r="AO20" s="3823"/>
      <c r="AP20" s="3775"/>
      <c r="AQ20" s="3551"/>
      <c r="AR20" s="3718"/>
      <c r="AS20" s="1831"/>
      <c r="AT20" s="3750"/>
      <c r="AU20" s="3750"/>
    </row>
    <row r="21" spans="1:47" x14ac:dyDescent="0.25">
      <c r="A21" s="4198" t="s">
        <v>699</v>
      </c>
      <c r="B21" s="937">
        <f>SUM(C21+D21)</f>
        <v>0</v>
      </c>
      <c r="C21" s="4219">
        <f>SUM(C22+C23+C24+C25)</f>
        <v>0</v>
      </c>
      <c r="D21" s="4201">
        <f>SUM(D22+D23+D24+D25)</f>
        <v>0</v>
      </c>
      <c r="E21" s="4199">
        <f>SUM(E22:E25)</f>
        <v>0</v>
      </c>
      <c r="F21" s="4201">
        <f t="shared" ref="F21:AU21" si="2">SUM(F22:F25)</f>
        <v>0</v>
      </c>
      <c r="G21" s="4199">
        <f t="shared" si="2"/>
        <v>0</v>
      </c>
      <c r="H21" s="4220">
        <f t="shared" si="2"/>
        <v>0</v>
      </c>
      <c r="I21" s="4199">
        <f t="shared" si="2"/>
        <v>0</v>
      </c>
      <c r="J21" s="4220">
        <f t="shared" si="2"/>
        <v>0</v>
      </c>
      <c r="K21" s="4199">
        <f t="shared" si="2"/>
        <v>0</v>
      </c>
      <c r="L21" s="4220">
        <f t="shared" si="2"/>
        <v>0</v>
      </c>
      <c r="M21" s="4199">
        <f t="shared" si="2"/>
        <v>0</v>
      </c>
      <c r="N21" s="4220">
        <f t="shared" si="2"/>
        <v>0</v>
      </c>
      <c r="O21" s="4199">
        <f t="shared" si="2"/>
        <v>0</v>
      </c>
      <c r="P21" s="4220">
        <f t="shared" si="2"/>
        <v>0</v>
      </c>
      <c r="Q21" s="4199">
        <f t="shared" si="2"/>
        <v>0</v>
      </c>
      <c r="R21" s="4220">
        <f t="shared" si="2"/>
        <v>0</v>
      </c>
      <c r="S21" s="4199">
        <f t="shared" si="2"/>
        <v>0</v>
      </c>
      <c r="T21" s="4220">
        <f t="shared" si="2"/>
        <v>0</v>
      </c>
      <c r="U21" s="4199">
        <f t="shared" si="2"/>
        <v>0</v>
      </c>
      <c r="V21" s="4220">
        <f t="shared" si="2"/>
        <v>0</v>
      </c>
      <c r="W21" s="4199">
        <f t="shared" si="2"/>
        <v>0</v>
      </c>
      <c r="X21" s="4220">
        <f t="shared" si="2"/>
        <v>0</v>
      </c>
      <c r="Y21" s="4199">
        <f t="shared" si="2"/>
        <v>0</v>
      </c>
      <c r="Z21" s="4220">
        <f t="shared" si="2"/>
        <v>0</v>
      </c>
      <c r="AA21" s="4199">
        <f t="shared" si="2"/>
        <v>0</v>
      </c>
      <c r="AB21" s="4220">
        <f t="shared" si="2"/>
        <v>0</v>
      </c>
      <c r="AC21" s="4199">
        <f t="shared" si="2"/>
        <v>0</v>
      </c>
      <c r="AD21" s="4220">
        <f t="shared" si="2"/>
        <v>0</v>
      </c>
      <c r="AE21" s="4199">
        <f t="shared" si="2"/>
        <v>0</v>
      </c>
      <c r="AF21" s="4220">
        <f t="shared" si="2"/>
        <v>0</v>
      </c>
      <c r="AG21" s="4199">
        <f t="shared" si="2"/>
        <v>0</v>
      </c>
      <c r="AH21" s="4220">
        <f t="shared" si="2"/>
        <v>0</v>
      </c>
      <c r="AI21" s="4199">
        <f t="shared" si="2"/>
        <v>0</v>
      </c>
      <c r="AJ21" s="4220">
        <f t="shared" si="2"/>
        <v>0</v>
      </c>
      <c r="AK21" s="4199">
        <f t="shared" si="2"/>
        <v>0</v>
      </c>
      <c r="AL21" s="4220">
        <f t="shared" si="2"/>
        <v>0</v>
      </c>
      <c r="AM21" s="4199">
        <f t="shared" si="2"/>
        <v>0</v>
      </c>
      <c r="AN21" s="4220">
        <f t="shared" si="2"/>
        <v>0</v>
      </c>
      <c r="AO21" s="4221">
        <f t="shared" si="2"/>
        <v>0</v>
      </c>
      <c r="AP21" s="4222">
        <f t="shared" si="2"/>
        <v>0</v>
      </c>
      <c r="AQ21" s="4223">
        <f t="shared" si="2"/>
        <v>0</v>
      </c>
      <c r="AR21" s="4200">
        <f t="shared" si="2"/>
        <v>0</v>
      </c>
      <c r="AS21" s="4201">
        <f t="shared" si="2"/>
        <v>0</v>
      </c>
      <c r="AT21" s="4220">
        <f t="shared" si="2"/>
        <v>0</v>
      </c>
      <c r="AU21" s="4220">
        <f t="shared" si="2"/>
        <v>0</v>
      </c>
    </row>
    <row r="22" spans="1:47" x14ac:dyDescent="0.25">
      <c r="A22" s="3652" t="s">
        <v>2776</v>
      </c>
      <c r="B22" s="4215">
        <f t="shared" si="0"/>
        <v>0</v>
      </c>
      <c r="C22" s="4213">
        <f t="shared" ref="C22:D26" si="3">SUM(E22+G22+I22+K22+M22+O22+Q22+S22+U22+W22+Y22+AA22+AC22+AE22+AG22+AI22+AK22+AM22+AO22)</f>
        <v>0</v>
      </c>
      <c r="D22" s="4224">
        <f t="shared" si="3"/>
        <v>0</v>
      </c>
      <c r="E22" s="1842"/>
      <c r="F22" s="251"/>
      <c r="G22" s="1842"/>
      <c r="H22" s="1843"/>
      <c r="I22" s="1842"/>
      <c r="J22" s="1843"/>
      <c r="K22" s="1842"/>
      <c r="L22" s="1843"/>
      <c r="M22" s="1842"/>
      <c r="N22" s="1843"/>
      <c r="O22" s="1842"/>
      <c r="P22" s="1843"/>
      <c r="Q22" s="1842"/>
      <c r="R22" s="1843"/>
      <c r="S22" s="1842"/>
      <c r="T22" s="1843"/>
      <c r="U22" s="1842"/>
      <c r="V22" s="1843"/>
      <c r="W22" s="1842"/>
      <c r="X22" s="1843"/>
      <c r="Y22" s="1842"/>
      <c r="Z22" s="1843"/>
      <c r="AA22" s="1842"/>
      <c r="AB22" s="1843"/>
      <c r="AC22" s="1842"/>
      <c r="AD22" s="1843"/>
      <c r="AE22" s="1842"/>
      <c r="AF22" s="1843"/>
      <c r="AG22" s="1842"/>
      <c r="AH22" s="1843"/>
      <c r="AI22" s="1842"/>
      <c r="AJ22" s="1843"/>
      <c r="AK22" s="1842"/>
      <c r="AL22" s="1843"/>
      <c r="AM22" s="1842"/>
      <c r="AN22" s="1843"/>
      <c r="AO22" s="3803"/>
      <c r="AP22" s="3766"/>
      <c r="AQ22" s="1844"/>
      <c r="AR22" s="1846"/>
      <c r="AS22" s="251"/>
      <c r="AT22" s="3826"/>
      <c r="AU22" s="3826"/>
    </row>
    <row r="23" spans="1:47" x14ac:dyDescent="0.25">
      <c r="A23" s="3987" t="s">
        <v>2082</v>
      </c>
      <c r="B23" s="4212">
        <f t="shared" si="0"/>
        <v>0</v>
      </c>
      <c r="C23" s="4216">
        <f t="shared" si="3"/>
        <v>0</v>
      </c>
      <c r="D23" s="1088">
        <f t="shared" si="3"/>
        <v>0</v>
      </c>
      <c r="E23" s="776"/>
      <c r="F23" s="248"/>
      <c r="G23" s="776"/>
      <c r="H23" s="777"/>
      <c r="I23" s="776"/>
      <c r="J23" s="777"/>
      <c r="K23" s="776"/>
      <c r="L23" s="777"/>
      <c r="M23" s="776"/>
      <c r="N23" s="777"/>
      <c r="O23" s="776"/>
      <c r="P23" s="777"/>
      <c r="Q23" s="776"/>
      <c r="R23" s="777"/>
      <c r="S23" s="776"/>
      <c r="T23" s="777"/>
      <c r="U23" s="776"/>
      <c r="V23" s="777"/>
      <c r="W23" s="776"/>
      <c r="X23" s="777"/>
      <c r="Y23" s="776"/>
      <c r="Z23" s="777"/>
      <c r="AA23" s="776"/>
      <c r="AB23" s="777"/>
      <c r="AC23" s="776"/>
      <c r="AD23" s="777"/>
      <c r="AE23" s="776"/>
      <c r="AF23" s="777"/>
      <c r="AG23" s="776"/>
      <c r="AH23" s="777"/>
      <c r="AI23" s="776"/>
      <c r="AJ23" s="777"/>
      <c r="AK23" s="776"/>
      <c r="AL23" s="777"/>
      <c r="AM23" s="776"/>
      <c r="AN23" s="777"/>
      <c r="AO23" s="1001"/>
      <c r="AP23" s="1002"/>
      <c r="AQ23" s="3754"/>
      <c r="AR23" s="3924"/>
      <c r="AS23" s="248"/>
      <c r="AT23" s="1004"/>
      <c r="AU23" s="1004"/>
    </row>
    <row r="24" spans="1:47" x14ac:dyDescent="0.25">
      <c r="A24" s="3656" t="s">
        <v>2777</v>
      </c>
      <c r="B24" s="4214">
        <f t="shared" si="0"/>
        <v>0</v>
      </c>
      <c r="C24" s="4225">
        <f t="shared" si="3"/>
        <v>0</v>
      </c>
      <c r="D24" s="2852">
        <f t="shared" si="3"/>
        <v>0</v>
      </c>
      <c r="E24" s="4217"/>
      <c r="F24" s="3772"/>
      <c r="G24" s="4217"/>
      <c r="H24" s="3933"/>
      <c r="I24" s="4217"/>
      <c r="J24" s="3933"/>
      <c r="K24" s="4217"/>
      <c r="L24" s="3933"/>
      <c r="M24" s="4217"/>
      <c r="N24" s="3933"/>
      <c r="O24" s="4217"/>
      <c r="P24" s="3933"/>
      <c r="Q24" s="4217"/>
      <c r="R24" s="3933"/>
      <c r="S24" s="4217"/>
      <c r="T24" s="3933"/>
      <c r="U24" s="4217"/>
      <c r="V24" s="3933"/>
      <c r="W24" s="4217"/>
      <c r="X24" s="3933"/>
      <c r="Y24" s="4217"/>
      <c r="Z24" s="3933"/>
      <c r="AA24" s="4217"/>
      <c r="AB24" s="3933"/>
      <c r="AC24" s="4217"/>
      <c r="AD24" s="3933"/>
      <c r="AE24" s="4217"/>
      <c r="AF24" s="3933"/>
      <c r="AG24" s="4217"/>
      <c r="AH24" s="3933"/>
      <c r="AI24" s="4217"/>
      <c r="AJ24" s="3933"/>
      <c r="AK24" s="4217"/>
      <c r="AL24" s="3933"/>
      <c r="AM24" s="4217"/>
      <c r="AN24" s="3933"/>
      <c r="AO24" s="4226"/>
      <c r="AP24" s="3777"/>
      <c r="AQ24" s="3771"/>
      <c r="AR24" s="1872"/>
      <c r="AS24" s="3772"/>
      <c r="AT24" s="4227"/>
      <c r="AU24" s="4227"/>
    </row>
    <row r="25" spans="1:47" x14ac:dyDescent="0.25">
      <c r="A25" s="4228" t="s">
        <v>2778</v>
      </c>
      <c r="B25" s="4212">
        <f t="shared" si="0"/>
        <v>0</v>
      </c>
      <c r="C25" s="4216">
        <f t="shared" si="3"/>
        <v>0</v>
      </c>
      <c r="D25" s="1088">
        <f t="shared" si="3"/>
        <v>0</v>
      </c>
      <c r="E25" s="776"/>
      <c r="F25" s="248"/>
      <c r="G25" s="776"/>
      <c r="H25" s="777"/>
      <c r="I25" s="776"/>
      <c r="J25" s="777"/>
      <c r="K25" s="776"/>
      <c r="L25" s="777"/>
      <c r="M25" s="776"/>
      <c r="N25" s="777"/>
      <c r="O25" s="776"/>
      <c r="P25" s="777"/>
      <c r="Q25" s="776"/>
      <c r="R25" s="777"/>
      <c r="S25" s="776"/>
      <c r="T25" s="777"/>
      <c r="U25" s="776"/>
      <c r="V25" s="777"/>
      <c r="W25" s="776"/>
      <c r="X25" s="777"/>
      <c r="Y25" s="776"/>
      <c r="Z25" s="777"/>
      <c r="AA25" s="776"/>
      <c r="AB25" s="777"/>
      <c r="AC25" s="776"/>
      <c r="AD25" s="777"/>
      <c r="AE25" s="776"/>
      <c r="AF25" s="777"/>
      <c r="AG25" s="776"/>
      <c r="AH25" s="777"/>
      <c r="AI25" s="776"/>
      <c r="AJ25" s="777"/>
      <c r="AK25" s="776"/>
      <c r="AL25" s="777"/>
      <c r="AM25" s="776"/>
      <c r="AN25" s="777"/>
      <c r="AO25" s="1001"/>
      <c r="AP25" s="1002"/>
      <c r="AQ25" s="3754"/>
      <c r="AR25" s="3924"/>
      <c r="AS25" s="248"/>
      <c r="AT25" s="1004"/>
      <c r="AU25" s="1004"/>
    </row>
    <row r="26" spans="1:47" x14ac:dyDescent="0.25">
      <c r="A26" s="4006" t="s">
        <v>2779</v>
      </c>
      <c r="B26" s="937">
        <f t="shared" si="0"/>
        <v>0</v>
      </c>
      <c r="C26" s="4219">
        <f t="shared" si="3"/>
        <v>0</v>
      </c>
      <c r="D26" s="4229">
        <f t="shared" si="3"/>
        <v>0</v>
      </c>
      <c r="E26" s="3717"/>
      <c r="F26" s="3552"/>
      <c r="G26" s="3717"/>
      <c r="H26" s="3811"/>
      <c r="I26" s="3717"/>
      <c r="J26" s="3811"/>
      <c r="K26" s="3717"/>
      <c r="L26" s="3811"/>
      <c r="M26" s="3717"/>
      <c r="N26" s="3811"/>
      <c r="O26" s="3717"/>
      <c r="P26" s="3811"/>
      <c r="Q26" s="3717"/>
      <c r="R26" s="3811"/>
      <c r="S26" s="3717"/>
      <c r="T26" s="3811"/>
      <c r="U26" s="3717"/>
      <c r="V26" s="3811"/>
      <c r="W26" s="3717"/>
      <c r="X26" s="3811"/>
      <c r="Y26" s="3717"/>
      <c r="Z26" s="3811"/>
      <c r="AA26" s="3717"/>
      <c r="AB26" s="3811"/>
      <c r="AC26" s="3717"/>
      <c r="AD26" s="3811"/>
      <c r="AE26" s="3717"/>
      <c r="AF26" s="3811"/>
      <c r="AG26" s="3717"/>
      <c r="AH26" s="3811"/>
      <c r="AI26" s="3717"/>
      <c r="AJ26" s="3811"/>
      <c r="AK26" s="3717"/>
      <c r="AL26" s="3811"/>
      <c r="AM26" s="3717"/>
      <c r="AN26" s="3811"/>
      <c r="AO26" s="3823"/>
      <c r="AP26" s="3775"/>
      <c r="AQ26" s="3551"/>
      <c r="AR26" s="3718"/>
      <c r="AS26" s="3552"/>
      <c r="AT26" s="3811"/>
      <c r="AU26" s="3811"/>
    </row>
    <row r="27" spans="1:47" x14ac:dyDescent="0.25">
      <c r="A27" s="824" t="s">
        <v>3790</v>
      </c>
      <c r="B27" s="233"/>
      <c r="C27" s="73"/>
      <c r="D27" s="233"/>
      <c r="E27" s="233"/>
      <c r="F27" s="73"/>
      <c r="G27" s="73"/>
      <c r="H27" s="73"/>
      <c r="I27" s="73"/>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row>
    <row r="28" spans="1:47" x14ac:dyDescent="0.25">
      <c r="A28" s="7655" t="s">
        <v>2780</v>
      </c>
      <c r="B28" s="7654" t="s">
        <v>218</v>
      </c>
      <c r="C28" s="7655"/>
      <c r="D28" s="7655" t="s">
        <v>50</v>
      </c>
      <c r="E28" s="7746" t="s">
        <v>1856</v>
      </c>
      <c r="F28" s="7755"/>
      <c r="G28" s="7755"/>
      <c r="H28" s="7755"/>
      <c r="I28" s="7755"/>
      <c r="J28" s="7755"/>
      <c r="K28" s="7755"/>
      <c r="L28" s="7755"/>
      <c r="M28" s="7755"/>
      <c r="N28" s="7755"/>
      <c r="O28" s="7755"/>
      <c r="P28" s="7755"/>
      <c r="Q28" s="7755"/>
      <c r="R28" s="7755"/>
      <c r="S28" s="7755"/>
      <c r="T28" s="7755"/>
      <c r="U28" s="7755"/>
      <c r="V28" s="7755"/>
      <c r="W28" s="7755"/>
      <c r="X28" s="7755"/>
      <c r="Y28" s="7755"/>
      <c r="Z28" s="7755"/>
      <c r="AA28" s="7755"/>
      <c r="AB28" s="7755"/>
      <c r="AC28" s="7755"/>
      <c r="AD28" s="7755"/>
      <c r="AE28" s="7755"/>
      <c r="AF28" s="7755"/>
      <c r="AG28" s="7755"/>
      <c r="AH28" s="7755"/>
      <c r="AI28" s="7755"/>
      <c r="AJ28" s="7755"/>
      <c r="AK28" s="7755"/>
      <c r="AL28" s="7755"/>
      <c r="AM28" s="7755"/>
      <c r="AN28" s="7755"/>
      <c r="AO28" s="7755"/>
      <c r="AP28" s="7773"/>
      <c r="AQ28" s="8745" t="s">
        <v>2757</v>
      </c>
      <c r="AR28" s="7755"/>
      <c r="AS28" s="7755"/>
      <c r="AT28" s="7755"/>
      <c r="AU28" s="7745"/>
    </row>
    <row r="29" spans="1:47" x14ac:dyDescent="0.25">
      <c r="A29" s="7657"/>
      <c r="B29" s="7794"/>
      <c r="C29" s="7657"/>
      <c r="D29" s="7657"/>
      <c r="E29" s="7746" t="s">
        <v>2759</v>
      </c>
      <c r="F29" s="7745"/>
      <c r="G29" s="7746" t="s">
        <v>2760</v>
      </c>
      <c r="H29" s="7745"/>
      <c r="I29" s="7746" t="s">
        <v>2761</v>
      </c>
      <c r="J29" s="7745"/>
      <c r="K29" s="7746" t="s">
        <v>510</v>
      </c>
      <c r="L29" s="7745"/>
      <c r="M29" s="7755" t="s">
        <v>511</v>
      </c>
      <c r="N29" s="7745"/>
      <c r="O29" s="7746" t="s">
        <v>615</v>
      </c>
      <c r="P29" s="7745"/>
      <c r="Q29" s="7746" t="s">
        <v>2762</v>
      </c>
      <c r="R29" s="7745"/>
      <c r="S29" s="7746" t="s">
        <v>2763</v>
      </c>
      <c r="T29" s="7745"/>
      <c r="U29" s="7746" t="s">
        <v>2764</v>
      </c>
      <c r="V29" s="7745"/>
      <c r="W29" s="7746" t="s">
        <v>17</v>
      </c>
      <c r="X29" s="7745"/>
      <c r="Y29" s="7746" t="s">
        <v>18</v>
      </c>
      <c r="Z29" s="7745"/>
      <c r="AA29" s="7746" t="s">
        <v>2765</v>
      </c>
      <c r="AB29" s="7745"/>
      <c r="AC29" s="7746" t="s">
        <v>20</v>
      </c>
      <c r="AD29" s="7745"/>
      <c r="AE29" s="7746" t="s">
        <v>21</v>
      </c>
      <c r="AF29" s="7745"/>
      <c r="AG29" s="7746" t="s">
        <v>22</v>
      </c>
      <c r="AH29" s="7745"/>
      <c r="AI29" s="7746" t="s">
        <v>23</v>
      </c>
      <c r="AJ29" s="7745"/>
      <c r="AK29" s="7746" t="s">
        <v>24</v>
      </c>
      <c r="AL29" s="7745"/>
      <c r="AM29" s="7746" t="s">
        <v>25</v>
      </c>
      <c r="AN29" s="7745"/>
      <c r="AO29" s="7746" t="s">
        <v>26</v>
      </c>
      <c r="AP29" s="7773"/>
      <c r="AQ29" s="8752" t="s">
        <v>2766</v>
      </c>
      <c r="AR29" s="8738" t="s">
        <v>2767</v>
      </c>
      <c r="AS29" s="8751" t="s">
        <v>2768</v>
      </c>
      <c r="AT29" s="7651" t="s">
        <v>483</v>
      </c>
      <c r="AU29" s="7651" t="s">
        <v>2758</v>
      </c>
    </row>
    <row r="30" spans="1:47" x14ac:dyDescent="0.25">
      <c r="A30" s="7565"/>
      <c r="B30" s="7564"/>
      <c r="C30" s="7565"/>
      <c r="D30" s="7565"/>
      <c r="E30" s="3031" t="s">
        <v>81</v>
      </c>
      <c r="F30" s="3030" t="s">
        <v>56</v>
      </c>
      <c r="G30" s="3031" t="s">
        <v>81</v>
      </c>
      <c r="H30" s="3030" t="s">
        <v>56</v>
      </c>
      <c r="I30" s="3031" t="s">
        <v>81</v>
      </c>
      <c r="J30" s="3030" t="s">
        <v>56</v>
      </c>
      <c r="K30" s="3031" t="s">
        <v>81</v>
      </c>
      <c r="L30" s="3030" t="s">
        <v>56</v>
      </c>
      <c r="M30" s="3046" t="s">
        <v>81</v>
      </c>
      <c r="N30" s="3030" t="s">
        <v>56</v>
      </c>
      <c r="O30" s="3031" t="s">
        <v>81</v>
      </c>
      <c r="P30" s="3030" t="s">
        <v>56</v>
      </c>
      <c r="Q30" s="3031" t="s">
        <v>81</v>
      </c>
      <c r="R30" s="3030" t="s">
        <v>56</v>
      </c>
      <c r="S30" s="3031" t="s">
        <v>81</v>
      </c>
      <c r="T30" s="3030" t="s">
        <v>56</v>
      </c>
      <c r="U30" s="3031" t="s">
        <v>81</v>
      </c>
      <c r="V30" s="3030" t="s">
        <v>56</v>
      </c>
      <c r="W30" s="3031" t="s">
        <v>81</v>
      </c>
      <c r="X30" s="3030" t="s">
        <v>56</v>
      </c>
      <c r="Y30" s="3031" t="s">
        <v>81</v>
      </c>
      <c r="Z30" s="3030" t="s">
        <v>56</v>
      </c>
      <c r="AA30" s="3031" t="s">
        <v>81</v>
      </c>
      <c r="AB30" s="3030" t="s">
        <v>56</v>
      </c>
      <c r="AC30" s="3031" t="s">
        <v>81</v>
      </c>
      <c r="AD30" s="3030" t="s">
        <v>56</v>
      </c>
      <c r="AE30" s="3031" t="s">
        <v>81</v>
      </c>
      <c r="AF30" s="3030" t="s">
        <v>56</v>
      </c>
      <c r="AG30" s="3031" t="s">
        <v>81</v>
      </c>
      <c r="AH30" s="3030" t="s">
        <v>56</v>
      </c>
      <c r="AI30" s="3031" t="s">
        <v>81</v>
      </c>
      <c r="AJ30" s="3030" t="s">
        <v>56</v>
      </c>
      <c r="AK30" s="3031" t="s">
        <v>81</v>
      </c>
      <c r="AL30" s="3030" t="s">
        <v>56</v>
      </c>
      <c r="AM30" s="3031" t="s">
        <v>81</v>
      </c>
      <c r="AN30" s="3030" t="s">
        <v>56</v>
      </c>
      <c r="AO30" s="3031" t="s">
        <v>81</v>
      </c>
      <c r="AP30" s="3259" t="s">
        <v>56</v>
      </c>
      <c r="AQ30" s="8753"/>
      <c r="AR30" s="8739"/>
      <c r="AS30" s="8741"/>
      <c r="AT30" s="7727"/>
      <c r="AU30" s="7727"/>
    </row>
    <row r="31" spans="1:47" x14ac:dyDescent="0.25">
      <c r="A31" s="7820" t="s">
        <v>2781</v>
      </c>
      <c r="B31" s="7821"/>
      <c r="C31" s="7822"/>
      <c r="D31" s="4230">
        <f t="shared" ref="D31:D56" si="4">SUM(E31:AP31)</f>
        <v>0</v>
      </c>
      <c r="E31" s="4231"/>
      <c r="F31" s="4232"/>
      <c r="G31" s="4231"/>
      <c r="H31" s="4233"/>
      <c r="I31" s="4231"/>
      <c r="J31" s="4233"/>
      <c r="K31" s="4231"/>
      <c r="L31" s="4232"/>
      <c r="M31" s="4234"/>
      <c r="N31" s="4233"/>
      <c r="O31" s="4234"/>
      <c r="P31" s="4233"/>
      <c r="Q31" s="4234"/>
      <c r="R31" s="4233"/>
      <c r="S31" s="4234"/>
      <c r="T31" s="4233"/>
      <c r="U31" s="4234"/>
      <c r="V31" s="4233"/>
      <c r="W31" s="4234"/>
      <c r="X31" s="4233"/>
      <c r="Y31" s="4234"/>
      <c r="Z31" s="4233"/>
      <c r="AA31" s="4234"/>
      <c r="AB31" s="4233"/>
      <c r="AC31" s="4234"/>
      <c r="AD31" s="4233"/>
      <c r="AE31" s="4234"/>
      <c r="AF31" s="4233"/>
      <c r="AG31" s="4234"/>
      <c r="AH31" s="4233"/>
      <c r="AI31" s="4234"/>
      <c r="AJ31" s="4233"/>
      <c r="AK31" s="4234"/>
      <c r="AL31" s="4233"/>
      <c r="AM31" s="4234"/>
      <c r="AN31" s="4233"/>
      <c r="AO31" s="4234"/>
      <c r="AP31" s="4235"/>
      <c r="AQ31" s="4236"/>
      <c r="AR31" s="4234"/>
      <c r="AS31" s="4233"/>
      <c r="AT31" s="4233"/>
      <c r="AU31" s="4233"/>
    </row>
    <row r="32" spans="1:47" x14ac:dyDescent="0.25">
      <c r="A32" s="7651" t="s">
        <v>2782</v>
      </c>
      <c r="B32" s="8754" t="s">
        <v>3791</v>
      </c>
      <c r="C32" s="8755"/>
      <c r="D32" s="2814">
        <f t="shared" si="4"/>
        <v>0</v>
      </c>
      <c r="E32" s="4237"/>
      <c r="F32" s="4238"/>
      <c r="G32" s="4237"/>
      <c r="H32" s="4239"/>
      <c r="I32" s="4237"/>
      <c r="J32" s="4239"/>
      <c r="K32" s="4237"/>
      <c r="L32" s="4238"/>
      <c r="M32" s="4240"/>
      <c r="N32" s="4239"/>
      <c r="O32" s="4240"/>
      <c r="P32" s="4239"/>
      <c r="Q32" s="4240"/>
      <c r="R32" s="4239"/>
      <c r="S32" s="4240"/>
      <c r="T32" s="4239"/>
      <c r="U32" s="4240"/>
      <c r="V32" s="4239"/>
      <c r="W32" s="4240"/>
      <c r="X32" s="4239"/>
      <c r="Y32" s="4240"/>
      <c r="Z32" s="4239"/>
      <c r="AA32" s="4240"/>
      <c r="AB32" s="4239"/>
      <c r="AC32" s="4240"/>
      <c r="AD32" s="4239"/>
      <c r="AE32" s="4240"/>
      <c r="AF32" s="4239"/>
      <c r="AG32" s="4240"/>
      <c r="AH32" s="4239"/>
      <c r="AI32" s="4240"/>
      <c r="AJ32" s="4239"/>
      <c r="AK32" s="4240"/>
      <c r="AL32" s="4239"/>
      <c r="AM32" s="4240"/>
      <c r="AN32" s="4239"/>
      <c r="AO32" s="4240"/>
      <c r="AP32" s="4241"/>
      <c r="AQ32" s="4242"/>
      <c r="AR32" s="4240"/>
      <c r="AS32" s="4239"/>
      <c r="AT32" s="4239"/>
      <c r="AU32" s="4239"/>
    </row>
    <row r="33" spans="1:47" x14ac:dyDescent="0.25">
      <c r="A33" s="6502"/>
      <c r="B33" s="8335" t="s">
        <v>2783</v>
      </c>
      <c r="C33" s="8336"/>
      <c r="D33" s="973">
        <f t="shared" si="4"/>
        <v>0</v>
      </c>
      <c r="E33" s="974"/>
      <c r="F33" s="975"/>
      <c r="G33" s="974"/>
      <c r="H33" s="976"/>
      <c r="I33" s="974"/>
      <c r="J33" s="976"/>
      <c r="K33" s="974"/>
      <c r="L33" s="975"/>
      <c r="M33" s="977"/>
      <c r="N33" s="976"/>
      <c r="O33" s="977"/>
      <c r="P33" s="976"/>
      <c r="Q33" s="977"/>
      <c r="R33" s="976"/>
      <c r="S33" s="977"/>
      <c r="T33" s="976"/>
      <c r="U33" s="977"/>
      <c r="V33" s="976"/>
      <c r="W33" s="977"/>
      <c r="X33" s="976"/>
      <c r="Y33" s="977"/>
      <c r="Z33" s="976"/>
      <c r="AA33" s="977"/>
      <c r="AB33" s="976"/>
      <c r="AC33" s="977"/>
      <c r="AD33" s="976"/>
      <c r="AE33" s="977"/>
      <c r="AF33" s="976"/>
      <c r="AG33" s="977"/>
      <c r="AH33" s="976"/>
      <c r="AI33" s="977"/>
      <c r="AJ33" s="976"/>
      <c r="AK33" s="977"/>
      <c r="AL33" s="976"/>
      <c r="AM33" s="977"/>
      <c r="AN33" s="976"/>
      <c r="AO33" s="977"/>
      <c r="AP33" s="978"/>
      <c r="AQ33" s="979"/>
      <c r="AR33" s="977"/>
      <c r="AS33" s="976"/>
      <c r="AT33" s="976"/>
      <c r="AU33" s="976"/>
    </row>
    <row r="34" spans="1:47" x14ac:dyDescent="0.25">
      <c r="A34" s="6502"/>
      <c r="B34" s="8734" t="s">
        <v>2871</v>
      </c>
      <c r="C34" s="8735"/>
      <c r="D34" s="973">
        <f t="shared" si="4"/>
        <v>0</v>
      </c>
      <c r="E34" s="974"/>
      <c r="F34" s="975"/>
      <c r="G34" s="974"/>
      <c r="H34" s="976"/>
      <c r="I34" s="974"/>
      <c r="J34" s="976"/>
      <c r="K34" s="974"/>
      <c r="L34" s="975"/>
      <c r="M34" s="977"/>
      <c r="N34" s="976"/>
      <c r="O34" s="977"/>
      <c r="P34" s="976"/>
      <c r="Q34" s="977"/>
      <c r="R34" s="976"/>
      <c r="S34" s="977"/>
      <c r="T34" s="976"/>
      <c r="U34" s="977"/>
      <c r="V34" s="976"/>
      <c r="W34" s="977"/>
      <c r="X34" s="976"/>
      <c r="Y34" s="977"/>
      <c r="Z34" s="976"/>
      <c r="AA34" s="977"/>
      <c r="AB34" s="976"/>
      <c r="AC34" s="977"/>
      <c r="AD34" s="976"/>
      <c r="AE34" s="977"/>
      <c r="AF34" s="976"/>
      <c r="AG34" s="977"/>
      <c r="AH34" s="976"/>
      <c r="AI34" s="977"/>
      <c r="AJ34" s="976"/>
      <c r="AK34" s="977"/>
      <c r="AL34" s="976"/>
      <c r="AM34" s="977"/>
      <c r="AN34" s="976"/>
      <c r="AO34" s="977"/>
      <c r="AP34" s="978"/>
      <c r="AQ34" s="979"/>
      <c r="AR34" s="977"/>
      <c r="AS34" s="976"/>
      <c r="AT34" s="976"/>
      <c r="AU34" s="976"/>
    </row>
    <row r="35" spans="1:47" x14ac:dyDescent="0.25">
      <c r="A35" s="6502"/>
      <c r="B35" s="8734" t="s">
        <v>3792</v>
      </c>
      <c r="C35" s="8735"/>
      <c r="D35" s="973">
        <f t="shared" si="4"/>
        <v>0</v>
      </c>
      <c r="E35" s="974"/>
      <c r="F35" s="975"/>
      <c r="G35" s="974"/>
      <c r="H35" s="976"/>
      <c r="I35" s="974"/>
      <c r="J35" s="976"/>
      <c r="K35" s="974"/>
      <c r="L35" s="975"/>
      <c r="M35" s="977"/>
      <c r="N35" s="976"/>
      <c r="O35" s="977"/>
      <c r="P35" s="976"/>
      <c r="Q35" s="977"/>
      <c r="R35" s="976"/>
      <c r="S35" s="977"/>
      <c r="T35" s="976"/>
      <c r="U35" s="977"/>
      <c r="V35" s="976"/>
      <c r="W35" s="977"/>
      <c r="X35" s="976"/>
      <c r="Y35" s="977"/>
      <c r="Z35" s="976"/>
      <c r="AA35" s="977"/>
      <c r="AB35" s="976"/>
      <c r="AC35" s="977"/>
      <c r="AD35" s="976"/>
      <c r="AE35" s="977"/>
      <c r="AF35" s="976"/>
      <c r="AG35" s="977"/>
      <c r="AH35" s="976"/>
      <c r="AI35" s="977"/>
      <c r="AJ35" s="976"/>
      <c r="AK35" s="977"/>
      <c r="AL35" s="976"/>
      <c r="AM35" s="977"/>
      <c r="AN35" s="976"/>
      <c r="AO35" s="977"/>
      <c r="AP35" s="978"/>
      <c r="AQ35" s="979"/>
      <c r="AR35" s="977"/>
      <c r="AS35" s="976"/>
      <c r="AT35" s="976"/>
      <c r="AU35" s="976"/>
    </row>
    <row r="36" spans="1:47" x14ac:dyDescent="0.25">
      <c r="A36" s="6502"/>
      <c r="B36" s="8734" t="s">
        <v>3793</v>
      </c>
      <c r="C36" s="8735"/>
      <c r="D36" s="973">
        <f t="shared" si="4"/>
        <v>0</v>
      </c>
      <c r="E36" s="974"/>
      <c r="F36" s="975"/>
      <c r="G36" s="974"/>
      <c r="H36" s="976"/>
      <c r="I36" s="974"/>
      <c r="J36" s="976"/>
      <c r="K36" s="974"/>
      <c r="L36" s="975"/>
      <c r="M36" s="977"/>
      <c r="N36" s="976"/>
      <c r="O36" s="977"/>
      <c r="P36" s="976"/>
      <c r="Q36" s="977"/>
      <c r="R36" s="976"/>
      <c r="S36" s="977"/>
      <c r="T36" s="976"/>
      <c r="U36" s="977"/>
      <c r="V36" s="976"/>
      <c r="W36" s="977"/>
      <c r="X36" s="976"/>
      <c r="Y36" s="977"/>
      <c r="Z36" s="976"/>
      <c r="AA36" s="977"/>
      <c r="AB36" s="976"/>
      <c r="AC36" s="977"/>
      <c r="AD36" s="976"/>
      <c r="AE36" s="977"/>
      <c r="AF36" s="976"/>
      <c r="AG36" s="977"/>
      <c r="AH36" s="976"/>
      <c r="AI36" s="977"/>
      <c r="AJ36" s="976"/>
      <c r="AK36" s="977"/>
      <c r="AL36" s="976"/>
      <c r="AM36" s="977"/>
      <c r="AN36" s="976"/>
      <c r="AO36" s="977"/>
      <c r="AP36" s="978"/>
      <c r="AQ36" s="979"/>
      <c r="AR36" s="977"/>
      <c r="AS36" s="976"/>
      <c r="AT36" s="976"/>
      <c r="AU36" s="976"/>
    </row>
    <row r="37" spans="1:47" x14ac:dyDescent="0.25">
      <c r="A37" s="6502"/>
      <c r="B37" s="8734" t="s">
        <v>2784</v>
      </c>
      <c r="C37" s="8735"/>
      <c r="D37" s="973">
        <f t="shared" si="4"/>
        <v>0</v>
      </c>
      <c r="E37" s="974"/>
      <c r="F37" s="975"/>
      <c r="G37" s="974"/>
      <c r="H37" s="976"/>
      <c r="I37" s="974"/>
      <c r="J37" s="976"/>
      <c r="K37" s="974"/>
      <c r="L37" s="975"/>
      <c r="M37" s="977"/>
      <c r="N37" s="976"/>
      <c r="O37" s="977"/>
      <c r="P37" s="976"/>
      <c r="Q37" s="977"/>
      <c r="R37" s="976"/>
      <c r="S37" s="977"/>
      <c r="T37" s="976"/>
      <c r="U37" s="977"/>
      <c r="V37" s="976"/>
      <c r="W37" s="977"/>
      <c r="X37" s="976"/>
      <c r="Y37" s="977"/>
      <c r="Z37" s="976"/>
      <c r="AA37" s="977"/>
      <c r="AB37" s="976"/>
      <c r="AC37" s="977"/>
      <c r="AD37" s="976"/>
      <c r="AE37" s="977"/>
      <c r="AF37" s="976"/>
      <c r="AG37" s="977"/>
      <c r="AH37" s="976"/>
      <c r="AI37" s="977"/>
      <c r="AJ37" s="976"/>
      <c r="AK37" s="977"/>
      <c r="AL37" s="976"/>
      <c r="AM37" s="977"/>
      <c r="AN37" s="976"/>
      <c r="AO37" s="977"/>
      <c r="AP37" s="978"/>
      <c r="AQ37" s="979"/>
      <c r="AR37" s="977"/>
      <c r="AS37" s="976"/>
      <c r="AT37" s="976"/>
      <c r="AU37" s="976"/>
    </row>
    <row r="38" spans="1:47" x14ac:dyDescent="0.25">
      <c r="A38" s="6502"/>
      <c r="B38" s="8734" t="s">
        <v>2785</v>
      </c>
      <c r="C38" s="8735"/>
      <c r="D38" s="973">
        <f t="shared" si="4"/>
        <v>0</v>
      </c>
      <c r="E38" s="974"/>
      <c r="F38" s="975"/>
      <c r="G38" s="974"/>
      <c r="H38" s="976"/>
      <c r="I38" s="974"/>
      <c r="J38" s="976"/>
      <c r="K38" s="974"/>
      <c r="L38" s="975"/>
      <c r="M38" s="977"/>
      <c r="N38" s="976"/>
      <c r="O38" s="977"/>
      <c r="P38" s="976"/>
      <c r="Q38" s="977"/>
      <c r="R38" s="976"/>
      <c r="S38" s="977"/>
      <c r="T38" s="976"/>
      <c r="U38" s="977"/>
      <c r="V38" s="976"/>
      <c r="W38" s="977"/>
      <c r="X38" s="976"/>
      <c r="Y38" s="977"/>
      <c r="Z38" s="976"/>
      <c r="AA38" s="977"/>
      <c r="AB38" s="976"/>
      <c r="AC38" s="977"/>
      <c r="AD38" s="976"/>
      <c r="AE38" s="977"/>
      <c r="AF38" s="976"/>
      <c r="AG38" s="977"/>
      <c r="AH38" s="976"/>
      <c r="AI38" s="977"/>
      <c r="AJ38" s="976"/>
      <c r="AK38" s="977"/>
      <c r="AL38" s="976"/>
      <c r="AM38" s="977"/>
      <c r="AN38" s="976"/>
      <c r="AO38" s="977"/>
      <c r="AP38" s="978"/>
      <c r="AQ38" s="979"/>
      <c r="AR38" s="977"/>
      <c r="AS38" s="976"/>
      <c r="AT38" s="976"/>
      <c r="AU38" s="976"/>
    </row>
    <row r="39" spans="1:47" x14ac:dyDescent="0.25">
      <c r="A39" s="6502"/>
      <c r="B39" s="8734" t="s">
        <v>2786</v>
      </c>
      <c r="C39" s="8735"/>
      <c r="D39" s="973">
        <f t="shared" si="4"/>
        <v>0</v>
      </c>
      <c r="E39" s="974"/>
      <c r="F39" s="975"/>
      <c r="G39" s="974"/>
      <c r="H39" s="976"/>
      <c r="I39" s="974"/>
      <c r="J39" s="976"/>
      <c r="K39" s="974"/>
      <c r="L39" s="975"/>
      <c r="M39" s="977"/>
      <c r="N39" s="976"/>
      <c r="O39" s="977"/>
      <c r="P39" s="976"/>
      <c r="Q39" s="977"/>
      <c r="R39" s="976"/>
      <c r="S39" s="977"/>
      <c r="T39" s="976"/>
      <c r="U39" s="977"/>
      <c r="V39" s="976"/>
      <c r="W39" s="977"/>
      <c r="X39" s="976"/>
      <c r="Y39" s="977"/>
      <c r="Z39" s="976"/>
      <c r="AA39" s="977"/>
      <c r="AB39" s="976"/>
      <c r="AC39" s="977"/>
      <c r="AD39" s="976"/>
      <c r="AE39" s="977"/>
      <c r="AF39" s="976"/>
      <c r="AG39" s="977"/>
      <c r="AH39" s="976"/>
      <c r="AI39" s="977"/>
      <c r="AJ39" s="976"/>
      <c r="AK39" s="977"/>
      <c r="AL39" s="976"/>
      <c r="AM39" s="977"/>
      <c r="AN39" s="976"/>
      <c r="AO39" s="977"/>
      <c r="AP39" s="978"/>
      <c r="AQ39" s="979"/>
      <c r="AR39" s="977"/>
      <c r="AS39" s="976"/>
      <c r="AT39" s="976"/>
      <c r="AU39" s="976"/>
    </row>
    <row r="40" spans="1:47" x14ac:dyDescent="0.25">
      <c r="A40" s="6502"/>
      <c r="B40" s="8734" t="s">
        <v>2787</v>
      </c>
      <c r="C40" s="8735"/>
      <c r="D40" s="973">
        <f t="shared" si="4"/>
        <v>0</v>
      </c>
      <c r="E40" s="974"/>
      <c r="F40" s="975"/>
      <c r="G40" s="974"/>
      <c r="H40" s="976"/>
      <c r="I40" s="974"/>
      <c r="J40" s="976"/>
      <c r="K40" s="974"/>
      <c r="L40" s="975"/>
      <c r="M40" s="977"/>
      <c r="N40" s="976"/>
      <c r="O40" s="977"/>
      <c r="P40" s="976"/>
      <c r="Q40" s="977"/>
      <c r="R40" s="976"/>
      <c r="S40" s="977"/>
      <c r="T40" s="976"/>
      <c r="U40" s="977"/>
      <c r="V40" s="976"/>
      <c r="W40" s="977"/>
      <c r="X40" s="976"/>
      <c r="Y40" s="977"/>
      <c r="Z40" s="976"/>
      <c r="AA40" s="977"/>
      <c r="AB40" s="976"/>
      <c r="AC40" s="977"/>
      <c r="AD40" s="976"/>
      <c r="AE40" s="977"/>
      <c r="AF40" s="976"/>
      <c r="AG40" s="977"/>
      <c r="AH40" s="976"/>
      <c r="AI40" s="977"/>
      <c r="AJ40" s="976"/>
      <c r="AK40" s="977"/>
      <c r="AL40" s="976"/>
      <c r="AM40" s="977"/>
      <c r="AN40" s="976"/>
      <c r="AO40" s="977"/>
      <c r="AP40" s="978"/>
      <c r="AQ40" s="979"/>
      <c r="AR40" s="977"/>
      <c r="AS40" s="976"/>
      <c r="AT40" s="976"/>
      <c r="AU40" s="976"/>
    </row>
    <row r="41" spans="1:47" x14ac:dyDescent="0.25">
      <c r="A41" s="6502"/>
      <c r="B41" s="8734" t="s">
        <v>3794</v>
      </c>
      <c r="C41" s="8735"/>
      <c r="D41" s="973">
        <f t="shared" si="4"/>
        <v>0</v>
      </c>
      <c r="E41" s="974"/>
      <c r="F41" s="975"/>
      <c r="G41" s="974"/>
      <c r="H41" s="976"/>
      <c r="I41" s="974"/>
      <c r="J41" s="976"/>
      <c r="K41" s="974"/>
      <c r="L41" s="975"/>
      <c r="M41" s="977"/>
      <c r="N41" s="976"/>
      <c r="O41" s="977"/>
      <c r="P41" s="976"/>
      <c r="Q41" s="977"/>
      <c r="R41" s="976"/>
      <c r="S41" s="977"/>
      <c r="T41" s="976"/>
      <c r="U41" s="977"/>
      <c r="V41" s="976"/>
      <c r="W41" s="977"/>
      <c r="X41" s="976"/>
      <c r="Y41" s="977"/>
      <c r="Z41" s="976"/>
      <c r="AA41" s="977"/>
      <c r="AB41" s="976"/>
      <c r="AC41" s="977"/>
      <c r="AD41" s="976"/>
      <c r="AE41" s="977"/>
      <c r="AF41" s="976"/>
      <c r="AG41" s="977"/>
      <c r="AH41" s="976"/>
      <c r="AI41" s="977"/>
      <c r="AJ41" s="976"/>
      <c r="AK41" s="977"/>
      <c r="AL41" s="976"/>
      <c r="AM41" s="977"/>
      <c r="AN41" s="976"/>
      <c r="AO41" s="977"/>
      <c r="AP41" s="978"/>
      <c r="AQ41" s="979"/>
      <c r="AR41" s="977"/>
      <c r="AS41" s="976"/>
      <c r="AT41" s="976"/>
      <c r="AU41" s="976"/>
    </row>
    <row r="42" spans="1:47" x14ac:dyDescent="0.25">
      <c r="A42" s="6502"/>
      <c r="B42" s="8734" t="s">
        <v>3795</v>
      </c>
      <c r="C42" s="8735"/>
      <c r="D42" s="973">
        <f t="shared" si="4"/>
        <v>0</v>
      </c>
      <c r="E42" s="974"/>
      <c r="F42" s="975"/>
      <c r="G42" s="974"/>
      <c r="H42" s="976"/>
      <c r="I42" s="974"/>
      <c r="J42" s="976"/>
      <c r="K42" s="974"/>
      <c r="L42" s="975"/>
      <c r="M42" s="977"/>
      <c r="N42" s="976"/>
      <c r="O42" s="977"/>
      <c r="P42" s="976"/>
      <c r="Q42" s="977"/>
      <c r="R42" s="976"/>
      <c r="S42" s="977"/>
      <c r="T42" s="976"/>
      <c r="U42" s="977"/>
      <c r="V42" s="976"/>
      <c r="W42" s="977"/>
      <c r="X42" s="976"/>
      <c r="Y42" s="977"/>
      <c r="Z42" s="976"/>
      <c r="AA42" s="977"/>
      <c r="AB42" s="976"/>
      <c r="AC42" s="977"/>
      <c r="AD42" s="976"/>
      <c r="AE42" s="977"/>
      <c r="AF42" s="976"/>
      <c r="AG42" s="977"/>
      <c r="AH42" s="976"/>
      <c r="AI42" s="977"/>
      <c r="AJ42" s="976"/>
      <c r="AK42" s="977"/>
      <c r="AL42" s="976"/>
      <c r="AM42" s="977"/>
      <c r="AN42" s="976"/>
      <c r="AO42" s="977"/>
      <c r="AP42" s="978"/>
      <c r="AQ42" s="979"/>
      <c r="AR42" s="977"/>
      <c r="AS42" s="976"/>
      <c r="AT42" s="976"/>
      <c r="AU42" s="976"/>
    </row>
    <row r="43" spans="1:47" x14ac:dyDescent="0.25">
      <c r="A43" s="6502"/>
      <c r="B43" s="8734" t="s">
        <v>3796</v>
      </c>
      <c r="C43" s="8735"/>
      <c r="D43" s="973">
        <f t="shared" si="4"/>
        <v>0</v>
      </c>
      <c r="E43" s="974"/>
      <c r="F43" s="975"/>
      <c r="G43" s="974"/>
      <c r="H43" s="976"/>
      <c r="I43" s="974"/>
      <c r="J43" s="976"/>
      <c r="K43" s="974"/>
      <c r="L43" s="975"/>
      <c r="M43" s="977"/>
      <c r="N43" s="976"/>
      <c r="O43" s="977"/>
      <c r="P43" s="976"/>
      <c r="Q43" s="977"/>
      <c r="R43" s="976"/>
      <c r="S43" s="977"/>
      <c r="T43" s="976"/>
      <c r="U43" s="977"/>
      <c r="V43" s="976"/>
      <c r="W43" s="977"/>
      <c r="X43" s="976"/>
      <c r="Y43" s="977"/>
      <c r="Z43" s="976"/>
      <c r="AA43" s="977"/>
      <c r="AB43" s="976"/>
      <c r="AC43" s="977"/>
      <c r="AD43" s="976"/>
      <c r="AE43" s="977"/>
      <c r="AF43" s="976"/>
      <c r="AG43" s="977"/>
      <c r="AH43" s="976"/>
      <c r="AI43" s="977"/>
      <c r="AJ43" s="976"/>
      <c r="AK43" s="977"/>
      <c r="AL43" s="976"/>
      <c r="AM43" s="977"/>
      <c r="AN43" s="976"/>
      <c r="AO43" s="977"/>
      <c r="AP43" s="978"/>
      <c r="AQ43" s="979"/>
      <c r="AR43" s="977"/>
      <c r="AS43" s="976"/>
      <c r="AT43" s="976"/>
      <c r="AU43" s="976"/>
    </row>
    <row r="44" spans="1:47" x14ac:dyDescent="0.25">
      <c r="A44" s="6502"/>
      <c r="B44" s="8734" t="s">
        <v>1902</v>
      </c>
      <c r="C44" s="8735"/>
      <c r="D44" s="4243">
        <f t="shared" si="4"/>
        <v>0</v>
      </c>
      <c r="E44" s="974"/>
      <c r="F44" s="975"/>
      <c r="G44" s="974"/>
      <c r="H44" s="975"/>
      <c r="I44" s="974"/>
      <c r="J44" s="976"/>
      <c r="K44" s="974"/>
      <c r="L44" s="975"/>
      <c r="M44" s="977"/>
      <c r="N44" s="975"/>
      <c r="O44" s="981"/>
      <c r="P44" s="975"/>
      <c r="Q44" s="981"/>
      <c r="R44" s="975"/>
      <c r="S44" s="981"/>
      <c r="T44" s="975"/>
      <c r="U44" s="981"/>
      <c r="V44" s="975"/>
      <c r="W44" s="981"/>
      <c r="X44" s="975"/>
      <c r="Y44" s="981"/>
      <c r="Z44" s="975"/>
      <c r="AA44" s="981"/>
      <c r="AB44" s="975"/>
      <c r="AC44" s="981"/>
      <c r="AD44" s="975"/>
      <c r="AE44" s="981"/>
      <c r="AF44" s="975"/>
      <c r="AG44" s="981"/>
      <c r="AH44" s="975"/>
      <c r="AI44" s="981"/>
      <c r="AJ44" s="975"/>
      <c r="AK44" s="981"/>
      <c r="AL44" s="975"/>
      <c r="AM44" s="981"/>
      <c r="AN44" s="975"/>
      <c r="AO44" s="981"/>
      <c r="AP44" s="982"/>
      <c r="AQ44" s="979"/>
      <c r="AR44" s="981"/>
      <c r="AS44" s="975"/>
      <c r="AT44" s="976"/>
      <c r="AU44" s="976"/>
    </row>
    <row r="45" spans="1:47" x14ac:dyDescent="0.25">
      <c r="A45" s="8118"/>
      <c r="B45" s="8734" t="s">
        <v>695</v>
      </c>
      <c r="C45" s="8735"/>
      <c r="D45" s="4243">
        <f t="shared" si="4"/>
        <v>0</v>
      </c>
      <c r="E45" s="974"/>
      <c r="F45" s="975"/>
      <c r="G45" s="974"/>
      <c r="H45" s="975"/>
      <c r="I45" s="974"/>
      <c r="J45" s="976"/>
      <c r="K45" s="974"/>
      <c r="L45" s="975"/>
      <c r="M45" s="977"/>
      <c r="N45" s="975"/>
      <c r="O45" s="981"/>
      <c r="P45" s="975"/>
      <c r="Q45" s="981"/>
      <c r="R45" s="975"/>
      <c r="S45" s="981"/>
      <c r="T45" s="975"/>
      <c r="U45" s="981"/>
      <c r="V45" s="975"/>
      <c r="W45" s="981"/>
      <c r="X45" s="975"/>
      <c r="Y45" s="981"/>
      <c r="Z45" s="975"/>
      <c r="AA45" s="981"/>
      <c r="AB45" s="975"/>
      <c r="AC45" s="981"/>
      <c r="AD45" s="975"/>
      <c r="AE45" s="981"/>
      <c r="AF45" s="975"/>
      <c r="AG45" s="981"/>
      <c r="AH45" s="975"/>
      <c r="AI45" s="981"/>
      <c r="AJ45" s="975"/>
      <c r="AK45" s="981"/>
      <c r="AL45" s="975"/>
      <c r="AM45" s="981"/>
      <c r="AN45" s="975"/>
      <c r="AO45" s="981"/>
      <c r="AP45" s="982"/>
      <c r="AQ45" s="979"/>
      <c r="AR45" s="981"/>
      <c r="AS45" s="975"/>
      <c r="AT45" s="976"/>
      <c r="AU45" s="976"/>
    </row>
    <row r="46" spans="1:47" x14ac:dyDescent="0.25">
      <c r="A46" s="8118"/>
      <c r="B46" s="8734" t="s">
        <v>2788</v>
      </c>
      <c r="C46" s="8735"/>
      <c r="D46" s="980">
        <f t="shared" si="4"/>
        <v>0</v>
      </c>
      <c r="E46" s="974"/>
      <c r="F46" s="975"/>
      <c r="G46" s="974"/>
      <c r="H46" s="975"/>
      <c r="I46" s="974"/>
      <c r="J46" s="976"/>
      <c r="K46" s="974"/>
      <c r="L46" s="975"/>
      <c r="M46" s="977"/>
      <c r="N46" s="975"/>
      <c r="O46" s="981"/>
      <c r="P46" s="975"/>
      <c r="Q46" s="981"/>
      <c r="R46" s="975"/>
      <c r="S46" s="981"/>
      <c r="T46" s="975"/>
      <c r="U46" s="981"/>
      <c r="V46" s="975"/>
      <c r="W46" s="981"/>
      <c r="X46" s="975"/>
      <c r="Y46" s="981"/>
      <c r="Z46" s="975"/>
      <c r="AA46" s="981"/>
      <c r="AB46" s="975"/>
      <c r="AC46" s="981"/>
      <c r="AD46" s="975"/>
      <c r="AE46" s="981"/>
      <c r="AF46" s="975"/>
      <c r="AG46" s="981"/>
      <c r="AH46" s="975"/>
      <c r="AI46" s="981"/>
      <c r="AJ46" s="975"/>
      <c r="AK46" s="981"/>
      <c r="AL46" s="975"/>
      <c r="AM46" s="981"/>
      <c r="AN46" s="975"/>
      <c r="AO46" s="981"/>
      <c r="AP46" s="982"/>
      <c r="AQ46" s="979"/>
      <c r="AR46" s="981"/>
      <c r="AS46" s="975"/>
      <c r="AT46" s="976"/>
      <c r="AU46" s="976"/>
    </row>
    <row r="47" spans="1:47" x14ac:dyDescent="0.25">
      <c r="A47" s="8118"/>
      <c r="B47" s="8734" t="s">
        <v>2789</v>
      </c>
      <c r="C47" s="8735"/>
      <c r="D47" s="980">
        <f t="shared" si="4"/>
        <v>0</v>
      </c>
      <c r="E47" s="974"/>
      <c r="F47" s="975"/>
      <c r="G47" s="974"/>
      <c r="H47" s="975"/>
      <c r="I47" s="974"/>
      <c r="J47" s="976"/>
      <c r="K47" s="974"/>
      <c r="L47" s="975"/>
      <c r="M47" s="977"/>
      <c r="N47" s="975"/>
      <c r="O47" s="981"/>
      <c r="P47" s="975"/>
      <c r="Q47" s="981"/>
      <c r="R47" s="975"/>
      <c r="S47" s="981"/>
      <c r="T47" s="975"/>
      <c r="U47" s="981"/>
      <c r="V47" s="975"/>
      <c r="W47" s="981"/>
      <c r="X47" s="975"/>
      <c r="Y47" s="981"/>
      <c r="Z47" s="975"/>
      <c r="AA47" s="981"/>
      <c r="AB47" s="975"/>
      <c r="AC47" s="981"/>
      <c r="AD47" s="975"/>
      <c r="AE47" s="981"/>
      <c r="AF47" s="975"/>
      <c r="AG47" s="981"/>
      <c r="AH47" s="975"/>
      <c r="AI47" s="981"/>
      <c r="AJ47" s="975"/>
      <c r="AK47" s="981"/>
      <c r="AL47" s="975"/>
      <c r="AM47" s="981"/>
      <c r="AN47" s="975"/>
      <c r="AO47" s="981"/>
      <c r="AP47" s="982"/>
      <c r="AQ47" s="979"/>
      <c r="AR47" s="981"/>
      <c r="AS47" s="975"/>
      <c r="AT47" s="976"/>
      <c r="AU47" s="976"/>
    </row>
    <row r="48" spans="1:47" x14ac:dyDescent="0.25">
      <c r="A48" s="8118"/>
      <c r="B48" s="8734" t="s">
        <v>2790</v>
      </c>
      <c r="C48" s="8735"/>
      <c r="D48" s="980">
        <f t="shared" si="4"/>
        <v>0</v>
      </c>
      <c r="E48" s="974"/>
      <c r="F48" s="975"/>
      <c r="G48" s="974"/>
      <c r="H48" s="975"/>
      <c r="I48" s="974"/>
      <c r="J48" s="976"/>
      <c r="K48" s="974"/>
      <c r="L48" s="975"/>
      <c r="M48" s="977"/>
      <c r="N48" s="975"/>
      <c r="O48" s="981"/>
      <c r="P48" s="975"/>
      <c r="Q48" s="981"/>
      <c r="R48" s="975"/>
      <c r="S48" s="981"/>
      <c r="T48" s="975"/>
      <c r="U48" s="981"/>
      <c r="V48" s="975"/>
      <c r="W48" s="981"/>
      <c r="X48" s="975"/>
      <c r="Y48" s="981"/>
      <c r="Z48" s="975"/>
      <c r="AA48" s="981"/>
      <c r="AB48" s="975"/>
      <c r="AC48" s="981"/>
      <c r="AD48" s="975"/>
      <c r="AE48" s="981"/>
      <c r="AF48" s="975"/>
      <c r="AG48" s="981"/>
      <c r="AH48" s="975"/>
      <c r="AI48" s="981"/>
      <c r="AJ48" s="975"/>
      <c r="AK48" s="981"/>
      <c r="AL48" s="975"/>
      <c r="AM48" s="981"/>
      <c r="AN48" s="975"/>
      <c r="AO48" s="981"/>
      <c r="AP48" s="982"/>
      <c r="AQ48" s="979"/>
      <c r="AR48" s="981"/>
      <c r="AS48" s="975"/>
      <c r="AT48" s="976"/>
      <c r="AU48" s="976"/>
    </row>
    <row r="49" spans="1:47" x14ac:dyDescent="0.25">
      <c r="A49" s="8118"/>
      <c r="B49" s="8734" t="s">
        <v>2791</v>
      </c>
      <c r="C49" s="8735"/>
      <c r="D49" s="980">
        <f t="shared" si="4"/>
        <v>0</v>
      </c>
      <c r="E49" s="974"/>
      <c r="F49" s="975"/>
      <c r="G49" s="974"/>
      <c r="H49" s="975"/>
      <c r="I49" s="974"/>
      <c r="J49" s="976"/>
      <c r="K49" s="974"/>
      <c r="L49" s="975"/>
      <c r="M49" s="977"/>
      <c r="N49" s="975"/>
      <c r="O49" s="981"/>
      <c r="P49" s="975"/>
      <c r="Q49" s="981"/>
      <c r="R49" s="975"/>
      <c r="S49" s="981"/>
      <c r="T49" s="975"/>
      <c r="U49" s="981"/>
      <c r="V49" s="975"/>
      <c r="W49" s="981"/>
      <c r="X49" s="975"/>
      <c r="Y49" s="981"/>
      <c r="Z49" s="975"/>
      <c r="AA49" s="981"/>
      <c r="AB49" s="975"/>
      <c r="AC49" s="981"/>
      <c r="AD49" s="975"/>
      <c r="AE49" s="981"/>
      <c r="AF49" s="975"/>
      <c r="AG49" s="981"/>
      <c r="AH49" s="975"/>
      <c r="AI49" s="981"/>
      <c r="AJ49" s="975"/>
      <c r="AK49" s="981"/>
      <c r="AL49" s="975"/>
      <c r="AM49" s="981"/>
      <c r="AN49" s="975"/>
      <c r="AO49" s="981"/>
      <c r="AP49" s="982"/>
      <c r="AQ49" s="979"/>
      <c r="AR49" s="981"/>
      <c r="AS49" s="975"/>
      <c r="AT49" s="976"/>
      <c r="AU49" s="976"/>
    </row>
    <row r="50" spans="1:47" x14ac:dyDescent="0.25">
      <c r="A50" s="8118"/>
      <c r="B50" s="8734" t="s">
        <v>2883</v>
      </c>
      <c r="C50" s="8735"/>
      <c r="D50" s="980">
        <f t="shared" si="4"/>
        <v>0</v>
      </c>
      <c r="E50" s="974"/>
      <c r="F50" s="975"/>
      <c r="G50" s="974"/>
      <c r="H50" s="975"/>
      <c r="I50" s="974"/>
      <c r="J50" s="976"/>
      <c r="K50" s="974"/>
      <c r="L50" s="975"/>
      <c r="M50" s="977"/>
      <c r="N50" s="975"/>
      <c r="O50" s="981"/>
      <c r="P50" s="975"/>
      <c r="Q50" s="981"/>
      <c r="R50" s="975"/>
      <c r="S50" s="981"/>
      <c r="T50" s="975"/>
      <c r="U50" s="981"/>
      <c r="V50" s="975"/>
      <c r="W50" s="981"/>
      <c r="X50" s="975"/>
      <c r="Y50" s="981"/>
      <c r="Z50" s="975"/>
      <c r="AA50" s="981"/>
      <c r="AB50" s="975"/>
      <c r="AC50" s="981"/>
      <c r="AD50" s="975"/>
      <c r="AE50" s="981"/>
      <c r="AF50" s="975"/>
      <c r="AG50" s="981"/>
      <c r="AH50" s="975"/>
      <c r="AI50" s="981"/>
      <c r="AJ50" s="975"/>
      <c r="AK50" s="981"/>
      <c r="AL50" s="975"/>
      <c r="AM50" s="981"/>
      <c r="AN50" s="975"/>
      <c r="AO50" s="981"/>
      <c r="AP50" s="982"/>
      <c r="AQ50" s="979"/>
      <c r="AR50" s="981"/>
      <c r="AS50" s="975"/>
      <c r="AT50" s="976"/>
      <c r="AU50" s="976"/>
    </row>
    <row r="51" spans="1:47" x14ac:dyDescent="0.25">
      <c r="A51" s="8118"/>
      <c r="B51" s="8734" t="s">
        <v>2792</v>
      </c>
      <c r="C51" s="8735"/>
      <c r="D51" s="980">
        <f t="shared" si="4"/>
        <v>0</v>
      </c>
      <c r="E51" s="974"/>
      <c r="F51" s="975"/>
      <c r="G51" s="974"/>
      <c r="H51" s="975"/>
      <c r="I51" s="974"/>
      <c r="J51" s="976"/>
      <c r="K51" s="974"/>
      <c r="L51" s="975"/>
      <c r="M51" s="977"/>
      <c r="N51" s="975"/>
      <c r="O51" s="981"/>
      <c r="P51" s="975"/>
      <c r="Q51" s="981"/>
      <c r="R51" s="975"/>
      <c r="S51" s="981"/>
      <c r="T51" s="975"/>
      <c r="U51" s="981"/>
      <c r="V51" s="975"/>
      <c r="W51" s="981"/>
      <c r="X51" s="975"/>
      <c r="Y51" s="981"/>
      <c r="Z51" s="975"/>
      <c r="AA51" s="981"/>
      <c r="AB51" s="975"/>
      <c r="AC51" s="981"/>
      <c r="AD51" s="975"/>
      <c r="AE51" s="981"/>
      <c r="AF51" s="975"/>
      <c r="AG51" s="981"/>
      <c r="AH51" s="975"/>
      <c r="AI51" s="981"/>
      <c r="AJ51" s="975"/>
      <c r="AK51" s="981"/>
      <c r="AL51" s="975"/>
      <c r="AM51" s="981"/>
      <c r="AN51" s="975"/>
      <c r="AO51" s="981"/>
      <c r="AP51" s="982"/>
      <c r="AQ51" s="979"/>
      <c r="AR51" s="981"/>
      <c r="AS51" s="975"/>
      <c r="AT51" s="976"/>
      <c r="AU51" s="976"/>
    </row>
    <row r="52" spans="1:47" x14ac:dyDescent="0.25">
      <c r="A52" s="8118"/>
      <c r="B52" s="8734" t="s">
        <v>2793</v>
      </c>
      <c r="C52" s="8735"/>
      <c r="D52" s="4244">
        <f t="shared" si="4"/>
        <v>0</v>
      </c>
      <c r="E52" s="974"/>
      <c r="F52" s="975"/>
      <c r="G52" s="974"/>
      <c r="H52" s="975"/>
      <c r="I52" s="974"/>
      <c r="J52" s="976"/>
      <c r="K52" s="974"/>
      <c r="L52" s="975"/>
      <c r="M52" s="977"/>
      <c r="N52" s="975"/>
      <c r="O52" s="981"/>
      <c r="P52" s="975"/>
      <c r="Q52" s="981"/>
      <c r="R52" s="975"/>
      <c r="S52" s="981"/>
      <c r="T52" s="975"/>
      <c r="U52" s="981"/>
      <c r="V52" s="975"/>
      <c r="W52" s="981"/>
      <c r="X52" s="975"/>
      <c r="Y52" s="981"/>
      <c r="Z52" s="975"/>
      <c r="AA52" s="981"/>
      <c r="AB52" s="975"/>
      <c r="AC52" s="981"/>
      <c r="AD52" s="975"/>
      <c r="AE52" s="981"/>
      <c r="AF52" s="975"/>
      <c r="AG52" s="981"/>
      <c r="AH52" s="975"/>
      <c r="AI52" s="981"/>
      <c r="AJ52" s="975"/>
      <c r="AK52" s="981"/>
      <c r="AL52" s="975"/>
      <c r="AM52" s="981"/>
      <c r="AN52" s="975"/>
      <c r="AO52" s="981"/>
      <c r="AP52" s="982"/>
      <c r="AQ52" s="979"/>
      <c r="AR52" s="981"/>
      <c r="AS52" s="975"/>
      <c r="AT52" s="976"/>
      <c r="AU52" s="976"/>
    </row>
    <row r="53" spans="1:47" x14ac:dyDescent="0.25">
      <c r="A53" s="4245"/>
      <c r="B53" s="8734" t="s">
        <v>1847</v>
      </c>
      <c r="C53" s="8735"/>
      <c r="D53" s="973">
        <f t="shared" si="4"/>
        <v>0</v>
      </c>
      <c r="E53" s="974"/>
      <c r="F53" s="975"/>
      <c r="G53" s="974"/>
      <c r="H53" s="976"/>
      <c r="I53" s="974"/>
      <c r="J53" s="976"/>
      <c r="K53" s="974"/>
      <c r="L53" s="975"/>
      <c r="M53" s="977"/>
      <c r="N53" s="976"/>
      <c r="O53" s="977"/>
      <c r="P53" s="976"/>
      <c r="Q53" s="977"/>
      <c r="R53" s="976"/>
      <c r="S53" s="977"/>
      <c r="T53" s="976"/>
      <c r="U53" s="977"/>
      <c r="V53" s="976"/>
      <c r="W53" s="977"/>
      <c r="X53" s="976"/>
      <c r="Y53" s="977"/>
      <c r="Z53" s="976"/>
      <c r="AA53" s="977"/>
      <c r="AB53" s="976"/>
      <c r="AC53" s="977"/>
      <c r="AD53" s="976"/>
      <c r="AE53" s="977"/>
      <c r="AF53" s="976"/>
      <c r="AG53" s="977"/>
      <c r="AH53" s="976"/>
      <c r="AI53" s="977"/>
      <c r="AJ53" s="976"/>
      <c r="AK53" s="977"/>
      <c r="AL53" s="976"/>
      <c r="AM53" s="977"/>
      <c r="AN53" s="976"/>
      <c r="AO53" s="977"/>
      <c r="AP53" s="978"/>
      <c r="AQ53" s="979"/>
      <c r="AR53" s="977"/>
      <c r="AS53" s="976"/>
      <c r="AT53" s="976"/>
      <c r="AU53" s="976"/>
    </row>
    <row r="54" spans="1:47" x14ac:dyDescent="0.25">
      <c r="A54" s="4245"/>
      <c r="B54" s="8742" t="s">
        <v>2794</v>
      </c>
      <c r="C54" s="8743"/>
      <c r="D54" s="4246">
        <f t="shared" si="4"/>
        <v>0</v>
      </c>
      <c r="E54" s="4247"/>
      <c r="F54" s="4248"/>
      <c r="G54" s="4247"/>
      <c r="H54" s="3119"/>
      <c r="I54" s="4247"/>
      <c r="J54" s="3119"/>
      <c r="K54" s="4247"/>
      <c r="L54" s="4248"/>
      <c r="M54" s="4249"/>
      <c r="N54" s="3119"/>
      <c r="O54" s="4249"/>
      <c r="P54" s="3119"/>
      <c r="Q54" s="4249"/>
      <c r="R54" s="3119"/>
      <c r="S54" s="4249"/>
      <c r="T54" s="3119"/>
      <c r="U54" s="4249"/>
      <c r="V54" s="3119"/>
      <c r="W54" s="4249"/>
      <c r="X54" s="3119"/>
      <c r="Y54" s="4249"/>
      <c r="Z54" s="3119"/>
      <c r="AA54" s="4249"/>
      <c r="AB54" s="3119"/>
      <c r="AC54" s="4249"/>
      <c r="AD54" s="3119"/>
      <c r="AE54" s="4249"/>
      <c r="AF54" s="3119"/>
      <c r="AG54" s="4249"/>
      <c r="AH54" s="3119"/>
      <c r="AI54" s="4249"/>
      <c r="AJ54" s="3119"/>
      <c r="AK54" s="4249"/>
      <c r="AL54" s="3119"/>
      <c r="AM54" s="4249"/>
      <c r="AN54" s="3119"/>
      <c r="AO54" s="4249"/>
      <c r="AP54" s="4250"/>
      <c r="AQ54" s="4251"/>
      <c r="AR54" s="4249"/>
      <c r="AS54" s="3119"/>
      <c r="AT54" s="3119"/>
      <c r="AU54" s="3119"/>
    </row>
    <row r="55" spans="1:47" x14ac:dyDescent="0.25">
      <c r="A55" s="8333" t="s">
        <v>2795</v>
      </c>
      <c r="B55" s="8744"/>
      <c r="C55" s="8334"/>
      <c r="D55" s="4243">
        <f t="shared" si="4"/>
        <v>0</v>
      </c>
      <c r="E55" s="4237"/>
      <c r="F55" s="4238"/>
      <c r="G55" s="4237"/>
      <c r="H55" s="4239"/>
      <c r="I55" s="4237"/>
      <c r="J55" s="4239"/>
      <c r="K55" s="4237"/>
      <c r="L55" s="4238"/>
      <c r="M55" s="4240"/>
      <c r="N55" s="4239"/>
      <c r="O55" s="4240"/>
      <c r="P55" s="4239"/>
      <c r="Q55" s="4240"/>
      <c r="R55" s="4239"/>
      <c r="S55" s="4240"/>
      <c r="T55" s="4239"/>
      <c r="U55" s="4240"/>
      <c r="V55" s="4239"/>
      <c r="W55" s="4240"/>
      <c r="X55" s="4239"/>
      <c r="Y55" s="4240"/>
      <c r="Z55" s="4239"/>
      <c r="AA55" s="4240"/>
      <c r="AB55" s="4239"/>
      <c r="AC55" s="4240"/>
      <c r="AD55" s="4239"/>
      <c r="AE55" s="4240"/>
      <c r="AF55" s="4239"/>
      <c r="AG55" s="4240"/>
      <c r="AH55" s="4239"/>
      <c r="AI55" s="4240"/>
      <c r="AJ55" s="4239"/>
      <c r="AK55" s="4240"/>
      <c r="AL55" s="4239"/>
      <c r="AM55" s="4240"/>
      <c r="AN55" s="4239"/>
      <c r="AO55" s="4240"/>
      <c r="AP55" s="4241"/>
      <c r="AQ55" s="4242"/>
      <c r="AR55" s="4240"/>
      <c r="AS55" s="4239"/>
      <c r="AT55" s="4239"/>
      <c r="AU55" s="4239"/>
    </row>
    <row r="56" spans="1:47" x14ac:dyDescent="0.25">
      <c r="A56" s="8303" t="s">
        <v>2796</v>
      </c>
      <c r="B56" s="8304"/>
      <c r="C56" s="8339"/>
      <c r="D56" s="4252">
        <f t="shared" si="4"/>
        <v>0</v>
      </c>
      <c r="E56" s="4253"/>
      <c r="F56" s="4254"/>
      <c r="G56" s="4253"/>
      <c r="H56" s="2854"/>
      <c r="I56" s="4253"/>
      <c r="J56" s="2854"/>
      <c r="K56" s="4253"/>
      <c r="L56" s="4254"/>
      <c r="M56" s="4255"/>
      <c r="N56" s="2854"/>
      <c r="O56" s="4255"/>
      <c r="P56" s="2854"/>
      <c r="Q56" s="4255"/>
      <c r="R56" s="2854"/>
      <c r="S56" s="4255"/>
      <c r="T56" s="2854"/>
      <c r="U56" s="4255"/>
      <c r="V56" s="2854"/>
      <c r="W56" s="4255"/>
      <c r="X56" s="2854"/>
      <c r="Y56" s="4255"/>
      <c r="Z56" s="2854"/>
      <c r="AA56" s="4255"/>
      <c r="AB56" s="2854"/>
      <c r="AC56" s="4255"/>
      <c r="AD56" s="2854"/>
      <c r="AE56" s="4255"/>
      <c r="AF56" s="2854"/>
      <c r="AG56" s="4255"/>
      <c r="AH56" s="2854"/>
      <c r="AI56" s="4255"/>
      <c r="AJ56" s="2854"/>
      <c r="AK56" s="4255"/>
      <c r="AL56" s="2854"/>
      <c r="AM56" s="4255"/>
      <c r="AN56" s="2854"/>
      <c r="AO56" s="4255"/>
      <c r="AP56" s="4256"/>
      <c r="AQ56" s="4257"/>
      <c r="AR56" s="4255"/>
      <c r="AS56" s="2854"/>
      <c r="AT56" s="2854"/>
      <c r="AU56" s="2854"/>
    </row>
    <row r="57" spans="1:47" x14ac:dyDescent="0.25">
      <c r="A57" s="824" t="s">
        <v>2797</v>
      </c>
      <c r="B57" s="983"/>
      <c r="C57" s="984"/>
      <c r="D57" s="983"/>
      <c r="E57" s="983"/>
      <c r="F57" s="983"/>
      <c r="G57" s="983"/>
      <c r="H57" s="983"/>
      <c r="I57" s="983"/>
      <c r="J57" s="983"/>
      <c r="K57" s="983"/>
      <c r="L57" s="983"/>
      <c r="M57" s="983"/>
      <c r="N57" s="983"/>
      <c r="O57" s="983"/>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row>
    <row r="58" spans="1:47" x14ac:dyDescent="0.25">
      <c r="A58" s="7682" t="s">
        <v>4</v>
      </c>
      <c r="B58" s="7651" t="s">
        <v>5</v>
      </c>
      <c r="C58" s="7734" t="s">
        <v>2757</v>
      </c>
      <c r="D58" s="7758"/>
      <c r="E58" s="7758"/>
      <c r="F58" s="7758"/>
      <c r="G58" s="7713"/>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331"/>
      <c r="AK58" s="331"/>
      <c r="AL58" s="84"/>
      <c r="AM58" s="84"/>
      <c r="AN58" s="84"/>
      <c r="AO58" s="84"/>
      <c r="AP58" s="84"/>
      <c r="AQ58" s="84"/>
      <c r="AR58" s="84"/>
      <c r="AS58" s="84"/>
      <c r="AT58" s="84"/>
      <c r="AU58" s="84"/>
    </row>
    <row r="59" spans="1:47" x14ac:dyDescent="0.25">
      <c r="A59" s="8715"/>
      <c r="B59" s="6502"/>
      <c r="C59" s="8736" t="s">
        <v>2766</v>
      </c>
      <c r="D59" s="8738" t="s">
        <v>2767</v>
      </c>
      <c r="E59" s="8740" t="s">
        <v>2768</v>
      </c>
      <c r="F59" s="7651" t="s">
        <v>2758</v>
      </c>
      <c r="G59" s="7651" t="s">
        <v>1902</v>
      </c>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331"/>
      <c r="AK59" s="331"/>
      <c r="AL59" s="84"/>
      <c r="AM59" s="84"/>
      <c r="AN59" s="84"/>
      <c r="AO59" s="84"/>
      <c r="AP59" s="84"/>
      <c r="AQ59" s="84"/>
      <c r="AR59" s="84"/>
      <c r="AS59" s="84"/>
      <c r="AT59" s="84"/>
      <c r="AU59" s="84"/>
    </row>
    <row r="60" spans="1:47" x14ac:dyDescent="0.25">
      <c r="A60" s="7715"/>
      <c r="B60" s="7727"/>
      <c r="C60" s="8737"/>
      <c r="D60" s="8739"/>
      <c r="E60" s="8741"/>
      <c r="F60" s="7727"/>
      <c r="G60" s="7727"/>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331"/>
      <c r="AK60" s="331"/>
      <c r="AL60" s="84"/>
      <c r="AM60" s="84"/>
      <c r="AN60" s="84"/>
      <c r="AO60" s="84"/>
      <c r="AP60" s="84"/>
      <c r="AQ60" s="84"/>
      <c r="AR60" s="84"/>
      <c r="AS60" s="84"/>
      <c r="AT60" s="84"/>
      <c r="AU60" s="84"/>
    </row>
    <row r="61" spans="1:47" x14ac:dyDescent="0.25">
      <c r="A61" s="4258" t="s">
        <v>33</v>
      </c>
      <c r="B61" s="1524">
        <f>SUM(C61:G61)</f>
        <v>0</v>
      </c>
      <c r="C61" s="776"/>
      <c r="D61" s="3924"/>
      <c r="E61" s="259"/>
      <c r="F61" s="259"/>
      <c r="G61" s="259"/>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331"/>
      <c r="AK61" s="331"/>
      <c r="AL61" s="84"/>
      <c r="AM61" s="84"/>
      <c r="AN61" s="84"/>
      <c r="AO61" s="84"/>
      <c r="AP61" s="84"/>
      <c r="AQ61" s="84"/>
      <c r="AR61" s="84"/>
      <c r="AS61" s="84"/>
      <c r="AT61" s="84"/>
      <c r="AU61" s="84"/>
    </row>
    <row r="62" spans="1:47" x14ac:dyDescent="0.25">
      <c r="A62" s="4259" t="s">
        <v>2366</v>
      </c>
      <c r="B62" s="1524">
        <f>SUM(C62:G62)</f>
        <v>0</v>
      </c>
      <c r="C62" s="776"/>
      <c r="D62" s="3924"/>
      <c r="E62" s="248"/>
      <c r="F62" s="248"/>
      <c r="G62" s="248"/>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331"/>
      <c r="AK62" s="331"/>
      <c r="AL62" s="84"/>
      <c r="AM62" s="84"/>
      <c r="AN62" s="84"/>
      <c r="AO62" s="84"/>
      <c r="AP62" s="84"/>
      <c r="AQ62" s="84"/>
      <c r="AR62" s="84"/>
      <c r="AS62" s="84"/>
      <c r="AT62" s="84"/>
      <c r="AU62" s="84"/>
    </row>
    <row r="63" spans="1:47" x14ac:dyDescent="0.25">
      <c r="A63" s="4259" t="s">
        <v>397</v>
      </c>
      <c r="B63" s="1524">
        <f>SUM(C63:G63)</f>
        <v>0</v>
      </c>
      <c r="C63" s="776"/>
      <c r="D63" s="3924"/>
      <c r="E63" s="248"/>
      <c r="F63" s="248"/>
      <c r="G63" s="248"/>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331"/>
      <c r="AK63" s="331"/>
      <c r="AL63" s="84"/>
      <c r="AM63" s="84"/>
      <c r="AN63" s="84"/>
      <c r="AO63" s="84"/>
      <c r="AP63" s="84"/>
      <c r="AQ63" s="84"/>
      <c r="AR63" s="84"/>
      <c r="AS63" s="84"/>
      <c r="AT63" s="84"/>
      <c r="AU63" s="84"/>
    </row>
    <row r="64" spans="1:47" x14ac:dyDescent="0.25">
      <c r="A64" s="4259" t="s">
        <v>396</v>
      </c>
      <c r="B64" s="1524">
        <f>SUM(C64:G64)</f>
        <v>0</v>
      </c>
      <c r="C64" s="776"/>
      <c r="D64" s="3924"/>
      <c r="E64" s="248"/>
      <c r="F64" s="248"/>
      <c r="G64" s="248"/>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331"/>
      <c r="AK64" s="331"/>
      <c r="AL64" s="84"/>
      <c r="AM64" s="84"/>
      <c r="AN64" s="84"/>
      <c r="AO64" s="84"/>
      <c r="AP64" s="84"/>
      <c r="AQ64" s="84"/>
      <c r="AR64" s="84"/>
      <c r="AS64" s="84"/>
      <c r="AT64" s="84"/>
      <c r="AU64" s="84"/>
    </row>
    <row r="65" spans="1:47" x14ac:dyDescent="0.25">
      <c r="A65" s="4259" t="s">
        <v>395</v>
      </c>
      <c r="B65" s="1524">
        <f>SUM(C65:G65)</f>
        <v>0</v>
      </c>
      <c r="C65" s="3747"/>
      <c r="D65" s="3748"/>
      <c r="E65" s="1831"/>
      <c r="F65" s="1831"/>
      <c r="G65" s="1831"/>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331"/>
      <c r="AK65" s="331"/>
      <c r="AL65" s="84"/>
      <c r="AM65" s="84"/>
      <c r="AN65" s="84"/>
      <c r="AO65" s="84"/>
      <c r="AP65" s="84"/>
      <c r="AQ65" s="84"/>
      <c r="AR65" s="84"/>
      <c r="AS65" s="84"/>
      <c r="AT65" s="84"/>
      <c r="AU65" s="84"/>
    </row>
    <row r="66" spans="1:47" x14ac:dyDescent="0.25">
      <c r="A66" s="4260" t="s">
        <v>50</v>
      </c>
      <c r="B66" s="4261">
        <f t="shared" ref="B66:G66" si="5">SUM(B61:B65)</f>
        <v>0</v>
      </c>
      <c r="C66" s="3808">
        <f t="shared" si="5"/>
        <v>0</v>
      </c>
      <c r="D66" s="3809">
        <f t="shared" si="5"/>
        <v>0</v>
      </c>
      <c r="E66" s="3893">
        <f t="shared" si="5"/>
        <v>0</v>
      </c>
      <c r="F66" s="3893">
        <f t="shared" si="5"/>
        <v>0</v>
      </c>
      <c r="G66" s="3893">
        <f t="shared" si="5"/>
        <v>0</v>
      </c>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331"/>
      <c r="AK66" s="331"/>
      <c r="AL66" s="84"/>
      <c r="AM66" s="84"/>
      <c r="AN66" s="84"/>
      <c r="AO66" s="84"/>
      <c r="AP66" s="84"/>
      <c r="AQ66" s="84"/>
      <c r="AR66" s="84"/>
      <c r="AS66" s="84"/>
      <c r="AT66" s="84"/>
      <c r="AU66" s="84"/>
    </row>
    <row r="67" spans="1:47" x14ac:dyDescent="0.25">
      <c r="A67" s="824" t="s">
        <v>2798</v>
      </c>
      <c r="B67" s="84"/>
      <c r="C67" s="84"/>
      <c r="D67" s="983"/>
      <c r="E67" s="983"/>
      <c r="F67" s="983"/>
      <c r="G67" s="983"/>
      <c r="H67" s="983"/>
      <c r="I67" s="983"/>
      <c r="J67" s="983"/>
      <c r="K67" s="983"/>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row>
    <row r="68" spans="1:47" ht="31.5" x14ac:dyDescent="0.25">
      <c r="A68" s="4092" t="s">
        <v>4</v>
      </c>
      <c r="B68" s="3065" t="s">
        <v>5</v>
      </c>
      <c r="C68" s="3065" t="s">
        <v>2766</v>
      </c>
      <c r="D68" s="3065" t="s">
        <v>2799</v>
      </c>
      <c r="E68" s="3065" t="s">
        <v>2768</v>
      </c>
      <c r="F68" s="3065" t="s">
        <v>2758</v>
      </c>
      <c r="G68" s="3065" t="s">
        <v>483</v>
      </c>
      <c r="H68" s="84"/>
      <c r="I68" s="65"/>
      <c r="J68" s="65"/>
      <c r="K68" s="65"/>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65"/>
    </row>
    <row r="69" spans="1:47" x14ac:dyDescent="0.25">
      <c r="A69" s="4258" t="s">
        <v>2366</v>
      </c>
      <c r="B69" s="2239">
        <f>SUM(C69:G69)</f>
        <v>0</v>
      </c>
      <c r="C69" s="2613"/>
      <c r="D69" s="2613"/>
      <c r="E69" s="2613"/>
      <c r="F69" s="2613"/>
      <c r="G69" s="2613"/>
      <c r="H69" s="84"/>
      <c r="I69" s="65"/>
      <c r="J69" s="65"/>
      <c r="K69" s="65"/>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65"/>
    </row>
    <row r="70" spans="1:47" x14ac:dyDescent="0.25">
      <c r="A70" s="4259" t="s">
        <v>397</v>
      </c>
      <c r="B70" s="77">
        <f>SUM(C70:G70)</f>
        <v>0</v>
      </c>
      <c r="C70" s="296"/>
      <c r="D70" s="296"/>
      <c r="E70" s="296"/>
      <c r="F70" s="296"/>
      <c r="G70" s="296"/>
      <c r="H70" s="84"/>
      <c r="I70" s="65"/>
      <c r="J70" s="65"/>
      <c r="K70" s="65"/>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65"/>
    </row>
    <row r="71" spans="1:47" x14ac:dyDescent="0.25">
      <c r="A71" s="4259" t="s">
        <v>396</v>
      </c>
      <c r="B71" s="77">
        <f>SUM(C71:G71)</f>
        <v>0</v>
      </c>
      <c r="C71" s="296"/>
      <c r="D71" s="296"/>
      <c r="E71" s="296"/>
      <c r="F71" s="296"/>
      <c r="G71" s="296"/>
      <c r="H71" s="84"/>
      <c r="I71" s="65"/>
      <c r="J71" s="65"/>
      <c r="K71" s="65"/>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65"/>
    </row>
    <row r="72" spans="1:47" x14ac:dyDescent="0.25">
      <c r="A72" s="4259" t="s">
        <v>395</v>
      </c>
      <c r="B72" s="85">
        <f>SUM(C72:G72)</f>
        <v>0</v>
      </c>
      <c r="C72" s="339"/>
      <c r="D72" s="339"/>
      <c r="E72" s="339"/>
      <c r="F72" s="339"/>
      <c r="G72" s="339"/>
      <c r="H72" s="84"/>
      <c r="I72" s="65"/>
      <c r="J72" s="65"/>
      <c r="K72" s="65"/>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65"/>
    </row>
    <row r="73" spans="1:47" x14ac:dyDescent="0.25">
      <c r="A73" s="4260" t="s">
        <v>50</v>
      </c>
      <c r="B73" s="4262">
        <f t="shared" ref="B73:G73" si="6">SUM(B69:B72)</f>
        <v>0</v>
      </c>
      <c r="C73" s="4262">
        <f t="shared" si="6"/>
        <v>0</v>
      </c>
      <c r="D73" s="4262">
        <f t="shared" si="6"/>
        <v>0</v>
      </c>
      <c r="E73" s="4262">
        <f t="shared" si="6"/>
        <v>0</v>
      </c>
      <c r="F73" s="4262">
        <f t="shared" si="6"/>
        <v>0</v>
      </c>
      <c r="G73" s="4262">
        <f t="shared" si="6"/>
        <v>0</v>
      </c>
      <c r="H73" s="84"/>
      <c r="I73" s="65"/>
      <c r="J73" s="65"/>
      <c r="K73" s="65"/>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65"/>
    </row>
    <row r="74" spans="1:47" x14ac:dyDescent="0.25">
      <c r="A74" s="824" t="s">
        <v>2800</v>
      </c>
      <c r="B74" s="84"/>
      <c r="C74" s="84"/>
      <c r="D74" s="65"/>
      <c r="E74" s="65"/>
      <c r="F74" s="65"/>
      <c r="G74" s="65"/>
      <c r="H74" s="65"/>
      <c r="I74" s="65"/>
      <c r="J74" s="65"/>
      <c r="K74" s="65"/>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65"/>
    </row>
    <row r="75" spans="1:47" ht="31.5" x14ac:dyDescent="0.25">
      <c r="A75" s="4092" t="s">
        <v>4</v>
      </c>
      <c r="B75" s="3065" t="s">
        <v>5</v>
      </c>
      <c r="C75" s="3065" t="s">
        <v>2766</v>
      </c>
      <c r="D75" s="3065" t="s">
        <v>2799</v>
      </c>
      <c r="E75" s="3065" t="s">
        <v>2768</v>
      </c>
      <c r="F75" s="3065" t="s">
        <v>2758</v>
      </c>
      <c r="G75" s="3065" t="s">
        <v>483</v>
      </c>
      <c r="H75" s="84"/>
      <c r="I75" s="65"/>
      <c r="J75" s="65"/>
      <c r="K75" s="65"/>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65"/>
    </row>
    <row r="76" spans="1:47" x14ac:dyDescent="0.25">
      <c r="A76" s="4258" t="s">
        <v>2366</v>
      </c>
      <c r="B76" s="2239">
        <f>SUM(C76:G76)</f>
        <v>0</v>
      </c>
      <c r="C76" s="2613"/>
      <c r="D76" s="2613"/>
      <c r="E76" s="2613"/>
      <c r="F76" s="2613"/>
      <c r="G76" s="2613"/>
      <c r="H76" s="84"/>
      <c r="I76" s="65"/>
      <c r="J76" s="65"/>
      <c r="K76" s="65"/>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65"/>
    </row>
    <row r="77" spans="1:47" x14ac:dyDescent="0.25">
      <c r="A77" s="4259" t="s">
        <v>397</v>
      </c>
      <c r="B77" s="77">
        <f>SUM(C77:G77)</f>
        <v>0</v>
      </c>
      <c r="C77" s="296"/>
      <c r="D77" s="296"/>
      <c r="E77" s="296"/>
      <c r="F77" s="296"/>
      <c r="G77" s="296"/>
      <c r="H77" s="84"/>
      <c r="I77" s="65"/>
      <c r="J77" s="65"/>
      <c r="K77" s="65"/>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65"/>
    </row>
    <row r="78" spans="1:47" x14ac:dyDescent="0.25">
      <c r="A78" s="4259" t="s">
        <v>396</v>
      </c>
      <c r="B78" s="77">
        <f>SUM(C78:G78)</f>
        <v>0</v>
      </c>
      <c r="C78" s="296"/>
      <c r="D78" s="296"/>
      <c r="E78" s="296"/>
      <c r="F78" s="296"/>
      <c r="G78" s="296"/>
      <c r="H78" s="84"/>
      <c r="I78" s="65"/>
      <c r="J78" s="65"/>
      <c r="K78" s="65"/>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65"/>
    </row>
    <row r="79" spans="1:47" x14ac:dyDescent="0.25">
      <c r="A79" s="4259" t="s">
        <v>395</v>
      </c>
      <c r="B79" s="85">
        <f>SUM(C79:G79)</f>
        <v>0</v>
      </c>
      <c r="C79" s="339"/>
      <c r="D79" s="339"/>
      <c r="E79" s="339"/>
      <c r="F79" s="339"/>
      <c r="G79" s="339"/>
      <c r="H79" s="84"/>
      <c r="I79" s="65"/>
      <c r="J79" s="65"/>
      <c r="K79" s="65"/>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65"/>
    </row>
    <row r="80" spans="1:47" x14ac:dyDescent="0.25">
      <c r="A80" s="4260" t="s">
        <v>50</v>
      </c>
      <c r="B80" s="4262">
        <f t="shared" ref="B80:G80" si="7">SUM(B76:B79)</f>
        <v>0</v>
      </c>
      <c r="C80" s="4262">
        <f t="shared" si="7"/>
        <v>0</v>
      </c>
      <c r="D80" s="4262">
        <f t="shared" si="7"/>
        <v>0</v>
      </c>
      <c r="E80" s="4262">
        <f t="shared" si="7"/>
        <v>0</v>
      </c>
      <c r="F80" s="4262">
        <f t="shared" si="7"/>
        <v>0</v>
      </c>
      <c r="G80" s="4262">
        <f t="shared" si="7"/>
        <v>0</v>
      </c>
      <c r="H80" s="84"/>
      <c r="I80" s="65"/>
      <c r="J80" s="65"/>
      <c r="K80" s="65"/>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65"/>
    </row>
    <row r="81" spans="1:47" x14ac:dyDescent="0.25">
      <c r="A81" s="2787" t="s">
        <v>2801</v>
      </c>
      <c r="B81" s="921"/>
      <c r="C81" s="658"/>
      <c r="D81" s="652"/>
      <c r="E81" s="84"/>
      <c r="F81" s="65"/>
      <c r="G81" s="65"/>
      <c r="H81" s="84"/>
      <c r="I81" s="65"/>
      <c r="J81" s="65"/>
      <c r="K81" s="65"/>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65"/>
    </row>
    <row r="82" spans="1:47" ht="31.5" x14ac:dyDescent="0.25">
      <c r="A82" s="3977" t="s">
        <v>211</v>
      </c>
      <c r="B82" s="3211" t="s">
        <v>2802</v>
      </c>
      <c r="C82" s="4263" t="s">
        <v>2803</v>
      </c>
      <c r="D82" s="4263" t="s">
        <v>2804</v>
      </c>
      <c r="E82" s="4263" t="s">
        <v>483</v>
      </c>
      <c r="F82" s="4264" t="s">
        <v>2758</v>
      </c>
      <c r="G82" s="65"/>
      <c r="H82" s="84"/>
      <c r="I82" s="65"/>
      <c r="J82" s="65"/>
      <c r="K82" s="65"/>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65"/>
    </row>
    <row r="83" spans="1:47" x14ac:dyDescent="0.25">
      <c r="A83" s="3645" t="s">
        <v>2805</v>
      </c>
      <c r="B83" s="332"/>
      <c r="C83" s="384"/>
      <c r="D83" s="384"/>
      <c r="E83" s="384"/>
      <c r="F83" s="299"/>
      <c r="G83" s="65"/>
      <c r="H83" s="84"/>
      <c r="I83" s="65"/>
      <c r="J83" s="65"/>
      <c r="K83" s="65"/>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65"/>
    </row>
    <row r="84" spans="1:47" x14ac:dyDescent="0.25">
      <c r="A84" s="2153" t="s">
        <v>3797</v>
      </c>
      <c r="B84" s="41"/>
      <c r="C84" s="42"/>
      <c r="D84" s="42"/>
      <c r="E84" s="42"/>
      <c r="F84" s="44"/>
      <c r="G84" s="65"/>
      <c r="H84" s="84"/>
      <c r="I84" s="65"/>
      <c r="J84" s="65"/>
      <c r="K84" s="65"/>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65"/>
    </row>
    <row r="85" spans="1:47" x14ac:dyDescent="0.25">
      <c r="A85" s="828" t="s">
        <v>2806</v>
      </c>
      <c r="B85" s="41"/>
      <c r="C85" s="42"/>
      <c r="D85" s="42"/>
      <c r="E85" s="42"/>
      <c r="F85" s="44"/>
      <c r="G85" s="65"/>
      <c r="H85" s="84"/>
      <c r="I85" s="65"/>
      <c r="J85" s="65"/>
      <c r="K85" s="65"/>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65"/>
    </row>
    <row r="86" spans="1:47" x14ac:dyDescent="0.25">
      <c r="A86" s="828" t="s">
        <v>2807</v>
      </c>
      <c r="B86" s="41"/>
      <c r="C86" s="42"/>
      <c r="D86" s="42"/>
      <c r="E86" s="42"/>
      <c r="F86" s="44"/>
      <c r="G86" s="65"/>
      <c r="H86" s="84"/>
      <c r="I86" s="65"/>
      <c r="J86" s="65"/>
      <c r="K86" s="65"/>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65"/>
    </row>
    <row r="87" spans="1:47" x14ac:dyDescent="0.25">
      <c r="A87" s="828" t="s">
        <v>2808</v>
      </c>
      <c r="B87" s="41"/>
      <c r="C87" s="42"/>
      <c r="D87" s="42"/>
      <c r="E87" s="42"/>
      <c r="F87" s="44"/>
      <c r="G87" s="65"/>
      <c r="H87" s="84"/>
      <c r="I87" s="65"/>
      <c r="J87" s="65"/>
      <c r="K87" s="65"/>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65"/>
    </row>
    <row r="88" spans="1:47" x14ac:dyDescent="0.25">
      <c r="A88" s="828" t="s">
        <v>2809</v>
      </c>
      <c r="B88" s="41"/>
      <c r="C88" s="42"/>
      <c r="D88" s="42"/>
      <c r="E88" s="42"/>
      <c r="F88" s="44"/>
      <c r="G88" s="65"/>
      <c r="H88" s="84"/>
      <c r="I88" s="65"/>
      <c r="J88" s="65"/>
      <c r="K88" s="65"/>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65"/>
    </row>
    <row r="89" spans="1:47" x14ac:dyDescent="0.25">
      <c r="A89" s="829" t="s">
        <v>2810</v>
      </c>
      <c r="B89" s="41"/>
      <c r="C89" s="2179"/>
      <c r="D89" s="2179"/>
      <c r="E89" s="2179"/>
      <c r="F89" s="173"/>
      <c r="G89" s="65"/>
      <c r="H89" s="84"/>
      <c r="I89" s="65"/>
      <c r="J89" s="65"/>
      <c r="K89" s="65"/>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65"/>
    </row>
    <row r="90" spans="1:47" x14ac:dyDescent="0.25">
      <c r="A90" s="828" t="s">
        <v>2811</v>
      </c>
      <c r="B90" s="41"/>
      <c r="C90" s="2179"/>
      <c r="D90" s="2179"/>
      <c r="E90" s="2179"/>
      <c r="F90" s="2014"/>
      <c r="G90" s="65"/>
      <c r="H90" s="84"/>
      <c r="I90" s="65"/>
      <c r="J90" s="65"/>
      <c r="K90" s="65"/>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65"/>
    </row>
    <row r="91" spans="1:47" x14ac:dyDescent="0.25">
      <c r="A91" s="828" t="s">
        <v>2812</v>
      </c>
      <c r="B91" s="2020"/>
      <c r="C91" s="2179"/>
      <c r="D91" s="2179"/>
      <c r="E91" s="2179"/>
      <c r="F91" s="2014"/>
      <c r="G91" s="65"/>
      <c r="H91" s="84"/>
      <c r="I91" s="65"/>
      <c r="J91" s="65"/>
      <c r="K91" s="65"/>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65"/>
    </row>
    <row r="92" spans="1:47" ht="22.5" x14ac:dyDescent="0.25">
      <c r="A92" s="829" t="s">
        <v>2813</v>
      </c>
      <c r="B92" s="41"/>
      <c r="C92" s="2179"/>
      <c r="D92" s="2179"/>
      <c r="E92" s="2179"/>
      <c r="F92" s="2014"/>
      <c r="G92" s="65"/>
      <c r="H92" s="84"/>
      <c r="I92" s="65"/>
      <c r="J92" s="65"/>
      <c r="K92" s="65"/>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65"/>
    </row>
    <row r="93" spans="1:47" x14ac:dyDescent="0.25">
      <c r="A93" s="575" t="s">
        <v>3798</v>
      </c>
      <c r="B93" s="332"/>
      <c r="C93" s="2179"/>
      <c r="D93" s="2179"/>
      <c r="E93" s="2179"/>
      <c r="F93" s="2014"/>
      <c r="G93" s="65"/>
      <c r="H93" s="84"/>
      <c r="I93" s="65"/>
      <c r="J93" s="65"/>
      <c r="K93" s="65"/>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65"/>
    </row>
    <row r="94" spans="1:47" x14ac:dyDescent="0.25">
      <c r="A94" s="828" t="s">
        <v>2814</v>
      </c>
      <c r="B94" s="41"/>
      <c r="C94" s="2179"/>
      <c r="D94" s="2179"/>
      <c r="E94" s="2179"/>
      <c r="F94" s="2014"/>
      <c r="G94" s="65"/>
      <c r="H94" s="84"/>
      <c r="I94" s="65"/>
      <c r="J94" s="65"/>
      <c r="K94" s="65"/>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65"/>
    </row>
    <row r="95" spans="1:47" ht="22.5" x14ac:dyDescent="0.25">
      <c r="A95" s="829" t="s">
        <v>2815</v>
      </c>
      <c r="B95" s="41"/>
      <c r="C95" s="2179"/>
      <c r="D95" s="2179"/>
      <c r="E95" s="2179"/>
      <c r="F95" s="63"/>
      <c r="G95" s="65"/>
      <c r="H95" s="84"/>
      <c r="I95" s="65"/>
      <c r="J95" s="65"/>
      <c r="K95" s="65"/>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65"/>
    </row>
    <row r="96" spans="1:47" x14ac:dyDescent="0.25">
      <c r="A96" s="829" t="s">
        <v>2899</v>
      </c>
      <c r="B96" s="41"/>
      <c r="C96" s="2179"/>
      <c r="D96" s="2179"/>
      <c r="E96" s="2179"/>
      <c r="F96" s="173"/>
      <c r="G96" s="65"/>
      <c r="H96" s="84"/>
      <c r="I96" s="65"/>
      <c r="J96" s="65"/>
      <c r="K96" s="65"/>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65"/>
    </row>
    <row r="97" spans="1:47" x14ac:dyDescent="0.25">
      <c r="A97" s="828" t="s">
        <v>2816</v>
      </c>
      <c r="B97" s="41"/>
      <c r="C97" s="2179"/>
      <c r="D97" s="2179"/>
      <c r="E97" s="2179"/>
      <c r="F97" s="173"/>
      <c r="G97" s="65"/>
      <c r="H97" s="84"/>
      <c r="I97" s="65"/>
      <c r="J97" s="65"/>
      <c r="K97" s="65"/>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65"/>
    </row>
    <row r="98" spans="1:47" x14ac:dyDescent="0.25">
      <c r="A98" s="828" t="s">
        <v>2817</v>
      </c>
      <c r="B98" s="41"/>
      <c r="C98" s="2179"/>
      <c r="D98" s="2179"/>
      <c r="E98" s="2179"/>
      <c r="F98" s="173"/>
      <c r="G98" s="65"/>
      <c r="H98" s="84"/>
      <c r="I98" s="65"/>
      <c r="J98" s="65"/>
      <c r="K98" s="65"/>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65"/>
    </row>
    <row r="99" spans="1:47" x14ac:dyDescent="0.25">
      <c r="A99" s="828" t="s">
        <v>2818</v>
      </c>
      <c r="B99" s="41"/>
      <c r="C99" s="2179"/>
      <c r="D99" s="2179"/>
      <c r="E99" s="2179"/>
      <c r="F99" s="173"/>
      <c r="G99" s="65"/>
      <c r="H99" s="84"/>
      <c r="I99" s="65"/>
      <c r="J99" s="65"/>
      <c r="K99" s="65"/>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65"/>
    </row>
    <row r="100" spans="1:47" x14ac:dyDescent="0.25">
      <c r="A100" s="828" t="s">
        <v>2819</v>
      </c>
      <c r="B100" s="41"/>
      <c r="C100" s="2179"/>
      <c r="D100" s="2179"/>
      <c r="E100" s="2179"/>
      <c r="F100" s="173"/>
      <c r="G100" s="65"/>
      <c r="H100" s="84"/>
      <c r="I100" s="65"/>
      <c r="J100" s="65"/>
      <c r="K100" s="65"/>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65"/>
    </row>
    <row r="101" spans="1:47" x14ac:dyDescent="0.25">
      <c r="A101" s="2151" t="s">
        <v>2820</v>
      </c>
      <c r="B101" s="41"/>
      <c r="C101" s="2179"/>
      <c r="D101" s="2179"/>
      <c r="E101" s="2179"/>
      <c r="F101" s="173"/>
      <c r="G101" s="65"/>
      <c r="H101" s="84"/>
      <c r="I101" s="65"/>
      <c r="J101" s="65"/>
      <c r="K101" s="65"/>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65"/>
    </row>
    <row r="102" spans="1:47" x14ac:dyDescent="0.25">
      <c r="A102" s="40" t="s">
        <v>2821</v>
      </c>
      <c r="B102" s="41"/>
      <c r="C102" s="2179"/>
      <c r="D102" s="2179"/>
      <c r="E102" s="2179"/>
      <c r="F102" s="173"/>
      <c r="G102" s="65"/>
      <c r="H102" s="84"/>
      <c r="I102" s="65"/>
      <c r="J102" s="65"/>
      <c r="K102" s="65"/>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65"/>
    </row>
    <row r="103" spans="1:47" x14ac:dyDescent="0.25">
      <c r="A103" s="40" t="s">
        <v>2822</v>
      </c>
      <c r="B103" s="41"/>
      <c r="C103" s="2179"/>
      <c r="D103" s="2179"/>
      <c r="E103" s="2179"/>
      <c r="F103" s="173"/>
      <c r="G103" s="65"/>
      <c r="H103" s="84"/>
      <c r="I103" s="65"/>
      <c r="J103" s="65"/>
      <c r="K103" s="65"/>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65"/>
    </row>
    <row r="104" spans="1:47" x14ac:dyDescent="0.25">
      <c r="A104" s="40" t="s">
        <v>2823</v>
      </c>
      <c r="B104" s="41"/>
      <c r="C104" s="2179"/>
      <c r="D104" s="2179"/>
      <c r="E104" s="2179"/>
      <c r="F104" s="173"/>
      <c r="G104" s="65"/>
      <c r="H104" s="84"/>
      <c r="I104" s="65"/>
      <c r="J104" s="65"/>
      <c r="K104" s="65"/>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65"/>
    </row>
    <row r="105" spans="1:47" ht="22.5" x14ac:dyDescent="0.25">
      <c r="A105" s="832" t="s">
        <v>2824</v>
      </c>
      <c r="B105" s="41"/>
      <c r="C105" s="2179"/>
      <c r="D105" s="2179"/>
      <c r="E105" s="2179"/>
      <c r="F105" s="173"/>
      <c r="G105" s="65"/>
      <c r="H105" s="84"/>
      <c r="I105" s="65"/>
      <c r="J105" s="65"/>
      <c r="K105" s="65"/>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65"/>
    </row>
    <row r="106" spans="1:47" x14ac:dyDescent="0.25">
      <c r="A106" s="40" t="s">
        <v>2825</v>
      </c>
      <c r="B106" s="41"/>
      <c r="C106" s="2179"/>
      <c r="D106" s="2179"/>
      <c r="E106" s="2179"/>
      <c r="F106" s="173"/>
      <c r="G106" s="65"/>
      <c r="H106" s="84"/>
      <c r="I106" s="65"/>
      <c r="J106" s="65"/>
      <c r="K106" s="65"/>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65"/>
    </row>
    <row r="107" spans="1:47" x14ac:dyDescent="0.25">
      <c r="A107" s="848" t="s">
        <v>2826</v>
      </c>
      <c r="B107" s="41"/>
      <c r="C107" s="2179"/>
      <c r="D107" s="2179"/>
      <c r="E107" s="2179"/>
      <c r="F107" s="173"/>
      <c r="G107" s="65"/>
      <c r="H107" s="84"/>
      <c r="I107" s="65"/>
      <c r="J107" s="65"/>
      <c r="K107" s="65"/>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65"/>
    </row>
    <row r="108" spans="1:47" x14ac:dyDescent="0.25">
      <c r="A108" s="85" t="s">
        <v>2827</v>
      </c>
      <c r="B108" s="41"/>
      <c r="C108" s="2179"/>
      <c r="D108" s="2179"/>
      <c r="E108" s="2179"/>
      <c r="F108" s="173"/>
      <c r="G108" s="65"/>
      <c r="H108" s="84"/>
      <c r="I108" s="65"/>
      <c r="J108" s="65"/>
      <c r="K108" s="65"/>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65"/>
    </row>
    <row r="109" spans="1:47" x14ac:dyDescent="0.25">
      <c r="A109" s="4265" t="s">
        <v>50</v>
      </c>
      <c r="B109" s="4266">
        <f>SUM(B83:B108)</f>
        <v>0</v>
      </c>
      <c r="C109" s="4267">
        <f>SUM(C83:C108)</f>
        <v>0</v>
      </c>
      <c r="D109" s="4267">
        <f>SUM(D83:D108)</f>
        <v>0</v>
      </c>
      <c r="E109" s="4267">
        <f>SUM(E83:E108)</f>
        <v>0</v>
      </c>
      <c r="F109" s="3266">
        <f>SUM(F83:F108)</f>
        <v>0</v>
      </c>
      <c r="G109" s="65"/>
      <c r="H109" s="84"/>
      <c r="I109" s="65"/>
      <c r="J109" s="65"/>
      <c r="K109" s="65"/>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65"/>
    </row>
    <row r="110" spans="1:47" x14ac:dyDescent="0.25">
      <c r="A110" s="2819" t="s">
        <v>2828</v>
      </c>
      <c r="B110" s="84"/>
      <c r="C110" s="84"/>
      <c r="D110" s="59"/>
      <c r="E110" s="59"/>
      <c r="F110" s="59"/>
      <c r="G110" s="59"/>
      <c r="H110" s="59"/>
      <c r="I110" s="59"/>
      <c r="J110" s="59"/>
      <c r="K110" s="59"/>
      <c r="L110" s="59"/>
      <c r="M110" s="59"/>
      <c r="N110" s="59"/>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84"/>
    </row>
    <row r="111" spans="1:47" ht="31.5" x14ac:dyDescent="0.3">
      <c r="A111" s="4137" t="s">
        <v>4</v>
      </c>
      <c r="B111" s="3211" t="s">
        <v>2802</v>
      </c>
      <c r="C111" s="4263" t="s">
        <v>2803</v>
      </c>
      <c r="D111" s="4263" t="s">
        <v>2804</v>
      </c>
      <c r="E111" s="4263" t="s">
        <v>483</v>
      </c>
      <c r="F111" s="4264" t="s">
        <v>2758</v>
      </c>
      <c r="G111" s="4268"/>
      <c r="H111" s="59"/>
      <c r="I111" s="59"/>
      <c r="J111" s="59"/>
      <c r="K111" s="59"/>
      <c r="L111" s="59"/>
      <c r="M111" s="59"/>
      <c r="N111" s="59"/>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84"/>
    </row>
    <row r="112" spans="1:47" x14ac:dyDescent="0.25">
      <c r="A112" s="4269" t="s">
        <v>2366</v>
      </c>
      <c r="B112" s="41"/>
      <c r="C112" s="42"/>
      <c r="D112" s="42"/>
      <c r="E112" s="42"/>
      <c r="F112" s="44"/>
      <c r="G112" s="59"/>
      <c r="H112" s="59"/>
      <c r="I112" s="59"/>
      <c r="J112" s="59"/>
      <c r="K112" s="59"/>
      <c r="L112" s="59"/>
      <c r="M112" s="59"/>
      <c r="N112" s="59"/>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row>
    <row r="113" spans="1:47" x14ac:dyDescent="0.25">
      <c r="A113" s="4270" t="s">
        <v>397</v>
      </c>
      <c r="B113" s="41"/>
      <c r="C113" s="42"/>
      <c r="D113" s="42"/>
      <c r="E113" s="42"/>
      <c r="F113" s="44"/>
      <c r="G113" s="59"/>
      <c r="H113" s="59"/>
      <c r="I113" s="59"/>
      <c r="J113" s="59"/>
      <c r="K113" s="59"/>
      <c r="L113" s="59"/>
      <c r="M113" s="59"/>
      <c r="N113" s="59"/>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row>
    <row r="114" spans="1:47" x14ac:dyDescent="0.25">
      <c r="A114" s="4270" t="s">
        <v>396</v>
      </c>
      <c r="B114" s="41"/>
      <c r="C114" s="42"/>
      <c r="D114" s="42"/>
      <c r="E114" s="42"/>
      <c r="F114" s="44"/>
      <c r="G114" s="59"/>
      <c r="H114" s="59"/>
      <c r="I114" s="59"/>
      <c r="J114" s="59"/>
      <c r="K114" s="59"/>
      <c r="L114" s="59"/>
      <c r="M114" s="59"/>
      <c r="N114" s="59"/>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row>
    <row r="115" spans="1:47" x14ac:dyDescent="0.25">
      <c r="A115" s="4270" t="s">
        <v>395</v>
      </c>
      <c r="B115" s="41"/>
      <c r="C115" s="42"/>
      <c r="D115" s="42"/>
      <c r="E115" s="42"/>
      <c r="F115" s="44"/>
      <c r="G115" s="59"/>
      <c r="H115" s="59"/>
      <c r="I115" s="59"/>
      <c r="J115" s="59"/>
      <c r="K115" s="59"/>
      <c r="L115" s="59"/>
      <c r="M115" s="59"/>
      <c r="N115" s="59"/>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row>
    <row r="116" spans="1:47" x14ac:dyDescent="0.25">
      <c r="A116" s="4271" t="s">
        <v>399</v>
      </c>
      <c r="B116" s="175"/>
      <c r="C116" s="338"/>
      <c r="D116" s="338"/>
      <c r="E116" s="338"/>
      <c r="F116" s="2025"/>
      <c r="G116" s="59"/>
      <c r="H116" s="59"/>
      <c r="I116" s="59"/>
      <c r="J116" s="59"/>
      <c r="K116" s="59"/>
      <c r="L116" s="59"/>
      <c r="M116" s="59"/>
      <c r="N116" s="59"/>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row>
    <row r="117" spans="1:47" x14ac:dyDescent="0.25">
      <c r="A117" s="4260" t="s">
        <v>50</v>
      </c>
      <c r="B117" s="4266">
        <f>SUM(B112:B116)</f>
        <v>0</v>
      </c>
      <c r="C117" s="4267">
        <f>SUM(C112:C116)</f>
        <v>0</v>
      </c>
      <c r="D117" s="3269">
        <f>SUM(D112:D116)</f>
        <v>0</v>
      </c>
      <c r="E117" s="4267">
        <f>SUM(E112:E116)</f>
        <v>0</v>
      </c>
      <c r="F117" s="3266">
        <f>SUM(F112:F116)</f>
        <v>0</v>
      </c>
      <c r="G117" s="59"/>
      <c r="H117" s="59"/>
      <c r="I117" s="59"/>
      <c r="J117" s="59"/>
      <c r="K117" s="59"/>
      <c r="L117" s="59"/>
      <c r="M117" s="59"/>
      <c r="N117" s="59"/>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row>
    <row r="118" spans="1:47" x14ac:dyDescent="0.25">
      <c r="A118" s="2819" t="s">
        <v>2829</v>
      </c>
      <c r="B118" s="84"/>
      <c r="C118" s="84"/>
      <c r="D118" s="59"/>
      <c r="E118" s="59"/>
      <c r="F118" s="59"/>
      <c r="G118" s="59"/>
      <c r="H118" s="59"/>
      <c r="I118" s="59"/>
      <c r="J118" s="59"/>
      <c r="K118" s="59"/>
      <c r="L118" s="59"/>
      <c r="M118" s="59"/>
      <c r="N118" s="59"/>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row>
    <row r="119" spans="1:47" ht="31.5" x14ac:dyDescent="0.25">
      <c r="A119" s="4137" t="s">
        <v>4</v>
      </c>
      <c r="B119" s="3211" t="s">
        <v>2802</v>
      </c>
      <c r="C119" s="4263" t="s">
        <v>2803</v>
      </c>
      <c r="D119" s="4263" t="s">
        <v>2804</v>
      </c>
      <c r="E119" s="4263" t="s">
        <v>483</v>
      </c>
      <c r="F119" s="4264" t="s">
        <v>2758</v>
      </c>
      <c r="G119" s="59"/>
      <c r="H119" s="59"/>
      <c r="I119" s="59"/>
      <c r="J119" s="59"/>
      <c r="K119" s="59"/>
      <c r="L119" s="59"/>
      <c r="M119" s="59"/>
      <c r="N119" s="59"/>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row>
    <row r="120" spans="1:47" x14ac:dyDescent="0.25">
      <c r="A120" s="4269" t="s">
        <v>2366</v>
      </c>
      <c r="B120" s="41"/>
      <c r="C120" s="42"/>
      <c r="D120" s="42"/>
      <c r="E120" s="42"/>
      <c r="F120" s="44"/>
      <c r="G120" s="59"/>
      <c r="H120" s="59"/>
      <c r="I120" s="59"/>
      <c r="J120" s="59"/>
      <c r="K120" s="59"/>
      <c r="L120" s="59"/>
      <c r="M120" s="59"/>
      <c r="N120" s="59"/>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row>
    <row r="121" spans="1:47" x14ac:dyDescent="0.25">
      <c r="A121" s="4270" t="s">
        <v>397</v>
      </c>
      <c r="B121" s="41"/>
      <c r="C121" s="42"/>
      <c r="D121" s="42"/>
      <c r="E121" s="42"/>
      <c r="F121" s="44"/>
      <c r="G121" s="59"/>
      <c r="H121" s="59"/>
      <c r="I121" s="59"/>
      <c r="J121" s="59"/>
      <c r="K121" s="59"/>
      <c r="L121" s="59"/>
      <c r="M121" s="59"/>
      <c r="N121" s="59"/>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row>
    <row r="122" spans="1:47" x14ac:dyDescent="0.25">
      <c r="A122" s="4270" t="s">
        <v>396</v>
      </c>
      <c r="B122" s="41"/>
      <c r="C122" s="42"/>
      <c r="D122" s="42"/>
      <c r="E122" s="42"/>
      <c r="F122" s="44"/>
      <c r="G122" s="59"/>
      <c r="H122" s="59"/>
      <c r="I122" s="59"/>
      <c r="J122" s="59"/>
      <c r="K122" s="59"/>
      <c r="L122" s="59"/>
      <c r="M122" s="59"/>
      <c r="N122" s="59"/>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row>
    <row r="123" spans="1:47" x14ac:dyDescent="0.25">
      <c r="A123" s="4270" t="s">
        <v>395</v>
      </c>
      <c r="B123" s="41"/>
      <c r="C123" s="42"/>
      <c r="D123" s="42"/>
      <c r="E123" s="42"/>
      <c r="F123" s="44"/>
      <c r="G123" s="59"/>
      <c r="H123" s="59"/>
      <c r="I123" s="59"/>
      <c r="J123" s="59"/>
      <c r="K123" s="59"/>
      <c r="L123" s="59"/>
      <c r="M123" s="59"/>
      <c r="N123" s="59"/>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row>
    <row r="124" spans="1:47" x14ac:dyDescent="0.25">
      <c r="A124" s="4271" t="s">
        <v>399</v>
      </c>
      <c r="B124" s="175"/>
      <c r="C124" s="338"/>
      <c r="D124" s="338"/>
      <c r="E124" s="338"/>
      <c r="F124" s="2025"/>
      <c r="G124" s="59"/>
      <c r="H124" s="59"/>
      <c r="I124" s="59"/>
      <c r="J124" s="59"/>
      <c r="K124" s="59"/>
      <c r="L124" s="59"/>
      <c r="M124" s="59"/>
      <c r="N124" s="59"/>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row>
    <row r="125" spans="1:47" x14ac:dyDescent="0.25">
      <c r="A125" s="4260" t="s">
        <v>50</v>
      </c>
      <c r="B125" s="4266">
        <f>SUM(B120:B124)</f>
        <v>0</v>
      </c>
      <c r="C125" s="4267">
        <f>SUM(C120:C124)</f>
        <v>0</v>
      </c>
      <c r="D125" s="4267">
        <f>SUM(D120:D124)</f>
        <v>0</v>
      </c>
      <c r="E125" s="4267">
        <f>SUM(E120:E124)</f>
        <v>0</v>
      </c>
      <c r="F125" s="3266">
        <f>SUM(F120:F124)</f>
        <v>0</v>
      </c>
      <c r="G125" s="59"/>
      <c r="H125" s="59"/>
      <c r="I125" s="59"/>
      <c r="J125" s="59"/>
      <c r="K125" s="59"/>
      <c r="L125" s="59"/>
      <c r="M125" s="59"/>
      <c r="N125" s="59"/>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row>
    <row r="126" spans="1:47" x14ac:dyDescent="0.25">
      <c r="A126" s="2819" t="s">
        <v>2830</v>
      </c>
      <c r="B126" s="84"/>
      <c r="C126" s="84"/>
      <c r="D126" s="59"/>
      <c r="E126" s="59"/>
      <c r="F126" s="59"/>
      <c r="G126" s="65"/>
      <c r="H126" s="65"/>
      <c r="I126" s="65"/>
      <c r="J126" s="65"/>
      <c r="K126" s="59"/>
      <c r="L126" s="59"/>
      <c r="M126" s="59"/>
      <c r="N126" s="59"/>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row>
    <row r="127" spans="1:47" x14ac:dyDescent="0.25">
      <c r="A127" s="8346" t="s">
        <v>2390</v>
      </c>
      <c r="B127" s="8307" t="s">
        <v>50</v>
      </c>
      <c r="C127" s="7734" t="s">
        <v>2757</v>
      </c>
      <c r="D127" s="7758"/>
      <c r="E127" s="7758"/>
      <c r="F127" s="7758"/>
      <c r="G127" s="7713"/>
      <c r="H127" s="65"/>
      <c r="I127" s="65"/>
      <c r="J127" s="59"/>
      <c r="K127" s="59"/>
      <c r="L127" s="59"/>
      <c r="M127" s="59"/>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84"/>
    </row>
    <row r="128" spans="1:47" ht="31.5" x14ac:dyDescent="0.25">
      <c r="A128" s="8348"/>
      <c r="B128" s="8309"/>
      <c r="C128" s="3031" t="s">
        <v>2766</v>
      </c>
      <c r="D128" s="3046" t="s">
        <v>2767</v>
      </c>
      <c r="E128" s="3030" t="s">
        <v>2768</v>
      </c>
      <c r="F128" s="3913" t="s">
        <v>483</v>
      </c>
      <c r="G128" s="3913" t="s">
        <v>2758</v>
      </c>
      <c r="H128" s="59"/>
      <c r="I128" s="59"/>
      <c r="J128" s="59"/>
      <c r="K128" s="59"/>
      <c r="L128" s="59"/>
      <c r="M128" s="59"/>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84"/>
    </row>
    <row r="129" spans="1:47" x14ac:dyDescent="0.25">
      <c r="A129" s="4112" t="s">
        <v>2831</v>
      </c>
      <c r="B129" s="991">
        <f>SUM(C129:G129)</f>
        <v>0</v>
      </c>
      <c r="C129" s="704"/>
      <c r="D129" s="373"/>
      <c r="E129" s="705"/>
      <c r="F129" s="705"/>
      <c r="G129" s="705"/>
      <c r="H129" s="59"/>
      <c r="I129" s="59"/>
      <c r="J129" s="59"/>
      <c r="K129" s="59"/>
      <c r="L129" s="59"/>
      <c r="M129" s="59"/>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84"/>
    </row>
    <row r="130" spans="1:47" x14ac:dyDescent="0.25">
      <c r="A130" s="4272" t="s">
        <v>2832</v>
      </c>
      <c r="B130" s="4273">
        <f>SUM(C130:G130)</f>
        <v>0</v>
      </c>
      <c r="C130" s="3488"/>
      <c r="D130" s="3654"/>
      <c r="E130" s="3655"/>
      <c r="F130" s="3655"/>
      <c r="G130" s="3655"/>
      <c r="H130" s="59"/>
      <c r="I130" s="59"/>
      <c r="J130" s="59"/>
      <c r="K130" s="59"/>
      <c r="L130" s="59"/>
      <c r="M130" s="59"/>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84"/>
    </row>
    <row r="131" spans="1:47" x14ac:dyDescent="0.25">
      <c r="A131" s="2787" t="s">
        <v>2833</v>
      </c>
      <c r="B131" s="84"/>
      <c r="C131" s="84"/>
      <c r="D131" s="2214"/>
      <c r="E131" s="59"/>
      <c r="F131" s="59"/>
      <c r="G131" s="59"/>
      <c r="H131" s="59"/>
      <c r="I131" s="59"/>
      <c r="J131" s="59"/>
      <c r="K131" s="59"/>
      <c r="L131" s="59"/>
      <c r="M131" s="59"/>
      <c r="N131" s="59"/>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84"/>
    </row>
    <row r="132" spans="1:47" x14ac:dyDescent="0.25">
      <c r="A132" s="8346" t="s">
        <v>2834</v>
      </c>
      <c r="B132" s="8307" t="s">
        <v>50</v>
      </c>
      <c r="C132" s="7734" t="s">
        <v>2757</v>
      </c>
      <c r="D132" s="7758"/>
      <c r="E132" s="7758"/>
      <c r="F132" s="7758"/>
      <c r="G132" s="7713"/>
      <c r="H132" s="59"/>
      <c r="I132" s="59"/>
      <c r="J132" s="59"/>
      <c r="K132" s="59"/>
      <c r="L132" s="59"/>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73"/>
      <c r="AT132" s="73"/>
      <c r="AU132" s="73"/>
    </row>
    <row r="133" spans="1:47" ht="31.5" x14ac:dyDescent="0.25">
      <c r="A133" s="8348"/>
      <c r="B133" s="8309"/>
      <c r="C133" s="3031" t="s">
        <v>2766</v>
      </c>
      <c r="D133" s="3644" t="s">
        <v>2767</v>
      </c>
      <c r="E133" s="3644" t="s">
        <v>2768</v>
      </c>
      <c r="F133" s="3044" t="s">
        <v>483</v>
      </c>
      <c r="G133" s="2193" t="s">
        <v>2758</v>
      </c>
      <c r="H133" s="59"/>
      <c r="I133" s="59"/>
      <c r="J133" s="59"/>
      <c r="K133" s="59"/>
      <c r="L133" s="59"/>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73"/>
      <c r="AT133" s="73"/>
      <c r="AU133" s="73"/>
    </row>
    <row r="134" spans="1:47" x14ac:dyDescent="0.25">
      <c r="A134" s="4274" t="s">
        <v>2835</v>
      </c>
      <c r="B134" s="991">
        <f>SUM(C134:G134)</f>
        <v>0</v>
      </c>
      <c r="C134" s="704"/>
      <c r="D134" s="373"/>
      <c r="E134" s="373"/>
      <c r="F134" s="373"/>
      <c r="G134" s="3038"/>
      <c r="H134" s="59"/>
      <c r="I134" s="59"/>
      <c r="J134" s="59"/>
      <c r="K134" s="59"/>
      <c r="L134" s="59"/>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4275"/>
      <c r="AT134" s="73"/>
      <c r="AU134" s="73"/>
    </row>
    <row r="135" spans="1:47" x14ac:dyDescent="0.25">
      <c r="A135" s="4276" t="s">
        <v>2836</v>
      </c>
      <c r="B135" s="4277">
        <f>SUM(C135:G135)</f>
        <v>0</v>
      </c>
      <c r="C135" s="3488"/>
      <c r="D135" s="3654"/>
      <c r="E135" s="3654"/>
      <c r="F135" s="3654"/>
      <c r="G135" s="2251"/>
      <c r="H135" s="59"/>
      <c r="I135" s="59"/>
      <c r="J135" s="59"/>
      <c r="K135" s="38"/>
      <c r="L135" s="38"/>
      <c r="M135" s="72"/>
      <c r="N135" s="72"/>
      <c r="O135" s="72"/>
      <c r="P135" s="72"/>
      <c r="Q135" s="72"/>
      <c r="R135" s="72"/>
      <c r="S135" s="72"/>
      <c r="T135" s="72"/>
      <c r="U135" s="72"/>
      <c r="V135" s="72"/>
      <c r="W135" s="72"/>
      <c r="X135" s="72"/>
      <c r="Y135" s="72"/>
      <c r="Z135" s="72"/>
      <c r="AA135" s="65"/>
      <c r="AB135" s="65"/>
      <c r="AC135" s="65"/>
      <c r="AD135" s="65"/>
      <c r="AE135" s="65"/>
      <c r="AF135" s="65"/>
      <c r="AG135" s="65"/>
      <c r="AH135" s="65"/>
      <c r="AI135" s="65"/>
      <c r="AJ135" s="65"/>
      <c r="AK135" s="65"/>
      <c r="AL135" s="65"/>
      <c r="AM135" s="65"/>
      <c r="AN135" s="65"/>
      <c r="AO135" s="65"/>
      <c r="AP135" s="65"/>
      <c r="AQ135" s="65"/>
      <c r="AR135" s="65"/>
      <c r="AS135" s="73"/>
      <c r="AT135" s="73"/>
      <c r="AU135" s="73"/>
    </row>
    <row r="136" spans="1:47" x14ac:dyDescent="0.25">
      <c r="A136" s="4278" t="s">
        <v>3799</v>
      </c>
      <c r="B136" s="84"/>
      <c r="C136" s="84"/>
      <c r="D136" s="4279"/>
      <c r="E136" s="4280"/>
      <c r="F136" s="4281"/>
      <c r="G136" s="4282"/>
      <c r="H136" s="4283"/>
      <c r="I136" s="4284"/>
      <c r="J136" s="4284"/>
      <c r="K136" s="4284"/>
      <c r="L136" s="4284"/>
      <c r="M136" s="73"/>
      <c r="N136" s="73"/>
      <c r="O136" s="73"/>
      <c r="P136" s="73"/>
      <c r="Q136" s="73"/>
      <c r="R136" s="73"/>
      <c r="S136" s="73"/>
      <c r="T136" s="73"/>
      <c r="U136" s="73"/>
      <c r="V136" s="73"/>
      <c r="W136" s="73"/>
      <c r="X136" s="73"/>
      <c r="Y136" s="73"/>
      <c r="Z136" s="73"/>
      <c r="AA136" s="73"/>
      <c r="AB136" s="73"/>
      <c r="AC136" s="84"/>
      <c r="AD136" s="84"/>
      <c r="AE136" s="84"/>
      <c r="AF136" s="84"/>
      <c r="AG136" s="84"/>
      <c r="AH136" s="84"/>
      <c r="AI136" s="84"/>
      <c r="AJ136" s="84"/>
      <c r="AK136" s="84"/>
      <c r="AL136" s="84"/>
      <c r="AM136" s="84"/>
      <c r="AN136" s="84"/>
      <c r="AO136" s="84"/>
      <c r="AP136" s="84"/>
      <c r="AQ136" s="84"/>
      <c r="AR136" s="84"/>
      <c r="AS136" s="84"/>
      <c r="AT136" s="84"/>
      <c r="AU136" s="4285"/>
    </row>
    <row r="137" spans="1:47" x14ac:dyDescent="0.25">
      <c r="A137" s="8714" t="s">
        <v>2837</v>
      </c>
      <c r="B137" s="8717" t="s">
        <v>50</v>
      </c>
      <c r="C137" s="8731" t="s">
        <v>2838</v>
      </c>
      <c r="D137" s="8692"/>
      <c r="E137" s="8713"/>
      <c r="F137" s="7720" t="s">
        <v>3800</v>
      </c>
      <c r="G137" s="8732" t="s">
        <v>3801</v>
      </c>
      <c r="H137" s="8733" t="s">
        <v>2757</v>
      </c>
      <c r="I137" s="8720"/>
      <c r="J137" s="8720"/>
      <c r="K137" s="8720"/>
      <c r="L137" s="8721"/>
      <c r="M137" s="73"/>
      <c r="N137" s="73"/>
      <c r="O137" s="73"/>
      <c r="P137" s="73"/>
      <c r="Q137" s="73"/>
      <c r="R137" s="73"/>
      <c r="S137" s="73"/>
      <c r="T137" s="73"/>
      <c r="U137" s="73"/>
      <c r="V137" s="73"/>
      <c r="W137" s="73"/>
      <c r="X137" s="73"/>
      <c r="Y137" s="73"/>
      <c r="Z137" s="73"/>
      <c r="AA137" s="73"/>
      <c r="AB137" s="84"/>
      <c r="AC137" s="84"/>
      <c r="AD137" s="84"/>
      <c r="AE137" s="84"/>
      <c r="AF137" s="84"/>
      <c r="AG137" s="84"/>
      <c r="AH137" s="84"/>
      <c r="AI137" s="84"/>
      <c r="AJ137" s="84"/>
      <c r="AK137" s="84"/>
      <c r="AL137" s="84"/>
      <c r="AM137" s="84"/>
      <c r="AN137" s="84"/>
      <c r="AO137" s="84"/>
      <c r="AP137" s="84"/>
      <c r="AQ137" s="84"/>
      <c r="AR137" s="84"/>
      <c r="AS137" s="84"/>
      <c r="AT137" s="84"/>
      <c r="AU137" s="4285"/>
    </row>
    <row r="138" spans="1:47" ht="63" x14ac:dyDescent="0.25">
      <c r="A138" s="7715"/>
      <c r="B138" s="7727"/>
      <c r="C138" s="3363" t="s">
        <v>2839</v>
      </c>
      <c r="D138" s="3366" t="s">
        <v>2840</v>
      </c>
      <c r="E138" s="4286" t="s">
        <v>2841</v>
      </c>
      <c r="F138" s="7720"/>
      <c r="G138" s="8732"/>
      <c r="H138" s="4286" t="s">
        <v>2766</v>
      </c>
      <c r="I138" s="2805" t="s">
        <v>2767</v>
      </c>
      <c r="J138" s="2805" t="s">
        <v>2768</v>
      </c>
      <c r="K138" s="4287" t="s">
        <v>483</v>
      </c>
      <c r="L138" s="4287" t="s">
        <v>2758</v>
      </c>
      <c r="M138" s="73"/>
      <c r="N138" s="73"/>
      <c r="O138" s="73"/>
      <c r="P138" s="73"/>
      <c r="Q138" s="73"/>
      <c r="R138" s="73"/>
      <c r="S138" s="73"/>
      <c r="T138" s="73"/>
      <c r="U138" s="73"/>
      <c r="V138" s="73"/>
      <c r="W138" s="73"/>
      <c r="X138" s="73"/>
      <c r="Y138" s="73"/>
      <c r="Z138" s="73"/>
      <c r="AA138" s="73"/>
      <c r="AB138" s="84"/>
      <c r="AC138" s="84"/>
      <c r="AD138" s="84"/>
      <c r="AE138" s="84"/>
      <c r="AF138" s="84"/>
      <c r="AG138" s="84"/>
      <c r="AH138" s="84"/>
      <c r="AI138" s="84"/>
      <c r="AJ138" s="84"/>
      <c r="AK138" s="84"/>
      <c r="AL138" s="84"/>
      <c r="AM138" s="84"/>
      <c r="AN138" s="84"/>
      <c r="AO138" s="84"/>
      <c r="AP138" s="84"/>
      <c r="AQ138" s="84"/>
      <c r="AR138" s="84"/>
      <c r="AS138" s="84"/>
      <c r="AT138" s="84"/>
      <c r="AU138" s="4285"/>
    </row>
    <row r="139" spans="1:47" x14ac:dyDescent="0.25">
      <c r="A139" s="2812" t="s">
        <v>2782</v>
      </c>
      <c r="B139" s="2244">
        <f>SUM(C139:G139)</f>
        <v>0</v>
      </c>
      <c r="C139" s="704"/>
      <c r="D139" s="710"/>
      <c r="E139" s="2609"/>
      <c r="F139" s="710"/>
      <c r="G139" s="844"/>
      <c r="H139" s="2609"/>
      <c r="I139" s="710"/>
      <c r="J139" s="710"/>
      <c r="K139" s="710"/>
      <c r="L139" s="710"/>
      <c r="M139" s="3647"/>
      <c r="N139" s="4285"/>
      <c r="O139" s="4285"/>
      <c r="P139" s="4285"/>
      <c r="Q139" s="4285"/>
      <c r="R139" s="4285"/>
      <c r="S139" s="4285"/>
      <c r="T139" s="4285"/>
      <c r="U139" s="4285"/>
      <c r="V139" s="4285"/>
      <c r="W139" s="4285"/>
      <c r="X139" s="73"/>
      <c r="Y139" s="73"/>
      <c r="Z139" s="73"/>
      <c r="AA139" s="73"/>
      <c r="AB139" s="84"/>
      <c r="AC139" s="84"/>
      <c r="AD139" s="84"/>
      <c r="AE139" s="84"/>
      <c r="AF139" s="84"/>
      <c r="AG139" s="84"/>
      <c r="AH139" s="84"/>
      <c r="AI139" s="84"/>
      <c r="AJ139" s="84"/>
      <c r="AK139" s="84"/>
      <c r="AL139" s="84"/>
      <c r="AM139" s="84"/>
      <c r="AN139" s="84"/>
      <c r="AO139" s="84"/>
      <c r="AP139" s="84"/>
      <c r="AQ139" s="84"/>
      <c r="AR139" s="84"/>
      <c r="AS139" s="84"/>
      <c r="AT139" s="84"/>
      <c r="AU139" s="4285"/>
    </row>
    <row r="140" spans="1:47" x14ac:dyDescent="0.25">
      <c r="A140" s="2190" t="s">
        <v>2795</v>
      </c>
      <c r="B140" s="40">
        <f>SUM(C140:G140)</f>
        <v>0</v>
      </c>
      <c r="C140" s="41"/>
      <c r="D140" s="296"/>
      <c r="E140" s="44"/>
      <c r="F140" s="296"/>
      <c r="G140" s="1723"/>
      <c r="H140" s="44"/>
      <c r="I140" s="296"/>
      <c r="J140" s="296"/>
      <c r="K140" s="296"/>
      <c r="L140" s="296"/>
      <c r="M140" s="3647"/>
      <c r="N140" s="4285"/>
      <c r="O140" s="4285"/>
      <c r="P140" s="4285"/>
      <c r="Q140" s="4285"/>
      <c r="R140" s="4285"/>
      <c r="S140" s="4285"/>
      <c r="T140" s="4285"/>
      <c r="U140" s="4285"/>
      <c r="V140" s="4285"/>
      <c r="W140" s="4285"/>
      <c r="X140" s="73"/>
      <c r="Y140" s="73"/>
      <c r="Z140" s="73"/>
      <c r="AA140" s="73"/>
      <c r="AB140" s="84"/>
      <c r="AC140" s="84"/>
      <c r="AD140" s="84"/>
      <c r="AE140" s="84"/>
      <c r="AF140" s="84"/>
      <c r="AG140" s="84"/>
      <c r="AH140" s="84"/>
      <c r="AI140" s="84"/>
      <c r="AJ140" s="84"/>
      <c r="AK140" s="84"/>
      <c r="AL140" s="84"/>
      <c r="AM140" s="84"/>
      <c r="AN140" s="84"/>
      <c r="AO140" s="84"/>
      <c r="AP140" s="84"/>
      <c r="AQ140" s="84"/>
      <c r="AR140" s="84"/>
      <c r="AS140" s="84"/>
      <c r="AT140" s="84"/>
      <c r="AU140" s="4285"/>
    </row>
    <row r="141" spans="1:47" x14ac:dyDescent="0.25">
      <c r="A141" s="3925" t="s">
        <v>2796</v>
      </c>
      <c r="B141" s="45">
        <f>SUM(C141:G141)</f>
        <v>0</v>
      </c>
      <c r="C141" s="175"/>
      <c r="D141" s="339"/>
      <c r="E141" s="2025"/>
      <c r="F141" s="339"/>
      <c r="G141" s="845"/>
      <c r="H141" s="2025"/>
      <c r="I141" s="339"/>
      <c r="J141" s="339"/>
      <c r="K141" s="339"/>
      <c r="L141" s="339"/>
      <c r="M141" s="3647"/>
      <c r="N141" s="4285"/>
      <c r="O141" s="4285"/>
      <c r="P141" s="4285"/>
      <c r="Q141" s="4285"/>
      <c r="R141" s="4285"/>
      <c r="S141" s="4285"/>
      <c r="T141" s="4285"/>
      <c r="U141" s="4285"/>
      <c r="V141" s="4285"/>
      <c r="W141" s="4285"/>
      <c r="X141" s="73"/>
      <c r="Y141" s="73"/>
      <c r="Z141" s="73"/>
      <c r="AA141" s="73"/>
      <c r="AB141" s="84"/>
      <c r="AC141" s="84"/>
      <c r="AD141" s="84"/>
      <c r="AE141" s="84"/>
      <c r="AF141" s="84"/>
      <c r="AG141" s="84"/>
      <c r="AH141" s="84"/>
      <c r="AI141" s="84"/>
      <c r="AJ141" s="84"/>
      <c r="AK141" s="84"/>
      <c r="AL141" s="84"/>
      <c r="AM141" s="84"/>
      <c r="AN141" s="84"/>
      <c r="AO141" s="84"/>
      <c r="AP141" s="84"/>
      <c r="AQ141" s="84"/>
      <c r="AR141" s="84"/>
      <c r="AS141" s="84"/>
      <c r="AT141" s="84"/>
      <c r="AU141" s="4285"/>
    </row>
    <row r="142" spans="1:47" x14ac:dyDescent="0.25">
      <c r="A142" s="2819" t="s">
        <v>3802</v>
      </c>
      <c r="B142" s="84"/>
      <c r="C142" s="84"/>
      <c r="D142" s="2214"/>
      <c r="E142" s="2214"/>
      <c r="F142" s="2214"/>
      <c r="G142" s="2214"/>
      <c r="H142" s="2214"/>
      <c r="I142" s="2214"/>
      <c r="J142" s="2214"/>
      <c r="K142" s="2214"/>
      <c r="L142" s="2214"/>
      <c r="M142" s="73"/>
      <c r="N142" s="73"/>
      <c r="O142" s="73"/>
      <c r="P142" s="73"/>
      <c r="Q142" s="73"/>
      <c r="R142" s="73"/>
      <c r="S142" s="73"/>
      <c r="T142" s="73"/>
      <c r="U142" s="73"/>
      <c r="V142" s="73"/>
      <c r="W142" s="73"/>
      <c r="X142" s="73"/>
      <c r="Y142" s="73"/>
      <c r="Z142" s="73"/>
      <c r="AA142" s="73"/>
      <c r="AB142" s="73"/>
      <c r="AC142" s="84"/>
      <c r="AD142" s="84"/>
      <c r="AE142" s="84"/>
      <c r="AF142" s="84"/>
      <c r="AG142" s="84"/>
      <c r="AH142" s="84"/>
      <c r="AI142" s="84"/>
      <c r="AJ142" s="84"/>
      <c r="AK142" s="84"/>
      <c r="AL142" s="84"/>
      <c r="AM142" s="84"/>
      <c r="AN142" s="84"/>
      <c r="AO142" s="84"/>
      <c r="AP142" s="84"/>
      <c r="AQ142" s="84"/>
      <c r="AR142" s="84"/>
      <c r="AS142" s="84"/>
      <c r="AT142" s="84"/>
      <c r="AU142" s="4285"/>
    </row>
    <row r="143" spans="1:47" x14ac:dyDescent="0.25">
      <c r="A143" s="8714" t="s">
        <v>2842</v>
      </c>
      <c r="B143" s="8717" t="s">
        <v>2843</v>
      </c>
      <c r="C143" s="8731" t="s">
        <v>2844</v>
      </c>
      <c r="D143" s="8713"/>
      <c r="E143" s="8692" t="s">
        <v>2845</v>
      </c>
      <c r="F143" s="8713"/>
      <c r="G143" s="8692" t="s">
        <v>2846</v>
      </c>
      <c r="H143" s="8713"/>
      <c r="I143" s="8731" t="s">
        <v>2847</v>
      </c>
      <c r="J143" s="8713"/>
      <c r="K143" s="7720" t="s">
        <v>2758</v>
      </c>
      <c r="L143" s="7720"/>
      <c r="M143" s="2219"/>
      <c r="N143" s="38"/>
      <c r="O143" s="72"/>
      <c r="P143" s="72"/>
      <c r="Q143" s="72"/>
      <c r="R143" s="72"/>
      <c r="S143" s="72"/>
      <c r="T143" s="72"/>
      <c r="U143" s="72"/>
      <c r="V143" s="72"/>
      <c r="W143" s="72"/>
      <c r="X143" s="72"/>
      <c r="Y143" s="72"/>
      <c r="Z143" s="72"/>
      <c r="AA143" s="72"/>
      <c r="AB143" s="72"/>
      <c r="AC143" s="65"/>
      <c r="AD143" s="65"/>
      <c r="AE143" s="65"/>
      <c r="AF143" s="65"/>
      <c r="AG143" s="65"/>
      <c r="AH143" s="65"/>
      <c r="AI143" s="65"/>
      <c r="AJ143" s="65"/>
      <c r="AK143" s="65"/>
      <c r="AL143" s="65"/>
      <c r="AM143" s="65"/>
      <c r="AN143" s="65"/>
      <c r="AO143" s="65"/>
      <c r="AP143" s="65"/>
      <c r="AQ143" s="65"/>
      <c r="AR143" s="65"/>
      <c r="AS143" s="65"/>
      <c r="AT143" s="65"/>
      <c r="AU143" s="4285"/>
    </row>
    <row r="144" spans="1:47" x14ac:dyDescent="0.25">
      <c r="A144" s="7715"/>
      <c r="B144" s="7727"/>
      <c r="C144" s="2790" t="s">
        <v>2848</v>
      </c>
      <c r="D144" s="4286" t="s">
        <v>2849</v>
      </c>
      <c r="E144" s="2790" t="s">
        <v>2848</v>
      </c>
      <c r="F144" s="4288" t="s">
        <v>2849</v>
      </c>
      <c r="G144" s="2790" t="s">
        <v>2848</v>
      </c>
      <c r="H144" s="4286" t="s">
        <v>2849</v>
      </c>
      <c r="I144" s="2790" t="s">
        <v>2848</v>
      </c>
      <c r="J144" s="4286" t="s">
        <v>2849</v>
      </c>
      <c r="K144" s="4286" t="s">
        <v>2850</v>
      </c>
      <c r="L144" s="4286" t="s">
        <v>2849</v>
      </c>
      <c r="M144" s="2214"/>
      <c r="N144" s="59"/>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4285"/>
    </row>
    <row r="145" spans="1:47" ht="21" x14ac:dyDescent="0.25">
      <c r="A145" s="8717" t="s">
        <v>2851</v>
      </c>
      <c r="B145" s="2812" t="s">
        <v>2430</v>
      </c>
      <c r="C145" s="704"/>
      <c r="D145" s="2609"/>
      <c r="E145" s="704"/>
      <c r="F145" s="2609"/>
      <c r="G145" s="704"/>
      <c r="H145" s="2609"/>
      <c r="I145" s="704"/>
      <c r="J145" s="2609"/>
      <c r="K145" s="2609"/>
      <c r="L145" s="2609"/>
      <c r="M145" s="2214"/>
      <c r="N145" s="59"/>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4285"/>
    </row>
    <row r="146" spans="1:47" ht="31.5" x14ac:dyDescent="0.25">
      <c r="A146" s="6502"/>
      <c r="B146" s="2190" t="s">
        <v>2852</v>
      </c>
      <c r="C146" s="41"/>
      <c r="D146" s="44"/>
      <c r="E146" s="41"/>
      <c r="F146" s="44"/>
      <c r="G146" s="41"/>
      <c r="H146" s="44"/>
      <c r="I146" s="41"/>
      <c r="J146" s="44"/>
      <c r="K146" s="44"/>
      <c r="L146" s="44"/>
      <c r="M146" s="2214"/>
      <c r="N146" s="59"/>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4285"/>
    </row>
    <row r="147" spans="1:47" ht="21" x14ac:dyDescent="0.25">
      <c r="A147" s="6502"/>
      <c r="B147" s="2190" t="s">
        <v>2853</v>
      </c>
      <c r="C147" s="41"/>
      <c r="D147" s="44"/>
      <c r="E147" s="41"/>
      <c r="F147" s="44"/>
      <c r="G147" s="41"/>
      <c r="H147" s="44"/>
      <c r="I147" s="41"/>
      <c r="J147" s="44"/>
      <c r="K147" s="44"/>
      <c r="L147" s="44"/>
      <c r="M147" s="2214"/>
      <c r="N147" s="59"/>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4285"/>
    </row>
    <row r="148" spans="1:47" ht="21" x14ac:dyDescent="0.25">
      <c r="A148" s="7727"/>
      <c r="B148" s="2190" t="s">
        <v>2854</v>
      </c>
      <c r="C148" s="175"/>
      <c r="D148" s="2025"/>
      <c r="E148" s="175"/>
      <c r="F148" s="2025"/>
      <c r="G148" s="175"/>
      <c r="H148" s="2025"/>
      <c r="I148" s="175"/>
      <c r="J148" s="2025"/>
      <c r="K148" s="2025"/>
      <c r="L148" s="2025"/>
      <c r="M148" s="2214"/>
      <c r="N148" s="59"/>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4285"/>
    </row>
    <row r="149" spans="1:47" ht="21" x14ac:dyDescent="0.25">
      <c r="A149" s="7720" t="s">
        <v>2855</v>
      </c>
      <c r="B149" s="2812" t="s">
        <v>2418</v>
      </c>
      <c r="C149" s="704"/>
      <c r="D149" s="2609"/>
      <c r="E149" s="704"/>
      <c r="F149" s="2609"/>
      <c r="G149" s="704"/>
      <c r="H149" s="2609"/>
      <c r="I149" s="704"/>
      <c r="J149" s="2609"/>
      <c r="K149" s="2609"/>
      <c r="L149" s="2609"/>
      <c r="M149" s="2214"/>
      <c r="N149" s="59"/>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4285"/>
    </row>
    <row r="150" spans="1:47" ht="31.5" x14ac:dyDescent="0.25">
      <c r="A150" s="7712"/>
      <c r="B150" s="2190" t="s">
        <v>2856</v>
      </c>
      <c r="C150" s="41"/>
      <c r="D150" s="44"/>
      <c r="E150" s="41"/>
      <c r="F150" s="44"/>
      <c r="G150" s="41"/>
      <c r="H150" s="44"/>
      <c r="I150" s="41"/>
      <c r="J150" s="44"/>
      <c r="K150" s="44"/>
      <c r="L150" s="44"/>
      <c r="M150" s="2214"/>
      <c r="N150" s="59"/>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4285"/>
    </row>
    <row r="151" spans="1:47" ht="21" x14ac:dyDescent="0.25">
      <c r="A151" s="7712"/>
      <c r="B151" s="2190" t="s">
        <v>2854</v>
      </c>
      <c r="C151" s="41"/>
      <c r="D151" s="44"/>
      <c r="E151" s="41"/>
      <c r="F151" s="44"/>
      <c r="G151" s="41"/>
      <c r="H151" s="44"/>
      <c r="I151" s="41"/>
      <c r="J151" s="44"/>
      <c r="K151" s="44"/>
      <c r="L151" s="44"/>
      <c r="M151" s="2214"/>
      <c r="N151" s="59"/>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4285"/>
    </row>
    <row r="152" spans="1:47" x14ac:dyDescent="0.25">
      <c r="A152" s="7712"/>
      <c r="B152" s="4289" t="s">
        <v>2857</v>
      </c>
      <c r="C152" s="2013"/>
      <c r="D152" s="173"/>
      <c r="E152" s="2013"/>
      <c r="F152" s="173"/>
      <c r="G152" s="2013"/>
      <c r="H152" s="173"/>
      <c r="I152" s="2013"/>
      <c r="J152" s="173"/>
      <c r="K152" s="173"/>
      <c r="L152" s="173"/>
      <c r="M152" s="2214"/>
      <c r="N152" s="59"/>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4285"/>
    </row>
    <row r="153" spans="1:47" x14ac:dyDescent="0.25">
      <c r="A153" s="7712"/>
      <c r="B153" s="3925" t="s">
        <v>2858</v>
      </c>
      <c r="C153" s="175"/>
      <c r="D153" s="2025"/>
      <c r="E153" s="175"/>
      <c r="F153" s="2025"/>
      <c r="G153" s="175"/>
      <c r="H153" s="2025"/>
      <c r="I153" s="175"/>
      <c r="J153" s="2025"/>
      <c r="K153" s="2025"/>
      <c r="L153" s="2025"/>
      <c r="M153" s="2214"/>
      <c r="N153" s="59"/>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4285"/>
    </row>
    <row r="154" spans="1:47" ht="21" x14ac:dyDescent="0.25">
      <c r="A154" s="8717" t="s">
        <v>2859</v>
      </c>
      <c r="B154" s="2812" t="s">
        <v>2860</v>
      </c>
      <c r="C154" s="704"/>
      <c r="D154" s="2609"/>
      <c r="E154" s="704"/>
      <c r="F154" s="2609"/>
      <c r="G154" s="704"/>
      <c r="H154" s="2609"/>
      <c r="I154" s="704"/>
      <c r="J154" s="2609"/>
      <c r="K154" s="2609"/>
      <c r="L154" s="2609"/>
      <c r="M154" s="2214"/>
      <c r="N154" s="59"/>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4285"/>
    </row>
    <row r="155" spans="1:47" ht="31.5" x14ac:dyDescent="0.25">
      <c r="A155" s="6502"/>
      <c r="B155" s="2190" t="s">
        <v>2856</v>
      </c>
      <c r="C155" s="41"/>
      <c r="D155" s="44"/>
      <c r="E155" s="41"/>
      <c r="F155" s="44"/>
      <c r="G155" s="41"/>
      <c r="H155" s="44"/>
      <c r="I155" s="41"/>
      <c r="J155" s="44"/>
      <c r="K155" s="44"/>
      <c r="L155" s="44"/>
      <c r="M155" s="2214"/>
      <c r="N155" s="59"/>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4285"/>
    </row>
    <row r="156" spans="1:47" ht="21" x14ac:dyDescent="0.25">
      <c r="A156" s="6502"/>
      <c r="B156" s="2190" t="s">
        <v>2854</v>
      </c>
      <c r="C156" s="41"/>
      <c r="D156" s="44"/>
      <c r="E156" s="41"/>
      <c r="F156" s="44"/>
      <c r="G156" s="41"/>
      <c r="H156" s="44"/>
      <c r="I156" s="41"/>
      <c r="J156" s="44"/>
      <c r="K156" s="44"/>
      <c r="L156" s="44"/>
      <c r="M156" s="59"/>
      <c r="N156" s="59"/>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4285"/>
    </row>
    <row r="157" spans="1:47" x14ac:dyDescent="0.25">
      <c r="A157" s="6502"/>
      <c r="B157" s="4289" t="s">
        <v>2861</v>
      </c>
      <c r="C157" s="41"/>
      <c r="D157" s="44"/>
      <c r="E157" s="41"/>
      <c r="F157" s="44"/>
      <c r="G157" s="41"/>
      <c r="H157" s="44"/>
      <c r="I157" s="41"/>
      <c r="J157" s="44"/>
      <c r="K157" s="44"/>
      <c r="L157" s="44"/>
      <c r="M157" s="59"/>
      <c r="N157" s="59"/>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4285"/>
    </row>
    <row r="158" spans="1:47" x14ac:dyDescent="0.25">
      <c r="A158" s="6502"/>
      <c r="B158" s="4289" t="s">
        <v>2857</v>
      </c>
      <c r="C158" s="41"/>
      <c r="D158" s="44"/>
      <c r="E158" s="41"/>
      <c r="F158" s="44"/>
      <c r="G158" s="41"/>
      <c r="H158" s="44"/>
      <c r="I158" s="41"/>
      <c r="J158" s="44"/>
      <c r="K158" s="44"/>
      <c r="L158" s="44"/>
      <c r="M158" s="59"/>
      <c r="N158" s="59"/>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4285"/>
    </row>
    <row r="159" spans="1:47" x14ac:dyDescent="0.25">
      <c r="A159" s="7727"/>
      <c r="B159" s="3925" t="s">
        <v>2858</v>
      </c>
      <c r="C159" s="2020"/>
      <c r="D159" s="599"/>
      <c r="E159" s="2020"/>
      <c r="F159" s="599"/>
      <c r="G159" s="2020"/>
      <c r="H159" s="599"/>
      <c r="I159" s="2020"/>
      <c r="J159" s="599"/>
      <c r="K159" s="599"/>
      <c r="L159" s="599"/>
      <c r="M159" s="59"/>
      <c r="N159" s="59"/>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4285"/>
    </row>
    <row r="160" spans="1:47" ht="21" x14ac:dyDescent="0.25">
      <c r="A160" s="4290" t="s">
        <v>2862</v>
      </c>
      <c r="B160" s="4291" t="s">
        <v>2853</v>
      </c>
      <c r="C160" s="2803"/>
      <c r="D160" s="4292"/>
      <c r="E160" s="2803"/>
      <c r="F160" s="4292"/>
      <c r="G160" s="2803"/>
      <c r="H160" s="4292"/>
      <c r="I160" s="2803"/>
      <c r="J160" s="4292"/>
      <c r="K160" s="4292"/>
      <c r="L160" s="4292"/>
      <c r="M160" s="59"/>
      <c r="N160" s="59"/>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4285"/>
    </row>
    <row r="161" spans="1:47" x14ac:dyDescent="0.25">
      <c r="A161" s="983" t="s">
        <v>2863</v>
      </c>
      <c r="B161" s="84"/>
      <c r="C161" s="84"/>
      <c r="D161" s="59"/>
      <c r="E161" s="59"/>
      <c r="F161" s="59"/>
      <c r="G161" s="59"/>
      <c r="H161" s="59"/>
      <c r="I161" s="59"/>
      <c r="J161" s="59"/>
      <c r="K161" s="59"/>
      <c r="L161" s="59"/>
      <c r="M161" s="59"/>
      <c r="N161" s="59"/>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84"/>
      <c r="AU161" s="73"/>
    </row>
    <row r="162" spans="1:47" x14ac:dyDescent="0.25">
      <c r="A162" s="4278" t="s">
        <v>2864</v>
      </c>
      <c r="B162" s="3010"/>
      <c r="C162" s="59"/>
      <c r="D162" s="4162"/>
      <c r="E162" s="4293"/>
      <c r="F162" s="4162"/>
      <c r="G162" s="4293"/>
      <c r="H162" s="4293"/>
      <c r="I162" s="4162"/>
      <c r="J162" s="4294"/>
      <c r="K162" s="4294"/>
      <c r="L162" s="4294"/>
      <c r="M162" s="4294"/>
      <c r="N162" s="4294"/>
      <c r="O162" s="4295"/>
      <c r="P162" s="4295"/>
      <c r="Q162" s="4295"/>
      <c r="R162" s="4296"/>
      <c r="S162" s="2928"/>
      <c r="T162" s="4295"/>
      <c r="U162" s="4295"/>
      <c r="V162" s="4296"/>
      <c r="W162" s="4296"/>
      <c r="X162" s="2928"/>
      <c r="Y162" s="4295"/>
      <c r="Z162" s="4296"/>
      <c r="AA162" s="4296"/>
      <c r="AB162" s="2928"/>
      <c r="AC162" s="4295"/>
      <c r="AD162" s="4295"/>
      <c r="AE162" s="4295"/>
      <c r="AF162" s="4295"/>
      <c r="AG162" s="4296"/>
      <c r="AH162" s="3138"/>
      <c r="AI162" s="2928"/>
      <c r="AJ162" s="4296"/>
      <c r="AK162" s="4296"/>
      <c r="AL162" s="4296"/>
      <c r="AM162" s="4296"/>
      <c r="AN162" s="4296"/>
      <c r="AO162" s="3138"/>
      <c r="AP162" s="2928"/>
      <c r="AQ162" s="4296"/>
      <c r="AR162" s="4296"/>
      <c r="AS162" s="4296"/>
      <c r="AT162" s="73"/>
      <c r="AU162" s="73"/>
    </row>
    <row r="163" spans="1:47" x14ac:dyDescent="0.25">
      <c r="A163" s="8725" t="s">
        <v>667</v>
      </c>
      <c r="B163" s="8707" t="s">
        <v>50</v>
      </c>
      <c r="C163" s="7654"/>
      <c r="D163" s="8716"/>
      <c r="E163" s="8727" t="s">
        <v>364</v>
      </c>
      <c r="F163" s="8720"/>
      <c r="G163" s="8720"/>
      <c r="H163" s="8720"/>
      <c r="I163" s="8720"/>
      <c r="J163" s="8720"/>
      <c r="K163" s="8720"/>
      <c r="L163" s="8720"/>
      <c r="M163" s="8720"/>
      <c r="N163" s="8720"/>
      <c r="O163" s="8720"/>
      <c r="P163" s="8720"/>
      <c r="Q163" s="8720"/>
      <c r="R163" s="8720"/>
      <c r="S163" s="8720"/>
      <c r="T163" s="8720"/>
      <c r="U163" s="8720"/>
      <c r="V163" s="8720"/>
      <c r="W163" s="8720"/>
      <c r="X163" s="8720"/>
      <c r="Y163" s="8720"/>
      <c r="Z163" s="8720"/>
      <c r="AA163" s="8720"/>
      <c r="AB163" s="8720"/>
      <c r="AC163" s="8720"/>
      <c r="AD163" s="8720"/>
      <c r="AE163" s="8720"/>
      <c r="AF163" s="8720"/>
      <c r="AG163" s="8720"/>
      <c r="AH163" s="8720"/>
      <c r="AI163" s="8720"/>
      <c r="AJ163" s="8720"/>
      <c r="AK163" s="8720"/>
      <c r="AL163" s="8720"/>
      <c r="AM163" s="8720"/>
      <c r="AN163" s="8720"/>
      <c r="AO163" s="8720"/>
      <c r="AP163" s="7575"/>
      <c r="AQ163" s="8728" t="s">
        <v>3803</v>
      </c>
      <c r="AR163" s="8728"/>
      <c r="AS163" s="8729"/>
      <c r="AT163" s="73"/>
      <c r="AU163" s="73"/>
    </row>
    <row r="164" spans="1:47" x14ac:dyDescent="0.25">
      <c r="A164" s="8726"/>
      <c r="B164" s="7631"/>
      <c r="C164" s="7564"/>
      <c r="D164" s="7632"/>
      <c r="E164" s="8691" t="s">
        <v>2759</v>
      </c>
      <c r="F164" s="8713"/>
      <c r="G164" s="8691" t="s">
        <v>2760</v>
      </c>
      <c r="H164" s="8713"/>
      <c r="I164" s="8691" t="s">
        <v>2761</v>
      </c>
      <c r="J164" s="8713"/>
      <c r="K164" s="8691" t="s">
        <v>510</v>
      </c>
      <c r="L164" s="8713"/>
      <c r="M164" s="8691" t="s">
        <v>511</v>
      </c>
      <c r="N164" s="8713"/>
      <c r="O164" s="8691" t="s">
        <v>615</v>
      </c>
      <c r="P164" s="8713"/>
      <c r="Q164" s="8691" t="s">
        <v>2762</v>
      </c>
      <c r="R164" s="8713"/>
      <c r="S164" s="8691" t="s">
        <v>2763</v>
      </c>
      <c r="T164" s="8713"/>
      <c r="U164" s="8691" t="s">
        <v>2764</v>
      </c>
      <c r="V164" s="8713"/>
      <c r="W164" s="8691" t="s">
        <v>17</v>
      </c>
      <c r="X164" s="8713"/>
      <c r="Y164" s="8691" t="s">
        <v>18</v>
      </c>
      <c r="Z164" s="8713"/>
      <c r="AA164" s="8691" t="s">
        <v>2765</v>
      </c>
      <c r="AB164" s="8713"/>
      <c r="AC164" s="8691" t="s">
        <v>20</v>
      </c>
      <c r="AD164" s="8713"/>
      <c r="AE164" s="8691" t="s">
        <v>21</v>
      </c>
      <c r="AF164" s="8713"/>
      <c r="AG164" s="8691" t="s">
        <v>22</v>
      </c>
      <c r="AH164" s="8713"/>
      <c r="AI164" s="8691" t="s">
        <v>23</v>
      </c>
      <c r="AJ164" s="8713"/>
      <c r="AK164" s="8691" t="s">
        <v>24</v>
      </c>
      <c r="AL164" s="8713"/>
      <c r="AM164" s="8691" t="s">
        <v>25</v>
      </c>
      <c r="AN164" s="8713"/>
      <c r="AO164" s="8719" t="s">
        <v>26</v>
      </c>
      <c r="AP164" s="7575"/>
      <c r="AQ164" s="8730" t="s">
        <v>2865</v>
      </c>
      <c r="AR164" s="8719" t="s">
        <v>2866</v>
      </c>
      <c r="AS164" s="8720"/>
      <c r="AT164" s="4297"/>
      <c r="AU164" s="73"/>
    </row>
    <row r="165" spans="1:47" ht="31.5" x14ac:dyDescent="0.25">
      <c r="A165" s="8309"/>
      <c r="B165" s="4298" t="s">
        <v>55</v>
      </c>
      <c r="C165" s="4299" t="s">
        <v>81</v>
      </c>
      <c r="D165" s="2221" t="s">
        <v>56</v>
      </c>
      <c r="E165" s="4300" t="s">
        <v>81</v>
      </c>
      <c r="F165" s="4288" t="s">
        <v>56</v>
      </c>
      <c r="G165" s="4300" t="s">
        <v>81</v>
      </c>
      <c r="H165" s="4288" t="s">
        <v>56</v>
      </c>
      <c r="I165" s="4300" t="s">
        <v>81</v>
      </c>
      <c r="J165" s="4288" t="s">
        <v>56</v>
      </c>
      <c r="K165" s="4300" t="s">
        <v>81</v>
      </c>
      <c r="L165" s="4288" t="s">
        <v>56</v>
      </c>
      <c r="M165" s="4300" t="s">
        <v>81</v>
      </c>
      <c r="N165" s="4288" t="s">
        <v>56</v>
      </c>
      <c r="O165" s="4300" t="s">
        <v>81</v>
      </c>
      <c r="P165" s="4288" t="s">
        <v>56</v>
      </c>
      <c r="Q165" s="4300" t="s">
        <v>81</v>
      </c>
      <c r="R165" s="4288" t="s">
        <v>56</v>
      </c>
      <c r="S165" s="4300" t="s">
        <v>81</v>
      </c>
      <c r="T165" s="4288" t="s">
        <v>56</v>
      </c>
      <c r="U165" s="4300" t="s">
        <v>81</v>
      </c>
      <c r="V165" s="4288" t="s">
        <v>56</v>
      </c>
      <c r="W165" s="4300" t="s">
        <v>81</v>
      </c>
      <c r="X165" s="4288" t="s">
        <v>56</v>
      </c>
      <c r="Y165" s="4300" t="s">
        <v>81</v>
      </c>
      <c r="Z165" s="4288" t="s">
        <v>56</v>
      </c>
      <c r="AA165" s="4300" t="s">
        <v>81</v>
      </c>
      <c r="AB165" s="4288" t="s">
        <v>56</v>
      </c>
      <c r="AC165" s="4300" t="s">
        <v>81</v>
      </c>
      <c r="AD165" s="4288" t="s">
        <v>56</v>
      </c>
      <c r="AE165" s="4300" t="s">
        <v>81</v>
      </c>
      <c r="AF165" s="4288" t="s">
        <v>56</v>
      </c>
      <c r="AG165" s="4300" t="s">
        <v>81</v>
      </c>
      <c r="AH165" s="4288" t="s">
        <v>56</v>
      </c>
      <c r="AI165" s="4300" t="s">
        <v>81</v>
      </c>
      <c r="AJ165" s="4288" t="s">
        <v>56</v>
      </c>
      <c r="AK165" s="4300" t="s">
        <v>81</v>
      </c>
      <c r="AL165" s="4288" t="s">
        <v>56</v>
      </c>
      <c r="AM165" s="4300" t="s">
        <v>81</v>
      </c>
      <c r="AN165" s="4288" t="s">
        <v>56</v>
      </c>
      <c r="AO165" s="4300" t="s">
        <v>81</v>
      </c>
      <c r="AP165" s="4301" t="s">
        <v>56</v>
      </c>
      <c r="AQ165" s="7687"/>
      <c r="AR165" s="4302" t="s">
        <v>2867</v>
      </c>
      <c r="AS165" s="4286" t="s">
        <v>2868</v>
      </c>
      <c r="AT165" s="73"/>
      <c r="AU165" s="73"/>
    </row>
    <row r="166" spans="1:47" x14ac:dyDescent="0.25">
      <c r="A166" s="4303" t="s">
        <v>2781</v>
      </c>
      <c r="B166" s="4304">
        <f t="shared" ref="B166:B192" si="8">SUM(C166+D166)</f>
        <v>0</v>
      </c>
      <c r="C166" s="4305">
        <f t="shared" ref="C166:D192" si="9">SUM(E166+G166+I166+K166+M166+O166+Q166+S166+U166+W166+Y166+AA166+AC166+AE166+AG166+AI166+AK166+AM166+AO166)</f>
        <v>0</v>
      </c>
      <c r="D166" s="4306">
        <f t="shared" si="9"/>
        <v>0</v>
      </c>
      <c r="E166" s="4307"/>
      <c r="F166" s="4292"/>
      <c r="G166" s="4307"/>
      <c r="H166" s="4308"/>
      <c r="I166" s="4307"/>
      <c r="J166" s="4308"/>
      <c r="K166" s="4307"/>
      <c r="L166" s="4308"/>
      <c r="M166" s="4307"/>
      <c r="N166" s="4308"/>
      <c r="O166" s="4307"/>
      <c r="P166" s="4308"/>
      <c r="Q166" s="4307"/>
      <c r="R166" s="4308"/>
      <c r="S166" s="4307"/>
      <c r="T166" s="4308"/>
      <c r="U166" s="4307"/>
      <c r="V166" s="4308"/>
      <c r="W166" s="4307"/>
      <c r="X166" s="4308"/>
      <c r="Y166" s="4307"/>
      <c r="Z166" s="4308"/>
      <c r="AA166" s="4307"/>
      <c r="AB166" s="4308"/>
      <c r="AC166" s="4307"/>
      <c r="AD166" s="4308"/>
      <c r="AE166" s="4307"/>
      <c r="AF166" s="4308"/>
      <c r="AG166" s="4307"/>
      <c r="AH166" s="4308"/>
      <c r="AI166" s="4307"/>
      <c r="AJ166" s="4308"/>
      <c r="AK166" s="4307"/>
      <c r="AL166" s="4308"/>
      <c r="AM166" s="4307"/>
      <c r="AN166" s="4308"/>
      <c r="AO166" s="4309"/>
      <c r="AP166" s="4310"/>
      <c r="AQ166" s="4311"/>
      <c r="AR166" s="4312"/>
      <c r="AS166" s="4292"/>
      <c r="AT166" s="4313">
        <f t="shared" ref="AT166:AT198" si="10">CA166</f>
        <v>0</v>
      </c>
      <c r="AU166" s="72"/>
    </row>
    <row r="167" spans="1:47" ht="22.5" x14ac:dyDescent="0.25">
      <c r="A167" s="4314" t="s">
        <v>2769</v>
      </c>
      <c r="B167" s="4315">
        <f t="shared" si="8"/>
        <v>0</v>
      </c>
      <c r="C167" s="4316">
        <f t="shared" si="9"/>
        <v>0</v>
      </c>
      <c r="D167" s="4317">
        <f t="shared" si="9"/>
        <v>0</v>
      </c>
      <c r="E167" s="3196"/>
      <c r="F167" s="4318"/>
      <c r="G167" s="3196"/>
      <c r="H167" s="3655"/>
      <c r="I167" s="3196"/>
      <c r="J167" s="3655"/>
      <c r="K167" s="3196"/>
      <c r="L167" s="3655"/>
      <c r="M167" s="3196"/>
      <c r="N167" s="3655"/>
      <c r="O167" s="3196"/>
      <c r="P167" s="3655"/>
      <c r="Q167" s="3196"/>
      <c r="R167" s="3655"/>
      <c r="S167" s="3196"/>
      <c r="T167" s="3655"/>
      <c r="U167" s="3196"/>
      <c r="V167" s="3655"/>
      <c r="W167" s="3196"/>
      <c r="X167" s="3655"/>
      <c r="Y167" s="3196"/>
      <c r="Z167" s="3655"/>
      <c r="AA167" s="3196"/>
      <c r="AB167" s="3655"/>
      <c r="AC167" s="3196"/>
      <c r="AD167" s="3655"/>
      <c r="AE167" s="3196"/>
      <c r="AF167" s="3655"/>
      <c r="AG167" s="3196"/>
      <c r="AH167" s="3655"/>
      <c r="AI167" s="3196"/>
      <c r="AJ167" s="3655"/>
      <c r="AK167" s="3196"/>
      <c r="AL167" s="3655"/>
      <c r="AM167" s="3196"/>
      <c r="AN167" s="3655"/>
      <c r="AO167" s="4319"/>
      <c r="AP167" s="3703"/>
      <c r="AQ167" s="4320"/>
      <c r="AR167" s="4321"/>
      <c r="AS167" s="4318"/>
      <c r="AT167" s="4313">
        <f t="shared" si="10"/>
        <v>0</v>
      </c>
      <c r="AU167" s="72"/>
    </row>
    <row r="168" spans="1:47" ht="22.5" x14ac:dyDescent="0.25">
      <c r="A168" s="4322" t="s">
        <v>2869</v>
      </c>
      <c r="B168" s="767">
        <f t="shared" si="8"/>
        <v>0</v>
      </c>
      <c r="C168" s="999">
        <f t="shared" si="9"/>
        <v>0</v>
      </c>
      <c r="D168" s="1526">
        <f t="shared" si="9"/>
        <v>0</v>
      </c>
      <c r="E168" s="332"/>
      <c r="F168" s="299"/>
      <c r="G168" s="332"/>
      <c r="H168" s="593"/>
      <c r="I168" s="332"/>
      <c r="J168" s="593"/>
      <c r="K168" s="332"/>
      <c r="L168" s="593"/>
      <c r="M168" s="332"/>
      <c r="N168" s="593"/>
      <c r="O168" s="332"/>
      <c r="P168" s="593"/>
      <c r="Q168" s="332"/>
      <c r="R168" s="593"/>
      <c r="S168" s="332"/>
      <c r="T168" s="593"/>
      <c r="U168" s="332"/>
      <c r="V168" s="593"/>
      <c r="W168" s="332"/>
      <c r="X168" s="593"/>
      <c r="Y168" s="332"/>
      <c r="Z168" s="593"/>
      <c r="AA168" s="332"/>
      <c r="AB168" s="593"/>
      <c r="AC168" s="332"/>
      <c r="AD168" s="593"/>
      <c r="AE168" s="332"/>
      <c r="AF168" s="593"/>
      <c r="AG168" s="332"/>
      <c r="AH168" s="593"/>
      <c r="AI168" s="332"/>
      <c r="AJ168" s="593"/>
      <c r="AK168" s="332"/>
      <c r="AL168" s="593"/>
      <c r="AM168" s="332"/>
      <c r="AN168" s="593"/>
      <c r="AO168" s="2152"/>
      <c r="AP168" s="837"/>
      <c r="AQ168" s="595"/>
      <c r="AR168" s="2613"/>
      <c r="AS168" s="299"/>
      <c r="AT168" s="4313">
        <f t="shared" si="10"/>
        <v>0</v>
      </c>
      <c r="AU168" s="72"/>
    </row>
    <row r="169" spans="1:47" x14ac:dyDescent="0.25">
      <c r="A169" s="4323" t="s">
        <v>2870</v>
      </c>
      <c r="B169" s="775">
        <f t="shared" si="8"/>
        <v>0</v>
      </c>
      <c r="C169" s="1000">
        <f t="shared" si="9"/>
        <v>0</v>
      </c>
      <c r="D169" s="637">
        <f t="shared" si="9"/>
        <v>0</v>
      </c>
      <c r="E169" s="41"/>
      <c r="F169" s="44"/>
      <c r="G169" s="41"/>
      <c r="H169" s="44"/>
      <c r="I169" s="41"/>
      <c r="J169" s="44"/>
      <c r="K169" s="41"/>
      <c r="L169" s="63"/>
      <c r="M169" s="41"/>
      <c r="N169" s="63"/>
      <c r="O169" s="41"/>
      <c r="P169" s="63"/>
      <c r="Q169" s="41"/>
      <c r="R169" s="63"/>
      <c r="S169" s="41"/>
      <c r="T169" s="63"/>
      <c r="U169" s="41"/>
      <c r="V169" s="63"/>
      <c r="W169" s="41"/>
      <c r="X169" s="63"/>
      <c r="Y169" s="41"/>
      <c r="Z169" s="63"/>
      <c r="AA169" s="41"/>
      <c r="AB169" s="44"/>
      <c r="AC169" s="41"/>
      <c r="AD169" s="44"/>
      <c r="AE169" s="41"/>
      <c r="AF169" s="63"/>
      <c r="AG169" s="41"/>
      <c r="AH169" s="63"/>
      <c r="AI169" s="41"/>
      <c r="AJ169" s="63"/>
      <c r="AK169" s="41"/>
      <c r="AL169" s="63"/>
      <c r="AM169" s="41"/>
      <c r="AN169" s="63"/>
      <c r="AO169" s="164"/>
      <c r="AP169" s="43"/>
      <c r="AQ169" s="1091"/>
      <c r="AR169" s="296"/>
      <c r="AS169" s="44"/>
      <c r="AT169" s="4313">
        <f t="shared" si="10"/>
        <v>0</v>
      </c>
      <c r="AU169" s="73"/>
    </row>
    <row r="170" spans="1:47" ht="22.5" x14ac:dyDescent="0.25">
      <c r="A170" s="4323" t="s">
        <v>2871</v>
      </c>
      <c r="B170" s="775">
        <f t="shared" si="8"/>
        <v>0</v>
      </c>
      <c r="C170" s="1000">
        <f t="shared" si="9"/>
        <v>0</v>
      </c>
      <c r="D170" s="637">
        <f t="shared" si="9"/>
        <v>0</v>
      </c>
      <c r="E170" s="41"/>
      <c r="F170" s="44"/>
      <c r="G170" s="41"/>
      <c r="H170" s="44"/>
      <c r="I170" s="41"/>
      <c r="J170" s="44"/>
      <c r="K170" s="41"/>
      <c r="L170" s="63"/>
      <c r="M170" s="41"/>
      <c r="N170" s="63"/>
      <c r="O170" s="41"/>
      <c r="P170" s="63"/>
      <c r="Q170" s="41"/>
      <c r="R170" s="63"/>
      <c r="S170" s="41"/>
      <c r="T170" s="63"/>
      <c r="U170" s="41"/>
      <c r="V170" s="63"/>
      <c r="W170" s="41"/>
      <c r="X170" s="63"/>
      <c r="Y170" s="41"/>
      <c r="Z170" s="63"/>
      <c r="AA170" s="41"/>
      <c r="AB170" s="44"/>
      <c r="AC170" s="41"/>
      <c r="AD170" s="44"/>
      <c r="AE170" s="41"/>
      <c r="AF170" s="63"/>
      <c r="AG170" s="41"/>
      <c r="AH170" s="63"/>
      <c r="AI170" s="41"/>
      <c r="AJ170" s="63"/>
      <c r="AK170" s="41"/>
      <c r="AL170" s="63"/>
      <c r="AM170" s="41"/>
      <c r="AN170" s="63"/>
      <c r="AO170" s="164"/>
      <c r="AP170" s="43"/>
      <c r="AQ170" s="1091"/>
      <c r="AR170" s="296"/>
      <c r="AS170" s="44"/>
      <c r="AT170" s="4313">
        <f t="shared" si="10"/>
        <v>0</v>
      </c>
      <c r="AU170" s="4285"/>
    </row>
    <row r="171" spans="1:47" x14ac:dyDescent="0.25">
      <c r="A171" s="4323" t="s">
        <v>2787</v>
      </c>
      <c r="B171" s="775">
        <f t="shared" si="8"/>
        <v>0</v>
      </c>
      <c r="C171" s="1000">
        <f t="shared" si="9"/>
        <v>0</v>
      </c>
      <c r="D171" s="637">
        <f t="shared" si="9"/>
        <v>0</v>
      </c>
      <c r="E171" s="41"/>
      <c r="F171" s="44"/>
      <c r="G171" s="41"/>
      <c r="H171" s="44"/>
      <c r="I171" s="41"/>
      <c r="J171" s="44"/>
      <c r="K171" s="41"/>
      <c r="L171" s="63"/>
      <c r="M171" s="41"/>
      <c r="N171" s="63"/>
      <c r="O171" s="41"/>
      <c r="P171" s="63"/>
      <c r="Q171" s="41"/>
      <c r="R171" s="63"/>
      <c r="S171" s="41"/>
      <c r="T171" s="63"/>
      <c r="U171" s="41"/>
      <c r="V171" s="63"/>
      <c r="W171" s="41"/>
      <c r="X171" s="63"/>
      <c r="Y171" s="41"/>
      <c r="Z171" s="63"/>
      <c r="AA171" s="41"/>
      <c r="AB171" s="44"/>
      <c r="AC171" s="41"/>
      <c r="AD171" s="44"/>
      <c r="AE171" s="41"/>
      <c r="AF171" s="63"/>
      <c r="AG171" s="41"/>
      <c r="AH171" s="63"/>
      <c r="AI171" s="41"/>
      <c r="AJ171" s="63"/>
      <c r="AK171" s="41"/>
      <c r="AL171" s="63"/>
      <c r="AM171" s="41"/>
      <c r="AN171" s="63"/>
      <c r="AO171" s="164"/>
      <c r="AP171" s="43"/>
      <c r="AQ171" s="1091"/>
      <c r="AR171" s="296"/>
      <c r="AS171" s="44"/>
      <c r="AT171" s="4313">
        <f t="shared" si="10"/>
        <v>0</v>
      </c>
      <c r="AU171" s="4285"/>
    </row>
    <row r="172" spans="1:47" x14ac:dyDescent="0.25">
      <c r="A172" s="4323" t="s">
        <v>2872</v>
      </c>
      <c r="B172" s="775">
        <f t="shared" si="8"/>
        <v>0</v>
      </c>
      <c r="C172" s="1000">
        <f t="shared" si="9"/>
        <v>0</v>
      </c>
      <c r="D172" s="637">
        <f t="shared" si="9"/>
        <v>0</v>
      </c>
      <c r="E172" s="41"/>
      <c r="F172" s="44"/>
      <c r="G172" s="41"/>
      <c r="H172" s="44"/>
      <c r="I172" s="41"/>
      <c r="J172" s="44"/>
      <c r="K172" s="41"/>
      <c r="L172" s="63"/>
      <c r="M172" s="41"/>
      <c r="N172" s="63"/>
      <c r="O172" s="41"/>
      <c r="P172" s="63"/>
      <c r="Q172" s="41"/>
      <c r="R172" s="63"/>
      <c r="S172" s="41"/>
      <c r="T172" s="63"/>
      <c r="U172" s="41"/>
      <c r="V172" s="63"/>
      <c r="W172" s="41"/>
      <c r="X172" s="63"/>
      <c r="Y172" s="41"/>
      <c r="Z172" s="63"/>
      <c r="AA172" s="41"/>
      <c r="AB172" s="44"/>
      <c r="AC172" s="41"/>
      <c r="AD172" s="44"/>
      <c r="AE172" s="41"/>
      <c r="AF172" s="63"/>
      <c r="AG172" s="41"/>
      <c r="AH172" s="63"/>
      <c r="AI172" s="41"/>
      <c r="AJ172" s="63"/>
      <c r="AK172" s="41"/>
      <c r="AL172" s="63"/>
      <c r="AM172" s="41"/>
      <c r="AN172" s="63"/>
      <c r="AO172" s="164"/>
      <c r="AP172" s="43"/>
      <c r="AQ172" s="1091"/>
      <c r="AR172" s="296"/>
      <c r="AS172" s="44"/>
      <c r="AT172" s="4313">
        <f t="shared" si="10"/>
        <v>0</v>
      </c>
      <c r="AU172" s="4285"/>
    </row>
    <row r="173" spans="1:47" x14ac:dyDescent="0.25">
      <c r="A173" s="4323" t="s">
        <v>2873</v>
      </c>
      <c r="B173" s="775">
        <f t="shared" si="8"/>
        <v>0</v>
      </c>
      <c r="C173" s="1000">
        <f t="shared" si="9"/>
        <v>0</v>
      </c>
      <c r="D173" s="637">
        <f t="shared" si="9"/>
        <v>0</v>
      </c>
      <c r="E173" s="41"/>
      <c r="F173" s="44"/>
      <c r="G173" s="41"/>
      <c r="H173" s="44"/>
      <c r="I173" s="41"/>
      <c r="J173" s="44"/>
      <c r="K173" s="41"/>
      <c r="L173" s="63"/>
      <c r="M173" s="41"/>
      <c r="N173" s="63"/>
      <c r="O173" s="41"/>
      <c r="P173" s="63"/>
      <c r="Q173" s="41"/>
      <c r="R173" s="63"/>
      <c r="S173" s="41"/>
      <c r="T173" s="63"/>
      <c r="U173" s="41"/>
      <c r="V173" s="63"/>
      <c r="W173" s="41"/>
      <c r="X173" s="63"/>
      <c r="Y173" s="41"/>
      <c r="Z173" s="63"/>
      <c r="AA173" s="41"/>
      <c r="AB173" s="44"/>
      <c r="AC173" s="41"/>
      <c r="AD173" s="44"/>
      <c r="AE173" s="41"/>
      <c r="AF173" s="63"/>
      <c r="AG173" s="41"/>
      <c r="AH173" s="63"/>
      <c r="AI173" s="41"/>
      <c r="AJ173" s="63"/>
      <c r="AK173" s="41"/>
      <c r="AL173" s="63"/>
      <c r="AM173" s="41"/>
      <c r="AN173" s="63"/>
      <c r="AO173" s="164"/>
      <c r="AP173" s="43"/>
      <c r="AQ173" s="1091"/>
      <c r="AR173" s="296"/>
      <c r="AS173" s="44"/>
      <c r="AT173" s="4313">
        <f t="shared" si="10"/>
        <v>0</v>
      </c>
      <c r="AU173" s="4285"/>
    </row>
    <row r="174" spans="1:47" x14ac:dyDescent="0.25">
      <c r="A174" s="4323" t="s">
        <v>2784</v>
      </c>
      <c r="B174" s="775">
        <f t="shared" si="8"/>
        <v>0</v>
      </c>
      <c r="C174" s="1000">
        <f t="shared" si="9"/>
        <v>0</v>
      </c>
      <c r="D174" s="637">
        <f t="shared" si="9"/>
        <v>0</v>
      </c>
      <c r="E174" s="41"/>
      <c r="F174" s="44"/>
      <c r="G174" s="41"/>
      <c r="H174" s="44"/>
      <c r="I174" s="41"/>
      <c r="J174" s="44"/>
      <c r="K174" s="41"/>
      <c r="L174" s="63"/>
      <c r="M174" s="41"/>
      <c r="N174" s="63"/>
      <c r="O174" s="41"/>
      <c r="P174" s="63"/>
      <c r="Q174" s="41"/>
      <c r="R174" s="63"/>
      <c r="S174" s="41"/>
      <c r="T174" s="63"/>
      <c r="U174" s="41"/>
      <c r="V174" s="63"/>
      <c r="W174" s="41"/>
      <c r="X174" s="63"/>
      <c r="Y174" s="41"/>
      <c r="Z174" s="63"/>
      <c r="AA174" s="41"/>
      <c r="AB174" s="44"/>
      <c r="AC174" s="41"/>
      <c r="AD174" s="44"/>
      <c r="AE174" s="41"/>
      <c r="AF174" s="63"/>
      <c r="AG174" s="41"/>
      <c r="AH174" s="63"/>
      <c r="AI174" s="41"/>
      <c r="AJ174" s="63"/>
      <c r="AK174" s="41"/>
      <c r="AL174" s="63"/>
      <c r="AM174" s="41"/>
      <c r="AN174" s="63"/>
      <c r="AO174" s="164"/>
      <c r="AP174" s="43"/>
      <c r="AQ174" s="1091"/>
      <c r="AR174" s="296"/>
      <c r="AS174" s="44"/>
      <c r="AT174" s="4313">
        <f t="shared" si="10"/>
        <v>0</v>
      </c>
      <c r="AU174" s="4285"/>
    </row>
    <row r="175" spans="1:47" x14ac:dyDescent="0.25">
      <c r="A175" s="4323" t="s">
        <v>2785</v>
      </c>
      <c r="B175" s="775">
        <f t="shared" si="8"/>
        <v>0</v>
      </c>
      <c r="C175" s="1000">
        <f t="shared" si="9"/>
        <v>0</v>
      </c>
      <c r="D175" s="637">
        <f t="shared" si="9"/>
        <v>0</v>
      </c>
      <c r="E175" s="41"/>
      <c r="F175" s="44"/>
      <c r="G175" s="41"/>
      <c r="H175" s="44"/>
      <c r="I175" s="41"/>
      <c r="J175" s="44"/>
      <c r="K175" s="41"/>
      <c r="L175" s="63"/>
      <c r="M175" s="41"/>
      <c r="N175" s="63"/>
      <c r="O175" s="41"/>
      <c r="P175" s="63"/>
      <c r="Q175" s="41"/>
      <c r="R175" s="63"/>
      <c r="S175" s="41"/>
      <c r="T175" s="63"/>
      <c r="U175" s="41"/>
      <c r="V175" s="63"/>
      <c r="W175" s="41"/>
      <c r="X175" s="63"/>
      <c r="Y175" s="41"/>
      <c r="Z175" s="63"/>
      <c r="AA175" s="41"/>
      <c r="AB175" s="44"/>
      <c r="AC175" s="41"/>
      <c r="AD175" s="44"/>
      <c r="AE175" s="41"/>
      <c r="AF175" s="63"/>
      <c r="AG175" s="41"/>
      <c r="AH175" s="63"/>
      <c r="AI175" s="41"/>
      <c r="AJ175" s="63"/>
      <c r="AK175" s="41"/>
      <c r="AL175" s="63"/>
      <c r="AM175" s="41"/>
      <c r="AN175" s="63"/>
      <c r="AO175" s="164"/>
      <c r="AP175" s="43"/>
      <c r="AQ175" s="1091"/>
      <c r="AR175" s="296"/>
      <c r="AS175" s="44"/>
      <c r="AT175" s="4313">
        <f t="shared" si="10"/>
        <v>0</v>
      </c>
      <c r="AU175" s="4285"/>
    </row>
    <row r="176" spans="1:47" x14ac:dyDescent="0.25">
      <c r="A176" s="4323" t="s">
        <v>2874</v>
      </c>
      <c r="B176" s="775">
        <f t="shared" si="8"/>
        <v>0</v>
      </c>
      <c r="C176" s="1000">
        <f t="shared" si="9"/>
        <v>0</v>
      </c>
      <c r="D176" s="637">
        <f t="shared" si="9"/>
        <v>0</v>
      </c>
      <c r="E176" s="41"/>
      <c r="F176" s="44"/>
      <c r="G176" s="41"/>
      <c r="H176" s="44"/>
      <c r="I176" s="41"/>
      <c r="J176" s="44"/>
      <c r="K176" s="41"/>
      <c r="L176" s="63"/>
      <c r="M176" s="41"/>
      <c r="N176" s="63"/>
      <c r="O176" s="41"/>
      <c r="P176" s="63"/>
      <c r="Q176" s="41"/>
      <c r="R176" s="63"/>
      <c r="S176" s="41"/>
      <c r="T176" s="63"/>
      <c r="U176" s="41"/>
      <c r="V176" s="63"/>
      <c r="W176" s="41"/>
      <c r="X176" s="63"/>
      <c r="Y176" s="41"/>
      <c r="Z176" s="63"/>
      <c r="AA176" s="41"/>
      <c r="AB176" s="44"/>
      <c r="AC176" s="41"/>
      <c r="AD176" s="44"/>
      <c r="AE176" s="41"/>
      <c r="AF176" s="63"/>
      <c r="AG176" s="41"/>
      <c r="AH176" s="63"/>
      <c r="AI176" s="41"/>
      <c r="AJ176" s="63"/>
      <c r="AK176" s="41"/>
      <c r="AL176" s="63"/>
      <c r="AM176" s="41"/>
      <c r="AN176" s="63"/>
      <c r="AO176" s="164"/>
      <c r="AP176" s="43"/>
      <c r="AQ176" s="1091"/>
      <c r="AR176" s="296"/>
      <c r="AS176" s="44"/>
      <c r="AT176" s="4313">
        <f t="shared" si="10"/>
        <v>0</v>
      </c>
      <c r="AU176" s="73"/>
    </row>
    <row r="177" spans="1:47" x14ac:dyDescent="0.25">
      <c r="A177" s="4323" t="s">
        <v>2875</v>
      </c>
      <c r="B177" s="775">
        <f t="shared" si="8"/>
        <v>0</v>
      </c>
      <c r="C177" s="1000">
        <f t="shared" si="9"/>
        <v>0</v>
      </c>
      <c r="D177" s="637">
        <f t="shared" si="9"/>
        <v>0</v>
      </c>
      <c r="E177" s="41"/>
      <c r="F177" s="44"/>
      <c r="G177" s="41"/>
      <c r="H177" s="44"/>
      <c r="I177" s="41"/>
      <c r="J177" s="44"/>
      <c r="K177" s="41"/>
      <c r="L177" s="63"/>
      <c r="M177" s="41"/>
      <c r="N177" s="63"/>
      <c r="O177" s="41"/>
      <c r="P177" s="63"/>
      <c r="Q177" s="41"/>
      <c r="R177" s="63"/>
      <c r="S177" s="41"/>
      <c r="T177" s="63"/>
      <c r="U177" s="41"/>
      <c r="V177" s="63"/>
      <c r="W177" s="41"/>
      <c r="X177" s="63"/>
      <c r="Y177" s="41"/>
      <c r="Z177" s="63"/>
      <c r="AA177" s="41"/>
      <c r="AB177" s="44"/>
      <c r="AC177" s="41"/>
      <c r="AD177" s="44"/>
      <c r="AE177" s="41"/>
      <c r="AF177" s="63"/>
      <c r="AG177" s="41"/>
      <c r="AH177" s="63"/>
      <c r="AI177" s="41"/>
      <c r="AJ177" s="63"/>
      <c r="AK177" s="41"/>
      <c r="AL177" s="63"/>
      <c r="AM177" s="41"/>
      <c r="AN177" s="63"/>
      <c r="AO177" s="164"/>
      <c r="AP177" s="43"/>
      <c r="AQ177" s="1091"/>
      <c r="AR177" s="296"/>
      <c r="AS177" s="44"/>
      <c r="AT177" s="4313">
        <f t="shared" si="10"/>
        <v>0</v>
      </c>
      <c r="AU177" s="73"/>
    </row>
    <row r="178" spans="1:47" x14ac:dyDescent="0.25">
      <c r="A178" s="4323" t="s">
        <v>2876</v>
      </c>
      <c r="B178" s="775">
        <f t="shared" si="8"/>
        <v>0</v>
      </c>
      <c r="C178" s="1000">
        <f t="shared" si="9"/>
        <v>0</v>
      </c>
      <c r="D178" s="637">
        <f t="shared" si="9"/>
        <v>0</v>
      </c>
      <c r="E178" s="41"/>
      <c r="F178" s="44"/>
      <c r="G178" s="41"/>
      <c r="H178" s="44"/>
      <c r="I178" s="41"/>
      <c r="J178" s="44"/>
      <c r="K178" s="41"/>
      <c r="L178" s="63"/>
      <c r="M178" s="41"/>
      <c r="N178" s="63"/>
      <c r="O178" s="41"/>
      <c r="P178" s="63"/>
      <c r="Q178" s="41"/>
      <c r="R178" s="63"/>
      <c r="S178" s="41"/>
      <c r="T178" s="63"/>
      <c r="U178" s="41"/>
      <c r="V178" s="63"/>
      <c r="W178" s="41"/>
      <c r="X178" s="63"/>
      <c r="Y178" s="41"/>
      <c r="Z178" s="63"/>
      <c r="AA178" s="41"/>
      <c r="AB178" s="44"/>
      <c r="AC178" s="41"/>
      <c r="AD178" s="44"/>
      <c r="AE178" s="41"/>
      <c r="AF178" s="63"/>
      <c r="AG178" s="41"/>
      <c r="AH178" s="63"/>
      <c r="AI178" s="41"/>
      <c r="AJ178" s="63"/>
      <c r="AK178" s="41"/>
      <c r="AL178" s="63"/>
      <c r="AM178" s="41"/>
      <c r="AN178" s="63"/>
      <c r="AO178" s="164"/>
      <c r="AP178" s="43"/>
      <c r="AQ178" s="1091"/>
      <c r="AR178" s="296"/>
      <c r="AS178" s="44"/>
      <c r="AT178" s="4313">
        <f t="shared" si="10"/>
        <v>0</v>
      </c>
      <c r="AU178" s="73"/>
    </row>
    <row r="179" spans="1:47" x14ac:dyDescent="0.25">
      <c r="A179" s="4323" t="s">
        <v>2877</v>
      </c>
      <c r="B179" s="775">
        <f t="shared" si="8"/>
        <v>0</v>
      </c>
      <c r="C179" s="1000">
        <f t="shared" si="9"/>
        <v>0</v>
      </c>
      <c r="D179" s="637">
        <f t="shared" si="9"/>
        <v>0</v>
      </c>
      <c r="E179" s="41"/>
      <c r="F179" s="44"/>
      <c r="G179" s="41"/>
      <c r="H179" s="44"/>
      <c r="I179" s="41"/>
      <c r="J179" s="44"/>
      <c r="K179" s="41"/>
      <c r="L179" s="63"/>
      <c r="M179" s="41"/>
      <c r="N179" s="63"/>
      <c r="O179" s="41"/>
      <c r="P179" s="63"/>
      <c r="Q179" s="41"/>
      <c r="R179" s="63"/>
      <c r="S179" s="41"/>
      <c r="T179" s="63"/>
      <c r="U179" s="41"/>
      <c r="V179" s="63"/>
      <c r="W179" s="41"/>
      <c r="X179" s="63"/>
      <c r="Y179" s="41"/>
      <c r="Z179" s="63"/>
      <c r="AA179" s="41"/>
      <c r="AB179" s="44"/>
      <c r="AC179" s="41"/>
      <c r="AD179" s="44"/>
      <c r="AE179" s="41"/>
      <c r="AF179" s="63"/>
      <c r="AG179" s="41"/>
      <c r="AH179" s="63"/>
      <c r="AI179" s="41"/>
      <c r="AJ179" s="63"/>
      <c r="AK179" s="41"/>
      <c r="AL179" s="63"/>
      <c r="AM179" s="41"/>
      <c r="AN179" s="63"/>
      <c r="AO179" s="164"/>
      <c r="AP179" s="43"/>
      <c r="AQ179" s="1091"/>
      <c r="AR179" s="296"/>
      <c r="AS179" s="44"/>
      <c r="AT179" s="4313">
        <f t="shared" si="10"/>
        <v>0</v>
      </c>
      <c r="AU179" s="73"/>
    </row>
    <row r="180" spans="1:47" x14ac:dyDescent="0.25">
      <c r="A180" s="4323" t="s">
        <v>2878</v>
      </c>
      <c r="B180" s="775">
        <f t="shared" si="8"/>
        <v>0</v>
      </c>
      <c r="C180" s="1000">
        <f t="shared" si="9"/>
        <v>0</v>
      </c>
      <c r="D180" s="637">
        <f t="shared" si="9"/>
        <v>0</v>
      </c>
      <c r="E180" s="41"/>
      <c r="F180" s="44"/>
      <c r="G180" s="41"/>
      <c r="H180" s="44"/>
      <c r="I180" s="41"/>
      <c r="J180" s="44"/>
      <c r="K180" s="41"/>
      <c r="L180" s="63"/>
      <c r="M180" s="41"/>
      <c r="N180" s="63"/>
      <c r="O180" s="41"/>
      <c r="P180" s="63"/>
      <c r="Q180" s="41"/>
      <c r="R180" s="63"/>
      <c r="S180" s="41"/>
      <c r="T180" s="63"/>
      <c r="U180" s="41"/>
      <c r="V180" s="63"/>
      <c r="W180" s="41"/>
      <c r="X180" s="63"/>
      <c r="Y180" s="41"/>
      <c r="Z180" s="63"/>
      <c r="AA180" s="41"/>
      <c r="AB180" s="44"/>
      <c r="AC180" s="41"/>
      <c r="AD180" s="44"/>
      <c r="AE180" s="41"/>
      <c r="AF180" s="63"/>
      <c r="AG180" s="41"/>
      <c r="AH180" s="63"/>
      <c r="AI180" s="41"/>
      <c r="AJ180" s="63"/>
      <c r="AK180" s="41"/>
      <c r="AL180" s="63"/>
      <c r="AM180" s="41"/>
      <c r="AN180" s="63"/>
      <c r="AO180" s="164"/>
      <c r="AP180" s="43"/>
      <c r="AQ180" s="1091"/>
      <c r="AR180" s="296"/>
      <c r="AS180" s="44"/>
      <c r="AT180" s="4313">
        <f t="shared" si="10"/>
        <v>0</v>
      </c>
      <c r="AU180" s="84"/>
    </row>
    <row r="181" spans="1:47" x14ac:dyDescent="0.25">
      <c r="A181" s="4323" t="s">
        <v>2879</v>
      </c>
      <c r="B181" s="775">
        <f t="shared" si="8"/>
        <v>0</v>
      </c>
      <c r="C181" s="1000">
        <f t="shared" si="9"/>
        <v>0</v>
      </c>
      <c r="D181" s="637">
        <f t="shared" si="9"/>
        <v>0</v>
      </c>
      <c r="E181" s="41"/>
      <c r="F181" s="44"/>
      <c r="G181" s="41"/>
      <c r="H181" s="44"/>
      <c r="I181" s="41"/>
      <c r="J181" s="44"/>
      <c r="K181" s="41"/>
      <c r="L181" s="63"/>
      <c r="M181" s="41"/>
      <c r="N181" s="63"/>
      <c r="O181" s="41"/>
      <c r="P181" s="63"/>
      <c r="Q181" s="41"/>
      <c r="R181" s="63"/>
      <c r="S181" s="41"/>
      <c r="T181" s="63"/>
      <c r="U181" s="41"/>
      <c r="V181" s="63"/>
      <c r="W181" s="41"/>
      <c r="X181" s="63"/>
      <c r="Y181" s="41"/>
      <c r="Z181" s="63"/>
      <c r="AA181" s="41"/>
      <c r="AB181" s="44"/>
      <c r="AC181" s="41"/>
      <c r="AD181" s="44"/>
      <c r="AE181" s="41"/>
      <c r="AF181" s="63"/>
      <c r="AG181" s="41"/>
      <c r="AH181" s="63"/>
      <c r="AI181" s="41"/>
      <c r="AJ181" s="63"/>
      <c r="AK181" s="41"/>
      <c r="AL181" s="63"/>
      <c r="AM181" s="41"/>
      <c r="AN181" s="63"/>
      <c r="AO181" s="164"/>
      <c r="AP181" s="43"/>
      <c r="AQ181" s="1091"/>
      <c r="AR181" s="296"/>
      <c r="AS181" s="44"/>
      <c r="AT181" s="4313">
        <f t="shared" si="10"/>
        <v>0</v>
      </c>
      <c r="AU181" s="84"/>
    </row>
    <row r="182" spans="1:47" x14ac:dyDescent="0.25">
      <c r="A182" s="4323" t="s">
        <v>2880</v>
      </c>
      <c r="B182" s="775">
        <f t="shared" si="8"/>
        <v>0</v>
      </c>
      <c r="C182" s="1000">
        <f t="shared" si="9"/>
        <v>0</v>
      </c>
      <c r="D182" s="637">
        <f t="shared" si="9"/>
        <v>0</v>
      </c>
      <c r="E182" s="41"/>
      <c r="F182" s="44"/>
      <c r="G182" s="41"/>
      <c r="H182" s="44"/>
      <c r="I182" s="41"/>
      <c r="J182" s="44"/>
      <c r="K182" s="41"/>
      <c r="L182" s="63"/>
      <c r="M182" s="41"/>
      <c r="N182" s="63"/>
      <c r="O182" s="41"/>
      <c r="P182" s="63"/>
      <c r="Q182" s="41"/>
      <c r="R182" s="63"/>
      <c r="S182" s="41"/>
      <c r="T182" s="63"/>
      <c r="U182" s="41"/>
      <c r="V182" s="63"/>
      <c r="W182" s="41"/>
      <c r="X182" s="63"/>
      <c r="Y182" s="41"/>
      <c r="Z182" s="63"/>
      <c r="AA182" s="41"/>
      <c r="AB182" s="44"/>
      <c r="AC182" s="41"/>
      <c r="AD182" s="44"/>
      <c r="AE182" s="41"/>
      <c r="AF182" s="63"/>
      <c r="AG182" s="41"/>
      <c r="AH182" s="63"/>
      <c r="AI182" s="41"/>
      <c r="AJ182" s="63"/>
      <c r="AK182" s="41"/>
      <c r="AL182" s="63"/>
      <c r="AM182" s="41"/>
      <c r="AN182" s="63"/>
      <c r="AO182" s="164"/>
      <c r="AP182" s="43"/>
      <c r="AQ182" s="1091"/>
      <c r="AR182" s="296"/>
      <c r="AS182" s="44"/>
      <c r="AT182" s="4313">
        <f t="shared" si="10"/>
        <v>0</v>
      </c>
      <c r="AU182" s="84"/>
    </row>
    <row r="183" spans="1:47" x14ac:dyDescent="0.25">
      <c r="A183" s="4323" t="s">
        <v>2881</v>
      </c>
      <c r="B183" s="775">
        <f t="shared" si="8"/>
        <v>0</v>
      </c>
      <c r="C183" s="1000">
        <f t="shared" si="9"/>
        <v>0</v>
      </c>
      <c r="D183" s="637">
        <f t="shared" si="9"/>
        <v>0</v>
      </c>
      <c r="E183" s="41"/>
      <c r="F183" s="44"/>
      <c r="G183" s="41"/>
      <c r="H183" s="44"/>
      <c r="I183" s="41"/>
      <c r="J183" s="44"/>
      <c r="K183" s="41"/>
      <c r="L183" s="63"/>
      <c r="M183" s="41"/>
      <c r="N183" s="63"/>
      <c r="O183" s="41"/>
      <c r="P183" s="63"/>
      <c r="Q183" s="41"/>
      <c r="R183" s="63"/>
      <c r="S183" s="41"/>
      <c r="T183" s="63"/>
      <c r="U183" s="41"/>
      <c r="V183" s="63"/>
      <c r="W183" s="41"/>
      <c r="X183" s="63"/>
      <c r="Y183" s="41"/>
      <c r="Z183" s="63"/>
      <c r="AA183" s="41"/>
      <c r="AB183" s="44"/>
      <c r="AC183" s="41"/>
      <c r="AD183" s="44"/>
      <c r="AE183" s="41"/>
      <c r="AF183" s="63"/>
      <c r="AG183" s="41"/>
      <c r="AH183" s="63"/>
      <c r="AI183" s="41"/>
      <c r="AJ183" s="63"/>
      <c r="AK183" s="41"/>
      <c r="AL183" s="63"/>
      <c r="AM183" s="41"/>
      <c r="AN183" s="63"/>
      <c r="AO183" s="164"/>
      <c r="AP183" s="43"/>
      <c r="AQ183" s="1091"/>
      <c r="AR183" s="296"/>
      <c r="AS183" s="44"/>
      <c r="AT183" s="4313">
        <f t="shared" si="10"/>
        <v>0</v>
      </c>
      <c r="AU183" s="84"/>
    </row>
    <row r="184" spans="1:47" x14ac:dyDescent="0.25">
      <c r="A184" s="4323" t="s">
        <v>2882</v>
      </c>
      <c r="B184" s="775">
        <f t="shared" si="8"/>
        <v>0</v>
      </c>
      <c r="C184" s="1000">
        <f t="shared" si="9"/>
        <v>0</v>
      </c>
      <c r="D184" s="637">
        <f t="shared" si="9"/>
        <v>0</v>
      </c>
      <c r="E184" s="41"/>
      <c r="F184" s="44"/>
      <c r="G184" s="41"/>
      <c r="H184" s="44"/>
      <c r="I184" s="41"/>
      <c r="J184" s="44"/>
      <c r="K184" s="41"/>
      <c r="L184" s="63"/>
      <c r="M184" s="41"/>
      <c r="N184" s="63"/>
      <c r="O184" s="41"/>
      <c r="P184" s="63"/>
      <c r="Q184" s="41"/>
      <c r="R184" s="63"/>
      <c r="S184" s="41"/>
      <c r="T184" s="63"/>
      <c r="U184" s="41"/>
      <c r="V184" s="63"/>
      <c r="W184" s="41"/>
      <c r="X184" s="63"/>
      <c r="Y184" s="41"/>
      <c r="Z184" s="63"/>
      <c r="AA184" s="41"/>
      <c r="AB184" s="44"/>
      <c r="AC184" s="41"/>
      <c r="AD184" s="44"/>
      <c r="AE184" s="41"/>
      <c r="AF184" s="63"/>
      <c r="AG184" s="41"/>
      <c r="AH184" s="63"/>
      <c r="AI184" s="41"/>
      <c r="AJ184" s="63"/>
      <c r="AK184" s="41"/>
      <c r="AL184" s="63"/>
      <c r="AM184" s="41"/>
      <c r="AN184" s="63"/>
      <c r="AO184" s="164"/>
      <c r="AP184" s="43"/>
      <c r="AQ184" s="1091"/>
      <c r="AR184" s="296"/>
      <c r="AS184" s="44"/>
      <c r="AT184" s="4313">
        <f t="shared" si="10"/>
        <v>0</v>
      </c>
      <c r="AU184" s="84"/>
    </row>
    <row r="185" spans="1:47" x14ac:dyDescent="0.25">
      <c r="A185" s="4323" t="s">
        <v>2883</v>
      </c>
      <c r="B185" s="775">
        <f t="shared" si="8"/>
        <v>0</v>
      </c>
      <c r="C185" s="1000">
        <f t="shared" si="9"/>
        <v>0</v>
      </c>
      <c r="D185" s="637">
        <f t="shared" si="9"/>
        <v>0</v>
      </c>
      <c r="E185" s="41"/>
      <c r="F185" s="44"/>
      <c r="G185" s="41"/>
      <c r="H185" s="44"/>
      <c r="I185" s="41"/>
      <c r="J185" s="44"/>
      <c r="K185" s="41"/>
      <c r="L185" s="63"/>
      <c r="M185" s="41"/>
      <c r="N185" s="63"/>
      <c r="O185" s="41"/>
      <c r="P185" s="63"/>
      <c r="Q185" s="41"/>
      <c r="R185" s="63"/>
      <c r="S185" s="41"/>
      <c r="T185" s="63"/>
      <c r="U185" s="41"/>
      <c r="V185" s="63"/>
      <c r="W185" s="41"/>
      <c r="X185" s="63"/>
      <c r="Y185" s="41"/>
      <c r="Z185" s="63"/>
      <c r="AA185" s="41"/>
      <c r="AB185" s="44"/>
      <c r="AC185" s="41"/>
      <c r="AD185" s="44"/>
      <c r="AE185" s="41"/>
      <c r="AF185" s="63"/>
      <c r="AG185" s="41"/>
      <c r="AH185" s="63"/>
      <c r="AI185" s="41"/>
      <c r="AJ185" s="63"/>
      <c r="AK185" s="41"/>
      <c r="AL185" s="63"/>
      <c r="AM185" s="41"/>
      <c r="AN185" s="63"/>
      <c r="AO185" s="164"/>
      <c r="AP185" s="43"/>
      <c r="AQ185" s="1091"/>
      <c r="AR185" s="296"/>
      <c r="AS185" s="44"/>
      <c r="AT185" s="4313">
        <f t="shared" si="10"/>
        <v>0</v>
      </c>
      <c r="AU185" s="84"/>
    </row>
    <row r="186" spans="1:47" ht="22.5" x14ac:dyDescent="0.25">
      <c r="A186" s="4323" t="s">
        <v>2884</v>
      </c>
      <c r="B186" s="1848">
        <f t="shared" si="8"/>
        <v>0</v>
      </c>
      <c r="C186" s="4324">
        <f t="shared" si="9"/>
        <v>0</v>
      </c>
      <c r="D186" s="2796">
        <f t="shared" si="9"/>
        <v>0</v>
      </c>
      <c r="E186" s="41"/>
      <c r="F186" s="44"/>
      <c r="G186" s="41"/>
      <c r="H186" s="44"/>
      <c r="I186" s="41"/>
      <c r="J186" s="44"/>
      <c r="K186" s="41"/>
      <c r="L186" s="63"/>
      <c r="M186" s="41"/>
      <c r="N186" s="63"/>
      <c r="O186" s="41"/>
      <c r="P186" s="63"/>
      <c r="Q186" s="41"/>
      <c r="R186" s="63"/>
      <c r="S186" s="41"/>
      <c r="T186" s="63"/>
      <c r="U186" s="41"/>
      <c r="V186" s="63"/>
      <c r="W186" s="41"/>
      <c r="X186" s="63"/>
      <c r="Y186" s="41"/>
      <c r="Z186" s="63"/>
      <c r="AA186" s="41"/>
      <c r="AB186" s="44"/>
      <c r="AC186" s="41"/>
      <c r="AD186" s="44"/>
      <c r="AE186" s="41"/>
      <c r="AF186" s="63"/>
      <c r="AG186" s="41"/>
      <c r="AH186" s="63"/>
      <c r="AI186" s="41"/>
      <c r="AJ186" s="63"/>
      <c r="AK186" s="41"/>
      <c r="AL186" s="63"/>
      <c r="AM186" s="41"/>
      <c r="AN186" s="63"/>
      <c r="AO186" s="164"/>
      <c r="AP186" s="43"/>
      <c r="AQ186" s="1091"/>
      <c r="AR186" s="296"/>
      <c r="AS186" s="44"/>
      <c r="AT186" s="4313">
        <f t="shared" si="10"/>
        <v>0</v>
      </c>
      <c r="AU186" s="84"/>
    </row>
    <row r="187" spans="1:47" x14ac:dyDescent="0.25">
      <c r="A187" s="4325" t="s">
        <v>2885</v>
      </c>
      <c r="B187" s="1848">
        <f t="shared" si="8"/>
        <v>0</v>
      </c>
      <c r="C187" s="4324">
        <f t="shared" si="9"/>
        <v>0</v>
      </c>
      <c r="D187" s="4324">
        <f t="shared" si="9"/>
        <v>0</v>
      </c>
      <c r="E187" s="41"/>
      <c r="F187" s="44"/>
      <c r="G187" s="41"/>
      <c r="H187" s="44"/>
      <c r="I187" s="41"/>
      <c r="J187" s="44"/>
      <c r="K187" s="41"/>
      <c r="L187" s="63"/>
      <c r="M187" s="41"/>
      <c r="N187" s="63"/>
      <c r="O187" s="41"/>
      <c r="P187" s="63"/>
      <c r="Q187" s="41"/>
      <c r="R187" s="63"/>
      <c r="S187" s="41"/>
      <c r="T187" s="63"/>
      <c r="U187" s="41"/>
      <c r="V187" s="63"/>
      <c r="W187" s="41"/>
      <c r="X187" s="63"/>
      <c r="Y187" s="41"/>
      <c r="Z187" s="63"/>
      <c r="AA187" s="41"/>
      <c r="AB187" s="44"/>
      <c r="AC187" s="41"/>
      <c r="AD187" s="44"/>
      <c r="AE187" s="41"/>
      <c r="AF187" s="63"/>
      <c r="AG187" s="41"/>
      <c r="AH187" s="63"/>
      <c r="AI187" s="41"/>
      <c r="AJ187" s="63"/>
      <c r="AK187" s="41"/>
      <c r="AL187" s="63"/>
      <c r="AM187" s="41"/>
      <c r="AN187" s="63"/>
      <c r="AO187" s="164"/>
      <c r="AP187" s="43"/>
      <c r="AQ187" s="1091"/>
      <c r="AR187" s="296"/>
      <c r="AS187" s="44"/>
      <c r="AT187" s="4313">
        <f t="shared" si="10"/>
        <v>0</v>
      </c>
      <c r="AU187" s="84"/>
    </row>
    <row r="188" spans="1:47" x14ac:dyDescent="0.25">
      <c r="A188" s="4325" t="s">
        <v>2886</v>
      </c>
      <c r="B188" s="1848">
        <f t="shared" si="8"/>
        <v>0</v>
      </c>
      <c r="C188" s="4324">
        <f t="shared" si="9"/>
        <v>0</v>
      </c>
      <c r="D188" s="4324">
        <f t="shared" si="9"/>
        <v>0</v>
      </c>
      <c r="E188" s="41"/>
      <c r="F188" s="44"/>
      <c r="G188" s="41"/>
      <c r="H188" s="44"/>
      <c r="I188" s="41"/>
      <c r="J188" s="44"/>
      <c r="K188" s="41"/>
      <c r="L188" s="63"/>
      <c r="M188" s="41"/>
      <c r="N188" s="63"/>
      <c r="O188" s="41"/>
      <c r="P188" s="63"/>
      <c r="Q188" s="41"/>
      <c r="R188" s="63"/>
      <c r="S188" s="41"/>
      <c r="T188" s="63"/>
      <c r="U188" s="41"/>
      <c r="V188" s="63"/>
      <c r="W188" s="41"/>
      <c r="X188" s="63"/>
      <c r="Y188" s="41"/>
      <c r="Z188" s="63"/>
      <c r="AA188" s="41"/>
      <c r="AB188" s="44"/>
      <c r="AC188" s="41"/>
      <c r="AD188" s="44"/>
      <c r="AE188" s="41"/>
      <c r="AF188" s="63"/>
      <c r="AG188" s="41"/>
      <c r="AH188" s="63"/>
      <c r="AI188" s="41"/>
      <c r="AJ188" s="63"/>
      <c r="AK188" s="41"/>
      <c r="AL188" s="63"/>
      <c r="AM188" s="41"/>
      <c r="AN188" s="63"/>
      <c r="AO188" s="164"/>
      <c r="AP188" s="43"/>
      <c r="AQ188" s="1091"/>
      <c r="AR188" s="296"/>
      <c r="AS188" s="44"/>
      <c r="AT188" s="4313">
        <f t="shared" si="10"/>
        <v>0</v>
      </c>
      <c r="AU188" s="84"/>
    </row>
    <row r="189" spans="1:47" x14ac:dyDescent="0.25">
      <c r="A189" s="4325" t="s">
        <v>2887</v>
      </c>
      <c r="B189" s="1848">
        <f t="shared" si="8"/>
        <v>0</v>
      </c>
      <c r="C189" s="4324">
        <f t="shared" si="9"/>
        <v>0</v>
      </c>
      <c r="D189" s="4324">
        <f t="shared" si="9"/>
        <v>0</v>
      </c>
      <c r="E189" s="41"/>
      <c r="F189" s="44"/>
      <c r="G189" s="41"/>
      <c r="H189" s="44"/>
      <c r="I189" s="41"/>
      <c r="J189" s="44"/>
      <c r="K189" s="41"/>
      <c r="L189" s="63"/>
      <c r="M189" s="41"/>
      <c r="N189" s="63"/>
      <c r="O189" s="41"/>
      <c r="P189" s="63"/>
      <c r="Q189" s="41"/>
      <c r="R189" s="63"/>
      <c r="S189" s="41"/>
      <c r="T189" s="63"/>
      <c r="U189" s="41"/>
      <c r="V189" s="63"/>
      <c r="W189" s="41"/>
      <c r="X189" s="63"/>
      <c r="Y189" s="41"/>
      <c r="Z189" s="63"/>
      <c r="AA189" s="41"/>
      <c r="AB189" s="44"/>
      <c r="AC189" s="41"/>
      <c r="AD189" s="44"/>
      <c r="AE189" s="41"/>
      <c r="AF189" s="63"/>
      <c r="AG189" s="41"/>
      <c r="AH189" s="63"/>
      <c r="AI189" s="41"/>
      <c r="AJ189" s="63"/>
      <c r="AK189" s="41"/>
      <c r="AL189" s="63"/>
      <c r="AM189" s="41"/>
      <c r="AN189" s="63"/>
      <c r="AO189" s="164"/>
      <c r="AP189" s="43"/>
      <c r="AQ189" s="1091"/>
      <c r="AR189" s="296"/>
      <c r="AS189" s="44"/>
      <c r="AT189" s="4313">
        <f t="shared" si="10"/>
        <v>0</v>
      </c>
      <c r="AU189" s="84"/>
    </row>
    <row r="190" spans="1:47" x14ac:dyDescent="0.25">
      <c r="A190" s="4325" t="s">
        <v>1847</v>
      </c>
      <c r="B190" s="1848">
        <f t="shared" si="8"/>
        <v>0</v>
      </c>
      <c r="C190" s="4324">
        <f t="shared" si="9"/>
        <v>0</v>
      </c>
      <c r="D190" s="4326">
        <f t="shared" si="9"/>
        <v>0</v>
      </c>
      <c r="E190" s="41"/>
      <c r="F190" s="44"/>
      <c r="G190" s="41"/>
      <c r="H190" s="44"/>
      <c r="I190" s="41"/>
      <c r="J190" s="44"/>
      <c r="K190" s="41"/>
      <c r="L190" s="63"/>
      <c r="M190" s="41"/>
      <c r="N190" s="63"/>
      <c r="O190" s="41"/>
      <c r="P190" s="63"/>
      <c r="Q190" s="41"/>
      <c r="R190" s="63"/>
      <c r="S190" s="41"/>
      <c r="T190" s="63"/>
      <c r="U190" s="41"/>
      <c r="V190" s="63"/>
      <c r="W190" s="41"/>
      <c r="X190" s="63"/>
      <c r="Y190" s="41"/>
      <c r="Z190" s="63"/>
      <c r="AA190" s="41"/>
      <c r="AB190" s="44"/>
      <c r="AC190" s="41"/>
      <c r="AD190" s="44"/>
      <c r="AE190" s="41"/>
      <c r="AF190" s="63"/>
      <c r="AG190" s="41"/>
      <c r="AH190" s="63"/>
      <c r="AI190" s="41"/>
      <c r="AJ190" s="63"/>
      <c r="AK190" s="41"/>
      <c r="AL190" s="63"/>
      <c r="AM190" s="41"/>
      <c r="AN190" s="63"/>
      <c r="AO190" s="164"/>
      <c r="AP190" s="43"/>
      <c r="AQ190" s="1091"/>
      <c r="AR190" s="296"/>
      <c r="AS190" s="44"/>
      <c r="AT190" s="4313">
        <f t="shared" si="10"/>
        <v>0</v>
      </c>
      <c r="AU190" s="84"/>
    </row>
    <row r="191" spans="1:47" x14ac:dyDescent="0.25">
      <c r="A191" s="4325" t="s">
        <v>3804</v>
      </c>
      <c r="B191" s="1848">
        <f>SUM(C191+D191)</f>
        <v>0</v>
      </c>
      <c r="C191" s="4324">
        <f t="shared" si="9"/>
        <v>0</v>
      </c>
      <c r="D191" s="4326">
        <f t="shared" si="9"/>
        <v>0</v>
      </c>
      <c r="E191" s="41"/>
      <c r="F191" s="44"/>
      <c r="G191" s="41"/>
      <c r="H191" s="44"/>
      <c r="I191" s="41"/>
      <c r="J191" s="44"/>
      <c r="K191" s="41"/>
      <c r="L191" s="63"/>
      <c r="M191" s="41"/>
      <c r="N191" s="63"/>
      <c r="O191" s="41"/>
      <c r="P191" s="63"/>
      <c r="Q191" s="41"/>
      <c r="R191" s="63"/>
      <c r="S191" s="41"/>
      <c r="T191" s="63"/>
      <c r="U191" s="41"/>
      <c r="V191" s="63"/>
      <c r="W191" s="41"/>
      <c r="X191" s="63"/>
      <c r="Y191" s="41"/>
      <c r="Z191" s="63"/>
      <c r="AA191" s="41"/>
      <c r="AB191" s="44"/>
      <c r="AC191" s="41"/>
      <c r="AD191" s="44"/>
      <c r="AE191" s="41"/>
      <c r="AF191" s="63"/>
      <c r="AG191" s="41"/>
      <c r="AH191" s="63"/>
      <c r="AI191" s="41"/>
      <c r="AJ191" s="63"/>
      <c r="AK191" s="41"/>
      <c r="AL191" s="63"/>
      <c r="AM191" s="41"/>
      <c r="AN191" s="63"/>
      <c r="AO191" s="164"/>
      <c r="AP191" s="43"/>
      <c r="AQ191" s="1091"/>
      <c r="AR191" s="296"/>
      <c r="AS191" s="44"/>
      <c r="AT191" s="4313">
        <f t="shared" si="10"/>
        <v>0</v>
      </c>
      <c r="AU191" s="84"/>
    </row>
    <row r="192" spans="1:47" x14ac:dyDescent="0.25">
      <c r="A192" s="4325" t="s">
        <v>1902</v>
      </c>
      <c r="B192" s="1848">
        <f t="shared" si="8"/>
        <v>0</v>
      </c>
      <c r="C192" s="4088">
        <f t="shared" si="9"/>
        <v>0</v>
      </c>
      <c r="D192" s="4077">
        <f t="shared" si="9"/>
        <v>0</v>
      </c>
      <c r="E192" s="41"/>
      <c r="F192" s="44"/>
      <c r="G192" s="41"/>
      <c r="H192" s="44"/>
      <c r="I192" s="41"/>
      <c r="J192" s="44"/>
      <c r="K192" s="41"/>
      <c r="L192" s="63"/>
      <c r="M192" s="41"/>
      <c r="N192" s="63"/>
      <c r="O192" s="41"/>
      <c r="P192" s="63"/>
      <c r="Q192" s="41"/>
      <c r="R192" s="63"/>
      <c r="S192" s="41"/>
      <c r="T192" s="63"/>
      <c r="U192" s="41"/>
      <c r="V192" s="63"/>
      <c r="W192" s="41"/>
      <c r="X192" s="63"/>
      <c r="Y192" s="41"/>
      <c r="Z192" s="63"/>
      <c r="AA192" s="41"/>
      <c r="AB192" s="44"/>
      <c r="AC192" s="41"/>
      <c r="AD192" s="44"/>
      <c r="AE192" s="41"/>
      <c r="AF192" s="63"/>
      <c r="AG192" s="41"/>
      <c r="AH192" s="63"/>
      <c r="AI192" s="41"/>
      <c r="AJ192" s="63"/>
      <c r="AK192" s="41"/>
      <c r="AL192" s="63"/>
      <c r="AM192" s="41"/>
      <c r="AN192" s="63"/>
      <c r="AO192" s="164"/>
      <c r="AP192" s="43"/>
      <c r="AQ192" s="1091"/>
      <c r="AR192" s="296"/>
      <c r="AS192" s="44"/>
      <c r="AT192" s="4313">
        <f t="shared" si="10"/>
        <v>0</v>
      </c>
      <c r="AU192" s="84"/>
    </row>
    <row r="193" spans="1:47" x14ac:dyDescent="0.25">
      <c r="A193" s="4327" t="s">
        <v>699</v>
      </c>
      <c r="B193" s="4328">
        <f t="shared" ref="B193:AS193" si="11">SUM(B194:B198)</f>
        <v>0</v>
      </c>
      <c r="C193" s="4329">
        <f t="shared" si="11"/>
        <v>0</v>
      </c>
      <c r="D193" s="4306">
        <f t="shared" si="11"/>
        <v>0</v>
      </c>
      <c r="E193" s="2800">
        <f>SUM(E194:E198)</f>
        <v>0</v>
      </c>
      <c r="F193" s="4330">
        <f t="shared" si="11"/>
        <v>0</v>
      </c>
      <c r="G193" s="4331">
        <f t="shared" si="11"/>
        <v>0</v>
      </c>
      <c r="H193" s="2799">
        <f t="shared" si="11"/>
        <v>0</v>
      </c>
      <c r="I193" s="2736">
        <f t="shared" si="11"/>
        <v>0</v>
      </c>
      <c r="J193" s="2799">
        <f t="shared" si="11"/>
        <v>0</v>
      </c>
      <c r="K193" s="2736">
        <f t="shared" si="11"/>
        <v>0</v>
      </c>
      <c r="L193" s="2799">
        <f t="shared" si="11"/>
        <v>0</v>
      </c>
      <c r="M193" s="2736">
        <f t="shared" si="11"/>
        <v>0</v>
      </c>
      <c r="N193" s="2799">
        <f t="shared" si="11"/>
        <v>0</v>
      </c>
      <c r="O193" s="2736">
        <f t="shared" si="11"/>
        <v>0</v>
      </c>
      <c r="P193" s="2799">
        <f t="shared" si="11"/>
        <v>0</v>
      </c>
      <c r="Q193" s="2736">
        <f t="shared" si="11"/>
        <v>0</v>
      </c>
      <c r="R193" s="2799">
        <f t="shared" si="11"/>
        <v>0</v>
      </c>
      <c r="S193" s="2736">
        <f t="shared" si="11"/>
        <v>0</v>
      </c>
      <c r="T193" s="2799">
        <f t="shared" si="11"/>
        <v>0</v>
      </c>
      <c r="U193" s="2736">
        <f t="shared" si="11"/>
        <v>0</v>
      </c>
      <c r="V193" s="2799">
        <f t="shared" si="11"/>
        <v>0</v>
      </c>
      <c r="W193" s="2736">
        <f t="shared" si="11"/>
        <v>0</v>
      </c>
      <c r="X193" s="2799">
        <f t="shared" si="11"/>
        <v>0</v>
      </c>
      <c r="Y193" s="2736">
        <f t="shared" si="11"/>
        <v>0</v>
      </c>
      <c r="Z193" s="2799">
        <f t="shared" si="11"/>
        <v>0</v>
      </c>
      <c r="AA193" s="2736">
        <f t="shared" si="11"/>
        <v>0</v>
      </c>
      <c r="AB193" s="2799">
        <f t="shared" si="11"/>
        <v>0</v>
      </c>
      <c r="AC193" s="2736">
        <f t="shared" si="11"/>
        <v>0</v>
      </c>
      <c r="AD193" s="2799">
        <f t="shared" si="11"/>
        <v>0</v>
      </c>
      <c r="AE193" s="2736">
        <f t="shared" si="11"/>
        <v>0</v>
      </c>
      <c r="AF193" s="2799">
        <f t="shared" si="11"/>
        <v>0</v>
      </c>
      <c r="AG193" s="2736">
        <f t="shared" si="11"/>
        <v>0</v>
      </c>
      <c r="AH193" s="2799">
        <f t="shared" si="11"/>
        <v>0</v>
      </c>
      <c r="AI193" s="2736">
        <f t="shared" si="11"/>
        <v>0</v>
      </c>
      <c r="AJ193" s="2799">
        <f t="shared" si="11"/>
        <v>0</v>
      </c>
      <c r="AK193" s="2736">
        <f t="shared" si="11"/>
        <v>0</v>
      </c>
      <c r="AL193" s="2799">
        <f t="shared" si="11"/>
        <v>0</v>
      </c>
      <c r="AM193" s="2736">
        <f t="shared" si="11"/>
        <v>0</v>
      </c>
      <c r="AN193" s="2799">
        <f t="shared" si="11"/>
        <v>0</v>
      </c>
      <c r="AO193" s="2800">
        <f t="shared" si="11"/>
        <v>0</v>
      </c>
      <c r="AP193" s="2801">
        <f t="shared" si="11"/>
        <v>0</v>
      </c>
      <c r="AQ193" s="4331">
        <f t="shared" si="11"/>
        <v>0</v>
      </c>
      <c r="AR193" s="3454">
        <f t="shared" si="11"/>
        <v>0</v>
      </c>
      <c r="AS193" s="4330">
        <f t="shared" si="11"/>
        <v>0</v>
      </c>
      <c r="AT193" s="4313"/>
      <c r="AU193" s="84"/>
    </row>
    <row r="194" spans="1:47" x14ac:dyDescent="0.25">
      <c r="A194" s="4194" t="s">
        <v>2776</v>
      </c>
      <c r="B194" s="4332">
        <f>SUM(C194+D194)</f>
        <v>0</v>
      </c>
      <c r="C194" s="1006">
        <f t="shared" ref="C194:D198" si="12">SUM(E194+G194+I194+K194+M194+O194+Q194+S194+U194+W194+Y194+AA194+AC194+AE194+AG194+AI194+AK194+AM194+AO194)</f>
        <v>0</v>
      </c>
      <c r="D194" s="4077">
        <f t="shared" si="12"/>
        <v>0</v>
      </c>
      <c r="E194" s="2020"/>
      <c r="F194" s="593"/>
      <c r="G194" s="2020"/>
      <c r="H194" s="4333"/>
      <c r="I194" s="2020"/>
      <c r="J194" s="4333"/>
      <c r="K194" s="2020"/>
      <c r="L194" s="4333"/>
      <c r="M194" s="2020"/>
      <c r="N194" s="4333"/>
      <c r="O194" s="2020"/>
      <c r="P194" s="4333"/>
      <c r="Q194" s="2020"/>
      <c r="R194" s="4333"/>
      <c r="S194" s="2020"/>
      <c r="T194" s="4333"/>
      <c r="U194" s="2020"/>
      <c r="V194" s="4333"/>
      <c r="W194" s="2020"/>
      <c r="X194" s="4333"/>
      <c r="Y194" s="2020"/>
      <c r="Z194" s="4333"/>
      <c r="AA194" s="2020"/>
      <c r="AB194" s="4333"/>
      <c r="AC194" s="2020"/>
      <c r="AD194" s="4333"/>
      <c r="AE194" s="2020"/>
      <c r="AF194" s="4333"/>
      <c r="AG194" s="2020"/>
      <c r="AH194" s="4333"/>
      <c r="AI194" s="2020"/>
      <c r="AJ194" s="4333"/>
      <c r="AK194" s="2020"/>
      <c r="AL194" s="4333"/>
      <c r="AM194" s="2020"/>
      <c r="AN194" s="4333"/>
      <c r="AO194" s="2085"/>
      <c r="AP194" s="4334"/>
      <c r="AQ194" s="599"/>
      <c r="AR194" s="4333"/>
      <c r="AS194" s="4333"/>
      <c r="AT194" s="4313">
        <f t="shared" si="10"/>
        <v>0</v>
      </c>
      <c r="AU194" s="84"/>
    </row>
    <row r="195" spans="1:47" x14ac:dyDescent="0.25">
      <c r="A195" s="3987" t="s">
        <v>2082</v>
      </c>
      <c r="B195" s="775">
        <f>SUM(C195+D195)</f>
        <v>0</v>
      </c>
      <c r="C195" s="1000">
        <f t="shared" si="12"/>
        <v>0</v>
      </c>
      <c r="D195" s="637">
        <f t="shared" si="12"/>
        <v>0</v>
      </c>
      <c r="E195" s="2013"/>
      <c r="F195" s="63"/>
      <c r="G195" s="41"/>
      <c r="H195" s="655"/>
      <c r="I195" s="41"/>
      <c r="J195" s="63"/>
      <c r="K195" s="41"/>
      <c r="L195" s="63"/>
      <c r="M195" s="41"/>
      <c r="N195" s="63"/>
      <c r="O195" s="41"/>
      <c r="P195" s="63"/>
      <c r="Q195" s="41"/>
      <c r="R195" s="63"/>
      <c r="S195" s="41"/>
      <c r="T195" s="63"/>
      <c r="U195" s="41"/>
      <c r="V195" s="63"/>
      <c r="W195" s="41"/>
      <c r="X195" s="63"/>
      <c r="Y195" s="41"/>
      <c r="Z195" s="63"/>
      <c r="AA195" s="41"/>
      <c r="AB195" s="63"/>
      <c r="AC195" s="41"/>
      <c r="AD195" s="63"/>
      <c r="AE195" s="41"/>
      <c r="AF195" s="63"/>
      <c r="AG195" s="41"/>
      <c r="AH195" s="63"/>
      <c r="AI195" s="41"/>
      <c r="AJ195" s="63"/>
      <c r="AK195" s="41"/>
      <c r="AL195" s="63"/>
      <c r="AM195" s="41"/>
      <c r="AN195" s="63"/>
      <c r="AO195" s="164"/>
      <c r="AP195" s="43"/>
      <c r="AQ195" s="44"/>
      <c r="AR195" s="63"/>
      <c r="AS195" s="655"/>
      <c r="AT195" s="4313">
        <f t="shared" si="10"/>
        <v>0</v>
      </c>
      <c r="AU195" s="84"/>
    </row>
    <row r="196" spans="1:47" x14ac:dyDescent="0.25">
      <c r="A196" s="3656" t="s">
        <v>2777</v>
      </c>
      <c r="B196" s="775">
        <f>SUM(C196+D196)</f>
        <v>0</v>
      </c>
      <c r="C196" s="1000">
        <f t="shared" si="12"/>
        <v>0</v>
      </c>
      <c r="D196" s="637">
        <f t="shared" si="12"/>
        <v>0</v>
      </c>
      <c r="E196" s="41"/>
      <c r="F196" s="2014"/>
      <c r="G196" s="2013"/>
      <c r="H196" s="2014"/>
      <c r="I196" s="2020"/>
      <c r="J196" s="4333"/>
      <c r="K196" s="2020"/>
      <c r="L196" s="4333"/>
      <c r="M196" s="2020"/>
      <c r="N196" s="4333"/>
      <c r="O196" s="2020"/>
      <c r="P196" s="4333"/>
      <c r="Q196" s="2020"/>
      <c r="R196" s="4333"/>
      <c r="S196" s="2020"/>
      <c r="T196" s="4333"/>
      <c r="U196" s="2020"/>
      <c r="V196" s="4333"/>
      <c r="W196" s="2020"/>
      <c r="X196" s="4333"/>
      <c r="Y196" s="2020"/>
      <c r="Z196" s="4333"/>
      <c r="AA196" s="2020"/>
      <c r="AB196" s="4333"/>
      <c r="AC196" s="2020"/>
      <c r="AD196" s="4333"/>
      <c r="AE196" s="2020"/>
      <c r="AF196" s="4333"/>
      <c r="AG196" s="2020"/>
      <c r="AH196" s="4333"/>
      <c r="AI196" s="2020"/>
      <c r="AJ196" s="4333"/>
      <c r="AK196" s="2020"/>
      <c r="AL196" s="4333"/>
      <c r="AM196" s="2020"/>
      <c r="AN196" s="4333"/>
      <c r="AO196" s="2085"/>
      <c r="AP196" s="4334"/>
      <c r="AQ196" s="599"/>
      <c r="AR196" s="4333"/>
      <c r="AS196" s="4333"/>
      <c r="AT196" s="4313">
        <f t="shared" si="10"/>
        <v>0</v>
      </c>
      <c r="AU196" s="84"/>
    </row>
    <row r="197" spans="1:47" x14ac:dyDescent="0.25">
      <c r="A197" s="4335" t="s">
        <v>2888</v>
      </c>
      <c r="B197" s="775">
        <f>SUM(C197+D197)</f>
        <v>0</v>
      </c>
      <c r="C197" s="1000">
        <f t="shared" si="12"/>
        <v>0</v>
      </c>
      <c r="D197" s="4336">
        <f t="shared" si="12"/>
        <v>0</v>
      </c>
      <c r="E197" s="2020"/>
      <c r="F197" s="63"/>
      <c r="G197" s="41"/>
      <c r="H197" s="63"/>
      <c r="I197" s="41"/>
      <c r="J197" s="63"/>
      <c r="K197" s="41"/>
      <c r="L197" s="63"/>
      <c r="M197" s="41"/>
      <c r="N197" s="63"/>
      <c r="O197" s="41"/>
      <c r="P197" s="63"/>
      <c r="Q197" s="41"/>
      <c r="R197" s="63"/>
      <c r="S197" s="41"/>
      <c r="T197" s="63"/>
      <c r="U197" s="41"/>
      <c r="V197" s="63"/>
      <c r="W197" s="41"/>
      <c r="X197" s="63"/>
      <c r="Y197" s="41"/>
      <c r="Z197" s="63"/>
      <c r="AA197" s="41"/>
      <c r="AB197" s="63"/>
      <c r="AC197" s="41"/>
      <c r="AD197" s="63"/>
      <c r="AE197" s="41"/>
      <c r="AF197" s="63"/>
      <c r="AG197" s="41"/>
      <c r="AH197" s="63"/>
      <c r="AI197" s="41"/>
      <c r="AJ197" s="63"/>
      <c r="AK197" s="41"/>
      <c r="AL197" s="63"/>
      <c r="AM197" s="41"/>
      <c r="AN197" s="63"/>
      <c r="AO197" s="164"/>
      <c r="AP197" s="43"/>
      <c r="AQ197" s="44"/>
      <c r="AR197" s="63"/>
      <c r="AS197" s="655"/>
      <c r="AT197" s="4313">
        <f t="shared" si="10"/>
        <v>0</v>
      </c>
      <c r="AU197" s="84"/>
    </row>
    <row r="198" spans="1:47" x14ac:dyDescent="0.25">
      <c r="A198" s="4337" t="s">
        <v>1902</v>
      </c>
      <c r="B198" s="4338">
        <f>SUM(C198+D198)</f>
        <v>0</v>
      </c>
      <c r="C198" s="1531">
        <f t="shared" si="12"/>
        <v>0</v>
      </c>
      <c r="D198" s="2839">
        <f t="shared" si="12"/>
        <v>0</v>
      </c>
      <c r="E198" s="175"/>
      <c r="F198" s="3655"/>
      <c r="G198" s="3196"/>
      <c r="H198" s="3655"/>
      <c r="I198" s="3196"/>
      <c r="J198" s="3655"/>
      <c r="K198" s="3196"/>
      <c r="L198" s="3655"/>
      <c r="M198" s="3196"/>
      <c r="N198" s="3655"/>
      <c r="O198" s="3196"/>
      <c r="P198" s="3655"/>
      <c r="Q198" s="3196"/>
      <c r="R198" s="3655"/>
      <c r="S198" s="3196"/>
      <c r="T198" s="3655"/>
      <c r="U198" s="3196"/>
      <c r="V198" s="3655"/>
      <c r="W198" s="3196"/>
      <c r="X198" s="3655"/>
      <c r="Y198" s="3196"/>
      <c r="Z198" s="3655"/>
      <c r="AA198" s="3196"/>
      <c r="AB198" s="3655"/>
      <c r="AC198" s="3196"/>
      <c r="AD198" s="3655"/>
      <c r="AE198" s="3196"/>
      <c r="AF198" s="3655"/>
      <c r="AG198" s="3196"/>
      <c r="AH198" s="3655"/>
      <c r="AI198" s="3196"/>
      <c r="AJ198" s="3655"/>
      <c r="AK198" s="3196"/>
      <c r="AL198" s="3655"/>
      <c r="AM198" s="3196"/>
      <c r="AN198" s="3655"/>
      <c r="AO198" s="4319"/>
      <c r="AP198" s="3703"/>
      <c r="AQ198" s="4318"/>
      <c r="AR198" s="3655"/>
      <c r="AS198" s="3655"/>
      <c r="AT198" s="4313">
        <f t="shared" si="10"/>
        <v>0</v>
      </c>
      <c r="AU198" s="84"/>
    </row>
    <row r="199" spans="1:47" x14ac:dyDescent="0.25">
      <c r="A199" s="983" t="s">
        <v>2889</v>
      </c>
      <c r="B199" s="84"/>
      <c r="C199" s="84"/>
      <c r="D199" s="983"/>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65"/>
      <c r="AR199" s="65"/>
      <c r="AS199" s="65"/>
      <c r="AT199" s="72"/>
      <c r="AU199" s="84"/>
    </row>
    <row r="200" spans="1:47" x14ac:dyDescent="0.25">
      <c r="A200" s="8714" t="s">
        <v>4</v>
      </c>
      <c r="B200" s="8707" t="s">
        <v>5</v>
      </c>
      <c r="C200" s="7654"/>
      <c r="D200" s="8716"/>
      <c r="E200" s="65"/>
      <c r="F200" s="72"/>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331"/>
      <c r="AL200" s="331"/>
      <c r="AM200" s="84"/>
      <c r="AN200" s="84"/>
      <c r="AO200" s="84"/>
      <c r="AP200" s="84"/>
      <c r="AQ200" s="84"/>
      <c r="AR200" s="84"/>
      <c r="AS200" s="84"/>
      <c r="AT200" s="84"/>
      <c r="AU200" s="84"/>
    </row>
    <row r="201" spans="1:47" x14ac:dyDescent="0.25">
      <c r="A201" s="8715"/>
      <c r="B201" s="7631"/>
      <c r="C201" s="7564"/>
      <c r="D201" s="7632"/>
      <c r="E201" s="72"/>
      <c r="F201" s="72"/>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331"/>
      <c r="AL201" s="331"/>
      <c r="AM201" s="84"/>
      <c r="AN201" s="84"/>
      <c r="AO201" s="84"/>
      <c r="AP201" s="84"/>
      <c r="AQ201" s="84"/>
      <c r="AR201" s="84"/>
      <c r="AS201" s="84"/>
      <c r="AT201" s="84"/>
      <c r="AU201" s="84"/>
    </row>
    <row r="202" spans="1:47" x14ac:dyDescent="0.25">
      <c r="A202" s="7715"/>
      <c r="B202" s="3255" t="s">
        <v>55</v>
      </c>
      <c r="C202" s="4339" t="s">
        <v>81</v>
      </c>
      <c r="D202" s="4286" t="s">
        <v>56</v>
      </c>
      <c r="E202" s="72"/>
      <c r="F202" s="72"/>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331"/>
      <c r="AL202" s="331"/>
      <c r="AM202" s="84"/>
      <c r="AN202" s="84"/>
      <c r="AO202" s="84"/>
      <c r="AP202" s="84"/>
      <c r="AQ202" s="84"/>
      <c r="AR202" s="84"/>
      <c r="AS202" s="84"/>
      <c r="AT202" s="84"/>
      <c r="AU202" s="84"/>
    </row>
    <row r="203" spans="1:47" x14ac:dyDescent="0.25">
      <c r="A203" s="4258" t="s">
        <v>2366</v>
      </c>
      <c r="B203" s="4332">
        <f t="shared" ref="B203:B208" si="13">SUM(C203+D203)</f>
        <v>0</v>
      </c>
      <c r="C203" s="41"/>
      <c r="D203" s="44"/>
      <c r="E203" s="4313"/>
      <c r="F203" s="4285"/>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331"/>
      <c r="AL203" s="331"/>
      <c r="AM203" s="84"/>
      <c r="AN203" s="84"/>
      <c r="AO203" s="84"/>
      <c r="AP203" s="84"/>
      <c r="AQ203" s="84"/>
      <c r="AR203" s="84"/>
      <c r="AS203" s="84"/>
      <c r="AT203" s="84"/>
      <c r="AU203" s="84"/>
    </row>
    <row r="204" spans="1:47" x14ac:dyDescent="0.25">
      <c r="A204" s="4259" t="s">
        <v>397</v>
      </c>
      <c r="B204" s="775">
        <f t="shared" si="13"/>
        <v>0</v>
      </c>
      <c r="C204" s="41"/>
      <c r="D204" s="44"/>
      <c r="E204" s="4313"/>
      <c r="F204" s="4285"/>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331"/>
      <c r="AL204" s="331"/>
      <c r="AM204" s="84"/>
      <c r="AN204" s="84"/>
      <c r="AO204" s="84"/>
      <c r="AP204" s="84"/>
      <c r="AQ204" s="84"/>
      <c r="AR204" s="84"/>
      <c r="AS204" s="84"/>
      <c r="AT204" s="84"/>
      <c r="AU204" s="84"/>
    </row>
    <row r="205" spans="1:47" x14ac:dyDescent="0.25">
      <c r="A205" s="4259" t="s">
        <v>396</v>
      </c>
      <c r="B205" s="775">
        <f t="shared" si="13"/>
        <v>0</v>
      </c>
      <c r="C205" s="41"/>
      <c r="D205" s="44"/>
      <c r="E205" s="4313"/>
      <c r="F205" s="4285"/>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331"/>
      <c r="AL205" s="331"/>
      <c r="AM205" s="84"/>
      <c r="AN205" s="84"/>
      <c r="AO205" s="84"/>
      <c r="AP205" s="84"/>
      <c r="AQ205" s="84"/>
      <c r="AR205" s="84"/>
      <c r="AS205" s="84"/>
      <c r="AT205" s="84"/>
      <c r="AU205" s="84"/>
    </row>
    <row r="206" spans="1:47" x14ac:dyDescent="0.25">
      <c r="A206" s="2191" t="s">
        <v>395</v>
      </c>
      <c r="B206" s="775">
        <f t="shared" si="13"/>
        <v>0</v>
      </c>
      <c r="C206" s="41"/>
      <c r="D206" s="44"/>
      <c r="E206" s="4313"/>
      <c r="F206" s="4285"/>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331"/>
      <c r="AL206" s="331"/>
      <c r="AM206" s="84"/>
      <c r="AN206" s="84"/>
      <c r="AO206" s="84"/>
      <c r="AP206" s="84"/>
      <c r="AQ206" s="84"/>
      <c r="AR206" s="84"/>
      <c r="AS206" s="84"/>
      <c r="AT206" s="84"/>
      <c r="AU206" s="84"/>
    </row>
    <row r="207" spans="1:47" x14ac:dyDescent="0.25">
      <c r="A207" s="2191" t="s">
        <v>399</v>
      </c>
      <c r="B207" s="1527">
        <f t="shared" si="13"/>
        <v>0</v>
      </c>
      <c r="C207" s="41"/>
      <c r="D207" s="44"/>
      <c r="E207" s="4313"/>
      <c r="F207" s="4285"/>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331"/>
      <c r="AL207" s="331"/>
      <c r="AM207" s="84"/>
      <c r="AN207" s="84"/>
      <c r="AO207" s="84"/>
      <c r="AP207" s="84"/>
      <c r="AQ207" s="84"/>
      <c r="AR207" s="84"/>
      <c r="AS207" s="84"/>
      <c r="AT207" s="84"/>
      <c r="AU207" s="84"/>
    </row>
    <row r="208" spans="1:47" x14ac:dyDescent="0.25">
      <c r="A208" s="4340" t="s">
        <v>2890</v>
      </c>
      <c r="B208" s="1530">
        <f t="shared" si="13"/>
        <v>0</v>
      </c>
      <c r="C208" s="175"/>
      <c r="D208" s="2025"/>
      <c r="E208" s="4313"/>
      <c r="F208" s="72"/>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331"/>
      <c r="AL208" s="331"/>
      <c r="AM208" s="84"/>
      <c r="AN208" s="84"/>
      <c r="AO208" s="84"/>
      <c r="AP208" s="84"/>
      <c r="AQ208" s="84"/>
      <c r="AR208" s="84"/>
      <c r="AS208" s="84"/>
      <c r="AT208" s="84"/>
      <c r="AU208" s="84"/>
    </row>
    <row r="209" spans="1:47" x14ac:dyDescent="0.25">
      <c r="A209" s="4314" t="s">
        <v>50</v>
      </c>
      <c r="B209" s="3454">
        <f>SUM(B203:B208)</f>
        <v>0</v>
      </c>
      <c r="C209" s="4341">
        <f>SUM(C203:C208)</f>
        <v>0</v>
      </c>
      <c r="D209" s="4342">
        <f>SUM(D203:D208)</f>
        <v>0</v>
      </c>
      <c r="E209" s="72"/>
      <c r="F209" s="72"/>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331"/>
      <c r="AL209" s="331"/>
      <c r="AM209" s="84"/>
      <c r="AN209" s="84"/>
      <c r="AO209" s="84"/>
      <c r="AP209" s="84"/>
      <c r="AQ209" s="84"/>
      <c r="AR209" s="84"/>
      <c r="AS209" s="84"/>
      <c r="AT209" s="84"/>
      <c r="AU209" s="84"/>
    </row>
    <row r="210" spans="1:47" x14ac:dyDescent="0.25">
      <c r="A210" s="824" t="s">
        <v>3805</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73"/>
      <c r="AT210" s="73"/>
      <c r="AU210" s="84"/>
    </row>
    <row r="211" spans="1:47" x14ac:dyDescent="0.25">
      <c r="A211" s="3255" t="s">
        <v>4</v>
      </c>
      <c r="B211" s="4287" t="s">
        <v>5</v>
      </c>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73"/>
      <c r="AT211" s="73"/>
      <c r="AU211" s="84"/>
    </row>
    <row r="212" spans="1:47" x14ac:dyDescent="0.25">
      <c r="A212" s="4258" t="s">
        <v>2366</v>
      </c>
      <c r="B212" s="710"/>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row>
    <row r="213" spans="1:47" x14ac:dyDescent="0.25">
      <c r="A213" s="4259" t="s">
        <v>397</v>
      </c>
      <c r="B213" s="296"/>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row>
    <row r="214" spans="1:47" x14ac:dyDescent="0.25">
      <c r="A214" s="4259" t="s">
        <v>396</v>
      </c>
      <c r="B214" s="296"/>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row>
    <row r="215" spans="1:47" x14ac:dyDescent="0.25">
      <c r="A215" s="2191" t="s">
        <v>395</v>
      </c>
      <c r="B215" s="296"/>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row>
    <row r="216" spans="1:47" x14ac:dyDescent="0.25">
      <c r="A216" s="2282" t="s">
        <v>2890</v>
      </c>
      <c r="B216" s="4321"/>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row>
    <row r="217" spans="1:47" x14ac:dyDescent="0.25">
      <c r="A217" s="4303" t="s">
        <v>50</v>
      </c>
      <c r="B217" s="45">
        <f>SUM(B212:B216)</f>
        <v>0</v>
      </c>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row>
    <row r="218" spans="1:47" x14ac:dyDescent="0.25">
      <c r="A218" s="824" t="s">
        <v>2891</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row>
    <row r="219" spans="1:47" x14ac:dyDescent="0.25">
      <c r="A219" s="3255" t="s">
        <v>4</v>
      </c>
      <c r="B219" s="2805" t="s">
        <v>5</v>
      </c>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row>
    <row r="220" spans="1:47" x14ac:dyDescent="0.25">
      <c r="A220" s="4258" t="s">
        <v>2366</v>
      </c>
      <c r="B220" s="2613"/>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row>
    <row r="221" spans="1:47" x14ac:dyDescent="0.25">
      <c r="A221" s="4259" t="s">
        <v>397</v>
      </c>
      <c r="B221" s="296"/>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row>
    <row r="222" spans="1:47" x14ac:dyDescent="0.25">
      <c r="A222" s="4259" t="s">
        <v>396</v>
      </c>
      <c r="B222" s="296"/>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row>
    <row r="223" spans="1:47" x14ac:dyDescent="0.25">
      <c r="A223" s="4340" t="s">
        <v>395</v>
      </c>
      <c r="B223" s="339"/>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row>
    <row r="224" spans="1:47" x14ac:dyDescent="0.25">
      <c r="A224" s="4303" t="s">
        <v>50</v>
      </c>
      <c r="B224" s="45">
        <f>SUM(B220:B223)</f>
        <v>0</v>
      </c>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row>
    <row r="225" spans="1:47" x14ac:dyDescent="0.25">
      <c r="A225" s="983" t="s">
        <v>3806</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row>
    <row r="226" spans="1:47" x14ac:dyDescent="0.25">
      <c r="A226" s="3255" t="s">
        <v>336</v>
      </c>
      <c r="B226" s="2805" t="s">
        <v>5</v>
      </c>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row>
    <row r="227" spans="1:47" x14ac:dyDescent="0.25">
      <c r="A227" s="4343" t="s">
        <v>2892</v>
      </c>
      <c r="B227" s="2613"/>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row>
    <row r="228" spans="1:47" x14ac:dyDescent="0.25">
      <c r="A228" s="4344" t="s">
        <v>2893</v>
      </c>
      <c r="B228" s="296"/>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row>
    <row r="229" spans="1:47" x14ac:dyDescent="0.25">
      <c r="A229" s="4345" t="s">
        <v>2894</v>
      </c>
      <c r="B229" s="339"/>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row>
    <row r="230" spans="1:47" x14ac:dyDescent="0.25">
      <c r="A230" s="824" t="s">
        <v>2895</v>
      </c>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row>
    <row r="231" spans="1:47" x14ac:dyDescent="0.25">
      <c r="A231" s="4346" t="s">
        <v>211</v>
      </c>
      <c r="B231" s="2805" t="s">
        <v>50</v>
      </c>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row>
    <row r="232" spans="1:47" x14ac:dyDescent="0.25">
      <c r="A232" s="4344" t="s">
        <v>2805</v>
      </c>
      <c r="B232" s="710"/>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row>
    <row r="233" spans="1:47" x14ac:dyDescent="0.25">
      <c r="A233" s="4344" t="s">
        <v>3797</v>
      </c>
      <c r="B233" s="2613"/>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row>
    <row r="234" spans="1:47" x14ac:dyDescent="0.25">
      <c r="A234" s="4344" t="s">
        <v>2806</v>
      </c>
      <c r="B234" s="296"/>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row>
    <row r="235" spans="1:47" x14ac:dyDescent="0.25">
      <c r="A235" s="4344" t="s">
        <v>2807</v>
      </c>
      <c r="B235" s="296"/>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row>
    <row r="236" spans="1:47" x14ac:dyDescent="0.25">
      <c r="A236" s="4344" t="s">
        <v>2808</v>
      </c>
      <c r="B236" s="296"/>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row>
    <row r="237" spans="1:47" x14ac:dyDescent="0.25">
      <c r="A237" s="4344" t="s">
        <v>2896</v>
      </c>
      <c r="B237" s="296"/>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row>
    <row r="238" spans="1:47" x14ac:dyDescent="0.25">
      <c r="A238" s="4344" t="s">
        <v>2897</v>
      </c>
      <c r="B238" s="296"/>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row>
    <row r="239" spans="1:47" x14ac:dyDescent="0.25">
      <c r="A239" s="4344" t="s">
        <v>2809</v>
      </c>
      <c r="B239" s="296"/>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row>
    <row r="240" spans="1:47" x14ac:dyDescent="0.25">
      <c r="A240" s="4344" t="s">
        <v>2810</v>
      </c>
      <c r="B240" s="296"/>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row>
    <row r="241" spans="1:47" x14ac:dyDescent="0.25">
      <c r="A241" s="4344" t="s">
        <v>2811</v>
      </c>
      <c r="B241" s="296"/>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row>
    <row r="242" spans="1:47" x14ac:dyDescent="0.25">
      <c r="A242" s="4344" t="s">
        <v>2812</v>
      </c>
      <c r="B242" s="296"/>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row>
    <row r="243" spans="1:47" ht="22.5" x14ac:dyDescent="0.25">
      <c r="A243" s="4347" t="s">
        <v>2813</v>
      </c>
      <c r="B243" s="296"/>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row>
    <row r="244" spans="1:47" x14ac:dyDescent="0.25">
      <c r="A244" s="4131" t="s">
        <v>2898</v>
      </c>
      <c r="B244" s="296"/>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row>
    <row r="245" spans="1:47" x14ac:dyDescent="0.25">
      <c r="A245" s="4344" t="s">
        <v>2814</v>
      </c>
      <c r="B245" s="296"/>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row>
    <row r="246" spans="1:47" ht="22.5" x14ac:dyDescent="0.25">
      <c r="A246" s="4347" t="s">
        <v>2815</v>
      </c>
      <c r="B246" s="296"/>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row>
    <row r="247" spans="1:47" x14ac:dyDescent="0.25">
      <c r="A247" s="4344" t="s">
        <v>2899</v>
      </c>
      <c r="B247" s="296"/>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row>
    <row r="248" spans="1:47" x14ac:dyDescent="0.25">
      <c r="A248" s="4344" t="s">
        <v>2816</v>
      </c>
      <c r="B248" s="296"/>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row>
    <row r="249" spans="1:47" x14ac:dyDescent="0.25">
      <c r="A249" s="4344" t="s">
        <v>2817</v>
      </c>
      <c r="B249" s="296"/>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row>
    <row r="250" spans="1:47" x14ac:dyDescent="0.25">
      <c r="A250" s="4344" t="s">
        <v>2818</v>
      </c>
      <c r="B250" s="296"/>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row>
    <row r="251" spans="1:47" x14ac:dyDescent="0.25">
      <c r="A251" s="4344" t="s">
        <v>2819</v>
      </c>
      <c r="B251" s="296"/>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row>
    <row r="252" spans="1:47" x14ac:dyDescent="0.25">
      <c r="A252" s="4344" t="s">
        <v>2820</v>
      </c>
      <c r="B252" s="296"/>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row>
    <row r="253" spans="1:47" x14ac:dyDescent="0.25">
      <c r="A253" s="4344" t="s">
        <v>2821</v>
      </c>
      <c r="B253" s="296"/>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row>
    <row r="254" spans="1:47" x14ac:dyDescent="0.25">
      <c r="A254" s="4344" t="s">
        <v>2822</v>
      </c>
      <c r="B254" s="296"/>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row>
    <row r="255" spans="1:47" x14ac:dyDescent="0.25">
      <c r="A255" s="4344" t="s">
        <v>2823</v>
      </c>
      <c r="B255" s="296"/>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row>
    <row r="256" spans="1:47" ht="22.5" x14ac:dyDescent="0.25">
      <c r="A256" s="4347" t="s">
        <v>2824</v>
      </c>
      <c r="B256" s="296"/>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row>
    <row r="257" spans="1:47" x14ac:dyDescent="0.25">
      <c r="A257" s="4344" t="s">
        <v>2825</v>
      </c>
      <c r="B257" s="296"/>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row>
    <row r="258" spans="1:47" x14ac:dyDescent="0.25">
      <c r="A258" s="4344" t="s">
        <v>2900</v>
      </c>
      <c r="B258" s="296"/>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row>
    <row r="259" spans="1:47" x14ac:dyDescent="0.25">
      <c r="A259" s="4344" t="s">
        <v>2901</v>
      </c>
      <c r="B259" s="296"/>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row>
    <row r="260" spans="1:47" x14ac:dyDescent="0.25">
      <c r="A260" s="4344" t="s">
        <v>2902</v>
      </c>
      <c r="B260" s="296"/>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row>
    <row r="261" spans="1:47" x14ac:dyDescent="0.25">
      <c r="A261" s="4344" t="s">
        <v>2903</v>
      </c>
      <c r="B261" s="296"/>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row>
    <row r="262" spans="1:47" x14ac:dyDescent="0.25">
      <c r="A262" s="4344" t="s">
        <v>2826</v>
      </c>
      <c r="B262" s="296"/>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row>
    <row r="263" spans="1:47" x14ac:dyDescent="0.25">
      <c r="A263" s="4344" t="s">
        <v>2827</v>
      </c>
      <c r="B263" s="296"/>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row>
    <row r="264" spans="1:47" x14ac:dyDescent="0.25">
      <c r="A264" s="4344" t="s">
        <v>2904</v>
      </c>
      <c r="B264" s="296"/>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row>
    <row r="265" spans="1:47" x14ac:dyDescent="0.25">
      <c r="A265" s="4345" t="s">
        <v>2905</v>
      </c>
      <c r="B265" s="339"/>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row>
    <row r="266" spans="1:47" x14ac:dyDescent="0.25">
      <c r="A266" s="4314" t="s">
        <v>50</v>
      </c>
      <c r="B266" s="4273">
        <f>SUM(B232:B265)</f>
        <v>0</v>
      </c>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row>
    <row r="267" spans="1:47" x14ac:dyDescent="0.25">
      <c r="A267" s="983" t="s">
        <v>2906</v>
      </c>
      <c r="B267" s="983"/>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row>
    <row r="268" spans="1:47" x14ac:dyDescent="0.25">
      <c r="A268" s="2787" t="s">
        <v>2907</v>
      </c>
      <c r="B268" s="2787"/>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row>
    <row r="269" spans="1:47" ht="15" customHeight="1" x14ac:dyDescent="0.25">
      <c r="A269" s="8717" t="s">
        <v>2908</v>
      </c>
      <c r="B269" s="8718" t="s">
        <v>50</v>
      </c>
      <c r="C269" s="8719" t="s">
        <v>364</v>
      </c>
      <c r="D269" s="8720"/>
      <c r="E269" s="8720"/>
      <c r="F269" s="8720"/>
      <c r="G269" s="8720"/>
      <c r="H269" s="8720"/>
      <c r="I269" s="8720"/>
      <c r="J269" s="8720"/>
      <c r="K269" s="8720"/>
      <c r="L269" s="8720"/>
      <c r="M269" s="8720"/>
      <c r="N269" s="8720"/>
      <c r="O269" s="8720"/>
      <c r="P269" s="8720"/>
      <c r="Q269" s="8720"/>
      <c r="R269" s="8720"/>
      <c r="S269" s="8720"/>
      <c r="T269" s="8720"/>
      <c r="U269" s="8721"/>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row>
    <row r="270" spans="1:47" ht="21" x14ac:dyDescent="0.25">
      <c r="A270" s="7727"/>
      <c r="B270" s="8252"/>
      <c r="C270" s="2817" t="s">
        <v>2759</v>
      </c>
      <c r="D270" s="2818" t="s">
        <v>2760</v>
      </c>
      <c r="E270" s="4348" t="s">
        <v>2761</v>
      </c>
      <c r="F270" s="4348" t="s">
        <v>510</v>
      </c>
      <c r="G270" s="4348" t="s">
        <v>511</v>
      </c>
      <c r="H270" s="2818" t="s">
        <v>615</v>
      </c>
      <c r="I270" s="2818" t="s">
        <v>2762</v>
      </c>
      <c r="J270" s="2818" t="s">
        <v>2763</v>
      </c>
      <c r="K270" s="2818" t="s">
        <v>2764</v>
      </c>
      <c r="L270" s="2818" t="s">
        <v>17</v>
      </c>
      <c r="M270" s="2818" t="s">
        <v>18</v>
      </c>
      <c r="N270" s="2818" t="s">
        <v>2765</v>
      </c>
      <c r="O270" s="2818" t="s">
        <v>20</v>
      </c>
      <c r="P270" s="2818" t="s">
        <v>21</v>
      </c>
      <c r="Q270" s="2818" t="s">
        <v>22</v>
      </c>
      <c r="R270" s="2818" t="s">
        <v>23</v>
      </c>
      <c r="S270" s="2818" t="s">
        <v>24</v>
      </c>
      <c r="T270" s="2818" t="s">
        <v>25</v>
      </c>
      <c r="U270" s="4349" t="s">
        <v>26</v>
      </c>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row>
    <row r="271" spans="1:47" x14ac:dyDescent="0.25">
      <c r="A271" s="4350" t="s">
        <v>2909</v>
      </c>
      <c r="B271" s="4351"/>
      <c r="C271" s="2817"/>
      <c r="D271" s="2818"/>
      <c r="E271" s="2818"/>
      <c r="F271" s="2818"/>
      <c r="G271" s="2818"/>
      <c r="H271" s="2818"/>
      <c r="I271" s="2818"/>
      <c r="J271" s="2818"/>
      <c r="K271" s="2818"/>
      <c r="L271" s="2818"/>
      <c r="M271" s="2818"/>
      <c r="N271" s="2818"/>
      <c r="O271" s="2818"/>
      <c r="P271" s="2818"/>
      <c r="Q271" s="2818"/>
      <c r="R271" s="2818"/>
      <c r="S271" s="2818"/>
      <c r="T271" s="2818"/>
      <c r="U271" s="4352"/>
      <c r="V271" s="84"/>
      <c r="W271" s="84"/>
      <c r="X271" s="84"/>
      <c r="Y271" s="84"/>
      <c r="Z271" s="84"/>
      <c r="AA271" s="84"/>
      <c r="AB271" s="3004"/>
      <c r="AC271" s="3004"/>
      <c r="AD271" s="3004"/>
      <c r="AE271" s="3004"/>
      <c r="AF271" s="3004"/>
      <c r="AG271" s="3004"/>
      <c r="AH271" s="3004"/>
      <c r="AI271" s="3004"/>
      <c r="AJ271" s="3004"/>
      <c r="AK271" s="3004"/>
      <c r="AL271" s="3004"/>
      <c r="AM271" s="3004"/>
      <c r="AN271" s="3004"/>
      <c r="AO271" s="3004"/>
      <c r="AP271" s="3004"/>
      <c r="AQ271" s="3004"/>
      <c r="AR271" s="3004"/>
      <c r="AS271" s="3004"/>
      <c r="AT271" s="3004"/>
      <c r="AU271" s="3004"/>
    </row>
    <row r="272" spans="1:47" ht="30" x14ac:dyDescent="0.25">
      <c r="A272" s="4353" t="s">
        <v>2910</v>
      </c>
      <c r="B272" s="4354">
        <f>SUM(C272:U272)</f>
        <v>0</v>
      </c>
      <c r="C272" s="2803"/>
      <c r="D272" s="4355"/>
      <c r="E272" s="4355"/>
      <c r="F272" s="4355"/>
      <c r="G272" s="4355"/>
      <c r="H272" s="4355"/>
      <c r="I272" s="4355"/>
      <c r="J272" s="4355"/>
      <c r="K272" s="4355"/>
      <c r="L272" s="4355"/>
      <c r="M272" s="4355"/>
      <c r="N272" s="4355"/>
      <c r="O272" s="4355"/>
      <c r="P272" s="4355"/>
      <c r="Q272" s="4355"/>
      <c r="R272" s="4355"/>
      <c r="S272" s="4355"/>
      <c r="T272" s="4355"/>
      <c r="U272" s="4292"/>
      <c r="V272" s="84"/>
      <c r="W272" s="84"/>
      <c r="X272" s="84"/>
      <c r="Y272" s="84"/>
      <c r="Z272" s="84"/>
      <c r="AA272" s="84"/>
      <c r="AB272" s="331"/>
      <c r="AC272" s="331"/>
      <c r="AD272" s="331"/>
      <c r="AE272" s="331"/>
      <c r="AF272" s="331"/>
      <c r="AG272" s="331"/>
      <c r="AH272" s="331"/>
      <c r="AI272" s="331"/>
      <c r="AJ272" s="331"/>
      <c r="AK272" s="331"/>
      <c r="AL272" s="331"/>
      <c r="AM272" s="331"/>
      <c r="AN272" s="331"/>
      <c r="AO272" s="331"/>
      <c r="AP272" s="331"/>
      <c r="AQ272" s="331"/>
      <c r="AR272" s="331"/>
      <c r="AS272" s="331"/>
      <c r="AT272" s="331"/>
      <c r="AU272" s="331"/>
    </row>
    <row r="273" spans="1:47" x14ac:dyDescent="0.25">
      <c r="A273" s="2787" t="s">
        <v>2911</v>
      </c>
      <c r="B273" s="4356"/>
      <c r="C273" s="84"/>
      <c r="D273" s="4357"/>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row>
    <row r="274" spans="1:47" x14ac:dyDescent="0.25">
      <c r="A274" s="8716" t="s">
        <v>2912</v>
      </c>
      <c r="B274" s="8718" t="s">
        <v>122</v>
      </c>
      <c r="C274" s="8719" t="s">
        <v>364</v>
      </c>
      <c r="D274" s="8720"/>
      <c r="E274" s="8720"/>
      <c r="F274" s="8720"/>
      <c r="G274" s="8720"/>
      <c r="H274" s="8720"/>
      <c r="I274" s="8720"/>
      <c r="J274" s="8720"/>
      <c r="K274" s="8720"/>
      <c r="L274" s="8720"/>
      <c r="M274" s="8720"/>
      <c r="N274" s="8720"/>
      <c r="O274" s="8720"/>
      <c r="P274" s="8720"/>
      <c r="Q274" s="8720"/>
      <c r="R274" s="8720"/>
      <c r="S274" s="8720"/>
      <c r="T274" s="8720"/>
      <c r="U274" s="8721"/>
      <c r="V274" s="84"/>
      <c r="W274" s="84"/>
      <c r="X274" s="84"/>
      <c r="Y274" s="84"/>
      <c r="Z274" s="84"/>
      <c r="AA274" s="84"/>
      <c r="AB274" s="84"/>
      <c r="AC274" s="331"/>
      <c r="AD274" s="331"/>
      <c r="AE274" s="331"/>
      <c r="AF274" s="331"/>
      <c r="AG274" s="331"/>
      <c r="AH274" s="331"/>
      <c r="AI274" s="331"/>
      <c r="AJ274" s="331"/>
      <c r="AK274" s="331"/>
      <c r="AL274" s="331"/>
      <c r="AM274" s="331"/>
      <c r="AN274" s="331"/>
      <c r="AO274" s="331"/>
      <c r="AP274" s="331"/>
      <c r="AQ274" s="331"/>
      <c r="AR274" s="331"/>
      <c r="AS274" s="331"/>
      <c r="AT274" s="331"/>
      <c r="AU274" s="331"/>
    </row>
    <row r="275" spans="1:47" ht="21" x14ac:dyDescent="0.25">
      <c r="A275" s="7632"/>
      <c r="B275" s="8252"/>
      <c r="C275" s="2817" t="s">
        <v>2759</v>
      </c>
      <c r="D275" s="2818" t="s">
        <v>2760</v>
      </c>
      <c r="E275" s="4348" t="s">
        <v>2761</v>
      </c>
      <c r="F275" s="4348" t="s">
        <v>510</v>
      </c>
      <c r="G275" s="4348" t="s">
        <v>511</v>
      </c>
      <c r="H275" s="2818" t="s">
        <v>615</v>
      </c>
      <c r="I275" s="2818" t="s">
        <v>2762</v>
      </c>
      <c r="J275" s="2818" t="s">
        <v>2763</v>
      </c>
      <c r="K275" s="2818" t="s">
        <v>2764</v>
      </c>
      <c r="L275" s="2818" t="s">
        <v>17</v>
      </c>
      <c r="M275" s="2818" t="s">
        <v>18</v>
      </c>
      <c r="N275" s="2818" t="s">
        <v>2765</v>
      </c>
      <c r="O275" s="2818" t="s">
        <v>20</v>
      </c>
      <c r="P275" s="2818" t="s">
        <v>21</v>
      </c>
      <c r="Q275" s="2818" t="s">
        <v>22</v>
      </c>
      <c r="R275" s="2818" t="s">
        <v>23</v>
      </c>
      <c r="S275" s="2818" t="s">
        <v>24</v>
      </c>
      <c r="T275" s="2818" t="s">
        <v>25</v>
      </c>
      <c r="U275" s="4349" t="s">
        <v>26</v>
      </c>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row>
    <row r="276" spans="1:47" x14ac:dyDescent="0.25">
      <c r="A276" s="2151" t="s">
        <v>3807</v>
      </c>
      <c r="B276" s="2151">
        <f t="shared" ref="B276:B297" si="14">SUM(C276:U276)</f>
        <v>0</v>
      </c>
      <c r="C276" s="704"/>
      <c r="D276" s="373"/>
      <c r="E276" s="373"/>
      <c r="F276" s="373"/>
      <c r="G276" s="373"/>
      <c r="H276" s="373"/>
      <c r="I276" s="373"/>
      <c r="J276" s="373"/>
      <c r="K276" s="373"/>
      <c r="L276" s="373"/>
      <c r="M276" s="373"/>
      <c r="N276" s="373"/>
      <c r="O276" s="373"/>
      <c r="P276" s="373"/>
      <c r="Q276" s="373"/>
      <c r="R276" s="373"/>
      <c r="S276" s="373"/>
      <c r="T276" s="373"/>
      <c r="U276" s="2609"/>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row>
    <row r="277" spans="1:47" x14ac:dyDescent="0.25">
      <c r="A277" s="40" t="s">
        <v>3808</v>
      </c>
      <c r="B277" s="40">
        <f t="shared" si="14"/>
        <v>0</v>
      </c>
      <c r="C277" s="41"/>
      <c r="D277" s="42"/>
      <c r="E277" s="42"/>
      <c r="F277" s="42"/>
      <c r="G277" s="42"/>
      <c r="H277" s="42"/>
      <c r="I277" s="42"/>
      <c r="J277" s="42"/>
      <c r="K277" s="42"/>
      <c r="L277" s="42"/>
      <c r="M277" s="42"/>
      <c r="N277" s="42"/>
      <c r="O277" s="42"/>
      <c r="P277" s="42"/>
      <c r="Q277" s="42"/>
      <c r="R277" s="42"/>
      <c r="S277" s="42"/>
      <c r="T277" s="42"/>
      <c r="U277" s="4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row>
    <row r="278" spans="1:47" x14ac:dyDescent="0.25">
      <c r="A278" s="40" t="s">
        <v>3809</v>
      </c>
      <c r="B278" s="40">
        <f>SUM(C278:U278)</f>
        <v>0</v>
      </c>
      <c r="C278" s="41"/>
      <c r="D278" s="42"/>
      <c r="E278" s="42"/>
      <c r="F278" s="42"/>
      <c r="G278" s="42"/>
      <c r="H278" s="42"/>
      <c r="I278" s="42"/>
      <c r="J278" s="42"/>
      <c r="K278" s="42"/>
      <c r="L278" s="42"/>
      <c r="M278" s="42"/>
      <c r="N278" s="42"/>
      <c r="O278" s="42"/>
      <c r="P278" s="42"/>
      <c r="Q278" s="42"/>
      <c r="R278" s="42"/>
      <c r="S278" s="42"/>
      <c r="T278" s="42"/>
      <c r="U278" s="4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row>
    <row r="279" spans="1:47" x14ac:dyDescent="0.25">
      <c r="A279" s="40" t="s">
        <v>2913</v>
      </c>
      <c r="B279" s="40">
        <f t="shared" si="14"/>
        <v>0</v>
      </c>
      <c r="C279" s="41"/>
      <c r="D279" s="42"/>
      <c r="E279" s="42"/>
      <c r="F279" s="42"/>
      <c r="G279" s="42"/>
      <c r="H279" s="42"/>
      <c r="I279" s="42"/>
      <c r="J279" s="42"/>
      <c r="K279" s="42"/>
      <c r="L279" s="42"/>
      <c r="M279" s="42"/>
      <c r="N279" s="42"/>
      <c r="O279" s="42"/>
      <c r="P279" s="42"/>
      <c r="Q279" s="42"/>
      <c r="R279" s="42"/>
      <c r="S279" s="42"/>
      <c r="T279" s="42"/>
      <c r="U279" s="4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row>
    <row r="280" spans="1:47" x14ac:dyDescent="0.25">
      <c r="A280" s="6378" t="s">
        <v>2914</v>
      </c>
      <c r="B280" s="40">
        <f t="shared" si="14"/>
        <v>0</v>
      </c>
      <c r="C280" s="41"/>
      <c r="D280" s="42"/>
      <c r="E280" s="42"/>
      <c r="F280" s="42"/>
      <c r="G280" s="42"/>
      <c r="H280" s="42"/>
      <c r="I280" s="42"/>
      <c r="J280" s="42"/>
      <c r="K280" s="42"/>
      <c r="L280" s="42"/>
      <c r="M280" s="42"/>
      <c r="N280" s="42"/>
      <c r="O280" s="42"/>
      <c r="P280" s="42"/>
      <c r="Q280" s="42"/>
      <c r="R280" s="42"/>
      <c r="S280" s="42"/>
      <c r="T280" s="42"/>
      <c r="U280" s="4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row>
    <row r="281" spans="1:47" x14ac:dyDescent="0.25">
      <c r="A281" s="40" t="s">
        <v>2915</v>
      </c>
      <c r="B281" s="40">
        <f t="shared" si="14"/>
        <v>0</v>
      </c>
      <c r="C281" s="41"/>
      <c r="D281" s="42"/>
      <c r="E281" s="42"/>
      <c r="F281" s="42"/>
      <c r="G281" s="42"/>
      <c r="H281" s="42"/>
      <c r="I281" s="42"/>
      <c r="J281" s="42"/>
      <c r="K281" s="42"/>
      <c r="L281" s="42"/>
      <c r="M281" s="42"/>
      <c r="N281" s="42"/>
      <c r="O281" s="42"/>
      <c r="P281" s="42"/>
      <c r="Q281" s="42"/>
      <c r="R281" s="42"/>
      <c r="S281" s="42"/>
      <c r="T281" s="42"/>
      <c r="U281" s="4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row>
    <row r="282" spans="1:47" x14ac:dyDescent="0.25">
      <c r="A282" s="40" t="s">
        <v>2916</v>
      </c>
      <c r="B282" s="40">
        <f t="shared" si="14"/>
        <v>0</v>
      </c>
      <c r="C282" s="41"/>
      <c r="D282" s="42"/>
      <c r="E282" s="42"/>
      <c r="F282" s="42"/>
      <c r="G282" s="42"/>
      <c r="H282" s="42"/>
      <c r="I282" s="42"/>
      <c r="J282" s="42"/>
      <c r="K282" s="42"/>
      <c r="L282" s="42"/>
      <c r="M282" s="42"/>
      <c r="N282" s="42"/>
      <c r="O282" s="42"/>
      <c r="P282" s="42"/>
      <c r="Q282" s="42"/>
      <c r="R282" s="42"/>
      <c r="S282" s="42"/>
      <c r="T282" s="42"/>
      <c r="U282" s="4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row>
    <row r="283" spans="1:47" ht="22.5" x14ac:dyDescent="0.25">
      <c r="A283" s="832" t="s">
        <v>2917</v>
      </c>
      <c r="B283" s="40">
        <f t="shared" si="14"/>
        <v>0</v>
      </c>
      <c r="C283" s="41"/>
      <c r="D283" s="42"/>
      <c r="E283" s="42"/>
      <c r="F283" s="42"/>
      <c r="G283" s="42"/>
      <c r="H283" s="42"/>
      <c r="I283" s="42"/>
      <c r="J283" s="42"/>
      <c r="K283" s="42"/>
      <c r="L283" s="42"/>
      <c r="M283" s="42"/>
      <c r="N283" s="42"/>
      <c r="O283" s="42"/>
      <c r="P283" s="42"/>
      <c r="Q283" s="42"/>
      <c r="R283" s="42"/>
      <c r="S283" s="42"/>
      <c r="T283" s="42"/>
      <c r="U283" s="4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row>
    <row r="284" spans="1:47" ht="22.5" x14ac:dyDescent="0.25">
      <c r="A284" s="832" t="s">
        <v>2918</v>
      </c>
      <c r="B284" s="40">
        <f t="shared" si="14"/>
        <v>0</v>
      </c>
      <c r="C284" s="41"/>
      <c r="D284" s="42"/>
      <c r="E284" s="42"/>
      <c r="F284" s="42"/>
      <c r="G284" s="42"/>
      <c r="H284" s="42"/>
      <c r="I284" s="42"/>
      <c r="J284" s="42"/>
      <c r="K284" s="42"/>
      <c r="L284" s="42"/>
      <c r="M284" s="42"/>
      <c r="N284" s="42"/>
      <c r="O284" s="42"/>
      <c r="P284" s="42"/>
      <c r="Q284" s="42"/>
      <c r="R284" s="42"/>
      <c r="S284" s="42"/>
      <c r="T284" s="42"/>
      <c r="U284" s="4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row>
    <row r="285" spans="1:47" x14ac:dyDescent="0.25">
      <c r="A285" s="40" t="s">
        <v>2919</v>
      </c>
      <c r="B285" s="40">
        <f t="shared" si="14"/>
        <v>0</v>
      </c>
      <c r="C285" s="41"/>
      <c r="D285" s="42"/>
      <c r="E285" s="42"/>
      <c r="F285" s="42"/>
      <c r="G285" s="42"/>
      <c r="H285" s="42"/>
      <c r="I285" s="42"/>
      <c r="J285" s="42"/>
      <c r="K285" s="42"/>
      <c r="L285" s="42"/>
      <c r="M285" s="42"/>
      <c r="N285" s="42"/>
      <c r="O285" s="42"/>
      <c r="P285" s="42"/>
      <c r="Q285" s="42"/>
      <c r="R285" s="42"/>
      <c r="S285" s="42"/>
      <c r="T285" s="42"/>
      <c r="U285" s="4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row>
    <row r="286" spans="1:47" x14ac:dyDescent="0.25">
      <c r="A286" s="40" t="s">
        <v>3810</v>
      </c>
      <c r="B286" s="40">
        <f t="shared" si="14"/>
        <v>0</v>
      </c>
      <c r="C286" s="41"/>
      <c r="D286" s="42"/>
      <c r="E286" s="42"/>
      <c r="F286" s="42"/>
      <c r="G286" s="42"/>
      <c r="H286" s="42"/>
      <c r="I286" s="42"/>
      <c r="J286" s="42"/>
      <c r="K286" s="42"/>
      <c r="L286" s="42"/>
      <c r="M286" s="42"/>
      <c r="N286" s="42"/>
      <c r="O286" s="42"/>
      <c r="P286" s="42"/>
      <c r="Q286" s="42"/>
      <c r="R286" s="42"/>
      <c r="S286" s="42"/>
      <c r="T286" s="42"/>
      <c r="U286" s="4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row>
    <row r="287" spans="1:47" x14ac:dyDescent="0.25">
      <c r="A287" s="40" t="s">
        <v>3811</v>
      </c>
      <c r="B287" s="40">
        <f t="shared" si="14"/>
        <v>0</v>
      </c>
      <c r="C287" s="41"/>
      <c r="D287" s="42"/>
      <c r="E287" s="42"/>
      <c r="F287" s="42"/>
      <c r="G287" s="42"/>
      <c r="H287" s="42"/>
      <c r="I287" s="42"/>
      <c r="J287" s="42"/>
      <c r="K287" s="42"/>
      <c r="L287" s="42"/>
      <c r="M287" s="42"/>
      <c r="N287" s="42"/>
      <c r="O287" s="42"/>
      <c r="P287" s="42"/>
      <c r="Q287" s="42"/>
      <c r="R287" s="42"/>
      <c r="S287" s="42"/>
      <c r="T287" s="42"/>
      <c r="U287" s="4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row>
    <row r="288" spans="1:47" x14ac:dyDescent="0.25">
      <c r="A288" s="40" t="s">
        <v>3812</v>
      </c>
      <c r="B288" s="40">
        <f t="shared" si="14"/>
        <v>0</v>
      </c>
      <c r="C288" s="41"/>
      <c r="D288" s="42"/>
      <c r="E288" s="42"/>
      <c r="F288" s="42"/>
      <c r="G288" s="42"/>
      <c r="H288" s="42"/>
      <c r="I288" s="42"/>
      <c r="J288" s="42"/>
      <c r="K288" s="42"/>
      <c r="L288" s="42"/>
      <c r="M288" s="42"/>
      <c r="N288" s="42"/>
      <c r="O288" s="42"/>
      <c r="P288" s="42"/>
      <c r="Q288" s="42"/>
      <c r="R288" s="42"/>
      <c r="S288" s="42"/>
      <c r="T288" s="42"/>
      <c r="U288" s="4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row>
    <row r="289" spans="1:47" x14ac:dyDescent="0.25">
      <c r="A289" s="40" t="s">
        <v>2920</v>
      </c>
      <c r="B289" s="40">
        <f t="shared" si="14"/>
        <v>0</v>
      </c>
      <c r="C289" s="41"/>
      <c r="D289" s="42"/>
      <c r="E289" s="42"/>
      <c r="F289" s="42"/>
      <c r="G289" s="42"/>
      <c r="H289" s="42"/>
      <c r="I289" s="42"/>
      <c r="J289" s="42"/>
      <c r="K289" s="42"/>
      <c r="L289" s="42"/>
      <c r="M289" s="42"/>
      <c r="N289" s="42"/>
      <c r="O289" s="42"/>
      <c r="P289" s="42"/>
      <c r="Q289" s="42"/>
      <c r="R289" s="42"/>
      <c r="S289" s="42"/>
      <c r="T289" s="42"/>
      <c r="U289" s="4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row>
    <row r="290" spans="1:47" x14ac:dyDescent="0.25">
      <c r="A290" s="40" t="s">
        <v>2921</v>
      </c>
      <c r="B290" s="40">
        <f t="shared" si="14"/>
        <v>0</v>
      </c>
      <c r="C290" s="41"/>
      <c r="D290" s="42"/>
      <c r="E290" s="42"/>
      <c r="F290" s="42"/>
      <c r="G290" s="42"/>
      <c r="H290" s="42"/>
      <c r="I290" s="42"/>
      <c r="J290" s="42"/>
      <c r="K290" s="42"/>
      <c r="L290" s="42"/>
      <c r="M290" s="42"/>
      <c r="N290" s="42"/>
      <c r="O290" s="42"/>
      <c r="P290" s="42"/>
      <c r="Q290" s="42"/>
      <c r="R290" s="42"/>
      <c r="S290" s="42"/>
      <c r="T290" s="42"/>
      <c r="U290" s="4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row>
    <row r="291" spans="1:47" x14ac:dyDescent="0.25">
      <c r="A291" s="40" t="s">
        <v>2922</v>
      </c>
      <c r="B291" s="40">
        <f t="shared" si="14"/>
        <v>0</v>
      </c>
      <c r="C291" s="41"/>
      <c r="D291" s="42"/>
      <c r="E291" s="42"/>
      <c r="F291" s="42"/>
      <c r="G291" s="42"/>
      <c r="H291" s="42"/>
      <c r="I291" s="42"/>
      <c r="J291" s="42"/>
      <c r="K291" s="42"/>
      <c r="L291" s="42"/>
      <c r="M291" s="42"/>
      <c r="N291" s="42"/>
      <c r="O291" s="42"/>
      <c r="P291" s="42"/>
      <c r="Q291" s="42"/>
      <c r="R291" s="42"/>
      <c r="S291" s="42"/>
      <c r="T291" s="42"/>
      <c r="U291" s="4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row>
    <row r="292" spans="1:47" x14ac:dyDescent="0.25">
      <c r="A292" s="2735" t="s">
        <v>2923</v>
      </c>
      <c r="B292" s="40">
        <f t="shared" si="14"/>
        <v>0</v>
      </c>
      <c r="C292" s="332"/>
      <c r="D292" s="384"/>
      <c r="E292" s="384"/>
      <c r="F292" s="384"/>
      <c r="G292" s="384"/>
      <c r="H292" s="384"/>
      <c r="I292" s="384"/>
      <c r="J292" s="384"/>
      <c r="K292" s="384"/>
      <c r="L292" s="384"/>
      <c r="M292" s="384"/>
      <c r="N292" s="384"/>
      <c r="O292" s="384"/>
      <c r="P292" s="384"/>
      <c r="Q292" s="384"/>
      <c r="R292" s="384"/>
      <c r="S292" s="384"/>
      <c r="T292" s="384"/>
      <c r="U292" s="299"/>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row>
    <row r="293" spans="1:47" x14ac:dyDescent="0.25">
      <c r="A293" s="2735" t="s">
        <v>2924</v>
      </c>
      <c r="B293" s="40">
        <f t="shared" si="14"/>
        <v>0</v>
      </c>
      <c r="C293" s="41"/>
      <c r="D293" s="42"/>
      <c r="E293" s="42"/>
      <c r="F293" s="42"/>
      <c r="G293" s="42"/>
      <c r="H293" s="42"/>
      <c r="I293" s="42"/>
      <c r="J293" s="42"/>
      <c r="K293" s="42"/>
      <c r="L293" s="42"/>
      <c r="M293" s="42"/>
      <c r="N293" s="42"/>
      <c r="O293" s="42"/>
      <c r="P293" s="42"/>
      <c r="Q293" s="42"/>
      <c r="R293" s="42"/>
      <c r="S293" s="42"/>
      <c r="T293" s="42"/>
      <c r="U293" s="4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row>
    <row r="294" spans="1:47" ht="22.5" x14ac:dyDescent="0.25">
      <c r="A294" s="3889" t="s">
        <v>2925</v>
      </c>
      <c r="B294" s="40">
        <f t="shared" si="14"/>
        <v>0</v>
      </c>
      <c r="C294" s="41"/>
      <c r="D294" s="42"/>
      <c r="E294" s="42"/>
      <c r="F294" s="42"/>
      <c r="G294" s="42"/>
      <c r="H294" s="42"/>
      <c r="I294" s="42"/>
      <c r="J294" s="42"/>
      <c r="K294" s="42"/>
      <c r="L294" s="42"/>
      <c r="M294" s="42"/>
      <c r="N294" s="42"/>
      <c r="O294" s="42"/>
      <c r="P294" s="42"/>
      <c r="Q294" s="42"/>
      <c r="R294" s="42"/>
      <c r="S294" s="42"/>
      <c r="T294" s="42"/>
      <c r="U294" s="4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row>
    <row r="295" spans="1:47" x14ac:dyDescent="0.25">
      <c r="A295" s="2735" t="s">
        <v>2926</v>
      </c>
      <c r="B295" s="40">
        <f t="shared" si="14"/>
        <v>0</v>
      </c>
      <c r="C295" s="41"/>
      <c r="D295" s="42"/>
      <c r="E295" s="42"/>
      <c r="F295" s="42"/>
      <c r="G295" s="42"/>
      <c r="H295" s="42"/>
      <c r="I295" s="42"/>
      <c r="J295" s="42"/>
      <c r="K295" s="42"/>
      <c r="L295" s="42"/>
      <c r="M295" s="42"/>
      <c r="N295" s="42"/>
      <c r="O295" s="42"/>
      <c r="P295" s="42"/>
      <c r="Q295" s="42"/>
      <c r="R295" s="42"/>
      <c r="S295" s="42"/>
      <c r="T295" s="42"/>
      <c r="U295" s="4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row>
    <row r="296" spans="1:47" x14ac:dyDescent="0.25">
      <c r="A296" s="2735" t="s">
        <v>2927</v>
      </c>
      <c r="B296" s="40">
        <f t="shared" si="14"/>
        <v>0</v>
      </c>
      <c r="C296" s="41"/>
      <c r="D296" s="42"/>
      <c r="E296" s="42"/>
      <c r="F296" s="42"/>
      <c r="G296" s="42"/>
      <c r="H296" s="42"/>
      <c r="I296" s="42"/>
      <c r="J296" s="42"/>
      <c r="K296" s="42"/>
      <c r="L296" s="42"/>
      <c r="M296" s="42"/>
      <c r="N296" s="42"/>
      <c r="O296" s="42"/>
      <c r="P296" s="42"/>
      <c r="Q296" s="42"/>
      <c r="R296" s="42"/>
      <c r="S296" s="42"/>
      <c r="T296" s="42"/>
      <c r="U296" s="4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row>
    <row r="297" spans="1:47" x14ac:dyDescent="0.25">
      <c r="A297" s="4358" t="s">
        <v>793</v>
      </c>
      <c r="B297" s="45">
        <f t="shared" si="14"/>
        <v>0</v>
      </c>
      <c r="C297" s="175"/>
      <c r="D297" s="338"/>
      <c r="E297" s="338"/>
      <c r="F297" s="338"/>
      <c r="G297" s="338"/>
      <c r="H297" s="338"/>
      <c r="I297" s="338"/>
      <c r="J297" s="338"/>
      <c r="K297" s="338"/>
      <c r="L297" s="338"/>
      <c r="M297" s="338"/>
      <c r="N297" s="338"/>
      <c r="O297" s="338"/>
      <c r="P297" s="338"/>
      <c r="Q297" s="338"/>
      <c r="R297" s="338"/>
      <c r="S297" s="338"/>
      <c r="T297" s="338"/>
      <c r="U297" s="2025"/>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row>
    <row r="298" spans="1:47" x14ac:dyDescent="0.25">
      <c r="A298" s="2787" t="s">
        <v>2928</v>
      </c>
      <c r="B298" s="2787"/>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row>
    <row r="299" spans="1:47" x14ac:dyDescent="0.25">
      <c r="A299" s="8717" t="s">
        <v>3813</v>
      </c>
      <c r="B299" s="8718" t="s">
        <v>50</v>
      </c>
      <c r="C299" s="8719" t="s">
        <v>364</v>
      </c>
      <c r="D299" s="8720"/>
      <c r="E299" s="8720"/>
      <c r="F299" s="8720"/>
      <c r="G299" s="8720"/>
      <c r="H299" s="8720"/>
      <c r="I299" s="8720"/>
      <c r="J299" s="8720"/>
      <c r="K299" s="8720"/>
      <c r="L299" s="8720"/>
      <c r="M299" s="8720"/>
      <c r="N299" s="8720"/>
      <c r="O299" s="8720"/>
      <c r="P299" s="8720"/>
      <c r="Q299" s="8720"/>
      <c r="R299" s="8720"/>
      <c r="S299" s="8720"/>
      <c r="T299" s="8720"/>
      <c r="U299" s="8721"/>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row>
    <row r="300" spans="1:47" ht="21" x14ac:dyDescent="0.25">
      <c r="A300" s="7727"/>
      <c r="B300" s="8252"/>
      <c r="C300" s="2817" t="s">
        <v>2759</v>
      </c>
      <c r="D300" s="2818" t="s">
        <v>2760</v>
      </c>
      <c r="E300" s="4348" t="s">
        <v>2761</v>
      </c>
      <c r="F300" s="4348" t="s">
        <v>510</v>
      </c>
      <c r="G300" s="4348" t="s">
        <v>511</v>
      </c>
      <c r="H300" s="2818" t="s">
        <v>615</v>
      </c>
      <c r="I300" s="2818" t="s">
        <v>2762</v>
      </c>
      <c r="J300" s="2818" t="s">
        <v>2763</v>
      </c>
      <c r="K300" s="2818" t="s">
        <v>2764</v>
      </c>
      <c r="L300" s="2818" t="s">
        <v>17</v>
      </c>
      <c r="M300" s="2818" t="s">
        <v>18</v>
      </c>
      <c r="N300" s="2818" t="s">
        <v>2765</v>
      </c>
      <c r="O300" s="2818" t="s">
        <v>20</v>
      </c>
      <c r="P300" s="2818" t="s">
        <v>21</v>
      </c>
      <c r="Q300" s="2818" t="s">
        <v>22</v>
      </c>
      <c r="R300" s="2818" t="s">
        <v>23</v>
      </c>
      <c r="S300" s="2818" t="s">
        <v>24</v>
      </c>
      <c r="T300" s="2818" t="s">
        <v>25</v>
      </c>
      <c r="U300" s="4349" t="s">
        <v>26</v>
      </c>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row>
    <row r="301" spans="1:47" x14ac:dyDescent="0.25">
      <c r="A301" s="40" t="s">
        <v>2929</v>
      </c>
      <c r="B301" s="973">
        <f>SUM(C301:U301)</f>
        <v>0</v>
      </c>
      <c r="C301" s="332"/>
      <c r="D301" s="384"/>
      <c r="E301" s="384"/>
      <c r="F301" s="384"/>
      <c r="G301" s="384"/>
      <c r="H301" s="384"/>
      <c r="I301" s="384"/>
      <c r="J301" s="384"/>
      <c r="K301" s="384"/>
      <c r="L301" s="384"/>
      <c r="M301" s="384"/>
      <c r="N301" s="384"/>
      <c r="O301" s="384"/>
      <c r="P301" s="384"/>
      <c r="Q301" s="384"/>
      <c r="R301" s="384"/>
      <c r="S301" s="384"/>
      <c r="T301" s="384"/>
      <c r="U301" s="299"/>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row>
    <row r="302" spans="1:47" x14ac:dyDescent="0.25">
      <c r="A302" s="40" t="s">
        <v>2787</v>
      </c>
      <c r="B302" s="973">
        <f t="shared" ref="B302:B322" si="15">SUM(C302:U302)</f>
        <v>0</v>
      </c>
      <c r="C302" s="41"/>
      <c r="D302" s="42"/>
      <c r="E302" s="42"/>
      <c r="F302" s="42"/>
      <c r="G302" s="42"/>
      <c r="H302" s="42"/>
      <c r="I302" s="42"/>
      <c r="J302" s="42"/>
      <c r="K302" s="42"/>
      <c r="L302" s="42"/>
      <c r="M302" s="42"/>
      <c r="N302" s="42"/>
      <c r="O302" s="42"/>
      <c r="P302" s="42"/>
      <c r="Q302" s="42"/>
      <c r="R302" s="42"/>
      <c r="S302" s="42"/>
      <c r="T302" s="42"/>
      <c r="U302" s="4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row>
    <row r="303" spans="1:47" x14ac:dyDescent="0.25">
      <c r="A303" s="40" t="s">
        <v>2930</v>
      </c>
      <c r="B303" s="973">
        <f t="shared" si="15"/>
        <v>0</v>
      </c>
      <c r="C303" s="41"/>
      <c r="D303" s="42"/>
      <c r="E303" s="42"/>
      <c r="F303" s="42"/>
      <c r="G303" s="42"/>
      <c r="H303" s="42"/>
      <c r="I303" s="42"/>
      <c r="J303" s="42"/>
      <c r="K303" s="42"/>
      <c r="L303" s="42"/>
      <c r="M303" s="42"/>
      <c r="N303" s="42"/>
      <c r="O303" s="42"/>
      <c r="P303" s="42"/>
      <c r="Q303" s="42"/>
      <c r="R303" s="42"/>
      <c r="S303" s="42"/>
      <c r="T303" s="42"/>
      <c r="U303" s="4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row>
    <row r="304" spans="1:47" ht="22.5" x14ac:dyDescent="0.25">
      <c r="A304" s="832" t="s">
        <v>3814</v>
      </c>
      <c r="B304" s="973">
        <f t="shared" si="15"/>
        <v>0</v>
      </c>
      <c r="C304" s="41"/>
      <c r="D304" s="42"/>
      <c r="E304" s="42"/>
      <c r="F304" s="42"/>
      <c r="G304" s="42"/>
      <c r="H304" s="42"/>
      <c r="I304" s="42"/>
      <c r="J304" s="42"/>
      <c r="K304" s="42"/>
      <c r="L304" s="42"/>
      <c r="M304" s="42"/>
      <c r="N304" s="42"/>
      <c r="O304" s="42"/>
      <c r="P304" s="42"/>
      <c r="Q304" s="42"/>
      <c r="R304" s="42"/>
      <c r="S304" s="42"/>
      <c r="T304" s="42"/>
      <c r="U304" s="4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row>
    <row r="305" spans="1:47" ht="22.5" x14ac:dyDescent="0.25">
      <c r="A305" s="832" t="s">
        <v>2931</v>
      </c>
      <c r="B305" s="973">
        <f>SUM(C305:U305)</f>
        <v>0</v>
      </c>
      <c r="C305" s="41"/>
      <c r="D305" s="42"/>
      <c r="E305" s="42"/>
      <c r="F305" s="42"/>
      <c r="G305" s="42"/>
      <c r="H305" s="42"/>
      <c r="I305" s="42"/>
      <c r="J305" s="42"/>
      <c r="K305" s="42"/>
      <c r="L305" s="42"/>
      <c r="M305" s="42"/>
      <c r="N305" s="42"/>
      <c r="O305" s="42"/>
      <c r="P305" s="42"/>
      <c r="Q305" s="42"/>
      <c r="R305" s="42"/>
      <c r="S305" s="42"/>
      <c r="T305" s="42"/>
      <c r="U305" s="4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row>
    <row r="306" spans="1:47" x14ac:dyDescent="0.25">
      <c r="A306" s="40" t="s">
        <v>2932</v>
      </c>
      <c r="B306" s="973">
        <f t="shared" si="15"/>
        <v>0</v>
      </c>
      <c r="C306" s="41"/>
      <c r="D306" s="42"/>
      <c r="E306" s="42"/>
      <c r="F306" s="42"/>
      <c r="G306" s="42"/>
      <c r="H306" s="42"/>
      <c r="I306" s="42"/>
      <c r="J306" s="42"/>
      <c r="K306" s="42"/>
      <c r="L306" s="42"/>
      <c r="M306" s="42"/>
      <c r="N306" s="42"/>
      <c r="O306" s="42"/>
      <c r="P306" s="42"/>
      <c r="Q306" s="42"/>
      <c r="R306" s="42"/>
      <c r="S306" s="42"/>
      <c r="T306" s="42"/>
      <c r="U306" s="4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row>
    <row r="307" spans="1:47" x14ac:dyDescent="0.25">
      <c r="A307" s="40" t="s">
        <v>3815</v>
      </c>
      <c r="B307" s="973">
        <f t="shared" si="15"/>
        <v>0</v>
      </c>
      <c r="C307" s="41"/>
      <c r="D307" s="42"/>
      <c r="E307" s="42"/>
      <c r="F307" s="42"/>
      <c r="G307" s="42"/>
      <c r="H307" s="42"/>
      <c r="I307" s="42"/>
      <c r="J307" s="42"/>
      <c r="K307" s="42"/>
      <c r="L307" s="42"/>
      <c r="M307" s="42"/>
      <c r="N307" s="42"/>
      <c r="O307" s="42"/>
      <c r="P307" s="42"/>
      <c r="Q307" s="42"/>
      <c r="R307" s="42"/>
      <c r="S307" s="42"/>
      <c r="T307" s="42"/>
      <c r="U307" s="4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row>
    <row r="308" spans="1:47" x14ac:dyDescent="0.25">
      <c r="A308" s="40" t="s">
        <v>2933</v>
      </c>
      <c r="B308" s="973">
        <f t="shared" si="15"/>
        <v>0</v>
      </c>
      <c r="C308" s="41"/>
      <c r="D308" s="42"/>
      <c r="E308" s="42"/>
      <c r="F308" s="42"/>
      <c r="G308" s="42"/>
      <c r="H308" s="42"/>
      <c r="I308" s="42"/>
      <c r="J308" s="42"/>
      <c r="K308" s="42"/>
      <c r="L308" s="42"/>
      <c r="M308" s="42"/>
      <c r="N308" s="42"/>
      <c r="O308" s="42"/>
      <c r="P308" s="42"/>
      <c r="Q308" s="42"/>
      <c r="R308" s="42"/>
      <c r="S308" s="42"/>
      <c r="T308" s="42"/>
      <c r="U308" s="4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row>
    <row r="309" spans="1:47" x14ac:dyDescent="0.25">
      <c r="A309" s="40" t="s">
        <v>2934</v>
      </c>
      <c r="B309" s="973">
        <f t="shared" si="15"/>
        <v>0</v>
      </c>
      <c r="C309" s="41"/>
      <c r="D309" s="42"/>
      <c r="E309" s="42"/>
      <c r="F309" s="42"/>
      <c r="G309" s="42"/>
      <c r="H309" s="42"/>
      <c r="I309" s="42"/>
      <c r="J309" s="42"/>
      <c r="K309" s="42"/>
      <c r="L309" s="42"/>
      <c r="M309" s="42"/>
      <c r="N309" s="42"/>
      <c r="O309" s="42"/>
      <c r="P309" s="42"/>
      <c r="Q309" s="42"/>
      <c r="R309" s="42"/>
      <c r="S309" s="42"/>
      <c r="T309" s="42"/>
      <c r="U309" s="4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row>
    <row r="310" spans="1:47" x14ac:dyDescent="0.25">
      <c r="A310" s="40" t="s">
        <v>2935</v>
      </c>
      <c r="B310" s="973">
        <f t="shared" si="15"/>
        <v>0</v>
      </c>
      <c r="C310" s="41"/>
      <c r="D310" s="42"/>
      <c r="E310" s="42"/>
      <c r="F310" s="42"/>
      <c r="G310" s="42"/>
      <c r="H310" s="42"/>
      <c r="I310" s="42"/>
      <c r="J310" s="42"/>
      <c r="K310" s="42"/>
      <c r="L310" s="42"/>
      <c r="M310" s="42"/>
      <c r="N310" s="42"/>
      <c r="O310" s="42"/>
      <c r="P310" s="42"/>
      <c r="Q310" s="42"/>
      <c r="R310" s="42"/>
      <c r="S310" s="42"/>
      <c r="T310" s="42"/>
      <c r="U310" s="4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row>
    <row r="311" spans="1:47" x14ac:dyDescent="0.25">
      <c r="A311" s="40" t="s">
        <v>2936</v>
      </c>
      <c r="B311" s="973">
        <f t="shared" si="15"/>
        <v>0</v>
      </c>
      <c r="C311" s="41"/>
      <c r="D311" s="42"/>
      <c r="E311" s="42"/>
      <c r="F311" s="42"/>
      <c r="G311" s="42"/>
      <c r="H311" s="42"/>
      <c r="I311" s="42"/>
      <c r="J311" s="42"/>
      <c r="K311" s="42"/>
      <c r="L311" s="42"/>
      <c r="M311" s="42"/>
      <c r="N311" s="42"/>
      <c r="O311" s="42"/>
      <c r="P311" s="42"/>
      <c r="Q311" s="42"/>
      <c r="R311" s="42"/>
      <c r="S311" s="42"/>
      <c r="T311" s="42"/>
      <c r="U311" s="4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row>
    <row r="312" spans="1:47" x14ac:dyDescent="0.25">
      <c r="A312" s="40" t="s">
        <v>2937</v>
      </c>
      <c r="B312" s="973">
        <f t="shared" si="15"/>
        <v>0</v>
      </c>
      <c r="C312" s="41"/>
      <c r="D312" s="42"/>
      <c r="E312" s="42"/>
      <c r="F312" s="42"/>
      <c r="G312" s="42"/>
      <c r="H312" s="42"/>
      <c r="I312" s="42"/>
      <c r="J312" s="42"/>
      <c r="K312" s="42"/>
      <c r="L312" s="42"/>
      <c r="M312" s="42"/>
      <c r="N312" s="42"/>
      <c r="O312" s="42"/>
      <c r="P312" s="42"/>
      <c r="Q312" s="42"/>
      <c r="R312" s="42"/>
      <c r="S312" s="42"/>
      <c r="T312" s="42"/>
      <c r="U312" s="4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row>
    <row r="313" spans="1:47" x14ac:dyDescent="0.25">
      <c r="A313" s="40" t="s">
        <v>2938</v>
      </c>
      <c r="B313" s="973">
        <f t="shared" si="15"/>
        <v>0</v>
      </c>
      <c r="C313" s="41"/>
      <c r="D313" s="42"/>
      <c r="E313" s="42"/>
      <c r="F313" s="42"/>
      <c r="G313" s="42"/>
      <c r="H313" s="42"/>
      <c r="I313" s="42"/>
      <c r="J313" s="42"/>
      <c r="K313" s="42"/>
      <c r="L313" s="42"/>
      <c r="M313" s="42"/>
      <c r="N313" s="42"/>
      <c r="O313" s="42"/>
      <c r="P313" s="42"/>
      <c r="Q313" s="42"/>
      <c r="R313" s="42"/>
      <c r="S313" s="42"/>
      <c r="T313" s="42"/>
      <c r="U313" s="4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row>
    <row r="314" spans="1:47" x14ac:dyDescent="0.25">
      <c r="A314" s="2151" t="s">
        <v>695</v>
      </c>
      <c r="B314" s="973">
        <f t="shared" si="15"/>
        <v>0</v>
      </c>
      <c r="C314" s="332"/>
      <c r="D314" s="384"/>
      <c r="E314" s="384"/>
      <c r="F314" s="384"/>
      <c r="G314" s="384"/>
      <c r="H314" s="384"/>
      <c r="I314" s="384"/>
      <c r="J314" s="384"/>
      <c r="K314" s="384"/>
      <c r="L314" s="384"/>
      <c r="M314" s="384"/>
      <c r="N314" s="384"/>
      <c r="O314" s="384"/>
      <c r="P314" s="384"/>
      <c r="Q314" s="384"/>
      <c r="R314" s="384"/>
      <c r="S314" s="384"/>
      <c r="T314" s="384"/>
      <c r="U314" s="299"/>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row>
    <row r="315" spans="1:47" x14ac:dyDescent="0.25">
      <c r="A315" s="2151" t="s">
        <v>2788</v>
      </c>
      <c r="B315" s="973">
        <f t="shared" si="15"/>
        <v>0</v>
      </c>
      <c r="C315" s="332"/>
      <c r="D315" s="384"/>
      <c r="E315" s="384"/>
      <c r="F315" s="384"/>
      <c r="G315" s="384"/>
      <c r="H315" s="384"/>
      <c r="I315" s="384"/>
      <c r="J315" s="384"/>
      <c r="K315" s="384"/>
      <c r="L315" s="384"/>
      <c r="M315" s="384"/>
      <c r="N315" s="384"/>
      <c r="O315" s="384"/>
      <c r="P315" s="384"/>
      <c r="Q315" s="384"/>
      <c r="R315" s="384"/>
      <c r="S315" s="384"/>
      <c r="T315" s="384"/>
      <c r="U315" s="299"/>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row>
    <row r="316" spans="1:47" x14ac:dyDescent="0.25">
      <c r="A316" s="40" t="s">
        <v>2789</v>
      </c>
      <c r="B316" s="973">
        <f t="shared" si="15"/>
        <v>0</v>
      </c>
      <c r="C316" s="41"/>
      <c r="D316" s="42"/>
      <c r="E316" s="42"/>
      <c r="F316" s="42"/>
      <c r="G316" s="42"/>
      <c r="H316" s="42"/>
      <c r="I316" s="42"/>
      <c r="J316" s="42"/>
      <c r="K316" s="42"/>
      <c r="L316" s="42"/>
      <c r="M316" s="42"/>
      <c r="N316" s="42"/>
      <c r="O316" s="42"/>
      <c r="P316" s="42"/>
      <c r="Q316" s="42"/>
      <c r="R316" s="42"/>
      <c r="S316" s="42"/>
      <c r="T316" s="42"/>
      <c r="U316" s="4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row>
    <row r="317" spans="1:47" x14ac:dyDescent="0.25">
      <c r="A317" s="40" t="s">
        <v>2939</v>
      </c>
      <c r="B317" s="973">
        <f t="shared" si="15"/>
        <v>0</v>
      </c>
      <c r="C317" s="41"/>
      <c r="D317" s="42"/>
      <c r="E317" s="42"/>
      <c r="F317" s="42"/>
      <c r="G317" s="42"/>
      <c r="H317" s="42"/>
      <c r="I317" s="42"/>
      <c r="J317" s="42"/>
      <c r="K317" s="42"/>
      <c r="L317" s="42"/>
      <c r="M317" s="42"/>
      <c r="N317" s="42"/>
      <c r="O317" s="42"/>
      <c r="P317" s="42"/>
      <c r="Q317" s="42"/>
      <c r="R317" s="42"/>
      <c r="S317" s="42"/>
      <c r="T317" s="42"/>
      <c r="U317" s="4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row>
    <row r="318" spans="1:47" x14ac:dyDescent="0.25">
      <c r="A318" s="40" t="s">
        <v>1847</v>
      </c>
      <c r="B318" s="973">
        <f t="shared" si="15"/>
        <v>0</v>
      </c>
      <c r="C318" s="41"/>
      <c r="D318" s="42"/>
      <c r="E318" s="42"/>
      <c r="F318" s="42"/>
      <c r="G318" s="42"/>
      <c r="H318" s="42"/>
      <c r="I318" s="42"/>
      <c r="J318" s="42"/>
      <c r="K318" s="42"/>
      <c r="L318" s="42"/>
      <c r="M318" s="42"/>
      <c r="N318" s="42"/>
      <c r="O318" s="42"/>
      <c r="P318" s="42"/>
      <c r="Q318" s="42"/>
      <c r="R318" s="42"/>
      <c r="S318" s="42"/>
      <c r="T318" s="42"/>
      <c r="U318" s="4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row>
    <row r="319" spans="1:47" x14ac:dyDescent="0.25">
      <c r="A319" s="40" t="s">
        <v>2784</v>
      </c>
      <c r="B319" s="973">
        <f t="shared" si="15"/>
        <v>0</v>
      </c>
      <c r="C319" s="41"/>
      <c r="D319" s="42"/>
      <c r="E319" s="42"/>
      <c r="F319" s="42"/>
      <c r="G319" s="42"/>
      <c r="H319" s="42"/>
      <c r="I319" s="42"/>
      <c r="J319" s="42"/>
      <c r="K319" s="42"/>
      <c r="L319" s="42"/>
      <c r="M319" s="42"/>
      <c r="N319" s="42"/>
      <c r="O319" s="42"/>
      <c r="P319" s="42"/>
      <c r="Q319" s="42"/>
      <c r="R319" s="42"/>
      <c r="S319" s="42"/>
      <c r="T319" s="42"/>
      <c r="U319" s="4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row>
    <row r="320" spans="1:47" x14ac:dyDescent="0.25">
      <c r="A320" s="40" t="s">
        <v>2785</v>
      </c>
      <c r="B320" s="973">
        <f t="shared" si="15"/>
        <v>0</v>
      </c>
      <c r="C320" s="41"/>
      <c r="D320" s="42"/>
      <c r="E320" s="42"/>
      <c r="F320" s="42"/>
      <c r="G320" s="42"/>
      <c r="H320" s="42"/>
      <c r="I320" s="42"/>
      <c r="J320" s="42"/>
      <c r="K320" s="42"/>
      <c r="L320" s="42"/>
      <c r="M320" s="42"/>
      <c r="N320" s="42"/>
      <c r="O320" s="42"/>
      <c r="P320" s="42"/>
      <c r="Q320" s="42"/>
      <c r="R320" s="42"/>
      <c r="S320" s="42"/>
      <c r="T320" s="42"/>
      <c r="U320" s="4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row>
    <row r="321" spans="1:47" x14ac:dyDescent="0.25">
      <c r="A321" s="40" t="s">
        <v>2940</v>
      </c>
      <c r="B321" s="973">
        <f t="shared" si="15"/>
        <v>0</v>
      </c>
      <c r="C321" s="41"/>
      <c r="D321" s="42"/>
      <c r="E321" s="42"/>
      <c r="F321" s="42"/>
      <c r="G321" s="42"/>
      <c r="H321" s="42"/>
      <c r="I321" s="42"/>
      <c r="J321" s="42"/>
      <c r="K321" s="42"/>
      <c r="L321" s="42"/>
      <c r="M321" s="42"/>
      <c r="N321" s="42"/>
      <c r="O321" s="42"/>
      <c r="P321" s="42"/>
      <c r="Q321" s="42"/>
      <c r="R321" s="42"/>
      <c r="S321" s="42"/>
      <c r="T321" s="42"/>
      <c r="U321" s="4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row>
    <row r="322" spans="1:47" x14ac:dyDescent="0.25">
      <c r="A322" s="40" t="s">
        <v>2941</v>
      </c>
      <c r="B322" s="973">
        <f t="shared" si="15"/>
        <v>0</v>
      </c>
      <c r="C322" s="41"/>
      <c r="D322" s="42"/>
      <c r="E322" s="42"/>
      <c r="F322" s="42"/>
      <c r="G322" s="42"/>
      <c r="H322" s="42"/>
      <c r="I322" s="42"/>
      <c r="J322" s="42"/>
      <c r="K322" s="42"/>
      <c r="L322" s="42"/>
      <c r="M322" s="42"/>
      <c r="N322" s="42"/>
      <c r="O322" s="42"/>
      <c r="P322" s="42"/>
      <c r="Q322" s="42"/>
      <c r="R322" s="42"/>
      <c r="S322" s="42"/>
      <c r="T322" s="42"/>
      <c r="U322" s="4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row>
    <row r="323" spans="1:47" x14ac:dyDescent="0.25">
      <c r="A323" s="45" t="s">
        <v>2942</v>
      </c>
      <c r="B323" s="4252">
        <f>SUM(C323:U323)</f>
        <v>0</v>
      </c>
      <c r="C323" s="175"/>
      <c r="D323" s="338"/>
      <c r="E323" s="338"/>
      <c r="F323" s="338"/>
      <c r="G323" s="338"/>
      <c r="H323" s="338"/>
      <c r="I323" s="338"/>
      <c r="J323" s="338"/>
      <c r="K323" s="338"/>
      <c r="L323" s="338"/>
      <c r="M323" s="338"/>
      <c r="N323" s="338"/>
      <c r="O323" s="338"/>
      <c r="P323" s="338"/>
      <c r="Q323" s="338"/>
      <c r="R323" s="338"/>
      <c r="S323" s="338"/>
      <c r="T323" s="338"/>
      <c r="U323" s="2025"/>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row>
    <row r="324" spans="1:47" x14ac:dyDescent="0.25">
      <c r="A324" s="983" t="s">
        <v>2943</v>
      </c>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row>
    <row r="325" spans="1:47" x14ac:dyDescent="0.25">
      <c r="A325" s="824" t="s">
        <v>2944</v>
      </c>
      <c r="B325" s="4359"/>
      <c r="C325" s="1018"/>
      <c r="D325" s="1018"/>
      <c r="E325" s="1018"/>
      <c r="F325" s="1019"/>
      <c r="G325" s="1019"/>
      <c r="H325" s="1018"/>
      <c r="I325" s="1019"/>
      <c r="J325" s="1019"/>
      <c r="K325" s="1019"/>
      <c r="L325" s="1019"/>
      <c r="M325" s="1019"/>
      <c r="N325" s="1019"/>
      <c r="O325" s="1019"/>
      <c r="P325" s="1018"/>
      <c r="Q325" s="1019"/>
      <c r="R325" s="1019"/>
      <c r="S325" s="1019"/>
      <c r="T325" s="1019"/>
      <c r="U325" s="1019"/>
      <c r="V325" s="1019"/>
      <c r="W325" s="1019"/>
      <c r="X325" s="1019"/>
      <c r="Y325" s="1019"/>
      <c r="Z325" s="1019"/>
      <c r="AA325" s="1018"/>
      <c r="AB325" s="1019"/>
      <c r="AC325" s="1019"/>
      <c r="AD325" s="1019"/>
      <c r="AE325" s="1019"/>
      <c r="AF325" s="1019"/>
      <c r="AG325" s="1019"/>
      <c r="AH325" s="1019"/>
      <c r="AI325" s="84"/>
      <c r="AJ325" s="84"/>
      <c r="AK325" s="84"/>
      <c r="AL325" s="84"/>
      <c r="AM325" s="84"/>
      <c r="AN325" s="84"/>
      <c r="AO325" s="84"/>
      <c r="AP325" s="84"/>
      <c r="AQ325" s="84"/>
      <c r="AR325" s="84"/>
      <c r="AS325" s="84"/>
      <c r="AT325" s="84"/>
      <c r="AU325" s="84"/>
    </row>
    <row r="326" spans="1:47" x14ac:dyDescent="0.25">
      <c r="A326" s="8683" t="s">
        <v>3</v>
      </c>
      <c r="B326" s="8683" t="s">
        <v>4</v>
      </c>
      <c r="C326" s="8723" t="s">
        <v>50</v>
      </c>
      <c r="D326" s="8687"/>
      <c r="E326" s="8687"/>
      <c r="F326" s="8691" t="s">
        <v>2945</v>
      </c>
      <c r="G326" s="8692"/>
      <c r="H326" s="8692"/>
      <c r="I326" s="8692"/>
      <c r="J326" s="8692"/>
      <c r="K326" s="8692"/>
      <c r="L326" s="8692"/>
      <c r="M326" s="8692"/>
      <c r="N326" s="8692"/>
      <c r="O326" s="8692"/>
      <c r="P326" s="8692"/>
      <c r="Q326" s="8692"/>
      <c r="R326" s="8692"/>
      <c r="S326" s="8692"/>
      <c r="T326" s="8692"/>
      <c r="U326" s="8692"/>
      <c r="V326" s="8692"/>
      <c r="W326" s="8692"/>
      <c r="X326" s="8692"/>
      <c r="Y326" s="8692"/>
      <c r="Z326" s="8692"/>
      <c r="AA326" s="8692"/>
      <c r="AB326" s="8692"/>
      <c r="AC326" s="8692"/>
      <c r="AD326" s="8692"/>
      <c r="AE326" s="8692"/>
      <c r="AF326" s="8692"/>
      <c r="AG326" s="8692"/>
      <c r="AH326" s="8692"/>
      <c r="AI326" s="8692"/>
      <c r="AJ326" s="8692"/>
      <c r="AK326" s="8692"/>
      <c r="AL326" s="8692"/>
      <c r="AM326" s="8692"/>
      <c r="AN326" s="8692"/>
      <c r="AO326" s="8692"/>
      <c r="AP326" s="8692"/>
      <c r="AQ326" s="8724"/>
      <c r="AR326" s="8694" t="s">
        <v>52</v>
      </c>
      <c r="AS326" s="84"/>
      <c r="AT326" s="84"/>
      <c r="AU326" s="84"/>
    </row>
    <row r="327" spans="1:47" x14ac:dyDescent="0.25">
      <c r="A327" s="8675"/>
      <c r="B327" s="8675"/>
      <c r="C327" s="8705"/>
      <c r="D327" s="8689"/>
      <c r="E327" s="8690"/>
      <c r="F327" s="8693" t="s">
        <v>2759</v>
      </c>
      <c r="G327" s="8678"/>
      <c r="H327" s="8693" t="s">
        <v>2760</v>
      </c>
      <c r="I327" s="8678"/>
      <c r="J327" s="8693" t="s">
        <v>2761</v>
      </c>
      <c r="K327" s="8678"/>
      <c r="L327" s="8693" t="s">
        <v>510</v>
      </c>
      <c r="M327" s="8678"/>
      <c r="N327" s="8693" t="s">
        <v>511</v>
      </c>
      <c r="O327" s="8678"/>
      <c r="P327" s="8693" t="s">
        <v>13</v>
      </c>
      <c r="Q327" s="8678"/>
      <c r="R327" s="8677" t="s">
        <v>14</v>
      </c>
      <c r="S327" s="8678"/>
      <c r="T327" s="8677" t="s">
        <v>15</v>
      </c>
      <c r="U327" s="8678"/>
      <c r="V327" s="8677" t="s">
        <v>16</v>
      </c>
      <c r="W327" s="8678"/>
      <c r="X327" s="8677" t="s">
        <v>17</v>
      </c>
      <c r="Y327" s="8678"/>
      <c r="Z327" s="8677" t="s">
        <v>18</v>
      </c>
      <c r="AA327" s="8678"/>
      <c r="AB327" s="8677" t="s">
        <v>19</v>
      </c>
      <c r="AC327" s="8678"/>
      <c r="AD327" s="8677" t="s">
        <v>20</v>
      </c>
      <c r="AE327" s="8678"/>
      <c r="AF327" s="8677" t="s">
        <v>21</v>
      </c>
      <c r="AG327" s="8678"/>
      <c r="AH327" s="8677" t="s">
        <v>22</v>
      </c>
      <c r="AI327" s="8678"/>
      <c r="AJ327" s="8677" t="s">
        <v>23</v>
      </c>
      <c r="AK327" s="8678"/>
      <c r="AL327" s="8677" t="s">
        <v>24</v>
      </c>
      <c r="AM327" s="8678"/>
      <c r="AN327" s="8677" t="s">
        <v>25</v>
      </c>
      <c r="AO327" s="8678"/>
      <c r="AP327" s="8677" t="s">
        <v>26</v>
      </c>
      <c r="AQ327" s="8712"/>
      <c r="AR327" s="8690"/>
      <c r="AS327" s="84"/>
      <c r="AT327" s="84"/>
      <c r="AU327" s="84"/>
    </row>
    <row r="328" spans="1:47" x14ac:dyDescent="0.25">
      <c r="A328" s="8676"/>
      <c r="B328" s="8722"/>
      <c r="C328" s="4360" t="s">
        <v>55</v>
      </c>
      <c r="D328" s="1074" t="s">
        <v>81</v>
      </c>
      <c r="E328" s="2217" t="s">
        <v>56</v>
      </c>
      <c r="F328" s="1020" t="s">
        <v>81</v>
      </c>
      <c r="G328" s="1021" t="s">
        <v>56</v>
      </c>
      <c r="H328" s="1020" t="s">
        <v>81</v>
      </c>
      <c r="I328" s="1021" t="s">
        <v>56</v>
      </c>
      <c r="J328" s="1020" t="s">
        <v>81</v>
      </c>
      <c r="K328" s="1021" t="s">
        <v>56</v>
      </c>
      <c r="L328" s="1020" t="s">
        <v>81</v>
      </c>
      <c r="M328" s="1021" t="s">
        <v>56</v>
      </c>
      <c r="N328" s="1020" t="s">
        <v>81</v>
      </c>
      <c r="O328" s="1021" t="s">
        <v>56</v>
      </c>
      <c r="P328" s="1020" t="s">
        <v>81</v>
      </c>
      <c r="Q328" s="1021" t="s">
        <v>56</v>
      </c>
      <c r="R328" s="1020" t="s">
        <v>81</v>
      </c>
      <c r="S328" s="1021" t="s">
        <v>56</v>
      </c>
      <c r="T328" s="1020" t="s">
        <v>81</v>
      </c>
      <c r="U328" s="1021" t="s">
        <v>56</v>
      </c>
      <c r="V328" s="1020" t="s">
        <v>81</v>
      </c>
      <c r="W328" s="1021" t="s">
        <v>56</v>
      </c>
      <c r="X328" s="1020" t="s">
        <v>81</v>
      </c>
      <c r="Y328" s="1021" t="s">
        <v>56</v>
      </c>
      <c r="Z328" s="1020" t="s">
        <v>81</v>
      </c>
      <c r="AA328" s="1021" t="s">
        <v>56</v>
      </c>
      <c r="AB328" s="1020" t="s">
        <v>81</v>
      </c>
      <c r="AC328" s="1021" t="s">
        <v>56</v>
      </c>
      <c r="AD328" s="1020" t="s">
        <v>81</v>
      </c>
      <c r="AE328" s="1021" t="s">
        <v>56</v>
      </c>
      <c r="AF328" s="1020" t="s">
        <v>81</v>
      </c>
      <c r="AG328" s="1021" t="s">
        <v>56</v>
      </c>
      <c r="AH328" s="1020" t="s">
        <v>81</v>
      </c>
      <c r="AI328" s="1021" t="s">
        <v>56</v>
      </c>
      <c r="AJ328" s="1020" t="s">
        <v>81</v>
      </c>
      <c r="AK328" s="1021" t="s">
        <v>56</v>
      </c>
      <c r="AL328" s="1020" t="s">
        <v>81</v>
      </c>
      <c r="AM328" s="1021" t="s">
        <v>56</v>
      </c>
      <c r="AN328" s="1020" t="s">
        <v>81</v>
      </c>
      <c r="AO328" s="1021" t="s">
        <v>56</v>
      </c>
      <c r="AP328" s="1020" t="s">
        <v>81</v>
      </c>
      <c r="AQ328" s="1022" t="s">
        <v>56</v>
      </c>
      <c r="AR328" s="8697"/>
      <c r="AS328" s="84"/>
      <c r="AT328" s="84"/>
      <c r="AU328" s="84"/>
    </row>
    <row r="329" spans="1:47" x14ac:dyDescent="0.25">
      <c r="A329" s="8699" t="s">
        <v>2946</v>
      </c>
      <c r="B329" s="4361" t="s">
        <v>2947</v>
      </c>
      <c r="C329" s="4362">
        <f t="shared" ref="C329:C340" si="16">SUM(D329:E329)</f>
        <v>0</v>
      </c>
      <c r="D329" s="4362">
        <f>SUM(F329+H329+J329+L329+N329+P329+R329+T329+V329+X329+Z329+AB329+AD329+AF329+AH329+AJ329+AL329+AN329+AP329)</f>
        <v>0</v>
      </c>
      <c r="E329" s="4363">
        <f>SUM(G329+I329+K329+M329+O329+Q329+S329+U329+W329+Y329+AA329+AC329+AE329+AG329+AI329+AK329+AM329+AO329+AQ329)</f>
        <v>0</v>
      </c>
      <c r="F329" s="1023"/>
      <c r="G329" s="1024"/>
      <c r="H329" s="1023"/>
      <c r="I329" s="1024"/>
      <c r="J329" s="1023"/>
      <c r="K329" s="1024"/>
      <c r="L329" s="1023"/>
      <c r="M329" s="1024"/>
      <c r="N329" s="1023"/>
      <c r="O329" s="1024"/>
      <c r="P329" s="1023"/>
      <c r="Q329" s="1024"/>
      <c r="R329" s="1025"/>
      <c r="S329" s="1024"/>
      <c r="T329" s="1025"/>
      <c r="U329" s="1024"/>
      <c r="V329" s="1025"/>
      <c r="W329" s="1024"/>
      <c r="X329" s="1025"/>
      <c r="Y329" s="1024"/>
      <c r="Z329" s="1025"/>
      <c r="AA329" s="1024"/>
      <c r="AB329" s="1025"/>
      <c r="AC329" s="1024"/>
      <c r="AD329" s="1025"/>
      <c r="AE329" s="1024"/>
      <c r="AF329" s="1025"/>
      <c r="AG329" s="1024"/>
      <c r="AH329" s="1025"/>
      <c r="AI329" s="1024"/>
      <c r="AJ329" s="1025"/>
      <c r="AK329" s="1024"/>
      <c r="AL329" s="1025"/>
      <c r="AM329" s="1024"/>
      <c r="AN329" s="1025"/>
      <c r="AO329" s="1024"/>
      <c r="AP329" s="1025"/>
      <c r="AQ329" s="1026"/>
      <c r="AR329" s="1027"/>
      <c r="AS329" s="84"/>
      <c r="AT329" s="84"/>
      <c r="AU329" s="84"/>
    </row>
    <row r="330" spans="1:47" x14ac:dyDescent="0.25">
      <c r="A330" s="8700"/>
      <c r="B330" s="4361" t="s">
        <v>2948</v>
      </c>
      <c r="C330" s="4364">
        <f t="shared" si="16"/>
        <v>0</v>
      </c>
      <c r="D330" s="4364">
        <f t="shared" ref="D330:E340" si="17">SUM(F330+H330+J330+L330+N330+P330+R330+T330+V330+X330+Z330+AB330+AD330+AF330+AH330+AJ330+AL330+AN330+AP330)</f>
        <v>0</v>
      </c>
      <c r="E330" s="4365">
        <f t="shared" si="17"/>
        <v>0</v>
      </c>
      <c r="F330" s="1023"/>
      <c r="G330" s="1024"/>
      <c r="H330" s="1023"/>
      <c r="I330" s="1024"/>
      <c r="J330" s="1023"/>
      <c r="K330" s="1024"/>
      <c r="L330" s="1023"/>
      <c r="M330" s="1024"/>
      <c r="N330" s="1023"/>
      <c r="O330" s="1024"/>
      <c r="P330" s="1023"/>
      <c r="Q330" s="1024"/>
      <c r="R330" s="1025"/>
      <c r="S330" s="1024"/>
      <c r="T330" s="1025"/>
      <c r="U330" s="1024"/>
      <c r="V330" s="1025"/>
      <c r="W330" s="1024"/>
      <c r="X330" s="1025"/>
      <c r="Y330" s="1024"/>
      <c r="Z330" s="1025"/>
      <c r="AA330" s="1024"/>
      <c r="AB330" s="1025"/>
      <c r="AC330" s="1024"/>
      <c r="AD330" s="1025"/>
      <c r="AE330" s="1024"/>
      <c r="AF330" s="1025"/>
      <c r="AG330" s="1024"/>
      <c r="AH330" s="1025"/>
      <c r="AI330" s="1024"/>
      <c r="AJ330" s="1025"/>
      <c r="AK330" s="1024"/>
      <c r="AL330" s="1025"/>
      <c r="AM330" s="1024"/>
      <c r="AN330" s="1025"/>
      <c r="AO330" s="1024"/>
      <c r="AP330" s="1025"/>
      <c r="AQ330" s="1028"/>
      <c r="AR330" s="1027"/>
      <c r="AS330" s="84"/>
      <c r="AT330" s="84"/>
      <c r="AU330" s="84"/>
    </row>
    <row r="331" spans="1:47" x14ac:dyDescent="0.25">
      <c r="A331" s="8675"/>
      <c r="B331" s="4366" t="s">
        <v>2949</v>
      </c>
      <c r="C331" s="4364">
        <f t="shared" si="16"/>
        <v>0</v>
      </c>
      <c r="D331" s="4364">
        <f t="shared" si="17"/>
        <v>0</v>
      </c>
      <c r="E331" s="4365">
        <f t="shared" si="17"/>
        <v>0</v>
      </c>
      <c r="F331" s="1029"/>
      <c r="G331" s="1030"/>
      <c r="H331" s="1029"/>
      <c r="I331" s="1030"/>
      <c r="J331" s="1029"/>
      <c r="K331" s="1030"/>
      <c r="L331" s="1029"/>
      <c r="M331" s="1030"/>
      <c r="N331" s="1029"/>
      <c r="O331" s="1030"/>
      <c r="P331" s="1029"/>
      <c r="Q331" s="1030"/>
      <c r="R331" s="1031"/>
      <c r="S331" s="1030"/>
      <c r="T331" s="1031"/>
      <c r="U331" s="1030"/>
      <c r="V331" s="1031"/>
      <c r="W331" s="1030"/>
      <c r="X331" s="1031"/>
      <c r="Y331" s="1030"/>
      <c r="Z331" s="1031"/>
      <c r="AA331" s="1030"/>
      <c r="AB331" s="1031"/>
      <c r="AC331" s="1030"/>
      <c r="AD331" s="1031"/>
      <c r="AE331" s="1030"/>
      <c r="AF331" s="1031"/>
      <c r="AG331" s="1030"/>
      <c r="AH331" s="1031"/>
      <c r="AI331" s="1030"/>
      <c r="AJ331" s="1031"/>
      <c r="AK331" s="1030"/>
      <c r="AL331" s="1031"/>
      <c r="AM331" s="1030"/>
      <c r="AN331" s="1031"/>
      <c r="AO331" s="1030"/>
      <c r="AP331" s="1031"/>
      <c r="AQ331" s="1032"/>
      <c r="AR331" s="1033"/>
      <c r="AS331" s="84"/>
      <c r="AT331" s="84"/>
      <c r="AU331" s="84"/>
    </row>
    <row r="332" spans="1:47" x14ac:dyDescent="0.25">
      <c r="A332" s="8675"/>
      <c r="B332" s="4367" t="s">
        <v>2950</v>
      </c>
      <c r="C332" s="4368">
        <f t="shared" si="16"/>
        <v>0</v>
      </c>
      <c r="D332" s="4368">
        <f t="shared" si="17"/>
        <v>0</v>
      </c>
      <c r="E332" s="4369">
        <f t="shared" si="17"/>
        <v>0</v>
      </c>
      <c r="F332" s="1034"/>
      <c r="G332" s="1035"/>
      <c r="H332" s="1034"/>
      <c r="I332" s="1035"/>
      <c r="J332" s="1034"/>
      <c r="K332" s="1035"/>
      <c r="L332" s="1034"/>
      <c r="M332" s="1035"/>
      <c r="N332" s="1034"/>
      <c r="O332" s="1035"/>
      <c r="P332" s="1034"/>
      <c r="Q332" s="1035"/>
      <c r="R332" s="1036"/>
      <c r="S332" s="1035"/>
      <c r="T332" s="1036"/>
      <c r="U332" s="1035"/>
      <c r="V332" s="1036"/>
      <c r="W332" s="1035"/>
      <c r="X332" s="1036"/>
      <c r="Y332" s="1035"/>
      <c r="Z332" s="1036"/>
      <c r="AA332" s="1035"/>
      <c r="AB332" s="1036"/>
      <c r="AC332" s="1035"/>
      <c r="AD332" s="1036"/>
      <c r="AE332" s="1035"/>
      <c r="AF332" s="1036"/>
      <c r="AG332" s="1035"/>
      <c r="AH332" s="1036"/>
      <c r="AI332" s="1035"/>
      <c r="AJ332" s="1036"/>
      <c r="AK332" s="1035"/>
      <c r="AL332" s="1036"/>
      <c r="AM332" s="1035"/>
      <c r="AN332" s="1036"/>
      <c r="AO332" s="1035"/>
      <c r="AP332" s="1036"/>
      <c r="AQ332" s="1037"/>
      <c r="AR332" s="1038"/>
      <c r="AS332" s="84"/>
      <c r="AT332" s="84"/>
      <c r="AU332" s="84"/>
    </row>
    <row r="333" spans="1:47" x14ac:dyDescent="0.25">
      <c r="A333" s="8701" t="s">
        <v>2951</v>
      </c>
      <c r="B333" s="1652" t="s">
        <v>474</v>
      </c>
      <c r="C333" s="4362">
        <f t="shared" si="16"/>
        <v>0</v>
      </c>
      <c r="D333" s="4362">
        <f t="shared" si="17"/>
        <v>0</v>
      </c>
      <c r="E333" s="4363">
        <f t="shared" si="17"/>
        <v>0</v>
      </c>
      <c r="F333" s="1039"/>
      <c r="G333" s="1040"/>
      <c r="H333" s="1041"/>
      <c r="I333" s="1040"/>
      <c r="J333" s="1041"/>
      <c r="K333" s="1040"/>
      <c r="L333" s="1041"/>
      <c r="M333" s="1040"/>
      <c r="N333" s="1041"/>
      <c r="O333" s="1042"/>
      <c r="P333" s="1039"/>
      <c r="Q333" s="1040"/>
      <c r="R333" s="1043"/>
      <c r="S333" s="1040"/>
      <c r="T333" s="1043"/>
      <c r="U333" s="1040"/>
      <c r="V333" s="1043"/>
      <c r="W333" s="1040"/>
      <c r="X333" s="1043"/>
      <c r="Y333" s="1040"/>
      <c r="Z333" s="1043"/>
      <c r="AA333" s="1040"/>
      <c r="AB333" s="1043"/>
      <c r="AC333" s="1040"/>
      <c r="AD333" s="1043"/>
      <c r="AE333" s="1040"/>
      <c r="AF333" s="1043"/>
      <c r="AG333" s="1040"/>
      <c r="AH333" s="1043"/>
      <c r="AI333" s="1040"/>
      <c r="AJ333" s="1043"/>
      <c r="AK333" s="1040"/>
      <c r="AL333" s="1043"/>
      <c r="AM333" s="1040"/>
      <c r="AN333" s="1043"/>
      <c r="AO333" s="1040"/>
      <c r="AP333" s="1043"/>
      <c r="AQ333" s="1044"/>
      <c r="AR333" s="1033"/>
      <c r="AS333" s="84"/>
      <c r="AT333" s="84"/>
      <c r="AU333" s="84"/>
    </row>
    <row r="334" spans="1:47" x14ac:dyDescent="0.25">
      <c r="A334" s="8702"/>
      <c r="B334" s="4370" t="s">
        <v>2948</v>
      </c>
      <c r="C334" s="4364">
        <f t="shared" si="16"/>
        <v>0</v>
      </c>
      <c r="D334" s="4364">
        <f t="shared" si="17"/>
        <v>0</v>
      </c>
      <c r="E334" s="4365">
        <f t="shared" si="17"/>
        <v>0</v>
      </c>
      <c r="F334" s="1045"/>
      <c r="G334" s="1046"/>
      <c r="H334" s="1047"/>
      <c r="I334" s="1046"/>
      <c r="J334" s="1047"/>
      <c r="K334" s="1046"/>
      <c r="L334" s="1047"/>
      <c r="M334" s="1046"/>
      <c r="N334" s="1047"/>
      <c r="O334" s="1048"/>
      <c r="P334" s="1045"/>
      <c r="Q334" s="1046"/>
      <c r="R334" s="1049"/>
      <c r="S334" s="1046"/>
      <c r="T334" s="1049"/>
      <c r="U334" s="1046"/>
      <c r="V334" s="1049"/>
      <c r="W334" s="1046"/>
      <c r="X334" s="1049"/>
      <c r="Y334" s="1046"/>
      <c r="Z334" s="1049"/>
      <c r="AA334" s="1046"/>
      <c r="AB334" s="1049"/>
      <c r="AC334" s="1046"/>
      <c r="AD334" s="1049"/>
      <c r="AE334" s="1046"/>
      <c r="AF334" s="1049"/>
      <c r="AG334" s="1046"/>
      <c r="AH334" s="1049"/>
      <c r="AI334" s="1046"/>
      <c r="AJ334" s="1049"/>
      <c r="AK334" s="1046"/>
      <c r="AL334" s="1049"/>
      <c r="AM334" s="1046"/>
      <c r="AN334" s="1049"/>
      <c r="AO334" s="1046"/>
      <c r="AP334" s="1049"/>
      <c r="AQ334" s="1050"/>
      <c r="AR334" s="1038"/>
      <c r="AS334" s="84"/>
      <c r="AT334" s="84"/>
      <c r="AU334" s="84"/>
    </row>
    <row r="335" spans="1:47" x14ac:dyDescent="0.25">
      <c r="A335" s="8702"/>
      <c r="B335" s="4371" t="s">
        <v>2949</v>
      </c>
      <c r="C335" s="4364">
        <f t="shared" si="16"/>
        <v>0</v>
      </c>
      <c r="D335" s="4364">
        <f t="shared" si="17"/>
        <v>0</v>
      </c>
      <c r="E335" s="4365">
        <f t="shared" si="17"/>
        <v>0</v>
      </c>
      <c r="F335" s="1034"/>
      <c r="G335" s="1035"/>
      <c r="H335" s="1034"/>
      <c r="I335" s="1035"/>
      <c r="J335" s="1034"/>
      <c r="K335" s="1035"/>
      <c r="L335" s="1034"/>
      <c r="M335" s="1035"/>
      <c r="N335" s="1034"/>
      <c r="O335" s="1035"/>
      <c r="P335" s="1034"/>
      <c r="Q335" s="1035"/>
      <c r="R335" s="1036"/>
      <c r="S335" s="1035"/>
      <c r="T335" s="1036"/>
      <c r="U335" s="1035"/>
      <c r="V335" s="1036"/>
      <c r="W335" s="1035"/>
      <c r="X335" s="1036"/>
      <c r="Y335" s="1035"/>
      <c r="Z335" s="1036"/>
      <c r="AA335" s="1035"/>
      <c r="AB335" s="1036"/>
      <c r="AC335" s="1035"/>
      <c r="AD335" s="1036"/>
      <c r="AE335" s="1035"/>
      <c r="AF335" s="1036"/>
      <c r="AG335" s="1035"/>
      <c r="AH335" s="1036"/>
      <c r="AI335" s="1035"/>
      <c r="AJ335" s="1036"/>
      <c r="AK335" s="1035"/>
      <c r="AL335" s="1036"/>
      <c r="AM335" s="1035"/>
      <c r="AN335" s="1036"/>
      <c r="AO335" s="1035"/>
      <c r="AP335" s="1036"/>
      <c r="AQ335" s="1037"/>
      <c r="AR335" s="1051"/>
      <c r="AS335" s="84"/>
      <c r="AT335" s="84"/>
      <c r="AU335" s="84"/>
    </row>
    <row r="336" spans="1:47" x14ac:dyDescent="0.25">
      <c r="A336" s="8702"/>
      <c r="B336" s="4372" t="s">
        <v>2950</v>
      </c>
      <c r="C336" s="4368">
        <f t="shared" si="16"/>
        <v>0</v>
      </c>
      <c r="D336" s="4368">
        <f t="shared" si="17"/>
        <v>0</v>
      </c>
      <c r="E336" s="4369">
        <f t="shared" si="17"/>
        <v>0</v>
      </c>
      <c r="F336" s="1052"/>
      <c r="G336" s="1053"/>
      <c r="H336" s="1052"/>
      <c r="I336" s="1053"/>
      <c r="J336" s="1052"/>
      <c r="K336" s="1053"/>
      <c r="L336" s="1052"/>
      <c r="M336" s="1053"/>
      <c r="N336" s="1052"/>
      <c r="O336" s="1053"/>
      <c r="P336" s="1052"/>
      <c r="Q336" s="1053"/>
      <c r="R336" s="1054"/>
      <c r="S336" s="1053"/>
      <c r="T336" s="1054"/>
      <c r="U336" s="1053"/>
      <c r="V336" s="1054"/>
      <c r="W336" s="1053"/>
      <c r="X336" s="1054"/>
      <c r="Y336" s="1053"/>
      <c r="Z336" s="1054"/>
      <c r="AA336" s="1053"/>
      <c r="AB336" s="1054"/>
      <c r="AC336" s="1053"/>
      <c r="AD336" s="1054"/>
      <c r="AE336" s="1053"/>
      <c r="AF336" s="1054"/>
      <c r="AG336" s="1053"/>
      <c r="AH336" s="1054"/>
      <c r="AI336" s="1053"/>
      <c r="AJ336" s="1054"/>
      <c r="AK336" s="1053"/>
      <c r="AL336" s="1054"/>
      <c r="AM336" s="1053"/>
      <c r="AN336" s="1054"/>
      <c r="AO336" s="1053"/>
      <c r="AP336" s="1054"/>
      <c r="AQ336" s="1055"/>
      <c r="AR336" s="1056"/>
      <c r="AS336" s="84"/>
      <c r="AT336" s="84"/>
      <c r="AU336" s="84"/>
    </row>
    <row r="337" spans="1:47" x14ac:dyDescent="0.25">
      <c r="A337" s="8674" t="s">
        <v>2952</v>
      </c>
      <c r="B337" s="4373" t="s">
        <v>474</v>
      </c>
      <c r="C337" s="4374">
        <f t="shared" si="16"/>
        <v>0</v>
      </c>
      <c r="D337" s="4362">
        <f t="shared" si="17"/>
        <v>0</v>
      </c>
      <c r="E337" s="4375">
        <f t="shared" si="17"/>
        <v>0</v>
      </c>
      <c r="F337" s="1031"/>
      <c r="G337" s="1030"/>
      <c r="H337" s="1031"/>
      <c r="I337" s="1030"/>
      <c r="J337" s="1031"/>
      <c r="K337" s="1030"/>
      <c r="L337" s="1031"/>
      <c r="M337" s="1030"/>
      <c r="N337" s="1031"/>
      <c r="O337" s="1030"/>
      <c r="P337" s="1031"/>
      <c r="Q337" s="1030"/>
      <c r="R337" s="1031"/>
      <c r="S337" s="1030"/>
      <c r="T337" s="1031"/>
      <c r="U337" s="1030"/>
      <c r="V337" s="1031"/>
      <c r="W337" s="1030"/>
      <c r="X337" s="1031"/>
      <c r="Y337" s="1030"/>
      <c r="Z337" s="1031"/>
      <c r="AA337" s="1030"/>
      <c r="AB337" s="1031"/>
      <c r="AC337" s="1030"/>
      <c r="AD337" s="1031"/>
      <c r="AE337" s="1030"/>
      <c r="AF337" s="1031"/>
      <c r="AG337" s="1030"/>
      <c r="AH337" s="1031"/>
      <c r="AI337" s="1030"/>
      <c r="AJ337" s="1031"/>
      <c r="AK337" s="1030"/>
      <c r="AL337" s="1031"/>
      <c r="AM337" s="1030"/>
      <c r="AN337" s="1031"/>
      <c r="AO337" s="1030"/>
      <c r="AP337" s="1031"/>
      <c r="AQ337" s="1032"/>
      <c r="AR337" s="1033"/>
      <c r="AS337" s="84"/>
      <c r="AT337" s="84"/>
      <c r="AU337" s="84"/>
    </row>
    <row r="338" spans="1:47" x14ac:dyDescent="0.25">
      <c r="A338" s="8703"/>
      <c r="B338" s="4376" t="s">
        <v>2948</v>
      </c>
      <c r="C338" s="4374">
        <f t="shared" si="16"/>
        <v>0</v>
      </c>
      <c r="D338" s="4364">
        <f t="shared" si="17"/>
        <v>0</v>
      </c>
      <c r="E338" s="4377">
        <f t="shared" si="17"/>
        <v>0</v>
      </c>
      <c r="F338" s="1031"/>
      <c r="G338" s="1030"/>
      <c r="H338" s="1031"/>
      <c r="I338" s="1030"/>
      <c r="J338" s="1031"/>
      <c r="K338" s="1030"/>
      <c r="L338" s="1031"/>
      <c r="M338" s="1030"/>
      <c r="N338" s="1031"/>
      <c r="O338" s="1030"/>
      <c r="P338" s="1031"/>
      <c r="Q338" s="1030"/>
      <c r="R338" s="1031"/>
      <c r="S338" s="1030"/>
      <c r="T338" s="1031"/>
      <c r="U338" s="1030"/>
      <c r="V338" s="1031"/>
      <c r="W338" s="1030"/>
      <c r="X338" s="1031"/>
      <c r="Y338" s="1030"/>
      <c r="Z338" s="1031"/>
      <c r="AA338" s="1030"/>
      <c r="AB338" s="1031"/>
      <c r="AC338" s="1030"/>
      <c r="AD338" s="1031"/>
      <c r="AE338" s="1030"/>
      <c r="AF338" s="1031"/>
      <c r="AG338" s="1030"/>
      <c r="AH338" s="1031"/>
      <c r="AI338" s="1030"/>
      <c r="AJ338" s="1031"/>
      <c r="AK338" s="1030"/>
      <c r="AL338" s="1031"/>
      <c r="AM338" s="1030"/>
      <c r="AN338" s="1031"/>
      <c r="AO338" s="1030"/>
      <c r="AP338" s="1031"/>
      <c r="AQ338" s="1032"/>
      <c r="AR338" s="1033"/>
      <c r="AS338" s="84"/>
      <c r="AT338" s="84"/>
      <c r="AU338" s="84"/>
    </row>
    <row r="339" spans="1:47" x14ac:dyDescent="0.25">
      <c r="A339" s="8675"/>
      <c r="B339" s="4378" t="s">
        <v>2949</v>
      </c>
      <c r="C339" s="4379">
        <f t="shared" si="16"/>
        <v>0</v>
      </c>
      <c r="D339" s="4364">
        <f t="shared" si="17"/>
        <v>0</v>
      </c>
      <c r="E339" s="4377">
        <f t="shared" si="17"/>
        <v>0</v>
      </c>
      <c r="F339" s="1031"/>
      <c r="G339" s="1030"/>
      <c r="H339" s="1031"/>
      <c r="I339" s="1030"/>
      <c r="J339" s="1031"/>
      <c r="K339" s="1030"/>
      <c r="L339" s="1031"/>
      <c r="M339" s="1030"/>
      <c r="N339" s="1031"/>
      <c r="O339" s="1030"/>
      <c r="P339" s="1031"/>
      <c r="Q339" s="1030"/>
      <c r="R339" s="1031"/>
      <c r="S339" s="1030"/>
      <c r="T339" s="1031"/>
      <c r="U339" s="1030"/>
      <c r="V339" s="1031"/>
      <c r="W339" s="1030"/>
      <c r="X339" s="1031"/>
      <c r="Y339" s="1030"/>
      <c r="Z339" s="1031"/>
      <c r="AA339" s="1030"/>
      <c r="AB339" s="1031"/>
      <c r="AC339" s="1030"/>
      <c r="AD339" s="1031"/>
      <c r="AE339" s="1030"/>
      <c r="AF339" s="1031"/>
      <c r="AG339" s="1030"/>
      <c r="AH339" s="1031"/>
      <c r="AI339" s="1030"/>
      <c r="AJ339" s="1031"/>
      <c r="AK339" s="1030"/>
      <c r="AL339" s="1031"/>
      <c r="AM339" s="1030"/>
      <c r="AN339" s="1031"/>
      <c r="AO339" s="1030"/>
      <c r="AP339" s="1031"/>
      <c r="AQ339" s="1032"/>
      <c r="AR339" s="1033"/>
      <c r="AS339" s="84"/>
      <c r="AT339" s="84"/>
      <c r="AU339" s="84"/>
    </row>
    <row r="340" spans="1:47" x14ac:dyDescent="0.25">
      <c r="A340" s="8676"/>
      <c r="B340" s="4380" t="s">
        <v>2950</v>
      </c>
      <c r="C340" s="4381">
        <f t="shared" si="16"/>
        <v>0</v>
      </c>
      <c r="D340" s="4368">
        <f t="shared" si="17"/>
        <v>0</v>
      </c>
      <c r="E340" s="4382">
        <f t="shared" si="17"/>
        <v>0</v>
      </c>
      <c r="F340" s="1057"/>
      <c r="G340" s="1058"/>
      <c r="H340" s="1057"/>
      <c r="I340" s="1058"/>
      <c r="J340" s="1057"/>
      <c r="K340" s="1058"/>
      <c r="L340" s="1057"/>
      <c r="M340" s="1058"/>
      <c r="N340" s="1057"/>
      <c r="O340" s="1058"/>
      <c r="P340" s="1057"/>
      <c r="Q340" s="1058"/>
      <c r="R340" s="1057"/>
      <c r="S340" s="1058"/>
      <c r="T340" s="1057"/>
      <c r="U340" s="1058"/>
      <c r="V340" s="1057"/>
      <c r="W340" s="1058"/>
      <c r="X340" s="1057"/>
      <c r="Y340" s="1058"/>
      <c r="Z340" s="1057"/>
      <c r="AA340" s="1058"/>
      <c r="AB340" s="1057"/>
      <c r="AC340" s="1058"/>
      <c r="AD340" s="1057"/>
      <c r="AE340" s="1058"/>
      <c r="AF340" s="1057"/>
      <c r="AG340" s="1058"/>
      <c r="AH340" s="1057"/>
      <c r="AI340" s="1058"/>
      <c r="AJ340" s="1057"/>
      <c r="AK340" s="1058"/>
      <c r="AL340" s="1057"/>
      <c r="AM340" s="1058"/>
      <c r="AN340" s="1057"/>
      <c r="AO340" s="1058"/>
      <c r="AP340" s="1057"/>
      <c r="AQ340" s="1059"/>
      <c r="AR340" s="1060"/>
      <c r="AS340" s="84"/>
      <c r="AT340" s="84"/>
      <c r="AU340" s="84"/>
    </row>
    <row r="341" spans="1:47" x14ac:dyDescent="0.25">
      <c r="A341" s="824" t="s">
        <v>2953</v>
      </c>
      <c r="B341" s="4359"/>
      <c r="C341" s="1018"/>
      <c r="D341" s="1018"/>
      <c r="E341" s="1018"/>
      <c r="F341" s="1018"/>
      <c r="G341" s="1018"/>
      <c r="H341" s="1018"/>
      <c r="I341" s="1018"/>
      <c r="J341" s="1018"/>
      <c r="K341" s="1018"/>
      <c r="L341" s="1018"/>
      <c r="M341" s="1018"/>
      <c r="N341" s="1018"/>
      <c r="O341" s="1018"/>
      <c r="P341" s="1018"/>
      <c r="Q341" s="1018"/>
      <c r="R341" s="1018"/>
      <c r="S341" s="1018"/>
      <c r="T341" s="1018"/>
      <c r="U341" s="1018"/>
      <c r="V341" s="1018"/>
      <c r="W341" s="1018"/>
      <c r="X341" s="1018"/>
      <c r="Y341" s="1018"/>
      <c r="Z341" s="1018"/>
      <c r="AA341" s="1018"/>
      <c r="AB341" s="1018"/>
      <c r="AC341" s="1018"/>
      <c r="AD341" s="1018"/>
      <c r="AE341" s="1018"/>
      <c r="AF341" s="1018"/>
      <c r="AG341" s="1018"/>
      <c r="AH341" s="1018"/>
      <c r="AI341" s="84"/>
      <c r="AJ341" s="84"/>
      <c r="AK341" s="84"/>
      <c r="AL341" s="84"/>
      <c r="AM341" s="84"/>
      <c r="AN341" s="84"/>
      <c r="AO341" s="84"/>
      <c r="AP341" s="84"/>
      <c r="AQ341" s="84"/>
      <c r="AR341" s="84"/>
      <c r="AS341" s="84"/>
      <c r="AT341" s="84"/>
      <c r="AU341" s="84"/>
    </row>
    <row r="342" spans="1:47" x14ac:dyDescent="0.25">
      <c r="A342" s="8683" t="s">
        <v>3</v>
      </c>
      <c r="B342" s="8704" t="s">
        <v>4</v>
      </c>
      <c r="C342" s="8707" t="s">
        <v>50</v>
      </c>
      <c r="D342" s="8708"/>
      <c r="E342" s="8709"/>
      <c r="F342" s="8691" t="s">
        <v>2945</v>
      </c>
      <c r="G342" s="8692"/>
      <c r="H342" s="8692"/>
      <c r="I342" s="8692"/>
      <c r="J342" s="8692"/>
      <c r="K342" s="8692"/>
      <c r="L342" s="8692"/>
      <c r="M342" s="8692"/>
      <c r="N342" s="8692"/>
      <c r="O342" s="8692"/>
      <c r="P342" s="8692"/>
      <c r="Q342" s="8692"/>
      <c r="R342" s="8692"/>
      <c r="S342" s="8692"/>
      <c r="T342" s="8692"/>
      <c r="U342" s="8692"/>
      <c r="V342" s="8692"/>
      <c r="W342" s="8692"/>
      <c r="X342" s="8692"/>
      <c r="Y342" s="8692"/>
      <c r="Z342" s="8692"/>
      <c r="AA342" s="8692"/>
      <c r="AB342" s="8692"/>
      <c r="AC342" s="8692"/>
      <c r="AD342" s="8692"/>
      <c r="AE342" s="8692"/>
      <c r="AF342" s="8692"/>
      <c r="AG342" s="8692"/>
      <c r="AH342" s="8692"/>
      <c r="AI342" s="8692"/>
      <c r="AJ342" s="8692"/>
      <c r="AK342" s="8692"/>
      <c r="AL342" s="8692"/>
      <c r="AM342" s="8692"/>
      <c r="AN342" s="8692"/>
      <c r="AO342" s="8692"/>
      <c r="AP342" s="8692"/>
      <c r="AQ342" s="7568"/>
      <c r="AR342" s="8694" t="s">
        <v>52</v>
      </c>
      <c r="AS342" s="84"/>
      <c r="AT342" s="84"/>
      <c r="AU342" s="84"/>
    </row>
    <row r="343" spans="1:47" x14ac:dyDescent="0.25">
      <c r="A343" s="8675"/>
      <c r="B343" s="8705"/>
      <c r="C343" s="8710"/>
      <c r="D343" s="8689"/>
      <c r="E343" s="8711"/>
      <c r="F343" s="8693" t="s">
        <v>2759</v>
      </c>
      <c r="G343" s="8678"/>
      <c r="H343" s="8693" t="s">
        <v>2760</v>
      </c>
      <c r="I343" s="8678"/>
      <c r="J343" s="8693" t="s">
        <v>2761</v>
      </c>
      <c r="K343" s="8678"/>
      <c r="L343" s="8693" t="s">
        <v>510</v>
      </c>
      <c r="M343" s="8678"/>
      <c r="N343" s="8693" t="s">
        <v>511</v>
      </c>
      <c r="O343" s="8678"/>
      <c r="P343" s="8698" t="s">
        <v>13</v>
      </c>
      <c r="Q343" s="8678"/>
      <c r="R343" s="8677" t="s">
        <v>14</v>
      </c>
      <c r="S343" s="8678"/>
      <c r="T343" s="8677" t="s">
        <v>15</v>
      </c>
      <c r="U343" s="8678"/>
      <c r="V343" s="8677" t="s">
        <v>16</v>
      </c>
      <c r="W343" s="8678"/>
      <c r="X343" s="8677" t="s">
        <v>17</v>
      </c>
      <c r="Y343" s="8678"/>
      <c r="Z343" s="8677" t="s">
        <v>18</v>
      </c>
      <c r="AA343" s="8678"/>
      <c r="AB343" s="8677" t="s">
        <v>19</v>
      </c>
      <c r="AC343" s="8678"/>
      <c r="AD343" s="8677" t="s">
        <v>20</v>
      </c>
      <c r="AE343" s="8678"/>
      <c r="AF343" s="8677" t="s">
        <v>21</v>
      </c>
      <c r="AG343" s="8678"/>
      <c r="AH343" s="8677" t="s">
        <v>22</v>
      </c>
      <c r="AI343" s="8678"/>
      <c r="AJ343" s="8677" t="s">
        <v>23</v>
      </c>
      <c r="AK343" s="8678"/>
      <c r="AL343" s="8677" t="s">
        <v>24</v>
      </c>
      <c r="AM343" s="8678"/>
      <c r="AN343" s="8677" t="s">
        <v>25</v>
      </c>
      <c r="AO343" s="8678"/>
      <c r="AP343" s="8677" t="s">
        <v>26</v>
      </c>
      <c r="AQ343" s="8696"/>
      <c r="AR343" s="8690"/>
      <c r="AS343" s="84"/>
      <c r="AT343" s="84"/>
      <c r="AU343" s="84"/>
    </row>
    <row r="344" spans="1:47" x14ac:dyDescent="0.25">
      <c r="A344" s="8676"/>
      <c r="B344" s="8706"/>
      <c r="C344" s="4383" t="s">
        <v>55</v>
      </c>
      <c r="D344" s="4384" t="s">
        <v>81</v>
      </c>
      <c r="E344" s="4385" t="s">
        <v>56</v>
      </c>
      <c r="F344" s="1061" t="s">
        <v>81</v>
      </c>
      <c r="G344" s="1021" t="s">
        <v>56</v>
      </c>
      <c r="H344" s="1020" t="s">
        <v>81</v>
      </c>
      <c r="I344" s="1021" t="s">
        <v>56</v>
      </c>
      <c r="J344" s="1020" t="s">
        <v>81</v>
      </c>
      <c r="K344" s="1021" t="s">
        <v>56</v>
      </c>
      <c r="L344" s="1020" t="s">
        <v>81</v>
      </c>
      <c r="M344" s="1021" t="s">
        <v>56</v>
      </c>
      <c r="N344" s="1020" t="s">
        <v>81</v>
      </c>
      <c r="O344" s="1021" t="s">
        <v>56</v>
      </c>
      <c r="P344" s="1061" t="s">
        <v>81</v>
      </c>
      <c r="Q344" s="1021" t="s">
        <v>56</v>
      </c>
      <c r="R344" s="1020" t="s">
        <v>81</v>
      </c>
      <c r="S344" s="1021" t="s">
        <v>56</v>
      </c>
      <c r="T344" s="1020" t="s">
        <v>81</v>
      </c>
      <c r="U344" s="1021" t="s">
        <v>56</v>
      </c>
      <c r="V344" s="1020" t="s">
        <v>81</v>
      </c>
      <c r="W344" s="1021" t="s">
        <v>56</v>
      </c>
      <c r="X344" s="1020" t="s">
        <v>81</v>
      </c>
      <c r="Y344" s="1021" t="s">
        <v>56</v>
      </c>
      <c r="Z344" s="1020" t="s">
        <v>81</v>
      </c>
      <c r="AA344" s="1021" t="s">
        <v>56</v>
      </c>
      <c r="AB344" s="1020" t="s">
        <v>81</v>
      </c>
      <c r="AC344" s="1021" t="s">
        <v>56</v>
      </c>
      <c r="AD344" s="1020" t="s">
        <v>81</v>
      </c>
      <c r="AE344" s="1021" t="s">
        <v>56</v>
      </c>
      <c r="AF344" s="1020" t="s">
        <v>81</v>
      </c>
      <c r="AG344" s="1021" t="s">
        <v>56</v>
      </c>
      <c r="AH344" s="1020" t="s">
        <v>81</v>
      </c>
      <c r="AI344" s="1021" t="s">
        <v>56</v>
      </c>
      <c r="AJ344" s="1020" t="s">
        <v>81</v>
      </c>
      <c r="AK344" s="1021" t="s">
        <v>56</v>
      </c>
      <c r="AL344" s="1020" t="s">
        <v>81</v>
      </c>
      <c r="AM344" s="1021" t="s">
        <v>56</v>
      </c>
      <c r="AN344" s="1020" t="s">
        <v>81</v>
      </c>
      <c r="AO344" s="1021" t="s">
        <v>56</v>
      </c>
      <c r="AP344" s="1020" t="s">
        <v>81</v>
      </c>
      <c r="AQ344" s="1062" t="s">
        <v>56</v>
      </c>
      <c r="AR344" s="8697"/>
      <c r="AS344" s="84"/>
      <c r="AT344" s="84"/>
      <c r="AU344" s="84"/>
    </row>
    <row r="345" spans="1:47" x14ac:dyDescent="0.25">
      <c r="A345" s="8671" t="s">
        <v>2954</v>
      </c>
      <c r="B345" s="4386" t="s">
        <v>2955</v>
      </c>
      <c r="C345" s="4387">
        <f t="shared" ref="C345:C356" si="18">SUM(D345:E345)</f>
        <v>0</v>
      </c>
      <c r="D345" s="4388">
        <f t="shared" ref="D345:E356" si="19">SUM(F345+H345+J345+L345+N345+P345+R345+T345+V345+X345+Z345+AB345+AD345+AF345+AH345+AJ345+AL345+AN345+AP345)</f>
        <v>0</v>
      </c>
      <c r="E345" s="4389">
        <f t="shared" si="19"/>
        <v>0</v>
      </c>
      <c r="F345" s="1023"/>
      <c r="G345" s="1024"/>
      <c r="H345" s="1023"/>
      <c r="I345" s="1024"/>
      <c r="J345" s="1023"/>
      <c r="K345" s="1024"/>
      <c r="L345" s="1023"/>
      <c r="M345" s="1024"/>
      <c r="N345" s="1023"/>
      <c r="O345" s="1024"/>
      <c r="P345" s="1063"/>
      <c r="Q345" s="1064"/>
      <c r="R345" s="1065"/>
      <c r="S345" s="1064"/>
      <c r="T345" s="1065"/>
      <c r="U345" s="1064"/>
      <c r="V345" s="1065"/>
      <c r="W345" s="1064"/>
      <c r="X345" s="1065"/>
      <c r="Y345" s="1064"/>
      <c r="Z345" s="1065"/>
      <c r="AA345" s="1064"/>
      <c r="AB345" s="1065"/>
      <c r="AC345" s="1064"/>
      <c r="AD345" s="1065"/>
      <c r="AE345" s="1064"/>
      <c r="AF345" s="1065"/>
      <c r="AG345" s="1064"/>
      <c r="AH345" s="1065"/>
      <c r="AI345" s="1064"/>
      <c r="AJ345" s="1065"/>
      <c r="AK345" s="1064"/>
      <c r="AL345" s="1065"/>
      <c r="AM345" s="1064"/>
      <c r="AN345" s="1065"/>
      <c r="AO345" s="1064"/>
      <c r="AP345" s="1065"/>
      <c r="AQ345" s="4390"/>
      <c r="AR345" s="1064"/>
      <c r="AS345" s="84"/>
      <c r="AT345" s="84"/>
      <c r="AU345" s="84"/>
    </row>
    <row r="346" spans="1:47" x14ac:dyDescent="0.25">
      <c r="A346" s="8672"/>
      <c r="B346" s="4391" t="s">
        <v>2948</v>
      </c>
      <c r="C346" s="4392">
        <f t="shared" si="18"/>
        <v>0</v>
      </c>
      <c r="D346" s="4364">
        <f>SUM(F346+H346+J346+L346+N346+P346+R346+T346+V346+X346+Z346+AB346+AD346+AF346+AH346+AJ346+AL346+AN346+AP346)</f>
        <v>0</v>
      </c>
      <c r="E346" s="4365">
        <f t="shared" si="19"/>
        <v>0</v>
      </c>
      <c r="F346" s="1023"/>
      <c r="G346" s="1024"/>
      <c r="H346" s="1023"/>
      <c r="I346" s="1024"/>
      <c r="J346" s="1023"/>
      <c r="K346" s="1024"/>
      <c r="L346" s="1023"/>
      <c r="M346" s="1024"/>
      <c r="N346" s="1023"/>
      <c r="O346" s="1024"/>
      <c r="P346" s="1029"/>
      <c r="Q346" s="1030"/>
      <c r="R346" s="1031"/>
      <c r="S346" s="1030"/>
      <c r="T346" s="1031"/>
      <c r="U346" s="1030"/>
      <c r="V346" s="1031"/>
      <c r="W346" s="1030"/>
      <c r="X346" s="1031"/>
      <c r="Y346" s="1030"/>
      <c r="Z346" s="1031"/>
      <c r="AA346" s="1030"/>
      <c r="AB346" s="1031"/>
      <c r="AC346" s="1030"/>
      <c r="AD346" s="1031"/>
      <c r="AE346" s="1030"/>
      <c r="AF346" s="1031"/>
      <c r="AG346" s="1030"/>
      <c r="AH346" s="1031"/>
      <c r="AI346" s="1030"/>
      <c r="AJ346" s="1031"/>
      <c r="AK346" s="1030"/>
      <c r="AL346" s="1031"/>
      <c r="AM346" s="1030"/>
      <c r="AN346" s="1031"/>
      <c r="AO346" s="1030"/>
      <c r="AP346" s="1031"/>
      <c r="AQ346" s="1066"/>
      <c r="AR346" s="1033"/>
      <c r="AS346" s="84"/>
      <c r="AT346" s="84"/>
      <c r="AU346" s="84"/>
    </row>
    <row r="347" spans="1:47" x14ac:dyDescent="0.25">
      <c r="A347" s="8672"/>
      <c r="B347" s="4393" t="s">
        <v>2949</v>
      </c>
      <c r="C347" s="4392">
        <f t="shared" si="18"/>
        <v>0</v>
      </c>
      <c r="D347" s="4364">
        <f t="shared" si="19"/>
        <v>0</v>
      </c>
      <c r="E347" s="4365">
        <f t="shared" si="19"/>
        <v>0</v>
      </c>
      <c r="F347" s="1029"/>
      <c r="G347" s="1030"/>
      <c r="H347" s="1029"/>
      <c r="I347" s="1030"/>
      <c r="J347" s="1029"/>
      <c r="K347" s="1030"/>
      <c r="L347" s="1029"/>
      <c r="M347" s="1030"/>
      <c r="N347" s="1029"/>
      <c r="O347" s="1030"/>
      <c r="P347" s="1029"/>
      <c r="Q347" s="1030"/>
      <c r="R347" s="1031"/>
      <c r="S347" s="1030"/>
      <c r="T347" s="1031"/>
      <c r="U347" s="1030"/>
      <c r="V347" s="1031"/>
      <c r="W347" s="1030"/>
      <c r="X347" s="1031"/>
      <c r="Y347" s="1030"/>
      <c r="Z347" s="1031"/>
      <c r="AA347" s="1030"/>
      <c r="AB347" s="1031"/>
      <c r="AC347" s="1030"/>
      <c r="AD347" s="1031"/>
      <c r="AE347" s="1030"/>
      <c r="AF347" s="1031"/>
      <c r="AG347" s="1030"/>
      <c r="AH347" s="1031"/>
      <c r="AI347" s="1030"/>
      <c r="AJ347" s="1031"/>
      <c r="AK347" s="1030"/>
      <c r="AL347" s="1031"/>
      <c r="AM347" s="1030"/>
      <c r="AN347" s="1031"/>
      <c r="AO347" s="1030"/>
      <c r="AP347" s="1031"/>
      <c r="AQ347" s="1066"/>
      <c r="AR347" s="1033"/>
      <c r="AS347" s="84"/>
      <c r="AT347" s="84"/>
      <c r="AU347" s="84"/>
    </row>
    <row r="348" spans="1:47" x14ac:dyDescent="0.25">
      <c r="A348" s="8673"/>
      <c r="B348" s="4394" t="s">
        <v>2950</v>
      </c>
      <c r="C348" s="4395">
        <f t="shared" si="18"/>
        <v>0</v>
      </c>
      <c r="D348" s="4368">
        <f t="shared" si="19"/>
        <v>0</v>
      </c>
      <c r="E348" s="4369">
        <f t="shared" si="19"/>
        <v>0</v>
      </c>
      <c r="F348" s="1034"/>
      <c r="G348" s="1035"/>
      <c r="H348" s="1034"/>
      <c r="I348" s="1035"/>
      <c r="J348" s="1034"/>
      <c r="K348" s="1035"/>
      <c r="L348" s="1034"/>
      <c r="M348" s="1035"/>
      <c r="N348" s="1034"/>
      <c r="O348" s="1035"/>
      <c r="P348" s="1034"/>
      <c r="Q348" s="1035"/>
      <c r="R348" s="1036"/>
      <c r="S348" s="1035"/>
      <c r="T348" s="1036"/>
      <c r="U348" s="1035"/>
      <c r="V348" s="1036"/>
      <c r="W348" s="1035"/>
      <c r="X348" s="1036"/>
      <c r="Y348" s="1035"/>
      <c r="Z348" s="1036"/>
      <c r="AA348" s="1035"/>
      <c r="AB348" s="1036"/>
      <c r="AC348" s="1035"/>
      <c r="AD348" s="1036"/>
      <c r="AE348" s="1035"/>
      <c r="AF348" s="1036"/>
      <c r="AG348" s="1035"/>
      <c r="AH348" s="1036"/>
      <c r="AI348" s="1035"/>
      <c r="AJ348" s="1036"/>
      <c r="AK348" s="1035"/>
      <c r="AL348" s="1036"/>
      <c r="AM348" s="1035"/>
      <c r="AN348" s="1036"/>
      <c r="AO348" s="1035"/>
      <c r="AP348" s="1036"/>
      <c r="AQ348" s="1067"/>
      <c r="AR348" s="1038"/>
      <c r="AS348" s="84"/>
      <c r="AT348" s="84"/>
      <c r="AU348" s="84"/>
    </row>
    <row r="349" spans="1:47" x14ac:dyDescent="0.25">
      <c r="A349" s="8671" t="s">
        <v>2951</v>
      </c>
      <c r="B349" s="4386" t="s">
        <v>2955</v>
      </c>
      <c r="C349" s="4396">
        <f t="shared" si="18"/>
        <v>0</v>
      </c>
      <c r="D349" s="4362">
        <f t="shared" si="19"/>
        <v>0</v>
      </c>
      <c r="E349" s="4363">
        <f t="shared" si="19"/>
        <v>0</v>
      </c>
      <c r="F349" s="1039"/>
      <c r="G349" s="1040"/>
      <c r="H349" s="1041"/>
      <c r="I349" s="1040"/>
      <c r="J349" s="1041"/>
      <c r="K349" s="1040"/>
      <c r="L349" s="1041"/>
      <c r="M349" s="1040"/>
      <c r="N349" s="1041"/>
      <c r="O349" s="1042"/>
      <c r="P349" s="4397"/>
      <c r="Q349" s="4398"/>
      <c r="R349" s="4399"/>
      <c r="S349" s="4398"/>
      <c r="T349" s="4399"/>
      <c r="U349" s="4398"/>
      <c r="V349" s="4399"/>
      <c r="W349" s="4398"/>
      <c r="X349" s="4399"/>
      <c r="Y349" s="4398"/>
      <c r="Z349" s="4399"/>
      <c r="AA349" s="4398"/>
      <c r="AB349" s="4399"/>
      <c r="AC349" s="4398"/>
      <c r="AD349" s="4399"/>
      <c r="AE349" s="4398"/>
      <c r="AF349" s="4399"/>
      <c r="AG349" s="4398"/>
      <c r="AH349" s="4399"/>
      <c r="AI349" s="4398"/>
      <c r="AJ349" s="4399"/>
      <c r="AK349" s="4398"/>
      <c r="AL349" s="4399"/>
      <c r="AM349" s="4398"/>
      <c r="AN349" s="4399"/>
      <c r="AO349" s="4398"/>
      <c r="AP349" s="4399"/>
      <c r="AQ349" s="4390"/>
      <c r="AR349" s="4400"/>
      <c r="AS349" s="84"/>
      <c r="AT349" s="84"/>
      <c r="AU349" s="84"/>
    </row>
    <row r="350" spans="1:47" x14ac:dyDescent="0.25">
      <c r="A350" s="8672"/>
      <c r="B350" s="4391" t="s">
        <v>2948</v>
      </c>
      <c r="C350" s="4401">
        <f t="shared" si="18"/>
        <v>0</v>
      </c>
      <c r="D350" s="4364">
        <f t="shared" si="19"/>
        <v>0</v>
      </c>
      <c r="E350" s="4365">
        <f t="shared" si="19"/>
        <v>0</v>
      </c>
      <c r="F350" s="1045"/>
      <c r="G350" s="1046"/>
      <c r="H350" s="1047"/>
      <c r="I350" s="1046"/>
      <c r="J350" s="1047"/>
      <c r="K350" s="1046"/>
      <c r="L350" s="1047"/>
      <c r="M350" s="1046"/>
      <c r="N350" s="1047"/>
      <c r="O350" s="1048"/>
      <c r="P350" s="1068"/>
      <c r="Q350" s="1035"/>
      <c r="R350" s="1036"/>
      <c r="S350" s="1035"/>
      <c r="T350" s="1036"/>
      <c r="U350" s="1035"/>
      <c r="V350" s="1036"/>
      <c r="W350" s="1035"/>
      <c r="X350" s="1036"/>
      <c r="Y350" s="1035"/>
      <c r="Z350" s="1036"/>
      <c r="AA350" s="1035"/>
      <c r="AB350" s="1036"/>
      <c r="AC350" s="1035"/>
      <c r="AD350" s="1036"/>
      <c r="AE350" s="1035"/>
      <c r="AF350" s="1036"/>
      <c r="AG350" s="1035"/>
      <c r="AH350" s="1036"/>
      <c r="AI350" s="1035"/>
      <c r="AJ350" s="1036"/>
      <c r="AK350" s="1035"/>
      <c r="AL350" s="1036"/>
      <c r="AM350" s="1035"/>
      <c r="AN350" s="1036"/>
      <c r="AO350" s="1035"/>
      <c r="AP350" s="1036"/>
      <c r="AQ350" s="1067"/>
      <c r="AR350" s="1051"/>
      <c r="AS350" s="84"/>
      <c r="AT350" s="84"/>
      <c r="AU350" s="84"/>
    </row>
    <row r="351" spans="1:47" x14ac:dyDescent="0.25">
      <c r="A351" s="8672"/>
      <c r="B351" s="4393" t="s">
        <v>2949</v>
      </c>
      <c r="C351" s="4401">
        <f t="shared" si="18"/>
        <v>0</v>
      </c>
      <c r="D351" s="4364">
        <f t="shared" si="19"/>
        <v>0</v>
      </c>
      <c r="E351" s="4365">
        <f t="shared" si="19"/>
        <v>0</v>
      </c>
      <c r="F351" s="1034"/>
      <c r="G351" s="1035"/>
      <c r="H351" s="1034"/>
      <c r="I351" s="1035"/>
      <c r="J351" s="1034"/>
      <c r="K351" s="1035"/>
      <c r="L351" s="1034"/>
      <c r="M351" s="1035"/>
      <c r="N351" s="1034"/>
      <c r="O351" s="1035"/>
      <c r="P351" s="1068"/>
      <c r="Q351" s="1035"/>
      <c r="R351" s="1036"/>
      <c r="S351" s="1035"/>
      <c r="T351" s="1036"/>
      <c r="U351" s="1035"/>
      <c r="V351" s="1036"/>
      <c r="W351" s="1035"/>
      <c r="X351" s="1036"/>
      <c r="Y351" s="1035"/>
      <c r="Z351" s="1036"/>
      <c r="AA351" s="1035"/>
      <c r="AB351" s="1036"/>
      <c r="AC351" s="1035"/>
      <c r="AD351" s="1036"/>
      <c r="AE351" s="1035"/>
      <c r="AF351" s="1036"/>
      <c r="AG351" s="1035"/>
      <c r="AH351" s="1036"/>
      <c r="AI351" s="1035"/>
      <c r="AJ351" s="1036"/>
      <c r="AK351" s="1035"/>
      <c r="AL351" s="1036"/>
      <c r="AM351" s="1035"/>
      <c r="AN351" s="1036"/>
      <c r="AO351" s="1035"/>
      <c r="AP351" s="1036"/>
      <c r="AQ351" s="1067"/>
      <c r="AR351" s="1051"/>
      <c r="AS351" s="84"/>
      <c r="AT351" s="84"/>
      <c r="AU351" s="84"/>
    </row>
    <row r="352" spans="1:47" x14ac:dyDescent="0.25">
      <c r="A352" s="8673"/>
      <c r="B352" s="4394" t="s">
        <v>2950</v>
      </c>
      <c r="C352" s="4395">
        <f t="shared" si="18"/>
        <v>0</v>
      </c>
      <c r="D352" s="4368">
        <f t="shared" si="19"/>
        <v>0</v>
      </c>
      <c r="E352" s="4369">
        <f t="shared" si="19"/>
        <v>0</v>
      </c>
      <c r="F352" s="1052"/>
      <c r="G352" s="1053"/>
      <c r="H352" s="1052"/>
      <c r="I352" s="1053"/>
      <c r="J352" s="1052"/>
      <c r="K352" s="1053"/>
      <c r="L352" s="1052"/>
      <c r="M352" s="1053"/>
      <c r="N352" s="1052"/>
      <c r="O352" s="1053"/>
      <c r="P352" s="1069"/>
      <c r="Q352" s="1053"/>
      <c r="R352" s="1054"/>
      <c r="S352" s="1053"/>
      <c r="T352" s="1054"/>
      <c r="U352" s="1053"/>
      <c r="V352" s="1054"/>
      <c r="W352" s="1053"/>
      <c r="X352" s="1054"/>
      <c r="Y352" s="1053"/>
      <c r="Z352" s="1054"/>
      <c r="AA352" s="1053"/>
      <c r="AB352" s="1054"/>
      <c r="AC352" s="1053"/>
      <c r="AD352" s="1054"/>
      <c r="AE352" s="1053"/>
      <c r="AF352" s="1054"/>
      <c r="AG352" s="1053"/>
      <c r="AH352" s="1054"/>
      <c r="AI352" s="1053"/>
      <c r="AJ352" s="1054"/>
      <c r="AK352" s="1053"/>
      <c r="AL352" s="1054"/>
      <c r="AM352" s="1053"/>
      <c r="AN352" s="1054"/>
      <c r="AO352" s="1053"/>
      <c r="AP352" s="1054"/>
      <c r="AQ352" s="1070"/>
      <c r="AR352" s="1056"/>
      <c r="AS352" s="84"/>
      <c r="AT352" s="84"/>
      <c r="AU352" s="84"/>
    </row>
    <row r="353" spans="1:47" x14ac:dyDescent="0.25">
      <c r="A353" s="8674" t="s">
        <v>2952</v>
      </c>
      <c r="B353" s="4386" t="s">
        <v>2955</v>
      </c>
      <c r="C353" s="4396">
        <f t="shared" si="18"/>
        <v>0</v>
      </c>
      <c r="D353" s="4362">
        <f t="shared" si="19"/>
        <v>0</v>
      </c>
      <c r="E353" s="4375">
        <f t="shared" si="19"/>
        <v>0</v>
      </c>
      <c r="F353" s="1031"/>
      <c r="G353" s="1030"/>
      <c r="H353" s="1031"/>
      <c r="I353" s="1030"/>
      <c r="J353" s="1031"/>
      <c r="K353" s="1030"/>
      <c r="L353" s="1031"/>
      <c r="M353" s="1030"/>
      <c r="N353" s="1031"/>
      <c r="O353" s="1030"/>
      <c r="P353" s="1063"/>
      <c r="Q353" s="1071"/>
      <c r="R353" s="1065"/>
      <c r="S353" s="1071"/>
      <c r="T353" s="1065"/>
      <c r="U353" s="1071"/>
      <c r="V353" s="1065"/>
      <c r="W353" s="1071"/>
      <c r="X353" s="1065"/>
      <c r="Y353" s="1071"/>
      <c r="Z353" s="1065"/>
      <c r="AA353" s="1071"/>
      <c r="AB353" s="1065"/>
      <c r="AC353" s="1071"/>
      <c r="AD353" s="1065"/>
      <c r="AE353" s="1071"/>
      <c r="AF353" s="1065"/>
      <c r="AG353" s="1071"/>
      <c r="AH353" s="1065"/>
      <c r="AI353" s="1071"/>
      <c r="AJ353" s="1065"/>
      <c r="AK353" s="1071"/>
      <c r="AL353" s="1065"/>
      <c r="AM353" s="1071"/>
      <c r="AN353" s="1065"/>
      <c r="AO353" s="1071"/>
      <c r="AP353" s="1065"/>
      <c r="AQ353" s="1072"/>
      <c r="AR353" s="1064"/>
      <c r="AS353" s="84"/>
      <c r="AT353" s="84"/>
      <c r="AU353" s="84"/>
    </row>
    <row r="354" spans="1:47" x14ac:dyDescent="0.25">
      <c r="A354" s="8675"/>
      <c r="B354" s="4391" t="s">
        <v>2948</v>
      </c>
      <c r="C354" s="4401">
        <f t="shared" si="18"/>
        <v>0</v>
      </c>
      <c r="D354" s="4364">
        <f t="shared" si="19"/>
        <v>0</v>
      </c>
      <c r="E354" s="4377">
        <f t="shared" si="19"/>
        <v>0</v>
      </c>
      <c r="F354" s="1031"/>
      <c r="G354" s="1030"/>
      <c r="H354" s="1031"/>
      <c r="I354" s="1030"/>
      <c r="J354" s="1031"/>
      <c r="K354" s="1030"/>
      <c r="L354" s="1031"/>
      <c r="M354" s="1030"/>
      <c r="N354" s="1031"/>
      <c r="O354" s="1030"/>
      <c r="P354" s="1029"/>
      <c r="Q354" s="1030"/>
      <c r="R354" s="1031"/>
      <c r="S354" s="1030"/>
      <c r="T354" s="1031"/>
      <c r="U354" s="1030"/>
      <c r="V354" s="1031"/>
      <c r="W354" s="1030"/>
      <c r="X354" s="1031"/>
      <c r="Y354" s="1030"/>
      <c r="Z354" s="1031"/>
      <c r="AA354" s="1030"/>
      <c r="AB354" s="1031"/>
      <c r="AC354" s="1030"/>
      <c r="AD354" s="1031"/>
      <c r="AE354" s="1030"/>
      <c r="AF354" s="1031"/>
      <c r="AG354" s="1030"/>
      <c r="AH354" s="1031"/>
      <c r="AI354" s="1030"/>
      <c r="AJ354" s="1031"/>
      <c r="AK354" s="1030"/>
      <c r="AL354" s="1031"/>
      <c r="AM354" s="1030"/>
      <c r="AN354" s="1031"/>
      <c r="AO354" s="1030"/>
      <c r="AP354" s="1031"/>
      <c r="AQ354" s="1066"/>
      <c r="AR354" s="1033"/>
      <c r="AS354" s="84"/>
      <c r="AT354" s="84"/>
      <c r="AU354" s="84"/>
    </row>
    <row r="355" spans="1:47" x14ac:dyDescent="0.25">
      <c r="A355" s="8675"/>
      <c r="B355" s="4393" t="s">
        <v>2949</v>
      </c>
      <c r="C355" s="4401">
        <f t="shared" si="18"/>
        <v>0</v>
      </c>
      <c r="D355" s="4364">
        <f t="shared" si="19"/>
        <v>0</v>
      </c>
      <c r="E355" s="4377">
        <f t="shared" si="19"/>
        <v>0</v>
      </c>
      <c r="F355" s="1031"/>
      <c r="G355" s="1030"/>
      <c r="H355" s="1031"/>
      <c r="I355" s="1030"/>
      <c r="J355" s="1031"/>
      <c r="K355" s="1030"/>
      <c r="L355" s="1031"/>
      <c r="M355" s="1030"/>
      <c r="N355" s="1031"/>
      <c r="O355" s="1030"/>
      <c r="P355" s="1029"/>
      <c r="Q355" s="1030"/>
      <c r="R355" s="1031"/>
      <c r="S355" s="1030"/>
      <c r="T355" s="1031"/>
      <c r="U355" s="1030"/>
      <c r="V355" s="1031"/>
      <c r="W355" s="1030"/>
      <c r="X355" s="1031"/>
      <c r="Y355" s="1030"/>
      <c r="Z355" s="1031"/>
      <c r="AA355" s="1030"/>
      <c r="AB355" s="1031"/>
      <c r="AC355" s="1030"/>
      <c r="AD355" s="1031"/>
      <c r="AE355" s="1030"/>
      <c r="AF355" s="1031"/>
      <c r="AG355" s="1030"/>
      <c r="AH355" s="1031"/>
      <c r="AI355" s="1030"/>
      <c r="AJ355" s="1031"/>
      <c r="AK355" s="1030"/>
      <c r="AL355" s="1031"/>
      <c r="AM355" s="1030"/>
      <c r="AN355" s="1031"/>
      <c r="AO355" s="1030"/>
      <c r="AP355" s="1031"/>
      <c r="AQ355" s="1066"/>
      <c r="AR355" s="1033"/>
      <c r="AS355" s="84"/>
      <c r="AT355" s="84"/>
      <c r="AU355" s="84"/>
    </row>
    <row r="356" spans="1:47" x14ac:dyDescent="0.25">
      <c r="A356" s="8676"/>
      <c r="B356" s="4402" t="s">
        <v>2950</v>
      </c>
      <c r="C356" s="4395">
        <f t="shared" si="18"/>
        <v>0</v>
      </c>
      <c r="D356" s="4368">
        <f t="shared" si="19"/>
        <v>0</v>
      </c>
      <c r="E356" s="4382">
        <f t="shared" si="19"/>
        <v>0</v>
      </c>
      <c r="F356" s="1057"/>
      <c r="G356" s="1058"/>
      <c r="H356" s="1057"/>
      <c r="I356" s="1058"/>
      <c r="J356" s="1057"/>
      <c r="K356" s="1058"/>
      <c r="L356" s="1057"/>
      <c r="M356" s="1058"/>
      <c r="N356" s="1057"/>
      <c r="O356" s="1058"/>
      <c r="P356" s="1052"/>
      <c r="Q356" s="1053"/>
      <c r="R356" s="1054"/>
      <c r="S356" s="1053"/>
      <c r="T356" s="1054"/>
      <c r="U356" s="1053"/>
      <c r="V356" s="1054"/>
      <c r="W356" s="1053"/>
      <c r="X356" s="1054"/>
      <c r="Y356" s="1053"/>
      <c r="Z356" s="1054"/>
      <c r="AA356" s="1053"/>
      <c r="AB356" s="1054"/>
      <c r="AC356" s="1053"/>
      <c r="AD356" s="1054"/>
      <c r="AE356" s="1053"/>
      <c r="AF356" s="1054"/>
      <c r="AG356" s="1053"/>
      <c r="AH356" s="1054"/>
      <c r="AI356" s="1053"/>
      <c r="AJ356" s="1054"/>
      <c r="AK356" s="1053"/>
      <c r="AL356" s="1054"/>
      <c r="AM356" s="1053"/>
      <c r="AN356" s="1054"/>
      <c r="AO356" s="1053"/>
      <c r="AP356" s="1054"/>
      <c r="AQ356" s="1070"/>
      <c r="AR356" s="1073"/>
      <c r="AS356" s="84"/>
      <c r="AT356" s="84"/>
      <c r="AU356" s="84"/>
    </row>
    <row r="357" spans="1:47" x14ac:dyDescent="0.25">
      <c r="A357" s="983" t="s">
        <v>2956</v>
      </c>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row>
    <row r="358" spans="1:47" x14ac:dyDescent="0.25">
      <c r="A358" s="8683" t="s">
        <v>2054</v>
      </c>
      <c r="B358" s="8684" t="s">
        <v>4</v>
      </c>
      <c r="C358" s="8686" t="s">
        <v>50</v>
      </c>
      <c r="D358" s="8687"/>
      <c r="E358" s="8687"/>
      <c r="F358" s="8691" t="s">
        <v>2945</v>
      </c>
      <c r="G358" s="8692"/>
      <c r="H358" s="8692"/>
      <c r="I358" s="8692"/>
      <c r="J358" s="8692"/>
      <c r="K358" s="8692"/>
      <c r="L358" s="8692"/>
      <c r="M358" s="8692"/>
      <c r="N358" s="8692"/>
      <c r="O358" s="8692"/>
      <c r="P358" s="8692"/>
      <c r="Q358" s="8692"/>
      <c r="R358" s="8692"/>
      <c r="S358" s="8692"/>
      <c r="T358" s="8692"/>
      <c r="U358" s="8692"/>
      <c r="V358" s="8692"/>
      <c r="W358" s="8692"/>
      <c r="X358" s="8692"/>
      <c r="Y358" s="8692"/>
      <c r="Z358" s="8692"/>
      <c r="AA358" s="8692"/>
      <c r="AB358" s="8692"/>
      <c r="AC358" s="8692"/>
      <c r="AD358" s="8692"/>
      <c r="AE358" s="8692"/>
      <c r="AF358" s="8692"/>
      <c r="AG358" s="8692"/>
      <c r="AH358" s="8692"/>
      <c r="AI358" s="8692"/>
      <c r="AJ358" s="8692"/>
      <c r="AK358" s="8692"/>
      <c r="AL358" s="8692"/>
      <c r="AM358" s="8692"/>
      <c r="AN358" s="8692"/>
      <c r="AO358" s="8692"/>
      <c r="AP358" s="8692"/>
      <c r="AQ358" s="7568"/>
      <c r="AR358" s="8694" t="s">
        <v>52</v>
      </c>
      <c r="AS358" s="84"/>
      <c r="AT358" s="84"/>
      <c r="AU358" s="84"/>
    </row>
    <row r="359" spans="1:47" x14ac:dyDescent="0.25">
      <c r="A359" s="8675"/>
      <c r="B359" s="8685"/>
      <c r="C359" s="8688"/>
      <c r="D359" s="8689"/>
      <c r="E359" s="8690"/>
      <c r="F359" s="8695" t="s">
        <v>2759</v>
      </c>
      <c r="G359" s="8690"/>
      <c r="H359" s="8695" t="s">
        <v>2760</v>
      </c>
      <c r="I359" s="8690"/>
      <c r="J359" s="8695" t="s">
        <v>2761</v>
      </c>
      <c r="K359" s="8690"/>
      <c r="L359" s="8695" t="s">
        <v>510</v>
      </c>
      <c r="M359" s="8690"/>
      <c r="N359" s="8695" t="s">
        <v>511</v>
      </c>
      <c r="O359" s="8690"/>
      <c r="P359" s="8693" t="s">
        <v>13</v>
      </c>
      <c r="Q359" s="8678"/>
      <c r="R359" s="8677" t="s">
        <v>14</v>
      </c>
      <c r="S359" s="8678"/>
      <c r="T359" s="8677" t="s">
        <v>15</v>
      </c>
      <c r="U359" s="8678"/>
      <c r="V359" s="8677" t="s">
        <v>16</v>
      </c>
      <c r="W359" s="8678"/>
      <c r="X359" s="8677" t="s">
        <v>17</v>
      </c>
      <c r="Y359" s="8678"/>
      <c r="Z359" s="8677" t="s">
        <v>18</v>
      </c>
      <c r="AA359" s="8678"/>
      <c r="AB359" s="8677" t="s">
        <v>19</v>
      </c>
      <c r="AC359" s="8678"/>
      <c r="AD359" s="8677" t="s">
        <v>20</v>
      </c>
      <c r="AE359" s="8678"/>
      <c r="AF359" s="8677" t="s">
        <v>21</v>
      </c>
      <c r="AG359" s="8678"/>
      <c r="AH359" s="8677" t="s">
        <v>22</v>
      </c>
      <c r="AI359" s="8678"/>
      <c r="AJ359" s="8677" t="s">
        <v>23</v>
      </c>
      <c r="AK359" s="8678"/>
      <c r="AL359" s="8677" t="s">
        <v>24</v>
      </c>
      <c r="AM359" s="8678"/>
      <c r="AN359" s="8677" t="s">
        <v>25</v>
      </c>
      <c r="AO359" s="8678"/>
      <c r="AP359" s="8677" t="s">
        <v>26</v>
      </c>
      <c r="AQ359" s="8696"/>
      <c r="AR359" s="8690"/>
      <c r="AS359" s="84"/>
      <c r="AT359" s="84"/>
      <c r="AU359" s="84"/>
    </row>
    <row r="360" spans="1:47" x14ac:dyDescent="0.25">
      <c r="A360" s="8675"/>
      <c r="B360" s="8685"/>
      <c r="C360" s="4403" t="s">
        <v>55</v>
      </c>
      <c r="D360" s="1074" t="s">
        <v>81</v>
      </c>
      <c r="E360" s="4404" t="s">
        <v>56</v>
      </c>
      <c r="F360" s="4405" t="s">
        <v>81</v>
      </c>
      <c r="G360" s="4406" t="s">
        <v>56</v>
      </c>
      <c r="H360" s="4407" t="s">
        <v>81</v>
      </c>
      <c r="I360" s="4406" t="s">
        <v>56</v>
      </c>
      <c r="J360" s="4407" t="s">
        <v>81</v>
      </c>
      <c r="K360" s="4406" t="s">
        <v>56</v>
      </c>
      <c r="L360" s="4407" t="s">
        <v>81</v>
      </c>
      <c r="M360" s="4406" t="s">
        <v>56</v>
      </c>
      <c r="N360" s="4407" t="s">
        <v>81</v>
      </c>
      <c r="O360" s="4286" t="s">
        <v>56</v>
      </c>
      <c r="P360" s="1074" t="s">
        <v>81</v>
      </c>
      <c r="Q360" s="2217" t="s">
        <v>56</v>
      </c>
      <c r="R360" s="1075" t="s">
        <v>81</v>
      </c>
      <c r="S360" s="2217" t="s">
        <v>56</v>
      </c>
      <c r="T360" s="1075" t="s">
        <v>81</v>
      </c>
      <c r="U360" s="2217" t="s">
        <v>56</v>
      </c>
      <c r="V360" s="1075" t="s">
        <v>81</v>
      </c>
      <c r="W360" s="2217" t="s">
        <v>56</v>
      </c>
      <c r="X360" s="1075" t="s">
        <v>81</v>
      </c>
      <c r="Y360" s="2217" t="s">
        <v>56</v>
      </c>
      <c r="Z360" s="1075" t="s">
        <v>81</v>
      </c>
      <c r="AA360" s="2217" t="s">
        <v>56</v>
      </c>
      <c r="AB360" s="1075" t="s">
        <v>81</v>
      </c>
      <c r="AC360" s="2217" t="s">
        <v>56</v>
      </c>
      <c r="AD360" s="1075" t="s">
        <v>81</v>
      </c>
      <c r="AE360" s="2217" t="s">
        <v>56</v>
      </c>
      <c r="AF360" s="1075" t="s">
        <v>81</v>
      </c>
      <c r="AG360" s="2217" t="s">
        <v>56</v>
      </c>
      <c r="AH360" s="1075" t="s">
        <v>81</v>
      </c>
      <c r="AI360" s="2217" t="s">
        <v>56</v>
      </c>
      <c r="AJ360" s="1075" t="s">
        <v>81</v>
      </c>
      <c r="AK360" s="2217" t="s">
        <v>56</v>
      </c>
      <c r="AL360" s="1075" t="s">
        <v>81</v>
      </c>
      <c r="AM360" s="2217" t="s">
        <v>56</v>
      </c>
      <c r="AN360" s="1075" t="s">
        <v>81</v>
      </c>
      <c r="AO360" s="2217" t="s">
        <v>56</v>
      </c>
      <c r="AP360" s="1075" t="s">
        <v>81</v>
      </c>
      <c r="AQ360" s="1076" t="s">
        <v>56</v>
      </c>
      <c r="AR360" s="8690"/>
      <c r="AS360" s="84"/>
      <c r="AT360" s="84"/>
      <c r="AU360" s="84"/>
    </row>
    <row r="361" spans="1:47" x14ac:dyDescent="0.25">
      <c r="A361" s="8679" t="s">
        <v>2957</v>
      </c>
      <c r="B361" s="4408" t="s">
        <v>2955</v>
      </c>
      <c r="C361" s="4409">
        <f>SUM(D361:E361)</f>
        <v>0</v>
      </c>
      <c r="D361" s="4410">
        <f t="shared" ref="D361:E364" si="20">SUM(F361+H361+J361+L361+N361+P361+R361+T361+V361+X361+Z361+AB361+AD361+AF361+AH361+AJ361+AL361+AN361+AP361)</f>
        <v>0</v>
      </c>
      <c r="E361" s="4375">
        <f t="shared" si="20"/>
        <v>0</v>
      </c>
      <c r="F361" s="1023"/>
      <c r="G361" s="1024"/>
      <c r="H361" s="1023"/>
      <c r="I361" s="1024"/>
      <c r="J361" s="1023"/>
      <c r="K361" s="1024"/>
      <c r="L361" s="1023"/>
      <c r="M361" s="1024"/>
      <c r="N361" s="1023"/>
      <c r="O361" s="1024"/>
      <c r="P361" s="1077"/>
      <c r="Q361" s="1078"/>
      <c r="R361" s="1079"/>
      <c r="S361" s="1078"/>
      <c r="T361" s="1079"/>
      <c r="U361" s="1078"/>
      <c r="V361" s="1079"/>
      <c r="W361" s="1078"/>
      <c r="X361" s="1079"/>
      <c r="Y361" s="1078"/>
      <c r="Z361" s="1079"/>
      <c r="AA361" s="1078"/>
      <c r="AB361" s="1079"/>
      <c r="AC361" s="1078"/>
      <c r="AD361" s="1079"/>
      <c r="AE361" s="1078"/>
      <c r="AF361" s="1079"/>
      <c r="AG361" s="1078"/>
      <c r="AH361" s="1079"/>
      <c r="AI361" s="1078"/>
      <c r="AJ361" s="1079"/>
      <c r="AK361" s="1078"/>
      <c r="AL361" s="1079"/>
      <c r="AM361" s="1078"/>
      <c r="AN361" s="1079"/>
      <c r="AO361" s="1078"/>
      <c r="AP361" s="1079"/>
      <c r="AQ361" s="1080"/>
      <c r="AR361" s="1081"/>
      <c r="AS361" s="84"/>
      <c r="AT361" s="84"/>
      <c r="AU361" s="84"/>
    </row>
    <row r="362" spans="1:47" x14ac:dyDescent="0.25">
      <c r="A362" s="8680"/>
      <c r="B362" s="4411" t="s">
        <v>2948</v>
      </c>
      <c r="C362" s="4412">
        <f>SUM(D362:E362)</f>
        <v>0</v>
      </c>
      <c r="D362" s="4413">
        <f t="shared" si="20"/>
        <v>0</v>
      </c>
      <c r="E362" s="4377">
        <f t="shared" si="20"/>
        <v>0</v>
      </c>
      <c r="F362" s="1023"/>
      <c r="G362" s="1024"/>
      <c r="H362" s="1023"/>
      <c r="I362" s="1024"/>
      <c r="J362" s="1023"/>
      <c r="K362" s="1024"/>
      <c r="L362" s="1023"/>
      <c r="M362" s="1024"/>
      <c r="N362" s="1023"/>
      <c r="O362" s="1024"/>
      <c r="P362" s="1023"/>
      <c r="Q362" s="1024"/>
      <c r="R362" s="1025"/>
      <c r="S362" s="1024"/>
      <c r="T362" s="1025"/>
      <c r="U362" s="1024"/>
      <c r="V362" s="1025"/>
      <c r="W362" s="1024"/>
      <c r="X362" s="1025"/>
      <c r="Y362" s="1024"/>
      <c r="Z362" s="1025"/>
      <c r="AA362" s="1024"/>
      <c r="AB362" s="1025"/>
      <c r="AC362" s="1024"/>
      <c r="AD362" s="1025"/>
      <c r="AE362" s="1024"/>
      <c r="AF362" s="1025"/>
      <c r="AG362" s="1024"/>
      <c r="AH362" s="1025"/>
      <c r="AI362" s="1024"/>
      <c r="AJ362" s="1025"/>
      <c r="AK362" s="1024"/>
      <c r="AL362" s="1025"/>
      <c r="AM362" s="1024"/>
      <c r="AN362" s="1025"/>
      <c r="AO362" s="1024"/>
      <c r="AP362" s="1025"/>
      <c r="AQ362" s="1082"/>
      <c r="AR362" s="1083"/>
      <c r="AS362" s="84"/>
      <c r="AT362" s="84"/>
      <c r="AU362" s="84"/>
    </row>
    <row r="363" spans="1:47" x14ac:dyDescent="0.25">
      <c r="A363" s="8681"/>
      <c r="B363" s="4371" t="s">
        <v>2949</v>
      </c>
      <c r="C363" s="4414">
        <f>SUM(D363:E363)</f>
        <v>0</v>
      </c>
      <c r="D363" s="4413">
        <f t="shared" si="20"/>
        <v>0</v>
      </c>
      <c r="E363" s="4377">
        <f t="shared" si="20"/>
        <v>0</v>
      </c>
      <c r="F363" s="1029"/>
      <c r="G363" s="1030"/>
      <c r="H363" s="1029"/>
      <c r="I363" s="1030"/>
      <c r="J363" s="1029"/>
      <c r="K363" s="1030"/>
      <c r="L363" s="1029"/>
      <c r="M363" s="1030"/>
      <c r="N363" s="1029"/>
      <c r="O363" s="1030"/>
      <c r="P363" s="1029"/>
      <c r="Q363" s="1030"/>
      <c r="R363" s="1031"/>
      <c r="S363" s="1030"/>
      <c r="T363" s="1031"/>
      <c r="U363" s="1030"/>
      <c r="V363" s="1031"/>
      <c r="W363" s="1030"/>
      <c r="X363" s="1031"/>
      <c r="Y363" s="1030"/>
      <c r="Z363" s="1031"/>
      <c r="AA363" s="1030"/>
      <c r="AB363" s="1031"/>
      <c r="AC363" s="1030"/>
      <c r="AD363" s="1031"/>
      <c r="AE363" s="1030"/>
      <c r="AF363" s="1031"/>
      <c r="AG363" s="1030"/>
      <c r="AH363" s="1031"/>
      <c r="AI363" s="1030"/>
      <c r="AJ363" s="1031"/>
      <c r="AK363" s="1030"/>
      <c r="AL363" s="1031"/>
      <c r="AM363" s="1030"/>
      <c r="AN363" s="1031"/>
      <c r="AO363" s="1030"/>
      <c r="AP363" s="1031"/>
      <c r="AQ363" s="1066"/>
      <c r="AR363" s="1084"/>
      <c r="AS363" s="84"/>
      <c r="AT363" s="84"/>
      <c r="AU363" s="84"/>
    </row>
    <row r="364" spans="1:47" x14ac:dyDescent="0.25">
      <c r="A364" s="8682"/>
      <c r="B364" s="4415" t="s">
        <v>2950</v>
      </c>
      <c r="C364" s="4416">
        <f>SUM(D364:E364)</f>
        <v>0</v>
      </c>
      <c r="D364" s="4417">
        <f t="shared" si="20"/>
        <v>0</v>
      </c>
      <c r="E364" s="4382">
        <f t="shared" si="20"/>
        <v>0</v>
      </c>
      <c r="F364" s="1085"/>
      <c r="G364" s="1053"/>
      <c r="H364" s="1052"/>
      <c r="I364" s="1053"/>
      <c r="J364" s="1052"/>
      <c r="K364" s="1053"/>
      <c r="L364" s="1052"/>
      <c r="M364" s="1053"/>
      <c r="N364" s="1052"/>
      <c r="O364" s="1053"/>
      <c r="P364" s="1052"/>
      <c r="Q364" s="1053"/>
      <c r="R364" s="1054"/>
      <c r="S364" s="1053"/>
      <c r="T364" s="1054"/>
      <c r="U364" s="1053"/>
      <c r="V364" s="1054"/>
      <c r="W364" s="1053"/>
      <c r="X364" s="1054"/>
      <c r="Y364" s="1053"/>
      <c r="Z364" s="1054"/>
      <c r="AA364" s="1053"/>
      <c r="AB364" s="1054"/>
      <c r="AC364" s="1053"/>
      <c r="AD364" s="1054"/>
      <c r="AE364" s="1053"/>
      <c r="AF364" s="1054"/>
      <c r="AG364" s="1053"/>
      <c r="AH364" s="1054"/>
      <c r="AI364" s="1053"/>
      <c r="AJ364" s="1054"/>
      <c r="AK364" s="1053"/>
      <c r="AL364" s="1054"/>
      <c r="AM364" s="1053"/>
      <c r="AN364" s="1054"/>
      <c r="AO364" s="1053"/>
      <c r="AP364" s="1054"/>
      <c r="AQ364" s="1070"/>
      <c r="AR364" s="1056"/>
      <c r="AS364" s="84"/>
      <c r="AT364" s="84"/>
      <c r="AU364" s="84"/>
    </row>
  </sheetData>
  <mergeCells count="230">
    <mergeCell ref="AR29:AR30"/>
    <mergeCell ref="AS29:AS30"/>
    <mergeCell ref="AT29:AT30"/>
    <mergeCell ref="AU29:AU30"/>
    <mergeCell ref="A31:C31"/>
    <mergeCell ref="A32:A52"/>
    <mergeCell ref="A127:A128"/>
    <mergeCell ref="B127:B128"/>
    <mergeCell ref="C127:G127"/>
    <mergeCell ref="A28:A30"/>
    <mergeCell ref="B28:C30"/>
    <mergeCell ref="D28:D30"/>
    <mergeCell ref="E28:AP28"/>
    <mergeCell ref="AO29:AP29"/>
    <mergeCell ref="AQ29:AQ30"/>
    <mergeCell ref="B39:C39"/>
    <mergeCell ref="B40:C40"/>
    <mergeCell ref="B41:C41"/>
    <mergeCell ref="B42:C42"/>
    <mergeCell ref="B43:C43"/>
    <mergeCell ref="B44:C44"/>
    <mergeCell ref="B32:C32"/>
    <mergeCell ref="B33:C33"/>
    <mergeCell ref="B34:C34"/>
    <mergeCell ref="A6:N6"/>
    <mergeCell ref="A10:A12"/>
    <mergeCell ref="B10:D11"/>
    <mergeCell ref="E10:AP10"/>
    <mergeCell ref="W11:X11"/>
    <mergeCell ref="Y11:Z11"/>
    <mergeCell ref="AA11:AB11"/>
    <mergeCell ref="AC11:AD11"/>
    <mergeCell ref="AQ10:AU10"/>
    <mergeCell ref="AT11:AT12"/>
    <mergeCell ref="AU11:AU12"/>
    <mergeCell ref="E11:F11"/>
    <mergeCell ref="G11:H11"/>
    <mergeCell ref="I11:J11"/>
    <mergeCell ref="K11:L11"/>
    <mergeCell ref="M11:N11"/>
    <mergeCell ref="O11:P11"/>
    <mergeCell ref="Q11:R11"/>
    <mergeCell ref="S11:T11"/>
    <mergeCell ref="U11:V11"/>
    <mergeCell ref="AQ11:AQ12"/>
    <mergeCell ref="AR11:AR12"/>
    <mergeCell ref="AS11:AS12"/>
    <mergeCell ref="AE11:AF11"/>
    <mergeCell ref="AG11:AH11"/>
    <mergeCell ref="AI11:AJ11"/>
    <mergeCell ref="AK11:AL11"/>
    <mergeCell ref="AM11:AN11"/>
    <mergeCell ref="AO11:AP11"/>
    <mergeCell ref="AQ28:AU28"/>
    <mergeCell ref="E29:F29"/>
    <mergeCell ref="G29:H29"/>
    <mergeCell ref="I29:J29"/>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B35:C35"/>
    <mergeCell ref="B36:C36"/>
    <mergeCell ref="B37:C37"/>
    <mergeCell ref="B38:C38"/>
    <mergeCell ref="B51:C51"/>
    <mergeCell ref="B52:C52"/>
    <mergeCell ref="B53:C53"/>
    <mergeCell ref="B54:C54"/>
    <mergeCell ref="A55:C55"/>
    <mergeCell ref="A56:C56"/>
    <mergeCell ref="B45:C45"/>
    <mergeCell ref="B46:C46"/>
    <mergeCell ref="B47:C47"/>
    <mergeCell ref="B48:C48"/>
    <mergeCell ref="B49:C49"/>
    <mergeCell ref="B50:C50"/>
    <mergeCell ref="A58:A60"/>
    <mergeCell ref="B58:B60"/>
    <mergeCell ref="C58:G58"/>
    <mergeCell ref="C59:C60"/>
    <mergeCell ref="D59:D60"/>
    <mergeCell ref="E59:E60"/>
    <mergeCell ref="F59:F60"/>
    <mergeCell ref="G59:G60"/>
    <mergeCell ref="A137:A138"/>
    <mergeCell ref="B137:B138"/>
    <mergeCell ref="C137:E137"/>
    <mergeCell ref="F137:F138"/>
    <mergeCell ref="G137:G138"/>
    <mergeCell ref="A132:A133"/>
    <mergeCell ref="B132:B133"/>
    <mergeCell ref="C132:G132"/>
    <mergeCell ref="H137:L137"/>
    <mergeCell ref="A143:A144"/>
    <mergeCell ref="B143:B144"/>
    <mergeCell ref="C143:D143"/>
    <mergeCell ref="E143:F143"/>
    <mergeCell ref="G143:H143"/>
    <mergeCell ref="I143:J143"/>
    <mergeCell ref="K143:L143"/>
    <mergeCell ref="A145:A148"/>
    <mergeCell ref="A149:A153"/>
    <mergeCell ref="A154:A159"/>
    <mergeCell ref="A163:A165"/>
    <mergeCell ref="B163:D164"/>
    <mergeCell ref="E163:AP163"/>
    <mergeCell ref="W164:X164"/>
    <mergeCell ref="Y164:Z164"/>
    <mergeCell ref="AA164:AB164"/>
    <mergeCell ref="AC164:AD164"/>
    <mergeCell ref="AQ163:AS163"/>
    <mergeCell ref="E164:F164"/>
    <mergeCell ref="G164:H164"/>
    <mergeCell ref="I164:J164"/>
    <mergeCell ref="K164:L164"/>
    <mergeCell ref="M164:N164"/>
    <mergeCell ref="O164:P164"/>
    <mergeCell ref="Q164:R164"/>
    <mergeCell ref="S164:T164"/>
    <mergeCell ref="U164:V164"/>
    <mergeCell ref="AQ164:AQ165"/>
    <mergeCell ref="AR164:AS164"/>
    <mergeCell ref="AM164:AN164"/>
    <mergeCell ref="AO164:AP164"/>
    <mergeCell ref="AE164:AF164"/>
    <mergeCell ref="AG164:AH164"/>
    <mergeCell ref="AI164:AJ164"/>
    <mergeCell ref="AK164:AL164"/>
    <mergeCell ref="A200:A202"/>
    <mergeCell ref="B200:D201"/>
    <mergeCell ref="A269:A270"/>
    <mergeCell ref="B269:B270"/>
    <mergeCell ref="C269:U269"/>
    <mergeCell ref="A326:A328"/>
    <mergeCell ref="B326:B328"/>
    <mergeCell ref="C326:E327"/>
    <mergeCell ref="F326:AQ326"/>
    <mergeCell ref="X327:Y327"/>
    <mergeCell ref="Z327:AA327"/>
    <mergeCell ref="A274:A275"/>
    <mergeCell ref="B274:B275"/>
    <mergeCell ref="C274:U274"/>
    <mergeCell ref="A299:A300"/>
    <mergeCell ref="B299:B300"/>
    <mergeCell ref="C299:U299"/>
    <mergeCell ref="AR326:AR328"/>
    <mergeCell ref="F327:G327"/>
    <mergeCell ref="H327:I327"/>
    <mergeCell ref="J327:K327"/>
    <mergeCell ref="L327:M327"/>
    <mergeCell ref="N327:O327"/>
    <mergeCell ref="P327:Q327"/>
    <mergeCell ref="R327:S327"/>
    <mergeCell ref="T327:U327"/>
    <mergeCell ref="V327:W327"/>
    <mergeCell ref="AN327:AO327"/>
    <mergeCell ref="AP327:AQ327"/>
    <mergeCell ref="A329:A332"/>
    <mergeCell ref="A333:A336"/>
    <mergeCell ref="A337:A340"/>
    <mergeCell ref="A342:A344"/>
    <mergeCell ref="B342:B344"/>
    <mergeCell ref="C342:E343"/>
    <mergeCell ref="F342:AQ342"/>
    <mergeCell ref="X343:Y343"/>
    <mergeCell ref="AB327:AC327"/>
    <mergeCell ref="AD327:AE327"/>
    <mergeCell ref="AF327:AG327"/>
    <mergeCell ref="AH327:AI327"/>
    <mergeCell ref="AJ327:AK327"/>
    <mergeCell ref="AL327:AM327"/>
    <mergeCell ref="AR358:AR360"/>
    <mergeCell ref="F359:G359"/>
    <mergeCell ref="H359:I359"/>
    <mergeCell ref="J359:K359"/>
    <mergeCell ref="L359:M359"/>
    <mergeCell ref="N359:O359"/>
    <mergeCell ref="AL343:AM343"/>
    <mergeCell ref="AN343:AO343"/>
    <mergeCell ref="AP343:AQ343"/>
    <mergeCell ref="AR342:AR344"/>
    <mergeCell ref="AN359:AO359"/>
    <mergeCell ref="AP359:AQ359"/>
    <mergeCell ref="Z343:AA343"/>
    <mergeCell ref="AB343:AC343"/>
    <mergeCell ref="AD343:AE343"/>
    <mergeCell ref="AF343:AG343"/>
    <mergeCell ref="AH343:AI343"/>
    <mergeCell ref="AJ343:AK343"/>
    <mergeCell ref="F343:G343"/>
    <mergeCell ref="H343:I343"/>
    <mergeCell ref="J343:K343"/>
    <mergeCell ref="L343:M343"/>
    <mergeCell ref="N343:O343"/>
    <mergeCell ref="P343:Q343"/>
    <mergeCell ref="A345:A348"/>
    <mergeCell ref="A349:A352"/>
    <mergeCell ref="A353:A356"/>
    <mergeCell ref="R343:S343"/>
    <mergeCell ref="T343:U343"/>
    <mergeCell ref="V343:W343"/>
    <mergeCell ref="A361:A364"/>
    <mergeCell ref="AB359:AC359"/>
    <mergeCell ref="AD359:AE359"/>
    <mergeCell ref="A358:A360"/>
    <mergeCell ref="B358:B360"/>
    <mergeCell ref="C358:E359"/>
    <mergeCell ref="F358:AQ358"/>
    <mergeCell ref="AF359:AG359"/>
    <mergeCell ref="AH359:AI359"/>
    <mergeCell ref="AJ359:AK359"/>
    <mergeCell ref="AL359:AM359"/>
    <mergeCell ref="P359:Q359"/>
    <mergeCell ref="R359:S359"/>
    <mergeCell ref="T359:U359"/>
    <mergeCell ref="V359:W359"/>
    <mergeCell ref="X359:Y359"/>
    <mergeCell ref="Z359:AA359"/>
  </mergeCells>
  <dataValidations count="2">
    <dataValidation allowBlank="1" showInputMessage="1" showErrorMessage="1" error="Valor no Permitido" sqref="AS329:AS340 AS345:AS356 AS361:AS364" xr:uid="{62AEA550-FA63-4107-9EB4-8EFC243B8922}"/>
    <dataValidation type="whole" allowBlank="1" showInputMessage="1" showErrorMessage="1" error="Valor no Permitido" sqref="B276:B299 B1:B274 C1:AU126 AS357:AS360 C131:AU131 A129:A132 C136:AR325 C326:E340 F326 F327:AR340 AR326 C341:AR341 C342:E356 F342 AR342 F343:AR356 C357:AR357 A134:A364 B301:B364 F358 F359:AR364 AR358 C358:E364 B132:AU135 B127:AU130 AT136:AU364 AS136:AS328 AS341:AS344 A6:A127" xr:uid="{60DB2638-9F18-446F-A729-A515EB4DB199}">
      <formula1>0</formula1>
      <formula2>1E+30</formula2>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CB54F-6D92-4990-BDDE-53D8B4966C91}">
  <sheetPr>
    <tabColor theme="0" tint="-0.14999847407452621"/>
  </sheetPr>
  <dimension ref="A1:CZ125"/>
  <sheetViews>
    <sheetView topLeftCell="A91" workbookViewId="0">
      <selection activeCell="D107" sqref="D107"/>
    </sheetView>
  </sheetViews>
  <sheetFormatPr baseColWidth="10" defaultColWidth="11.42578125" defaultRowHeight="15" x14ac:dyDescent="0.25"/>
  <cols>
    <col min="1" max="1" width="49.140625" style="6011" customWidth="1"/>
    <col min="2" max="2" width="62.7109375" style="6011" customWidth="1"/>
    <col min="3" max="3" width="11.42578125" style="6011"/>
    <col min="4" max="4" width="29.42578125" style="6011" customWidth="1"/>
    <col min="5" max="5" width="11.42578125" style="6011"/>
    <col min="6" max="6" width="14.7109375" style="6011" bestFit="1" customWidth="1"/>
    <col min="7" max="16384" width="11.42578125" style="6011"/>
  </cols>
  <sheetData>
    <row r="1" spans="1:104" s="712" customFormat="1" ht="16.350000000000001" customHeight="1" x14ac:dyDescent="0.2">
      <c r="A1" s="6240" t="s">
        <v>0</v>
      </c>
      <c r="CA1" s="2157"/>
      <c r="CB1" s="2157"/>
      <c r="CC1" s="2157"/>
      <c r="CD1" s="2157"/>
      <c r="CE1" s="2157"/>
      <c r="CF1" s="2157"/>
      <c r="CG1" s="2157"/>
      <c r="CH1" s="2157"/>
      <c r="CI1" s="2157"/>
      <c r="CJ1" s="2157"/>
      <c r="CK1" s="2157"/>
      <c r="CL1" s="2157"/>
      <c r="CM1" s="2157"/>
      <c r="CN1" s="2157"/>
      <c r="CO1" s="2157"/>
      <c r="CP1" s="2157"/>
      <c r="CQ1" s="2157"/>
      <c r="CR1" s="2157"/>
      <c r="CS1" s="2157"/>
      <c r="CT1" s="2157"/>
      <c r="CU1" s="2157"/>
      <c r="CV1" s="2157"/>
      <c r="CW1" s="2157"/>
      <c r="CX1" s="2157"/>
      <c r="CY1" s="2157"/>
      <c r="CZ1" s="2157"/>
    </row>
    <row r="2" spans="1:104" s="712" customFormat="1" ht="16.350000000000001" customHeight="1" x14ac:dyDescent="0.2">
      <c r="A2" s="6240" t="s">
        <v>3822</v>
      </c>
      <c r="CA2" s="2157"/>
      <c r="CB2" s="2157"/>
      <c r="CC2" s="2157"/>
      <c r="CD2" s="2157"/>
      <c r="CE2" s="2157"/>
      <c r="CF2" s="2157"/>
      <c r="CG2" s="2157"/>
      <c r="CH2" s="2157"/>
      <c r="CI2" s="2157"/>
      <c r="CJ2" s="2157"/>
      <c r="CK2" s="2157"/>
      <c r="CL2" s="2157"/>
      <c r="CM2" s="2157"/>
      <c r="CN2" s="2157"/>
      <c r="CO2" s="2157"/>
      <c r="CP2" s="2157"/>
      <c r="CQ2" s="2157"/>
      <c r="CR2" s="2157"/>
      <c r="CS2" s="2157"/>
      <c r="CT2" s="2157"/>
      <c r="CU2" s="2157"/>
      <c r="CV2" s="2157"/>
      <c r="CW2" s="2157"/>
      <c r="CX2" s="2157"/>
      <c r="CY2" s="2157"/>
      <c r="CZ2" s="2157"/>
    </row>
    <row r="3" spans="1:104" s="712" customFormat="1" ht="16.350000000000001" customHeight="1" x14ac:dyDescent="0.2">
      <c r="A3" s="6240" t="s">
        <v>3823</v>
      </c>
      <c r="CA3" s="2157"/>
      <c r="CB3" s="2157"/>
      <c r="CC3" s="2157"/>
      <c r="CD3" s="2157"/>
      <c r="CE3" s="2157"/>
      <c r="CF3" s="2157"/>
      <c r="CG3" s="2157"/>
      <c r="CH3" s="2157"/>
      <c r="CI3" s="2157"/>
      <c r="CJ3" s="2157"/>
      <c r="CK3" s="2157"/>
      <c r="CL3" s="2157"/>
      <c r="CM3" s="2157"/>
      <c r="CN3" s="2157"/>
      <c r="CO3" s="2157"/>
      <c r="CP3" s="2157"/>
      <c r="CQ3" s="2157"/>
      <c r="CR3" s="2157"/>
      <c r="CS3" s="2157"/>
      <c r="CT3" s="2157"/>
      <c r="CU3" s="2157"/>
      <c r="CV3" s="2157"/>
      <c r="CW3" s="2157"/>
      <c r="CX3" s="2157"/>
      <c r="CY3" s="2157"/>
      <c r="CZ3" s="2157"/>
    </row>
    <row r="4" spans="1:104" s="712" customFormat="1" ht="16.350000000000001" customHeight="1" x14ac:dyDescent="0.2">
      <c r="A4" s="6240" t="s">
        <v>3824</v>
      </c>
      <c r="CA4" s="2157"/>
      <c r="CB4" s="2157"/>
      <c r="CC4" s="2157"/>
      <c r="CD4" s="2157"/>
      <c r="CE4" s="2157"/>
      <c r="CF4" s="2157"/>
      <c r="CG4" s="2157"/>
      <c r="CH4" s="2157"/>
      <c r="CI4" s="2157"/>
      <c r="CJ4" s="2157"/>
      <c r="CK4" s="2157"/>
      <c r="CL4" s="2157"/>
      <c r="CM4" s="2157"/>
      <c r="CN4" s="2157"/>
      <c r="CO4" s="2157"/>
      <c r="CP4" s="2157"/>
      <c r="CQ4" s="2157"/>
      <c r="CR4" s="2157"/>
      <c r="CS4" s="2157"/>
      <c r="CT4" s="2157"/>
      <c r="CU4" s="2157"/>
      <c r="CV4" s="2157"/>
      <c r="CW4" s="2157"/>
      <c r="CX4" s="2157"/>
      <c r="CY4" s="2157"/>
      <c r="CZ4" s="2157"/>
    </row>
    <row r="5" spans="1:104" s="712" customFormat="1" ht="16.350000000000001" customHeight="1" x14ac:dyDescent="0.2">
      <c r="A5" s="6240" t="s">
        <v>3825</v>
      </c>
      <c r="CA5" s="2157"/>
      <c r="CB5" s="2157"/>
      <c r="CC5" s="2157"/>
      <c r="CD5" s="2157"/>
      <c r="CE5" s="2157"/>
      <c r="CF5" s="2157"/>
      <c r="CG5" s="2157"/>
      <c r="CH5" s="2157"/>
      <c r="CI5" s="2157"/>
      <c r="CJ5" s="2157"/>
      <c r="CK5" s="2157"/>
      <c r="CL5" s="2157"/>
      <c r="CM5" s="2157"/>
      <c r="CN5" s="2157"/>
      <c r="CO5" s="2157"/>
      <c r="CP5" s="2157"/>
      <c r="CQ5" s="2157"/>
      <c r="CR5" s="2157"/>
      <c r="CS5" s="2157"/>
      <c r="CT5" s="2157"/>
      <c r="CU5" s="2157"/>
      <c r="CV5" s="2157"/>
      <c r="CW5" s="2157"/>
      <c r="CX5" s="2157"/>
      <c r="CY5" s="2157"/>
      <c r="CZ5" s="2157"/>
    </row>
    <row r="6" spans="1:104" s="712" customFormat="1" ht="15" customHeight="1" x14ac:dyDescent="0.2">
      <c r="A6" s="6573" t="s">
        <v>2958</v>
      </c>
      <c r="B6" s="6573"/>
      <c r="C6" s="6573"/>
      <c r="D6" s="6573"/>
      <c r="E6" s="6573"/>
      <c r="F6" s="6573"/>
      <c r="G6" s="6573"/>
      <c r="H6" s="6573"/>
      <c r="I6" s="6573"/>
      <c r="J6" s="6573"/>
      <c r="K6" s="6573"/>
      <c r="L6" s="6573"/>
      <c r="M6" s="6573"/>
      <c r="N6" s="6573"/>
      <c r="O6" s="6573"/>
      <c r="P6" s="6573"/>
      <c r="Q6" s="6573"/>
      <c r="R6" s="6573"/>
      <c r="S6" s="6573"/>
      <c r="T6" s="6573"/>
      <c r="CA6" s="2157"/>
      <c r="CB6" s="2157"/>
      <c r="CC6" s="2157"/>
      <c r="CD6" s="2157"/>
      <c r="CE6" s="2157"/>
      <c r="CF6" s="2157"/>
      <c r="CG6" s="2157"/>
      <c r="CH6" s="2157"/>
      <c r="CI6" s="2157"/>
      <c r="CJ6" s="2157"/>
      <c r="CK6" s="2157"/>
      <c r="CL6" s="2157"/>
      <c r="CM6" s="2157"/>
      <c r="CN6" s="2157"/>
      <c r="CO6" s="2157"/>
      <c r="CP6" s="2157"/>
      <c r="CQ6" s="2157"/>
      <c r="CR6" s="2157"/>
      <c r="CS6" s="2157"/>
      <c r="CT6" s="2157"/>
      <c r="CU6" s="2157"/>
      <c r="CV6" s="2157"/>
      <c r="CW6" s="2157"/>
      <c r="CX6" s="2157"/>
      <c r="CY6" s="2157"/>
      <c r="CZ6" s="2157"/>
    </row>
    <row r="7" spans="1:104" s="712" customFormat="1" ht="14.25" x14ac:dyDescent="0.2">
      <c r="A7" s="983"/>
      <c r="B7" s="59"/>
      <c r="C7" s="59"/>
      <c r="D7" s="59"/>
      <c r="E7" s="59"/>
      <c r="F7" s="59"/>
      <c r="CA7" s="2157"/>
      <c r="CB7" s="2157"/>
      <c r="CC7" s="2157"/>
      <c r="CD7" s="2157"/>
      <c r="CE7" s="2157"/>
      <c r="CF7" s="2157"/>
      <c r="CG7" s="2157"/>
      <c r="CH7" s="2157"/>
      <c r="CI7" s="2157"/>
      <c r="CJ7" s="2157"/>
      <c r="CK7" s="2157"/>
      <c r="CL7" s="2157"/>
      <c r="CM7" s="2157"/>
      <c r="CN7" s="2157"/>
      <c r="CO7" s="2157"/>
      <c r="CP7" s="2157"/>
      <c r="CQ7" s="2157"/>
      <c r="CR7" s="2157"/>
      <c r="CS7" s="2157"/>
      <c r="CT7" s="2157"/>
      <c r="CU7" s="2157"/>
      <c r="CV7" s="2157"/>
      <c r="CW7" s="2157"/>
      <c r="CX7" s="2157"/>
      <c r="CY7" s="2157"/>
      <c r="CZ7" s="2157"/>
    </row>
    <row r="8" spans="1:104" s="84" customFormat="1" ht="32.1" customHeight="1" x14ac:dyDescent="0.2">
      <c r="A8" s="6128" t="s">
        <v>2959</v>
      </c>
      <c r="C8" s="652"/>
      <c r="CA8" s="1899"/>
      <c r="CB8" s="1899"/>
      <c r="CC8" s="1899"/>
      <c r="CD8" s="1899"/>
      <c r="CE8" s="1899"/>
      <c r="CF8" s="1899"/>
      <c r="CG8" s="1899"/>
      <c r="CH8" s="1899"/>
      <c r="CI8" s="1899"/>
      <c r="CJ8" s="1899"/>
      <c r="CK8" s="1899"/>
      <c r="CL8" s="1899"/>
      <c r="CM8" s="1899"/>
      <c r="CN8" s="1899"/>
      <c r="CO8" s="1899"/>
      <c r="CP8" s="1899"/>
      <c r="CQ8" s="1899"/>
      <c r="CR8" s="1899"/>
      <c r="CS8" s="1899"/>
      <c r="CT8" s="1899"/>
      <c r="CU8" s="1899"/>
      <c r="CV8" s="1899"/>
      <c r="CW8" s="1899"/>
      <c r="CX8" s="1899"/>
      <c r="CY8" s="1899"/>
      <c r="CZ8" s="1899"/>
    </row>
    <row r="9" spans="1:104" s="712" customFormat="1" ht="73.5" customHeight="1" x14ac:dyDescent="0.2">
      <c r="A9" s="8794" t="s">
        <v>2246</v>
      </c>
      <c r="B9" s="8106"/>
      <c r="C9" s="8109" t="s">
        <v>50</v>
      </c>
      <c r="D9" s="8110"/>
      <c r="E9" s="8127"/>
      <c r="F9" s="8128" t="s">
        <v>2960</v>
      </c>
      <c r="G9" s="8128"/>
      <c r="H9" s="8128" t="s">
        <v>72</v>
      </c>
      <c r="I9" s="8128"/>
      <c r="J9" s="8128" t="s">
        <v>2961</v>
      </c>
      <c r="K9" s="8128"/>
      <c r="L9" s="8128" t="s">
        <v>2679</v>
      </c>
      <c r="M9" s="8109"/>
      <c r="N9" s="8165" t="s">
        <v>2962</v>
      </c>
      <c r="O9" s="8165"/>
      <c r="P9" s="8165" t="s">
        <v>2963</v>
      </c>
      <c r="Q9" s="8165"/>
      <c r="BY9" s="2157"/>
      <c r="BZ9" s="2157"/>
      <c r="CA9" s="2157"/>
      <c r="CB9" s="2157"/>
      <c r="CC9" s="2157"/>
      <c r="CD9" s="2157"/>
      <c r="CE9" s="2157"/>
      <c r="CF9" s="2157"/>
      <c r="CG9" s="2157"/>
      <c r="CH9" s="2157"/>
      <c r="CI9" s="2157"/>
      <c r="CJ9" s="2157"/>
      <c r="CK9" s="2157"/>
      <c r="CL9" s="2157"/>
      <c r="CM9" s="2157"/>
      <c r="CN9" s="2157"/>
      <c r="CO9" s="2157"/>
      <c r="CP9" s="2157"/>
      <c r="CQ9" s="2157"/>
      <c r="CR9" s="2157"/>
      <c r="CS9" s="2157"/>
      <c r="CT9" s="2157"/>
      <c r="CU9" s="2157"/>
      <c r="CV9" s="2157"/>
      <c r="CW9" s="2157"/>
      <c r="CX9" s="2157"/>
    </row>
    <row r="10" spans="1:104" s="712" customFormat="1" ht="21" x14ac:dyDescent="0.2">
      <c r="A10" s="8795"/>
      <c r="B10" s="8108"/>
      <c r="C10" s="6241" t="s">
        <v>55</v>
      </c>
      <c r="D10" s="6242" t="s">
        <v>81</v>
      </c>
      <c r="E10" s="6242" t="s">
        <v>56</v>
      </c>
      <c r="F10" s="6243" t="s">
        <v>81</v>
      </c>
      <c r="G10" s="6012" t="s">
        <v>56</v>
      </c>
      <c r="H10" s="6243" t="s">
        <v>81</v>
      </c>
      <c r="I10" s="6012" t="s">
        <v>56</v>
      </c>
      <c r="J10" s="6243" t="s">
        <v>81</v>
      </c>
      <c r="K10" s="6012" t="s">
        <v>56</v>
      </c>
      <c r="L10" s="6243" t="s">
        <v>81</v>
      </c>
      <c r="M10" s="6129" t="s">
        <v>56</v>
      </c>
      <c r="N10" s="6244" t="s">
        <v>1760</v>
      </c>
      <c r="O10" s="6244" t="s">
        <v>2964</v>
      </c>
      <c r="P10" s="6244" t="s">
        <v>1760</v>
      </c>
      <c r="Q10" s="6244" t="s">
        <v>2964</v>
      </c>
      <c r="BY10" s="2157"/>
      <c r="BZ10" s="2157"/>
      <c r="CA10" s="2157"/>
      <c r="CB10" s="2157"/>
      <c r="CC10" s="2157"/>
      <c r="CD10" s="2157"/>
      <c r="CE10" s="2157"/>
      <c r="CF10" s="2157"/>
      <c r="CG10" s="2157"/>
      <c r="CH10" s="2157"/>
      <c r="CI10" s="2157"/>
      <c r="CJ10" s="2157"/>
      <c r="CK10" s="2157"/>
      <c r="CL10" s="2157"/>
      <c r="CM10" s="2157"/>
      <c r="CN10" s="2157"/>
      <c r="CO10" s="2157"/>
      <c r="CP10" s="2157"/>
      <c r="CQ10" s="2157"/>
      <c r="CR10" s="2157"/>
      <c r="CS10" s="2157"/>
      <c r="CT10" s="2157"/>
      <c r="CU10" s="2157"/>
      <c r="CV10" s="2157"/>
      <c r="CW10" s="2157"/>
      <c r="CX10" s="2157"/>
    </row>
    <row r="11" spans="1:104" s="712" customFormat="1" ht="14.25" x14ac:dyDescent="0.2">
      <c r="A11" s="8807" t="s">
        <v>2965</v>
      </c>
      <c r="B11" s="8808"/>
      <c r="C11" s="6245"/>
      <c r="D11" s="6245"/>
      <c r="E11" s="6246"/>
      <c r="F11" s="6247"/>
      <c r="G11" s="6246"/>
      <c r="H11" s="6247"/>
      <c r="I11" s="6246"/>
      <c r="J11" s="6247"/>
      <c r="K11" s="6246"/>
      <c r="L11" s="6247"/>
      <c r="M11" s="6248"/>
      <c r="N11" s="6249"/>
      <c r="O11" s="6249"/>
      <c r="P11" s="6250"/>
      <c r="Q11" s="6250"/>
      <c r="BY11" s="2157"/>
      <c r="BZ11" s="2157"/>
      <c r="CA11" s="2157"/>
      <c r="CB11" s="2157"/>
      <c r="CC11" s="2157"/>
      <c r="CD11" s="2157"/>
      <c r="CE11" s="2157"/>
      <c r="CF11" s="2157"/>
      <c r="CG11" s="2157"/>
      <c r="CH11" s="2157"/>
      <c r="CI11" s="2157"/>
      <c r="CJ11" s="2157"/>
      <c r="CK11" s="2157"/>
      <c r="CL11" s="2157"/>
      <c r="CM11" s="2157"/>
      <c r="CN11" s="2157"/>
      <c r="CO11" s="2157"/>
      <c r="CP11" s="2157"/>
      <c r="CQ11" s="2157"/>
      <c r="CR11" s="2157"/>
      <c r="CS11" s="2157"/>
      <c r="CT11" s="2157"/>
      <c r="CU11" s="2157"/>
      <c r="CV11" s="2157"/>
      <c r="CW11" s="2157"/>
      <c r="CX11" s="2157"/>
    </row>
    <row r="12" spans="1:104" s="712" customFormat="1" ht="14.25" x14ac:dyDescent="0.2">
      <c r="A12" s="8809" t="s">
        <v>2966</v>
      </c>
      <c r="B12" s="8810"/>
      <c r="C12" s="6251"/>
      <c r="D12" s="6251"/>
      <c r="E12" s="6251"/>
      <c r="F12" s="2836"/>
      <c r="G12" s="6091"/>
      <c r="H12" s="2836"/>
      <c r="I12" s="6091"/>
      <c r="J12" s="2836"/>
      <c r="K12" s="6091"/>
      <c r="L12" s="2836"/>
      <c r="M12" s="6091"/>
      <c r="N12" s="2613"/>
      <c r="O12" s="2613"/>
      <c r="P12" s="2613"/>
      <c r="Q12" s="2613"/>
      <c r="BY12" s="2157"/>
      <c r="BZ12" s="2157"/>
      <c r="CA12" s="2157"/>
      <c r="CB12" s="2157"/>
      <c r="CC12" s="2157"/>
      <c r="CD12" s="2157"/>
      <c r="CE12" s="2157"/>
      <c r="CF12" s="2157"/>
      <c r="CG12" s="2157"/>
      <c r="CH12" s="2157"/>
      <c r="CI12" s="2157"/>
      <c r="CJ12" s="2157"/>
      <c r="CK12" s="2157"/>
      <c r="CL12" s="2157"/>
      <c r="CM12" s="2157"/>
      <c r="CN12" s="2157"/>
      <c r="CO12" s="2157"/>
      <c r="CP12" s="2157"/>
      <c r="CQ12" s="2157"/>
      <c r="CR12" s="2157"/>
      <c r="CS12" s="2157"/>
      <c r="CT12" s="2157"/>
      <c r="CU12" s="2157"/>
      <c r="CV12" s="2157"/>
      <c r="CW12" s="2157"/>
      <c r="CX12" s="2157"/>
    </row>
    <row r="13" spans="1:104" s="712" customFormat="1" ht="14.25" x14ac:dyDescent="0.2">
      <c r="A13" s="8811" t="s">
        <v>2967</v>
      </c>
      <c r="B13" s="8812"/>
      <c r="C13" s="2974"/>
      <c r="D13" s="2974"/>
      <c r="E13" s="2974"/>
      <c r="F13" s="1923"/>
      <c r="G13" s="1925"/>
      <c r="H13" s="1923"/>
      <c r="I13" s="1925"/>
      <c r="J13" s="1923"/>
      <c r="K13" s="1925"/>
      <c r="L13" s="1923"/>
      <c r="M13" s="1925"/>
      <c r="N13" s="2016"/>
      <c r="O13" s="2016"/>
      <c r="P13" s="2016"/>
      <c r="Q13" s="2016"/>
      <c r="BY13" s="2157"/>
      <c r="BZ13" s="2157"/>
      <c r="CA13" s="2157"/>
      <c r="CB13" s="2157"/>
      <c r="CC13" s="2157"/>
      <c r="CD13" s="2157"/>
      <c r="CE13" s="2157"/>
      <c r="CF13" s="2157"/>
      <c r="CG13" s="2157"/>
      <c r="CH13" s="2157"/>
      <c r="CI13" s="2157"/>
      <c r="CJ13" s="2157"/>
      <c r="CK13" s="2157"/>
      <c r="CL13" s="2157"/>
      <c r="CM13" s="2157"/>
      <c r="CN13" s="2157"/>
      <c r="CO13" s="2157"/>
      <c r="CP13" s="2157"/>
      <c r="CQ13" s="2157"/>
      <c r="CR13" s="2157"/>
      <c r="CS13" s="2157"/>
      <c r="CT13" s="2157"/>
      <c r="CU13" s="2157"/>
      <c r="CV13" s="2157"/>
      <c r="CW13" s="2157"/>
      <c r="CX13" s="2157"/>
    </row>
    <row r="14" spans="1:104" s="84" customFormat="1" ht="15" customHeight="1" x14ac:dyDescent="0.2">
      <c r="A14" s="8813" t="s">
        <v>2968</v>
      </c>
      <c r="B14" s="8814"/>
      <c r="C14" s="6251"/>
      <c r="D14" s="6252"/>
      <c r="E14" s="2974"/>
      <c r="F14" s="1925"/>
      <c r="G14" s="1923"/>
      <c r="H14" s="1925"/>
      <c r="I14" s="1923"/>
      <c r="J14" s="1925"/>
      <c r="K14" s="1923"/>
      <c r="L14" s="1925"/>
      <c r="M14" s="1906"/>
      <c r="N14" s="1906"/>
      <c r="O14" s="1906"/>
      <c r="P14" s="1925"/>
      <c r="Q14" s="2016"/>
      <c r="BY14" s="331"/>
      <c r="BZ14" s="1899"/>
      <c r="CA14" s="1899"/>
      <c r="CB14" s="1899"/>
      <c r="CC14" s="1899"/>
      <c r="CD14" s="1899"/>
      <c r="CE14" s="1899"/>
      <c r="CF14" s="1899"/>
      <c r="CG14" s="1899"/>
      <c r="CH14" s="1899"/>
      <c r="CI14" s="1899"/>
      <c r="CJ14" s="1899"/>
      <c r="CK14" s="1899"/>
      <c r="CL14" s="1899"/>
      <c r="CM14" s="1899"/>
      <c r="CN14" s="1899"/>
      <c r="CO14" s="1899"/>
      <c r="CP14" s="1899"/>
      <c r="CQ14" s="1899"/>
      <c r="CR14" s="1899"/>
      <c r="CS14" s="1899"/>
      <c r="CT14" s="1899"/>
      <c r="CU14" s="1899"/>
      <c r="CV14" s="1899"/>
      <c r="CW14" s="1899"/>
      <c r="CX14" s="1899"/>
      <c r="CY14" s="1899"/>
    </row>
    <row r="15" spans="1:104" s="84" customFormat="1" ht="15" customHeight="1" x14ac:dyDescent="0.2">
      <c r="A15" s="8813" t="s">
        <v>2969</v>
      </c>
      <c r="B15" s="8814"/>
      <c r="C15" s="2974"/>
      <c r="D15" s="6252"/>
      <c r="E15" s="2974"/>
      <c r="F15" s="1925"/>
      <c r="G15" s="1923"/>
      <c r="H15" s="1925"/>
      <c r="I15" s="1923"/>
      <c r="J15" s="1925"/>
      <c r="K15" s="1923"/>
      <c r="L15" s="1925"/>
      <c r="M15" s="1906"/>
      <c r="N15" s="1906"/>
      <c r="O15" s="1906"/>
      <c r="P15" s="1925"/>
      <c r="Q15" s="2016"/>
      <c r="BY15" s="331"/>
      <c r="BZ15" s="1899"/>
      <c r="CA15" s="1899"/>
      <c r="CB15" s="1899"/>
      <c r="CC15" s="1899"/>
      <c r="CD15" s="1899"/>
      <c r="CE15" s="1899"/>
      <c r="CF15" s="1899"/>
      <c r="CG15" s="1899"/>
      <c r="CH15" s="1899"/>
      <c r="CI15" s="1899"/>
      <c r="CJ15" s="1899"/>
      <c r="CK15" s="1899"/>
      <c r="CL15" s="1899"/>
      <c r="CM15" s="1899"/>
      <c r="CN15" s="1899"/>
      <c r="CO15" s="1899"/>
      <c r="CP15" s="1899"/>
      <c r="CQ15" s="1899"/>
      <c r="CR15" s="1899"/>
      <c r="CS15" s="1899"/>
      <c r="CT15" s="1899"/>
      <c r="CU15" s="1899"/>
      <c r="CV15" s="1899"/>
      <c r="CW15" s="1899"/>
      <c r="CX15" s="1899"/>
      <c r="CY15" s="1899"/>
    </row>
    <row r="16" spans="1:104" s="84" customFormat="1" ht="15" customHeight="1" x14ac:dyDescent="0.2">
      <c r="A16" s="8815" t="s">
        <v>2970</v>
      </c>
      <c r="B16" s="8816"/>
      <c r="C16" s="6251"/>
      <c r="D16" s="3893"/>
      <c r="E16" s="6010"/>
      <c r="F16" s="2025"/>
      <c r="G16" s="2022"/>
      <c r="H16" s="2025"/>
      <c r="I16" s="2022"/>
      <c r="J16" s="2025"/>
      <c r="K16" s="2022"/>
      <c r="L16" s="2025"/>
      <c r="M16" s="1913"/>
      <c r="N16" s="1913"/>
      <c r="O16" s="1913"/>
      <c r="P16" s="2025"/>
      <c r="Q16" s="2016"/>
      <c r="BY16" s="331"/>
      <c r="BZ16" s="1899"/>
      <c r="CA16" s="1899"/>
      <c r="CB16" s="1899"/>
      <c r="CC16" s="1899"/>
      <c r="CD16" s="1899"/>
      <c r="CE16" s="1899"/>
      <c r="CF16" s="1899"/>
      <c r="CG16" s="1899"/>
      <c r="CH16" s="1899"/>
      <c r="CI16" s="1899"/>
      <c r="CJ16" s="1899"/>
      <c r="CK16" s="1899"/>
      <c r="CL16" s="1899"/>
      <c r="CM16" s="1899"/>
      <c r="CN16" s="1899"/>
      <c r="CO16" s="1899"/>
      <c r="CP16" s="1899"/>
      <c r="CQ16" s="1899"/>
      <c r="CR16" s="1899"/>
      <c r="CS16" s="1899"/>
      <c r="CT16" s="1899"/>
      <c r="CU16" s="1899"/>
      <c r="CV16" s="1899"/>
      <c r="CW16" s="1899"/>
      <c r="CX16" s="1899"/>
      <c r="CY16" s="1899"/>
    </row>
    <row r="17" spans="1:104" s="712" customFormat="1" ht="14.25" x14ac:dyDescent="0.2">
      <c r="A17" s="8807" t="s">
        <v>2971</v>
      </c>
      <c r="B17" s="8808"/>
      <c r="C17" s="6247"/>
      <c r="D17" s="6253"/>
      <c r="E17" s="6254"/>
      <c r="F17" s="6247"/>
      <c r="G17" s="6246"/>
      <c r="H17" s="6247"/>
      <c r="I17" s="6246"/>
      <c r="J17" s="6247"/>
      <c r="K17" s="6246"/>
      <c r="L17" s="6247"/>
      <c r="M17" s="6246"/>
      <c r="N17" s="6255"/>
      <c r="O17" s="6255"/>
      <c r="P17" s="6255"/>
      <c r="Q17" s="6172"/>
      <c r="BY17" s="2157"/>
      <c r="BZ17" s="2157"/>
      <c r="CA17" s="2157"/>
      <c r="CB17" s="2157"/>
      <c r="CC17" s="2157"/>
      <c r="CD17" s="2157"/>
      <c r="CE17" s="2157"/>
      <c r="CF17" s="2157"/>
      <c r="CG17" s="2157"/>
      <c r="CH17" s="2157"/>
      <c r="CI17" s="2157"/>
      <c r="CJ17" s="2157"/>
      <c r="CK17" s="2157"/>
      <c r="CL17" s="2157"/>
      <c r="CM17" s="2157"/>
      <c r="CN17" s="2157"/>
      <c r="CO17" s="2157"/>
      <c r="CP17" s="2157"/>
      <c r="CQ17" s="2157"/>
      <c r="CR17" s="2157"/>
      <c r="CS17" s="2157"/>
      <c r="CT17" s="2157"/>
      <c r="CU17" s="2157"/>
      <c r="CV17" s="2157"/>
      <c r="CW17" s="2157"/>
      <c r="CX17" s="2157"/>
    </row>
    <row r="18" spans="1:104" s="712" customFormat="1" ht="14.25" x14ac:dyDescent="0.2">
      <c r="A18" s="8817" t="s">
        <v>2972</v>
      </c>
      <c r="B18" s="8818"/>
      <c r="C18" s="6251"/>
      <c r="D18" s="6251"/>
      <c r="E18" s="6251"/>
      <c r="F18" s="2836"/>
      <c r="G18" s="6091"/>
      <c r="H18" s="2836"/>
      <c r="I18" s="6091"/>
      <c r="J18" s="2836"/>
      <c r="K18" s="6091"/>
      <c r="L18" s="2836"/>
      <c r="M18" s="6091"/>
      <c r="N18" s="2001"/>
      <c r="O18" s="2001"/>
      <c r="P18" s="2001"/>
      <c r="Q18" s="2006"/>
      <c r="BY18" s="2157"/>
      <c r="BZ18" s="2157"/>
      <c r="CA18" s="2157"/>
      <c r="CB18" s="2157"/>
      <c r="CC18" s="2157"/>
      <c r="CD18" s="2157"/>
      <c r="CE18" s="2157"/>
      <c r="CF18" s="2157"/>
      <c r="CG18" s="2157"/>
      <c r="CH18" s="2157"/>
      <c r="CI18" s="2157"/>
      <c r="CJ18" s="2157"/>
      <c r="CK18" s="2157"/>
      <c r="CL18" s="2157"/>
      <c r="CM18" s="2157"/>
      <c r="CN18" s="2157"/>
      <c r="CO18" s="2157"/>
      <c r="CP18" s="2157"/>
      <c r="CQ18" s="2157"/>
      <c r="CR18" s="2157"/>
      <c r="CS18" s="2157"/>
      <c r="CT18" s="2157"/>
      <c r="CU18" s="2157"/>
      <c r="CV18" s="2157"/>
      <c r="CW18" s="2157"/>
      <c r="CX18" s="2157"/>
    </row>
    <row r="19" spans="1:104" s="712" customFormat="1" ht="14.25" x14ac:dyDescent="0.2">
      <c r="A19" s="6256" t="s">
        <v>2973</v>
      </c>
      <c r="B19" s="1090"/>
      <c r="C19" s="2974"/>
      <c r="D19" s="2974"/>
      <c r="E19" s="2974"/>
      <c r="F19" s="1923"/>
      <c r="G19" s="1925"/>
      <c r="H19" s="1923"/>
      <c r="I19" s="1925"/>
      <c r="J19" s="1923"/>
      <c r="K19" s="1925"/>
      <c r="L19" s="1923"/>
      <c r="M19" s="1925"/>
      <c r="N19" s="2354"/>
      <c r="O19" s="2001"/>
      <c r="P19" s="2001"/>
      <c r="Q19" s="2006"/>
      <c r="BY19" s="2157"/>
      <c r="BZ19" s="2157"/>
      <c r="CA19" s="2157"/>
      <c r="CB19" s="2157"/>
      <c r="CC19" s="2157"/>
      <c r="CD19" s="2157"/>
      <c r="CE19" s="2157"/>
      <c r="CF19" s="2157"/>
      <c r="CG19" s="2157"/>
      <c r="CH19" s="2157"/>
      <c r="CI19" s="2157"/>
      <c r="CJ19" s="2157"/>
      <c r="CK19" s="2157"/>
      <c r="CL19" s="2157"/>
      <c r="CM19" s="2157"/>
      <c r="CN19" s="2157"/>
      <c r="CO19" s="2157"/>
      <c r="CP19" s="2157"/>
      <c r="CQ19" s="2157"/>
      <c r="CR19" s="2157"/>
      <c r="CS19" s="2157"/>
      <c r="CT19" s="2157"/>
      <c r="CU19" s="2157"/>
      <c r="CV19" s="2157"/>
      <c r="CW19" s="2157"/>
      <c r="CX19" s="2157"/>
    </row>
    <row r="20" spans="1:104" s="712" customFormat="1" ht="14.25" x14ac:dyDescent="0.2">
      <c r="A20" s="6257" t="s">
        <v>2974</v>
      </c>
      <c r="B20" s="2288"/>
      <c r="C20" s="6251"/>
      <c r="D20" s="2929"/>
      <c r="E20" s="2929"/>
      <c r="F20" s="1923"/>
      <c r="G20" s="6258"/>
      <c r="H20" s="1923"/>
      <c r="I20" s="6258"/>
      <c r="J20" s="1923"/>
      <c r="K20" s="6258"/>
      <c r="L20" s="1923"/>
      <c r="M20" s="1925"/>
      <c r="N20" s="2001"/>
      <c r="O20" s="2001"/>
      <c r="P20" s="2001"/>
      <c r="Q20" s="2006"/>
      <c r="BY20" s="2157"/>
      <c r="BZ20" s="2157"/>
      <c r="CA20" s="2157"/>
      <c r="CB20" s="2157"/>
      <c r="CC20" s="2157"/>
      <c r="CD20" s="2157"/>
      <c r="CE20" s="2157"/>
      <c r="CF20" s="2157"/>
      <c r="CG20" s="2157"/>
      <c r="CH20" s="2157"/>
      <c r="CI20" s="2157"/>
      <c r="CJ20" s="2157"/>
      <c r="CK20" s="2157"/>
      <c r="CL20" s="2157"/>
      <c r="CM20" s="2157"/>
      <c r="CN20" s="2157"/>
      <c r="CO20" s="2157"/>
      <c r="CP20" s="2157"/>
      <c r="CQ20" s="2157"/>
      <c r="CR20" s="2157"/>
      <c r="CS20" s="2157"/>
      <c r="CT20" s="2157"/>
      <c r="CU20" s="2157"/>
      <c r="CV20" s="2157"/>
      <c r="CW20" s="2157"/>
      <c r="CX20" s="2157"/>
    </row>
    <row r="21" spans="1:104" s="712" customFormat="1" ht="14.25" x14ac:dyDescent="0.2">
      <c r="A21" s="6257" t="s">
        <v>2975</v>
      </c>
      <c r="B21" s="2928"/>
      <c r="C21" s="2974"/>
      <c r="D21" s="2974"/>
      <c r="E21" s="2974"/>
      <c r="F21" s="1923"/>
      <c r="G21" s="63"/>
      <c r="H21" s="1923"/>
      <c r="I21" s="63"/>
      <c r="J21" s="1923"/>
      <c r="K21" s="63"/>
      <c r="L21" s="1923"/>
      <c r="M21" s="63"/>
      <c r="N21" s="2001"/>
      <c r="O21" s="2001"/>
      <c r="P21" s="2001"/>
      <c r="Q21" s="2006"/>
      <c r="BY21" s="2157"/>
      <c r="BZ21" s="2157"/>
      <c r="CA21" s="2157"/>
      <c r="CB21" s="2157"/>
      <c r="CC21" s="2157"/>
      <c r="CD21" s="2157"/>
      <c r="CE21" s="2157"/>
      <c r="CF21" s="2157"/>
      <c r="CG21" s="2157"/>
      <c r="CH21" s="2157"/>
      <c r="CI21" s="2157"/>
      <c r="CJ21" s="2157"/>
      <c r="CK21" s="2157"/>
      <c r="CL21" s="2157"/>
      <c r="CM21" s="2157"/>
      <c r="CN21" s="2157"/>
      <c r="CO21" s="2157"/>
      <c r="CP21" s="2157"/>
      <c r="CQ21" s="2157"/>
      <c r="CR21" s="2157"/>
      <c r="CS21" s="2157"/>
      <c r="CT21" s="2157"/>
      <c r="CU21" s="2157"/>
      <c r="CV21" s="2157"/>
      <c r="CW21" s="2157"/>
      <c r="CX21" s="2157"/>
    </row>
    <row r="22" spans="1:104" s="712" customFormat="1" ht="14.25" x14ac:dyDescent="0.2">
      <c r="A22" s="6259" t="s">
        <v>2976</v>
      </c>
      <c r="B22" s="2928"/>
      <c r="C22" s="6251"/>
      <c r="D22" s="2974"/>
      <c r="E22" s="2974"/>
      <c r="F22" s="1923"/>
      <c r="G22" s="63"/>
      <c r="H22" s="1923"/>
      <c r="I22" s="63"/>
      <c r="J22" s="1923"/>
      <c r="K22" s="63"/>
      <c r="L22" s="1923"/>
      <c r="M22" s="63"/>
      <c r="N22" s="2001"/>
      <c r="O22" s="2001"/>
      <c r="P22" s="2001"/>
      <c r="Q22" s="2006"/>
      <c r="BY22" s="2157"/>
      <c r="BZ22" s="2157"/>
      <c r="CA22" s="2157"/>
      <c r="CB22" s="2157"/>
      <c r="CC22" s="2157"/>
      <c r="CD22" s="2157"/>
      <c r="CE22" s="2157"/>
      <c r="CF22" s="2157"/>
      <c r="CG22" s="2157"/>
      <c r="CH22" s="2157"/>
      <c r="CI22" s="2157"/>
      <c r="CJ22" s="2157"/>
      <c r="CK22" s="2157"/>
      <c r="CL22" s="2157"/>
      <c r="CM22" s="2157"/>
      <c r="CN22" s="2157"/>
      <c r="CO22" s="2157"/>
      <c r="CP22" s="2157"/>
      <c r="CQ22" s="2157"/>
      <c r="CR22" s="2157"/>
      <c r="CS22" s="2157"/>
      <c r="CT22" s="2157"/>
      <c r="CU22" s="2157"/>
      <c r="CV22" s="2157"/>
      <c r="CW22" s="2157"/>
      <c r="CX22" s="2157"/>
    </row>
    <row r="23" spans="1:104" s="712" customFormat="1" ht="14.25" x14ac:dyDescent="0.2">
      <c r="A23" s="4418" t="s">
        <v>2977</v>
      </c>
      <c r="B23" s="2928"/>
      <c r="C23" s="2974"/>
      <c r="D23" s="2974"/>
      <c r="E23" s="2974"/>
      <c r="F23" s="2022"/>
      <c r="G23" s="2021"/>
      <c r="H23" s="2022"/>
      <c r="I23" s="2021"/>
      <c r="J23" s="2022"/>
      <c r="K23" s="2021"/>
      <c r="L23" s="2022"/>
      <c r="M23" s="2021"/>
      <c r="N23" s="2001"/>
      <c r="O23" s="2001"/>
      <c r="P23" s="2001"/>
      <c r="Q23" s="2006"/>
      <c r="BY23" s="2157"/>
      <c r="BZ23" s="2157"/>
      <c r="CA23" s="2157"/>
      <c r="CB23" s="2157"/>
      <c r="CC23" s="2157"/>
      <c r="CD23" s="2157"/>
      <c r="CE23" s="2157"/>
      <c r="CF23" s="2157"/>
      <c r="CG23" s="2157"/>
      <c r="CH23" s="2157"/>
      <c r="CI23" s="2157"/>
      <c r="CJ23" s="2157"/>
      <c r="CK23" s="2157"/>
      <c r="CL23" s="2157"/>
      <c r="CM23" s="2157"/>
      <c r="CN23" s="2157"/>
      <c r="CO23" s="2157"/>
      <c r="CP23" s="2157"/>
      <c r="CQ23" s="2157"/>
      <c r="CR23" s="2157"/>
      <c r="CS23" s="2157"/>
      <c r="CT23" s="2157"/>
      <c r="CU23" s="2157"/>
      <c r="CV23" s="2157"/>
      <c r="CW23" s="2157"/>
      <c r="CX23" s="2157"/>
    </row>
    <row r="24" spans="1:104" s="712" customFormat="1" ht="14.25" x14ac:dyDescent="0.2">
      <c r="A24" s="8819" t="s">
        <v>2978</v>
      </c>
      <c r="B24" s="8820"/>
      <c r="C24" s="6247"/>
      <c r="D24" s="6247"/>
      <c r="E24" s="6247"/>
      <c r="F24" s="6247"/>
      <c r="G24" s="6260"/>
      <c r="H24" s="6247"/>
      <c r="I24" s="6260"/>
      <c r="J24" s="6247"/>
      <c r="K24" s="6260"/>
      <c r="L24" s="6247"/>
      <c r="M24" s="6246"/>
      <c r="N24" s="2001"/>
      <c r="O24" s="2001"/>
      <c r="P24" s="2001"/>
      <c r="Q24" s="2006"/>
      <c r="BY24" s="2157"/>
      <c r="BZ24" s="2157"/>
      <c r="CA24" s="2157"/>
      <c r="CB24" s="2157"/>
      <c r="CC24" s="2157"/>
      <c r="CD24" s="2157"/>
      <c r="CE24" s="2157"/>
      <c r="CF24" s="2157"/>
      <c r="CG24" s="2157"/>
      <c r="CH24" s="2157"/>
      <c r="CI24" s="2157"/>
      <c r="CJ24" s="2157"/>
      <c r="CK24" s="2157"/>
      <c r="CL24" s="2157"/>
      <c r="CM24" s="2157"/>
      <c r="CN24" s="2157"/>
      <c r="CO24" s="2157"/>
      <c r="CP24" s="2157"/>
      <c r="CQ24" s="2157"/>
      <c r="CR24" s="2157"/>
      <c r="CS24" s="2157"/>
      <c r="CT24" s="2157"/>
      <c r="CU24" s="2157"/>
      <c r="CV24" s="2157"/>
      <c r="CW24" s="2157"/>
      <c r="CX24" s="2157"/>
    </row>
    <row r="25" spans="1:104" s="712" customFormat="1" ht="14.25" x14ac:dyDescent="0.2">
      <c r="A25" s="6261" t="s">
        <v>2979</v>
      </c>
      <c r="B25" s="6262"/>
      <c r="C25" s="6263"/>
      <c r="D25" s="6263"/>
      <c r="E25" s="6263"/>
      <c r="F25" s="6149"/>
      <c r="G25" s="6264"/>
      <c r="H25" s="6149"/>
      <c r="I25" s="6264"/>
      <c r="J25" s="6149"/>
      <c r="K25" s="6264"/>
      <c r="L25" s="6149"/>
      <c r="M25" s="6264"/>
      <c r="N25" s="2001"/>
      <c r="O25" s="2001"/>
      <c r="P25" s="2001"/>
      <c r="Q25" s="2006"/>
      <c r="BY25" s="2157"/>
      <c r="BZ25" s="2157"/>
      <c r="CA25" s="2157"/>
      <c r="CB25" s="2157"/>
      <c r="CC25" s="2157"/>
      <c r="CD25" s="2157"/>
      <c r="CE25" s="2157"/>
      <c r="CF25" s="2157"/>
      <c r="CG25" s="2157"/>
      <c r="CH25" s="2157"/>
      <c r="CI25" s="2157"/>
      <c r="CJ25" s="2157"/>
      <c r="CK25" s="2157"/>
      <c r="CL25" s="2157"/>
      <c r="CM25" s="2157"/>
      <c r="CN25" s="2157"/>
      <c r="CO25" s="2157"/>
      <c r="CP25" s="2157"/>
      <c r="CQ25" s="2157"/>
      <c r="CR25" s="2157"/>
      <c r="CS25" s="2157"/>
      <c r="CT25" s="2157"/>
      <c r="CU25" s="2157"/>
      <c r="CV25" s="2157"/>
      <c r="CW25" s="2157"/>
      <c r="CX25" s="2157"/>
    </row>
    <row r="26" spans="1:104" s="712" customFormat="1" ht="14.25" x14ac:dyDescent="0.2">
      <c r="A26" s="1093" t="s">
        <v>2980</v>
      </c>
      <c r="B26" s="1093"/>
      <c r="C26" s="6265"/>
      <c r="D26" s="6265"/>
      <c r="E26" s="6265"/>
      <c r="F26" s="2022"/>
      <c r="G26" s="2025"/>
      <c r="H26" s="2022"/>
      <c r="I26" s="2025"/>
      <c r="J26" s="2022"/>
      <c r="K26" s="2025"/>
      <c r="L26" s="2022"/>
      <c r="M26" s="2025"/>
      <c r="N26" s="2001"/>
      <c r="O26" s="2001"/>
      <c r="P26" s="2001"/>
      <c r="Q26" s="2006"/>
      <c r="BY26" s="2157"/>
      <c r="BZ26" s="2157"/>
      <c r="CA26" s="2157"/>
      <c r="CB26" s="2157"/>
      <c r="CC26" s="2157"/>
      <c r="CD26" s="2157"/>
      <c r="CE26" s="2157"/>
      <c r="CF26" s="2157"/>
      <c r="CG26" s="2157"/>
      <c r="CH26" s="2157"/>
      <c r="CI26" s="2157"/>
      <c r="CJ26" s="2157"/>
      <c r="CK26" s="2157"/>
      <c r="CL26" s="2157"/>
      <c r="CM26" s="2157"/>
      <c r="CN26" s="2157"/>
      <c r="CO26" s="2157"/>
      <c r="CP26" s="2157"/>
      <c r="CQ26" s="2157"/>
      <c r="CR26" s="2157"/>
      <c r="CS26" s="2157"/>
      <c r="CT26" s="2157"/>
      <c r="CU26" s="2157"/>
      <c r="CV26" s="2157"/>
      <c r="CW26" s="2157"/>
      <c r="CX26" s="2157"/>
    </row>
    <row r="27" spans="1:104" s="712" customFormat="1" ht="14.25" x14ac:dyDescent="0.2">
      <c r="A27" s="8821" t="s">
        <v>2981</v>
      </c>
      <c r="B27" s="8822"/>
      <c r="C27" s="6247"/>
      <c r="D27" s="6247"/>
      <c r="E27" s="6247"/>
      <c r="F27" s="6247"/>
      <c r="G27" s="6260"/>
      <c r="H27" s="6247"/>
      <c r="I27" s="6260"/>
      <c r="J27" s="6247"/>
      <c r="K27" s="6260"/>
      <c r="L27" s="6247"/>
      <c r="M27" s="6246"/>
      <c r="N27" s="2001"/>
      <c r="O27" s="2001"/>
      <c r="P27" s="2001"/>
      <c r="Q27" s="2006"/>
      <c r="R27" s="745"/>
      <c r="S27" s="745"/>
      <c r="T27" s="745"/>
      <c r="U27" s="745"/>
      <c r="V27" s="745"/>
      <c r="W27" s="745"/>
      <c r="X27" s="745"/>
      <c r="Y27" s="745"/>
      <c r="Z27" s="745"/>
      <c r="AA27" s="745"/>
      <c r="BY27" s="2157"/>
      <c r="BZ27" s="2157"/>
      <c r="CA27" s="2157"/>
      <c r="CB27" s="2157"/>
      <c r="CC27" s="2157"/>
      <c r="CD27" s="2157"/>
      <c r="CE27" s="2157"/>
      <c r="CF27" s="2157"/>
      <c r="CG27" s="2157"/>
      <c r="CH27" s="2157"/>
      <c r="CI27" s="2157"/>
      <c r="CJ27" s="2157"/>
      <c r="CK27" s="2157"/>
      <c r="CL27" s="2157"/>
      <c r="CM27" s="2157"/>
      <c r="CN27" s="2157"/>
      <c r="CO27" s="2157"/>
      <c r="CP27" s="2157"/>
      <c r="CQ27" s="2157"/>
      <c r="CR27" s="2157"/>
      <c r="CS27" s="2157"/>
      <c r="CT27" s="2157"/>
      <c r="CU27" s="2157"/>
      <c r="CV27" s="2157"/>
      <c r="CW27" s="2157"/>
      <c r="CX27" s="2157"/>
    </row>
    <row r="28" spans="1:104" s="712" customFormat="1" ht="15" customHeight="1" x14ac:dyDescent="0.2">
      <c r="A28" s="8823" t="s">
        <v>2982</v>
      </c>
      <c r="B28" s="8823"/>
      <c r="C28" s="6251"/>
      <c r="D28" s="6263"/>
      <c r="E28" s="6263"/>
      <c r="F28" s="2836"/>
      <c r="G28" s="6091"/>
      <c r="H28" s="6049"/>
      <c r="I28" s="6091"/>
      <c r="J28" s="2836"/>
      <c r="K28" s="6091"/>
      <c r="L28" s="2836"/>
      <c r="M28" s="6091"/>
      <c r="N28" s="2001"/>
      <c r="O28" s="2001"/>
      <c r="P28" s="2001"/>
      <c r="Q28" s="2006"/>
      <c r="R28" s="745"/>
      <c r="S28" s="745"/>
      <c r="T28" s="745"/>
      <c r="U28" s="745"/>
      <c r="V28" s="745"/>
      <c r="W28" s="745"/>
      <c r="X28" s="745"/>
      <c r="Y28" s="745"/>
      <c r="Z28" s="745"/>
      <c r="AA28" s="745"/>
      <c r="BY28" s="2157"/>
      <c r="BZ28" s="2157"/>
      <c r="CA28" s="2157"/>
      <c r="CB28" s="2157"/>
      <c r="CC28" s="2157"/>
      <c r="CD28" s="2157"/>
      <c r="CE28" s="2157"/>
      <c r="CF28" s="2157"/>
      <c r="CG28" s="2157"/>
      <c r="CH28" s="2157"/>
      <c r="CI28" s="2157"/>
      <c r="CJ28" s="2157"/>
      <c r="CK28" s="2157"/>
      <c r="CL28" s="2157"/>
      <c r="CM28" s="2157"/>
      <c r="CN28" s="2157"/>
      <c r="CO28" s="2157"/>
      <c r="CP28" s="2157"/>
      <c r="CQ28" s="2157"/>
      <c r="CR28" s="2157"/>
      <c r="CS28" s="2157"/>
      <c r="CT28" s="2157"/>
      <c r="CU28" s="2157"/>
      <c r="CV28" s="2157"/>
      <c r="CW28" s="2157"/>
      <c r="CX28" s="2157"/>
    </row>
    <row r="29" spans="1:104" s="712" customFormat="1" ht="15" customHeight="1" x14ac:dyDescent="0.2">
      <c r="A29" s="8805" t="s">
        <v>2983</v>
      </c>
      <c r="B29" s="8806"/>
      <c r="C29" s="6266"/>
      <c r="D29" s="6265"/>
      <c r="E29" s="6265"/>
      <c r="F29" s="2022"/>
      <c r="G29" s="2025"/>
      <c r="H29" s="2022"/>
      <c r="I29" s="2021"/>
      <c r="J29" s="2022"/>
      <c r="K29" s="2021"/>
      <c r="L29" s="2022"/>
      <c r="M29" s="2021"/>
      <c r="N29" s="2045"/>
      <c r="O29" s="2045"/>
      <c r="P29" s="2045"/>
      <c r="Q29" s="2059"/>
      <c r="R29" s="745"/>
      <c r="S29" s="745"/>
      <c r="T29" s="745"/>
      <c r="U29" s="745"/>
      <c r="V29" s="745"/>
      <c r="W29" s="745"/>
      <c r="X29" s="745"/>
      <c r="Y29" s="745"/>
      <c r="Z29" s="745"/>
      <c r="AA29" s="745"/>
      <c r="BY29" s="2157"/>
      <c r="BZ29" s="2157"/>
      <c r="CA29" s="2157"/>
      <c r="CB29" s="2157"/>
      <c r="CC29" s="2157"/>
      <c r="CD29" s="2157"/>
      <c r="CE29" s="2157"/>
      <c r="CF29" s="2157"/>
      <c r="CG29" s="2157"/>
      <c r="CH29" s="2157"/>
      <c r="CI29" s="2157"/>
      <c r="CJ29" s="2157"/>
      <c r="CK29" s="2157"/>
      <c r="CL29" s="2157"/>
      <c r="CM29" s="2157"/>
      <c r="CN29" s="2157"/>
      <c r="CO29" s="2157"/>
      <c r="CP29" s="2157"/>
      <c r="CQ29" s="2157"/>
      <c r="CR29" s="2157"/>
      <c r="CS29" s="2157"/>
      <c r="CT29" s="2157"/>
      <c r="CU29" s="2157"/>
      <c r="CV29" s="2157"/>
      <c r="CW29" s="2157"/>
      <c r="CX29" s="2157"/>
    </row>
    <row r="30" spans="1:104" s="712" customFormat="1" ht="32.1" customHeight="1" x14ac:dyDescent="0.2">
      <c r="A30" s="6267" t="s">
        <v>2984</v>
      </c>
      <c r="B30" s="6268"/>
      <c r="C30" s="1094"/>
      <c r="D30" s="745"/>
      <c r="E30" s="745"/>
      <c r="F30" s="6269"/>
      <c r="G30" s="6269"/>
      <c r="H30" s="6269"/>
      <c r="I30" s="6269"/>
      <c r="J30" s="6269"/>
      <c r="K30" s="6269"/>
      <c r="L30" s="6269"/>
      <c r="M30" s="745"/>
      <c r="P30" s="745"/>
      <c r="Q30" s="745"/>
      <c r="R30" s="745"/>
      <c r="S30" s="745"/>
      <c r="T30" s="745"/>
      <c r="U30" s="745"/>
      <c r="V30" s="745"/>
      <c r="W30" s="745"/>
      <c r="X30" s="745"/>
      <c r="Y30" s="745"/>
      <c r="Z30" s="745"/>
      <c r="AA30" s="745"/>
      <c r="AB30" s="745"/>
      <c r="AC30" s="745"/>
      <c r="CA30" s="2157"/>
      <c r="CB30" s="2157"/>
      <c r="CC30" s="2157"/>
      <c r="CD30" s="2157"/>
      <c r="CE30" s="2157"/>
      <c r="CF30" s="2157"/>
      <c r="CG30" s="2157"/>
      <c r="CH30" s="2157"/>
      <c r="CI30" s="2157"/>
      <c r="CJ30" s="2157"/>
      <c r="CK30" s="2157"/>
      <c r="CL30" s="2157"/>
      <c r="CM30" s="2157"/>
      <c r="CN30" s="2157"/>
      <c r="CO30" s="2157"/>
      <c r="CP30" s="2157"/>
      <c r="CQ30" s="2157"/>
      <c r="CR30" s="2157"/>
      <c r="CS30" s="2157"/>
      <c r="CT30" s="2157"/>
      <c r="CU30" s="2157"/>
      <c r="CV30" s="2157"/>
      <c r="CW30" s="2157"/>
      <c r="CX30" s="2157"/>
      <c r="CY30" s="2157"/>
      <c r="CZ30" s="2157"/>
    </row>
    <row r="31" spans="1:104" s="712" customFormat="1" ht="15" customHeight="1" x14ac:dyDescent="0.2">
      <c r="A31" s="8792" t="s">
        <v>2985</v>
      </c>
      <c r="B31" s="8793"/>
      <c r="C31" s="8794" t="s">
        <v>50</v>
      </c>
      <c r="D31" s="8796" t="s">
        <v>2986</v>
      </c>
      <c r="E31" s="8797"/>
      <c r="F31" s="8797"/>
      <c r="G31" s="8797"/>
      <c r="H31" s="8797"/>
      <c r="I31" s="8797"/>
      <c r="J31" s="8797"/>
      <c r="K31" s="8797"/>
      <c r="L31" s="8798"/>
      <c r="M31" s="8799" t="s">
        <v>2987</v>
      </c>
      <c r="N31" s="8800"/>
      <c r="O31" s="8801"/>
      <c r="P31" s="745"/>
      <c r="Q31" s="745"/>
      <c r="R31" s="745"/>
      <c r="S31" s="745"/>
      <c r="T31" s="745"/>
      <c r="U31" s="745"/>
      <c r="V31" s="745"/>
      <c r="W31" s="745"/>
      <c r="X31" s="745"/>
      <c r="Y31" s="745"/>
      <c r="Z31" s="745"/>
      <c r="AA31" s="745"/>
      <c r="AB31" s="745"/>
      <c r="AC31" s="745"/>
      <c r="CA31" s="2157"/>
      <c r="CB31" s="2157"/>
      <c r="CC31" s="2157"/>
      <c r="CD31" s="2157"/>
      <c r="CE31" s="2157"/>
      <c r="CF31" s="2157"/>
      <c r="CG31" s="2157"/>
      <c r="CH31" s="2157"/>
      <c r="CI31" s="2157"/>
      <c r="CJ31" s="2157"/>
      <c r="CK31" s="2157"/>
      <c r="CL31" s="2157"/>
      <c r="CM31" s="2157"/>
      <c r="CN31" s="2157"/>
      <c r="CO31" s="2157"/>
      <c r="CP31" s="2157"/>
      <c r="CQ31" s="2157"/>
      <c r="CR31" s="2157"/>
      <c r="CS31" s="2157"/>
      <c r="CT31" s="2157"/>
      <c r="CU31" s="2157"/>
      <c r="CV31" s="2157"/>
      <c r="CW31" s="2157"/>
      <c r="CX31" s="2157"/>
      <c r="CY31" s="2157"/>
      <c r="CZ31" s="2157"/>
    </row>
    <row r="32" spans="1:104" s="712" customFormat="1" ht="23.25" customHeight="1" x14ac:dyDescent="0.2">
      <c r="A32" s="8760"/>
      <c r="B32" s="8761"/>
      <c r="C32" s="8795"/>
      <c r="D32" s="6243" t="s">
        <v>2988</v>
      </c>
      <c r="E32" s="6270" t="s">
        <v>2989</v>
      </c>
      <c r="F32" s="6136" t="s">
        <v>134</v>
      </c>
      <c r="G32" s="6136" t="s">
        <v>135</v>
      </c>
      <c r="H32" s="6136" t="s">
        <v>136</v>
      </c>
      <c r="I32" s="6136" t="s">
        <v>137</v>
      </c>
      <c r="J32" s="6136" t="s">
        <v>138</v>
      </c>
      <c r="K32" s="6136" t="s">
        <v>139</v>
      </c>
      <c r="L32" s="6130" t="s">
        <v>140</v>
      </c>
      <c r="M32" s="6271" t="s">
        <v>2990</v>
      </c>
      <c r="N32" s="6271" t="s">
        <v>2991</v>
      </c>
      <c r="O32" s="6271" t="s">
        <v>2992</v>
      </c>
      <c r="P32" s="745"/>
      <c r="Q32" s="745"/>
      <c r="R32" s="745"/>
      <c r="S32" s="745"/>
      <c r="T32" s="745"/>
      <c r="U32" s="745"/>
      <c r="V32" s="745"/>
      <c r="W32" s="745"/>
      <c r="X32" s="745"/>
      <c r="Y32" s="745"/>
      <c r="Z32" s="745"/>
      <c r="AA32" s="745"/>
      <c r="AB32" s="745"/>
      <c r="AC32" s="745"/>
      <c r="CA32" s="2157"/>
      <c r="CB32" s="2157"/>
      <c r="CC32" s="2157"/>
      <c r="CD32" s="2157"/>
      <c r="CE32" s="2157"/>
      <c r="CF32" s="2157"/>
      <c r="CG32" s="2157"/>
      <c r="CH32" s="2157"/>
      <c r="CI32" s="2157"/>
      <c r="CJ32" s="2157"/>
      <c r="CK32" s="2157"/>
      <c r="CL32" s="2157"/>
      <c r="CM32" s="2157"/>
      <c r="CN32" s="2157"/>
      <c r="CO32" s="2157"/>
      <c r="CP32" s="2157"/>
      <c r="CQ32" s="2157"/>
      <c r="CR32" s="2157"/>
      <c r="CS32" s="2157"/>
      <c r="CT32" s="2157"/>
      <c r="CU32" s="2157"/>
      <c r="CV32" s="2157"/>
      <c r="CW32" s="2157"/>
      <c r="CX32" s="2157"/>
      <c r="CY32" s="2157"/>
      <c r="CZ32" s="2157"/>
    </row>
    <row r="33" spans="1:104" s="712" customFormat="1" ht="14.25" x14ac:dyDescent="0.2">
      <c r="A33" s="8802" t="s">
        <v>2993</v>
      </c>
      <c r="B33" s="6272" t="s">
        <v>2994</v>
      </c>
      <c r="C33" s="6266"/>
      <c r="D33" s="6273"/>
      <c r="E33" s="6274"/>
      <c r="F33" s="6274"/>
      <c r="G33" s="6274"/>
      <c r="H33" s="6274"/>
      <c r="I33" s="6274"/>
      <c r="J33" s="6274"/>
      <c r="K33" s="6274"/>
      <c r="L33" s="6275"/>
      <c r="M33" s="6276"/>
      <c r="N33" s="6276"/>
      <c r="O33" s="6276"/>
      <c r="P33" s="745"/>
      <c r="Q33" s="745"/>
      <c r="R33" s="745"/>
      <c r="S33" s="745"/>
      <c r="T33" s="745"/>
      <c r="U33" s="745"/>
      <c r="V33" s="745"/>
      <c r="W33" s="745"/>
      <c r="X33" s="745"/>
      <c r="Y33" s="745"/>
      <c r="Z33" s="745"/>
      <c r="AA33" s="745"/>
      <c r="AB33" s="745"/>
      <c r="AC33" s="745"/>
      <c r="CA33" s="2157"/>
      <c r="CB33" s="2157"/>
      <c r="CC33" s="2157"/>
      <c r="CD33" s="986"/>
      <c r="CE33" s="986"/>
      <c r="CF33" s="2157"/>
      <c r="CG33" s="2157"/>
      <c r="CH33" s="2157"/>
      <c r="CI33" s="2157"/>
      <c r="CJ33" s="2157"/>
      <c r="CK33" s="2157"/>
      <c r="CL33" s="2157"/>
      <c r="CM33" s="2157"/>
      <c r="CN33" s="2157"/>
      <c r="CO33" s="2157"/>
      <c r="CP33" s="2157"/>
      <c r="CQ33" s="2157"/>
      <c r="CR33" s="2157"/>
      <c r="CS33" s="2157"/>
      <c r="CT33" s="2157"/>
      <c r="CU33" s="2157"/>
      <c r="CV33" s="2157"/>
      <c r="CW33" s="2157"/>
      <c r="CX33" s="2157"/>
      <c r="CY33" s="2157"/>
      <c r="CZ33" s="2157"/>
    </row>
    <row r="34" spans="1:104" s="712" customFormat="1" ht="14.25" x14ac:dyDescent="0.2">
      <c r="A34" s="8763"/>
      <c r="B34" s="6277" t="s">
        <v>2995</v>
      </c>
      <c r="C34" s="6266"/>
      <c r="D34" s="6278"/>
      <c r="E34" s="6279"/>
      <c r="F34" s="6279"/>
      <c r="G34" s="6279"/>
      <c r="H34" s="6279">
        <f t="shared" ref="H34:L34" si="0">SUM(H35:H39)</f>
        <v>0</v>
      </c>
      <c r="I34" s="6279">
        <f t="shared" si="0"/>
        <v>0</v>
      </c>
      <c r="J34" s="6279">
        <f t="shared" si="0"/>
        <v>0</v>
      </c>
      <c r="K34" s="6279">
        <f t="shared" si="0"/>
        <v>0</v>
      </c>
      <c r="L34" s="6280">
        <f t="shared" si="0"/>
        <v>0</v>
      </c>
      <c r="M34" s="6281"/>
      <c r="N34" s="6281"/>
      <c r="O34" s="6281"/>
      <c r="P34" s="1096"/>
      <c r="Q34" s="997"/>
      <c r="R34" s="997"/>
      <c r="S34" s="997"/>
      <c r="T34" s="997"/>
      <c r="U34" s="997"/>
      <c r="V34" s="997"/>
      <c r="W34" s="997"/>
      <c r="X34" s="997"/>
      <c r="Y34" s="997"/>
      <c r="Z34" s="997"/>
      <c r="AA34" s="997"/>
      <c r="AB34" s="745"/>
      <c r="AC34" s="745"/>
      <c r="CA34" s="3547" t="str">
        <f>IF(CD34=1,"* La Suma de Institucional, Compra al Sistema y Compra Extrasistema NO DEBE ser mayor al Total. ","")</f>
        <v/>
      </c>
      <c r="CB34" s="2157"/>
      <c r="CC34" s="2157"/>
      <c r="CD34" s="2156">
        <f>IF(C34&lt;SUM(M34:O34),1,0)</f>
        <v>0</v>
      </c>
      <c r="CE34" s="986"/>
      <c r="CF34" s="2157"/>
      <c r="CG34" s="2157"/>
      <c r="CH34" s="2157"/>
      <c r="CI34" s="2157"/>
      <c r="CJ34" s="2157"/>
      <c r="CK34" s="2157"/>
      <c r="CL34" s="2157"/>
      <c r="CM34" s="2157"/>
      <c r="CN34" s="2157"/>
      <c r="CO34" s="2157"/>
      <c r="CP34" s="2157"/>
      <c r="CQ34" s="2157"/>
      <c r="CR34" s="2157"/>
      <c r="CS34" s="2157"/>
      <c r="CT34" s="2157"/>
      <c r="CU34" s="2157"/>
      <c r="CV34" s="2157"/>
      <c r="CW34" s="2157"/>
      <c r="CX34" s="2157"/>
      <c r="CY34" s="2157"/>
      <c r="CZ34" s="2157"/>
    </row>
    <row r="35" spans="1:104" s="712" customFormat="1" ht="14.25" x14ac:dyDescent="0.2">
      <c r="A35" s="8763"/>
      <c r="B35" s="6282" t="s">
        <v>2996</v>
      </c>
      <c r="C35" s="6266"/>
      <c r="D35" s="6283"/>
      <c r="E35" s="6284"/>
      <c r="F35" s="6284"/>
      <c r="G35" s="6284"/>
      <c r="H35" s="6284"/>
      <c r="I35" s="6284"/>
      <c r="J35" s="6284"/>
      <c r="K35" s="6284"/>
      <c r="L35" s="6285"/>
      <c r="M35" s="6286"/>
      <c r="N35" s="6286"/>
      <c r="O35" s="6286"/>
      <c r="P35" s="745"/>
      <c r="Q35" s="745"/>
      <c r="R35" s="745"/>
      <c r="S35" s="745"/>
      <c r="T35" s="745"/>
      <c r="U35" s="745"/>
      <c r="V35" s="745"/>
      <c r="W35" s="745"/>
      <c r="X35" s="745"/>
      <c r="Y35" s="745"/>
      <c r="Z35" s="745"/>
      <c r="AA35" s="745"/>
      <c r="AB35" s="745"/>
      <c r="AC35" s="745"/>
      <c r="CA35" s="3547"/>
      <c r="CB35" s="2157"/>
      <c r="CC35" s="2157"/>
      <c r="CD35" s="986"/>
      <c r="CE35" s="986"/>
      <c r="CF35" s="2157"/>
      <c r="CG35" s="2157"/>
      <c r="CH35" s="2157"/>
      <c r="CI35" s="2157"/>
      <c r="CJ35" s="2157"/>
      <c r="CK35" s="2157"/>
      <c r="CL35" s="2157"/>
      <c r="CM35" s="2157"/>
      <c r="CN35" s="2157"/>
      <c r="CO35" s="2157"/>
      <c r="CP35" s="2157"/>
      <c r="CQ35" s="2157"/>
      <c r="CR35" s="2157"/>
      <c r="CS35" s="2157"/>
      <c r="CT35" s="2157"/>
      <c r="CU35" s="2157"/>
      <c r="CV35" s="2157"/>
      <c r="CW35" s="2157"/>
      <c r="CX35" s="2157"/>
      <c r="CY35" s="2157"/>
      <c r="CZ35" s="2157"/>
    </row>
    <row r="36" spans="1:104" s="712" customFormat="1" ht="14.25" x14ac:dyDescent="0.2">
      <c r="A36" s="8763"/>
      <c r="B36" s="6287" t="s">
        <v>2997</v>
      </c>
      <c r="C36" s="6266"/>
      <c r="D36" s="6283"/>
      <c r="E36" s="6288"/>
      <c r="F36" s="6288"/>
      <c r="G36" s="6288"/>
      <c r="H36" s="6288"/>
      <c r="I36" s="6288"/>
      <c r="J36" s="6288"/>
      <c r="K36" s="6288"/>
      <c r="L36" s="6289"/>
      <c r="M36" s="6290"/>
      <c r="N36" s="6290"/>
      <c r="O36" s="6290"/>
      <c r="P36" s="745"/>
      <c r="Q36" s="745"/>
      <c r="R36" s="745"/>
      <c r="S36" s="745"/>
      <c r="T36" s="745"/>
      <c r="U36" s="745"/>
      <c r="V36" s="745"/>
      <c r="W36" s="745"/>
      <c r="X36" s="745"/>
      <c r="Y36" s="745"/>
      <c r="Z36" s="745"/>
      <c r="AA36" s="745"/>
      <c r="AB36" s="745"/>
      <c r="AC36" s="745"/>
      <c r="CA36" s="3547"/>
      <c r="CB36" s="2157"/>
      <c r="CC36" s="2157"/>
      <c r="CD36" s="986"/>
      <c r="CE36" s="986"/>
      <c r="CF36" s="2157"/>
      <c r="CG36" s="2157"/>
      <c r="CH36" s="2157"/>
      <c r="CI36" s="2157"/>
      <c r="CJ36" s="2157"/>
      <c r="CK36" s="2157"/>
      <c r="CL36" s="2157"/>
      <c r="CM36" s="2157"/>
      <c r="CN36" s="2157"/>
      <c r="CO36" s="2157"/>
      <c r="CP36" s="2157"/>
      <c r="CQ36" s="2157"/>
      <c r="CR36" s="2157"/>
      <c r="CS36" s="2157"/>
      <c r="CT36" s="2157"/>
      <c r="CU36" s="2157"/>
      <c r="CV36" s="2157"/>
      <c r="CW36" s="2157"/>
      <c r="CX36" s="2157"/>
      <c r="CY36" s="2157"/>
      <c r="CZ36" s="2157"/>
    </row>
    <row r="37" spans="1:104" s="712" customFormat="1" ht="14.25" x14ac:dyDescent="0.2">
      <c r="A37" s="8763"/>
      <c r="B37" s="6287" t="s">
        <v>2998</v>
      </c>
      <c r="C37" s="6266"/>
      <c r="D37" s="6283"/>
      <c r="E37" s="6291"/>
      <c r="F37" s="6291"/>
      <c r="G37" s="6291"/>
      <c r="H37" s="6291"/>
      <c r="I37" s="6291"/>
      <c r="J37" s="6291"/>
      <c r="K37" s="6291"/>
      <c r="L37" s="6292"/>
      <c r="M37" s="6293"/>
      <c r="N37" s="6293"/>
      <c r="O37" s="6293"/>
      <c r="P37" s="745"/>
      <c r="Q37" s="745"/>
      <c r="R37" s="745"/>
      <c r="S37" s="745"/>
      <c r="T37" s="745"/>
      <c r="U37" s="745"/>
      <c r="V37" s="745"/>
      <c r="W37" s="745"/>
      <c r="X37" s="745"/>
      <c r="Y37" s="745"/>
      <c r="Z37" s="745"/>
      <c r="AA37" s="745"/>
      <c r="AB37" s="745"/>
      <c r="AC37" s="745"/>
      <c r="CA37" s="3547"/>
      <c r="CB37" s="2157"/>
      <c r="CC37" s="2157"/>
      <c r="CD37" s="986"/>
      <c r="CE37" s="986"/>
      <c r="CF37" s="2157"/>
      <c r="CG37" s="2157"/>
      <c r="CH37" s="2157"/>
      <c r="CI37" s="2157"/>
      <c r="CJ37" s="2157"/>
      <c r="CK37" s="2157"/>
      <c r="CL37" s="2157"/>
      <c r="CM37" s="2157"/>
      <c r="CN37" s="2157"/>
      <c r="CO37" s="2157"/>
      <c r="CP37" s="2157"/>
      <c r="CQ37" s="2157"/>
      <c r="CR37" s="2157"/>
      <c r="CS37" s="2157"/>
      <c r="CT37" s="2157"/>
      <c r="CU37" s="2157"/>
      <c r="CV37" s="2157"/>
      <c r="CW37" s="2157"/>
      <c r="CX37" s="2157"/>
      <c r="CY37" s="2157"/>
      <c r="CZ37" s="2157"/>
    </row>
    <row r="38" spans="1:104" s="712" customFormat="1" ht="14.25" x14ac:dyDescent="0.2">
      <c r="A38" s="8763"/>
      <c r="B38" s="6287" t="s">
        <v>2999</v>
      </c>
      <c r="C38" s="6266"/>
      <c r="D38" s="6283"/>
      <c r="E38" s="6294"/>
      <c r="F38" s="6294"/>
      <c r="G38" s="6294"/>
      <c r="H38" s="6294"/>
      <c r="I38" s="6294"/>
      <c r="J38" s="6294"/>
      <c r="K38" s="6294"/>
      <c r="L38" s="6295"/>
      <c r="M38" s="6296"/>
      <c r="N38" s="6296"/>
      <c r="O38" s="6296"/>
      <c r="P38" s="745"/>
      <c r="Q38" s="745"/>
      <c r="R38" s="745"/>
      <c r="S38" s="745"/>
      <c r="T38" s="745"/>
      <c r="U38" s="745"/>
      <c r="V38" s="745"/>
      <c r="W38" s="745"/>
      <c r="X38" s="745"/>
      <c r="Y38" s="745"/>
      <c r="Z38" s="745"/>
      <c r="AA38" s="745"/>
      <c r="AB38" s="745"/>
      <c r="AC38" s="745"/>
      <c r="CA38" s="3547"/>
      <c r="CB38" s="2157"/>
      <c r="CC38" s="2157"/>
      <c r="CD38" s="986"/>
      <c r="CE38" s="986"/>
      <c r="CF38" s="2157"/>
      <c r="CG38" s="2157"/>
      <c r="CH38" s="2157"/>
      <c r="CI38" s="2157"/>
      <c r="CJ38" s="2157"/>
      <c r="CK38" s="2157"/>
      <c r="CL38" s="2157"/>
      <c r="CM38" s="2157"/>
      <c r="CN38" s="2157"/>
      <c r="CO38" s="2157"/>
      <c r="CP38" s="2157"/>
      <c r="CQ38" s="2157"/>
      <c r="CR38" s="2157"/>
      <c r="CS38" s="2157"/>
      <c r="CT38" s="2157"/>
      <c r="CU38" s="2157"/>
      <c r="CV38" s="2157"/>
      <c r="CW38" s="2157"/>
      <c r="CX38" s="2157"/>
      <c r="CY38" s="2157"/>
      <c r="CZ38" s="2157"/>
    </row>
    <row r="39" spans="1:104" s="712" customFormat="1" ht="14.25" x14ac:dyDescent="0.2">
      <c r="A39" s="8763"/>
      <c r="B39" s="6297" t="s">
        <v>3000</v>
      </c>
      <c r="C39" s="6266"/>
      <c r="D39" s="6283"/>
      <c r="E39" s="6288"/>
      <c r="F39" s="6288"/>
      <c r="G39" s="6288"/>
      <c r="H39" s="6288"/>
      <c r="I39" s="6288"/>
      <c r="J39" s="6288"/>
      <c r="K39" s="6288"/>
      <c r="L39" s="6289"/>
      <c r="M39" s="6290"/>
      <c r="N39" s="6290"/>
      <c r="O39" s="6290"/>
      <c r="P39" s="745"/>
      <c r="Q39" s="745"/>
      <c r="R39" s="745"/>
      <c r="S39" s="745"/>
      <c r="T39" s="745"/>
      <c r="U39" s="745"/>
      <c r="V39" s="745"/>
      <c r="W39" s="745"/>
      <c r="X39" s="745"/>
      <c r="Y39" s="745"/>
      <c r="Z39" s="745"/>
      <c r="AA39" s="745"/>
      <c r="AB39" s="745"/>
      <c r="AC39" s="745"/>
      <c r="CA39" s="3547"/>
      <c r="CB39" s="2157"/>
      <c r="CC39" s="2157"/>
      <c r="CD39" s="986"/>
      <c r="CE39" s="986"/>
      <c r="CF39" s="2157"/>
      <c r="CG39" s="2157"/>
      <c r="CH39" s="2157"/>
      <c r="CI39" s="2157"/>
      <c r="CJ39" s="2157"/>
      <c r="CK39" s="2157"/>
      <c r="CL39" s="2157"/>
      <c r="CM39" s="2157"/>
      <c r="CN39" s="2157"/>
      <c r="CO39" s="2157"/>
      <c r="CP39" s="2157"/>
      <c r="CQ39" s="2157"/>
      <c r="CR39" s="2157"/>
      <c r="CS39" s="2157"/>
      <c r="CT39" s="2157"/>
      <c r="CU39" s="2157"/>
      <c r="CV39" s="2157"/>
      <c r="CW39" s="2157"/>
      <c r="CX39" s="2157"/>
      <c r="CY39" s="2157"/>
      <c r="CZ39" s="2157"/>
    </row>
    <row r="40" spans="1:104" s="712" customFormat="1" ht="14.25" x14ac:dyDescent="0.2">
      <c r="A40" s="8764"/>
      <c r="B40" s="6297" t="s">
        <v>3001</v>
      </c>
      <c r="C40" s="6266"/>
      <c r="D40" s="6298"/>
      <c r="E40" s="6299"/>
      <c r="F40" s="6299"/>
      <c r="G40" s="6299"/>
      <c r="H40" s="6299"/>
      <c r="I40" s="6299"/>
      <c r="J40" s="6299"/>
      <c r="K40" s="6299"/>
      <c r="L40" s="6300"/>
      <c r="M40" s="6301"/>
      <c r="N40" s="6301"/>
      <c r="O40" s="6301"/>
      <c r="P40" s="745"/>
      <c r="Q40" s="745"/>
      <c r="R40" s="745"/>
      <c r="S40" s="745"/>
      <c r="T40" s="745"/>
      <c r="U40" s="745"/>
      <c r="V40" s="745"/>
      <c r="W40" s="745"/>
      <c r="X40" s="745"/>
      <c r="Y40" s="745"/>
      <c r="Z40" s="745"/>
      <c r="AA40" s="745"/>
      <c r="AB40" s="745"/>
      <c r="AC40" s="745"/>
      <c r="CA40" s="3547"/>
      <c r="CB40" s="2157"/>
      <c r="CC40" s="2157"/>
      <c r="CD40" s="986"/>
      <c r="CE40" s="986"/>
      <c r="CF40" s="2157"/>
      <c r="CG40" s="2157"/>
      <c r="CH40" s="2157"/>
      <c r="CI40" s="2157"/>
      <c r="CJ40" s="2157"/>
      <c r="CK40" s="2157"/>
      <c r="CL40" s="2157"/>
      <c r="CM40" s="2157"/>
      <c r="CN40" s="2157"/>
      <c r="CO40" s="2157"/>
      <c r="CP40" s="2157"/>
      <c r="CQ40" s="2157"/>
      <c r="CR40" s="2157"/>
      <c r="CS40" s="2157"/>
      <c r="CT40" s="2157"/>
      <c r="CU40" s="2157"/>
      <c r="CV40" s="2157"/>
      <c r="CW40" s="2157"/>
      <c r="CX40" s="2157"/>
      <c r="CY40" s="2157"/>
      <c r="CZ40" s="2157"/>
    </row>
    <row r="41" spans="1:104" s="712" customFormat="1" ht="14.25" x14ac:dyDescent="0.2">
      <c r="A41" s="8790" t="s">
        <v>3002</v>
      </c>
      <c r="B41" s="6302" t="s">
        <v>2994</v>
      </c>
      <c r="C41" s="6266"/>
      <c r="D41" s="6283"/>
      <c r="E41" s="6303"/>
      <c r="F41" s="6304"/>
      <c r="G41" s="6303"/>
      <c r="H41" s="6303"/>
      <c r="I41" s="6303"/>
      <c r="J41" s="6303"/>
      <c r="K41" s="6303"/>
      <c r="L41" s="6305"/>
      <c r="M41" s="6306"/>
      <c r="N41" s="6306"/>
      <c r="O41" s="6306"/>
      <c r="P41" s="745"/>
      <c r="Q41" s="745"/>
      <c r="R41" s="745"/>
      <c r="S41" s="745"/>
      <c r="T41" s="745"/>
      <c r="U41" s="745"/>
      <c r="V41" s="745"/>
      <c r="W41" s="745"/>
      <c r="X41" s="745"/>
      <c r="Y41" s="745"/>
      <c r="Z41" s="745"/>
      <c r="AA41" s="745"/>
      <c r="AB41" s="745"/>
      <c r="AC41" s="745"/>
      <c r="CA41" s="3547"/>
      <c r="CB41" s="2157"/>
      <c r="CC41" s="2157"/>
      <c r="CD41" s="986"/>
      <c r="CE41" s="986"/>
      <c r="CF41" s="2157"/>
      <c r="CG41" s="2157"/>
      <c r="CH41" s="2157"/>
      <c r="CI41" s="2157"/>
      <c r="CJ41" s="2157"/>
      <c r="CK41" s="2157"/>
      <c r="CL41" s="2157"/>
      <c r="CM41" s="2157"/>
      <c r="CN41" s="2157"/>
      <c r="CO41" s="2157"/>
      <c r="CP41" s="2157"/>
      <c r="CQ41" s="2157"/>
      <c r="CR41" s="2157"/>
      <c r="CS41" s="2157"/>
      <c r="CT41" s="2157"/>
      <c r="CU41" s="2157"/>
      <c r="CV41" s="2157"/>
      <c r="CW41" s="2157"/>
      <c r="CX41" s="2157"/>
      <c r="CY41" s="2157"/>
      <c r="CZ41" s="2157"/>
    </row>
    <row r="42" spans="1:104" s="712" customFormat="1" ht="14.25" x14ac:dyDescent="0.2">
      <c r="A42" s="8803"/>
      <c r="B42" s="4419" t="s">
        <v>2995</v>
      </c>
      <c r="C42" s="6266"/>
      <c r="D42" s="6307"/>
      <c r="E42" s="6288"/>
      <c r="F42" s="6308"/>
      <c r="G42" s="6288"/>
      <c r="H42" s="6288"/>
      <c r="I42" s="6288"/>
      <c r="J42" s="6288"/>
      <c r="K42" s="6288"/>
      <c r="L42" s="6289"/>
      <c r="M42" s="6281"/>
      <c r="N42" s="6281"/>
      <c r="O42" s="6281"/>
      <c r="P42" s="1096" t="str">
        <f>CA42</f>
        <v/>
      </c>
      <c r="Q42" s="997"/>
      <c r="R42" s="997"/>
      <c r="S42" s="997"/>
      <c r="T42" s="997"/>
      <c r="U42" s="997"/>
      <c r="V42" s="997"/>
      <c r="W42" s="997"/>
      <c r="X42" s="997"/>
      <c r="Y42" s="997"/>
      <c r="Z42" s="997"/>
      <c r="AA42" s="997"/>
      <c r="AB42" s="745"/>
      <c r="AC42" s="745"/>
      <c r="CA42" s="3547" t="str">
        <f>IF(CD42=1,"* La Suma de Institucional, Compra al Sistema y Compra Extrasistema NO DEBE ser mayor al Total. ","")</f>
        <v/>
      </c>
      <c r="CB42" s="2157"/>
      <c r="CC42" s="2157"/>
      <c r="CD42" s="2156">
        <f>IF(C42&lt;SUM(M42:O42),1,0)</f>
        <v>0</v>
      </c>
      <c r="CE42" s="986"/>
      <c r="CF42" s="2157"/>
      <c r="CG42" s="2157"/>
      <c r="CH42" s="2157"/>
      <c r="CI42" s="2157"/>
      <c r="CJ42" s="2157"/>
      <c r="CK42" s="2157"/>
      <c r="CL42" s="2157"/>
      <c r="CM42" s="2157"/>
      <c r="CN42" s="2157"/>
      <c r="CO42" s="2157"/>
      <c r="CP42" s="2157"/>
      <c r="CQ42" s="2157"/>
      <c r="CR42" s="2157"/>
      <c r="CS42" s="2157"/>
      <c r="CT42" s="2157"/>
      <c r="CU42" s="2157"/>
      <c r="CV42" s="2157"/>
      <c r="CW42" s="2157"/>
      <c r="CX42" s="2157"/>
      <c r="CY42" s="2157"/>
      <c r="CZ42" s="2157"/>
    </row>
    <row r="43" spans="1:104" s="712" customFormat="1" ht="14.25" x14ac:dyDescent="0.2">
      <c r="A43" s="8791"/>
      <c r="B43" s="6309" t="s">
        <v>3003</v>
      </c>
      <c r="C43" s="6266"/>
      <c r="D43" s="6310"/>
      <c r="E43" s="6311"/>
      <c r="F43" s="6312"/>
      <c r="G43" s="6311"/>
      <c r="H43" s="6311"/>
      <c r="I43" s="6311"/>
      <c r="J43" s="6311"/>
      <c r="K43" s="6311"/>
      <c r="L43" s="6313"/>
      <c r="M43" s="6314"/>
      <c r="N43" s="6314"/>
      <c r="O43" s="6314"/>
      <c r="P43" s="745"/>
      <c r="Q43" s="745"/>
      <c r="R43" s="745"/>
      <c r="S43" s="745"/>
      <c r="T43" s="745"/>
      <c r="U43" s="745"/>
      <c r="V43" s="745"/>
      <c r="W43" s="745"/>
      <c r="X43" s="745"/>
      <c r="Y43" s="745"/>
      <c r="Z43" s="745"/>
      <c r="AA43" s="745"/>
      <c r="AB43" s="745"/>
      <c r="AC43" s="745"/>
      <c r="CA43" s="3547"/>
      <c r="CB43" s="2157"/>
      <c r="CC43" s="2157"/>
      <c r="CD43" s="986"/>
      <c r="CE43" s="986"/>
      <c r="CF43" s="2157"/>
      <c r="CG43" s="2157"/>
      <c r="CH43" s="2157"/>
      <c r="CI43" s="2157"/>
      <c r="CJ43" s="2157"/>
      <c r="CK43" s="2157"/>
      <c r="CL43" s="2157"/>
      <c r="CM43" s="2157"/>
      <c r="CN43" s="2157"/>
      <c r="CO43" s="2157"/>
      <c r="CP43" s="2157"/>
      <c r="CQ43" s="2157"/>
      <c r="CR43" s="2157"/>
      <c r="CS43" s="2157"/>
      <c r="CT43" s="2157"/>
      <c r="CU43" s="2157"/>
      <c r="CV43" s="2157"/>
      <c r="CW43" s="2157"/>
      <c r="CX43" s="2157"/>
      <c r="CY43" s="2157"/>
      <c r="CZ43" s="2157"/>
    </row>
    <row r="44" spans="1:104" s="712" customFormat="1" ht="14.25" x14ac:dyDescent="0.2">
      <c r="A44" s="8790" t="s">
        <v>3004</v>
      </c>
      <c r="B44" s="6302" t="s">
        <v>2994</v>
      </c>
      <c r="C44" s="6266"/>
      <c r="D44" s="6315"/>
      <c r="E44" s="6303"/>
      <c r="F44" s="6303"/>
      <c r="G44" s="6303"/>
      <c r="H44" s="6303"/>
      <c r="I44" s="6303"/>
      <c r="J44" s="6303"/>
      <c r="K44" s="6303"/>
      <c r="L44" s="6305"/>
      <c r="M44" s="6306"/>
      <c r="N44" s="6306"/>
      <c r="O44" s="6306"/>
      <c r="P44" s="745"/>
      <c r="Q44" s="745"/>
      <c r="R44" s="745"/>
      <c r="S44" s="745"/>
      <c r="T44" s="745"/>
      <c r="U44" s="745"/>
      <c r="V44" s="745"/>
      <c r="W44" s="745"/>
      <c r="X44" s="745"/>
      <c r="Y44" s="745"/>
      <c r="Z44" s="745"/>
      <c r="AA44" s="745"/>
      <c r="AB44" s="745"/>
      <c r="AC44" s="745"/>
      <c r="CA44" s="3547"/>
      <c r="CB44" s="2157"/>
      <c r="CC44" s="2157"/>
      <c r="CD44" s="986"/>
      <c r="CE44" s="986"/>
      <c r="CF44" s="2157"/>
      <c r="CG44" s="2157"/>
      <c r="CH44" s="2157"/>
      <c r="CI44" s="2157"/>
      <c r="CJ44" s="2157"/>
      <c r="CK44" s="2157"/>
      <c r="CL44" s="2157"/>
      <c r="CM44" s="2157"/>
      <c r="CN44" s="2157"/>
      <c r="CO44" s="2157"/>
      <c r="CP44" s="2157"/>
      <c r="CQ44" s="2157"/>
      <c r="CR44" s="2157"/>
      <c r="CS44" s="2157"/>
      <c r="CT44" s="2157"/>
      <c r="CU44" s="2157"/>
      <c r="CV44" s="2157"/>
      <c r="CW44" s="2157"/>
      <c r="CX44" s="2157"/>
      <c r="CY44" s="2157"/>
      <c r="CZ44" s="2157"/>
    </row>
    <row r="45" spans="1:104" s="712" customFormat="1" ht="14.25" x14ac:dyDescent="0.2">
      <c r="A45" s="8803"/>
      <c r="B45" s="4420" t="s">
        <v>2995</v>
      </c>
      <c r="C45" s="6266"/>
      <c r="D45" s="6307"/>
      <c r="E45" s="6288"/>
      <c r="F45" s="6288"/>
      <c r="G45" s="6288"/>
      <c r="H45" s="6288"/>
      <c r="I45" s="6288"/>
      <c r="J45" s="6288"/>
      <c r="K45" s="6288"/>
      <c r="L45" s="6289"/>
      <c r="M45" s="6281"/>
      <c r="N45" s="6281"/>
      <c r="O45" s="6281"/>
      <c r="P45" s="1096" t="str">
        <f>CA45</f>
        <v/>
      </c>
      <c r="Q45" s="997"/>
      <c r="R45" s="997"/>
      <c r="S45" s="997"/>
      <c r="T45" s="997"/>
      <c r="U45" s="997"/>
      <c r="V45" s="997"/>
      <c r="W45" s="997"/>
      <c r="X45" s="997"/>
      <c r="Y45" s="997"/>
      <c r="Z45" s="997"/>
      <c r="AA45" s="997"/>
      <c r="AB45" s="745"/>
      <c r="AC45" s="745"/>
      <c r="CA45" s="3547" t="str">
        <f>IF(CD45=1,"* La Suma de Institucional, Compra al Sistema y Compra Extrasistema NO DEBE ser mayor al Total. ","")</f>
        <v/>
      </c>
      <c r="CB45" s="2157"/>
      <c r="CC45" s="2157"/>
      <c r="CD45" s="2156">
        <f>IF(C45&lt;SUM(M45:O45),1,0)</f>
        <v>0</v>
      </c>
      <c r="CE45" s="986"/>
      <c r="CF45" s="2157"/>
      <c r="CG45" s="2157"/>
      <c r="CH45" s="2157"/>
      <c r="CI45" s="2157"/>
      <c r="CJ45" s="2157"/>
      <c r="CK45" s="2157"/>
      <c r="CL45" s="2157"/>
      <c r="CM45" s="2157"/>
      <c r="CN45" s="2157"/>
      <c r="CO45" s="2157"/>
      <c r="CP45" s="2157"/>
      <c r="CQ45" s="2157"/>
      <c r="CR45" s="2157"/>
      <c r="CS45" s="2157"/>
      <c r="CT45" s="2157"/>
      <c r="CU45" s="2157"/>
      <c r="CV45" s="2157"/>
      <c r="CW45" s="2157"/>
      <c r="CX45" s="2157"/>
      <c r="CY45" s="2157"/>
      <c r="CZ45" s="2157"/>
    </row>
    <row r="46" spans="1:104" s="712" customFormat="1" ht="14.25" x14ac:dyDescent="0.2">
      <c r="A46" s="8791"/>
      <c r="B46" s="4420" t="s">
        <v>3005</v>
      </c>
      <c r="C46" s="6266"/>
      <c r="D46" s="6310"/>
      <c r="E46" s="6311"/>
      <c r="F46" s="6311"/>
      <c r="G46" s="6311"/>
      <c r="H46" s="6311"/>
      <c r="I46" s="6311"/>
      <c r="J46" s="6311"/>
      <c r="K46" s="6311"/>
      <c r="L46" s="6313"/>
      <c r="M46" s="6314"/>
      <c r="N46" s="6314"/>
      <c r="O46" s="6314"/>
      <c r="P46" s="745"/>
      <c r="Q46" s="745"/>
      <c r="R46" s="745"/>
      <c r="S46" s="745"/>
      <c r="T46" s="745"/>
      <c r="U46" s="745"/>
      <c r="V46" s="745"/>
      <c r="W46" s="745"/>
      <c r="X46" s="745"/>
      <c r="Y46" s="745"/>
      <c r="Z46" s="745"/>
      <c r="AA46" s="745"/>
      <c r="AB46" s="745"/>
      <c r="AC46" s="745"/>
      <c r="CA46" s="3547"/>
      <c r="CB46" s="2157"/>
      <c r="CC46" s="2157"/>
      <c r="CD46" s="986"/>
      <c r="CE46" s="986"/>
      <c r="CF46" s="2157"/>
      <c r="CG46" s="2157"/>
      <c r="CH46" s="2157"/>
      <c r="CI46" s="2157"/>
      <c r="CJ46" s="2157"/>
      <c r="CK46" s="2157"/>
      <c r="CL46" s="2157"/>
      <c r="CM46" s="2157"/>
      <c r="CN46" s="2157"/>
      <c r="CO46" s="2157"/>
      <c r="CP46" s="2157"/>
      <c r="CQ46" s="2157"/>
      <c r="CR46" s="2157"/>
      <c r="CS46" s="2157"/>
      <c r="CT46" s="2157"/>
      <c r="CU46" s="2157"/>
      <c r="CV46" s="2157"/>
      <c r="CW46" s="2157"/>
      <c r="CX46" s="2157"/>
      <c r="CY46" s="2157"/>
      <c r="CZ46" s="2157"/>
    </row>
    <row r="47" spans="1:104" s="84" customFormat="1" ht="21" customHeight="1" x14ac:dyDescent="0.2">
      <c r="A47" s="8804" t="s">
        <v>3006</v>
      </c>
      <c r="B47" s="6316" t="s">
        <v>2994</v>
      </c>
      <c r="C47" s="6266"/>
      <c r="D47" s="6317"/>
      <c r="E47" s="6318"/>
      <c r="F47" s="6318"/>
      <c r="G47" s="6318"/>
      <c r="H47" s="6318"/>
      <c r="I47" s="6318"/>
      <c r="J47" s="6318"/>
      <c r="K47" s="6318"/>
      <c r="L47" s="6319"/>
      <c r="M47" s="6320"/>
      <c r="N47" s="6320"/>
      <c r="O47" s="6320"/>
      <c r="P47" s="73"/>
      <c r="Q47" s="73"/>
      <c r="R47" s="73"/>
      <c r="S47" s="73"/>
      <c r="T47" s="73"/>
      <c r="U47" s="73"/>
      <c r="V47" s="73"/>
      <c r="W47" s="73"/>
      <c r="X47" s="73"/>
      <c r="Y47" s="73"/>
      <c r="Z47" s="73"/>
      <c r="AA47" s="73"/>
      <c r="AB47" s="73"/>
      <c r="AC47" s="73"/>
      <c r="CA47" s="1929"/>
      <c r="CB47" s="1899"/>
      <c r="CC47" s="1899"/>
      <c r="CD47" s="1914"/>
      <c r="CE47" s="1914"/>
      <c r="CF47" s="1899"/>
      <c r="CG47" s="1899"/>
      <c r="CH47" s="1899"/>
      <c r="CI47" s="1899"/>
      <c r="CJ47" s="1899"/>
      <c r="CK47" s="1899"/>
      <c r="CL47" s="1899"/>
      <c r="CM47" s="1899"/>
      <c r="CN47" s="1899"/>
      <c r="CO47" s="1899"/>
      <c r="CP47" s="1899"/>
      <c r="CQ47" s="1899"/>
      <c r="CR47" s="1899"/>
      <c r="CS47" s="1899"/>
      <c r="CT47" s="1899"/>
      <c r="CU47" s="1899"/>
      <c r="CV47" s="1899"/>
      <c r="CW47" s="1899"/>
      <c r="CX47" s="1899"/>
      <c r="CY47" s="1899"/>
      <c r="CZ47" s="1899"/>
    </row>
    <row r="48" spans="1:104" s="84" customFormat="1" ht="14.25" x14ac:dyDescent="0.2">
      <c r="A48" s="8526"/>
      <c r="B48" s="2239" t="s">
        <v>2995</v>
      </c>
      <c r="C48" s="6266"/>
      <c r="D48" s="6321"/>
      <c r="E48" s="6322"/>
      <c r="F48" s="6318"/>
      <c r="G48" s="6318"/>
      <c r="H48" s="6318"/>
      <c r="I48" s="6318"/>
      <c r="J48" s="6322"/>
      <c r="K48" s="6322"/>
      <c r="L48" s="6323"/>
      <c r="M48" s="6324"/>
      <c r="N48" s="6324"/>
      <c r="O48" s="6324"/>
      <c r="P48" s="73"/>
      <c r="Q48" s="73"/>
      <c r="R48" s="73"/>
      <c r="S48" s="73"/>
      <c r="T48" s="73"/>
      <c r="U48" s="73"/>
      <c r="V48" s="73"/>
      <c r="W48" s="73"/>
      <c r="X48" s="73"/>
      <c r="Y48" s="73"/>
      <c r="Z48" s="73"/>
      <c r="AA48" s="73"/>
      <c r="AB48" s="73"/>
      <c r="AC48" s="73"/>
      <c r="CA48" s="1929"/>
      <c r="CB48" s="1899"/>
      <c r="CC48" s="1899"/>
      <c r="CD48" s="1914"/>
      <c r="CE48" s="1914"/>
      <c r="CF48" s="1899"/>
      <c r="CG48" s="1899"/>
      <c r="CH48" s="1899"/>
      <c r="CI48" s="1899"/>
      <c r="CJ48" s="1899"/>
      <c r="CK48" s="1899"/>
      <c r="CL48" s="1899"/>
      <c r="CM48" s="1899"/>
      <c r="CN48" s="1899"/>
      <c r="CO48" s="1899"/>
      <c r="CP48" s="1899"/>
      <c r="CQ48" s="1899"/>
      <c r="CR48" s="1899"/>
      <c r="CS48" s="1899"/>
      <c r="CT48" s="1899"/>
      <c r="CU48" s="1899"/>
      <c r="CV48" s="1899"/>
      <c r="CW48" s="1899"/>
      <c r="CX48" s="1899"/>
      <c r="CY48" s="1899"/>
      <c r="CZ48" s="1899"/>
    </row>
    <row r="49" spans="1:104" s="84" customFormat="1" ht="26.25" customHeight="1" x14ac:dyDescent="0.2">
      <c r="A49" s="8527"/>
      <c r="B49" s="6325" t="s">
        <v>3007</v>
      </c>
      <c r="C49" s="6266"/>
      <c r="D49" s="6326"/>
      <c r="E49" s="6327"/>
      <c r="F49" s="6327"/>
      <c r="G49" s="6327"/>
      <c r="H49" s="6327"/>
      <c r="I49" s="6327"/>
      <c r="J49" s="6327"/>
      <c r="K49" s="6327"/>
      <c r="L49" s="6328"/>
      <c r="M49" s="6329"/>
      <c r="N49" s="6329"/>
      <c r="O49" s="6329"/>
      <c r="P49" s="73"/>
      <c r="Q49" s="73"/>
      <c r="R49" s="73"/>
      <c r="S49" s="73"/>
      <c r="T49" s="73"/>
      <c r="U49" s="73"/>
      <c r="V49" s="73"/>
      <c r="W49" s="73"/>
      <c r="X49" s="73"/>
      <c r="Y49" s="73"/>
      <c r="Z49" s="73"/>
      <c r="AA49" s="73"/>
      <c r="AB49" s="73"/>
      <c r="AC49" s="73"/>
      <c r="CA49" s="1929"/>
      <c r="CB49" s="1899"/>
      <c r="CC49" s="1899"/>
      <c r="CD49" s="1914"/>
      <c r="CE49" s="1914"/>
      <c r="CF49" s="1899"/>
      <c r="CG49" s="1899"/>
      <c r="CH49" s="1899"/>
      <c r="CI49" s="1899"/>
      <c r="CJ49" s="1899"/>
      <c r="CK49" s="1899"/>
      <c r="CL49" s="1899"/>
      <c r="CM49" s="1899"/>
      <c r="CN49" s="1899"/>
      <c r="CO49" s="1899"/>
      <c r="CP49" s="1899"/>
      <c r="CQ49" s="1899"/>
      <c r="CR49" s="1899"/>
      <c r="CS49" s="1899"/>
      <c r="CT49" s="1899"/>
      <c r="CU49" s="1899"/>
      <c r="CV49" s="1899"/>
      <c r="CW49" s="1899"/>
      <c r="CX49" s="1899"/>
      <c r="CY49" s="1899"/>
      <c r="CZ49" s="1899"/>
    </row>
    <row r="50" spans="1:104" s="712" customFormat="1" ht="14.25" x14ac:dyDescent="0.2">
      <c r="A50" s="8790" t="s">
        <v>3008</v>
      </c>
      <c r="B50" s="6302" t="s">
        <v>2994</v>
      </c>
      <c r="C50" s="6266"/>
      <c r="D50" s="6330"/>
      <c r="E50" s="6331"/>
      <c r="F50" s="6331"/>
      <c r="G50" s="6331"/>
      <c r="H50" s="6331"/>
      <c r="I50" s="6331"/>
      <c r="J50" s="6331"/>
      <c r="K50" s="6331"/>
      <c r="L50" s="6332"/>
      <c r="M50" s="6333"/>
      <c r="N50" s="6333"/>
      <c r="O50" s="6333"/>
      <c r="P50" s="745"/>
      <c r="Q50" s="745"/>
      <c r="R50" s="745"/>
      <c r="S50" s="745"/>
      <c r="T50" s="745"/>
      <c r="U50" s="745"/>
      <c r="V50" s="745"/>
      <c r="W50" s="745"/>
      <c r="X50" s="745"/>
      <c r="Y50" s="745"/>
      <c r="Z50" s="745"/>
      <c r="AA50" s="745"/>
      <c r="AB50" s="745"/>
      <c r="AC50" s="745"/>
      <c r="CA50" s="3547"/>
      <c r="CB50" s="2157"/>
      <c r="CC50" s="2157"/>
      <c r="CD50" s="986"/>
      <c r="CE50" s="986"/>
      <c r="CF50" s="2157"/>
      <c r="CG50" s="2157"/>
      <c r="CH50" s="2157"/>
      <c r="CI50" s="2157"/>
      <c r="CJ50" s="2157"/>
      <c r="CK50" s="2157"/>
      <c r="CL50" s="2157"/>
      <c r="CM50" s="2157"/>
      <c r="CN50" s="2157"/>
      <c r="CO50" s="2157"/>
      <c r="CP50" s="2157"/>
      <c r="CQ50" s="2157"/>
      <c r="CR50" s="2157"/>
      <c r="CS50" s="2157"/>
      <c r="CT50" s="2157"/>
      <c r="CU50" s="2157"/>
      <c r="CV50" s="2157"/>
      <c r="CW50" s="2157"/>
      <c r="CX50" s="2157"/>
      <c r="CY50" s="2157"/>
      <c r="CZ50" s="2157"/>
    </row>
    <row r="51" spans="1:104" s="712" customFormat="1" ht="14.25" x14ac:dyDescent="0.2">
      <c r="A51" s="8803"/>
      <c r="B51" s="4419" t="s">
        <v>2995</v>
      </c>
      <c r="C51" s="6266"/>
      <c r="D51" s="6334"/>
      <c r="E51" s="6294"/>
      <c r="F51" s="6294"/>
      <c r="G51" s="6294"/>
      <c r="H51" s="6294"/>
      <c r="I51" s="6294"/>
      <c r="J51" s="6294"/>
      <c r="K51" s="6294"/>
      <c r="L51" s="6295"/>
      <c r="M51" s="6335"/>
      <c r="N51" s="6335"/>
      <c r="O51" s="6335"/>
      <c r="P51" s="1096" t="str">
        <f>CA51</f>
        <v/>
      </c>
      <c r="Q51" s="997"/>
      <c r="R51" s="997"/>
      <c r="S51" s="997"/>
      <c r="T51" s="997"/>
      <c r="U51" s="997"/>
      <c r="V51" s="997"/>
      <c r="W51" s="997"/>
      <c r="X51" s="997"/>
      <c r="Y51" s="997"/>
      <c r="Z51" s="997"/>
      <c r="AA51" s="997"/>
      <c r="AB51" s="745"/>
      <c r="AC51" s="745"/>
      <c r="CA51" s="3547" t="str">
        <f>IF(CD51=1,"* La Suma de Institucional, Compra al Sistema y Compra Extrasistema NO DEBE ser mayor al Total. ","")</f>
        <v/>
      </c>
      <c r="CB51" s="2157"/>
      <c r="CC51" s="2157"/>
      <c r="CD51" s="2156">
        <f>IF(C51&lt;SUM(M51:O51),1,0)</f>
        <v>0</v>
      </c>
      <c r="CE51" s="986"/>
      <c r="CF51" s="2157"/>
      <c r="CG51" s="2157"/>
      <c r="CH51" s="2157"/>
      <c r="CI51" s="2157"/>
      <c r="CJ51" s="2157"/>
      <c r="CK51" s="2157"/>
      <c r="CL51" s="2157"/>
      <c r="CM51" s="2157"/>
      <c r="CN51" s="2157"/>
      <c r="CO51" s="2157"/>
      <c r="CP51" s="2157"/>
      <c r="CQ51" s="2157"/>
      <c r="CR51" s="2157"/>
      <c r="CS51" s="2157"/>
      <c r="CT51" s="2157"/>
      <c r="CU51" s="2157"/>
      <c r="CV51" s="2157"/>
      <c r="CW51" s="2157"/>
      <c r="CX51" s="2157"/>
      <c r="CY51" s="2157"/>
      <c r="CZ51" s="2157"/>
    </row>
    <row r="52" spans="1:104" s="712" customFormat="1" ht="14.25" x14ac:dyDescent="0.2">
      <c r="A52" s="8803"/>
      <c r="B52" s="4419" t="s">
        <v>2163</v>
      </c>
      <c r="C52" s="6266"/>
      <c r="D52" s="6307"/>
      <c r="E52" s="6288"/>
      <c r="F52" s="6294"/>
      <c r="G52" s="6288"/>
      <c r="H52" s="6288"/>
      <c r="I52" s="6288"/>
      <c r="J52" s="6288"/>
      <c r="K52" s="6288"/>
      <c r="L52" s="6289"/>
      <c r="M52" s="6290"/>
      <c r="N52" s="6290"/>
      <c r="O52" s="6290"/>
      <c r="P52" s="745"/>
      <c r="Q52" s="745"/>
      <c r="R52" s="745"/>
      <c r="S52" s="745"/>
      <c r="T52" s="745"/>
      <c r="U52" s="745"/>
      <c r="V52" s="745"/>
      <c r="W52" s="745"/>
      <c r="X52" s="745"/>
      <c r="Y52" s="745"/>
      <c r="Z52" s="745"/>
      <c r="AA52" s="745"/>
      <c r="AB52" s="745"/>
      <c r="AC52" s="745"/>
      <c r="CA52" s="3547"/>
      <c r="CB52" s="2157"/>
      <c r="CC52" s="2157"/>
      <c r="CD52" s="986"/>
      <c r="CE52" s="986"/>
      <c r="CF52" s="2157"/>
      <c r="CG52" s="2157"/>
      <c r="CH52" s="2157"/>
      <c r="CI52" s="2157"/>
      <c r="CJ52" s="2157"/>
      <c r="CK52" s="2157"/>
      <c r="CL52" s="2157"/>
      <c r="CM52" s="2157"/>
      <c r="CN52" s="2157"/>
      <c r="CO52" s="2157"/>
      <c r="CP52" s="2157"/>
      <c r="CQ52" s="2157"/>
      <c r="CR52" s="2157"/>
      <c r="CS52" s="2157"/>
      <c r="CT52" s="2157"/>
      <c r="CU52" s="2157"/>
      <c r="CV52" s="2157"/>
      <c r="CW52" s="2157"/>
      <c r="CX52" s="2157"/>
      <c r="CY52" s="2157"/>
      <c r="CZ52" s="2157"/>
    </row>
    <row r="53" spans="1:104" s="712" customFormat="1" ht="14.25" x14ac:dyDescent="0.2">
      <c r="A53" s="8803"/>
      <c r="B53" s="4419" t="s">
        <v>3003</v>
      </c>
      <c r="C53" s="6266"/>
      <c r="D53" s="6307"/>
      <c r="E53" s="6288"/>
      <c r="F53" s="6288"/>
      <c r="G53" s="6288"/>
      <c r="H53" s="6288"/>
      <c r="I53" s="6288"/>
      <c r="J53" s="6288"/>
      <c r="K53" s="6288"/>
      <c r="L53" s="6289"/>
      <c r="M53" s="6290"/>
      <c r="N53" s="6290"/>
      <c r="O53" s="6290"/>
      <c r="P53" s="745"/>
      <c r="Q53" s="745"/>
      <c r="R53" s="745"/>
      <c r="S53" s="745"/>
      <c r="T53" s="745"/>
      <c r="U53" s="745"/>
      <c r="V53" s="745"/>
      <c r="W53" s="745"/>
      <c r="X53" s="745"/>
      <c r="Y53" s="745"/>
      <c r="Z53" s="745"/>
      <c r="AA53" s="745"/>
      <c r="AB53" s="745"/>
      <c r="AC53" s="745"/>
      <c r="CA53" s="3547"/>
      <c r="CB53" s="2157"/>
      <c r="CC53" s="2157"/>
      <c r="CD53" s="986"/>
      <c r="CE53" s="986"/>
      <c r="CF53" s="2157"/>
      <c r="CG53" s="2157"/>
      <c r="CH53" s="2157"/>
      <c r="CI53" s="2157"/>
      <c r="CJ53" s="2157"/>
      <c r="CK53" s="2157"/>
      <c r="CL53" s="2157"/>
      <c r="CM53" s="2157"/>
      <c r="CN53" s="2157"/>
      <c r="CO53" s="2157"/>
      <c r="CP53" s="2157"/>
      <c r="CQ53" s="2157"/>
      <c r="CR53" s="2157"/>
      <c r="CS53" s="2157"/>
      <c r="CT53" s="2157"/>
      <c r="CU53" s="2157"/>
      <c r="CV53" s="2157"/>
      <c r="CW53" s="2157"/>
      <c r="CX53" s="2157"/>
      <c r="CY53" s="2157"/>
      <c r="CZ53" s="2157"/>
    </row>
    <row r="54" spans="1:104" s="712" customFormat="1" ht="14.25" x14ac:dyDescent="0.2">
      <c r="A54" s="8803"/>
      <c r="B54" s="4419" t="s">
        <v>3009</v>
      </c>
      <c r="C54" s="6266"/>
      <c r="D54" s="6283"/>
      <c r="E54" s="6284"/>
      <c r="F54" s="6284"/>
      <c r="G54" s="6284"/>
      <c r="H54" s="6284"/>
      <c r="I54" s="6284"/>
      <c r="J54" s="6284"/>
      <c r="K54" s="6284"/>
      <c r="L54" s="6285"/>
      <c r="M54" s="6286"/>
      <c r="N54" s="6286"/>
      <c r="O54" s="6286"/>
      <c r="P54" s="745"/>
      <c r="Q54" s="745"/>
      <c r="R54" s="745"/>
      <c r="S54" s="745"/>
      <c r="T54" s="745"/>
      <c r="U54" s="745"/>
      <c r="V54" s="745"/>
      <c r="W54" s="745"/>
      <c r="X54" s="745"/>
      <c r="Y54" s="745"/>
      <c r="Z54" s="745"/>
      <c r="AA54" s="745"/>
      <c r="AB54" s="745"/>
      <c r="AC54" s="745"/>
      <c r="CA54" s="3547"/>
      <c r="CB54" s="2157"/>
      <c r="CC54" s="2157"/>
      <c r="CD54" s="986"/>
      <c r="CE54" s="986"/>
      <c r="CF54" s="2157"/>
      <c r="CG54" s="2157"/>
      <c r="CH54" s="2157"/>
      <c r="CI54" s="2157"/>
      <c r="CJ54" s="2157"/>
      <c r="CK54" s="2157"/>
      <c r="CL54" s="2157"/>
      <c r="CM54" s="2157"/>
      <c r="CN54" s="2157"/>
      <c r="CO54" s="2157"/>
      <c r="CP54" s="2157"/>
      <c r="CQ54" s="2157"/>
      <c r="CR54" s="2157"/>
      <c r="CS54" s="2157"/>
      <c r="CT54" s="2157"/>
      <c r="CU54" s="2157"/>
      <c r="CV54" s="2157"/>
      <c r="CW54" s="2157"/>
      <c r="CX54" s="2157"/>
      <c r="CY54" s="2157"/>
      <c r="CZ54" s="2157"/>
    </row>
    <row r="55" spans="1:104" s="712" customFormat="1" ht="14.25" x14ac:dyDescent="0.2">
      <c r="A55" s="8791"/>
      <c r="B55" s="4419" t="s">
        <v>3010</v>
      </c>
      <c r="C55" s="6266"/>
      <c r="D55" s="6310"/>
      <c r="E55" s="6311"/>
      <c r="F55" s="6311"/>
      <c r="G55" s="6311"/>
      <c r="H55" s="6311"/>
      <c r="I55" s="6311"/>
      <c r="J55" s="6311"/>
      <c r="K55" s="6311"/>
      <c r="L55" s="6313"/>
      <c r="M55" s="6314"/>
      <c r="N55" s="6314"/>
      <c r="O55" s="6314"/>
      <c r="P55" s="745"/>
      <c r="Q55" s="745"/>
      <c r="R55" s="745"/>
      <c r="S55" s="745"/>
      <c r="T55" s="745"/>
      <c r="U55" s="745"/>
      <c r="V55" s="745"/>
      <c r="W55" s="745"/>
      <c r="X55" s="745"/>
      <c r="Y55" s="745"/>
      <c r="Z55" s="745"/>
      <c r="AA55" s="745"/>
      <c r="AB55" s="745"/>
      <c r="AC55" s="745"/>
      <c r="CA55" s="3547"/>
      <c r="CB55" s="2157"/>
      <c r="CC55" s="2157"/>
      <c r="CD55" s="986"/>
      <c r="CE55" s="986"/>
      <c r="CF55" s="2157"/>
      <c r="CG55" s="2157"/>
      <c r="CH55" s="2157"/>
      <c r="CI55" s="2157"/>
      <c r="CJ55" s="2157"/>
      <c r="CK55" s="2157"/>
      <c r="CL55" s="2157"/>
      <c r="CM55" s="2157"/>
      <c r="CN55" s="2157"/>
      <c r="CO55" s="2157"/>
      <c r="CP55" s="2157"/>
      <c r="CQ55" s="2157"/>
      <c r="CR55" s="2157"/>
      <c r="CS55" s="2157"/>
      <c r="CT55" s="2157"/>
      <c r="CU55" s="2157"/>
      <c r="CV55" s="2157"/>
      <c r="CW55" s="2157"/>
      <c r="CX55" s="2157"/>
      <c r="CY55" s="2157"/>
      <c r="CZ55" s="2157"/>
    </row>
    <row r="56" spans="1:104" s="712" customFormat="1" ht="14.25" x14ac:dyDescent="0.2">
      <c r="A56" s="8790" t="s">
        <v>3011</v>
      </c>
      <c r="B56" s="6302" t="s">
        <v>2994</v>
      </c>
      <c r="C56" s="6266"/>
      <c r="D56" s="6336"/>
      <c r="E56" s="6303"/>
      <c r="F56" s="6303"/>
      <c r="G56" s="6303"/>
      <c r="H56" s="6303"/>
      <c r="I56" s="6303"/>
      <c r="J56" s="6303"/>
      <c r="K56" s="6303"/>
      <c r="L56" s="6305"/>
      <c r="M56" s="6306"/>
      <c r="N56" s="6306"/>
      <c r="O56" s="6306"/>
      <c r="P56" s="745"/>
      <c r="Q56" s="745"/>
      <c r="R56" s="745"/>
      <c r="S56" s="745"/>
      <c r="T56" s="745"/>
      <c r="U56" s="745"/>
      <c r="V56" s="745"/>
      <c r="W56" s="745"/>
      <c r="X56" s="745"/>
      <c r="Y56" s="745"/>
      <c r="Z56" s="745"/>
      <c r="AA56" s="745"/>
      <c r="AB56" s="745"/>
      <c r="AC56" s="745"/>
      <c r="CA56" s="3547"/>
      <c r="CB56" s="2157"/>
      <c r="CC56" s="2157"/>
      <c r="CD56" s="986"/>
      <c r="CE56" s="986"/>
      <c r="CF56" s="2157"/>
      <c r="CG56" s="2157"/>
      <c r="CH56" s="2157"/>
      <c r="CI56" s="2157"/>
      <c r="CJ56" s="2157"/>
      <c r="CK56" s="2157"/>
      <c r="CL56" s="2157"/>
      <c r="CM56" s="2157"/>
      <c r="CN56" s="2157"/>
      <c r="CO56" s="2157"/>
      <c r="CP56" s="2157"/>
      <c r="CQ56" s="2157"/>
      <c r="CR56" s="2157"/>
      <c r="CS56" s="2157"/>
      <c r="CT56" s="2157"/>
      <c r="CU56" s="2157"/>
      <c r="CV56" s="2157"/>
      <c r="CW56" s="2157"/>
      <c r="CX56" s="2157"/>
      <c r="CY56" s="2157"/>
      <c r="CZ56" s="2157"/>
    </row>
    <row r="57" spans="1:104" s="712" customFormat="1" ht="14.25" x14ac:dyDescent="0.2">
      <c r="A57" s="8803"/>
      <c r="B57" s="4420" t="s">
        <v>3012</v>
      </c>
      <c r="C57" s="6266"/>
      <c r="D57" s="6307"/>
      <c r="E57" s="6288"/>
      <c r="F57" s="6288"/>
      <c r="G57" s="6288"/>
      <c r="H57" s="6288"/>
      <c r="I57" s="6288"/>
      <c r="J57" s="6288"/>
      <c r="K57" s="6288"/>
      <c r="L57" s="6289"/>
      <c r="M57" s="6281"/>
      <c r="N57" s="6281"/>
      <c r="O57" s="6281"/>
      <c r="P57" s="1096" t="str">
        <f>CA57</f>
        <v/>
      </c>
      <c r="Q57" s="997"/>
      <c r="R57" s="997"/>
      <c r="S57" s="997"/>
      <c r="T57" s="997"/>
      <c r="U57" s="997"/>
      <c r="V57" s="997"/>
      <c r="W57" s="997"/>
      <c r="X57" s="997"/>
      <c r="Y57" s="997"/>
      <c r="Z57" s="997"/>
      <c r="AA57" s="997"/>
      <c r="AB57" s="745"/>
      <c r="AC57" s="745"/>
      <c r="CA57" s="3547" t="str">
        <f>IF(CD57=1,"* La Suma de Institucional, Compra al Sistema y Compra Extrasistema NO DEBE ser mayor al Total. ","")</f>
        <v/>
      </c>
      <c r="CB57" s="2157"/>
      <c r="CC57" s="2157"/>
      <c r="CD57" s="2156">
        <f>IF(C57&lt;SUM(M57:O57),1,0)</f>
        <v>0</v>
      </c>
      <c r="CE57" s="986"/>
      <c r="CF57" s="2157"/>
      <c r="CG57" s="2157"/>
      <c r="CH57" s="2157"/>
      <c r="CI57" s="2157"/>
      <c r="CJ57" s="2157"/>
      <c r="CK57" s="2157"/>
      <c r="CL57" s="2157"/>
      <c r="CM57" s="2157"/>
      <c r="CN57" s="2157"/>
      <c r="CO57" s="2157"/>
      <c r="CP57" s="2157"/>
      <c r="CQ57" s="2157"/>
      <c r="CR57" s="2157"/>
      <c r="CS57" s="2157"/>
      <c r="CT57" s="2157"/>
      <c r="CU57" s="2157"/>
      <c r="CV57" s="2157"/>
      <c r="CW57" s="2157"/>
      <c r="CX57" s="2157"/>
      <c r="CY57" s="2157"/>
      <c r="CZ57" s="2157"/>
    </row>
    <row r="58" spans="1:104" s="712" customFormat="1" ht="14.25" x14ac:dyDescent="0.2">
      <c r="A58" s="8803"/>
      <c r="B58" s="6337" t="s">
        <v>3013</v>
      </c>
      <c r="C58" s="6266"/>
      <c r="D58" s="6283"/>
      <c r="E58" s="6284"/>
      <c r="F58" s="6284"/>
      <c r="G58" s="6284"/>
      <c r="H58" s="6284"/>
      <c r="I58" s="6284"/>
      <c r="J58" s="6284"/>
      <c r="K58" s="6284"/>
      <c r="L58" s="6285"/>
      <c r="M58" s="6286"/>
      <c r="N58" s="6286"/>
      <c r="O58" s="6286"/>
      <c r="P58" s="745"/>
      <c r="Q58" s="745"/>
      <c r="R58" s="745"/>
      <c r="S58" s="745"/>
      <c r="T58" s="745"/>
      <c r="U58" s="745"/>
      <c r="V58" s="745"/>
      <c r="W58" s="745"/>
      <c r="X58" s="745"/>
      <c r="Y58" s="745"/>
      <c r="Z58" s="745"/>
      <c r="AA58" s="745"/>
      <c r="AB58" s="745"/>
      <c r="AC58" s="745"/>
      <c r="CA58" s="3547"/>
      <c r="CB58" s="2157"/>
      <c r="CC58" s="2157"/>
      <c r="CD58" s="986"/>
      <c r="CE58" s="986"/>
      <c r="CF58" s="2157"/>
      <c r="CG58" s="2157"/>
      <c r="CH58" s="2157"/>
      <c r="CI58" s="2157"/>
      <c r="CJ58" s="2157"/>
      <c r="CK58" s="2157"/>
      <c r="CL58" s="2157"/>
      <c r="CM58" s="2157"/>
      <c r="CN58" s="2157"/>
      <c r="CO58" s="2157"/>
      <c r="CP58" s="2157"/>
      <c r="CQ58" s="2157"/>
      <c r="CR58" s="2157"/>
      <c r="CS58" s="2157"/>
      <c r="CT58" s="2157"/>
      <c r="CU58" s="2157"/>
      <c r="CV58" s="2157"/>
      <c r="CW58" s="2157"/>
      <c r="CX58" s="2157"/>
      <c r="CY58" s="2157"/>
      <c r="CZ58" s="2157"/>
    </row>
    <row r="59" spans="1:104" s="712" customFormat="1" ht="14.25" x14ac:dyDescent="0.2">
      <c r="A59" s="8791"/>
      <c r="B59" s="6338" t="s">
        <v>3014</v>
      </c>
      <c r="C59" s="6266"/>
      <c r="D59" s="6339"/>
      <c r="E59" s="6299"/>
      <c r="F59" s="6299"/>
      <c r="G59" s="6299"/>
      <c r="H59" s="6299"/>
      <c r="I59" s="6299"/>
      <c r="J59" s="6299"/>
      <c r="K59" s="6299"/>
      <c r="L59" s="6300"/>
      <c r="M59" s="6301"/>
      <c r="N59" s="6301"/>
      <c r="O59" s="6301"/>
      <c r="P59" s="745"/>
      <c r="Q59" s="745"/>
      <c r="R59" s="745"/>
      <c r="S59" s="745"/>
      <c r="T59" s="745"/>
      <c r="U59" s="745"/>
      <c r="V59" s="745"/>
      <c r="W59" s="745"/>
      <c r="X59" s="745"/>
      <c r="Y59" s="745"/>
      <c r="Z59" s="745"/>
      <c r="AA59" s="745"/>
      <c r="AB59" s="745"/>
      <c r="AC59" s="745"/>
      <c r="CA59" s="3547"/>
      <c r="CB59" s="2157"/>
      <c r="CC59" s="2157"/>
      <c r="CD59" s="986"/>
      <c r="CE59" s="986"/>
      <c r="CF59" s="2157"/>
      <c r="CG59" s="2157"/>
      <c r="CH59" s="2157"/>
      <c r="CI59" s="2157"/>
      <c r="CJ59" s="2157"/>
      <c r="CK59" s="2157"/>
      <c r="CL59" s="2157"/>
      <c r="CM59" s="2157"/>
      <c r="CN59" s="2157"/>
      <c r="CO59" s="2157"/>
      <c r="CP59" s="2157"/>
      <c r="CQ59" s="2157"/>
      <c r="CR59" s="2157"/>
      <c r="CS59" s="2157"/>
      <c r="CT59" s="2157"/>
      <c r="CU59" s="2157"/>
      <c r="CV59" s="2157"/>
      <c r="CW59" s="2157"/>
      <c r="CX59" s="2157"/>
      <c r="CY59" s="2157"/>
      <c r="CZ59" s="2157"/>
    </row>
    <row r="60" spans="1:104" s="712" customFormat="1" ht="14.25" customHeight="1" x14ac:dyDescent="0.2">
      <c r="A60" s="8790" t="s">
        <v>3015</v>
      </c>
      <c r="B60" s="6302" t="s">
        <v>2994</v>
      </c>
      <c r="C60" s="6266"/>
      <c r="D60" s="6340"/>
      <c r="E60" s="6341"/>
      <c r="F60" s="6341"/>
      <c r="G60" s="6341"/>
      <c r="H60" s="6341"/>
      <c r="I60" s="6341"/>
      <c r="J60" s="6341"/>
      <c r="K60" s="6341"/>
      <c r="L60" s="6342"/>
      <c r="M60" s="6306"/>
      <c r="N60" s="6306"/>
      <c r="O60" s="6306"/>
      <c r="P60" s="745"/>
      <c r="Q60" s="745"/>
      <c r="R60" s="745"/>
      <c r="S60" s="745"/>
      <c r="T60" s="745"/>
      <c r="U60" s="745"/>
      <c r="V60" s="745"/>
      <c r="W60" s="745"/>
      <c r="X60" s="745"/>
      <c r="Y60" s="745"/>
      <c r="Z60" s="745"/>
      <c r="AA60" s="745"/>
      <c r="AB60" s="745"/>
      <c r="AC60" s="745"/>
      <c r="BZ60" s="985"/>
      <c r="CA60" s="3547"/>
      <c r="CB60" s="2157"/>
      <c r="CC60" s="2157"/>
      <c r="CD60" s="986"/>
      <c r="CE60" s="986"/>
      <c r="CF60" s="2157"/>
      <c r="CG60" s="2157"/>
      <c r="CH60" s="2157"/>
      <c r="CI60" s="2157"/>
      <c r="CJ60" s="2157"/>
      <c r="CK60" s="2157"/>
      <c r="CL60" s="2157"/>
      <c r="CM60" s="2157"/>
      <c r="CN60" s="2157"/>
      <c r="CO60" s="2157"/>
      <c r="CP60" s="2157"/>
      <c r="CQ60" s="2157"/>
      <c r="CR60" s="2157"/>
      <c r="CS60" s="2157"/>
      <c r="CT60" s="2157"/>
      <c r="CU60" s="2157"/>
      <c r="CV60" s="2157"/>
      <c r="CW60" s="2157"/>
      <c r="CX60" s="2157"/>
      <c r="CY60" s="2157"/>
      <c r="CZ60" s="2157"/>
    </row>
    <row r="61" spans="1:104" s="712" customFormat="1" ht="14.25" x14ac:dyDescent="0.2">
      <c r="A61" s="8803"/>
      <c r="B61" s="4420" t="s">
        <v>3012</v>
      </c>
      <c r="C61" s="6266"/>
      <c r="D61" s="6278"/>
      <c r="E61" s="6279"/>
      <c r="F61" s="6279"/>
      <c r="G61" s="6279"/>
      <c r="H61" s="6279">
        <f t="shared" ref="H61:L61" si="1">SUM(H62:H63)</f>
        <v>0</v>
      </c>
      <c r="I61" s="6279">
        <f t="shared" si="1"/>
        <v>0</v>
      </c>
      <c r="J61" s="6279">
        <f t="shared" si="1"/>
        <v>0</v>
      </c>
      <c r="K61" s="6279">
        <f t="shared" si="1"/>
        <v>0</v>
      </c>
      <c r="L61" s="6280">
        <f t="shared" si="1"/>
        <v>0</v>
      </c>
      <c r="M61" s="6343"/>
      <c r="N61" s="6343"/>
      <c r="O61" s="6343"/>
      <c r="P61" s="1096" t="str">
        <f>CA61</f>
        <v/>
      </c>
      <c r="Q61" s="997"/>
      <c r="R61" s="997"/>
      <c r="S61" s="997"/>
      <c r="T61" s="997"/>
      <c r="U61" s="997"/>
      <c r="V61" s="997"/>
      <c r="W61" s="997"/>
      <c r="X61" s="997"/>
      <c r="Y61" s="997"/>
      <c r="Z61" s="997"/>
      <c r="AA61" s="997"/>
      <c r="AB61" s="745"/>
      <c r="AC61" s="745"/>
      <c r="BZ61" s="985"/>
      <c r="CA61" s="3547" t="str">
        <f>IF(CD61=1,"* La Suma de Institucional, Compra al Sistema y Compra Extrasistema NO DEBE ser mayor al Total. ","")</f>
        <v/>
      </c>
      <c r="CB61" s="2157"/>
      <c r="CC61" s="2157"/>
      <c r="CD61" s="2156">
        <f>IF(C61&lt;SUM(M61:O61),1,0)</f>
        <v>0</v>
      </c>
      <c r="CE61" s="986"/>
      <c r="CF61" s="2157"/>
      <c r="CG61" s="2157"/>
      <c r="CH61" s="2157"/>
      <c r="CI61" s="2157"/>
      <c r="CJ61" s="2157"/>
      <c r="CK61" s="2157"/>
      <c r="CL61" s="2157"/>
      <c r="CM61" s="2157"/>
      <c r="CN61" s="2157"/>
      <c r="CO61" s="2157"/>
      <c r="CP61" s="2157"/>
      <c r="CQ61" s="2157"/>
      <c r="CR61" s="2157"/>
      <c r="CS61" s="2157"/>
      <c r="CT61" s="2157"/>
      <c r="CU61" s="2157"/>
      <c r="CV61" s="2157"/>
      <c r="CW61" s="2157"/>
      <c r="CX61" s="2157"/>
      <c r="CY61" s="2157"/>
      <c r="CZ61" s="2157"/>
    </row>
    <row r="62" spans="1:104" s="712" customFormat="1" ht="18.75" customHeight="1" x14ac:dyDescent="0.2">
      <c r="A62" s="8803"/>
      <c r="B62" s="6337" t="s">
        <v>3016</v>
      </c>
      <c r="C62" s="6266"/>
      <c r="D62" s="6307"/>
      <c r="E62" s="6288"/>
      <c r="F62" s="6288"/>
      <c r="G62" s="6288"/>
      <c r="H62" s="6288"/>
      <c r="I62" s="6288"/>
      <c r="J62" s="6288"/>
      <c r="K62" s="6288"/>
      <c r="L62" s="6289"/>
      <c r="M62" s="6290"/>
      <c r="N62" s="6290"/>
      <c r="O62" s="6290"/>
      <c r="P62" s="745"/>
      <c r="Q62" s="745"/>
      <c r="R62" s="745"/>
      <c r="S62" s="745"/>
      <c r="T62" s="745"/>
      <c r="U62" s="745"/>
      <c r="V62" s="745"/>
      <c r="W62" s="745"/>
      <c r="X62" s="745"/>
      <c r="Y62" s="745"/>
      <c r="Z62" s="745"/>
      <c r="AA62" s="745"/>
      <c r="AB62" s="745"/>
      <c r="AC62" s="745"/>
      <c r="BZ62" s="985"/>
      <c r="CA62" s="3547"/>
      <c r="CB62" s="2157"/>
      <c r="CC62" s="2157"/>
      <c r="CD62" s="986"/>
      <c r="CE62" s="986"/>
      <c r="CF62" s="2157"/>
      <c r="CG62" s="2157"/>
      <c r="CH62" s="2157"/>
      <c r="CI62" s="2157"/>
      <c r="CJ62" s="2157"/>
      <c r="CK62" s="2157"/>
      <c r="CL62" s="2157"/>
      <c r="CM62" s="2157"/>
      <c r="CN62" s="2157"/>
      <c r="CO62" s="2157"/>
      <c r="CP62" s="2157"/>
      <c r="CQ62" s="2157"/>
      <c r="CR62" s="2157"/>
      <c r="CS62" s="2157"/>
      <c r="CT62" s="2157"/>
      <c r="CU62" s="2157"/>
      <c r="CV62" s="2157"/>
      <c r="CW62" s="2157"/>
      <c r="CX62" s="2157"/>
      <c r="CY62" s="2157"/>
      <c r="CZ62" s="2157"/>
    </row>
    <row r="63" spans="1:104" s="712" customFormat="1" ht="16.5" customHeight="1" x14ac:dyDescent="0.2">
      <c r="A63" s="8791"/>
      <c r="B63" s="1098" t="s">
        <v>3017</v>
      </c>
      <c r="C63" s="6266"/>
      <c r="D63" s="6310"/>
      <c r="E63" s="6311"/>
      <c r="F63" s="6311"/>
      <c r="G63" s="6311"/>
      <c r="H63" s="6311"/>
      <c r="I63" s="6311"/>
      <c r="J63" s="6311"/>
      <c r="K63" s="6311"/>
      <c r="L63" s="6313"/>
      <c r="M63" s="6314"/>
      <c r="N63" s="6314"/>
      <c r="O63" s="6314"/>
      <c r="P63" s="745"/>
      <c r="Q63" s="745"/>
      <c r="R63" s="745"/>
      <c r="S63" s="745"/>
      <c r="T63" s="745"/>
      <c r="U63" s="745"/>
      <c r="V63" s="745"/>
      <c r="W63" s="745"/>
      <c r="X63" s="745"/>
      <c r="Y63" s="745"/>
      <c r="Z63" s="745"/>
      <c r="AA63" s="745"/>
      <c r="AB63" s="745"/>
      <c r="AC63" s="745"/>
      <c r="BZ63" s="985"/>
      <c r="CA63" s="3547"/>
      <c r="CB63" s="2157"/>
      <c r="CC63" s="2157"/>
      <c r="CD63" s="986"/>
      <c r="CE63" s="986"/>
      <c r="CF63" s="2157"/>
      <c r="CG63" s="2157"/>
      <c r="CH63" s="2157"/>
      <c r="CI63" s="2157"/>
      <c r="CJ63" s="2157"/>
      <c r="CK63" s="2157"/>
      <c r="CL63" s="2157"/>
      <c r="CM63" s="2157"/>
      <c r="CN63" s="2157"/>
      <c r="CO63" s="2157"/>
      <c r="CP63" s="2157"/>
      <c r="CQ63" s="2157"/>
      <c r="CR63" s="2157"/>
      <c r="CS63" s="2157"/>
      <c r="CT63" s="2157"/>
      <c r="CU63" s="2157"/>
      <c r="CV63" s="2157"/>
      <c r="CW63" s="2157"/>
      <c r="CX63" s="2157"/>
      <c r="CY63" s="2157"/>
      <c r="CZ63" s="2157"/>
    </row>
    <row r="64" spans="1:104" s="712" customFormat="1" ht="15" customHeight="1" x14ac:dyDescent="0.2">
      <c r="A64" s="8790" t="s">
        <v>3018</v>
      </c>
      <c r="B64" s="6302" t="s">
        <v>2994</v>
      </c>
      <c r="C64" s="6266"/>
      <c r="D64" s="6340"/>
      <c r="E64" s="6341"/>
      <c r="F64" s="6341"/>
      <c r="G64" s="6341"/>
      <c r="H64" s="6341"/>
      <c r="I64" s="6341"/>
      <c r="J64" s="6341"/>
      <c r="K64" s="6341"/>
      <c r="L64" s="6342"/>
      <c r="M64" s="6306"/>
      <c r="N64" s="6306"/>
      <c r="O64" s="6306"/>
      <c r="P64" s="745"/>
      <c r="Q64" s="745"/>
      <c r="R64" s="745"/>
      <c r="S64" s="745"/>
      <c r="T64" s="745"/>
      <c r="U64" s="745"/>
      <c r="V64" s="745"/>
      <c r="W64" s="745"/>
      <c r="X64" s="745"/>
      <c r="Y64" s="745"/>
      <c r="Z64" s="745"/>
      <c r="AA64" s="745"/>
      <c r="AB64" s="745"/>
      <c r="AC64" s="745"/>
      <c r="BZ64" s="985"/>
      <c r="CA64" s="3547"/>
      <c r="CB64" s="2157"/>
      <c r="CC64" s="2157"/>
      <c r="CD64" s="986"/>
      <c r="CE64" s="986"/>
      <c r="CF64" s="2157"/>
      <c r="CG64" s="2157"/>
      <c r="CH64" s="2157"/>
      <c r="CI64" s="2157"/>
      <c r="CJ64" s="2157"/>
      <c r="CK64" s="2157"/>
      <c r="CL64" s="2157"/>
      <c r="CM64" s="2157"/>
      <c r="CN64" s="2157"/>
      <c r="CO64" s="2157"/>
      <c r="CP64" s="2157"/>
      <c r="CQ64" s="2157"/>
      <c r="CR64" s="2157"/>
      <c r="CS64" s="2157"/>
      <c r="CT64" s="2157"/>
      <c r="CU64" s="2157"/>
      <c r="CV64" s="2157"/>
      <c r="CW64" s="2157"/>
      <c r="CX64" s="2157"/>
      <c r="CY64" s="2157"/>
      <c r="CZ64" s="2157"/>
    </row>
    <row r="65" spans="1:104" s="712" customFormat="1" ht="14.25" customHeight="1" x14ac:dyDescent="0.2">
      <c r="A65" s="8791"/>
      <c r="B65" s="6344" t="s">
        <v>2995</v>
      </c>
      <c r="C65" s="6266"/>
      <c r="D65" s="6345"/>
      <c r="E65" s="6346"/>
      <c r="F65" s="6346"/>
      <c r="G65" s="6346"/>
      <c r="H65" s="6346"/>
      <c r="I65" s="6346"/>
      <c r="J65" s="6346"/>
      <c r="K65" s="6346"/>
      <c r="L65" s="6347"/>
      <c r="M65" s="6348"/>
      <c r="N65" s="6348"/>
      <c r="O65" s="6348"/>
      <c r="P65" s="1096" t="str">
        <f>CA65</f>
        <v/>
      </c>
      <c r="Q65" s="997"/>
      <c r="R65" s="997"/>
      <c r="S65" s="997"/>
      <c r="T65" s="997"/>
      <c r="U65" s="997"/>
      <c r="V65" s="997"/>
      <c r="W65" s="997"/>
      <c r="X65" s="997"/>
      <c r="Y65" s="997"/>
      <c r="Z65" s="997"/>
      <c r="AA65" s="997"/>
      <c r="AB65" s="745"/>
      <c r="AC65" s="745"/>
      <c r="BZ65" s="985"/>
      <c r="CA65" s="3547" t="str">
        <f>IF(CD65=1,"* La Suma de Institucional, Compra al Sistema y Compra Extrasistema NO DEBE ser mayor al Total. ","")</f>
        <v/>
      </c>
      <c r="CB65" s="2157"/>
      <c r="CC65" s="2157"/>
      <c r="CD65" s="2156">
        <f>IF(C65&lt;SUM(M65:O65),1,0)</f>
        <v>0</v>
      </c>
      <c r="CE65" s="986"/>
      <c r="CF65" s="2157"/>
      <c r="CG65" s="2157"/>
      <c r="CH65" s="2157"/>
      <c r="CI65" s="2157"/>
      <c r="CJ65" s="2157"/>
      <c r="CK65" s="2157"/>
      <c r="CL65" s="2157"/>
      <c r="CM65" s="2157"/>
      <c r="CN65" s="2157"/>
      <c r="CO65" s="2157"/>
      <c r="CP65" s="2157"/>
      <c r="CQ65" s="2157"/>
      <c r="CR65" s="2157"/>
      <c r="CS65" s="2157"/>
      <c r="CT65" s="2157"/>
      <c r="CU65" s="2157"/>
      <c r="CV65" s="2157"/>
      <c r="CW65" s="2157"/>
      <c r="CX65" s="2157"/>
      <c r="CY65" s="2157"/>
      <c r="CZ65" s="2157"/>
    </row>
    <row r="66" spans="1:104" s="712" customFormat="1" ht="32.1" customHeight="1" x14ac:dyDescent="0.2">
      <c r="A66" s="1099" t="s">
        <v>3019</v>
      </c>
      <c r="BZ66" s="985"/>
      <c r="CA66" s="2157"/>
      <c r="CB66" s="2157"/>
      <c r="CC66" s="2157"/>
      <c r="CD66" s="2157"/>
      <c r="CE66" s="2157"/>
      <c r="CF66" s="2157"/>
      <c r="CG66" s="2157"/>
      <c r="CH66" s="2157"/>
      <c r="CI66" s="2157"/>
      <c r="CJ66" s="2157"/>
      <c r="CK66" s="2157"/>
      <c r="CL66" s="2157"/>
      <c r="CM66" s="2157"/>
      <c r="CN66" s="2157"/>
      <c r="CO66" s="2157"/>
      <c r="CP66" s="2157"/>
      <c r="CQ66" s="2157"/>
      <c r="CR66" s="2157"/>
      <c r="CS66" s="2157"/>
      <c r="CT66" s="2157"/>
      <c r="CU66" s="2157"/>
      <c r="CV66" s="2157"/>
      <c r="CW66" s="2157"/>
      <c r="CX66" s="2157"/>
      <c r="CY66" s="2157"/>
      <c r="CZ66" s="2157"/>
    </row>
    <row r="67" spans="1:104" s="712" customFormat="1" ht="21.75" customHeight="1" x14ac:dyDescent="0.2">
      <c r="A67" s="8128" t="s">
        <v>2097</v>
      </c>
      <c r="B67" s="8784" t="s">
        <v>3020</v>
      </c>
      <c r="C67" s="8784"/>
      <c r="D67" s="8785" t="s">
        <v>50</v>
      </c>
      <c r="BZ67" s="985"/>
      <c r="CA67" s="2157"/>
      <c r="CB67" s="2157"/>
      <c r="CC67" s="2157"/>
      <c r="CD67" s="2157"/>
      <c r="CE67" s="2157"/>
      <c r="CF67" s="2157"/>
      <c r="CG67" s="2157"/>
      <c r="CH67" s="2157"/>
      <c r="CI67" s="2157"/>
      <c r="CJ67" s="2157"/>
      <c r="CK67" s="2157"/>
      <c r="CL67" s="2157"/>
      <c r="CM67" s="2157"/>
      <c r="CN67" s="2157"/>
      <c r="CO67" s="2157"/>
      <c r="CP67" s="2157"/>
      <c r="CQ67" s="2157"/>
      <c r="CR67" s="2157"/>
      <c r="CS67" s="2157"/>
      <c r="CT67" s="2157"/>
      <c r="CU67" s="2157"/>
      <c r="CV67" s="2157"/>
      <c r="CW67" s="2157"/>
      <c r="CX67" s="2157"/>
      <c r="CY67" s="2157"/>
      <c r="CZ67" s="2157"/>
    </row>
    <row r="68" spans="1:104" s="712" customFormat="1" ht="15.75" customHeight="1" x14ac:dyDescent="0.2">
      <c r="A68" s="8128"/>
      <c r="B68" s="8784"/>
      <c r="C68" s="8784"/>
      <c r="D68" s="8786"/>
      <c r="F68" s="4421"/>
      <c r="BZ68" s="985"/>
      <c r="CA68" s="2157"/>
      <c r="CB68" s="2157"/>
      <c r="CC68" s="2157"/>
      <c r="CD68" s="2157"/>
      <c r="CE68" s="2157"/>
      <c r="CF68" s="2157"/>
      <c r="CG68" s="2157"/>
      <c r="CH68" s="2157"/>
      <c r="CI68" s="2157"/>
      <c r="CJ68" s="2157"/>
      <c r="CK68" s="2157"/>
      <c r="CL68" s="2157"/>
      <c r="CM68" s="2157"/>
      <c r="CN68" s="2157"/>
      <c r="CO68" s="2157"/>
      <c r="CP68" s="2157"/>
      <c r="CQ68" s="2157"/>
      <c r="CR68" s="2157"/>
      <c r="CS68" s="2157"/>
      <c r="CT68" s="2157"/>
      <c r="CU68" s="2157"/>
      <c r="CV68" s="2157"/>
      <c r="CW68" s="2157"/>
      <c r="CX68" s="2157"/>
      <c r="CY68" s="2157"/>
      <c r="CZ68" s="2157"/>
    </row>
    <row r="69" spans="1:104" s="712" customFormat="1" ht="24" customHeight="1" x14ac:dyDescent="0.2">
      <c r="A69" s="8787" t="s">
        <v>1816</v>
      </c>
      <c r="B69" s="8778" t="s">
        <v>3021</v>
      </c>
      <c r="C69" s="8789"/>
      <c r="D69" s="6349"/>
      <c r="BZ69" s="985"/>
      <c r="CA69" s="2157"/>
      <c r="CB69" s="2157"/>
      <c r="CC69" s="2157"/>
      <c r="CD69" s="2157"/>
      <c r="CE69" s="2157"/>
      <c r="CF69" s="2157"/>
      <c r="CG69" s="2157"/>
      <c r="CH69" s="2157"/>
      <c r="CI69" s="2157"/>
      <c r="CJ69" s="2157"/>
      <c r="CK69" s="2157"/>
      <c r="CL69" s="2157"/>
      <c r="CM69" s="2157"/>
      <c r="CN69" s="2157"/>
      <c r="CO69" s="2157"/>
      <c r="CP69" s="2157"/>
      <c r="CQ69" s="2157"/>
      <c r="CR69" s="2157"/>
      <c r="CS69" s="2157"/>
      <c r="CT69" s="2157"/>
      <c r="CU69" s="2157"/>
      <c r="CV69" s="2157"/>
      <c r="CW69" s="2157"/>
      <c r="CX69" s="2157"/>
      <c r="CY69" s="2157"/>
      <c r="CZ69" s="2157"/>
    </row>
    <row r="70" spans="1:104" s="712" customFormat="1" ht="16.350000000000001" customHeight="1" x14ac:dyDescent="0.2">
      <c r="A70" s="8715"/>
      <c r="B70" s="8151" t="s">
        <v>3022</v>
      </c>
      <c r="C70" s="8152"/>
      <c r="D70" s="6350"/>
      <c r="CA70" s="2157"/>
      <c r="CB70" s="2157"/>
      <c r="CC70" s="2157"/>
      <c r="CD70" s="2157"/>
      <c r="CE70" s="2157"/>
      <c r="CF70" s="2157"/>
      <c r="CG70" s="2157"/>
      <c r="CH70" s="2157"/>
      <c r="CI70" s="2157"/>
      <c r="CJ70" s="2157"/>
      <c r="CK70" s="2157"/>
      <c r="CL70" s="2157"/>
      <c r="CM70" s="2157"/>
      <c r="CN70" s="2157"/>
      <c r="CO70" s="2157"/>
      <c r="CP70" s="2157"/>
      <c r="CQ70" s="2157"/>
      <c r="CR70" s="2157"/>
      <c r="CS70" s="2157"/>
      <c r="CT70" s="2157"/>
      <c r="CU70" s="2157"/>
      <c r="CV70" s="2157"/>
      <c r="CW70" s="2157"/>
      <c r="CX70" s="2157"/>
      <c r="CY70" s="2157"/>
      <c r="CZ70" s="2157"/>
    </row>
    <row r="71" spans="1:104" s="712" customFormat="1" ht="16.350000000000001" customHeight="1" x14ac:dyDescent="0.2">
      <c r="A71" s="8715"/>
      <c r="B71" s="7751" t="s">
        <v>3023</v>
      </c>
      <c r="C71" s="7752"/>
      <c r="D71" s="6350"/>
      <c r="CA71" s="2157"/>
      <c r="CB71" s="2157"/>
      <c r="CC71" s="2157"/>
      <c r="CD71" s="2157"/>
      <c r="CE71" s="2157"/>
      <c r="CF71" s="2157"/>
      <c r="CG71" s="2157"/>
      <c r="CH71" s="2157"/>
      <c r="CI71" s="2157"/>
      <c r="CJ71" s="2157"/>
      <c r="CK71" s="2157"/>
      <c r="CL71" s="2157"/>
      <c r="CM71" s="2157"/>
      <c r="CN71" s="2157"/>
      <c r="CO71" s="2157"/>
      <c r="CP71" s="2157"/>
      <c r="CQ71" s="2157"/>
      <c r="CR71" s="2157"/>
      <c r="CS71" s="2157"/>
      <c r="CT71" s="2157"/>
      <c r="CU71" s="2157"/>
      <c r="CV71" s="2157"/>
      <c r="CW71" s="2157"/>
      <c r="CX71" s="2157"/>
      <c r="CY71" s="2157"/>
      <c r="CZ71" s="2157"/>
    </row>
    <row r="72" spans="1:104" s="712" customFormat="1" ht="24" customHeight="1" x14ac:dyDescent="0.2">
      <c r="A72" s="8715"/>
      <c r="B72" s="8151" t="s">
        <v>3024</v>
      </c>
      <c r="C72" s="8152"/>
      <c r="D72" s="6350"/>
      <c r="CA72" s="2157"/>
      <c r="CB72" s="2157"/>
      <c r="CC72" s="2157"/>
      <c r="CD72" s="2157"/>
      <c r="CE72" s="2157"/>
      <c r="CF72" s="2157"/>
      <c r="CG72" s="2157"/>
      <c r="CH72" s="2157"/>
      <c r="CI72" s="2157"/>
      <c r="CJ72" s="2157"/>
      <c r="CK72" s="2157"/>
      <c r="CL72" s="2157"/>
      <c r="CM72" s="2157"/>
      <c r="CN72" s="2157"/>
      <c r="CO72" s="2157"/>
      <c r="CP72" s="2157"/>
      <c r="CQ72" s="2157"/>
      <c r="CR72" s="2157"/>
      <c r="CS72" s="2157"/>
      <c r="CT72" s="2157"/>
      <c r="CU72" s="2157"/>
      <c r="CV72" s="2157"/>
      <c r="CW72" s="2157"/>
      <c r="CX72" s="2157"/>
      <c r="CY72" s="2157"/>
      <c r="CZ72" s="2157"/>
    </row>
    <row r="73" spans="1:104" s="712" customFormat="1" ht="16.350000000000001" customHeight="1" x14ac:dyDescent="0.2">
      <c r="A73" s="8715"/>
      <c r="B73" s="8151" t="s">
        <v>3025</v>
      </c>
      <c r="C73" s="8152"/>
      <c r="D73" s="6350"/>
      <c r="CA73" s="2157"/>
      <c r="CB73" s="2157"/>
      <c r="CC73" s="2157"/>
      <c r="CD73" s="2157"/>
      <c r="CE73" s="2157"/>
      <c r="CF73" s="2157"/>
      <c r="CG73" s="2157"/>
      <c r="CH73" s="2157"/>
      <c r="CI73" s="2157"/>
      <c r="CJ73" s="2157"/>
      <c r="CK73" s="2157"/>
      <c r="CL73" s="2157"/>
      <c r="CM73" s="2157"/>
      <c r="CN73" s="2157"/>
      <c r="CO73" s="2157"/>
      <c r="CP73" s="2157"/>
      <c r="CQ73" s="2157"/>
      <c r="CR73" s="2157"/>
      <c r="CS73" s="2157"/>
      <c r="CT73" s="2157"/>
      <c r="CU73" s="2157"/>
      <c r="CV73" s="2157"/>
      <c r="CW73" s="2157"/>
      <c r="CX73" s="2157"/>
      <c r="CY73" s="2157"/>
      <c r="CZ73" s="2157"/>
    </row>
    <row r="74" spans="1:104" s="712" customFormat="1" ht="16.350000000000001" customHeight="1" x14ac:dyDescent="0.2">
      <c r="A74" s="8715"/>
      <c r="B74" s="8151" t="s">
        <v>3026</v>
      </c>
      <c r="C74" s="8152"/>
      <c r="D74" s="6350"/>
      <c r="CA74" s="2157"/>
      <c r="CB74" s="2157"/>
      <c r="CC74" s="2157"/>
      <c r="CD74" s="2157"/>
      <c r="CE74" s="2157"/>
      <c r="CF74" s="2157"/>
      <c r="CG74" s="2157"/>
      <c r="CH74" s="2157"/>
      <c r="CI74" s="2157"/>
      <c r="CJ74" s="2157"/>
      <c r="CK74" s="2157"/>
      <c r="CL74" s="2157"/>
      <c r="CM74" s="2157"/>
      <c r="CN74" s="2157"/>
      <c r="CO74" s="2157"/>
      <c r="CP74" s="2157"/>
      <c r="CQ74" s="2157"/>
      <c r="CR74" s="2157"/>
      <c r="CS74" s="2157"/>
      <c r="CT74" s="2157"/>
      <c r="CU74" s="2157"/>
      <c r="CV74" s="2157"/>
      <c r="CW74" s="2157"/>
      <c r="CX74" s="2157"/>
      <c r="CY74" s="2157"/>
      <c r="CZ74" s="2157"/>
    </row>
    <row r="75" spans="1:104" s="712" customFormat="1" ht="24" customHeight="1" x14ac:dyDescent="0.2">
      <c r="A75" s="8715"/>
      <c r="B75" s="8151" t="s">
        <v>3027</v>
      </c>
      <c r="C75" s="8152"/>
      <c r="D75" s="6350"/>
      <c r="CA75" s="2157"/>
      <c r="CB75" s="2157"/>
      <c r="CC75" s="2157"/>
      <c r="CD75" s="2157"/>
      <c r="CE75" s="2157"/>
      <c r="CF75" s="2157"/>
      <c r="CG75" s="2157"/>
      <c r="CH75" s="2157"/>
      <c r="CI75" s="2157"/>
      <c r="CJ75" s="2157"/>
      <c r="CK75" s="2157"/>
      <c r="CL75" s="2157"/>
      <c r="CM75" s="2157"/>
      <c r="CN75" s="2157"/>
      <c r="CO75" s="2157"/>
      <c r="CP75" s="2157"/>
      <c r="CQ75" s="2157"/>
      <c r="CR75" s="2157"/>
      <c r="CS75" s="2157"/>
      <c r="CT75" s="2157"/>
      <c r="CU75" s="2157"/>
      <c r="CV75" s="2157"/>
      <c r="CW75" s="2157"/>
      <c r="CX75" s="2157"/>
      <c r="CY75" s="2157"/>
      <c r="CZ75" s="2157"/>
    </row>
    <row r="76" spans="1:104" s="712" customFormat="1" ht="16.350000000000001" customHeight="1" x14ac:dyDescent="0.2">
      <c r="A76" s="8715"/>
      <c r="B76" s="8151" t="s">
        <v>3028</v>
      </c>
      <c r="C76" s="8152"/>
      <c r="D76" s="6350"/>
      <c r="CA76" s="2157"/>
      <c r="CB76" s="2157"/>
      <c r="CC76" s="2157"/>
      <c r="CD76" s="2157"/>
      <c r="CE76" s="2157"/>
      <c r="CF76" s="2157"/>
      <c r="CG76" s="2157"/>
      <c r="CH76" s="2157"/>
      <c r="CI76" s="2157"/>
      <c r="CJ76" s="2157"/>
      <c r="CK76" s="2157"/>
      <c r="CL76" s="2157"/>
      <c r="CM76" s="2157"/>
      <c r="CN76" s="2157"/>
      <c r="CO76" s="2157"/>
      <c r="CP76" s="2157"/>
      <c r="CQ76" s="2157"/>
      <c r="CR76" s="2157"/>
      <c r="CS76" s="2157"/>
      <c r="CT76" s="2157"/>
      <c r="CU76" s="2157"/>
      <c r="CV76" s="2157"/>
      <c r="CW76" s="2157"/>
      <c r="CX76" s="2157"/>
      <c r="CY76" s="2157"/>
      <c r="CZ76" s="2157"/>
    </row>
    <row r="77" spans="1:104" s="712" customFormat="1" ht="16.350000000000001" customHeight="1" x14ac:dyDescent="0.2">
      <c r="A77" s="8715"/>
      <c r="B77" s="8151" t="s">
        <v>3029</v>
      </c>
      <c r="C77" s="8152"/>
      <c r="D77" s="6350"/>
      <c r="CA77" s="2157"/>
      <c r="CB77" s="2157"/>
      <c r="CC77" s="2157"/>
      <c r="CD77" s="2157"/>
      <c r="CE77" s="2157"/>
      <c r="CF77" s="2157"/>
      <c r="CG77" s="2157"/>
      <c r="CH77" s="2157"/>
      <c r="CI77" s="2157"/>
      <c r="CJ77" s="2157"/>
      <c r="CK77" s="2157"/>
      <c r="CL77" s="2157"/>
      <c r="CM77" s="2157"/>
      <c r="CN77" s="2157"/>
      <c r="CO77" s="2157"/>
      <c r="CP77" s="2157"/>
      <c r="CQ77" s="2157"/>
      <c r="CR77" s="2157"/>
      <c r="CS77" s="2157"/>
      <c r="CT77" s="2157"/>
      <c r="CU77" s="2157"/>
      <c r="CV77" s="2157"/>
      <c r="CW77" s="2157"/>
      <c r="CX77" s="2157"/>
      <c r="CY77" s="2157"/>
      <c r="CZ77" s="2157"/>
    </row>
    <row r="78" spans="1:104" s="712" customFormat="1" ht="16.350000000000001" customHeight="1" x14ac:dyDescent="0.2">
      <c r="A78" s="8715"/>
      <c r="B78" s="8151" t="s">
        <v>3030</v>
      </c>
      <c r="C78" s="8152"/>
      <c r="D78" s="6350"/>
      <c r="CA78" s="2157"/>
      <c r="CB78" s="2157"/>
      <c r="CC78" s="2157"/>
      <c r="CD78" s="2157"/>
      <c r="CE78" s="2157"/>
      <c r="CF78" s="2157"/>
      <c r="CG78" s="2157"/>
      <c r="CH78" s="2157"/>
      <c r="CI78" s="2157"/>
      <c r="CJ78" s="2157"/>
      <c r="CK78" s="2157"/>
      <c r="CL78" s="2157"/>
      <c r="CM78" s="2157"/>
      <c r="CN78" s="2157"/>
      <c r="CO78" s="2157"/>
      <c r="CP78" s="2157"/>
      <c r="CQ78" s="2157"/>
      <c r="CR78" s="2157"/>
      <c r="CS78" s="2157"/>
      <c r="CT78" s="2157"/>
      <c r="CU78" s="2157"/>
      <c r="CV78" s="2157"/>
      <c r="CW78" s="2157"/>
      <c r="CX78" s="2157"/>
      <c r="CY78" s="2157"/>
      <c r="CZ78" s="2157"/>
    </row>
    <row r="79" spans="1:104" s="712" customFormat="1" ht="16.350000000000001" customHeight="1" x14ac:dyDescent="0.2">
      <c r="A79" s="8715"/>
      <c r="B79" s="8151" t="s">
        <v>3031</v>
      </c>
      <c r="C79" s="8152"/>
      <c r="D79" s="6350"/>
      <c r="CA79" s="2157"/>
      <c r="CB79" s="2157"/>
      <c r="CC79" s="2157"/>
      <c r="CD79" s="2157"/>
      <c r="CE79" s="2157"/>
      <c r="CF79" s="2157"/>
      <c r="CG79" s="2157"/>
      <c r="CH79" s="2157"/>
      <c r="CI79" s="2157"/>
      <c r="CJ79" s="2157"/>
      <c r="CK79" s="2157"/>
      <c r="CL79" s="2157"/>
      <c r="CM79" s="2157"/>
      <c r="CN79" s="2157"/>
      <c r="CO79" s="2157"/>
      <c r="CP79" s="2157"/>
      <c r="CQ79" s="2157"/>
      <c r="CR79" s="2157"/>
      <c r="CS79" s="2157"/>
      <c r="CT79" s="2157"/>
      <c r="CU79" s="2157"/>
      <c r="CV79" s="2157"/>
      <c r="CW79" s="2157"/>
      <c r="CX79" s="2157"/>
      <c r="CY79" s="2157"/>
      <c r="CZ79" s="2157"/>
    </row>
    <row r="80" spans="1:104" s="712" customFormat="1" ht="16.350000000000001" customHeight="1" x14ac:dyDescent="0.2">
      <c r="A80" s="8715"/>
      <c r="B80" s="8151" t="s">
        <v>3032</v>
      </c>
      <c r="C80" s="8152"/>
      <c r="D80" s="6350"/>
      <c r="CA80" s="2157"/>
      <c r="CB80" s="2157"/>
      <c r="CC80" s="2157"/>
      <c r="CD80" s="2157"/>
      <c r="CE80" s="2157"/>
      <c r="CF80" s="2157"/>
      <c r="CG80" s="2157"/>
      <c r="CH80" s="2157"/>
      <c r="CI80" s="2157"/>
      <c r="CJ80" s="2157"/>
      <c r="CK80" s="2157"/>
      <c r="CL80" s="2157"/>
      <c r="CM80" s="2157"/>
      <c r="CN80" s="2157"/>
      <c r="CO80" s="2157"/>
      <c r="CP80" s="2157"/>
      <c r="CQ80" s="2157"/>
      <c r="CR80" s="2157"/>
      <c r="CS80" s="2157"/>
      <c r="CT80" s="2157"/>
      <c r="CU80" s="2157"/>
      <c r="CV80" s="2157"/>
      <c r="CW80" s="2157"/>
      <c r="CX80" s="2157"/>
      <c r="CY80" s="2157"/>
      <c r="CZ80" s="2157"/>
    </row>
    <row r="81" spans="1:104" s="712" customFormat="1" ht="16.350000000000001" customHeight="1" x14ac:dyDescent="0.2">
      <c r="A81" s="8715"/>
      <c r="B81" s="8782" t="s">
        <v>3033</v>
      </c>
      <c r="C81" s="8783"/>
      <c r="D81" s="6351"/>
      <c r="CA81" s="2157"/>
      <c r="CB81" s="2157"/>
      <c r="CC81" s="2157"/>
      <c r="CD81" s="2157"/>
      <c r="CE81" s="2157"/>
      <c r="CF81" s="2157"/>
      <c r="CG81" s="2157"/>
      <c r="CH81" s="2157"/>
      <c r="CI81" s="2157"/>
      <c r="CJ81" s="2157"/>
      <c r="CK81" s="2157"/>
      <c r="CL81" s="2157"/>
      <c r="CM81" s="2157"/>
      <c r="CN81" s="2157"/>
      <c r="CO81" s="2157"/>
      <c r="CP81" s="2157"/>
      <c r="CQ81" s="2157"/>
      <c r="CR81" s="2157"/>
      <c r="CS81" s="2157"/>
      <c r="CT81" s="2157"/>
      <c r="CU81" s="2157"/>
      <c r="CV81" s="2157"/>
      <c r="CW81" s="2157"/>
      <c r="CX81" s="2157"/>
      <c r="CY81" s="2157"/>
      <c r="CZ81" s="2157"/>
    </row>
    <row r="82" spans="1:104" s="712" customFormat="1" ht="16.350000000000001" customHeight="1" x14ac:dyDescent="0.2">
      <c r="A82" s="8715"/>
      <c r="B82" s="8151" t="s">
        <v>3034</v>
      </c>
      <c r="C82" s="8152"/>
      <c r="D82" s="6352"/>
      <c r="CA82" s="2157"/>
      <c r="CB82" s="2157"/>
      <c r="CC82" s="2157"/>
      <c r="CD82" s="2157"/>
      <c r="CE82" s="2157"/>
      <c r="CF82" s="2157"/>
      <c r="CG82" s="2157"/>
      <c r="CH82" s="2157"/>
      <c r="CI82" s="2157"/>
      <c r="CJ82" s="2157"/>
      <c r="CK82" s="2157"/>
      <c r="CL82" s="2157"/>
      <c r="CM82" s="2157"/>
      <c r="CN82" s="2157"/>
      <c r="CO82" s="2157"/>
      <c r="CP82" s="2157"/>
      <c r="CQ82" s="2157"/>
      <c r="CR82" s="2157"/>
      <c r="CS82" s="2157"/>
      <c r="CT82" s="2157"/>
      <c r="CU82" s="2157"/>
      <c r="CV82" s="2157"/>
      <c r="CW82" s="2157"/>
      <c r="CX82" s="2157"/>
      <c r="CY82" s="2157"/>
      <c r="CZ82" s="2157"/>
    </row>
    <row r="83" spans="1:104" s="712" customFormat="1" ht="16.350000000000001" customHeight="1" x14ac:dyDescent="0.2">
      <c r="A83" s="8715"/>
      <c r="B83" s="8151" t="s">
        <v>3035</v>
      </c>
      <c r="C83" s="8152"/>
      <c r="D83" s="6352"/>
      <c r="CA83" s="2157"/>
      <c r="CB83" s="2157"/>
      <c r="CC83" s="2157"/>
      <c r="CD83" s="2157"/>
      <c r="CE83" s="2157"/>
      <c r="CF83" s="2157"/>
      <c r="CG83" s="2157"/>
      <c r="CH83" s="2157"/>
      <c r="CI83" s="2157"/>
      <c r="CJ83" s="2157"/>
      <c r="CK83" s="2157"/>
      <c r="CL83" s="2157"/>
      <c r="CM83" s="2157"/>
      <c r="CN83" s="2157"/>
      <c r="CO83" s="2157"/>
      <c r="CP83" s="2157"/>
      <c r="CQ83" s="2157"/>
      <c r="CR83" s="2157"/>
      <c r="CS83" s="2157"/>
      <c r="CT83" s="2157"/>
      <c r="CU83" s="2157"/>
      <c r="CV83" s="2157"/>
      <c r="CW83" s="2157"/>
      <c r="CX83" s="2157"/>
      <c r="CY83" s="2157"/>
      <c r="CZ83" s="2157"/>
    </row>
    <row r="84" spans="1:104" s="712" customFormat="1" ht="21" customHeight="1" x14ac:dyDescent="0.2">
      <c r="A84" s="8715"/>
      <c r="B84" s="8151" t="s">
        <v>3036</v>
      </c>
      <c r="C84" s="8152"/>
      <c r="D84" s="6352"/>
      <c r="CA84" s="2157"/>
      <c r="CB84" s="2157"/>
      <c r="CC84" s="2157"/>
      <c r="CD84" s="2157"/>
      <c r="CE84" s="2157"/>
      <c r="CF84" s="2157"/>
      <c r="CG84" s="2157"/>
      <c r="CH84" s="2157"/>
      <c r="CI84" s="2157"/>
      <c r="CJ84" s="2157"/>
      <c r="CK84" s="2157"/>
      <c r="CL84" s="2157"/>
      <c r="CM84" s="2157"/>
      <c r="CN84" s="2157"/>
      <c r="CO84" s="2157"/>
      <c r="CP84" s="2157"/>
      <c r="CQ84" s="2157"/>
      <c r="CR84" s="2157"/>
      <c r="CS84" s="2157"/>
      <c r="CT84" s="2157"/>
      <c r="CU84" s="2157"/>
      <c r="CV84" s="2157"/>
      <c r="CW84" s="2157"/>
      <c r="CX84" s="2157"/>
      <c r="CY84" s="2157"/>
      <c r="CZ84" s="2157"/>
    </row>
    <row r="85" spans="1:104" s="712" customFormat="1" ht="20.25" customHeight="1" x14ac:dyDescent="0.2">
      <c r="A85" s="8715"/>
      <c r="B85" s="8151" t="s">
        <v>3037</v>
      </c>
      <c r="C85" s="8152"/>
      <c r="D85" s="6352"/>
      <c r="CA85" s="2157"/>
      <c r="CB85" s="2157"/>
      <c r="CC85" s="2157"/>
      <c r="CD85" s="2157"/>
      <c r="CE85" s="2157"/>
      <c r="CF85" s="2157"/>
      <c r="CG85" s="2157"/>
      <c r="CH85" s="2157"/>
      <c r="CI85" s="2157"/>
      <c r="CJ85" s="2157"/>
      <c r="CK85" s="2157"/>
      <c r="CL85" s="2157"/>
      <c r="CM85" s="2157"/>
      <c r="CN85" s="2157"/>
      <c r="CO85" s="2157"/>
      <c r="CP85" s="2157"/>
      <c r="CQ85" s="2157"/>
      <c r="CR85" s="2157"/>
      <c r="CS85" s="2157"/>
      <c r="CT85" s="2157"/>
      <c r="CU85" s="2157"/>
      <c r="CV85" s="2157"/>
      <c r="CW85" s="2157"/>
      <c r="CX85" s="2157"/>
      <c r="CY85" s="2157"/>
      <c r="CZ85" s="2157"/>
    </row>
    <row r="86" spans="1:104" s="712" customFormat="1" ht="16.350000000000001" customHeight="1" x14ac:dyDescent="0.2">
      <c r="A86" s="8715"/>
      <c r="B86" s="8151" t="s">
        <v>3038</v>
      </c>
      <c r="C86" s="8152"/>
      <c r="D86" s="6352"/>
      <c r="CA86" s="2157"/>
      <c r="CB86" s="2157"/>
      <c r="CC86" s="2157"/>
      <c r="CD86" s="2157"/>
      <c r="CE86" s="2157"/>
      <c r="CF86" s="2157"/>
      <c r="CG86" s="2157"/>
      <c r="CH86" s="2157"/>
      <c r="CI86" s="2157"/>
      <c r="CJ86" s="2157"/>
      <c r="CK86" s="2157"/>
      <c r="CL86" s="2157"/>
      <c r="CM86" s="2157"/>
      <c r="CN86" s="2157"/>
      <c r="CO86" s="2157"/>
      <c r="CP86" s="2157"/>
      <c r="CQ86" s="2157"/>
      <c r="CR86" s="2157"/>
      <c r="CS86" s="2157"/>
      <c r="CT86" s="2157"/>
      <c r="CU86" s="2157"/>
      <c r="CV86" s="2157"/>
      <c r="CW86" s="2157"/>
      <c r="CX86" s="2157"/>
      <c r="CY86" s="2157"/>
      <c r="CZ86" s="2157"/>
    </row>
    <row r="87" spans="1:104" s="712" customFormat="1" ht="16.350000000000001" customHeight="1" x14ac:dyDescent="0.2">
      <c r="A87" s="8715"/>
      <c r="B87" s="8151" t="s">
        <v>3039</v>
      </c>
      <c r="C87" s="8152"/>
      <c r="D87" s="6352"/>
      <c r="H87" s="6353"/>
      <c r="CA87" s="2157"/>
      <c r="CB87" s="2157"/>
      <c r="CC87" s="2157"/>
      <c r="CD87" s="2157"/>
      <c r="CE87" s="2157"/>
      <c r="CF87" s="2157"/>
      <c r="CG87" s="2157"/>
      <c r="CH87" s="2157"/>
      <c r="CI87" s="2157"/>
      <c r="CJ87" s="2157"/>
      <c r="CK87" s="2157"/>
      <c r="CL87" s="2157"/>
      <c r="CM87" s="2157"/>
      <c r="CN87" s="2157"/>
      <c r="CO87" s="2157"/>
      <c r="CP87" s="2157"/>
      <c r="CQ87" s="2157"/>
      <c r="CR87" s="2157"/>
      <c r="CS87" s="2157"/>
      <c r="CT87" s="2157"/>
      <c r="CU87" s="2157"/>
      <c r="CV87" s="2157"/>
      <c r="CW87" s="2157"/>
      <c r="CX87" s="2157"/>
      <c r="CY87" s="2157"/>
      <c r="CZ87" s="2157"/>
    </row>
    <row r="88" spans="1:104" s="712" customFormat="1" ht="16.350000000000001" customHeight="1" x14ac:dyDescent="0.2">
      <c r="A88" s="8788"/>
      <c r="B88" s="8775" t="s">
        <v>3040</v>
      </c>
      <c r="C88" s="8776"/>
      <c r="D88" s="6354"/>
      <c r="CA88" s="2157"/>
      <c r="CB88" s="2157"/>
      <c r="CC88" s="2157"/>
      <c r="CD88" s="2157"/>
      <c r="CE88" s="2157"/>
      <c r="CF88" s="2157"/>
      <c r="CG88" s="2157"/>
      <c r="CH88" s="2157"/>
      <c r="CI88" s="2157"/>
      <c r="CJ88" s="2157"/>
      <c r="CK88" s="2157"/>
      <c r="CL88" s="2157"/>
      <c r="CM88" s="2157"/>
      <c r="CN88" s="2157"/>
      <c r="CO88" s="2157"/>
      <c r="CP88" s="2157"/>
      <c r="CQ88" s="2157"/>
      <c r="CR88" s="2157"/>
      <c r="CS88" s="2157"/>
      <c r="CT88" s="2157"/>
      <c r="CU88" s="2157"/>
      <c r="CV88" s="2157"/>
      <c r="CW88" s="2157"/>
      <c r="CX88" s="2157"/>
      <c r="CY88" s="2157"/>
      <c r="CZ88" s="2157"/>
    </row>
    <row r="89" spans="1:104" s="712" customFormat="1" ht="14.25" x14ac:dyDescent="0.2">
      <c r="A89" s="8768" t="s">
        <v>3041</v>
      </c>
      <c r="B89" s="8778" t="s">
        <v>3042</v>
      </c>
      <c r="C89" s="8779"/>
      <c r="D89" s="6355"/>
      <c r="CA89" s="2157"/>
      <c r="CB89" s="2157"/>
      <c r="CC89" s="2157"/>
      <c r="CD89" s="2157"/>
      <c r="CE89" s="2157"/>
      <c r="CF89" s="2157"/>
      <c r="CG89" s="2157"/>
      <c r="CH89" s="2157"/>
      <c r="CI89" s="2157"/>
      <c r="CJ89" s="2157"/>
      <c r="CK89" s="2157"/>
      <c r="CL89" s="2157"/>
      <c r="CM89" s="2157"/>
      <c r="CN89" s="2157"/>
      <c r="CO89" s="2157"/>
      <c r="CP89" s="2157"/>
      <c r="CQ89" s="2157"/>
      <c r="CR89" s="2157"/>
      <c r="CS89" s="2157"/>
      <c r="CT89" s="2157"/>
      <c r="CU89" s="2157"/>
      <c r="CV89" s="2157"/>
      <c r="CW89" s="2157"/>
      <c r="CX89" s="2157"/>
      <c r="CY89" s="2157"/>
      <c r="CZ89" s="2157"/>
    </row>
    <row r="90" spans="1:104" s="712" customFormat="1" ht="14.25" x14ac:dyDescent="0.2">
      <c r="A90" s="8777"/>
      <c r="B90" s="8151" t="s">
        <v>3043</v>
      </c>
      <c r="C90" s="8152"/>
      <c r="D90" s="6352"/>
      <c r="CA90" s="2157"/>
      <c r="CB90" s="2157"/>
      <c r="CC90" s="2157"/>
      <c r="CD90" s="2157"/>
      <c r="CE90" s="2157"/>
      <c r="CF90" s="2157"/>
      <c r="CG90" s="2157"/>
      <c r="CH90" s="2157"/>
      <c r="CI90" s="2157"/>
      <c r="CJ90" s="2157"/>
      <c r="CK90" s="2157"/>
      <c r="CL90" s="2157"/>
      <c r="CM90" s="2157"/>
      <c r="CN90" s="2157"/>
      <c r="CO90" s="2157"/>
      <c r="CP90" s="2157"/>
      <c r="CQ90" s="2157"/>
      <c r="CR90" s="2157"/>
      <c r="CS90" s="2157"/>
      <c r="CT90" s="2157"/>
      <c r="CU90" s="2157"/>
      <c r="CV90" s="2157"/>
      <c r="CW90" s="2157"/>
      <c r="CX90" s="2157"/>
      <c r="CY90" s="2157"/>
      <c r="CZ90" s="2157"/>
    </row>
    <row r="91" spans="1:104" s="712" customFormat="1" ht="14.25" x14ac:dyDescent="0.2">
      <c r="A91" s="8777"/>
      <c r="B91" s="8151" t="s">
        <v>3044</v>
      </c>
      <c r="C91" s="8152"/>
      <c r="D91" s="6352"/>
      <c r="CA91" s="2157"/>
      <c r="CB91" s="2157"/>
      <c r="CC91" s="2157"/>
      <c r="CD91" s="2157"/>
      <c r="CE91" s="2157"/>
      <c r="CF91" s="2157"/>
      <c r="CG91" s="2157"/>
      <c r="CH91" s="2157"/>
      <c r="CI91" s="2157"/>
      <c r="CJ91" s="2157"/>
      <c r="CK91" s="2157"/>
      <c r="CL91" s="2157"/>
      <c r="CM91" s="2157"/>
      <c r="CN91" s="2157"/>
      <c r="CO91" s="2157"/>
      <c r="CP91" s="2157"/>
      <c r="CQ91" s="2157"/>
      <c r="CR91" s="2157"/>
      <c r="CS91" s="2157"/>
      <c r="CT91" s="2157"/>
      <c r="CU91" s="2157"/>
      <c r="CV91" s="2157"/>
      <c r="CW91" s="2157"/>
      <c r="CX91" s="2157"/>
      <c r="CY91" s="2157"/>
      <c r="CZ91" s="2157"/>
    </row>
    <row r="92" spans="1:104" s="712" customFormat="1" ht="14.25" x14ac:dyDescent="0.2">
      <c r="A92" s="8777"/>
      <c r="B92" s="8151" t="s">
        <v>3045</v>
      </c>
      <c r="C92" s="8152"/>
      <c r="D92" s="6352"/>
      <c r="CA92" s="2157"/>
      <c r="CB92" s="2157"/>
      <c r="CC92" s="2157"/>
      <c r="CD92" s="2157"/>
      <c r="CE92" s="2157"/>
      <c r="CF92" s="2157"/>
      <c r="CG92" s="2157"/>
      <c r="CH92" s="2157"/>
      <c r="CI92" s="2157"/>
      <c r="CJ92" s="2157"/>
      <c r="CK92" s="2157"/>
      <c r="CL92" s="2157"/>
      <c r="CM92" s="2157"/>
      <c r="CN92" s="2157"/>
      <c r="CO92" s="2157"/>
      <c r="CP92" s="2157"/>
      <c r="CQ92" s="2157"/>
      <c r="CR92" s="2157"/>
      <c r="CS92" s="2157"/>
      <c r="CT92" s="2157"/>
      <c r="CU92" s="2157"/>
      <c r="CV92" s="2157"/>
      <c r="CW92" s="2157"/>
      <c r="CX92" s="2157"/>
      <c r="CY92" s="2157"/>
      <c r="CZ92" s="2157"/>
    </row>
    <row r="93" spans="1:104" s="712" customFormat="1" ht="14.25" x14ac:dyDescent="0.2">
      <c r="A93" s="8777"/>
      <c r="B93" s="8775" t="s">
        <v>3046</v>
      </c>
      <c r="C93" s="8776"/>
      <c r="D93" s="6354"/>
      <c r="CA93" s="2157"/>
      <c r="CB93" s="2157"/>
      <c r="CC93" s="2157"/>
      <c r="CD93" s="2157"/>
      <c r="CE93" s="2157"/>
      <c r="CF93" s="2157"/>
      <c r="CG93" s="2157"/>
      <c r="CH93" s="2157"/>
      <c r="CI93" s="2157"/>
      <c r="CJ93" s="2157"/>
      <c r="CK93" s="2157"/>
      <c r="CL93" s="2157"/>
      <c r="CM93" s="2157"/>
      <c r="CN93" s="2157"/>
      <c r="CO93" s="2157"/>
      <c r="CP93" s="2157"/>
      <c r="CQ93" s="2157"/>
      <c r="CR93" s="2157"/>
      <c r="CS93" s="2157"/>
      <c r="CT93" s="2157"/>
      <c r="CU93" s="2157"/>
      <c r="CV93" s="2157"/>
      <c r="CW93" s="2157"/>
      <c r="CX93" s="2157"/>
      <c r="CY93" s="2157"/>
      <c r="CZ93" s="2157"/>
    </row>
    <row r="94" spans="1:104" s="84" customFormat="1" ht="15.75" customHeight="1" x14ac:dyDescent="0.2">
      <c r="A94" s="8770"/>
      <c r="B94" s="8780" t="s">
        <v>3047</v>
      </c>
      <c r="C94" s="8781"/>
      <c r="D94" s="6356"/>
      <c r="E94" s="712"/>
      <c r="CA94" s="1899"/>
      <c r="CB94" s="1899"/>
      <c r="CC94" s="1899"/>
      <c r="CD94" s="1899"/>
      <c r="CE94" s="1899"/>
      <c r="CF94" s="1899"/>
      <c r="CG94" s="1899"/>
      <c r="CH94" s="1899"/>
      <c r="CI94" s="1899"/>
      <c r="CJ94" s="1899"/>
      <c r="CK94" s="1899"/>
      <c r="CL94" s="1899"/>
      <c r="CM94" s="1899"/>
      <c r="CN94" s="1899"/>
      <c r="CO94" s="1899"/>
      <c r="CP94" s="1899"/>
      <c r="CQ94" s="1899"/>
      <c r="CR94" s="1899"/>
      <c r="CS94" s="1899"/>
      <c r="CT94" s="1899"/>
      <c r="CU94" s="1899"/>
      <c r="CV94" s="1899"/>
      <c r="CW94" s="1899"/>
      <c r="CX94" s="1899"/>
      <c r="CY94" s="1899"/>
      <c r="CZ94" s="1899"/>
    </row>
    <row r="95" spans="1:104" s="745" customFormat="1" ht="24" customHeight="1" x14ac:dyDescent="0.2">
      <c r="A95" s="6128" t="s">
        <v>3048</v>
      </c>
      <c r="B95" s="5809"/>
      <c r="C95" s="6267"/>
      <c r="D95" s="5809"/>
      <c r="E95" s="6267"/>
      <c r="F95" s="5809"/>
      <c r="G95" s="5809"/>
      <c r="BZ95" s="1016"/>
      <c r="CA95" s="2157"/>
      <c r="CB95" s="2157"/>
      <c r="CC95" s="2157"/>
      <c r="CD95" s="2157"/>
      <c r="CE95" s="2157"/>
      <c r="CF95" s="2157"/>
      <c r="CG95" s="2157"/>
      <c r="CH95" s="2157"/>
      <c r="CI95" s="2157"/>
      <c r="CJ95" s="2157"/>
      <c r="CK95" s="2157"/>
      <c r="CL95" s="2157"/>
      <c r="CM95" s="2157"/>
      <c r="CN95" s="2157"/>
      <c r="CO95" s="2157"/>
      <c r="CP95" s="2157"/>
      <c r="CQ95" s="2157"/>
      <c r="CR95" s="2157"/>
      <c r="CS95" s="2157"/>
      <c r="CT95" s="2157"/>
      <c r="CU95" s="2157"/>
      <c r="CV95" s="2157"/>
      <c r="CW95" s="2157"/>
      <c r="CX95" s="2157"/>
      <c r="CY95" s="2157"/>
      <c r="CZ95" s="2157"/>
    </row>
    <row r="96" spans="1:104" s="745" customFormat="1" ht="14.25" x14ac:dyDescent="0.2">
      <c r="A96" s="8758" t="s">
        <v>218</v>
      </c>
      <c r="B96" s="8759"/>
      <c r="C96" s="8762" t="s">
        <v>55</v>
      </c>
      <c r="D96" s="8758" t="s">
        <v>3049</v>
      </c>
      <c r="E96" s="8759"/>
      <c r="F96" s="8767" t="s">
        <v>3050</v>
      </c>
      <c r="G96" s="8768"/>
      <c r="BY96" s="1016"/>
      <c r="BZ96" s="1016"/>
      <c r="CA96" s="2157"/>
      <c r="CB96" s="2157"/>
      <c r="CC96" s="2157"/>
      <c r="CD96" s="2157"/>
      <c r="CE96" s="2157"/>
      <c r="CF96" s="2157"/>
      <c r="CG96" s="2157"/>
      <c r="CH96" s="2157"/>
      <c r="CI96" s="2157"/>
      <c r="CJ96" s="2157"/>
      <c r="CK96" s="2157"/>
      <c r="CL96" s="2157"/>
      <c r="CM96" s="2157"/>
      <c r="CN96" s="2157"/>
      <c r="CO96" s="2157"/>
      <c r="CP96" s="2157"/>
      <c r="CQ96" s="2157"/>
      <c r="CR96" s="2157"/>
      <c r="CS96" s="2157"/>
      <c r="CT96" s="2157"/>
      <c r="CU96" s="2157"/>
      <c r="CV96" s="2157"/>
      <c r="CW96" s="2157"/>
      <c r="CX96" s="2157"/>
      <c r="CY96" s="2157"/>
      <c r="CZ96" s="2157"/>
    </row>
    <row r="97" spans="1:104" s="745" customFormat="1" ht="14.25" x14ac:dyDescent="0.2">
      <c r="A97" s="8760"/>
      <c r="B97" s="8761"/>
      <c r="C97" s="8763"/>
      <c r="D97" s="8765"/>
      <c r="E97" s="8766"/>
      <c r="F97" s="8769"/>
      <c r="G97" s="8770"/>
      <c r="BY97" s="1016"/>
      <c r="BZ97" s="1016"/>
      <c r="CA97" s="2157"/>
      <c r="CB97" s="2157"/>
      <c r="CC97" s="2157"/>
      <c r="CD97" s="2157"/>
      <c r="CE97" s="2157"/>
      <c r="CF97" s="2157"/>
      <c r="CG97" s="2157"/>
      <c r="CH97" s="2157"/>
      <c r="CI97" s="2157"/>
      <c r="CJ97" s="2157"/>
      <c r="CK97" s="2157"/>
      <c r="CL97" s="2157"/>
      <c r="CM97" s="2157"/>
      <c r="CN97" s="2157"/>
      <c r="CO97" s="2157"/>
      <c r="CP97" s="2157"/>
      <c r="CQ97" s="2157"/>
      <c r="CR97" s="2157"/>
      <c r="CS97" s="2157"/>
      <c r="CT97" s="2157"/>
      <c r="CU97" s="2157"/>
      <c r="CV97" s="2157"/>
      <c r="CW97" s="2157"/>
      <c r="CX97" s="2157"/>
      <c r="CY97" s="2157"/>
      <c r="CZ97" s="2157"/>
    </row>
    <row r="98" spans="1:104" s="745" customFormat="1" ht="14.25" x14ac:dyDescent="0.2">
      <c r="A98" s="8760"/>
      <c r="B98" s="8761"/>
      <c r="C98" s="8764"/>
      <c r="D98" s="6147" t="s">
        <v>81</v>
      </c>
      <c r="E98" s="6012" t="s">
        <v>56</v>
      </c>
      <c r="F98" s="6357" t="s">
        <v>81</v>
      </c>
      <c r="G98" s="6358" t="s">
        <v>56</v>
      </c>
      <c r="BZ98" s="1016"/>
      <c r="CA98" s="2157"/>
      <c r="CB98" s="2157"/>
      <c r="CC98" s="2157"/>
      <c r="CD98" s="2157"/>
      <c r="CE98" s="2157"/>
      <c r="CF98" s="2157"/>
      <c r="CG98" s="2157"/>
      <c r="CH98" s="2157"/>
      <c r="CI98" s="2157"/>
      <c r="CJ98" s="2157"/>
      <c r="CK98" s="2157"/>
      <c r="CL98" s="2157"/>
      <c r="CM98" s="2157"/>
      <c r="CN98" s="2157"/>
      <c r="CO98" s="2157"/>
      <c r="CP98" s="2157"/>
      <c r="CQ98" s="2157"/>
      <c r="CR98" s="2157"/>
      <c r="CS98" s="2157"/>
      <c r="CT98" s="2157"/>
      <c r="CU98" s="2157"/>
      <c r="CV98" s="2157"/>
      <c r="CW98" s="2157"/>
      <c r="CX98" s="2157"/>
      <c r="CY98" s="2157"/>
      <c r="CZ98" s="2157"/>
    </row>
    <row r="99" spans="1:104" s="745" customFormat="1" ht="14.25" x14ac:dyDescent="0.2">
      <c r="A99" s="8771" t="s">
        <v>3051</v>
      </c>
      <c r="B99" s="8772"/>
      <c r="C99" s="6251">
        <v>0</v>
      </c>
      <c r="D99" s="6359"/>
      <c r="E99" s="6359"/>
      <c r="F99" s="6359"/>
      <c r="G99" s="6359"/>
      <c r="BZ99" s="1016"/>
      <c r="CA99" s="2157"/>
      <c r="CB99" s="2157"/>
      <c r="CC99" s="2157"/>
      <c r="CD99" s="2157"/>
      <c r="CE99" s="2157"/>
      <c r="CF99" s="2157"/>
      <c r="CG99" s="2157"/>
      <c r="CH99" s="2157"/>
      <c r="CI99" s="2157"/>
      <c r="CJ99" s="2157"/>
      <c r="CK99" s="2157"/>
      <c r="CL99" s="2157"/>
      <c r="CM99" s="2157"/>
      <c r="CN99" s="2157"/>
      <c r="CO99" s="2157"/>
      <c r="CP99" s="2157"/>
      <c r="CQ99" s="2157"/>
      <c r="CR99" s="2157"/>
      <c r="CS99" s="2157"/>
      <c r="CT99" s="2157"/>
      <c r="CU99" s="2157"/>
      <c r="CV99" s="2157"/>
      <c r="CW99" s="2157"/>
      <c r="CX99" s="2157"/>
      <c r="CY99" s="2157"/>
      <c r="CZ99" s="2157"/>
    </row>
    <row r="100" spans="1:104" s="712" customFormat="1" ht="14.25" x14ac:dyDescent="0.2">
      <c r="A100" s="8773" t="s">
        <v>3052</v>
      </c>
      <c r="B100" s="8774"/>
      <c r="C100" s="6265">
        <v>0</v>
      </c>
      <c r="D100" s="6360"/>
      <c r="E100" s="6360"/>
      <c r="F100" s="6360"/>
      <c r="G100" s="6360"/>
      <c r="BZ100" s="985"/>
      <c r="CA100" s="2157"/>
      <c r="CB100" s="2157"/>
      <c r="CC100" s="2157"/>
      <c r="CD100" s="2157"/>
      <c r="CE100" s="2157"/>
      <c r="CF100" s="2157"/>
      <c r="CG100" s="2157"/>
      <c r="CH100" s="2157"/>
      <c r="CI100" s="2157"/>
      <c r="CJ100" s="2157"/>
      <c r="CK100" s="2157"/>
      <c r="CL100" s="2157"/>
      <c r="CM100" s="2157"/>
      <c r="CN100" s="2157"/>
      <c r="CO100" s="2157"/>
      <c r="CP100" s="2157"/>
      <c r="CQ100" s="2157"/>
      <c r="CR100" s="2157"/>
      <c r="CS100" s="2157"/>
      <c r="CT100" s="2157"/>
      <c r="CU100" s="2157"/>
      <c r="CV100" s="2157"/>
      <c r="CW100" s="2157"/>
      <c r="CX100" s="2157"/>
      <c r="CY100" s="2157"/>
      <c r="CZ100" s="2157"/>
    </row>
    <row r="101" spans="1:104" s="84" customFormat="1" ht="21" customHeight="1" x14ac:dyDescent="0.2">
      <c r="A101" s="6114" t="s">
        <v>3053</v>
      </c>
      <c r="B101" s="6361"/>
      <c r="C101" s="6362"/>
      <c r="D101" s="6363"/>
      <c r="E101" s="6362"/>
      <c r="F101" s="6363"/>
      <c r="BZ101" s="331"/>
      <c r="CA101" s="1899"/>
      <c r="CB101" s="1899"/>
      <c r="CC101" s="1899"/>
      <c r="CD101" s="1899"/>
      <c r="CE101" s="1899"/>
      <c r="CF101" s="1899"/>
      <c r="CG101" s="1899"/>
      <c r="CH101" s="1899"/>
      <c r="CI101" s="1899"/>
      <c r="CJ101" s="1899"/>
      <c r="CK101" s="1899"/>
      <c r="CL101" s="1899"/>
      <c r="CM101" s="1899"/>
      <c r="CN101" s="1899"/>
      <c r="CO101" s="1899"/>
      <c r="CP101" s="1899"/>
      <c r="CQ101" s="1899"/>
      <c r="CR101" s="1899"/>
      <c r="CS101" s="1899"/>
      <c r="CT101" s="1899"/>
      <c r="CU101" s="1899"/>
      <c r="CV101" s="1899"/>
      <c r="CW101" s="1899"/>
      <c r="CX101" s="1899"/>
      <c r="CY101" s="1899"/>
      <c r="CZ101" s="1899"/>
    </row>
    <row r="102" spans="1:104" s="84" customFormat="1" ht="14.25" x14ac:dyDescent="0.2">
      <c r="A102" s="8756" t="s">
        <v>3054</v>
      </c>
      <c r="B102" s="8756" t="s">
        <v>50</v>
      </c>
      <c r="BU102" s="331"/>
      <c r="BV102" s="1899"/>
      <c r="BW102" s="1899"/>
      <c r="BX102" s="1899"/>
      <c r="BY102" s="1899"/>
      <c r="BZ102" s="1899"/>
      <c r="CA102" s="1899"/>
      <c r="CB102" s="1899"/>
      <c r="CC102" s="1899"/>
      <c r="CD102" s="1899"/>
      <c r="CE102" s="1899"/>
      <c r="CF102" s="1899"/>
      <c r="CG102" s="1899"/>
      <c r="CH102" s="1899"/>
      <c r="CI102" s="1899"/>
      <c r="CJ102" s="1899"/>
      <c r="CK102" s="1899"/>
      <c r="CL102" s="1899"/>
      <c r="CM102" s="1899"/>
      <c r="CN102" s="1899"/>
      <c r="CO102" s="1899"/>
      <c r="CP102" s="1899"/>
      <c r="CQ102" s="1899"/>
      <c r="CR102" s="1899"/>
      <c r="CS102" s="1899"/>
      <c r="CT102" s="1899"/>
      <c r="CU102" s="1899"/>
    </row>
    <row r="103" spans="1:104" s="84" customFormat="1" ht="14.25" x14ac:dyDescent="0.2">
      <c r="A103" s="6558"/>
      <c r="B103" s="6558"/>
      <c r="BU103" s="331"/>
      <c r="BV103" s="1899"/>
      <c r="BW103" s="1899"/>
      <c r="BX103" s="1899"/>
      <c r="BY103" s="1899"/>
      <c r="BZ103" s="1899"/>
      <c r="CA103" s="1899"/>
      <c r="CB103" s="1899"/>
      <c r="CC103" s="1899"/>
      <c r="CD103" s="1899"/>
      <c r="CE103" s="1899"/>
      <c r="CF103" s="1899"/>
      <c r="CG103" s="1899"/>
      <c r="CH103" s="1899"/>
      <c r="CI103" s="1899"/>
      <c r="CJ103" s="1899"/>
      <c r="CK103" s="1899"/>
      <c r="CL103" s="1899"/>
      <c r="CM103" s="1899"/>
      <c r="CN103" s="1899"/>
      <c r="CO103" s="1899"/>
      <c r="CP103" s="1899"/>
      <c r="CQ103" s="1899"/>
      <c r="CR103" s="1899"/>
      <c r="CS103" s="1899"/>
      <c r="CT103" s="1899"/>
      <c r="CU103" s="1899"/>
    </row>
    <row r="104" spans="1:104" s="84" customFormat="1" ht="14.25" x14ac:dyDescent="0.2">
      <c r="A104" s="8757"/>
      <c r="B104" s="8757"/>
      <c r="BU104" s="331"/>
      <c r="BV104" s="1899"/>
      <c r="BW104" s="1899"/>
      <c r="BX104" s="1899"/>
      <c r="BY104" s="1899"/>
      <c r="BZ104" s="1899"/>
      <c r="CA104" s="1899"/>
      <c r="CB104" s="1899"/>
      <c r="CC104" s="1899"/>
      <c r="CD104" s="1899"/>
      <c r="CE104" s="1899"/>
      <c r="CF104" s="1899"/>
      <c r="CG104" s="1899"/>
      <c r="CH104" s="1899"/>
      <c r="CI104" s="1899"/>
      <c r="CJ104" s="1899"/>
      <c r="CK104" s="1899"/>
      <c r="CL104" s="1899"/>
      <c r="CM104" s="1899"/>
      <c r="CN104" s="1899"/>
      <c r="CO104" s="1899"/>
      <c r="CP104" s="1899"/>
      <c r="CQ104" s="1899"/>
      <c r="CR104" s="1899"/>
      <c r="CS104" s="1899"/>
      <c r="CT104" s="1899"/>
      <c r="CU104" s="1899"/>
    </row>
    <row r="105" spans="1:104" s="84" customFormat="1" ht="18" customHeight="1" x14ac:dyDescent="0.2">
      <c r="A105" s="6364" t="s">
        <v>3055</v>
      </c>
      <c r="B105" s="6365"/>
      <c r="BU105" s="331"/>
      <c r="BV105" s="1899"/>
      <c r="BW105" s="1899"/>
      <c r="BX105" s="1899"/>
      <c r="BY105" s="1899"/>
      <c r="BZ105" s="1899"/>
      <c r="CA105" s="1899"/>
      <c r="CB105" s="1899"/>
      <c r="CC105" s="1899"/>
      <c r="CD105" s="1899"/>
      <c r="CE105" s="1899"/>
      <c r="CF105" s="1899"/>
      <c r="CG105" s="1899"/>
      <c r="CH105" s="1899"/>
      <c r="CI105" s="1899"/>
      <c r="CJ105" s="1899"/>
      <c r="CK105" s="1899"/>
      <c r="CL105" s="1899"/>
      <c r="CM105" s="1899"/>
      <c r="CN105" s="1899"/>
      <c r="CO105" s="1899"/>
      <c r="CP105" s="1899"/>
      <c r="CQ105" s="1899"/>
      <c r="CR105" s="1899"/>
      <c r="CS105" s="1899"/>
      <c r="CT105" s="1899"/>
      <c r="CU105" s="1899"/>
    </row>
    <row r="106" spans="1:104" s="84" customFormat="1" ht="22.5" customHeight="1" x14ac:dyDescent="0.2">
      <c r="A106" s="6366" t="s">
        <v>3056</v>
      </c>
      <c r="B106" s="6366"/>
      <c r="C106" s="1102"/>
      <c r="D106" s="1102"/>
      <c r="E106" s="1102"/>
      <c r="F106" s="1102"/>
      <c r="G106" s="1102"/>
      <c r="H106" s="1102"/>
      <c r="BZ106" s="331"/>
      <c r="CA106" s="1899"/>
      <c r="CB106" s="1899"/>
      <c r="CC106" s="1899"/>
      <c r="CD106" s="1899"/>
      <c r="CE106" s="1899"/>
      <c r="CF106" s="1899"/>
      <c r="CG106" s="1899"/>
      <c r="CH106" s="1899"/>
      <c r="CI106" s="1899"/>
      <c r="CJ106" s="1899"/>
      <c r="CK106" s="1899"/>
      <c r="CL106" s="1899"/>
      <c r="CM106" s="1899"/>
      <c r="CN106" s="1899"/>
      <c r="CO106" s="1899"/>
      <c r="CP106" s="1899"/>
      <c r="CQ106" s="1899"/>
      <c r="CR106" s="1899"/>
      <c r="CS106" s="1899"/>
      <c r="CT106" s="1899"/>
      <c r="CU106" s="1899"/>
      <c r="CV106" s="1899"/>
      <c r="CW106" s="1899"/>
      <c r="CX106" s="1899"/>
      <c r="CY106" s="1899"/>
      <c r="CZ106" s="1899"/>
    </row>
    <row r="107" spans="1:104" s="84" customFormat="1" ht="27.75" customHeight="1" x14ac:dyDescent="0.2">
      <c r="A107" s="6117" t="s">
        <v>3057</v>
      </c>
      <c r="B107" s="6367" t="s">
        <v>50</v>
      </c>
      <c r="BZ107" s="331"/>
      <c r="CA107" s="1899"/>
      <c r="CB107" s="1899"/>
      <c r="CC107" s="1899"/>
      <c r="CD107" s="1899"/>
      <c r="CE107" s="1899"/>
      <c r="CF107" s="1899"/>
      <c r="CG107" s="1899"/>
      <c r="CH107" s="1899"/>
      <c r="CI107" s="1899"/>
      <c r="CJ107" s="1899"/>
      <c r="CK107" s="1899"/>
      <c r="CL107" s="1899"/>
      <c r="CM107" s="1899"/>
      <c r="CN107" s="1899"/>
      <c r="CO107" s="1899"/>
      <c r="CP107" s="1899"/>
      <c r="CQ107" s="1899"/>
      <c r="CR107" s="1899"/>
      <c r="CS107" s="1899"/>
      <c r="CT107" s="1899"/>
      <c r="CU107" s="1899"/>
      <c r="CV107" s="1899"/>
      <c r="CW107" s="1899"/>
      <c r="CX107" s="1899"/>
      <c r="CY107" s="1899"/>
      <c r="CZ107" s="1899"/>
    </row>
    <row r="108" spans="1:104" s="84" customFormat="1" ht="14.25" x14ac:dyDescent="0.2">
      <c r="A108" s="6368" t="s">
        <v>3058</v>
      </c>
      <c r="B108" s="6369"/>
      <c r="BZ108" s="331"/>
      <c r="CA108" s="1899"/>
      <c r="CB108" s="1899"/>
      <c r="CC108" s="1899"/>
      <c r="CD108" s="1899"/>
      <c r="CE108" s="1899"/>
      <c r="CF108" s="1899"/>
      <c r="CG108" s="1899"/>
      <c r="CH108" s="1899"/>
      <c r="CI108" s="1899"/>
      <c r="CJ108" s="1899"/>
      <c r="CK108" s="1899"/>
      <c r="CL108" s="1899"/>
      <c r="CM108" s="1899"/>
      <c r="CN108" s="1899"/>
      <c r="CO108" s="1899"/>
      <c r="CP108" s="1899"/>
      <c r="CQ108" s="1899"/>
      <c r="CR108" s="1899"/>
      <c r="CS108" s="1899"/>
      <c r="CT108" s="1899"/>
      <c r="CU108" s="1899"/>
      <c r="CV108" s="1899"/>
      <c r="CW108" s="1899"/>
      <c r="CX108" s="1899"/>
      <c r="CY108" s="1899"/>
      <c r="CZ108" s="1899"/>
    </row>
    <row r="109" spans="1:104" s="84" customFormat="1" ht="14.25" x14ac:dyDescent="0.2">
      <c r="A109" s="6370" t="s">
        <v>3059</v>
      </c>
      <c r="B109" s="6371"/>
      <c r="BZ109" s="331"/>
      <c r="CA109" s="1899"/>
      <c r="CB109" s="1899"/>
      <c r="CC109" s="1899"/>
      <c r="CD109" s="1899"/>
      <c r="CE109" s="1899"/>
      <c r="CF109" s="1899"/>
      <c r="CG109" s="1899"/>
      <c r="CH109" s="1899"/>
      <c r="CI109" s="1899"/>
      <c r="CJ109" s="1899"/>
      <c r="CK109" s="1899"/>
      <c r="CL109" s="1899"/>
      <c r="CM109" s="1899"/>
      <c r="CN109" s="1899"/>
      <c r="CO109" s="1899"/>
      <c r="CP109" s="1899"/>
      <c r="CQ109" s="1899"/>
      <c r="CR109" s="1899"/>
      <c r="CS109" s="1899"/>
      <c r="CT109" s="1899"/>
      <c r="CU109" s="1899"/>
      <c r="CV109" s="1899"/>
      <c r="CW109" s="1899"/>
      <c r="CX109" s="1899"/>
      <c r="CY109" s="1899"/>
      <c r="CZ109" s="1899"/>
    </row>
    <row r="110" spans="1:104" s="84" customFormat="1" ht="14.25" x14ac:dyDescent="0.2">
      <c r="A110" s="6370" t="s">
        <v>3060</v>
      </c>
      <c r="B110" s="6372"/>
      <c r="BZ110" s="331"/>
      <c r="CA110" s="1899"/>
      <c r="CB110" s="1899"/>
      <c r="CC110" s="1899"/>
      <c r="CD110" s="1899"/>
      <c r="CE110" s="1899"/>
      <c r="CF110" s="1899"/>
      <c r="CG110" s="1899"/>
      <c r="CH110" s="1899"/>
      <c r="CI110" s="1899"/>
      <c r="CJ110" s="1899"/>
      <c r="CK110" s="1899"/>
      <c r="CL110" s="1899"/>
      <c r="CM110" s="1899"/>
      <c r="CN110" s="1899"/>
      <c r="CO110" s="1899"/>
      <c r="CP110" s="1899"/>
      <c r="CQ110" s="1899"/>
      <c r="CR110" s="1899"/>
      <c r="CS110" s="1899"/>
      <c r="CT110" s="1899"/>
      <c r="CU110" s="1899"/>
      <c r="CV110" s="1899"/>
      <c r="CW110" s="1899"/>
      <c r="CX110" s="1899"/>
      <c r="CY110" s="1899"/>
      <c r="CZ110" s="1899"/>
    </row>
    <row r="111" spans="1:104" s="84" customFormat="1" ht="14.25" x14ac:dyDescent="0.2">
      <c r="A111" s="6370" t="s">
        <v>3061</v>
      </c>
      <c r="B111" s="6372"/>
      <c r="BZ111" s="331"/>
      <c r="CA111" s="1899"/>
      <c r="CB111" s="1899"/>
      <c r="CC111" s="1899"/>
      <c r="CD111" s="1899"/>
      <c r="CE111" s="1899"/>
      <c r="CF111" s="1899"/>
      <c r="CG111" s="1899"/>
      <c r="CH111" s="1899"/>
      <c r="CI111" s="1899"/>
      <c r="CJ111" s="1899"/>
      <c r="CK111" s="1899"/>
      <c r="CL111" s="1899"/>
      <c r="CM111" s="1899"/>
      <c r="CN111" s="1899"/>
      <c r="CO111" s="1899"/>
      <c r="CP111" s="1899"/>
      <c r="CQ111" s="1899"/>
      <c r="CR111" s="1899"/>
      <c r="CS111" s="1899"/>
      <c r="CT111" s="1899"/>
      <c r="CU111" s="1899"/>
      <c r="CV111" s="1899"/>
      <c r="CW111" s="1899"/>
      <c r="CX111" s="1899"/>
      <c r="CY111" s="1899"/>
      <c r="CZ111" s="1899"/>
    </row>
    <row r="112" spans="1:104" s="84" customFormat="1" ht="14.25" x14ac:dyDescent="0.2">
      <c r="A112" s="6370" t="s">
        <v>3062</v>
      </c>
      <c r="B112" s="6372"/>
      <c r="BZ112" s="331"/>
      <c r="CA112" s="1899"/>
      <c r="CB112" s="1899"/>
      <c r="CC112" s="1899"/>
      <c r="CD112" s="1899"/>
      <c r="CE112" s="1899"/>
      <c r="CF112" s="1899"/>
      <c r="CG112" s="1899"/>
      <c r="CH112" s="1899"/>
      <c r="CI112" s="1899"/>
      <c r="CJ112" s="1899"/>
      <c r="CK112" s="1899"/>
      <c r="CL112" s="1899"/>
      <c r="CM112" s="1899"/>
      <c r="CN112" s="1899"/>
      <c r="CO112" s="1899"/>
      <c r="CP112" s="1899"/>
      <c r="CQ112" s="1899"/>
      <c r="CR112" s="1899"/>
      <c r="CS112" s="1899"/>
      <c r="CT112" s="1899"/>
      <c r="CU112" s="1899"/>
      <c r="CV112" s="1899"/>
      <c r="CW112" s="1899"/>
      <c r="CX112" s="1899"/>
      <c r="CY112" s="1899"/>
      <c r="CZ112" s="1899"/>
    </row>
    <row r="113" spans="1:104" s="84" customFormat="1" ht="14.25" x14ac:dyDescent="0.2">
      <c r="A113" s="6370" t="s">
        <v>3063</v>
      </c>
      <c r="B113" s="6372"/>
      <c r="BZ113" s="331"/>
      <c r="CA113" s="1899"/>
      <c r="CB113" s="1899"/>
      <c r="CC113" s="1899"/>
      <c r="CD113" s="1899"/>
      <c r="CE113" s="1899"/>
      <c r="CF113" s="1899"/>
      <c r="CG113" s="1899"/>
      <c r="CH113" s="1899"/>
      <c r="CI113" s="1899"/>
      <c r="CJ113" s="1899"/>
      <c r="CK113" s="1899"/>
      <c r="CL113" s="1899"/>
      <c r="CM113" s="1899"/>
      <c r="CN113" s="1899"/>
      <c r="CO113" s="1899"/>
      <c r="CP113" s="1899"/>
      <c r="CQ113" s="1899"/>
      <c r="CR113" s="1899"/>
      <c r="CS113" s="1899"/>
      <c r="CT113" s="1899"/>
      <c r="CU113" s="1899"/>
      <c r="CV113" s="1899"/>
      <c r="CW113" s="1899"/>
      <c r="CX113" s="1899"/>
      <c r="CY113" s="1899"/>
      <c r="CZ113" s="1899"/>
    </row>
    <row r="114" spans="1:104" s="84" customFormat="1" ht="14.25" x14ac:dyDescent="0.2">
      <c r="A114" s="6370" t="s">
        <v>3064</v>
      </c>
      <c r="B114" s="6372"/>
      <c r="BZ114" s="331"/>
      <c r="CA114" s="1899"/>
      <c r="CB114" s="1899"/>
      <c r="CC114" s="1899"/>
      <c r="CD114" s="1899"/>
      <c r="CE114" s="1899"/>
      <c r="CF114" s="1899"/>
      <c r="CG114" s="1899"/>
      <c r="CH114" s="1899"/>
      <c r="CI114" s="1899"/>
      <c r="CJ114" s="1899"/>
      <c r="CK114" s="1899"/>
      <c r="CL114" s="1899"/>
      <c r="CM114" s="1899"/>
      <c r="CN114" s="1899"/>
      <c r="CO114" s="1899"/>
      <c r="CP114" s="1899"/>
      <c r="CQ114" s="1899"/>
      <c r="CR114" s="1899"/>
      <c r="CS114" s="1899"/>
      <c r="CT114" s="1899"/>
      <c r="CU114" s="1899"/>
      <c r="CV114" s="1899"/>
      <c r="CW114" s="1899"/>
      <c r="CX114" s="1899"/>
      <c r="CY114" s="1899"/>
      <c r="CZ114" s="1899"/>
    </row>
    <row r="115" spans="1:104" s="84" customFormat="1" ht="14.25" x14ac:dyDescent="0.2">
      <c r="A115" s="6370" t="s">
        <v>3065</v>
      </c>
      <c r="B115" s="6372"/>
      <c r="BZ115" s="331"/>
      <c r="CA115" s="1899"/>
      <c r="CB115" s="1899"/>
      <c r="CC115" s="1899"/>
      <c r="CD115" s="1899"/>
      <c r="CE115" s="1899"/>
      <c r="CF115" s="1899"/>
      <c r="CG115" s="1899"/>
      <c r="CH115" s="1899"/>
      <c r="CI115" s="1899"/>
      <c r="CJ115" s="1899"/>
      <c r="CK115" s="1899"/>
      <c r="CL115" s="1899"/>
      <c r="CM115" s="1899"/>
      <c r="CN115" s="1899"/>
      <c r="CO115" s="1899"/>
      <c r="CP115" s="1899"/>
      <c r="CQ115" s="1899"/>
      <c r="CR115" s="1899"/>
      <c r="CS115" s="1899"/>
      <c r="CT115" s="1899"/>
      <c r="CU115" s="1899"/>
      <c r="CV115" s="1899"/>
      <c r="CW115" s="1899"/>
      <c r="CX115" s="1899"/>
      <c r="CY115" s="1899"/>
      <c r="CZ115" s="1899"/>
    </row>
    <row r="116" spans="1:104" s="84" customFormat="1" ht="14.25" x14ac:dyDescent="0.2">
      <c r="A116" s="6370" t="s">
        <v>3066</v>
      </c>
      <c r="B116" s="6372"/>
      <c r="BZ116" s="331"/>
      <c r="CA116" s="1899"/>
      <c r="CB116" s="1899"/>
      <c r="CC116" s="1899"/>
      <c r="CD116" s="1899"/>
      <c r="CE116" s="1899"/>
      <c r="CF116" s="1899"/>
      <c r="CG116" s="1899"/>
      <c r="CH116" s="1899"/>
      <c r="CI116" s="1899"/>
      <c r="CJ116" s="1899"/>
      <c r="CK116" s="1899"/>
      <c r="CL116" s="1899"/>
      <c r="CM116" s="1899"/>
      <c r="CN116" s="1899"/>
      <c r="CO116" s="1899"/>
      <c r="CP116" s="1899"/>
      <c r="CQ116" s="1899"/>
      <c r="CR116" s="1899"/>
      <c r="CS116" s="1899"/>
      <c r="CT116" s="1899"/>
      <c r="CU116" s="1899"/>
      <c r="CV116" s="1899"/>
      <c r="CW116" s="1899"/>
      <c r="CX116" s="1899"/>
      <c r="CY116" s="1899"/>
      <c r="CZ116" s="1899"/>
    </row>
    <row r="117" spans="1:104" s="84" customFormat="1" ht="27.6" customHeight="1" x14ac:dyDescent="0.2">
      <c r="A117" s="6373" t="s">
        <v>3067</v>
      </c>
      <c r="B117" s="6372"/>
      <c r="BZ117" s="331"/>
      <c r="CA117" s="1899"/>
      <c r="CB117" s="1899"/>
      <c r="CC117" s="1899"/>
      <c r="CD117" s="1899"/>
      <c r="CE117" s="1899"/>
      <c r="CF117" s="1899"/>
      <c r="CG117" s="1899"/>
      <c r="CH117" s="1899"/>
      <c r="CI117" s="1899"/>
      <c r="CJ117" s="1899"/>
      <c r="CK117" s="1899"/>
      <c r="CL117" s="1899"/>
      <c r="CM117" s="1899"/>
      <c r="CN117" s="1899"/>
      <c r="CO117" s="1899"/>
      <c r="CP117" s="1899"/>
      <c r="CQ117" s="1899"/>
      <c r="CR117" s="1899"/>
      <c r="CS117" s="1899"/>
      <c r="CT117" s="1899"/>
      <c r="CU117" s="1899"/>
      <c r="CV117" s="1899"/>
      <c r="CW117" s="1899"/>
      <c r="CX117" s="1899"/>
      <c r="CY117" s="1899"/>
      <c r="CZ117" s="1899"/>
    </row>
    <row r="118" spans="1:104" s="84" customFormat="1" ht="21" x14ac:dyDescent="0.2">
      <c r="A118" s="6373" t="s">
        <v>3068</v>
      </c>
      <c r="B118" s="6372"/>
      <c r="BZ118" s="331"/>
      <c r="CA118" s="1899"/>
      <c r="CB118" s="1899"/>
      <c r="CC118" s="1899"/>
      <c r="CD118" s="1899"/>
      <c r="CE118" s="1899"/>
      <c r="CF118" s="1899"/>
      <c r="CG118" s="1899"/>
      <c r="CH118" s="1899"/>
      <c r="CI118" s="1899"/>
      <c r="CJ118" s="1899"/>
      <c r="CK118" s="1899"/>
      <c r="CL118" s="1899"/>
      <c r="CM118" s="1899"/>
      <c r="CN118" s="1899"/>
      <c r="CO118" s="1899"/>
      <c r="CP118" s="1899"/>
      <c r="CQ118" s="1899"/>
      <c r="CR118" s="1899"/>
      <c r="CS118" s="1899"/>
      <c r="CT118" s="1899"/>
      <c r="CU118" s="1899"/>
      <c r="CV118" s="1899"/>
      <c r="CW118" s="1899"/>
      <c r="CX118" s="1899"/>
      <c r="CY118" s="1899"/>
      <c r="CZ118" s="1899"/>
    </row>
    <row r="119" spans="1:104" s="84" customFormat="1" ht="21" x14ac:dyDescent="0.2">
      <c r="A119" s="6373" t="s">
        <v>3069</v>
      </c>
      <c r="B119" s="6372"/>
      <c r="BZ119" s="331"/>
      <c r="CA119" s="1899"/>
      <c r="CB119" s="1899"/>
      <c r="CC119" s="1899"/>
      <c r="CD119" s="1899"/>
      <c r="CE119" s="1899"/>
      <c r="CF119" s="1899"/>
      <c r="CG119" s="1899"/>
      <c r="CH119" s="1899"/>
      <c r="CI119" s="1899"/>
      <c r="CJ119" s="1899"/>
      <c r="CK119" s="1899"/>
      <c r="CL119" s="1899"/>
      <c r="CM119" s="1899"/>
      <c r="CN119" s="1899"/>
      <c r="CO119" s="1899"/>
      <c r="CP119" s="1899"/>
      <c r="CQ119" s="1899"/>
      <c r="CR119" s="1899"/>
      <c r="CS119" s="1899"/>
      <c r="CT119" s="1899"/>
      <c r="CU119" s="1899"/>
      <c r="CV119" s="1899"/>
      <c r="CW119" s="1899"/>
      <c r="CX119" s="1899"/>
      <c r="CY119" s="1899"/>
      <c r="CZ119" s="1899"/>
    </row>
    <row r="120" spans="1:104" s="84" customFormat="1" ht="14.25" x14ac:dyDescent="0.2">
      <c r="A120" s="6373" t="s">
        <v>3070</v>
      </c>
      <c r="B120" s="6372"/>
      <c r="BZ120" s="331"/>
      <c r="CA120" s="1899"/>
      <c r="CB120" s="1899"/>
      <c r="CC120" s="1899"/>
      <c r="CD120" s="1899"/>
      <c r="CE120" s="1899"/>
      <c r="CF120" s="1899"/>
      <c r="CG120" s="1899"/>
      <c r="CH120" s="1899"/>
      <c r="CI120" s="1899"/>
      <c r="CJ120" s="1899"/>
      <c r="CK120" s="1899"/>
      <c r="CL120" s="1899"/>
      <c r="CM120" s="1899"/>
      <c r="CN120" s="1899"/>
      <c r="CO120" s="1899"/>
      <c r="CP120" s="1899"/>
      <c r="CQ120" s="1899"/>
      <c r="CR120" s="1899"/>
      <c r="CS120" s="1899"/>
      <c r="CT120" s="1899"/>
      <c r="CU120" s="1899"/>
      <c r="CV120" s="1899"/>
      <c r="CW120" s="1899"/>
      <c r="CX120" s="1899"/>
      <c r="CY120" s="1899"/>
      <c r="CZ120" s="1899"/>
    </row>
    <row r="121" spans="1:104" s="84" customFormat="1" ht="14.25" x14ac:dyDescent="0.2">
      <c r="A121" s="6373" t="s">
        <v>3071</v>
      </c>
      <c r="B121" s="6372"/>
      <c r="BZ121" s="331"/>
      <c r="CA121" s="1899"/>
      <c r="CB121" s="1899"/>
      <c r="CC121" s="1899"/>
      <c r="CD121" s="1899"/>
      <c r="CE121" s="1899"/>
      <c r="CF121" s="1899"/>
      <c r="CG121" s="1899"/>
      <c r="CH121" s="1899"/>
      <c r="CI121" s="1899"/>
      <c r="CJ121" s="1899"/>
      <c r="CK121" s="1899"/>
      <c r="CL121" s="1899"/>
      <c r="CM121" s="1899"/>
      <c r="CN121" s="1899"/>
      <c r="CO121" s="1899"/>
      <c r="CP121" s="1899"/>
      <c r="CQ121" s="1899"/>
      <c r="CR121" s="1899"/>
      <c r="CS121" s="1899"/>
      <c r="CT121" s="1899"/>
      <c r="CU121" s="1899"/>
      <c r="CV121" s="1899"/>
      <c r="CW121" s="1899"/>
      <c r="CX121" s="1899"/>
      <c r="CY121" s="1899"/>
      <c r="CZ121" s="1899"/>
    </row>
    <row r="122" spans="1:104" s="84" customFormat="1" ht="21" x14ac:dyDescent="0.2">
      <c r="A122" s="6373" t="s">
        <v>3072</v>
      </c>
      <c r="B122" s="6372"/>
      <c r="BZ122" s="331"/>
      <c r="CA122" s="1899"/>
      <c r="CB122" s="1899"/>
      <c r="CC122" s="1899"/>
      <c r="CD122" s="1899"/>
      <c r="CE122" s="1899"/>
      <c r="CF122" s="1899"/>
      <c r="CG122" s="1899"/>
      <c r="CH122" s="1899"/>
      <c r="CI122" s="1899"/>
      <c r="CJ122" s="1899"/>
      <c r="CK122" s="1899"/>
      <c r="CL122" s="1899"/>
      <c r="CM122" s="1899"/>
      <c r="CN122" s="1899"/>
      <c r="CO122" s="1899"/>
      <c r="CP122" s="1899"/>
      <c r="CQ122" s="1899"/>
      <c r="CR122" s="1899"/>
      <c r="CS122" s="1899"/>
      <c r="CT122" s="1899"/>
      <c r="CU122" s="1899"/>
      <c r="CV122" s="1899"/>
      <c r="CW122" s="1899"/>
      <c r="CX122" s="1899"/>
      <c r="CY122" s="1899"/>
      <c r="CZ122" s="1899"/>
    </row>
    <row r="123" spans="1:104" s="84" customFormat="1" ht="14.25" x14ac:dyDescent="0.2">
      <c r="A123" s="6370" t="s">
        <v>3073</v>
      </c>
      <c r="B123" s="6372"/>
      <c r="BZ123" s="331"/>
      <c r="CA123" s="1899"/>
      <c r="CB123" s="1899"/>
      <c r="CC123" s="1899"/>
      <c r="CD123" s="1899"/>
      <c r="CE123" s="1899"/>
      <c r="CF123" s="1899"/>
      <c r="CG123" s="1899"/>
      <c r="CH123" s="1899"/>
      <c r="CI123" s="1899"/>
      <c r="CJ123" s="1899"/>
      <c r="CK123" s="1899"/>
      <c r="CL123" s="1899"/>
      <c r="CM123" s="1899"/>
      <c r="CN123" s="1899"/>
      <c r="CO123" s="1899"/>
      <c r="CP123" s="1899"/>
      <c r="CQ123" s="1899"/>
      <c r="CR123" s="1899"/>
      <c r="CS123" s="1899"/>
      <c r="CT123" s="1899"/>
      <c r="CU123" s="1899"/>
      <c r="CV123" s="1899"/>
      <c r="CW123" s="1899"/>
      <c r="CX123" s="1899"/>
      <c r="CY123" s="1899"/>
      <c r="CZ123" s="1899"/>
    </row>
    <row r="124" spans="1:104" s="84" customFormat="1" ht="14.25" x14ac:dyDescent="0.2">
      <c r="A124" s="6374" t="s">
        <v>3074</v>
      </c>
      <c r="B124" s="6375"/>
      <c r="BZ124" s="331"/>
      <c r="CA124" s="1899"/>
      <c r="CB124" s="1899"/>
      <c r="CC124" s="1899"/>
      <c r="CD124" s="1899"/>
      <c r="CE124" s="1899"/>
      <c r="CF124" s="1899"/>
      <c r="CG124" s="1899"/>
      <c r="CH124" s="1899"/>
      <c r="CI124" s="1899"/>
      <c r="CJ124" s="1899"/>
      <c r="CK124" s="1899"/>
      <c r="CL124" s="1899"/>
      <c r="CM124" s="1899"/>
      <c r="CN124" s="1899"/>
      <c r="CO124" s="1899"/>
      <c r="CP124" s="1899"/>
      <c r="CQ124" s="1899"/>
      <c r="CR124" s="1899"/>
      <c r="CS124" s="1899"/>
      <c r="CT124" s="1899"/>
      <c r="CU124" s="1899"/>
      <c r="CV124" s="1899"/>
      <c r="CW124" s="1899"/>
      <c r="CX124" s="1899"/>
      <c r="CY124" s="1899"/>
      <c r="CZ124" s="1899"/>
    </row>
    <row r="125" spans="1:104" s="84" customFormat="1" ht="20.25" customHeight="1" x14ac:dyDescent="0.2">
      <c r="A125" s="6376" t="s">
        <v>50</v>
      </c>
      <c r="B125" s="6377"/>
      <c r="BZ125" s="331"/>
      <c r="CA125" s="1899"/>
      <c r="CB125" s="1899"/>
      <c r="CC125" s="1899"/>
      <c r="CD125" s="1899"/>
      <c r="CE125" s="1899"/>
      <c r="CF125" s="1899"/>
      <c r="CG125" s="1899"/>
      <c r="CH125" s="1899"/>
      <c r="CI125" s="1899"/>
      <c r="CJ125" s="1899"/>
      <c r="CK125" s="1899"/>
      <c r="CL125" s="1899"/>
      <c r="CM125" s="1899"/>
      <c r="CN125" s="1899"/>
      <c r="CO125" s="1899"/>
      <c r="CP125" s="1899"/>
      <c r="CQ125" s="1899"/>
      <c r="CR125" s="1899"/>
      <c r="CS125" s="1899"/>
      <c r="CT125" s="1899"/>
      <c r="CU125" s="1899"/>
      <c r="CV125" s="1899"/>
      <c r="CW125" s="1899"/>
      <c r="CX125" s="1899"/>
      <c r="CY125" s="1899"/>
      <c r="CZ125" s="1899"/>
    </row>
  </sheetData>
  <mergeCells count="72">
    <mergeCell ref="A6:T6"/>
    <mergeCell ref="A9:B10"/>
    <mergeCell ref="C9:E9"/>
    <mergeCell ref="F9:G9"/>
    <mergeCell ref="H9:I9"/>
    <mergeCell ref="J9:K9"/>
    <mergeCell ref="L9:M9"/>
    <mergeCell ref="N9:O9"/>
    <mergeCell ref="P9:Q9"/>
    <mergeCell ref="A29:B29"/>
    <mergeCell ref="A11:B11"/>
    <mergeCell ref="A12:B12"/>
    <mergeCell ref="A13:B13"/>
    <mergeCell ref="A14:B14"/>
    <mergeCell ref="A15:B15"/>
    <mergeCell ref="A16:B16"/>
    <mergeCell ref="A17:B17"/>
    <mergeCell ref="A18:B18"/>
    <mergeCell ref="A24:B24"/>
    <mergeCell ref="A27:B27"/>
    <mergeCell ref="A28:B28"/>
    <mergeCell ref="A64:A65"/>
    <mergeCell ref="A31:B32"/>
    <mergeCell ref="C31:C32"/>
    <mergeCell ref="D31:L31"/>
    <mergeCell ref="M31:O31"/>
    <mergeCell ref="A33:A40"/>
    <mergeCell ref="A41:A43"/>
    <mergeCell ref="A44:A46"/>
    <mergeCell ref="A47:A49"/>
    <mergeCell ref="A50:A55"/>
    <mergeCell ref="A56:A59"/>
    <mergeCell ref="A60:A63"/>
    <mergeCell ref="A67:A68"/>
    <mergeCell ref="B67:C68"/>
    <mergeCell ref="D67:D68"/>
    <mergeCell ref="A69:A88"/>
    <mergeCell ref="B69:C69"/>
    <mergeCell ref="B70:C70"/>
    <mergeCell ref="B71:C71"/>
    <mergeCell ref="B72:C72"/>
    <mergeCell ref="B73:C73"/>
    <mergeCell ref="B74:C74"/>
    <mergeCell ref="B86:C86"/>
    <mergeCell ref="B75:C75"/>
    <mergeCell ref="B76:C76"/>
    <mergeCell ref="B77:C77"/>
    <mergeCell ref="B78:C78"/>
    <mergeCell ref="B79:C79"/>
    <mergeCell ref="B80:C80"/>
    <mergeCell ref="B81:C81"/>
    <mergeCell ref="B82:C82"/>
    <mergeCell ref="B83:C83"/>
    <mergeCell ref="B84:C84"/>
    <mergeCell ref="B85:C85"/>
    <mergeCell ref="F96:G97"/>
    <mergeCell ref="A99:B99"/>
    <mergeCell ref="A100:B100"/>
    <mergeCell ref="B87:C87"/>
    <mergeCell ref="B88:C88"/>
    <mergeCell ref="A89:A94"/>
    <mergeCell ref="B89:C89"/>
    <mergeCell ref="B90:C90"/>
    <mergeCell ref="B91:C91"/>
    <mergeCell ref="B92:C92"/>
    <mergeCell ref="B93:C93"/>
    <mergeCell ref="B94:C94"/>
    <mergeCell ref="A102:A104"/>
    <mergeCell ref="B102:B104"/>
    <mergeCell ref="A96:B98"/>
    <mergeCell ref="C96:C98"/>
    <mergeCell ref="D96:E97"/>
  </mergeCells>
  <dataValidations count="5">
    <dataValidation type="whole" allowBlank="1" showInputMessage="1" showErrorMessage="1" errorTitle="ERROR" error="Por favor ingrese solo Números." sqref="D69:D93" xr:uid="{67327356-AB41-4A94-B9EE-DE6C9530E7D2}">
      <formula1>0</formula1>
      <formula2>100000000000000</formula2>
    </dataValidation>
    <dataValidation type="textLength" showInputMessage="1" showErrorMessage="1" sqref="A18:B18 B19:B23 B25:B26 B33:B38 B44 B50 B54 B56 B60 B62:B64" xr:uid="{5E0B8DA1-B65C-43D2-B128-31A2F0D9E2E7}">
      <formula1>1</formula1>
      <formula2>5000</formula2>
    </dataValidation>
    <dataValidation type="whole" operator="greaterThanOrEqual" allowBlank="1" showInputMessage="1" showErrorMessage="1" error="Valor no Permitido" sqref="B43 B55 B51:B53 B45:B46" xr:uid="{E40F9EF4-C20C-41A8-8958-8557A9E7A990}">
      <formula1>0</formula1>
    </dataValidation>
    <dataValidation type="whole" allowBlank="1" showInputMessage="1" showErrorMessage="1" errorTitle="ERROR" error="Por favor ingrese solo Números." sqref="C99:C100" xr:uid="{8E1AB337-1299-4EA2-B364-F9A3BF43E149}">
      <formula1>0</formula1>
      <formula2>100000000000</formula2>
    </dataValidation>
    <dataValidation allowBlank="1" showInputMessage="1" showErrorMessage="1" error="Valor no Permitido" sqref="A15:A16 A108:B125 A47 F14:XFD16 B81:C81 B94 F94:XFD94 B102:XFD105 C101:XFD101 C106:XFD125 B101:B105 A101:A102 A105:A107 D14:D16 B47:B49 D94 D47:XFD49" xr:uid="{1D1859E9-5122-4CA8-9BE7-64E1D66465CD}"/>
  </dataValidations>
  <pageMargins left="0.7" right="0.7" top="0.75" bottom="0.75" header="0.3" footer="0.3"/>
  <pageSetup paperSize="9" orientation="portrait" horizontalDpi="0" verticalDpi="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23BED-3E19-4F2F-B44E-A0F252CEA206}">
  <sheetPr>
    <tabColor theme="0" tint="-0.14999847407452621"/>
  </sheetPr>
  <dimension ref="A1:AN131"/>
  <sheetViews>
    <sheetView topLeftCell="V4" workbookViewId="0">
      <selection activeCell="AG19" sqref="AG19"/>
    </sheetView>
  </sheetViews>
  <sheetFormatPr baseColWidth="10" defaultRowHeight="15" x14ac:dyDescent="0.25"/>
  <cols>
    <col min="1" max="1" width="56.28515625" customWidth="1"/>
    <col min="2" max="2" width="17.42578125" customWidth="1"/>
    <col min="6" max="6" width="16.5703125" customWidth="1"/>
    <col min="12" max="12" width="15.42578125" customWidth="1"/>
    <col min="14" max="14" width="15.140625" customWidth="1"/>
  </cols>
  <sheetData>
    <row r="1" spans="1:40" x14ac:dyDescent="0.25">
      <c r="A1" s="3" t="s">
        <v>0</v>
      </c>
      <c r="B1" s="712"/>
      <c r="C1" s="712"/>
      <c r="D1" s="712"/>
      <c r="E1" s="1103"/>
      <c r="F1" s="1103"/>
      <c r="G1" s="1103"/>
      <c r="H1" s="1103"/>
      <c r="I1" s="1103"/>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712"/>
    </row>
    <row r="2" spans="1:40" x14ac:dyDescent="0.25">
      <c r="A2" s="3" t="s">
        <v>3822</v>
      </c>
      <c r="B2" s="712"/>
      <c r="C2" s="712"/>
      <c r="D2" s="1104"/>
      <c r="E2" s="1104"/>
      <c r="F2" s="1103"/>
      <c r="G2" s="1103"/>
      <c r="H2" s="1103"/>
      <c r="I2" s="1103"/>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712"/>
    </row>
    <row r="3" spans="1:40" x14ac:dyDescent="0.25">
      <c r="A3" s="3" t="s">
        <v>3823</v>
      </c>
      <c r="B3" s="712"/>
      <c r="C3" s="712"/>
      <c r="D3" s="712"/>
      <c r="E3" s="1105"/>
      <c r="F3" s="1106"/>
      <c r="G3" s="1103"/>
      <c r="H3" s="1103"/>
      <c r="I3" s="1103"/>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712"/>
    </row>
    <row r="4" spans="1:40" x14ac:dyDescent="0.25">
      <c r="A4" s="3" t="s">
        <v>3824</v>
      </c>
      <c r="B4" s="712"/>
      <c r="C4" s="712"/>
      <c r="D4" s="712"/>
      <c r="E4" s="1103"/>
      <c r="F4" s="1103"/>
      <c r="G4" s="1103"/>
      <c r="H4" s="1103"/>
      <c r="I4" s="1103"/>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row>
    <row r="5" spans="1:40" x14ac:dyDescent="0.25">
      <c r="A5" s="3" t="s">
        <v>3825</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c r="AB5" s="712"/>
      <c r="AC5" s="712"/>
      <c r="AD5" s="712"/>
      <c r="AE5" s="712"/>
      <c r="AF5" s="712"/>
      <c r="AG5" s="712"/>
      <c r="AH5" s="712"/>
      <c r="AI5" s="712"/>
      <c r="AJ5" s="712"/>
      <c r="AK5" s="712"/>
      <c r="AL5" s="712"/>
      <c r="AM5" s="712"/>
      <c r="AN5" s="712"/>
    </row>
    <row r="6" spans="1:40" ht="15.75" x14ac:dyDescent="0.25">
      <c r="A6" s="712"/>
      <c r="B6" s="1107"/>
      <c r="C6" s="1107"/>
      <c r="D6" s="1107"/>
      <c r="E6" s="1108" t="s">
        <v>3075</v>
      </c>
      <c r="F6" s="1107"/>
      <c r="G6" s="1107"/>
      <c r="H6" s="1107"/>
      <c r="I6" s="1107"/>
      <c r="J6" s="932"/>
      <c r="K6" s="932"/>
      <c r="L6" s="932"/>
      <c r="M6" s="932"/>
      <c r="N6" s="932"/>
      <c r="O6" s="932"/>
      <c r="P6" s="932"/>
      <c r="Q6" s="932"/>
      <c r="R6" s="932"/>
      <c r="S6" s="932"/>
      <c r="T6" s="932"/>
      <c r="U6" s="932"/>
      <c r="V6" s="932"/>
      <c r="W6" s="932"/>
      <c r="X6" s="932"/>
      <c r="Y6" s="932"/>
      <c r="Z6" s="932"/>
      <c r="AA6" s="932"/>
      <c r="AB6" s="932"/>
      <c r="AC6" s="932"/>
      <c r="AD6" s="932"/>
      <c r="AE6" s="932"/>
      <c r="AF6" s="932"/>
      <c r="AG6" s="712"/>
      <c r="AH6" s="712"/>
      <c r="AI6" s="712"/>
      <c r="AJ6" s="712"/>
      <c r="AK6" s="712"/>
      <c r="AL6" s="712"/>
      <c r="AM6" s="712"/>
      <c r="AN6" s="712"/>
    </row>
    <row r="7" spans="1:40" ht="15.75" x14ac:dyDescent="0.25">
      <c r="A7" s="1108"/>
      <c r="B7" s="1107"/>
      <c r="C7" s="1107"/>
      <c r="D7" s="1107"/>
      <c r="E7" s="1107"/>
      <c r="F7" s="1107"/>
      <c r="G7" s="1107"/>
      <c r="H7" s="1107"/>
      <c r="I7" s="1107"/>
      <c r="J7" s="932"/>
      <c r="K7" s="932"/>
      <c r="L7" s="932"/>
      <c r="M7" s="932"/>
      <c r="N7" s="932"/>
      <c r="O7" s="932"/>
      <c r="P7" s="932"/>
      <c r="Q7" s="932"/>
      <c r="R7" s="932"/>
      <c r="S7" s="932"/>
      <c r="T7" s="932"/>
      <c r="U7" s="932"/>
      <c r="V7" s="932"/>
      <c r="W7" s="932"/>
      <c r="X7" s="932"/>
      <c r="Y7" s="932"/>
      <c r="Z7" s="932"/>
      <c r="AA7" s="932"/>
      <c r="AB7" s="932"/>
      <c r="AC7" s="932"/>
      <c r="AD7" s="932"/>
      <c r="AE7" s="932"/>
      <c r="AF7" s="932"/>
      <c r="AG7" s="712"/>
      <c r="AH7" s="712"/>
      <c r="AI7" s="712"/>
      <c r="AJ7" s="712"/>
      <c r="AK7" s="712"/>
      <c r="AL7" s="712"/>
      <c r="AM7" s="712"/>
      <c r="AN7" s="712"/>
    </row>
    <row r="8" spans="1:40" x14ac:dyDescent="0.25">
      <c r="A8" s="1262"/>
      <c r="B8" s="1263"/>
      <c r="C8" s="1263"/>
      <c r="D8" s="1263"/>
      <c r="E8" s="1263"/>
      <c r="F8" s="1263"/>
      <c r="G8" s="1107"/>
      <c r="H8" s="1107"/>
      <c r="I8" s="1107"/>
      <c r="J8" s="932"/>
      <c r="K8" s="932"/>
      <c r="L8" s="932"/>
      <c r="M8" s="932"/>
      <c r="N8" s="932"/>
      <c r="O8" s="932"/>
      <c r="P8" s="932"/>
      <c r="Q8" s="932"/>
      <c r="R8" s="932"/>
      <c r="S8" s="932"/>
      <c r="T8" s="932"/>
      <c r="U8" s="932"/>
      <c r="V8" s="932"/>
      <c r="W8" s="932"/>
      <c r="X8" s="932"/>
      <c r="Y8" s="932"/>
      <c r="Z8" s="932"/>
      <c r="AA8" s="932"/>
      <c r="AB8" s="932"/>
      <c r="AC8" s="932"/>
      <c r="AD8" s="932"/>
      <c r="AE8" s="932"/>
      <c r="AF8" s="932"/>
      <c r="AG8" s="712"/>
      <c r="AH8" s="712"/>
      <c r="AI8" s="712"/>
      <c r="AJ8" s="712"/>
      <c r="AK8" s="712"/>
      <c r="AL8" s="712"/>
      <c r="AM8" s="712"/>
      <c r="AN8" s="712"/>
    </row>
    <row r="9" spans="1:40" x14ac:dyDescent="0.25">
      <c r="A9" s="816" t="s">
        <v>3076</v>
      </c>
      <c r="B9" s="816"/>
      <c r="C9" s="816"/>
      <c r="D9" s="816"/>
      <c r="E9" s="816"/>
      <c r="F9" s="72"/>
      <c r="G9" s="65"/>
      <c r="H9" s="65"/>
      <c r="I9" s="65"/>
      <c r="J9" s="65"/>
      <c r="K9" s="65"/>
      <c r="L9" s="65"/>
      <c r="M9" s="65"/>
      <c r="N9" s="65"/>
      <c r="O9" s="65"/>
      <c r="P9" s="65"/>
      <c r="Q9" s="65"/>
      <c r="R9" s="65"/>
      <c r="S9" s="65"/>
      <c r="T9" s="65"/>
      <c r="U9" s="65"/>
      <c r="V9" s="65"/>
      <c r="W9" s="65"/>
      <c r="X9" s="65"/>
      <c r="Y9" s="65"/>
      <c r="Z9" s="65"/>
      <c r="AA9" s="65"/>
      <c r="AB9" s="65"/>
      <c r="AC9" s="65"/>
      <c r="AD9" s="65"/>
      <c r="AE9" s="65"/>
      <c r="AF9" s="84"/>
      <c r="AG9" s="84"/>
      <c r="AH9" s="84"/>
      <c r="AI9" s="84"/>
      <c r="AJ9" s="84"/>
      <c r="AK9" s="84"/>
      <c r="AL9" s="84"/>
      <c r="AM9" s="84"/>
      <c r="AN9" s="84"/>
    </row>
    <row r="10" spans="1:40" ht="42" customHeight="1" x14ac:dyDescent="0.25">
      <c r="A10" s="8904" t="s">
        <v>3077</v>
      </c>
      <c r="B10" s="8910" t="s">
        <v>3078</v>
      </c>
      <c r="C10" s="8911"/>
      <c r="D10" s="8911"/>
      <c r="E10" s="8882"/>
      <c r="F10" s="8912" t="s">
        <v>3079</v>
      </c>
      <c r="G10" s="8911"/>
      <c r="H10" s="8911"/>
      <c r="I10" s="8911"/>
      <c r="J10" s="8882"/>
      <c r="K10" s="8913" t="s">
        <v>3080</v>
      </c>
      <c r="L10" s="8913"/>
      <c r="M10" s="8913"/>
      <c r="N10" s="8913"/>
      <c r="O10" s="8828" t="s">
        <v>2987</v>
      </c>
      <c r="P10" s="8849"/>
      <c r="Q10" s="8850"/>
      <c r="R10" s="8909" t="s">
        <v>3081</v>
      </c>
      <c r="S10" s="8913"/>
      <c r="T10" s="8913"/>
      <c r="U10" s="8914"/>
      <c r="V10" s="8828" t="s">
        <v>2987</v>
      </c>
      <c r="W10" s="8849"/>
      <c r="X10" s="8850"/>
      <c r="Y10" s="8909" t="s">
        <v>3082</v>
      </c>
      <c r="Z10" s="8849"/>
      <c r="AA10" s="8849"/>
      <c r="AB10" s="8827"/>
      <c r="AC10" s="712"/>
      <c r="AD10" s="745"/>
      <c r="AE10" s="712"/>
      <c r="AF10" s="712"/>
      <c r="AG10" s="712"/>
      <c r="AH10" s="712"/>
      <c r="AI10" s="712"/>
      <c r="AJ10" s="712"/>
      <c r="AK10" s="712"/>
      <c r="AL10" s="712"/>
      <c r="AM10" s="712"/>
      <c r="AN10" s="712"/>
    </row>
    <row r="11" spans="1:40" x14ac:dyDescent="0.25">
      <c r="A11" s="8905"/>
      <c r="B11" s="8866" t="s">
        <v>3083</v>
      </c>
      <c r="C11" s="8863"/>
      <c r="D11" s="8864" t="s">
        <v>3084</v>
      </c>
      <c r="E11" s="8863"/>
      <c r="F11" s="8864" t="s">
        <v>3083</v>
      </c>
      <c r="G11" s="8862"/>
      <c r="H11" s="8863"/>
      <c r="I11" s="8864" t="s">
        <v>3084</v>
      </c>
      <c r="J11" s="8865"/>
      <c r="K11" s="8862" t="s">
        <v>3083</v>
      </c>
      <c r="L11" s="8863"/>
      <c r="M11" s="8864" t="s">
        <v>3084</v>
      </c>
      <c r="N11" s="8862"/>
      <c r="O11" s="8894" t="s">
        <v>3085</v>
      </c>
      <c r="P11" s="8894" t="s">
        <v>3086</v>
      </c>
      <c r="Q11" s="8894"/>
      <c r="R11" s="8862" t="s">
        <v>3083</v>
      </c>
      <c r="S11" s="8863"/>
      <c r="T11" s="8864" t="s">
        <v>3084</v>
      </c>
      <c r="U11" s="8862"/>
      <c r="V11" s="8894" t="s">
        <v>3085</v>
      </c>
      <c r="W11" s="8894" t="s">
        <v>3086</v>
      </c>
      <c r="X11" s="8894"/>
      <c r="Y11" s="8862" t="s">
        <v>3083</v>
      </c>
      <c r="Z11" s="8863"/>
      <c r="AA11" s="8864" t="s">
        <v>3084</v>
      </c>
      <c r="AB11" s="8865"/>
      <c r="AC11" s="712"/>
      <c r="AD11" s="745"/>
      <c r="AE11" s="712"/>
      <c r="AF11" s="712"/>
      <c r="AG11" s="712"/>
      <c r="AH11" s="712"/>
      <c r="AI11" s="712"/>
      <c r="AJ11" s="712"/>
      <c r="AK11" s="712"/>
      <c r="AL11" s="712"/>
      <c r="AM11" s="712"/>
      <c r="AN11" s="712"/>
    </row>
    <row r="12" spans="1:40" ht="21" x14ac:dyDescent="0.25">
      <c r="A12" s="8906"/>
      <c r="B12" s="1109" t="s">
        <v>81</v>
      </c>
      <c r="C12" s="1110" t="s">
        <v>56</v>
      </c>
      <c r="D12" s="688" t="s">
        <v>81</v>
      </c>
      <c r="E12" s="1110" t="s">
        <v>56</v>
      </c>
      <c r="F12" s="688" t="s">
        <v>81</v>
      </c>
      <c r="G12" s="1111"/>
      <c r="H12" s="1110" t="s">
        <v>56</v>
      </c>
      <c r="I12" s="688" t="s">
        <v>81</v>
      </c>
      <c r="J12" s="1112" t="s">
        <v>56</v>
      </c>
      <c r="K12" s="1113" t="s">
        <v>81</v>
      </c>
      <c r="L12" s="1110" t="s">
        <v>56</v>
      </c>
      <c r="M12" s="688" t="s">
        <v>81</v>
      </c>
      <c r="N12" s="1114" t="s">
        <v>56</v>
      </c>
      <c r="O12" s="8894"/>
      <c r="P12" s="1115" t="s">
        <v>3087</v>
      </c>
      <c r="Q12" s="1116" t="s">
        <v>3088</v>
      </c>
      <c r="R12" s="1113" t="s">
        <v>81</v>
      </c>
      <c r="S12" s="1110" t="s">
        <v>56</v>
      </c>
      <c r="T12" s="688" t="s">
        <v>81</v>
      </c>
      <c r="U12" s="1114" t="s">
        <v>56</v>
      </c>
      <c r="V12" s="8894"/>
      <c r="W12" s="1115" t="s">
        <v>3087</v>
      </c>
      <c r="X12" s="1116" t="s">
        <v>3088</v>
      </c>
      <c r="Y12" s="1113" t="s">
        <v>81</v>
      </c>
      <c r="Z12" s="1110" t="s">
        <v>56</v>
      </c>
      <c r="AA12" s="688" t="s">
        <v>81</v>
      </c>
      <c r="AB12" s="1112" t="s">
        <v>56</v>
      </c>
      <c r="AC12" s="712"/>
      <c r="AD12" s="745"/>
      <c r="AE12" s="712"/>
      <c r="AF12" s="712"/>
      <c r="AG12" s="712"/>
      <c r="AH12" s="712"/>
      <c r="AI12" s="712"/>
      <c r="AJ12" s="712"/>
      <c r="AK12" s="712"/>
      <c r="AL12" s="712"/>
      <c r="AM12" s="712"/>
      <c r="AN12" s="712"/>
    </row>
    <row r="13" spans="1:40" x14ac:dyDescent="0.25">
      <c r="A13" s="1117" t="s">
        <v>50</v>
      </c>
      <c r="B13" s="1118">
        <f t="shared" ref="B13:X13" si="0">SUM(B14:B71)</f>
        <v>0</v>
      </c>
      <c r="C13" s="212">
        <f t="shared" si="0"/>
        <v>0</v>
      </c>
      <c r="D13" s="1119">
        <f t="shared" si="0"/>
        <v>0</v>
      </c>
      <c r="E13" s="212">
        <f t="shared" si="0"/>
        <v>0</v>
      </c>
      <c r="F13" s="1119">
        <f t="shared" si="0"/>
        <v>0</v>
      </c>
      <c r="G13" s="205"/>
      <c r="H13" s="212">
        <f t="shared" si="0"/>
        <v>0</v>
      </c>
      <c r="I13" s="1119">
        <f t="shared" si="0"/>
        <v>0</v>
      </c>
      <c r="J13" s="1120">
        <f t="shared" si="0"/>
        <v>0</v>
      </c>
      <c r="K13" s="213">
        <f t="shared" si="0"/>
        <v>0</v>
      </c>
      <c r="L13" s="212">
        <f t="shared" si="0"/>
        <v>0</v>
      </c>
      <c r="M13" s="1119">
        <f t="shared" si="0"/>
        <v>0</v>
      </c>
      <c r="N13" s="1121">
        <f t="shared" si="0"/>
        <v>0</v>
      </c>
      <c r="O13" s="1122">
        <f t="shared" si="0"/>
        <v>0</v>
      </c>
      <c r="P13" s="213">
        <f t="shared" si="0"/>
        <v>0</v>
      </c>
      <c r="Q13" s="1123">
        <f t="shared" si="0"/>
        <v>0</v>
      </c>
      <c r="R13" s="1118">
        <f t="shared" si="0"/>
        <v>0</v>
      </c>
      <c r="S13" s="212">
        <f t="shared" si="0"/>
        <v>0</v>
      </c>
      <c r="T13" s="1119">
        <f t="shared" si="0"/>
        <v>0</v>
      </c>
      <c r="U13" s="1121">
        <f t="shared" si="0"/>
        <v>0</v>
      </c>
      <c r="V13" s="1124">
        <f t="shared" si="0"/>
        <v>0</v>
      </c>
      <c r="W13" s="1124">
        <f t="shared" si="0"/>
        <v>0</v>
      </c>
      <c r="X13" s="1124">
        <f t="shared" si="0"/>
        <v>0</v>
      </c>
      <c r="Y13" s="213">
        <f>SUM(Y14:Y71)</f>
        <v>0</v>
      </c>
      <c r="Z13" s="212">
        <f>SUM(Z14:Z71)</f>
        <v>0</v>
      </c>
      <c r="AA13" s="1119">
        <f>SUM(AA14:AA71)</f>
        <v>0</v>
      </c>
      <c r="AB13" s="1120">
        <f>SUM(AB14:AB71)</f>
        <v>0</v>
      </c>
      <c r="AC13" s="985"/>
      <c r="AD13" s="745"/>
      <c r="AE13" s="712"/>
      <c r="AF13" s="712"/>
      <c r="AG13" s="712"/>
      <c r="AH13" s="712"/>
      <c r="AI13" s="712"/>
      <c r="AJ13" s="712"/>
      <c r="AK13" s="712"/>
      <c r="AL13" s="712"/>
      <c r="AM13" s="712"/>
      <c r="AN13" s="712"/>
    </row>
    <row r="14" spans="1:40" x14ac:dyDescent="0.25">
      <c r="A14" s="1125" t="s">
        <v>1770</v>
      </c>
      <c r="B14" s="1126"/>
      <c r="C14" s="1127"/>
      <c r="D14" s="1128"/>
      <c r="E14" s="1127"/>
      <c r="F14" s="1128"/>
      <c r="G14" s="1129"/>
      <c r="H14" s="1127"/>
      <c r="I14" s="1128"/>
      <c r="J14" s="224"/>
      <c r="K14" s="1130">
        <f t="shared" ref="K14:K71" si="1">SUM(B14+F14)</f>
        <v>0</v>
      </c>
      <c r="L14" s="1131">
        <f t="shared" ref="L14:N45" si="2">SUM(C14+H14)</f>
        <v>0</v>
      </c>
      <c r="M14" s="1132">
        <f t="shared" si="2"/>
        <v>0</v>
      </c>
      <c r="N14" s="1133">
        <f t="shared" si="2"/>
        <v>0</v>
      </c>
      <c r="O14" s="1126"/>
      <c r="P14" s="1129"/>
      <c r="Q14" s="1127"/>
      <c r="R14" s="1126"/>
      <c r="S14" s="1127"/>
      <c r="T14" s="1128"/>
      <c r="U14" s="224"/>
      <c r="V14" s="1126"/>
      <c r="W14" s="1129"/>
      <c r="X14" s="1127"/>
      <c r="Y14" s="1134"/>
      <c r="Z14" s="1135"/>
      <c r="AA14" s="1136"/>
      <c r="AB14" s="1137"/>
      <c r="AC14" s="985"/>
      <c r="AD14" s="745"/>
      <c r="AE14" s="712"/>
      <c r="AF14" s="712"/>
      <c r="AG14" s="712"/>
      <c r="AH14" s="712"/>
      <c r="AI14" s="712"/>
      <c r="AJ14" s="712"/>
      <c r="AK14" s="712"/>
      <c r="AL14" s="712"/>
      <c r="AM14" s="712"/>
      <c r="AN14" s="712"/>
    </row>
    <row r="15" spans="1:40" x14ac:dyDescent="0.25">
      <c r="A15" s="1138" t="s">
        <v>1771</v>
      </c>
      <c r="B15" s="1139"/>
      <c r="C15" s="127"/>
      <c r="D15" s="126"/>
      <c r="E15" s="127"/>
      <c r="F15" s="126"/>
      <c r="G15" s="172"/>
      <c r="H15" s="127"/>
      <c r="I15" s="126"/>
      <c r="J15" s="128"/>
      <c r="K15" s="1140">
        <f t="shared" si="1"/>
        <v>0</v>
      </c>
      <c r="L15" s="1141">
        <f t="shared" si="2"/>
        <v>0</v>
      </c>
      <c r="M15" s="1142">
        <f t="shared" si="2"/>
        <v>0</v>
      </c>
      <c r="N15" s="1143">
        <f t="shared" si="2"/>
        <v>0</v>
      </c>
      <c r="O15" s="1139"/>
      <c r="P15" s="172"/>
      <c r="Q15" s="127"/>
      <c r="R15" s="1139"/>
      <c r="S15" s="127"/>
      <c r="T15" s="126"/>
      <c r="U15" s="128"/>
      <c r="V15" s="1139"/>
      <c r="W15" s="172"/>
      <c r="X15" s="127"/>
      <c r="Y15" s="1144"/>
      <c r="Z15" s="1145"/>
      <c r="AA15" s="1146"/>
      <c r="AB15" s="1147"/>
      <c r="AC15" s="985"/>
      <c r="AD15" s="712"/>
      <c r="AE15" s="712"/>
      <c r="AF15" s="712"/>
      <c r="AG15" s="712"/>
      <c r="AH15" s="712"/>
      <c r="AI15" s="712"/>
      <c r="AJ15" s="712"/>
      <c r="AK15" s="712"/>
      <c r="AL15" s="712"/>
      <c r="AM15" s="712"/>
      <c r="AN15" s="712"/>
    </row>
    <row r="16" spans="1:40" x14ac:dyDescent="0.25">
      <c r="A16" s="1138" t="s">
        <v>1772</v>
      </c>
      <c r="B16" s="1139"/>
      <c r="C16" s="127"/>
      <c r="D16" s="126"/>
      <c r="E16" s="127"/>
      <c r="F16" s="126"/>
      <c r="G16" s="172"/>
      <c r="H16" s="127"/>
      <c r="I16" s="126"/>
      <c r="J16" s="128"/>
      <c r="K16" s="1140">
        <f t="shared" si="1"/>
        <v>0</v>
      </c>
      <c r="L16" s="1141">
        <f t="shared" si="2"/>
        <v>0</v>
      </c>
      <c r="M16" s="1142">
        <f t="shared" si="2"/>
        <v>0</v>
      </c>
      <c r="N16" s="1143">
        <f t="shared" si="2"/>
        <v>0</v>
      </c>
      <c r="O16" s="1139"/>
      <c r="P16" s="172"/>
      <c r="Q16" s="127"/>
      <c r="R16" s="1139"/>
      <c r="S16" s="127"/>
      <c r="T16" s="126"/>
      <c r="U16" s="128"/>
      <c r="V16" s="1139"/>
      <c r="W16" s="172"/>
      <c r="X16" s="127"/>
      <c r="Y16" s="1144"/>
      <c r="Z16" s="1145"/>
      <c r="AA16" s="1146"/>
      <c r="AB16" s="1147"/>
      <c r="AC16" s="985"/>
      <c r="AD16" s="712"/>
      <c r="AE16" s="712"/>
      <c r="AF16" s="712"/>
      <c r="AG16" s="712"/>
      <c r="AH16" s="712"/>
      <c r="AI16" s="712"/>
      <c r="AJ16" s="712"/>
      <c r="AK16" s="712"/>
      <c r="AL16" s="712"/>
      <c r="AM16" s="712"/>
      <c r="AN16" s="712"/>
    </row>
    <row r="17" spans="1:40" ht="25.5" customHeight="1" x14ac:dyDescent="0.25">
      <c r="A17" s="1148" t="s">
        <v>1773</v>
      </c>
      <c r="B17" s="1139"/>
      <c r="C17" s="127"/>
      <c r="D17" s="126"/>
      <c r="E17" s="127"/>
      <c r="F17" s="126"/>
      <c r="G17" s="172"/>
      <c r="H17" s="127"/>
      <c r="I17" s="126"/>
      <c r="J17" s="128"/>
      <c r="K17" s="1140">
        <f t="shared" si="1"/>
        <v>0</v>
      </c>
      <c r="L17" s="1141">
        <f t="shared" si="2"/>
        <v>0</v>
      </c>
      <c r="M17" s="1142">
        <f t="shared" si="2"/>
        <v>0</v>
      </c>
      <c r="N17" s="1143">
        <f t="shared" si="2"/>
        <v>0</v>
      </c>
      <c r="O17" s="1139"/>
      <c r="P17" s="172"/>
      <c r="Q17" s="127"/>
      <c r="R17" s="1139"/>
      <c r="S17" s="127"/>
      <c r="T17" s="126"/>
      <c r="U17" s="128"/>
      <c r="V17" s="1139"/>
      <c r="W17" s="172"/>
      <c r="X17" s="127"/>
      <c r="Y17" s="1144"/>
      <c r="Z17" s="1145"/>
      <c r="AA17" s="1146"/>
      <c r="AB17" s="1147"/>
      <c r="AC17" s="985"/>
      <c r="AD17" s="712"/>
      <c r="AE17" s="712"/>
      <c r="AF17" s="712"/>
      <c r="AG17" s="712"/>
      <c r="AH17" s="712"/>
      <c r="AI17" s="712"/>
      <c r="AJ17" s="712"/>
      <c r="AK17" s="712"/>
      <c r="AL17" s="712"/>
      <c r="AM17" s="712"/>
      <c r="AN17" s="712"/>
    </row>
    <row r="18" spans="1:40" x14ac:dyDescent="0.25">
      <c r="A18" s="1148" t="s">
        <v>1774</v>
      </c>
      <c r="B18" s="1139"/>
      <c r="C18" s="127"/>
      <c r="D18" s="126"/>
      <c r="E18" s="127"/>
      <c r="F18" s="126"/>
      <c r="G18" s="172"/>
      <c r="H18" s="127"/>
      <c r="I18" s="126"/>
      <c r="J18" s="128"/>
      <c r="K18" s="1140">
        <f t="shared" si="1"/>
        <v>0</v>
      </c>
      <c r="L18" s="1141">
        <f t="shared" si="2"/>
        <v>0</v>
      </c>
      <c r="M18" s="1142">
        <f t="shared" si="2"/>
        <v>0</v>
      </c>
      <c r="N18" s="1143">
        <f t="shared" si="2"/>
        <v>0</v>
      </c>
      <c r="O18" s="1139"/>
      <c r="P18" s="172"/>
      <c r="Q18" s="127"/>
      <c r="R18" s="1139"/>
      <c r="S18" s="127"/>
      <c r="T18" s="126"/>
      <c r="U18" s="128"/>
      <c r="V18" s="1139"/>
      <c r="W18" s="172"/>
      <c r="X18" s="127"/>
      <c r="Y18" s="1144"/>
      <c r="Z18" s="1145"/>
      <c r="AA18" s="1146"/>
      <c r="AB18" s="1147"/>
      <c r="AC18" s="985"/>
      <c r="AD18" s="712"/>
      <c r="AE18" s="712"/>
      <c r="AF18" s="712"/>
      <c r="AG18" s="712"/>
      <c r="AH18" s="712"/>
      <c r="AI18" s="712"/>
      <c r="AJ18" s="712"/>
      <c r="AK18" s="712"/>
      <c r="AL18" s="712"/>
      <c r="AM18" s="712"/>
      <c r="AN18" s="712"/>
    </row>
    <row r="19" spans="1:40" x14ac:dyDescent="0.25">
      <c r="A19" s="1138" t="s">
        <v>1775</v>
      </c>
      <c r="B19" s="1139"/>
      <c r="C19" s="127"/>
      <c r="D19" s="126"/>
      <c r="E19" s="127"/>
      <c r="F19" s="126"/>
      <c r="G19" s="172"/>
      <c r="H19" s="127"/>
      <c r="I19" s="126"/>
      <c r="J19" s="128"/>
      <c r="K19" s="1140">
        <f t="shared" si="1"/>
        <v>0</v>
      </c>
      <c r="L19" s="1141">
        <f t="shared" si="2"/>
        <v>0</v>
      </c>
      <c r="M19" s="1142">
        <f t="shared" si="2"/>
        <v>0</v>
      </c>
      <c r="N19" s="1143">
        <f t="shared" si="2"/>
        <v>0</v>
      </c>
      <c r="O19" s="1139"/>
      <c r="P19" s="172"/>
      <c r="Q19" s="127"/>
      <c r="R19" s="1139"/>
      <c r="S19" s="127"/>
      <c r="T19" s="126"/>
      <c r="U19" s="128"/>
      <c r="V19" s="1139"/>
      <c r="W19" s="172"/>
      <c r="X19" s="127"/>
      <c r="Y19" s="1144"/>
      <c r="Z19" s="1145"/>
      <c r="AA19" s="1146"/>
      <c r="AB19" s="1147"/>
      <c r="AC19" s="985"/>
      <c r="AD19" s="712"/>
      <c r="AE19" s="712"/>
      <c r="AF19" s="712"/>
      <c r="AG19" s="712"/>
      <c r="AH19" s="712"/>
      <c r="AI19" s="712"/>
      <c r="AJ19" s="712"/>
      <c r="AK19" s="712"/>
      <c r="AL19" s="712"/>
      <c r="AM19" s="712"/>
      <c r="AN19" s="712"/>
    </row>
    <row r="20" spans="1:40" x14ac:dyDescent="0.25">
      <c r="A20" s="1149" t="s">
        <v>1776</v>
      </c>
      <c r="B20" s="1139"/>
      <c r="C20" s="127"/>
      <c r="D20" s="126"/>
      <c r="E20" s="127"/>
      <c r="F20" s="126"/>
      <c r="G20" s="172"/>
      <c r="H20" s="127"/>
      <c r="I20" s="126"/>
      <c r="J20" s="128"/>
      <c r="K20" s="1140">
        <f t="shared" si="1"/>
        <v>0</v>
      </c>
      <c r="L20" s="1141">
        <f t="shared" si="2"/>
        <v>0</v>
      </c>
      <c r="M20" s="1142">
        <f t="shared" si="2"/>
        <v>0</v>
      </c>
      <c r="N20" s="1143">
        <f t="shared" si="2"/>
        <v>0</v>
      </c>
      <c r="O20" s="1139"/>
      <c r="P20" s="172"/>
      <c r="Q20" s="127"/>
      <c r="R20" s="1139"/>
      <c r="S20" s="127"/>
      <c r="T20" s="126"/>
      <c r="U20" s="128"/>
      <c r="V20" s="1139"/>
      <c r="W20" s="172"/>
      <c r="X20" s="127"/>
      <c r="Y20" s="1144"/>
      <c r="Z20" s="1145"/>
      <c r="AA20" s="1146"/>
      <c r="AB20" s="1147"/>
      <c r="AC20" s="985"/>
      <c r="AD20" s="712"/>
      <c r="AE20" s="712"/>
      <c r="AF20" s="712"/>
      <c r="AG20" s="712"/>
      <c r="AH20" s="712"/>
      <c r="AI20" s="712"/>
      <c r="AJ20" s="712"/>
      <c r="AK20" s="712"/>
      <c r="AL20" s="712"/>
      <c r="AM20" s="712"/>
      <c r="AN20" s="712"/>
    </row>
    <row r="21" spans="1:40" x14ac:dyDescent="0.25">
      <c r="A21" s="1138" t="s">
        <v>1777</v>
      </c>
      <c r="B21" s="1139"/>
      <c r="C21" s="127"/>
      <c r="D21" s="126"/>
      <c r="E21" s="127"/>
      <c r="F21" s="126"/>
      <c r="G21" s="172"/>
      <c r="H21" s="127"/>
      <c r="I21" s="126"/>
      <c r="J21" s="128"/>
      <c r="K21" s="1140">
        <f t="shared" si="1"/>
        <v>0</v>
      </c>
      <c r="L21" s="1141">
        <f t="shared" si="2"/>
        <v>0</v>
      </c>
      <c r="M21" s="1142">
        <f t="shared" si="2"/>
        <v>0</v>
      </c>
      <c r="N21" s="1143">
        <f t="shared" si="2"/>
        <v>0</v>
      </c>
      <c r="O21" s="1139"/>
      <c r="P21" s="172"/>
      <c r="Q21" s="127"/>
      <c r="R21" s="1139"/>
      <c r="S21" s="127"/>
      <c r="T21" s="126"/>
      <c r="U21" s="128"/>
      <c r="V21" s="1139"/>
      <c r="W21" s="172"/>
      <c r="X21" s="127"/>
      <c r="Y21" s="1144"/>
      <c r="Z21" s="1145"/>
      <c r="AA21" s="1146"/>
      <c r="AB21" s="1147"/>
      <c r="AC21" s="985"/>
      <c r="AD21" s="712"/>
      <c r="AE21" s="712"/>
      <c r="AF21" s="712"/>
      <c r="AG21" s="712"/>
      <c r="AH21" s="712"/>
      <c r="AI21" s="712"/>
      <c r="AJ21" s="712"/>
      <c r="AK21" s="712"/>
      <c r="AL21" s="712"/>
      <c r="AM21" s="712"/>
      <c r="AN21" s="712"/>
    </row>
    <row r="22" spans="1:40" x14ac:dyDescent="0.25">
      <c r="A22" s="1138" t="s">
        <v>1778</v>
      </c>
      <c r="B22" s="1139"/>
      <c r="C22" s="127"/>
      <c r="D22" s="126"/>
      <c r="E22" s="127"/>
      <c r="F22" s="126"/>
      <c r="G22" s="172"/>
      <c r="H22" s="127"/>
      <c r="I22" s="126"/>
      <c r="J22" s="128"/>
      <c r="K22" s="1140">
        <f t="shared" si="1"/>
        <v>0</v>
      </c>
      <c r="L22" s="1141">
        <f t="shared" si="2"/>
        <v>0</v>
      </c>
      <c r="M22" s="1142">
        <f t="shared" si="2"/>
        <v>0</v>
      </c>
      <c r="N22" s="1143">
        <f t="shared" si="2"/>
        <v>0</v>
      </c>
      <c r="O22" s="1139"/>
      <c r="P22" s="172"/>
      <c r="Q22" s="127"/>
      <c r="R22" s="1139"/>
      <c r="S22" s="127"/>
      <c r="T22" s="126"/>
      <c r="U22" s="128"/>
      <c r="V22" s="1139"/>
      <c r="W22" s="172"/>
      <c r="X22" s="127"/>
      <c r="Y22" s="1144"/>
      <c r="Z22" s="1145"/>
      <c r="AA22" s="1146"/>
      <c r="AB22" s="1147"/>
      <c r="AC22" s="1150"/>
      <c r="AD22" s="1151"/>
      <c r="AE22" s="1151"/>
      <c r="AF22" s="1151"/>
      <c r="AG22" s="712"/>
      <c r="AH22" s="712"/>
      <c r="AI22" s="712"/>
      <c r="AJ22" s="712"/>
      <c r="AK22" s="712"/>
      <c r="AL22" s="712"/>
      <c r="AM22" s="712"/>
      <c r="AN22" s="712"/>
    </row>
    <row r="23" spans="1:40" x14ac:dyDescent="0.25">
      <c r="A23" s="1138" t="s">
        <v>1779</v>
      </c>
      <c r="B23" s="1139"/>
      <c r="C23" s="127"/>
      <c r="D23" s="126"/>
      <c r="E23" s="127"/>
      <c r="F23" s="126"/>
      <c r="G23" s="172"/>
      <c r="H23" s="127"/>
      <c r="I23" s="126"/>
      <c r="J23" s="128"/>
      <c r="K23" s="1140">
        <f t="shared" si="1"/>
        <v>0</v>
      </c>
      <c r="L23" s="1141">
        <f t="shared" si="2"/>
        <v>0</v>
      </c>
      <c r="M23" s="1142">
        <f t="shared" si="2"/>
        <v>0</v>
      </c>
      <c r="N23" s="1143">
        <f t="shared" si="2"/>
        <v>0</v>
      </c>
      <c r="O23" s="1139"/>
      <c r="P23" s="172"/>
      <c r="Q23" s="127"/>
      <c r="R23" s="1139"/>
      <c r="S23" s="127"/>
      <c r="T23" s="126"/>
      <c r="U23" s="128"/>
      <c r="V23" s="1139"/>
      <c r="W23" s="172"/>
      <c r="X23" s="127"/>
      <c r="Y23" s="1144"/>
      <c r="Z23" s="1145"/>
      <c r="AA23" s="1146"/>
      <c r="AB23" s="1147"/>
      <c r="AC23" s="1150"/>
      <c r="AD23" s="1151"/>
      <c r="AE23" s="1151"/>
      <c r="AF23" s="1151"/>
      <c r="AG23" s="712"/>
      <c r="AH23" s="712"/>
      <c r="AI23" s="712"/>
      <c r="AJ23" s="712"/>
      <c r="AK23" s="712"/>
      <c r="AL23" s="712"/>
      <c r="AM23" s="712"/>
      <c r="AN23" s="712"/>
    </row>
    <row r="24" spans="1:40" x14ac:dyDescent="0.25">
      <c r="A24" s="1138" t="s">
        <v>1780</v>
      </c>
      <c r="B24" s="1139"/>
      <c r="C24" s="127"/>
      <c r="D24" s="126"/>
      <c r="E24" s="127"/>
      <c r="F24" s="126"/>
      <c r="G24" s="172"/>
      <c r="H24" s="127"/>
      <c r="I24" s="126"/>
      <c r="J24" s="128"/>
      <c r="K24" s="1140">
        <f t="shared" si="1"/>
        <v>0</v>
      </c>
      <c r="L24" s="1141">
        <f t="shared" si="2"/>
        <v>0</v>
      </c>
      <c r="M24" s="1142">
        <f t="shared" si="2"/>
        <v>0</v>
      </c>
      <c r="N24" s="1143">
        <f t="shared" si="2"/>
        <v>0</v>
      </c>
      <c r="O24" s="1139"/>
      <c r="P24" s="172"/>
      <c r="Q24" s="127"/>
      <c r="R24" s="1139"/>
      <c r="S24" s="127"/>
      <c r="T24" s="126"/>
      <c r="U24" s="128"/>
      <c r="V24" s="1139"/>
      <c r="W24" s="172"/>
      <c r="X24" s="127"/>
      <c r="Y24" s="1144"/>
      <c r="Z24" s="1145"/>
      <c r="AA24" s="1146"/>
      <c r="AB24" s="1147"/>
      <c r="AC24" s="1150"/>
      <c r="AD24" s="1151"/>
      <c r="AE24" s="1151"/>
      <c r="AF24" s="1151"/>
      <c r="AG24" s="712"/>
      <c r="AH24" s="712"/>
      <c r="AI24" s="712"/>
      <c r="AJ24" s="712"/>
      <c r="AK24" s="712"/>
      <c r="AL24" s="712"/>
      <c r="AM24" s="712"/>
      <c r="AN24" s="712"/>
    </row>
    <row r="25" spans="1:40" x14ac:dyDescent="0.25">
      <c r="A25" s="1138" t="s">
        <v>1781</v>
      </c>
      <c r="B25" s="1139"/>
      <c r="C25" s="127"/>
      <c r="D25" s="126"/>
      <c r="E25" s="127"/>
      <c r="F25" s="126"/>
      <c r="G25" s="172"/>
      <c r="H25" s="127"/>
      <c r="I25" s="126"/>
      <c r="J25" s="128"/>
      <c r="K25" s="1140">
        <f t="shared" si="1"/>
        <v>0</v>
      </c>
      <c r="L25" s="1141">
        <f t="shared" si="2"/>
        <v>0</v>
      </c>
      <c r="M25" s="1142">
        <f t="shared" si="2"/>
        <v>0</v>
      </c>
      <c r="N25" s="1143">
        <f t="shared" si="2"/>
        <v>0</v>
      </c>
      <c r="O25" s="1139"/>
      <c r="P25" s="172"/>
      <c r="Q25" s="127"/>
      <c r="R25" s="1139"/>
      <c r="S25" s="127"/>
      <c r="T25" s="126"/>
      <c r="U25" s="128"/>
      <c r="V25" s="1139"/>
      <c r="W25" s="172"/>
      <c r="X25" s="127"/>
      <c r="Y25" s="1144"/>
      <c r="Z25" s="1145"/>
      <c r="AA25" s="1146"/>
      <c r="AB25" s="1147"/>
      <c r="AC25" s="1150"/>
      <c r="AD25" s="1151"/>
      <c r="AE25" s="1151"/>
      <c r="AF25" s="1151"/>
      <c r="AG25" s="712"/>
      <c r="AH25" s="712"/>
      <c r="AI25" s="712"/>
      <c r="AJ25" s="712"/>
      <c r="AK25" s="712"/>
      <c r="AL25" s="712"/>
      <c r="AM25" s="712"/>
      <c r="AN25" s="712"/>
    </row>
    <row r="26" spans="1:40" x14ac:dyDescent="0.25">
      <c r="A26" s="541" t="s">
        <v>1782</v>
      </c>
      <c r="B26" s="1139"/>
      <c r="C26" s="127"/>
      <c r="D26" s="126"/>
      <c r="E26" s="127"/>
      <c r="F26" s="126"/>
      <c r="G26" s="172"/>
      <c r="H26" s="127"/>
      <c r="I26" s="126"/>
      <c r="J26" s="128"/>
      <c r="K26" s="1140">
        <f t="shared" si="1"/>
        <v>0</v>
      </c>
      <c r="L26" s="1141">
        <f t="shared" si="2"/>
        <v>0</v>
      </c>
      <c r="M26" s="1142">
        <f t="shared" si="2"/>
        <v>0</v>
      </c>
      <c r="N26" s="1143">
        <f t="shared" si="2"/>
        <v>0</v>
      </c>
      <c r="O26" s="1139"/>
      <c r="P26" s="172"/>
      <c r="Q26" s="127"/>
      <c r="R26" s="1139"/>
      <c r="S26" s="127"/>
      <c r="T26" s="126"/>
      <c r="U26" s="128"/>
      <c r="V26" s="1139"/>
      <c r="W26" s="172"/>
      <c r="X26" s="127"/>
      <c r="Y26" s="1144"/>
      <c r="Z26" s="1145"/>
      <c r="AA26" s="1146"/>
      <c r="AB26" s="1147"/>
      <c r="AC26" s="1150"/>
      <c r="AD26" s="1151"/>
      <c r="AE26" s="1151"/>
      <c r="AF26" s="1151"/>
      <c r="AG26" s="712"/>
      <c r="AH26" s="712"/>
      <c r="AI26" s="712"/>
      <c r="AJ26" s="712"/>
      <c r="AK26" s="712"/>
      <c r="AL26" s="712"/>
      <c r="AM26" s="712"/>
      <c r="AN26" s="712"/>
    </row>
    <row r="27" spans="1:40" x14ac:dyDescent="0.25">
      <c r="A27" s="541" t="s">
        <v>1783</v>
      </c>
      <c r="B27" s="1139"/>
      <c r="C27" s="127"/>
      <c r="D27" s="126"/>
      <c r="E27" s="127"/>
      <c r="F27" s="126"/>
      <c r="G27" s="172"/>
      <c r="H27" s="127"/>
      <c r="I27" s="126"/>
      <c r="J27" s="128"/>
      <c r="K27" s="1140">
        <f t="shared" si="1"/>
        <v>0</v>
      </c>
      <c r="L27" s="1141">
        <f t="shared" si="2"/>
        <v>0</v>
      </c>
      <c r="M27" s="1142">
        <f t="shared" si="2"/>
        <v>0</v>
      </c>
      <c r="N27" s="1143">
        <f t="shared" si="2"/>
        <v>0</v>
      </c>
      <c r="O27" s="1139"/>
      <c r="P27" s="172"/>
      <c r="Q27" s="127"/>
      <c r="R27" s="1139"/>
      <c r="S27" s="127"/>
      <c r="T27" s="126"/>
      <c r="U27" s="128"/>
      <c r="V27" s="1139"/>
      <c r="W27" s="172"/>
      <c r="X27" s="127"/>
      <c r="Y27" s="1144"/>
      <c r="Z27" s="1145"/>
      <c r="AA27" s="1146"/>
      <c r="AB27" s="1147"/>
      <c r="AC27" s="1150"/>
      <c r="AD27" s="1151"/>
      <c r="AE27" s="1151"/>
      <c r="AF27" s="1151"/>
      <c r="AG27" s="712"/>
      <c r="AH27" s="712"/>
      <c r="AI27" s="712"/>
      <c r="AJ27" s="712"/>
      <c r="AK27" s="712"/>
      <c r="AL27" s="712"/>
      <c r="AM27" s="712"/>
      <c r="AN27" s="712"/>
    </row>
    <row r="28" spans="1:40" x14ac:dyDescent="0.25">
      <c r="A28" s="541" t="s">
        <v>1784</v>
      </c>
      <c r="B28" s="1139"/>
      <c r="C28" s="127"/>
      <c r="D28" s="126"/>
      <c r="E28" s="127"/>
      <c r="F28" s="126"/>
      <c r="G28" s="172"/>
      <c r="H28" s="127"/>
      <c r="I28" s="126"/>
      <c r="J28" s="128"/>
      <c r="K28" s="1140">
        <f t="shared" si="1"/>
        <v>0</v>
      </c>
      <c r="L28" s="1141">
        <f t="shared" si="2"/>
        <v>0</v>
      </c>
      <c r="M28" s="1142">
        <f t="shared" si="2"/>
        <v>0</v>
      </c>
      <c r="N28" s="1143">
        <f t="shared" si="2"/>
        <v>0</v>
      </c>
      <c r="O28" s="1139"/>
      <c r="P28" s="172"/>
      <c r="Q28" s="127"/>
      <c r="R28" s="1139"/>
      <c r="S28" s="127"/>
      <c r="T28" s="126"/>
      <c r="U28" s="128"/>
      <c r="V28" s="1139"/>
      <c r="W28" s="172"/>
      <c r="X28" s="127"/>
      <c r="Y28" s="1144"/>
      <c r="Z28" s="1145"/>
      <c r="AA28" s="1146"/>
      <c r="AB28" s="1147"/>
      <c r="AC28" s="1150"/>
      <c r="AD28" s="1151"/>
      <c r="AE28" s="1151"/>
      <c r="AF28" s="1151"/>
      <c r="AG28" s="712"/>
      <c r="AH28" s="712"/>
      <c r="AI28" s="712"/>
      <c r="AJ28" s="712"/>
      <c r="AK28" s="712"/>
      <c r="AL28" s="712"/>
      <c r="AM28" s="712"/>
      <c r="AN28" s="712"/>
    </row>
    <row r="29" spans="1:40" x14ac:dyDescent="0.25">
      <c r="A29" s="541" t="s">
        <v>1785</v>
      </c>
      <c r="B29" s="1139"/>
      <c r="C29" s="127"/>
      <c r="D29" s="126"/>
      <c r="E29" s="127"/>
      <c r="F29" s="126"/>
      <c r="G29" s="172"/>
      <c r="H29" s="127"/>
      <c r="I29" s="126"/>
      <c r="J29" s="128"/>
      <c r="K29" s="1140">
        <f t="shared" si="1"/>
        <v>0</v>
      </c>
      <c r="L29" s="1141">
        <f t="shared" si="2"/>
        <v>0</v>
      </c>
      <c r="M29" s="1142">
        <f t="shared" si="2"/>
        <v>0</v>
      </c>
      <c r="N29" s="1143">
        <f t="shared" si="2"/>
        <v>0</v>
      </c>
      <c r="O29" s="1139"/>
      <c r="P29" s="172"/>
      <c r="Q29" s="127"/>
      <c r="R29" s="1139"/>
      <c r="S29" s="127"/>
      <c r="T29" s="126"/>
      <c r="U29" s="128"/>
      <c r="V29" s="1139"/>
      <c r="W29" s="172"/>
      <c r="X29" s="127"/>
      <c r="Y29" s="1144"/>
      <c r="Z29" s="1145"/>
      <c r="AA29" s="1146"/>
      <c r="AB29" s="1147"/>
      <c r="AC29" s="1150"/>
      <c r="AD29" s="1151"/>
      <c r="AE29" s="1151"/>
      <c r="AF29" s="1151"/>
      <c r="AG29" s="712"/>
      <c r="AH29" s="712"/>
      <c r="AI29" s="712"/>
      <c r="AJ29" s="712"/>
      <c r="AK29" s="712"/>
      <c r="AL29" s="712"/>
      <c r="AM29" s="712"/>
      <c r="AN29" s="712"/>
    </row>
    <row r="30" spans="1:40" x14ac:dyDescent="0.25">
      <c r="A30" s="541" t="s">
        <v>1786</v>
      </c>
      <c r="B30" s="1139"/>
      <c r="C30" s="127"/>
      <c r="D30" s="126"/>
      <c r="E30" s="127"/>
      <c r="F30" s="126"/>
      <c r="G30" s="172"/>
      <c r="H30" s="127"/>
      <c r="I30" s="126"/>
      <c r="J30" s="128"/>
      <c r="K30" s="1140">
        <f t="shared" si="1"/>
        <v>0</v>
      </c>
      <c r="L30" s="1141">
        <f t="shared" si="2"/>
        <v>0</v>
      </c>
      <c r="M30" s="1142">
        <f t="shared" si="2"/>
        <v>0</v>
      </c>
      <c r="N30" s="1143">
        <f t="shared" si="2"/>
        <v>0</v>
      </c>
      <c r="O30" s="1139"/>
      <c r="P30" s="172"/>
      <c r="Q30" s="127"/>
      <c r="R30" s="1139"/>
      <c r="S30" s="127"/>
      <c r="T30" s="126"/>
      <c r="U30" s="128"/>
      <c r="V30" s="1139"/>
      <c r="W30" s="172"/>
      <c r="X30" s="127"/>
      <c r="Y30" s="1144"/>
      <c r="Z30" s="1145"/>
      <c r="AA30" s="1146"/>
      <c r="AB30" s="1147"/>
      <c r="AC30" s="1150"/>
      <c r="AD30" s="1151"/>
      <c r="AE30" s="1151"/>
      <c r="AF30" s="1151"/>
      <c r="AG30" s="712"/>
      <c r="AH30" s="712"/>
      <c r="AI30" s="712"/>
      <c r="AJ30" s="712"/>
      <c r="AK30" s="712"/>
      <c r="AL30" s="712"/>
      <c r="AM30" s="712"/>
      <c r="AN30" s="712"/>
    </row>
    <row r="31" spans="1:40" x14ac:dyDescent="0.25">
      <c r="A31" s="541" t="s">
        <v>1787</v>
      </c>
      <c r="B31" s="1139"/>
      <c r="C31" s="127"/>
      <c r="D31" s="126"/>
      <c r="E31" s="127"/>
      <c r="F31" s="126"/>
      <c r="G31" s="172"/>
      <c r="H31" s="127"/>
      <c r="I31" s="126"/>
      <c r="J31" s="128"/>
      <c r="K31" s="1140">
        <f t="shared" si="1"/>
        <v>0</v>
      </c>
      <c r="L31" s="1141">
        <f t="shared" si="2"/>
        <v>0</v>
      </c>
      <c r="M31" s="1142">
        <f t="shared" si="2"/>
        <v>0</v>
      </c>
      <c r="N31" s="1143">
        <f t="shared" si="2"/>
        <v>0</v>
      </c>
      <c r="O31" s="1139"/>
      <c r="P31" s="172"/>
      <c r="Q31" s="127"/>
      <c r="R31" s="1139"/>
      <c r="S31" s="127"/>
      <c r="T31" s="126"/>
      <c r="U31" s="128"/>
      <c r="V31" s="1139"/>
      <c r="W31" s="172"/>
      <c r="X31" s="127"/>
      <c r="Y31" s="1144"/>
      <c r="Z31" s="1145"/>
      <c r="AA31" s="1146"/>
      <c r="AB31" s="1147"/>
      <c r="AC31" s="1150"/>
      <c r="AD31" s="1151"/>
      <c r="AE31" s="1151"/>
      <c r="AF31" s="1151"/>
      <c r="AG31" s="712"/>
      <c r="AH31" s="712"/>
      <c r="AI31" s="712"/>
      <c r="AJ31" s="712"/>
      <c r="AK31" s="712"/>
      <c r="AL31" s="712"/>
      <c r="AM31" s="712"/>
      <c r="AN31" s="712"/>
    </row>
    <row r="32" spans="1:40" x14ac:dyDescent="0.25">
      <c r="A32" s="541" t="s">
        <v>1788</v>
      </c>
      <c r="B32" s="1139"/>
      <c r="C32" s="127"/>
      <c r="D32" s="126"/>
      <c r="E32" s="127"/>
      <c r="F32" s="126"/>
      <c r="G32" s="172"/>
      <c r="H32" s="127"/>
      <c r="I32" s="126"/>
      <c r="J32" s="128"/>
      <c r="K32" s="1140">
        <f t="shared" si="1"/>
        <v>0</v>
      </c>
      <c r="L32" s="1141">
        <f t="shared" si="2"/>
        <v>0</v>
      </c>
      <c r="M32" s="1142">
        <f t="shared" si="2"/>
        <v>0</v>
      </c>
      <c r="N32" s="1143">
        <f t="shared" si="2"/>
        <v>0</v>
      </c>
      <c r="O32" s="1139"/>
      <c r="P32" s="172"/>
      <c r="Q32" s="127"/>
      <c r="R32" s="1139"/>
      <c r="S32" s="127"/>
      <c r="T32" s="126"/>
      <c r="U32" s="128"/>
      <c r="V32" s="1139"/>
      <c r="W32" s="172"/>
      <c r="X32" s="127"/>
      <c r="Y32" s="1144"/>
      <c r="Z32" s="1145"/>
      <c r="AA32" s="1146"/>
      <c r="AB32" s="1147"/>
      <c r="AC32" s="1150"/>
      <c r="AD32" s="1151"/>
      <c r="AE32" s="1151"/>
      <c r="AF32" s="1151"/>
      <c r="AG32" s="712"/>
      <c r="AH32" s="712"/>
      <c r="AI32" s="712"/>
      <c r="AJ32" s="712"/>
      <c r="AK32" s="712"/>
      <c r="AL32" s="712"/>
      <c r="AM32" s="712"/>
      <c r="AN32" s="712"/>
    </row>
    <row r="33" spans="1:40" x14ac:dyDescent="0.25">
      <c r="A33" s="541" t="s">
        <v>1789</v>
      </c>
      <c r="B33" s="1139"/>
      <c r="C33" s="127"/>
      <c r="D33" s="126"/>
      <c r="E33" s="127"/>
      <c r="F33" s="126"/>
      <c r="G33" s="172"/>
      <c r="H33" s="127"/>
      <c r="I33" s="126"/>
      <c r="J33" s="128"/>
      <c r="K33" s="1140">
        <f t="shared" si="1"/>
        <v>0</v>
      </c>
      <c r="L33" s="1141">
        <f t="shared" si="2"/>
        <v>0</v>
      </c>
      <c r="M33" s="1142">
        <f t="shared" si="2"/>
        <v>0</v>
      </c>
      <c r="N33" s="1143">
        <f t="shared" si="2"/>
        <v>0</v>
      </c>
      <c r="O33" s="1139"/>
      <c r="P33" s="172"/>
      <c r="Q33" s="127"/>
      <c r="R33" s="1139"/>
      <c r="S33" s="127"/>
      <c r="T33" s="126"/>
      <c r="U33" s="128"/>
      <c r="V33" s="1139"/>
      <c r="W33" s="172"/>
      <c r="X33" s="127"/>
      <c r="Y33" s="1144"/>
      <c r="Z33" s="1145"/>
      <c r="AA33" s="1146"/>
      <c r="AB33" s="1147"/>
      <c r="AC33" s="1150"/>
      <c r="AD33" s="1151"/>
      <c r="AE33" s="1151"/>
      <c r="AF33" s="1151"/>
      <c r="AG33" s="712"/>
      <c r="AH33" s="712"/>
      <c r="AI33" s="712"/>
      <c r="AJ33" s="712"/>
      <c r="AK33" s="712"/>
      <c r="AL33" s="712"/>
      <c r="AM33" s="712"/>
      <c r="AN33" s="712"/>
    </row>
    <row r="34" spans="1:40" x14ac:dyDescent="0.25">
      <c r="A34" s="541" t="s">
        <v>1790</v>
      </c>
      <c r="B34" s="1139"/>
      <c r="C34" s="127"/>
      <c r="D34" s="126"/>
      <c r="E34" s="127"/>
      <c r="F34" s="126"/>
      <c r="G34" s="172"/>
      <c r="H34" s="127"/>
      <c r="I34" s="126"/>
      <c r="J34" s="128"/>
      <c r="K34" s="1140">
        <f t="shared" si="1"/>
        <v>0</v>
      </c>
      <c r="L34" s="1141">
        <f t="shared" si="2"/>
        <v>0</v>
      </c>
      <c r="M34" s="1142">
        <f t="shared" si="2"/>
        <v>0</v>
      </c>
      <c r="N34" s="1143">
        <f t="shared" si="2"/>
        <v>0</v>
      </c>
      <c r="O34" s="1139"/>
      <c r="P34" s="172"/>
      <c r="Q34" s="127"/>
      <c r="R34" s="1139"/>
      <c r="S34" s="127"/>
      <c r="T34" s="126"/>
      <c r="U34" s="128"/>
      <c r="V34" s="1139"/>
      <c r="W34" s="172"/>
      <c r="X34" s="127"/>
      <c r="Y34" s="1144"/>
      <c r="Z34" s="1145"/>
      <c r="AA34" s="1146"/>
      <c r="AB34" s="1147"/>
      <c r="AC34" s="1150"/>
      <c r="AD34" s="1151"/>
      <c r="AE34" s="1151"/>
      <c r="AF34" s="1151"/>
      <c r="AG34" s="712"/>
      <c r="AH34" s="712"/>
      <c r="AI34" s="712"/>
      <c r="AJ34" s="712"/>
      <c r="AK34" s="712"/>
      <c r="AL34" s="712"/>
      <c r="AM34" s="712"/>
      <c r="AN34" s="712"/>
    </row>
    <row r="35" spans="1:40" x14ac:dyDescent="0.25">
      <c r="A35" s="541" t="s">
        <v>1791</v>
      </c>
      <c r="B35" s="1139"/>
      <c r="C35" s="127"/>
      <c r="D35" s="126"/>
      <c r="E35" s="127"/>
      <c r="F35" s="126"/>
      <c r="G35" s="172"/>
      <c r="H35" s="127"/>
      <c r="I35" s="126"/>
      <c r="J35" s="128"/>
      <c r="K35" s="1140">
        <f t="shared" si="1"/>
        <v>0</v>
      </c>
      <c r="L35" s="1141">
        <f t="shared" si="2"/>
        <v>0</v>
      </c>
      <c r="M35" s="1142">
        <f t="shared" si="2"/>
        <v>0</v>
      </c>
      <c r="N35" s="1143">
        <f t="shared" si="2"/>
        <v>0</v>
      </c>
      <c r="O35" s="1139"/>
      <c r="P35" s="172"/>
      <c r="Q35" s="127"/>
      <c r="R35" s="1139"/>
      <c r="S35" s="127"/>
      <c r="T35" s="126"/>
      <c r="U35" s="128"/>
      <c r="V35" s="1139"/>
      <c r="W35" s="172"/>
      <c r="X35" s="127"/>
      <c r="Y35" s="1144"/>
      <c r="Z35" s="1145"/>
      <c r="AA35" s="1146"/>
      <c r="AB35" s="1147"/>
      <c r="AC35" s="1150"/>
      <c r="AD35" s="1151"/>
      <c r="AE35" s="1151"/>
      <c r="AF35" s="1151"/>
      <c r="AG35" s="712"/>
      <c r="AH35" s="712"/>
      <c r="AI35" s="712"/>
      <c r="AJ35" s="712"/>
      <c r="AK35" s="712"/>
      <c r="AL35" s="712"/>
      <c r="AM35" s="712"/>
      <c r="AN35" s="712"/>
    </row>
    <row r="36" spans="1:40" x14ac:dyDescent="0.25">
      <c r="A36" s="541" t="s">
        <v>1792</v>
      </c>
      <c r="B36" s="1139"/>
      <c r="C36" s="127"/>
      <c r="D36" s="126"/>
      <c r="E36" s="127"/>
      <c r="F36" s="126"/>
      <c r="G36" s="172"/>
      <c r="H36" s="127"/>
      <c r="I36" s="126"/>
      <c r="J36" s="128"/>
      <c r="K36" s="1140">
        <f t="shared" si="1"/>
        <v>0</v>
      </c>
      <c r="L36" s="1141">
        <f t="shared" si="2"/>
        <v>0</v>
      </c>
      <c r="M36" s="1142">
        <f t="shared" si="2"/>
        <v>0</v>
      </c>
      <c r="N36" s="1143">
        <f t="shared" si="2"/>
        <v>0</v>
      </c>
      <c r="O36" s="1139"/>
      <c r="P36" s="172"/>
      <c r="Q36" s="127"/>
      <c r="R36" s="1139"/>
      <c r="S36" s="127"/>
      <c r="T36" s="126"/>
      <c r="U36" s="128"/>
      <c r="V36" s="1139"/>
      <c r="W36" s="172"/>
      <c r="X36" s="127"/>
      <c r="Y36" s="1144"/>
      <c r="Z36" s="1145"/>
      <c r="AA36" s="1146"/>
      <c r="AB36" s="1147"/>
      <c r="AC36" s="1150"/>
      <c r="AD36" s="1151"/>
      <c r="AE36" s="1151"/>
      <c r="AF36" s="1151"/>
      <c r="AG36" s="712"/>
      <c r="AH36" s="712"/>
      <c r="AI36" s="712"/>
      <c r="AJ36" s="712"/>
      <c r="AK36" s="712"/>
      <c r="AL36" s="712"/>
      <c r="AM36" s="712"/>
      <c r="AN36" s="712"/>
    </row>
    <row r="37" spans="1:40" x14ac:dyDescent="0.25">
      <c r="A37" s="541" t="s">
        <v>1793</v>
      </c>
      <c r="B37" s="1139"/>
      <c r="C37" s="127"/>
      <c r="D37" s="126"/>
      <c r="E37" s="127"/>
      <c r="F37" s="126"/>
      <c r="G37" s="172"/>
      <c r="H37" s="127"/>
      <c r="I37" s="126"/>
      <c r="J37" s="128"/>
      <c r="K37" s="1140">
        <f t="shared" si="1"/>
        <v>0</v>
      </c>
      <c r="L37" s="1141">
        <f t="shared" si="2"/>
        <v>0</v>
      </c>
      <c r="M37" s="1142">
        <f t="shared" si="2"/>
        <v>0</v>
      </c>
      <c r="N37" s="1143">
        <f t="shared" si="2"/>
        <v>0</v>
      </c>
      <c r="O37" s="1139"/>
      <c r="P37" s="172"/>
      <c r="Q37" s="127"/>
      <c r="R37" s="1139"/>
      <c r="S37" s="127"/>
      <c r="T37" s="126"/>
      <c r="U37" s="128"/>
      <c r="V37" s="1139"/>
      <c r="W37" s="172"/>
      <c r="X37" s="127"/>
      <c r="Y37" s="1144"/>
      <c r="Z37" s="1145"/>
      <c r="AA37" s="1146"/>
      <c r="AB37" s="1147"/>
      <c r="AC37" s="1150"/>
      <c r="AD37" s="1151"/>
      <c r="AE37" s="1151"/>
      <c r="AF37" s="1151"/>
      <c r="AG37" s="712"/>
      <c r="AH37" s="712"/>
      <c r="AI37" s="712"/>
      <c r="AJ37" s="712"/>
      <c r="AK37" s="712"/>
      <c r="AL37" s="712"/>
      <c r="AM37" s="712"/>
      <c r="AN37" s="712"/>
    </row>
    <row r="38" spans="1:40" x14ac:dyDescent="0.25">
      <c r="A38" s="541" t="s">
        <v>1794</v>
      </c>
      <c r="B38" s="1139"/>
      <c r="C38" s="127"/>
      <c r="D38" s="126"/>
      <c r="E38" s="127"/>
      <c r="F38" s="126"/>
      <c r="G38" s="172"/>
      <c r="H38" s="127"/>
      <c r="I38" s="126"/>
      <c r="J38" s="128"/>
      <c r="K38" s="1140">
        <f t="shared" si="1"/>
        <v>0</v>
      </c>
      <c r="L38" s="1141">
        <f t="shared" si="2"/>
        <v>0</v>
      </c>
      <c r="M38" s="1142">
        <f t="shared" si="2"/>
        <v>0</v>
      </c>
      <c r="N38" s="1143">
        <f t="shared" si="2"/>
        <v>0</v>
      </c>
      <c r="O38" s="1139"/>
      <c r="P38" s="172"/>
      <c r="Q38" s="127"/>
      <c r="R38" s="1139"/>
      <c r="S38" s="127"/>
      <c r="T38" s="126"/>
      <c r="U38" s="128"/>
      <c r="V38" s="1139"/>
      <c r="W38" s="172"/>
      <c r="X38" s="127"/>
      <c r="Y38" s="1144"/>
      <c r="Z38" s="1145"/>
      <c r="AA38" s="1146"/>
      <c r="AB38" s="1147"/>
      <c r="AC38" s="1150"/>
      <c r="AD38" s="1151"/>
      <c r="AE38" s="1151"/>
      <c r="AF38" s="1151"/>
      <c r="AG38" s="712"/>
      <c r="AH38" s="712"/>
      <c r="AI38" s="712"/>
      <c r="AJ38" s="712"/>
      <c r="AK38" s="712"/>
      <c r="AL38" s="712"/>
      <c r="AM38" s="712"/>
      <c r="AN38" s="712"/>
    </row>
    <row r="39" spans="1:40" ht="26.25" customHeight="1" x14ac:dyDescent="0.25">
      <c r="A39" s="1152" t="s">
        <v>1795</v>
      </c>
      <c r="B39" s="1139"/>
      <c r="C39" s="127"/>
      <c r="D39" s="126"/>
      <c r="E39" s="127"/>
      <c r="F39" s="126"/>
      <c r="G39" s="172"/>
      <c r="H39" s="127"/>
      <c r="I39" s="126"/>
      <c r="J39" s="128"/>
      <c r="K39" s="1140">
        <f t="shared" si="1"/>
        <v>0</v>
      </c>
      <c r="L39" s="1141">
        <f t="shared" si="2"/>
        <v>0</v>
      </c>
      <c r="M39" s="1142">
        <f t="shared" si="2"/>
        <v>0</v>
      </c>
      <c r="N39" s="1143">
        <f t="shared" si="2"/>
        <v>0</v>
      </c>
      <c r="O39" s="1139"/>
      <c r="P39" s="172"/>
      <c r="Q39" s="127"/>
      <c r="R39" s="1139"/>
      <c r="S39" s="127"/>
      <c r="T39" s="126"/>
      <c r="U39" s="128"/>
      <c r="V39" s="1139"/>
      <c r="W39" s="172"/>
      <c r="X39" s="127"/>
      <c r="Y39" s="1144"/>
      <c r="Z39" s="1145"/>
      <c r="AA39" s="1146"/>
      <c r="AB39" s="1147"/>
      <c r="AC39" s="1150"/>
      <c r="AD39" s="1151"/>
      <c r="AE39" s="1151"/>
      <c r="AF39" s="1151"/>
      <c r="AG39" s="712"/>
      <c r="AH39" s="712"/>
      <c r="AI39" s="712"/>
      <c r="AJ39" s="712"/>
      <c r="AK39" s="712"/>
      <c r="AL39" s="712"/>
      <c r="AM39" s="712"/>
      <c r="AN39" s="712"/>
    </row>
    <row r="40" spans="1:40" x14ac:dyDescent="0.25">
      <c r="A40" s="1152" t="s">
        <v>3089</v>
      </c>
      <c r="B40" s="1139"/>
      <c r="C40" s="127"/>
      <c r="D40" s="126"/>
      <c r="E40" s="127"/>
      <c r="F40" s="126"/>
      <c r="G40" s="172"/>
      <c r="H40" s="127"/>
      <c r="I40" s="126"/>
      <c r="J40" s="128"/>
      <c r="K40" s="1140">
        <f t="shared" si="1"/>
        <v>0</v>
      </c>
      <c r="L40" s="1141">
        <f t="shared" si="2"/>
        <v>0</v>
      </c>
      <c r="M40" s="1142">
        <f t="shared" si="2"/>
        <v>0</v>
      </c>
      <c r="N40" s="1143">
        <f t="shared" si="2"/>
        <v>0</v>
      </c>
      <c r="O40" s="1139"/>
      <c r="P40" s="172"/>
      <c r="Q40" s="127"/>
      <c r="R40" s="1139"/>
      <c r="S40" s="127"/>
      <c r="T40" s="126"/>
      <c r="U40" s="128"/>
      <c r="V40" s="1139"/>
      <c r="W40" s="172"/>
      <c r="X40" s="127"/>
      <c r="Y40" s="1144"/>
      <c r="Z40" s="1145"/>
      <c r="AA40" s="1146"/>
      <c r="AB40" s="1147"/>
      <c r="AC40" s="1150"/>
      <c r="AD40" s="1151"/>
      <c r="AE40" s="1151"/>
      <c r="AF40" s="1151"/>
      <c r="AG40" s="712"/>
      <c r="AH40" s="712"/>
      <c r="AI40" s="712"/>
      <c r="AJ40" s="712"/>
      <c r="AK40" s="712"/>
      <c r="AL40" s="712"/>
      <c r="AM40" s="712"/>
      <c r="AN40" s="712"/>
    </row>
    <row r="41" spans="1:40" x14ac:dyDescent="0.25">
      <c r="A41" s="541" t="s">
        <v>1797</v>
      </c>
      <c r="B41" s="1139"/>
      <c r="C41" s="127"/>
      <c r="D41" s="126"/>
      <c r="E41" s="127"/>
      <c r="F41" s="126"/>
      <c r="G41" s="172"/>
      <c r="H41" s="127"/>
      <c r="I41" s="126"/>
      <c r="J41" s="128"/>
      <c r="K41" s="1140">
        <f t="shared" si="1"/>
        <v>0</v>
      </c>
      <c r="L41" s="1141">
        <f t="shared" si="2"/>
        <v>0</v>
      </c>
      <c r="M41" s="1142">
        <f t="shared" si="2"/>
        <v>0</v>
      </c>
      <c r="N41" s="1143">
        <f t="shared" si="2"/>
        <v>0</v>
      </c>
      <c r="O41" s="1139"/>
      <c r="P41" s="172"/>
      <c r="Q41" s="127"/>
      <c r="R41" s="1139"/>
      <c r="S41" s="127"/>
      <c r="T41" s="126"/>
      <c r="U41" s="128"/>
      <c r="V41" s="1139"/>
      <c r="W41" s="172"/>
      <c r="X41" s="127"/>
      <c r="Y41" s="1144"/>
      <c r="Z41" s="1145"/>
      <c r="AA41" s="1146"/>
      <c r="AB41" s="1147"/>
      <c r="AC41" s="1150"/>
      <c r="AD41" s="1151"/>
      <c r="AE41" s="1151"/>
      <c r="AF41" s="1151"/>
      <c r="AG41" s="712"/>
      <c r="AH41" s="712"/>
      <c r="AI41" s="712"/>
      <c r="AJ41" s="712"/>
      <c r="AK41" s="712"/>
      <c r="AL41" s="712"/>
      <c r="AM41" s="712"/>
      <c r="AN41" s="712"/>
    </row>
    <row r="42" spans="1:40" x14ac:dyDescent="0.25">
      <c r="A42" s="541" t="s">
        <v>1798</v>
      </c>
      <c r="B42" s="1139"/>
      <c r="C42" s="127"/>
      <c r="D42" s="126"/>
      <c r="E42" s="127"/>
      <c r="F42" s="126"/>
      <c r="G42" s="172"/>
      <c r="H42" s="127"/>
      <c r="I42" s="126"/>
      <c r="J42" s="128"/>
      <c r="K42" s="1140">
        <f t="shared" si="1"/>
        <v>0</v>
      </c>
      <c r="L42" s="1141">
        <f t="shared" si="2"/>
        <v>0</v>
      </c>
      <c r="M42" s="1142">
        <f t="shared" si="2"/>
        <v>0</v>
      </c>
      <c r="N42" s="1143">
        <f t="shared" si="2"/>
        <v>0</v>
      </c>
      <c r="O42" s="1139"/>
      <c r="P42" s="172"/>
      <c r="Q42" s="127"/>
      <c r="R42" s="1139"/>
      <c r="S42" s="127"/>
      <c r="T42" s="126"/>
      <c r="U42" s="128"/>
      <c r="V42" s="1139"/>
      <c r="W42" s="172"/>
      <c r="X42" s="127"/>
      <c r="Y42" s="1144"/>
      <c r="Z42" s="1145"/>
      <c r="AA42" s="1146"/>
      <c r="AB42" s="1147"/>
      <c r="AC42" s="1150"/>
      <c r="AD42" s="1151"/>
      <c r="AE42" s="1151"/>
      <c r="AF42" s="1151"/>
      <c r="AG42" s="712"/>
      <c r="AH42" s="712"/>
      <c r="AI42" s="712"/>
      <c r="AJ42" s="712"/>
      <c r="AK42" s="712"/>
      <c r="AL42" s="712"/>
      <c r="AM42" s="712"/>
      <c r="AN42" s="712"/>
    </row>
    <row r="43" spans="1:40" x14ac:dyDescent="0.25">
      <c r="A43" s="541" t="s">
        <v>1799</v>
      </c>
      <c r="B43" s="1139"/>
      <c r="C43" s="127"/>
      <c r="D43" s="126"/>
      <c r="E43" s="127"/>
      <c r="F43" s="126"/>
      <c r="G43" s="172"/>
      <c r="H43" s="127"/>
      <c r="I43" s="126"/>
      <c r="J43" s="128"/>
      <c r="K43" s="1140">
        <f t="shared" si="1"/>
        <v>0</v>
      </c>
      <c r="L43" s="1141">
        <f t="shared" si="2"/>
        <v>0</v>
      </c>
      <c r="M43" s="1142">
        <f t="shared" si="2"/>
        <v>0</v>
      </c>
      <c r="N43" s="1143">
        <f t="shared" si="2"/>
        <v>0</v>
      </c>
      <c r="O43" s="1139"/>
      <c r="P43" s="172"/>
      <c r="Q43" s="127"/>
      <c r="R43" s="1139"/>
      <c r="S43" s="127"/>
      <c r="T43" s="126"/>
      <c r="U43" s="128"/>
      <c r="V43" s="1139"/>
      <c r="W43" s="172"/>
      <c r="X43" s="127"/>
      <c r="Y43" s="1144"/>
      <c r="Z43" s="1145"/>
      <c r="AA43" s="1146"/>
      <c r="AB43" s="1147"/>
      <c r="AC43" s="1150"/>
      <c r="AD43" s="1151"/>
      <c r="AE43" s="1151"/>
      <c r="AF43" s="1151"/>
      <c r="AG43" s="712"/>
      <c r="AH43" s="712"/>
      <c r="AI43" s="712"/>
      <c r="AJ43" s="712"/>
      <c r="AK43" s="712"/>
      <c r="AL43" s="712"/>
      <c r="AM43" s="712"/>
      <c r="AN43" s="712"/>
    </row>
    <row r="44" spans="1:40" x14ac:dyDescent="0.25">
      <c r="A44" s="541" t="s">
        <v>1800</v>
      </c>
      <c r="B44" s="1139"/>
      <c r="C44" s="127"/>
      <c r="D44" s="126"/>
      <c r="E44" s="127"/>
      <c r="F44" s="126"/>
      <c r="G44" s="172"/>
      <c r="H44" s="127"/>
      <c r="I44" s="126"/>
      <c r="J44" s="128"/>
      <c r="K44" s="1140">
        <f t="shared" si="1"/>
        <v>0</v>
      </c>
      <c r="L44" s="1141">
        <f t="shared" si="2"/>
        <v>0</v>
      </c>
      <c r="M44" s="1142">
        <f t="shared" si="2"/>
        <v>0</v>
      </c>
      <c r="N44" s="1143">
        <f t="shared" si="2"/>
        <v>0</v>
      </c>
      <c r="O44" s="1139"/>
      <c r="P44" s="172"/>
      <c r="Q44" s="127"/>
      <c r="R44" s="1139"/>
      <c r="S44" s="127"/>
      <c r="T44" s="126"/>
      <c r="U44" s="128"/>
      <c r="V44" s="1139"/>
      <c r="W44" s="172"/>
      <c r="X44" s="127"/>
      <c r="Y44" s="1144"/>
      <c r="Z44" s="1145"/>
      <c r="AA44" s="1146"/>
      <c r="AB44" s="1147"/>
      <c r="AC44" s="1150"/>
      <c r="AD44" s="1151"/>
      <c r="AE44" s="1151"/>
      <c r="AF44" s="1151"/>
      <c r="AG44" s="712"/>
      <c r="AH44" s="712"/>
      <c r="AI44" s="712"/>
      <c r="AJ44" s="712"/>
      <c r="AK44" s="712"/>
      <c r="AL44" s="712"/>
      <c r="AM44" s="712"/>
      <c r="AN44" s="712"/>
    </row>
    <row r="45" spans="1:40" x14ac:dyDescent="0.25">
      <c r="A45" s="541" t="s">
        <v>1801</v>
      </c>
      <c r="B45" s="1139"/>
      <c r="C45" s="127"/>
      <c r="D45" s="126"/>
      <c r="E45" s="127"/>
      <c r="F45" s="126"/>
      <c r="G45" s="172"/>
      <c r="H45" s="127"/>
      <c r="I45" s="126"/>
      <c r="J45" s="128"/>
      <c r="K45" s="1140">
        <f t="shared" si="1"/>
        <v>0</v>
      </c>
      <c r="L45" s="1141">
        <f t="shared" si="2"/>
        <v>0</v>
      </c>
      <c r="M45" s="1142">
        <f t="shared" si="2"/>
        <v>0</v>
      </c>
      <c r="N45" s="1143">
        <f t="shared" si="2"/>
        <v>0</v>
      </c>
      <c r="O45" s="1139"/>
      <c r="P45" s="172"/>
      <c r="Q45" s="127"/>
      <c r="R45" s="1139"/>
      <c r="S45" s="127"/>
      <c r="T45" s="126"/>
      <c r="U45" s="128"/>
      <c r="V45" s="1139"/>
      <c r="W45" s="172"/>
      <c r="X45" s="127"/>
      <c r="Y45" s="1144"/>
      <c r="Z45" s="1145"/>
      <c r="AA45" s="1146"/>
      <c r="AB45" s="1147"/>
      <c r="AC45" s="1150"/>
      <c r="AD45" s="1151"/>
      <c r="AE45" s="1151"/>
      <c r="AF45" s="1151"/>
      <c r="AG45" s="712"/>
      <c r="AH45" s="712"/>
      <c r="AI45" s="712"/>
      <c r="AJ45" s="712"/>
      <c r="AK45" s="712"/>
      <c r="AL45" s="712"/>
      <c r="AM45" s="712"/>
      <c r="AN45" s="712"/>
    </row>
    <row r="46" spans="1:40" x14ac:dyDescent="0.25">
      <c r="A46" s="541" t="s">
        <v>1802</v>
      </c>
      <c r="B46" s="1139"/>
      <c r="C46" s="127"/>
      <c r="D46" s="126"/>
      <c r="E46" s="127"/>
      <c r="F46" s="126"/>
      <c r="G46" s="172"/>
      <c r="H46" s="127"/>
      <c r="I46" s="126"/>
      <c r="J46" s="128"/>
      <c r="K46" s="1140">
        <f t="shared" si="1"/>
        <v>0</v>
      </c>
      <c r="L46" s="1141">
        <f t="shared" ref="L46:N71" si="3">SUM(C46+H46)</f>
        <v>0</v>
      </c>
      <c r="M46" s="1142">
        <f t="shared" si="3"/>
        <v>0</v>
      </c>
      <c r="N46" s="1143">
        <f t="shared" si="3"/>
        <v>0</v>
      </c>
      <c r="O46" s="1139"/>
      <c r="P46" s="172"/>
      <c r="Q46" s="127"/>
      <c r="R46" s="1139"/>
      <c r="S46" s="127"/>
      <c r="T46" s="126"/>
      <c r="U46" s="128"/>
      <c r="V46" s="1139"/>
      <c r="W46" s="172"/>
      <c r="X46" s="127"/>
      <c r="Y46" s="1144"/>
      <c r="Z46" s="1145"/>
      <c r="AA46" s="1146"/>
      <c r="AB46" s="1147"/>
      <c r="AC46" s="1150"/>
      <c r="AD46" s="1151"/>
      <c r="AE46" s="1151"/>
      <c r="AF46" s="1151"/>
      <c r="AG46" s="712"/>
      <c r="AH46" s="712"/>
      <c r="AI46" s="712"/>
      <c r="AJ46" s="712"/>
      <c r="AK46" s="712"/>
      <c r="AL46" s="712"/>
      <c r="AM46" s="712"/>
      <c r="AN46" s="712"/>
    </row>
    <row r="47" spans="1:40" x14ac:dyDescent="0.25">
      <c r="A47" s="541" t="s">
        <v>1803</v>
      </c>
      <c r="B47" s="1139"/>
      <c r="C47" s="127"/>
      <c r="D47" s="126"/>
      <c r="E47" s="127"/>
      <c r="F47" s="126"/>
      <c r="G47" s="172"/>
      <c r="H47" s="127"/>
      <c r="I47" s="126"/>
      <c r="J47" s="128"/>
      <c r="K47" s="1140">
        <f t="shared" si="1"/>
        <v>0</v>
      </c>
      <c r="L47" s="1141">
        <f t="shared" si="3"/>
        <v>0</v>
      </c>
      <c r="M47" s="1142">
        <f t="shared" si="3"/>
        <v>0</v>
      </c>
      <c r="N47" s="1143">
        <f t="shared" si="3"/>
        <v>0</v>
      </c>
      <c r="O47" s="1139"/>
      <c r="P47" s="172"/>
      <c r="Q47" s="127"/>
      <c r="R47" s="1139"/>
      <c r="S47" s="127"/>
      <c r="T47" s="126"/>
      <c r="U47" s="128"/>
      <c r="V47" s="1139"/>
      <c r="W47" s="172"/>
      <c r="X47" s="127"/>
      <c r="Y47" s="1144"/>
      <c r="Z47" s="1145"/>
      <c r="AA47" s="1146"/>
      <c r="AB47" s="1147"/>
      <c r="AC47" s="1150"/>
      <c r="AD47" s="1151"/>
      <c r="AE47" s="1151"/>
      <c r="AF47" s="1151"/>
      <c r="AG47" s="712"/>
      <c r="AH47" s="712"/>
      <c r="AI47" s="712"/>
      <c r="AJ47" s="712"/>
      <c r="AK47" s="712"/>
      <c r="AL47" s="712"/>
      <c r="AM47" s="712"/>
      <c r="AN47" s="712"/>
    </row>
    <row r="48" spans="1:40" x14ac:dyDescent="0.25">
      <c r="A48" s="1153" t="s">
        <v>3090</v>
      </c>
      <c r="B48" s="1139"/>
      <c r="C48" s="127"/>
      <c r="D48" s="126"/>
      <c r="E48" s="127"/>
      <c r="F48" s="126"/>
      <c r="G48" s="172"/>
      <c r="H48" s="127"/>
      <c r="I48" s="126"/>
      <c r="J48" s="128"/>
      <c r="K48" s="1140">
        <f t="shared" si="1"/>
        <v>0</v>
      </c>
      <c r="L48" s="1141">
        <f t="shared" si="3"/>
        <v>0</v>
      </c>
      <c r="M48" s="1142">
        <f t="shared" si="3"/>
        <v>0</v>
      </c>
      <c r="N48" s="1143">
        <f t="shared" si="3"/>
        <v>0</v>
      </c>
      <c r="O48" s="1139"/>
      <c r="P48" s="172"/>
      <c r="Q48" s="127"/>
      <c r="R48" s="1139"/>
      <c r="S48" s="127"/>
      <c r="T48" s="126"/>
      <c r="U48" s="128"/>
      <c r="V48" s="1139"/>
      <c r="W48" s="172"/>
      <c r="X48" s="127"/>
      <c r="Y48" s="1144"/>
      <c r="Z48" s="1145"/>
      <c r="AA48" s="1146"/>
      <c r="AB48" s="1147"/>
      <c r="AC48" s="1150"/>
      <c r="AD48" s="1151"/>
      <c r="AE48" s="1151"/>
      <c r="AF48" s="1151"/>
      <c r="AG48" s="712"/>
      <c r="AH48" s="712"/>
      <c r="AI48" s="712"/>
      <c r="AJ48" s="712"/>
      <c r="AK48" s="712"/>
      <c r="AL48" s="712"/>
      <c r="AM48" s="712"/>
      <c r="AN48" s="712"/>
    </row>
    <row r="49" spans="1:40" x14ac:dyDescent="0.25">
      <c r="A49" s="1152" t="s">
        <v>1804</v>
      </c>
      <c r="B49" s="1139"/>
      <c r="C49" s="127"/>
      <c r="D49" s="126"/>
      <c r="E49" s="127"/>
      <c r="F49" s="126"/>
      <c r="G49" s="172"/>
      <c r="H49" s="127"/>
      <c r="I49" s="126"/>
      <c r="J49" s="128"/>
      <c r="K49" s="1140">
        <f t="shared" si="1"/>
        <v>0</v>
      </c>
      <c r="L49" s="1141">
        <f t="shared" si="3"/>
        <v>0</v>
      </c>
      <c r="M49" s="1142">
        <f t="shared" si="3"/>
        <v>0</v>
      </c>
      <c r="N49" s="1143">
        <f t="shared" si="3"/>
        <v>0</v>
      </c>
      <c r="O49" s="1139"/>
      <c r="P49" s="172"/>
      <c r="Q49" s="127"/>
      <c r="R49" s="1139"/>
      <c r="S49" s="127"/>
      <c r="T49" s="126"/>
      <c r="U49" s="128"/>
      <c r="V49" s="1139"/>
      <c r="W49" s="172"/>
      <c r="X49" s="127"/>
      <c r="Y49" s="1144"/>
      <c r="Z49" s="1145"/>
      <c r="AA49" s="1146"/>
      <c r="AB49" s="1147"/>
      <c r="AC49" s="1150"/>
      <c r="AD49" s="1151"/>
      <c r="AE49" s="1151"/>
      <c r="AF49" s="1151"/>
      <c r="AG49" s="712"/>
      <c r="AH49" s="712"/>
      <c r="AI49" s="712"/>
      <c r="AJ49" s="712"/>
      <c r="AK49" s="712"/>
      <c r="AL49" s="712"/>
      <c r="AM49" s="712"/>
      <c r="AN49" s="712"/>
    </row>
    <row r="50" spans="1:40" x14ac:dyDescent="0.25">
      <c r="A50" s="541" t="s">
        <v>1805</v>
      </c>
      <c r="B50" s="1139"/>
      <c r="C50" s="127"/>
      <c r="D50" s="126"/>
      <c r="E50" s="127"/>
      <c r="F50" s="126"/>
      <c r="G50" s="172"/>
      <c r="H50" s="127"/>
      <c r="I50" s="126"/>
      <c r="J50" s="128"/>
      <c r="K50" s="1140">
        <f t="shared" si="1"/>
        <v>0</v>
      </c>
      <c r="L50" s="1141">
        <f t="shared" si="3"/>
        <v>0</v>
      </c>
      <c r="M50" s="1142">
        <f t="shared" si="3"/>
        <v>0</v>
      </c>
      <c r="N50" s="1143">
        <f t="shared" si="3"/>
        <v>0</v>
      </c>
      <c r="O50" s="1139"/>
      <c r="P50" s="172"/>
      <c r="Q50" s="127"/>
      <c r="R50" s="1139"/>
      <c r="S50" s="127"/>
      <c r="T50" s="126"/>
      <c r="U50" s="128"/>
      <c r="V50" s="1139"/>
      <c r="W50" s="172"/>
      <c r="X50" s="127"/>
      <c r="Y50" s="1144"/>
      <c r="Z50" s="1145"/>
      <c r="AA50" s="1146"/>
      <c r="AB50" s="1147"/>
      <c r="AC50" s="1150"/>
      <c r="AD50" s="1151"/>
      <c r="AE50" s="1151"/>
      <c r="AF50" s="1151"/>
      <c r="AG50" s="712"/>
      <c r="AH50" s="712"/>
      <c r="AI50" s="712"/>
      <c r="AJ50" s="712"/>
      <c r="AK50" s="712"/>
      <c r="AL50" s="712"/>
      <c r="AM50" s="712"/>
      <c r="AN50" s="712"/>
    </row>
    <row r="51" spans="1:40" x14ac:dyDescent="0.25">
      <c r="A51" s="541" t="s">
        <v>1806</v>
      </c>
      <c r="B51" s="1139"/>
      <c r="C51" s="127"/>
      <c r="D51" s="126"/>
      <c r="E51" s="127"/>
      <c r="F51" s="126"/>
      <c r="G51" s="172"/>
      <c r="H51" s="127"/>
      <c r="I51" s="126"/>
      <c r="J51" s="128"/>
      <c r="K51" s="1140">
        <f t="shared" si="1"/>
        <v>0</v>
      </c>
      <c r="L51" s="1141">
        <f t="shared" si="3"/>
        <v>0</v>
      </c>
      <c r="M51" s="1142">
        <f t="shared" si="3"/>
        <v>0</v>
      </c>
      <c r="N51" s="1143">
        <f t="shared" si="3"/>
        <v>0</v>
      </c>
      <c r="O51" s="1139"/>
      <c r="P51" s="172"/>
      <c r="Q51" s="127"/>
      <c r="R51" s="1139"/>
      <c r="S51" s="127"/>
      <c r="T51" s="126"/>
      <c r="U51" s="128"/>
      <c r="V51" s="1139"/>
      <c r="W51" s="172"/>
      <c r="X51" s="127"/>
      <c r="Y51" s="1144"/>
      <c r="Z51" s="1145"/>
      <c r="AA51" s="1146"/>
      <c r="AB51" s="1147"/>
      <c r="AC51" s="1150"/>
      <c r="AD51" s="1151"/>
      <c r="AE51" s="1151"/>
      <c r="AF51" s="1151"/>
      <c r="AG51" s="712"/>
      <c r="AH51" s="712"/>
      <c r="AI51" s="712"/>
      <c r="AJ51" s="712"/>
      <c r="AK51" s="712"/>
      <c r="AL51" s="712"/>
      <c r="AM51" s="712"/>
      <c r="AN51" s="712"/>
    </row>
    <row r="52" spans="1:40" x14ac:dyDescent="0.25">
      <c r="A52" s="541" t="s">
        <v>1807</v>
      </c>
      <c r="B52" s="1139"/>
      <c r="C52" s="127"/>
      <c r="D52" s="126"/>
      <c r="E52" s="127"/>
      <c r="F52" s="126"/>
      <c r="G52" s="172"/>
      <c r="H52" s="127"/>
      <c r="I52" s="126"/>
      <c r="J52" s="128"/>
      <c r="K52" s="1140">
        <f t="shared" si="1"/>
        <v>0</v>
      </c>
      <c r="L52" s="1141">
        <f t="shared" si="3"/>
        <v>0</v>
      </c>
      <c r="M52" s="1142">
        <f t="shared" si="3"/>
        <v>0</v>
      </c>
      <c r="N52" s="1143">
        <f t="shared" si="3"/>
        <v>0</v>
      </c>
      <c r="O52" s="1139"/>
      <c r="P52" s="172"/>
      <c r="Q52" s="127"/>
      <c r="R52" s="1139"/>
      <c r="S52" s="127"/>
      <c r="T52" s="126"/>
      <c r="U52" s="128"/>
      <c r="V52" s="1139"/>
      <c r="W52" s="172"/>
      <c r="X52" s="127"/>
      <c r="Y52" s="1144"/>
      <c r="Z52" s="1145"/>
      <c r="AA52" s="1146"/>
      <c r="AB52" s="1147"/>
      <c r="AC52" s="1150"/>
      <c r="AD52" s="1151"/>
      <c r="AE52" s="1151"/>
      <c r="AF52" s="1151"/>
      <c r="AG52" s="712"/>
      <c r="AH52" s="712"/>
      <c r="AI52" s="712"/>
      <c r="AJ52" s="712"/>
      <c r="AK52" s="712"/>
      <c r="AL52" s="712"/>
      <c r="AM52" s="712"/>
      <c r="AN52" s="712"/>
    </row>
    <row r="53" spans="1:40" x14ac:dyDescent="0.25">
      <c r="A53" s="541" t="s">
        <v>1808</v>
      </c>
      <c r="B53" s="1139"/>
      <c r="C53" s="127"/>
      <c r="D53" s="126"/>
      <c r="E53" s="127"/>
      <c r="F53" s="126"/>
      <c r="G53" s="172"/>
      <c r="H53" s="127"/>
      <c r="I53" s="126"/>
      <c r="J53" s="128"/>
      <c r="K53" s="1140">
        <f t="shared" si="1"/>
        <v>0</v>
      </c>
      <c r="L53" s="1141">
        <f t="shared" si="3"/>
        <v>0</v>
      </c>
      <c r="M53" s="1142">
        <f t="shared" si="3"/>
        <v>0</v>
      </c>
      <c r="N53" s="1143">
        <f t="shared" si="3"/>
        <v>0</v>
      </c>
      <c r="O53" s="1139"/>
      <c r="P53" s="172"/>
      <c r="Q53" s="127"/>
      <c r="R53" s="1139"/>
      <c r="S53" s="127"/>
      <c r="T53" s="126"/>
      <c r="U53" s="128"/>
      <c r="V53" s="1139"/>
      <c r="W53" s="172"/>
      <c r="X53" s="127"/>
      <c r="Y53" s="1144"/>
      <c r="Z53" s="1145"/>
      <c r="AA53" s="1146"/>
      <c r="AB53" s="1147"/>
      <c r="AC53" s="1150"/>
      <c r="AD53" s="1151"/>
      <c r="AE53" s="1151"/>
      <c r="AF53" s="1151"/>
      <c r="AG53" s="712"/>
      <c r="AH53" s="712"/>
      <c r="AI53" s="712"/>
      <c r="AJ53" s="712"/>
      <c r="AK53" s="712"/>
      <c r="AL53" s="712"/>
      <c r="AM53" s="712"/>
      <c r="AN53" s="712"/>
    </row>
    <row r="54" spans="1:40" x14ac:dyDescent="0.25">
      <c r="A54" s="541" t="s">
        <v>1809</v>
      </c>
      <c r="B54" s="1139"/>
      <c r="C54" s="127"/>
      <c r="D54" s="126"/>
      <c r="E54" s="127"/>
      <c r="F54" s="126"/>
      <c r="G54" s="172"/>
      <c r="H54" s="127"/>
      <c r="I54" s="126"/>
      <c r="J54" s="128"/>
      <c r="K54" s="1140">
        <f t="shared" si="1"/>
        <v>0</v>
      </c>
      <c r="L54" s="1141">
        <f t="shared" si="3"/>
        <v>0</v>
      </c>
      <c r="M54" s="1142">
        <f t="shared" si="3"/>
        <v>0</v>
      </c>
      <c r="N54" s="1143">
        <f t="shared" si="3"/>
        <v>0</v>
      </c>
      <c r="O54" s="1139"/>
      <c r="P54" s="172"/>
      <c r="Q54" s="127"/>
      <c r="R54" s="1139"/>
      <c r="S54" s="127"/>
      <c r="T54" s="126"/>
      <c r="U54" s="128"/>
      <c r="V54" s="1139"/>
      <c r="W54" s="172"/>
      <c r="X54" s="127"/>
      <c r="Y54" s="1144"/>
      <c r="Z54" s="1145"/>
      <c r="AA54" s="1146"/>
      <c r="AB54" s="1147"/>
      <c r="AC54" s="1150"/>
      <c r="AD54" s="1151"/>
      <c r="AE54" s="1151"/>
      <c r="AF54" s="1151"/>
      <c r="AG54" s="712"/>
      <c r="AH54" s="712"/>
      <c r="AI54" s="712"/>
      <c r="AJ54" s="712"/>
      <c r="AK54" s="712"/>
      <c r="AL54" s="712"/>
      <c r="AM54" s="712"/>
      <c r="AN54" s="712"/>
    </row>
    <row r="55" spans="1:40" x14ac:dyDescent="0.25">
      <c r="A55" s="541" t="s">
        <v>1810</v>
      </c>
      <c r="B55" s="1139"/>
      <c r="C55" s="127"/>
      <c r="D55" s="126"/>
      <c r="E55" s="127"/>
      <c r="F55" s="126"/>
      <c r="G55" s="172"/>
      <c r="H55" s="127"/>
      <c r="I55" s="126"/>
      <c r="J55" s="128"/>
      <c r="K55" s="1140">
        <f t="shared" si="1"/>
        <v>0</v>
      </c>
      <c r="L55" s="1141">
        <f t="shared" si="3"/>
        <v>0</v>
      </c>
      <c r="M55" s="1142">
        <f t="shared" si="3"/>
        <v>0</v>
      </c>
      <c r="N55" s="1143">
        <f t="shared" si="3"/>
        <v>0</v>
      </c>
      <c r="O55" s="1139"/>
      <c r="P55" s="172"/>
      <c r="Q55" s="127"/>
      <c r="R55" s="1139"/>
      <c r="S55" s="127"/>
      <c r="T55" s="126"/>
      <c r="U55" s="128"/>
      <c r="V55" s="1139"/>
      <c r="W55" s="172"/>
      <c r="X55" s="127"/>
      <c r="Y55" s="1144"/>
      <c r="Z55" s="1145"/>
      <c r="AA55" s="1146"/>
      <c r="AB55" s="1147"/>
      <c r="AC55" s="1150"/>
      <c r="AD55" s="1151"/>
      <c r="AE55" s="1151"/>
      <c r="AF55" s="1151"/>
      <c r="AG55" s="712"/>
      <c r="AH55" s="712"/>
      <c r="AI55" s="712"/>
      <c r="AJ55" s="712"/>
      <c r="AK55" s="712"/>
      <c r="AL55" s="712"/>
      <c r="AM55" s="712"/>
      <c r="AN55" s="712"/>
    </row>
    <row r="56" spans="1:40" x14ac:dyDescent="0.25">
      <c r="A56" s="541" t="s">
        <v>1811</v>
      </c>
      <c r="B56" s="1139"/>
      <c r="C56" s="127"/>
      <c r="D56" s="126"/>
      <c r="E56" s="127"/>
      <c r="F56" s="126"/>
      <c r="G56" s="172"/>
      <c r="H56" s="127"/>
      <c r="I56" s="126"/>
      <c r="J56" s="128"/>
      <c r="K56" s="1140">
        <f t="shared" si="1"/>
        <v>0</v>
      </c>
      <c r="L56" s="1141">
        <f t="shared" si="3"/>
        <v>0</v>
      </c>
      <c r="M56" s="1142">
        <f t="shared" si="3"/>
        <v>0</v>
      </c>
      <c r="N56" s="1143">
        <f t="shared" si="3"/>
        <v>0</v>
      </c>
      <c r="O56" s="1139"/>
      <c r="P56" s="172"/>
      <c r="Q56" s="127"/>
      <c r="R56" s="1139"/>
      <c r="S56" s="127"/>
      <c r="T56" s="126"/>
      <c r="U56" s="128"/>
      <c r="V56" s="1139"/>
      <c r="W56" s="172"/>
      <c r="X56" s="127"/>
      <c r="Y56" s="1144"/>
      <c r="Z56" s="1145"/>
      <c r="AA56" s="1146"/>
      <c r="AB56" s="1147"/>
      <c r="AC56" s="1150"/>
      <c r="AD56" s="1151"/>
      <c r="AE56" s="1151"/>
      <c r="AF56" s="1151"/>
      <c r="AG56" s="712"/>
      <c r="AH56" s="712"/>
      <c r="AI56" s="712"/>
      <c r="AJ56" s="712"/>
      <c r="AK56" s="712"/>
      <c r="AL56" s="712"/>
      <c r="AM56" s="712"/>
      <c r="AN56" s="712"/>
    </row>
    <row r="57" spans="1:40" x14ac:dyDescent="0.25">
      <c r="A57" s="540" t="s">
        <v>1812</v>
      </c>
      <c r="B57" s="1139"/>
      <c r="C57" s="127"/>
      <c r="D57" s="126"/>
      <c r="E57" s="127"/>
      <c r="F57" s="126"/>
      <c r="G57" s="172"/>
      <c r="H57" s="127"/>
      <c r="I57" s="126"/>
      <c r="J57" s="128"/>
      <c r="K57" s="1140">
        <f t="shared" si="1"/>
        <v>0</v>
      </c>
      <c r="L57" s="1141">
        <f t="shared" si="3"/>
        <v>0</v>
      </c>
      <c r="M57" s="1142">
        <f t="shared" si="3"/>
        <v>0</v>
      </c>
      <c r="N57" s="1143">
        <f t="shared" si="3"/>
        <v>0</v>
      </c>
      <c r="O57" s="1139"/>
      <c r="P57" s="172"/>
      <c r="Q57" s="127"/>
      <c r="R57" s="1139"/>
      <c r="S57" s="127"/>
      <c r="T57" s="126"/>
      <c r="U57" s="128"/>
      <c r="V57" s="1139"/>
      <c r="W57" s="172"/>
      <c r="X57" s="127"/>
      <c r="Y57" s="1144"/>
      <c r="Z57" s="1145"/>
      <c r="AA57" s="1146"/>
      <c r="AB57" s="1147"/>
      <c r="AC57" s="1150"/>
      <c r="AD57" s="1151"/>
      <c r="AE57" s="1151"/>
      <c r="AF57" s="1151"/>
      <c r="AG57" s="712"/>
      <c r="AH57" s="712"/>
      <c r="AI57" s="712"/>
      <c r="AJ57" s="712"/>
      <c r="AK57" s="712"/>
      <c r="AL57" s="712"/>
      <c r="AM57" s="712"/>
      <c r="AN57" s="712"/>
    </row>
    <row r="58" spans="1:40" x14ac:dyDescent="0.25">
      <c r="A58" s="1152" t="s">
        <v>1813</v>
      </c>
      <c r="B58" s="1139"/>
      <c r="C58" s="127"/>
      <c r="D58" s="126"/>
      <c r="E58" s="127"/>
      <c r="F58" s="126"/>
      <c r="G58" s="172"/>
      <c r="H58" s="127"/>
      <c r="I58" s="126"/>
      <c r="J58" s="128"/>
      <c r="K58" s="1140">
        <f t="shared" si="1"/>
        <v>0</v>
      </c>
      <c r="L58" s="1141">
        <f t="shared" si="3"/>
        <v>0</v>
      </c>
      <c r="M58" s="1142">
        <f t="shared" si="3"/>
        <v>0</v>
      </c>
      <c r="N58" s="1143">
        <f t="shared" si="3"/>
        <v>0</v>
      </c>
      <c r="O58" s="1139"/>
      <c r="P58" s="172"/>
      <c r="Q58" s="127"/>
      <c r="R58" s="1139"/>
      <c r="S58" s="127"/>
      <c r="T58" s="126"/>
      <c r="U58" s="128"/>
      <c r="V58" s="1139"/>
      <c r="W58" s="172"/>
      <c r="X58" s="127"/>
      <c r="Y58" s="1144"/>
      <c r="Z58" s="1145"/>
      <c r="AA58" s="1146"/>
      <c r="AB58" s="1147"/>
      <c r="AC58" s="1150"/>
      <c r="AD58" s="1151"/>
      <c r="AE58" s="1151"/>
      <c r="AF58" s="1151"/>
      <c r="AG58" s="712"/>
      <c r="AH58" s="712"/>
      <c r="AI58" s="712"/>
      <c r="AJ58" s="712"/>
      <c r="AK58" s="712"/>
      <c r="AL58" s="712"/>
      <c r="AM58" s="712"/>
      <c r="AN58" s="712"/>
    </row>
    <row r="59" spans="1:40" x14ac:dyDescent="0.25">
      <c r="A59" s="1152" t="s">
        <v>1814</v>
      </c>
      <c r="B59" s="1139"/>
      <c r="C59" s="127"/>
      <c r="D59" s="126"/>
      <c r="E59" s="127"/>
      <c r="F59" s="126"/>
      <c r="G59" s="172"/>
      <c r="H59" s="127"/>
      <c r="I59" s="126"/>
      <c r="J59" s="128"/>
      <c r="K59" s="1140">
        <f t="shared" si="1"/>
        <v>0</v>
      </c>
      <c r="L59" s="1141">
        <f t="shared" si="3"/>
        <v>0</v>
      </c>
      <c r="M59" s="1142">
        <f t="shared" si="3"/>
        <v>0</v>
      </c>
      <c r="N59" s="1143">
        <f t="shared" si="3"/>
        <v>0</v>
      </c>
      <c r="O59" s="1139"/>
      <c r="P59" s="172"/>
      <c r="Q59" s="127"/>
      <c r="R59" s="1139"/>
      <c r="S59" s="127"/>
      <c r="T59" s="126"/>
      <c r="U59" s="128"/>
      <c r="V59" s="1139"/>
      <c r="W59" s="172"/>
      <c r="X59" s="127"/>
      <c r="Y59" s="1144"/>
      <c r="Z59" s="1145"/>
      <c r="AA59" s="1146"/>
      <c r="AB59" s="1147"/>
      <c r="AC59" s="1150"/>
      <c r="AD59" s="1151"/>
      <c r="AE59" s="1151"/>
      <c r="AF59" s="1151"/>
      <c r="AG59" s="712"/>
      <c r="AH59" s="712"/>
      <c r="AI59" s="712"/>
      <c r="AJ59" s="712"/>
      <c r="AK59" s="712"/>
      <c r="AL59" s="712"/>
      <c r="AM59" s="712"/>
      <c r="AN59" s="712"/>
    </row>
    <row r="60" spans="1:40" x14ac:dyDescent="0.25">
      <c r="A60" s="1152" t="s">
        <v>1815</v>
      </c>
      <c r="B60" s="1139"/>
      <c r="C60" s="127"/>
      <c r="D60" s="126"/>
      <c r="E60" s="127"/>
      <c r="F60" s="126"/>
      <c r="G60" s="172"/>
      <c r="H60" s="127"/>
      <c r="I60" s="126"/>
      <c r="J60" s="128"/>
      <c r="K60" s="1140">
        <f t="shared" si="1"/>
        <v>0</v>
      </c>
      <c r="L60" s="1141">
        <f t="shared" si="3"/>
        <v>0</v>
      </c>
      <c r="M60" s="1142">
        <f t="shared" si="3"/>
        <v>0</v>
      </c>
      <c r="N60" s="1143">
        <f t="shared" si="3"/>
        <v>0</v>
      </c>
      <c r="O60" s="1139"/>
      <c r="P60" s="172"/>
      <c r="Q60" s="127"/>
      <c r="R60" s="1139"/>
      <c r="S60" s="127"/>
      <c r="T60" s="126"/>
      <c r="U60" s="128"/>
      <c r="V60" s="1139"/>
      <c r="W60" s="172"/>
      <c r="X60" s="127"/>
      <c r="Y60" s="1144"/>
      <c r="Z60" s="1145"/>
      <c r="AA60" s="1146"/>
      <c r="AB60" s="1147"/>
      <c r="AC60" s="1150"/>
      <c r="AD60" s="1151"/>
      <c r="AE60" s="1151"/>
      <c r="AF60" s="1151"/>
      <c r="AG60" s="712"/>
      <c r="AH60" s="712"/>
      <c r="AI60" s="712"/>
      <c r="AJ60" s="712"/>
      <c r="AK60" s="712"/>
      <c r="AL60" s="712"/>
      <c r="AM60" s="712"/>
      <c r="AN60" s="712"/>
    </row>
    <row r="61" spans="1:40" x14ac:dyDescent="0.25">
      <c r="A61" s="541" t="s">
        <v>1816</v>
      </c>
      <c r="B61" s="1139"/>
      <c r="C61" s="127"/>
      <c r="D61" s="126"/>
      <c r="E61" s="127"/>
      <c r="F61" s="126"/>
      <c r="G61" s="172"/>
      <c r="H61" s="127"/>
      <c r="I61" s="126"/>
      <c r="J61" s="128"/>
      <c r="K61" s="1140">
        <f t="shared" si="1"/>
        <v>0</v>
      </c>
      <c r="L61" s="1141">
        <f t="shared" si="3"/>
        <v>0</v>
      </c>
      <c r="M61" s="1142">
        <f t="shared" si="3"/>
        <v>0</v>
      </c>
      <c r="N61" s="1143">
        <f t="shared" si="3"/>
        <v>0</v>
      </c>
      <c r="O61" s="1139"/>
      <c r="P61" s="172"/>
      <c r="Q61" s="127"/>
      <c r="R61" s="1139"/>
      <c r="S61" s="127"/>
      <c r="T61" s="126"/>
      <c r="U61" s="128"/>
      <c r="V61" s="1139"/>
      <c r="W61" s="172"/>
      <c r="X61" s="127"/>
      <c r="Y61" s="1144"/>
      <c r="Z61" s="1145"/>
      <c r="AA61" s="1146"/>
      <c r="AB61" s="1147"/>
      <c r="AC61" s="1150"/>
      <c r="AD61" s="1151"/>
      <c r="AE61" s="1151"/>
      <c r="AF61" s="1151"/>
      <c r="AG61" s="712"/>
      <c r="AH61" s="712"/>
      <c r="AI61" s="712"/>
      <c r="AJ61" s="712"/>
      <c r="AK61" s="712"/>
      <c r="AL61" s="712"/>
      <c r="AM61" s="712"/>
      <c r="AN61" s="712"/>
    </row>
    <row r="62" spans="1:40" x14ac:dyDescent="0.25">
      <c r="A62" s="541" t="s">
        <v>1817</v>
      </c>
      <c r="B62" s="1139"/>
      <c r="C62" s="127"/>
      <c r="D62" s="126"/>
      <c r="E62" s="127"/>
      <c r="F62" s="126"/>
      <c r="G62" s="172"/>
      <c r="H62" s="127"/>
      <c r="I62" s="126"/>
      <c r="J62" s="128"/>
      <c r="K62" s="1140">
        <f t="shared" si="1"/>
        <v>0</v>
      </c>
      <c r="L62" s="1141">
        <f t="shared" si="3"/>
        <v>0</v>
      </c>
      <c r="M62" s="1142">
        <f t="shared" si="3"/>
        <v>0</v>
      </c>
      <c r="N62" s="1143">
        <f t="shared" si="3"/>
        <v>0</v>
      </c>
      <c r="O62" s="1139"/>
      <c r="P62" s="172"/>
      <c r="Q62" s="127"/>
      <c r="R62" s="1139"/>
      <c r="S62" s="127"/>
      <c r="T62" s="126"/>
      <c r="U62" s="128"/>
      <c r="V62" s="1139"/>
      <c r="W62" s="172"/>
      <c r="X62" s="127"/>
      <c r="Y62" s="1144"/>
      <c r="Z62" s="1145"/>
      <c r="AA62" s="1146"/>
      <c r="AB62" s="1147"/>
      <c r="AC62" s="1150"/>
      <c r="AD62" s="1151"/>
      <c r="AE62" s="1151"/>
      <c r="AF62" s="1151"/>
      <c r="AG62" s="712"/>
      <c r="AH62" s="712"/>
      <c r="AI62" s="712"/>
      <c r="AJ62" s="712"/>
      <c r="AK62" s="712"/>
      <c r="AL62" s="712"/>
      <c r="AM62" s="712"/>
      <c r="AN62" s="712"/>
    </row>
    <row r="63" spans="1:40" x14ac:dyDescent="0.25">
      <c r="A63" s="541" t="s">
        <v>1818</v>
      </c>
      <c r="B63" s="1139"/>
      <c r="C63" s="127"/>
      <c r="D63" s="126"/>
      <c r="E63" s="127"/>
      <c r="F63" s="126"/>
      <c r="G63" s="172"/>
      <c r="H63" s="127"/>
      <c r="I63" s="126"/>
      <c r="J63" s="128"/>
      <c r="K63" s="1140">
        <f t="shared" si="1"/>
        <v>0</v>
      </c>
      <c r="L63" s="1141">
        <f t="shared" si="3"/>
        <v>0</v>
      </c>
      <c r="M63" s="1142">
        <f t="shared" si="3"/>
        <v>0</v>
      </c>
      <c r="N63" s="1143">
        <f t="shared" si="3"/>
        <v>0</v>
      </c>
      <c r="O63" s="1139"/>
      <c r="P63" s="172"/>
      <c r="Q63" s="127"/>
      <c r="R63" s="1139"/>
      <c r="S63" s="127"/>
      <c r="T63" s="126"/>
      <c r="U63" s="128"/>
      <c r="V63" s="1139"/>
      <c r="W63" s="172"/>
      <c r="X63" s="127"/>
      <c r="Y63" s="1144"/>
      <c r="Z63" s="1145"/>
      <c r="AA63" s="1146"/>
      <c r="AB63" s="1147"/>
      <c r="AC63" s="1150"/>
      <c r="AD63" s="1151"/>
      <c r="AE63" s="1151"/>
      <c r="AF63" s="1151"/>
      <c r="AG63" s="712"/>
      <c r="AH63" s="712"/>
      <c r="AI63" s="712"/>
      <c r="AJ63" s="712"/>
      <c r="AK63" s="712"/>
      <c r="AL63" s="712"/>
      <c r="AM63" s="712"/>
      <c r="AN63" s="712"/>
    </row>
    <row r="64" spans="1:40" x14ac:dyDescent="0.25">
      <c r="A64" s="541" t="s">
        <v>1819</v>
      </c>
      <c r="B64" s="1139"/>
      <c r="C64" s="127"/>
      <c r="D64" s="126"/>
      <c r="E64" s="127"/>
      <c r="F64" s="126"/>
      <c r="G64" s="172"/>
      <c r="H64" s="127"/>
      <c r="I64" s="126"/>
      <c r="J64" s="128"/>
      <c r="K64" s="1140">
        <f t="shared" si="1"/>
        <v>0</v>
      </c>
      <c r="L64" s="1141">
        <f t="shared" si="3"/>
        <v>0</v>
      </c>
      <c r="M64" s="1142">
        <f t="shared" si="3"/>
        <v>0</v>
      </c>
      <c r="N64" s="1143">
        <f t="shared" si="3"/>
        <v>0</v>
      </c>
      <c r="O64" s="1139"/>
      <c r="P64" s="172"/>
      <c r="Q64" s="127"/>
      <c r="R64" s="1139"/>
      <c r="S64" s="127"/>
      <c r="T64" s="126"/>
      <c r="U64" s="128"/>
      <c r="V64" s="1139"/>
      <c r="W64" s="172"/>
      <c r="X64" s="127"/>
      <c r="Y64" s="1144"/>
      <c r="Z64" s="1145"/>
      <c r="AA64" s="1146"/>
      <c r="AB64" s="1147"/>
      <c r="AC64" s="1150"/>
      <c r="AD64" s="1151"/>
      <c r="AE64" s="1151"/>
      <c r="AF64" s="1151"/>
      <c r="AG64" s="712"/>
      <c r="AH64" s="712"/>
      <c r="AI64" s="712"/>
      <c r="AJ64" s="712"/>
      <c r="AK64" s="712"/>
      <c r="AL64" s="712"/>
      <c r="AM64" s="712"/>
      <c r="AN64" s="712"/>
    </row>
    <row r="65" spans="1:40" x14ac:dyDescent="0.25">
      <c r="A65" s="541" t="s">
        <v>1820</v>
      </c>
      <c r="B65" s="1139"/>
      <c r="C65" s="127"/>
      <c r="D65" s="126"/>
      <c r="E65" s="127"/>
      <c r="F65" s="126"/>
      <c r="G65" s="172"/>
      <c r="H65" s="127"/>
      <c r="I65" s="126"/>
      <c r="J65" s="128"/>
      <c r="K65" s="1140">
        <f t="shared" si="1"/>
        <v>0</v>
      </c>
      <c r="L65" s="1141">
        <f t="shared" si="3"/>
        <v>0</v>
      </c>
      <c r="M65" s="1142">
        <f t="shared" si="3"/>
        <v>0</v>
      </c>
      <c r="N65" s="1143">
        <f t="shared" si="3"/>
        <v>0</v>
      </c>
      <c r="O65" s="1139"/>
      <c r="P65" s="172"/>
      <c r="Q65" s="127"/>
      <c r="R65" s="1139"/>
      <c r="S65" s="127"/>
      <c r="T65" s="126"/>
      <c r="U65" s="128"/>
      <c r="V65" s="1139"/>
      <c r="W65" s="172"/>
      <c r="X65" s="127"/>
      <c r="Y65" s="1144"/>
      <c r="Z65" s="1145"/>
      <c r="AA65" s="1146"/>
      <c r="AB65" s="1147"/>
      <c r="AC65" s="1150"/>
      <c r="AD65" s="1151"/>
      <c r="AE65" s="1151"/>
      <c r="AF65" s="1151"/>
      <c r="AG65" s="712"/>
      <c r="AH65" s="712"/>
      <c r="AI65" s="712"/>
      <c r="AJ65" s="712"/>
      <c r="AK65" s="712"/>
      <c r="AL65" s="712"/>
      <c r="AM65" s="712"/>
      <c r="AN65" s="712"/>
    </row>
    <row r="66" spans="1:40" x14ac:dyDescent="0.25">
      <c r="A66" s="541" t="s">
        <v>1821</v>
      </c>
      <c r="B66" s="1139"/>
      <c r="C66" s="127"/>
      <c r="D66" s="126"/>
      <c r="E66" s="127"/>
      <c r="F66" s="126"/>
      <c r="G66" s="172"/>
      <c r="H66" s="127"/>
      <c r="I66" s="126"/>
      <c r="J66" s="128"/>
      <c r="K66" s="1140">
        <f t="shared" si="1"/>
        <v>0</v>
      </c>
      <c r="L66" s="1141">
        <f t="shared" si="3"/>
        <v>0</v>
      </c>
      <c r="M66" s="1142">
        <f t="shared" si="3"/>
        <v>0</v>
      </c>
      <c r="N66" s="1143">
        <f t="shared" si="3"/>
        <v>0</v>
      </c>
      <c r="O66" s="1139"/>
      <c r="P66" s="172"/>
      <c r="Q66" s="127"/>
      <c r="R66" s="1139"/>
      <c r="S66" s="127"/>
      <c r="T66" s="126"/>
      <c r="U66" s="128"/>
      <c r="V66" s="1139"/>
      <c r="W66" s="172"/>
      <c r="X66" s="127"/>
      <c r="Y66" s="1144"/>
      <c r="Z66" s="1145"/>
      <c r="AA66" s="1146"/>
      <c r="AB66" s="1147"/>
      <c r="AC66" s="1150"/>
      <c r="AD66" s="1151"/>
      <c r="AE66" s="1151"/>
      <c r="AF66" s="1151"/>
      <c r="AG66" s="712"/>
      <c r="AH66" s="712"/>
      <c r="AI66" s="712"/>
      <c r="AJ66" s="712"/>
      <c r="AK66" s="712"/>
      <c r="AL66" s="712"/>
      <c r="AM66" s="712"/>
      <c r="AN66" s="712"/>
    </row>
    <row r="67" spans="1:40" x14ac:dyDescent="0.25">
      <c r="A67" s="541" t="s">
        <v>1822</v>
      </c>
      <c r="B67" s="1139"/>
      <c r="C67" s="127"/>
      <c r="D67" s="126"/>
      <c r="E67" s="127"/>
      <c r="F67" s="126"/>
      <c r="G67" s="172"/>
      <c r="H67" s="127"/>
      <c r="I67" s="126"/>
      <c r="J67" s="128"/>
      <c r="K67" s="1140">
        <f t="shared" si="1"/>
        <v>0</v>
      </c>
      <c r="L67" s="1141">
        <f t="shared" si="3"/>
        <v>0</v>
      </c>
      <c r="M67" s="1142">
        <f t="shared" si="3"/>
        <v>0</v>
      </c>
      <c r="N67" s="1143">
        <f t="shared" si="3"/>
        <v>0</v>
      </c>
      <c r="O67" s="1139"/>
      <c r="P67" s="172"/>
      <c r="Q67" s="127"/>
      <c r="R67" s="1139"/>
      <c r="S67" s="127"/>
      <c r="T67" s="126"/>
      <c r="U67" s="128"/>
      <c r="V67" s="1139"/>
      <c r="W67" s="172"/>
      <c r="X67" s="127"/>
      <c r="Y67" s="1144"/>
      <c r="Z67" s="1145"/>
      <c r="AA67" s="1146"/>
      <c r="AB67" s="1147"/>
      <c r="AC67" s="1150"/>
      <c r="AD67" s="1151"/>
      <c r="AE67" s="1151"/>
      <c r="AF67" s="1151"/>
      <c r="AG67" s="712"/>
      <c r="AH67" s="712"/>
      <c r="AI67" s="712"/>
      <c r="AJ67" s="712"/>
      <c r="AK67" s="712"/>
      <c r="AL67" s="712"/>
      <c r="AM67" s="712"/>
      <c r="AN67" s="712"/>
    </row>
    <row r="68" spans="1:40" x14ac:dyDescent="0.25">
      <c r="A68" s="541" t="s">
        <v>1823</v>
      </c>
      <c r="B68" s="1139"/>
      <c r="C68" s="127"/>
      <c r="D68" s="126"/>
      <c r="E68" s="127"/>
      <c r="F68" s="126"/>
      <c r="G68" s="172"/>
      <c r="H68" s="127"/>
      <c r="I68" s="126"/>
      <c r="J68" s="128"/>
      <c r="K68" s="1140">
        <f t="shared" si="1"/>
        <v>0</v>
      </c>
      <c r="L68" s="1141">
        <f t="shared" si="3"/>
        <v>0</v>
      </c>
      <c r="M68" s="1142">
        <f t="shared" si="3"/>
        <v>0</v>
      </c>
      <c r="N68" s="1143">
        <f t="shared" si="3"/>
        <v>0</v>
      </c>
      <c r="O68" s="1139"/>
      <c r="P68" s="172"/>
      <c r="Q68" s="127"/>
      <c r="R68" s="1139"/>
      <c r="S68" s="127"/>
      <c r="T68" s="126"/>
      <c r="U68" s="128"/>
      <c r="V68" s="1139"/>
      <c r="W68" s="172"/>
      <c r="X68" s="127"/>
      <c r="Y68" s="1144"/>
      <c r="Z68" s="1145"/>
      <c r="AA68" s="1146"/>
      <c r="AB68" s="1147"/>
      <c r="AC68" s="1150"/>
      <c r="AD68" s="1151"/>
      <c r="AE68" s="1151"/>
      <c r="AF68" s="1151"/>
      <c r="AG68" s="712"/>
      <c r="AH68" s="712"/>
      <c r="AI68" s="712"/>
      <c r="AJ68" s="712"/>
      <c r="AK68" s="712"/>
      <c r="AL68" s="712"/>
      <c r="AM68" s="712"/>
      <c r="AN68" s="712"/>
    </row>
    <row r="69" spans="1:40" x14ac:dyDescent="0.25">
      <c r="A69" s="541" t="s">
        <v>1824</v>
      </c>
      <c r="B69" s="1139"/>
      <c r="C69" s="127"/>
      <c r="D69" s="126"/>
      <c r="E69" s="127"/>
      <c r="F69" s="126"/>
      <c r="G69" s="172"/>
      <c r="H69" s="127"/>
      <c r="I69" s="126"/>
      <c r="J69" s="128"/>
      <c r="K69" s="1140"/>
      <c r="L69" s="1141"/>
      <c r="M69" s="1142"/>
      <c r="N69" s="1143"/>
      <c r="O69" s="1139"/>
      <c r="P69" s="172"/>
      <c r="Q69" s="127"/>
      <c r="R69" s="1139"/>
      <c r="S69" s="127"/>
      <c r="T69" s="126"/>
      <c r="U69" s="128"/>
      <c r="V69" s="1139"/>
      <c r="W69" s="172"/>
      <c r="X69" s="127"/>
      <c r="Y69" s="1144"/>
      <c r="Z69" s="1145"/>
      <c r="AA69" s="1146"/>
      <c r="AB69" s="1147"/>
      <c r="AC69" s="1150"/>
      <c r="AD69" s="1151"/>
      <c r="AE69" s="1151"/>
      <c r="AF69" s="1151"/>
      <c r="AG69" s="712"/>
      <c r="AH69" s="712"/>
      <c r="AI69" s="712"/>
      <c r="AJ69" s="712"/>
      <c r="AK69" s="712"/>
      <c r="AL69" s="712"/>
      <c r="AM69" s="712"/>
      <c r="AN69" s="712"/>
    </row>
    <row r="70" spans="1:40" x14ac:dyDescent="0.25">
      <c r="A70" s="541" t="s">
        <v>1825</v>
      </c>
      <c r="B70" s="1139"/>
      <c r="C70" s="127"/>
      <c r="D70" s="126"/>
      <c r="E70" s="127"/>
      <c r="F70" s="126"/>
      <c r="G70" s="172"/>
      <c r="H70" s="127"/>
      <c r="I70" s="126"/>
      <c r="J70" s="128"/>
      <c r="K70" s="1140">
        <f t="shared" si="1"/>
        <v>0</v>
      </c>
      <c r="L70" s="1141">
        <f t="shared" si="3"/>
        <v>0</v>
      </c>
      <c r="M70" s="1142">
        <f t="shared" si="3"/>
        <v>0</v>
      </c>
      <c r="N70" s="1143">
        <f t="shared" si="3"/>
        <v>0</v>
      </c>
      <c r="O70" s="1139"/>
      <c r="P70" s="172"/>
      <c r="Q70" s="127"/>
      <c r="R70" s="1139"/>
      <c r="S70" s="127"/>
      <c r="T70" s="126"/>
      <c r="U70" s="128"/>
      <c r="V70" s="1139"/>
      <c r="W70" s="172"/>
      <c r="X70" s="127"/>
      <c r="Y70" s="1144"/>
      <c r="Z70" s="1145"/>
      <c r="AA70" s="1146"/>
      <c r="AB70" s="1147"/>
      <c r="AC70" s="1150"/>
      <c r="AD70" s="1151"/>
      <c r="AE70" s="1151"/>
      <c r="AF70" s="1151"/>
      <c r="AG70" s="712"/>
      <c r="AH70" s="712"/>
      <c r="AI70" s="712"/>
      <c r="AJ70" s="712"/>
      <c r="AK70" s="712"/>
      <c r="AL70" s="712"/>
      <c r="AM70" s="712"/>
      <c r="AN70" s="712"/>
    </row>
    <row r="71" spans="1:40" x14ac:dyDescent="0.25">
      <c r="A71" s="1154" t="s">
        <v>3091</v>
      </c>
      <c r="B71" s="1155"/>
      <c r="C71" s="120"/>
      <c r="D71" s="119"/>
      <c r="E71" s="120"/>
      <c r="F71" s="119"/>
      <c r="G71" s="1156"/>
      <c r="H71" s="120"/>
      <c r="I71" s="119"/>
      <c r="J71" s="121"/>
      <c r="K71" s="1157">
        <f t="shared" si="1"/>
        <v>0</v>
      </c>
      <c r="L71" s="1158">
        <f t="shared" si="3"/>
        <v>0</v>
      </c>
      <c r="M71" s="203">
        <f t="shared" si="3"/>
        <v>0</v>
      </c>
      <c r="N71" s="1159">
        <f t="shared" si="3"/>
        <v>0</v>
      </c>
      <c r="O71" s="1155"/>
      <c r="P71" s="1156"/>
      <c r="Q71" s="120"/>
      <c r="R71" s="1155"/>
      <c r="S71" s="120"/>
      <c r="T71" s="119"/>
      <c r="U71" s="121"/>
      <c r="V71" s="1155"/>
      <c r="W71" s="1156"/>
      <c r="X71" s="120"/>
      <c r="Y71" s="1160"/>
      <c r="Z71" s="1161"/>
      <c r="AA71" s="1162"/>
      <c r="AB71" s="1163"/>
      <c r="AC71" s="1150"/>
      <c r="AD71" s="1151"/>
      <c r="AE71" s="1151"/>
      <c r="AF71" s="1151"/>
      <c r="AG71" s="712"/>
      <c r="AH71" s="712"/>
      <c r="AI71" s="712"/>
      <c r="AJ71" s="712"/>
      <c r="AK71" s="712"/>
      <c r="AL71" s="712"/>
      <c r="AM71" s="712"/>
      <c r="AN71" s="712"/>
    </row>
    <row r="72" spans="1:40" x14ac:dyDescent="0.25">
      <c r="A72" s="1164" t="s">
        <v>1827</v>
      </c>
      <c r="B72" s="145"/>
      <c r="C72" s="120"/>
      <c r="D72" s="145"/>
      <c r="E72" s="144"/>
      <c r="F72" s="145"/>
      <c r="G72" s="145"/>
      <c r="H72" s="120"/>
      <c r="I72" s="145"/>
      <c r="J72" s="121"/>
      <c r="K72" s="1157"/>
      <c r="L72" s="1158"/>
      <c r="M72" s="1157"/>
      <c r="N72" s="1165"/>
      <c r="O72" s="145"/>
      <c r="P72" s="145"/>
      <c r="Q72" s="121"/>
      <c r="R72" s="145"/>
      <c r="S72" s="120"/>
      <c r="T72" s="145"/>
      <c r="U72" s="121"/>
      <c r="V72" s="145"/>
      <c r="W72" s="145"/>
      <c r="X72" s="121"/>
      <c r="Y72" s="1166"/>
      <c r="Z72" s="1161"/>
      <c r="AA72" s="1166"/>
      <c r="AB72" s="1163"/>
      <c r="AC72" s="1150"/>
      <c r="AD72" s="1151"/>
      <c r="AE72" s="1151"/>
      <c r="AF72" s="1151"/>
      <c r="AG72" s="712"/>
      <c r="AH72" s="712"/>
      <c r="AI72" s="712"/>
      <c r="AJ72" s="712"/>
      <c r="AK72" s="712"/>
      <c r="AL72" s="712"/>
      <c r="AM72" s="712"/>
      <c r="AN72" s="712"/>
    </row>
    <row r="73" spans="1:40" x14ac:dyDescent="0.25">
      <c r="A73" s="1167" t="s">
        <v>1828</v>
      </c>
      <c r="B73" s="200"/>
      <c r="C73" s="110"/>
      <c r="D73" s="174"/>
      <c r="E73" s="141"/>
      <c r="F73" s="200"/>
      <c r="G73" s="200"/>
      <c r="H73" s="110"/>
      <c r="I73" s="200"/>
      <c r="J73" s="122"/>
      <c r="K73" s="213"/>
      <c r="L73" s="212"/>
      <c r="M73" s="213"/>
      <c r="N73" s="1120"/>
      <c r="O73" s="200"/>
      <c r="P73" s="200"/>
      <c r="Q73" s="122"/>
      <c r="R73" s="200"/>
      <c r="S73" s="110"/>
      <c r="T73" s="200"/>
      <c r="U73" s="122"/>
      <c r="V73" s="200"/>
      <c r="W73" s="200"/>
      <c r="X73" s="122"/>
      <c r="Y73" s="1168"/>
      <c r="Z73" s="1169"/>
      <c r="AA73" s="1168"/>
      <c r="AB73" s="1170"/>
      <c r="AC73" s="1150"/>
      <c r="AD73" s="1151"/>
      <c r="AE73" s="1151"/>
      <c r="AF73" s="1151"/>
      <c r="AG73" s="712"/>
      <c r="AH73" s="712"/>
      <c r="AI73" s="712"/>
      <c r="AJ73" s="712"/>
      <c r="AK73" s="712"/>
      <c r="AL73" s="712"/>
      <c r="AM73" s="712"/>
      <c r="AN73" s="712"/>
    </row>
    <row r="74" spans="1:40" x14ac:dyDescent="0.25">
      <c r="A74" s="1171" t="s">
        <v>3092</v>
      </c>
      <c r="B74" s="1172"/>
      <c r="C74" s="1172"/>
      <c r="D74" s="204"/>
      <c r="E74" s="204"/>
      <c r="F74" s="204"/>
      <c r="G74" s="204"/>
      <c r="H74" s="204"/>
      <c r="I74" s="204"/>
      <c r="J74" s="1173"/>
      <c r="K74" s="1174"/>
      <c r="L74" s="1174"/>
      <c r="M74" s="204"/>
      <c r="N74" s="1173"/>
      <c r="O74" s="1173"/>
      <c r="P74" s="1173"/>
      <c r="Q74" s="1173"/>
      <c r="R74" s="1173"/>
      <c r="S74" s="1173"/>
      <c r="T74" s="1173"/>
      <c r="U74" s="1173"/>
      <c r="V74" s="1173"/>
      <c r="W74" s="1173"/>
      <c r="X74" s="1173"/>
      <c r="Y74" s="1173"/>
      <c r="Z74" s="1173"/>
      <c r="AA74" s="1173"/>
      <c r="AB74" s="1173"/>
      <c r="AC74" s="1173"/>
      <c r="AD74" s="1173"/>
      <c r="AE74" s="1173"/>
      <c r="AF74" s="1173"/>
      <c r="AG74" s="712"/>
      <c r="AH74" s="712"/>
      <c r="AI74" s="712"/>
      <c r="AJ74" s="712"/>
      <c r="AK74" s="712"/>
      <c r="AL74" s="712"/>
      <c r="AM74" s="712"/>
      <c r="AN74" s="712"/>
    </row>
    <row r="75" spans="1:40" ht="41.25" customHeight="1" x14ac:dyDescent="0.25">
      <c r="A75" s="8895" t="s">
        <v>3093</v>
      </c>
      <c r="B75" s="8898" t="s">
        <v>3094</v>
      </c>
      <c r="C75" s="8898"/>
      <c r="D75" s="8898"/>
      <c r="E75" s="8898"/>
      <c r="F75" s="8899" t="s">
        <v>2987</v>
      </c>
      <c r="G75" s="8860"/>
      <c r="H75" s="8900"/>
      <c r="I75" s="8901" t="s">
        <v>3082</v>
      </c>
      <c r="J75" s="8902"/>
      <c r="K75" s="8902"/>
      <c r="L75" s="8903"/>
      <c r="M75" s="712"/>
      <c r="N75" s="712"/>
      <c r="O75" s="712"/>
      <c r="P75" s="712"/>
      <c r="Q75" s="712"/>
      <c r="R75" s="712"/>
      <c r="S75" s="712"/>
      <c r="T75" s="712"/>
      <c r="U75" s="712"/>
      <c r="V75" s="712"/>
      <c r="W75" s="712"/>
      <c r="X75" s="712"/>
      <c r="Y75" s="712"/>
      <c r="Z75" s="712"/>
      <c r="AA75" s="712"/>
      <c r="AB75" s="712"/>
      <c r="AC75" s="712"/>
      <c r="AD75" s="712"/>
      <c r="AE75" s="712"/>
      <c r="AF75" s="712"/>
      <c r="AG75" s="712"/>
      <c r="AH75" s="712"/>
      <c r="AI75" s="712"/>
      <c r="AJ75" s="712"/>
      <c r="AK75" s="712"/>
      <c r="AL75" s="712"/>
      <c r="AM75" s="712"/>
      <c r="AN75" s="712"/>
    </row>
    <row r="76" spans="1:40" ht="19.5" customHeight="1" x14ac:dyDescent="0.25">
      <c r="A76" s="8896"/>
      <c r="B76" s="8866" t="s">
        <v>3083</v>
      </c>
      <c r="C76" s="8863"/>
      <c r="D76" s="8864" t="s">
        <v>3084</v>
      </c>
      <c r="E76" s="8865"/>
      <c r="F76" s="579" t="s">
        <v>3095</v>
      </c>
      <c r="G76" s="8869" t="s">
        <v>3086</v>
      </c>
      <c r="H76" s="8868"/>
      <c r="I76" s="8907" t="s">
        <v>3083</v>
      </c>
      <c r="J76" s="8903"/>
      <c r="K76" s="8908" t="s">
        <v>3084</v>
      </c>
      <c r="L76" s="8903"/>
      <c r="M76" s="712"/>
      <c r="N76" s="712"/>
      <c r="O76" s="712"/>
      <c r="P76" s="712"/>
      <c r="Q76" s="712"/>
      <c r="R76" s="712"/>
      <c r="S76" s="712"/>
      <c r="T76" s="712"/>
      <c r="U76" s="712"/>
      <c r="V76" s="712"/>
      <c r="W76" s="712"/>
      <c r="X76" s="712"/>
      <c r="Y76" s="712"/>
      <c r="Z76" s="712"/>
      <c r="AA76" s="712"/>
      <c r="AB76" s="712"/>
      <c r="AC76" s="712"/>
      <c r="AD76" s="712"/>
      <c r="AE76" s="712"/>
      <c r="AF76" s="712"/>
      <c r="AG76" s="712"/>
      <c r="AH76" s="712"/>
      <c r="AI76" s="712"/>
      <c r="AJ76" s="712"/>
      <c r="AK76" s="712"/>
      <c r="AL76" s="712"/>
      <c r="AM76" s="712"/>
      <c r="AN76" s="712"/>
    </row>
    <row r="77" spans="1:40" ht="21" x14ac:dyDescent="0.25">
      <c r="A77" s="8897"/>
      <c r="B77" s="1109" t="s">
        <v>512</v>
      </c>
      <c r="C77" s="1110" t="s">
        <v>56</v>
      </c>
      <c r="D77" s="688" t="s">
        <v>81</v>
      </c>
      <c r="E77" s="1112" t="s">
        <v>56</v>
      </c>
      <c r="F77" s="579" t="s">
        <v>3096</v>
      </c>
      <c r="G77" s="579" t="s">
        <v>3087</v>
      </c>
      <c r="H77" s="996" t="s">
        <v>3088</v>
      </c>
      <c r="I77" s="1175" t="s">
        <v>81</v>
      </c>
      <c r="J77" s="1176" t="s">
        <v>56</v>
      </c>
      <c r="K77" s="1177" t="s">
        <v>81</v>
      </c>
      <c r="L77" s="1176" t="s">
        <v>56</v>
      </c>
      <c r="M77" s="712"/>
      <c r="N77" s="712"/>
      <c r="O77" s="712"/>
      <c r="P77" s="712"/>
      <c r="Q77" s="712"/>
      <c r="R77" s="712"/>
      <c r="S77" s="712"/>
      <c r="T77" s="712"/>
      <c r="U77" s="712"/>
      <c r="V77" s="712"/>
      <c r="W77" s="712"/>
      <c r="X77" s="712"/>
      <c r="Y77" s="712"/>
      <c r="Z77" s="712"/>
      <c r="AA77" s="712"/>
      <c r="AB77" s="712"/>
      <c r="AC77" s="712"/>
      <c r="AD77" s="712"/>
      <c r="AE77" s="712"/>
      <c r="AF77" s="712"/>
      <c r="AG77" s="712"/>
      <c r="AH77" s="712"/>
      <c r="AI77" s="712"/>
      <c r="AJ77" s="712"/>
      <c r="AK77" s="712"/>
      <c r="AL77" s="712"/>
      <c r="AM77" s="712"/>
      <c r="AN77" s="712"/>
    </row>
    <row r="78" spans="1:40" x14ac:dyDescent="0.25">
      <c r="A78" s="1264" t="s">
        <v>3097</v>
      </c>
      <c r="B78" s="1109"/>
      <c r="C78" s="1110"/>
      <c r="D78" s="688"/>
      <c r="E78" s="1112"/>
      <c r="F78" s="578"/>
      <c r="G78" s="577"/>
      <c r="H78" s="578"/>
      <c r="I78" s="1179"/>
      <c r="J78" s="1180"/>
      <c r="K78" s="736"/>
      <c r="L78" s="1180"/>
      <c r="M78" s="712"/>
      <c r="N78" s="712"/>
      <c r="O78" s="712"/>
      <c r="P78" s="712"/>
      <c r="Q78" s="712"/>
      <c r="R78" s="712"/>
      <c r="S78" s="712"/>
      <c r="T78" s="712"/>
      <c r="U78" s="712"/>
      <c r="V78" s="712"/>
      <c r="W78" s="712"/>
      <c r="X78" s="712"/>
      <c r="Y78" s="712"/>
      <c r="Z78" s="712"/>
      <c r="AA78" s="712"/>
      <c r="AB78" s="712"/>
      <c r="AC78" s="712"/>
      <c r="AD78" s="712"/>
      <c r="AE78" s="712"/>
      <c r="AF78" s="712"/>
      <c r="AG78" s="712"/>
      <c r="AH78" s="712"/>
      <c r="AI78" s="712"/>
      <c r="AJ78" s="712"/>
      <c r="AK78" s="712"/>
      <c r="AL78" s="712"/>
      <c r="AM78" s="712"/>
      <c r="AN78" s="712"/>
    </row>
    <row r="79" spans="1:40" x14ac:dyDescent="0.25">
      <c r="A79" s="1264" t="s">
        <v>3098</v>
      </c>
      <c r="B79" s="1109"/>
      <c r="C79" s="1110"/>
      <c r="D79" s="688"/>
      <c r="E79" s="1112"/>
      <c r="F79" s="578"/>
      <c r="G79" s="577"/>
      <c r="H79" s="578"/>
      <c r="I79" s="1179"/>
      <c r="J79" s="1180"/>
      <c r="K79" s="736"/>
      <c r="L79" s="1180"/>
      <c r="M79" s="712"/>
      <c r="N79" s="712"/>
      <c r="O79" s="712"/>
      <c r="P79" s="712"/>
      <c r="Q79" s="712"/>
      <c r="R79" s="712"/>
      <c r="S79" s="712"/>
      <c r="T79" s="712"/>
      <c r="U79" s="712"/>
      <c r="V79" s="712"/>
      <c r="W79" s="712"/>
      <c r="X79" s="712"/>
      <c r="Y79" s="712"/>
      <c r="Z79" s="712"/>
      <c r="AA79" s="712"/>
      <c r="AB79" s="712"/>
      <c r="AC79" s="712"/>
      <c r="AD79" s="712"/>
      <c r="AE79" s="712"/>
      <c r="AF79" s="712"/>
      <c r="AG79" s="712"/>
      <c r="AH79" s="712"/>
      <c r="AI79" s="712"/>
      <c r="AJ79" s="712"/>
      <c r="AK79" s="712"/>
      <c r="AL79" s="712"/>
      <c r="AM79" s="712"/>
      <c r="AN79" s="712"/>
    </row>
    <row r="80" spans="1:40" x14ac:dyDescent="0.25">
      <c r="A80" s="1178" t="s">
        <v>3099</v>
      </c>
      <c r="B80" s="1181"/>
      <c r="C80" s="1182"/>
      <c r="D80" s="1183"/>
      <c r="E80" s="1184"/>
      <c r="F80" s="578"/>
      <c r="G80" s="577"/>
      <c r="H80" s="578"/>
      <c r="I80" s="1179"/>
      <c r="J80" s="1180"/>
      <c r="K80" s="736"/>
      <c r="L80" s="1180"/>
      <c r="M80" s="712"/>
      <c r="N80" s="712"/>
      <c r="O80" s="712"/>
      <c r="P80" s="712"/>
      <c r="Q80" s="712"/>
      <c r="R80" s="712"/>
      <c r="S80" s="712"/>
      <c r="T80" s="712"/>
      <c r="U80" s="712"/>
      <c r="V80" s="712"/>
      <c r="W80" s="712"/>
      <c r="X80" s="712"/>
      <c r="Y80" s="712"/>
      <c r="Z80" s="712"/>
      <c r="AA80" s="712"/>
      <c r="AB80" s="712"/>
      <c r="AC80" s="712"/>
      <c r="AD80" s="712"/>
      <c r="AE80" s="712"/>
      <c r="AF80" s="712"/>
      <c r="AG80" s="712"/>
      <c r="AH80" s="712"/>
      <c r="AI80" s="712"/>
      <c r="AJ80" s="712"/>
      <c r="AK80" s="712"/>
      <c r="AL80" s="712"/>
      <c r="AM80" s="712"/>
      <c r="AN80" s="712"/>
    </row>
    <row r="81" spans="1:40" ht="21" customHeight="1" x14ac:dyDescent="0.25">
      <c r="A81" s="1171" t="s">
        <v>3100</v>
      </c>
      <c r="B81" s="204"/>
      <c r="C81" s="204"/>
      <c r="D81" s="204"/>
      <c r="E81" s="204"/>
      <c r="F81" s="1185"/>
      <c r="G81" s="1185"/>
      <c r="H81" s="1185"/>
      <c r="I81" s="1185"/>
      <c r="J81" s="1173"/>
      <c r="K81" s="1173"/>
      <c r="L81" s="1173"/>
      <c r="M81" s="1173"/>
      <c r="N81" s="1173"/>
      <c r="O81" s="1173"/>
      <c r="P81" s="1173"/>
      <c r="Q81" s="1173"/>
      <c r="R81" s="1173"/>
      <c r="S81" s="1173"/>
      <c r="T81" s="1173"/>
      <c r="U81" s="1173"/>
      <c r="V81" s="1173"/>
      <c r="W81" s="1173"/>
      <c r="X81" s="1173"/>
      <c r="Y81" s="1173"/>
      <c r="Z81" s="1173"/>
      <c r="AA81" s="1173"/>
      <c r="AB81" s="1173"/>
      <c r="AC81" s="1173"/>
      <c r="AD81" s="1173"/>
      <c r="AE81" s="1173"/>
      <c r="AF81" s="1173"/>
      <c r="AG81" s="712"/>
      <c r="AH81" s="712"/>
      <c r="AI81" s="712"/>
      <c r="AJ81" s="712"/>
      <c r="AK81" s="712"/>
      <c r="AL81" s="712"/>
      <c r="AM81" s="712"/>
      <c r="AN81" s="712"/>
    </row>
    <row r="82" spans="1:40" x14ac:dyDescent="0.25">
      <c r="A82" s="8883" t="s">
        <v>3101</v>
      </c>
      <c r="B82" s="8886" t="s">
        <v>3102</v>
      </c>
      <c r="C82" s="8886"/>
      <c r="D82" s="8886"/>
      <c r="E82" s="8886"/>
      <c r="F82" s="8886"/>
      <c r="G82" s="8886"/>
      <c r="H82" s="8887"/>
      <c r="I82" s="8886" t="s">
        <v>3103</v>
      </c>
      <c r="J82" s="8886"/>
      <c r="K82" s="8886"/>
      <c r="L82" s="8886"/>
      <c r="M82" s="8886"/>
      <c r="N82" s="8886"/>
      <c r="O82" s="8887"/>
      <c r="P82" s="1186"/>
      <c r="Q82" s="1186"/>
      <c r="R82" s="1173"/>
      <c r="S82" s="1173"/>
      <c r="T82" s="1173"/>
      <c r="U82" s="1173"/>
      <c r="V82" s="1173"/>
      <c r="W82" s="1173"/>
      <c r="X82" s="1173"/>
      <c r="Y82" s="1173"/>
      <c r="Z82" s="1173"/>
      <c r="AA82" s="1173"/>
      <c r="AB82" s="1173"/>
      <c r="AC82" s="1173"/>
      <c r="AD82" s="1173"/>
      <c r="AE82" s="1173"/>
      <c r="AF82" s="1173"/>
      <c r="AG82" s="712"/>
      <c r="AH82" s="712"/>
      <c r="AI82" s="712"/>
      <c r="AJ82" s="712"/>
      <c r="AK82" s="712"/>
      <c r="AL82" s="712"/>
      <c r="AM82" s="712"/>
      <c r="AN82" s="712"/>
    </row>
    <row r="83" spans="1:40" x14ac:dyDescent="0.25">
      <c r="A83" s="8884"/>
      <c r="B83" s="8888" t="s">
        <v>3083</v>
      </c>
      <c r="C83" s="8889"/>
      <c r="D83" s="8890" t="s">
        <v>3084</v>
      </c>
      <c r="E83" s="8891"/>
      <c r="F83" s="8826" t="s">
        <v>2987</v>
      </c>
      <c r="G83" s="8849"/>
      <c r="H83" s="8827"/>
      <c r="I83" s="8888" t="s">
        <v>3083</v>
      </c>
      <c r="J83" s="8889"/>
      <c r="K83" s="8890" t="s">
        <v>3084</v>
      </c>
      <c r="L83" s="8891"/>
      <c r="M83" s="8826" t="s">
        <v>2987</v>
      </c>
      <c r="N83" s="8849"/>
      <c r="O83" s="8827"/>
      <c r="P83" s="1187"/>
      <c r="Q83" s="1187"/>
      <c r="R83" s="1173"/>
      <c r="S83" s="1173"/>
      <c r="T83" s="1173"/>
      <c r="U83" s="1173"/>
      <c r="V83" s="1173"/>
      <c r="W83" s="1173"/>
      <c r="X83" s="1173"/>
      <c r="Y83" s="1173"/>
      <c r="Z83" s="1173"/>
      <c r="AA83" s="1173"/>
      <c r="AB83" s="1173"/>
      <c r="AC83" s="1173"/>
      <c r="AD83" s="1173"/>
      <c r="AE83" s="1173"/>
      <c r="AF83" s="1173"/>
      <c r="AG83" s="712"/>
      <c r="AH83" s="712"/>
      <c r="AI83" s="712"/>
      <c r="AJ83" s="712"/>
      <c r="AK83" s="712"/>
      <c r="AL83" s="712"/>
      <c r="AM83" s="712"/>
      <c r="AN83" s="712"/>
    </row>
    <row r="84" spans="1:40" x14ac:dyDescent="0.25">
      <c r="A84" s="8884"/>
      <c r="B84" s="8892" t="s">
        <v>81</v>
      </c>
      <c r="C84" s="8874" t="s">
        <v>56</v>
      </c>
      <c r="D84" s="8876" t="s">
        <v>81</v>
      </c>
      <c r="E84" s="8878" t="s">
        <v>56</v>
      </c>
      <c r="F84" s="8880" t="s">
        <v>3085</v>
      </c>
      <c r="G84" s="8824" t="s">
        <v>3086</v>
      </c>
      <c r="H84" s="8882"/>
      <c r="I84" s="8892" t="s">
        <v>81</v>
      </c>
      <c r="J84" s="8874" t="s">
        <v>56</v>
      </c>
      <c r="K84" s="8876" t="s">
        <v>81</v>
      </c>
      <c r="L84" s="8878" t="s">
        <v>56</v>
      </c>
      <c r="M84" s="8880" t="s">
        <v>3085</v>
      </c>
      <c r="N84" s="8824" t="s">
        <v>3086</v>
      </c>
      <c r="O84" s="8882"/>
      <c r="P84" s="1188"/>
      <c r="Q84" s="1188"/>
      <c r="R84" s="1173"/>
      <c r="S84" s="1173"/>
      <c r="T84" s="1173"/>
      <c r="U84" s="1173"/>
      <c r="V84" s="1173"/>
      <c r="W84" s="1173"/>
      <c r="X84" s="1173"/>
      <c r="Y84" s="1173"/>
      <c r="Z84" s="1173"/>
      <c r="AA84" s="1173"/>
      <c r="AB84" s="1173"/>
      <c r="AC84" s="1173"/>
      <c r="AD84" s="1173"/>
      <c r="AE84" s="1173"/>
      <c r="AF84" s="1173"/>
      <c r="AG84" s="712"/>
      <c r="AH84" s="712"/>
      <c r="AI84" s="712"/>
      <c r="AJ84" s="712"/>
      <c r="AK84" s="712"/>
      <c r="AL84" s="712"/>
      <c r="AM84" s="712"/>
      <c r="AN84" s="712"/>
    </row>
    <row r="85" spans="1:40" ht="21" x14ac:dyDescent="0.25">
      <c r="A85" s="8885"/>
      <c r="B85" s="8893"/>
      <c r="C85" s="8875"/>
      <c r="D85" s="8877"/>
      <c r="E85" s="8879"/>
      <c r="F85" s="8881"/>
      <c r="G85" s="1189" t="s">
        <v>3087</v>
      </c>
      <c r="H85" s="1190" t="s">
        <v>3088</v>
      </c>
      <c r="I85" s="8893"/>
      <c r="J85" s="8875"/>
      <c r="K85" s="8877"/>
      <c r="L85" s="8879"/>
      <c r="M85" s="8881"/>
      <c r="N85" s="1189" t="s">
        <v>3087</v>
      </c>
      <c r="O85" s="1190" t="s">
        <v>3088</v>
      </c>
      <c r="P85" s="1188"/>
      <c r="Q85" s="1188"/>
      <c r="R85" s="1173"/>
      <c r="S85" s="1173"/>
      <c r="T85" s="1173"/>
      <c r="U85" s="1173"/>
      <c r="V85" s="1173"/>
      <c r="W85" s="1173"/>
      <c r="X85" s="1173"/>
      <c r="Y85" s="1173"/>
      <c r="Z85" s="1173"/>
      <c r="AA85" s="1173"/>
      <c r="AB85" s="1173"/>
      <c r="AC85" s="1173"/>
      <c r="AD85" s="1173"/>
      <c r="AE85" s="1173"/>
      <c r="AF85" s="1173"/>
      <c r="AG85" s="712"/>
      <c r="AH85" s="712"/>
      <c r="AI85" s="712"/>
      <c r="AJ85" s="712"/>
      <c r="AK85" s="712"/>
      <c r="AL85" s="712"/>
      <c r="AM85" s="712"/>
      <c r="AN85" s="712"/>
    </row>
    <row r="86" spans="1:40" x14ac:dyDescent="0.25">
      <c r="A86" s="1191" t="s">
        <v>3104</v>
      </c>
      <c r="B86" s="1192">
        <f t="shared" ref="B86:O86" si="4">SUM(B87:B99)</f>
        <v>0</v>
      </c>
      <c r="C86" s="1193">
        <f t="shared" si="4"/>
        <v>0</v>
      </c>
      <c r="D86" s="1192">
        <f t="shared" si="4"/>
        <v>0</v>
      </c>
      <c r="E86" s="1194">
        <f t="shared" si="4"/>
        <v>0</v>
      </c>
      <c r="F86" s="1195">
        <f t="shared" si="4"/>
        <v>0</v>
      </c>
      <c r="G86" s="1196">
        <f t="shared" si="4"/>
        <v>0</v>
      </c>
      <c r="H86" s="1197">
        <f t="shared" si="4"/>
        <v>0</v>
      </c>
      <c r="I86" s="1198">
        <f t="shared" si="4"/>
        <v>0</v>
      </c>
      <c r="J86" s="1197">
        <f t="shared" si="4"/>
        <v>0</v>
      </c>
      <c r="K86" s="1192">
        <f t="shared" si="4"/>
        <v>0</v>
      </c>
      <c r="L86" s="1194">
        <f t="shared" si="4"/>
        <v>0</v>
      </c>
      <c r="M86" s="1192">
        <f t="shared" si="4"/>
        <v>0</v>
      </c>
      <c r="N86" s="1192">
        <f t="shared" si="4"/>
        <v>0</v>
      </c>
      <c r="O86" s="1193">
        <f t="shared" si="4"/>
        <v>0</v>
      </c>
      <c r="P86" s="1185"/>
      <c r="Q86" s="1185"/>
      <c r="R86" s="1199"/>
      <c r="S86" s="1173"/>
      <c r="T86" s="1173"/>
      <c r="U86" s="1173"/>
      <c r="V86" s="1173"/>
      <c r="W86" s="1173"/>
      <c r="X86" s="1173"/>
      <c r="Y86" s="1173"/>
      <c r="Z86" s="1173"/>
      <c r="AA86" s="1173"/>
      <c r="AB86" s="1173"/>
      <c r="AC86" s="1173"/>
      <c r="AD86" s="1173"/>
      <c r="AE86" s="1173"/>
      <c r="AF86" s="1173"/>
      <c r="AG86" s="712"/>
      <c r="AH86" s="712"/>
      <c r="AI86" s="712"/>
      <c r="AJ86" s="712"/>
      <c r="AK86" s="712"/>
      <c r="AL86" s="712"/>
      <c r="AM86" s="712"/>
      <c r="AN86" s="712"/>
    </row>
    <row r="87" spans="1:40" x14ac:dyDescent="0.25">
      <c r="A87" s="1200" t="s">
        <v>3105</v>
      </c>
      <c r="B87" s="195"/>
      <c r="C87" s="130"/>
      <c r="D87" s="1201"/>
      <c r="E87" s="131"/>
      <c r="F87" s="1201"/>
      <c r="G87" s="168"/>
      <c r="H87" s="130"/>
      <c r="I87" s="195"/>
      <c r="J87" s="130"/>
      <c r="K87" s="1201"/>
      <c r="L87" s="131"/>
      <c r="M87" s="1202"/>
      <c r="N87" s="1203"/>
      <c r="O87" s="169"/>
      <c r="P87" s="168"/>
      <c r="Q87" s="168"/>
      <c r="R87" s="1199"/>
      <c r="S87" s="1173"/>
      <c r="T87" s="1173"/>
      <c r="U87" s="1173"/>
      <c r="V87" s="1173"/>
      <c r="W87" s="1173"/>
      <c r="X87" s="1173"/>
      <c r="Y87" s="1173"/>
      <c r="Z87" s="1173"/>
      <c r="AA87" s="1173"/>
      <c r="AB87" s="1173"/>
      <c r="AC87" s="1173"/>
      <c r="AD87" s="1173"/>
      <c r="AE87" s="1173"/>
      <c r="AF87" s="1173"/>
      <c r="AG87" s="1204"/>
      <c r="AH87" s="1204"/>
      <c r="AI87" s="1204"/>
      <c r="AJ87" s="1204"/>
      <c r="AK87" s="1204"/>
      <c r="AL87" s="1204"/>
      <c r="AM87" s="1204"/>
      <c r="AN87" s="1204"/>
    </row>
    <row r="88" spans="1:40" x14ac:dyDescent="0.25">
      <c r="A88" s="1200" t="s">
        <v>3106</v>
      </c>
      <c r="B88" s="197"/>
      <c r="C88" s="127"/>
      <c r="D88" s="126"/>
      <c r="E88" s="128"/>
      <c r="F88" s="126"/>
      <c r="G88" s="172"/>
      <c r="H88" s="127"/>
      <c r="I88" s="197"/>
      <c r="J88" s="127"/>
      <c r="K88" s="126"/>
      <c r="L88" s="128"/>
      <c r="M88" s="1139"/>
      <c r="N88" s="261"/>
      <c r="O88" s="140"/>
      <c r="P88" s="168"/>
      <c r="Q88" s="168"/>
      <c r="R88" s="1199"/>
      <c r="S88" s="1173"/>
      <c r="T88" s="1173"/>
      <c r="U88" s="1173"/>
      <c r="V88" s="1173"/>
      <c r="W88" s="1173"/>
      <c r="X88" s="1173"/>
      <c r="Y88" s="1173"/>
      <c r="Z88" s="1173"/>
      <c r="AA88" s="1173"/>
      <c r="AB88" s="1173"/>
      <c r="AC88" s="1173"/>
      <c r="AD88" s="1173"/>
      <c r="AE88" s="1173"/>
      <c r="AF88" s="1173"/>
      <c r="AG88" s="1204"/>
      <c r="AH88" s="1204"/>
      <c r="AI88" s="1204"/>
      <c r="AJ88" s="1204"/>
      <c r="AK88" s="1204"/>
      <c r="AL88" s="1204"/>
      <c r="AM88" s="1204"/>
      <c r="AN88" s="1204"/>
    </row>
    <row r="89" spans="1:40" x14ac:dyDescent="0.25">
      <c r="A89" s="1200" t="s">
        <v>3107</v>
      </c>
      <c r="B89" s="197"/>
      <c r="C89" s="127"/>
      <c r="D89" s="126"/>
      <c r="E89" s="128"/>
      <c r="F89" s="126"/>
      <c r="G89" s="172"/>
      <c r="H89" s="127"/>
      <c r="I89" s="197"/>
      <c r="J89" s="127"/>
      <c r="K89" s="126"/>
      <c r="L89" s="128"/>
      <c r="M89" s="1139"/>
      <c r="N89" s="261"/>
      <c r="O89" s="140"/>
      <c r="P89" s="168"/>
      <c r="Q89" s="168"/>
      <c r="R89" s="1199"/>
      <c r="S89" s="1173"/>
      <c r="T89" s="1173"/>
      <c r="U89" s="1173"/>
      <c r="V89" s="1173"/>
      <c r="W89" s="1173"/>
      <c r="X89" s="1173"/>
      <c r="Y89" s="1173"/>
      <c r="Z89" s="1173"/>
      <c r="AA89" s="1173"/>
      <c r="AB89" s="1173"/>
      <c r="AC89" s="1173"/>
      <c r="AD89" s="1173"/>
      <c r="AE89" s="1173"/>
      <c r="AF89" s="1173"/>
      <c r="AG89" s="1204"/>
      <c r="AH89" s="1204"/>
      <c r="AI89" s="1204"/>
      <c r="AJ89" s="1204"/>
      <c r="AK89" s="1204"/>
      <c r="AL89" s="1204"/>
      <c r="AM89" s="1204"/>
      <c r="AN89" s="1204"/>
    </row>
    <row r="90" spans="1:40" x14ac:dyDescent="0.25">
      <c r="A90" s="1200" t="s">
        <v>3108</v>
      </c>
      <c r="B90" s="197"/>
      <c r="C90" s="127"/>
      <c r="D90" s="126"/>
      <c r="E90" s="128"/>
      <c r="F90" s="126"/>
      <c r="G90" s="172"/>
      <c r="H90" s="127"/>
      <c r="I90" s="197"/>
      <c r="J90" s="127"/>
      <c r="K90" s="126"/>
      <c r="L90" s="128"/>
      <c r="M90" s="1139"/>
      <c r="N90" s="261"/>
      <c r="O90" s="140"/>
      <c r="P90" s="168"/>
      <c r="Q90" s="168"/>
      <c r="R90" s="1199"/>
      <c r="S90" s="1173"/>
      <c r="T90" s="1173"/>
      <c r="U90" s="1173"/>
      <c r="V90" s="1173"/>
      <c r="W90" s="1173"/>
      <c r="X90" s="1173"/>
      <c r="Y90" s="1173"/>
      <c r="Z90" s="1173"/>
      <c r="AA90" s="1173"/>
      <c r="AB90" s="1173"/>
      <c r="AC90" s="1173"/>
      <c r="AD90" s="1173"/>
      <c r="AE90" s="1173"/>
      <c r="AF90" s="1173"/>
      <c r="AG90" s="1204"/>
      <c r="AH90" s="1204"/>
      <c r="AI90" s="1204"/>
      <c r="AJ90" s="1204"/>
      <c r="AK90" s="1204"/>
      <c r="AL90" s="1204"/>
      <c r="AM90" s="1204"/>
      <c r="AN90" s="1204"/>
    </row>
    <row r="91" spans="1:40" x14ac:dyDescent="0.25">
      <c r="A91" s="1200" t="s">
        <v>3109</v>
      </c>
      <c r="B91" s="197"/>
      <c r="C91" s="127"/>
      <c r="D91" s="126"/>
      <c r="E91" s="128"/>
      <c r="F91" s="126"/>
      <c r="G91" s="172"/>
      <c r="H91" s="127"/>
      <c r="I91" s="197"/>
      <c r="J91" s="127"/>
      <c r="K91" s="126"/>
      <c r="L91" s="128"/>
      <c r="M91" s="1139"/>
      <c r="N91" s="261"/>
      <c r="O91" s="140"/>
      <c r="P91" s="168"/>
      <c r="Q91" s="168"/>
      <c r="R91" s="1199"/>
      <c r="S91" s="1173"/>
      <c r="T91" s="1173"/>
      <c r="U91" s="1173"/>
      <c r="V91" s="1173"/>
      <c r="W91" s="1173"/>
      <c r="X91" s="1173"/>
      <c r="Y91" s="1173"/>
      <c r="Z91" s="1173"/>
      <c r="AA91" s="1173"/>
      <c r="AB91" s="1173"/>
      <c r="AC91" s="1173"/>
      <c r="AD91" s="1173"/>
      <c r="AE91" s="1173"/>
      <c r="AF91" s="1173"/>
      <c r="AG91" s="1204"/>
      <c r="AH91" s="1204"/>
      <c r="AI91" s="1204"/>
      <c r="AJ91" s="1204"/>
      <c r="AK91" s="1204"/>
      <c r="AL91" s="1204"/>
      <c r="AM91" s="1204"/>
      <c r="AN91" s="1204"/>
    </row>
    <row r="92" spans="1:40" x14ac:dyDescent="0.25">
      <c r="A92" s="1200" t="s">
        <v>3110</v>
      </c>
      <c r="B92" s="197"/>
      <c r="C92" s="127"/>
      <c r="D92" s="126"/>
      <c r="E92" s="128"/>
      <c r="F92" s="126"/>
      <c r="G92" s="172"/>
      <c r="H92" s="127"/>
      <c r="I92" s="197"/>
      <c r="J92" s="127"/>
      <c r="K92" s="126"/>
      <c r="L92" s="128"/>
      <c r="M92" s="1139"/>
      <c r="N92" s="261"/>
      <c r="O92" s="140"/>
      <c r="P92" s="168"/>
      <c r="Q92" s="168"/>
      <c r="R92" s="1199"/>
      <c r="S92" s="1173"/>
      <c r="T92" s="1173"/>
      <c r="U92" s="1173"/>
      <c r="V92" s="1173"/>
      <c r="W92" s="1173"/>
      <c r="X92" s="1173"/>
      <c r="Y92" s="1173"/>
      <c r="Z92" s="1173"/>
      <c r="AA92" s="1173"/>
      <c r="AB92" s="1173"/>
      <c r="AC92" s="1173"/>
      <c r="AD92" s="1173"/>
      <c r="AE92" s="1173"/>
      <c r="AF92" s="1173"/>
      <c r="AG92" s="1204"/>
      <c r="AH92" s="1204"/>
      <c r="AI92" s="1204"/>
      <c r="AJ92" s="1204"/>
      <c r="AK92" s="1204"/>
      <c r="AL92" s="1204"/>
      <c r="AM92" s="1204"/>
      <c r="AN92" s="1204"/>
    </row>
    <row r="93" spans="1:40" x14ac:dyDescent="0.25">
      <c r="A93" s="1200" t="s">
        <v>3111</v>
      </c>
      <c r="B93" s="197"/>
      <c r="C93" s="127"/>
      <c r="D93" s="126"/>
      <c r="E93" s="128"/>
      <c r="F93" s="126"/>
      <c r="G93" s="172"/>
      <c r="H93" s="127"/>
      <c r="I93" s="197"/>
      <c r="J93" s="127"/>
      <c r="K93" s="126"/>
      <c r="L93" s="128"/>
      <c r="M93" s="1139"/>
      <c r="N93" s="261"/>
      <c r="O93" s="140"/>
      <c r="P93" s="168"/>
      <c r="Q93" s="168"/>
      <c r="R93" s="1199"/>
      <c r="S93" s="1173"/>
      <c r="T93" s="1173"/>
      <c r="U93" s="1173"/>
      <c r="V93" s="1173"/>
      <c r="W93" s="1173"/>
      <c r="X93" s="1173"/>
      <c r="Y93" s="1173"/>
      <c r="Z93" s="1173"/>
      <c r="AA93" s="1173"/>
      <c r="AB93" s="1173"/>
      <c r="AC93" s="1173"/>
      <c r="AD93" s="1173"/>
      <c r="AE93" s="1173"/>
      <c r="AF93" s="1173"/>
      <c r="AG93" s="1204"/>
      <c r="AH93" s="1204"/>
      <c r="AI93" s="1204"/>
      <c r="AJ93" s="1204"/>
      <c r="AK93" s="1204"/>
      <c r="AL93" s="1204"/>
      <c r="AM93" s="1204"/>
      <c r="AN93" s="1204"/>
    </row>
    <row r="94" spans="1:40" x14ac:dyDescent="0.25">
      <c r="A94" s="1200" t="s">
        <v>3112</v>
      </c>
      <c r="B94" s="197"/>
      <c r="C94" s="127"/>
      <c r="D94" s="126"/>
      <c r="E94" s="128"/>
      <c r="F94" s="126"/>
      <c r="G94" s="172"/>
      <c r="H94" s="127"/>
      <c r="I94" s="197"/>
      <c r="J94" s="127"/>
      <c r="K94" s="126"/>
      <c r="L94" s="128"/>
      <c r="M94" s="1139"/>
      <c r="N94" s="261"/>
      <c r="O94" s="140"/>
      <c r="P94" s="168"/>
      <c r="Q94" s="168"/>
      <c r="R94" s="1199"/>
      <c r="S94" s="1173"/>
      <c r="T94" s="1173"/>
      <c r="U94" s="1173"/>
      <c r="V94" s="1173"/>
      <c r="W94" s="1173"/>
      <c r="X94" s="1173"/>
      <c r="Y94" s="1173"/>
      <c r="Z94" s="1173"/>
      <c r="AA94" s="1173"/>
      <c r="AB94" s="1173"/>
      <c r="AC94" s="1173"/>
      <c r="AD94" s="1173"/>
      <c r="AE94" s="1173"/>
      <c r="AF94" s="1173"/>
      <c r="AG94" s="1204"/>
      <c r="AH94" s="1204"/>
      <c r="AI94" s="1204"/>
      <c r="AJ94" s="1204"/>
      <c r="AK94" s="1204"/>
      <c r="AL94" s="1204"/>
      <c r="AM94" s="1204"/>
      <c r="AN94" s="1204"/>
    </row>
    <row r="95" spans="1:40" x14ac:dyDescent="0.25">
      <c r="A95" s="1200" t="s">
        <v>3113</v>
      </c>
      <c r="B95" s="197"/>
      <c r="C95" s="127"/>
      <c r="D95" s="126"/>
      <c r="E95" s="128"/>
      <c r="F95" s="119"/>
      <c r="G95" s="1156"/>
      <c r="H95" s="120"/>
      <c r="I95" s="197"/>
      <c r="J95" s="127"/>
      <c r="K95" s="126"/>
      <c r="L95" s="128"/>
      <c r="M95" s="1139"/>
      <c r="N95" s="261"/>
      <c r="O95" s="140"/>
      <c r="P95" s="168"/>
      <c r="Q95" s="168"/>
      <c r="R95" s="1199"/>
      <c r="S95" s="1173"/>
      <c r="T95" s="1173"/>
      <c r="U95" s="1173"/>
      <c r="V95" s="1173"/>
      <c r="W95" s="1173"/>
      <c r="X95" s="1173"/>
      <c r="Y95" s="1173"/>
      <c r="Z95" s="1173"/>
      <c r="AA95" s="1173"/>
      <c r="AB95" s="1173"/>
      <c r="AC95" s="1173"/>
      <c r="AD95" s="1173"/>
      <c r="AE95" s="1173"/>
      <c r="AF95" s="1173"/>
      <c r="AG95" s="1204"/>
      <c r="AH95" s="1204"/>
      <c r="AI95" s="1204"/>
      <c r="AJ95" s="1204"/>
      <c r="AK95" s="1204"/>
      <c r="AL95" s="1204"/>
      <c r="AM95" s="1204"/>
      <c r="AN95" s="1204"/>
    </row>
    <row r="96" spans="1:40" x14ac:dyDescent="0.25">
      <c r="A96" s="1200" t="s">
        <v>3114</v>
      </c>
      <c r="B96" s="1205"/>
      <c r="C96" s="250"/>
      <c r="D96" s="247"/>
      <c r="E96" s="1206"/>
      <c r="F96" s="1207"/>
      <c r="G96" s="1208"/>
      <c r="H96" s="250"/>
      <c r="I96" s="197"/>
      <c r="J96" s="127"/>
      <c r="K96" s="126"/>
      <c r="L96" s="128"/>
      <c r="M96" s="1139"/>
      <c r="N96" s="261"/>
      <c r="O96" s="140"/>
      <c r="P96" s="168"/>
      <c r="Q96" s="168"/>
      <c r="R96" s="1199"/>
      <c r="S96" s="1173"/>
      <c r="T96" s="1173"/>
      <c r="U96" s="1173"/>
      <c r="V96" s="1173"/>
      <c r="W96" s="1173"/>
      <c r="X96" s="1173"/>
      <c r="Y96" s="1173"/>
      <c r="Z96" s="1173"/>
      <c r="AA96" s="1173"/>
      <c r="AB96" s="1173"/>
      <c r="AC96" s="1173"/>
      <c r="AD96" s="1173"/>
      <c r="AE96" s="1173"/>
      <c r="AF96" s="1173"/>
      <c r="AG96" s="1204"/>
      <c r="AH96" s="1204"/>
      <c r="AI96" s="1204"/>
      <c r="AJ96" s="1204"/>
      <c r="AK96" s="1204"/>
      <c r="AL96" s="1204"/>
      <c r="AM96" s="1204"/>
      <c r="AN96" s="1204"/>
    </row>
    <row r="97" spans="1:40" x14ac:dyDescent="0.25">
      <c r="A97" s="1209" t="s">
        <v>3115</v>
      </c>
      <c r="B97" s="1210"/>
      <c r="C97" s="1211"/>
      <c r="D97" s="1212"/>
      <c r="E97" s="1213"/>
      <c r="F97" s="1214"/>
      <c r="G97" s="1215"/>
      <c r="H97" s="1211"/>
      <c r="I97" s="197"/>
      <c r="J97" s="127"/>
      <c r="K97" s="126"/>
      <c r="L97" s="128"/>
      <c r="M97" s="1139"/>
      <c r="N97" s="261"/>
      <c r="O97" s="140"/>
      <c r="P97" s="168"/>
      <c r="Q97" s="168"/>
      <c r="R97" s="1199"/>
      <c r="S97" s="1173"/>
      <c r="T97" s="1173"/>
      <c r="U97" s="1173"/>
      <c r="V97" s="1173"/>
      <c r="W97" s="1173"/>
      <c r="X97" s="1173"/>
      <c r="Y97" s="1173"/>
      <c r="Z97" s="1173"/>
      <c r="AA97" s="1173"/>
      <c r="AB97" s="1173"/>
      <c r="AC97" s="1173"/>
      <c r="AD97" s="1173"/>
      <c r="AE97" s="1173"/>
      <c r="AF97" s="1173"/>
      <c r="AG97" s="1204"/>
      <c r="AH97" s="1204"/>
      <c r="AI97" s="1204"/>
      <c r="AJ97" s="1204"/>
      <c r="AK97" s="1204"/>
      <c r="AL97" s="1204"/>
      <c r="AM97" s="1204"/>
      <c r="AN97" s="1204"/>
    </row>
    <row r="98" spans="1:40" x14ac:dyDescent="0.25">
      <c r="A98" s="1209" t="s">
        <v>3116</v>
      </c>
      <c r="B98" s="197"/>
      <c r="C98" s="127"/>
      <c r="D98" s="126"/>
      <c r="E98" s="128"/>
      <c r="F98" s="126"/>
      <c r="G98" s="172"/>
      <c r="H98" s="127"/>
      <c r="I98" s="197"/>
      <c r="J98" s="127"/>
      <c r="K98" s="126"/>
      <c r="L98" s="128"/>
      <c r="M98" s="1139"/>
      <c r="N98" s="261"/>
      <c r="O98" s="140"/>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c r="AL98" s="1216"/>
      <c r="AM98" s="1216"/>
      <c r="AN98" s="1216"/>
    </row>
    <row r="99" spans="1:40" x14ac:dyDescent="0.25">
      <c r="A99" s="1209" t="s">
        <v>3117</v>
      </c>
      <c r="B99" s="200"/>
      <c r="C99" s="110"/>
      <c r="D99" s="109"/>
      <c r="E99" s="122"/>
      <c r="F99" s="109"/>
      <c r="G99" s="174"/>
      <c r="H99" s="110"/>
      <c r="I99" s="200"/>
      <c r="J99" s="110"/>
      <c r="K99" s="109"/>
      <c r="L99" s="122"/>
      <c r="M99" s="1217"/>
      <c r="N99" s="262"/>
      <c r="O99" s="141"/>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c r="AL99" s="1216"/>
      <c r="AM99" s="1216"/>
      <c r="AN99" s="1216"/>
    </row>
    <row r="100" spans="1:40" ht="23.25" customHeight="1" x14ac:dyDescent="0.25">
      <c r="A100" s="1265" t="s">
        <v>3118</v>
      </c>
      <c r="B100" s="73"/>
      <c r="C100" s="73"/>
      <c r="D100" s="73"/>
      <c r="E100" s="73"/>
      <c r="F100" s="73"/>
      <c r="G100" s="73"/>
      <c r="H100" s="73"/>
      <c r="I100" s="73"/>
      <c r="J100" s="73"/>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row>
    <row r="101" spans="1:40" ht="42.75" customHeight="1" x14ac:dyDescent="0.25">
      <c r="A101" s="8834" t="s">
        <v>3119</v>
      </c>
      <c r="B101" s="8867" t="s">
        <v>3120</v>
      </c>
      <c r="C101" s="8867"/>
      <c r="D101" s="8867"/>
      <c r="E101" s="8868"/>
      <c r="F101" s="8869" t="s">
        <v>3121</v>
      </c>
      <c r="G101" s="8867"/>
      <c r="H101" s="8867"/>
      <c r="I101" s="8870"/>
      <c r="J101" s="8859" t="s">
        <v>3122</v>
      </c>
      <c r="K101" s="8867"/>
      <c r="L101" s="8867"/>
      <c r="M101" s="8870"/>
      <c r="N101" s="8871" t="s">
        <v>2987</v>
      </c>
      <c r="O101" s="8872"/>
      <c r="P101" s="8873"/>
      <c r="Q101" s="8859" t="s">
        <v>3123</v>
      </c>
      <c r="R101" s="8860"/>
      <c r="S101" s="8860"/>
      <c r="T101" s="8861"/>
    </row>
    <row r="102" spans="1:40" x14ac:dyDescent="0.25">
      <c r="A102" s="8835"/>
      <c r="B102" s="8862" t="s">
        <v>3083</v>
      </c>
      <c r="C102" s="8863"/>
      <c r="D102" s="8864" t="s">
        <v>3084</v>
      </c>
      <c r="E102" s="8863"/>
      <c r="F102" s="8864" t="s">
        <v>3083</v>
      </c>
      <c r="G102" s="8863"/>
      <c r="H102" s="8864" t="s">
        <v>3084</v>
      </c>
      <c r="I102" s="8865"/>
      <c r="J102" s="8866" t="s">
        <v>3083</v>
      </c>
      <c r="K102" s="8863"/>
      <c r="L102" s="8864" t="s">
        <v>3084</v>
      </c>
      <c r="M102" s="8865"/>
      <c r="N102" s="1218" t="s">
        <v>3085</v>
      </c>
      <c r="O102" s="8824" t="s">
        <v>3086</v>
      </c>
      <c r="P102" s="8825"/>
      <c r="Q102" s="8866" t="s">
        <v>3083</v>
      </c>
      <c r="R102" s="8863"/>
      <c r="S102" s="8864" t="s">
        <v>3084</v>
      </c>
      <c r="T102" s="8863"/>
    </row>
    <row r="103" spans="1:40" ht="21" x14ac:dyDescent="0.25">
      <c r="A103" s="8836"/>
      <c r="B103" s="1113" t="s">
        <v>81</v>
      </c>
      <c r="C103" s="1110" t="s">
        <v>56</v>
      </c>
      <c r="D103" s="688" t="s">
        <v>81</v>
      </c>
      <c r="E103" s="1110" t="s">
        <v>56</v>
      </c>
      <c r="F103" s="688" t="s">
        <v>81</v>
      </c>
      <c r="G103" s="1110" t="s">
        <v>56</v>
      </c>
      <c r="H103" s="688" t="s">
        <v>81</v>
      </c>
      <c r="I103" s="1112" t="s">
        <v>56</v>
      </c>
      <c r="J103" s="1109" t="s">
        <v>81</v>
      </c>
      <c r="K103" s="1110" t="s">
        <v>56</v>
      </c>
      <c r="L103" s="688" t="s">
        <v>81</v>
      </c>
      <c r="M103" s="1112" t="s">
        <v>56</v>
      </c>
      <c r="N103" s="1219" t="s">
        <v>3096</v>
      </c>
      <c r="O103" s="1220" t="s">
        <v>3087</v>
      </c>
      <c r="P103" s="1221" t="s">
        <v>3088</v>
      </c>
      <c r="Q103" s="1109" t="s">
        <v>81</v>
      </c>
      <c r="R103" s="1110" t="s">
        <v>56</v>
      </c>
      <c r="S103" s="688" t="s">
        <v>81</v>
      </c>
      <c r="T103" s="1110" t="s">
        <v>56</v>
      </c>
    </row>
    <row r="104" spans="1:40" x14ac:dyDescent="0.25">
      <c r="A104" s="1222" t="s">
        <v>50</v>
      </c>
      <c r="B104" s="213">
        <f t="shared" ref="B104:T104" si="5">SUM(B105:B115)</f>
        <v>0</v>
      </c>
      <c r="C104" s="1193">
        <f t="shared" si="5"/>
        <v>0</v>
      </c>
      <c r="D104" s="213">
        <f t="shared" si="5"/>
        <v>0</v>
      </c>
      <c r="E104" s="1193">
        <f t="shared" si="5"/>
        <v>0</v>
      </c>
      <c r="F104" s="213">
        <f t="shared" si="5"/>
        <v>0</v>
      </c>
      <c r="G104" s="1193">
        <f t="shared" si="5"/>
        <v>0</v>
      </c>
      <c r="H104" s="213">
        <f t="shared" si="5"/>
        <v>0</v>
      </c>
      <c r="I104" s="213">
        <f t="shared" si="5"/>
        <v>0</v>
      </c>
      <c r="J104" s="1118">
        <f t="shared" si="5"/>
        <v>0</v>
      </c>
      <c r="K104" s="212">
        <f t="shared" si="5"/>
        <v>0</v>
      </c>
      <c r="L104" s="1119">
        <f t="shared" si="5"/>
        <v>0</v>
      </c>
      <c r="M104" s="1120">
        <f t="shared" si="5"/>
        <v>0</v>
      </c>
      <c r="N104" s="1122">
        <f t="shared" si="5"/>
        <v>0</v>
      </c>
      <c r="O104" s="1223">
        <f t="shared" si="5"/>
        <v>0</v>
      </c>
      <c r="P104" s="1224">
        <f t="shared" si="5"/>
        <v>0</v>
      </c>
      <c r="Q104" s="1118">
        <f t="shared" si="5"/>
        <v>0</v>
      </c>
      <c r="R104" s="212">
        <f t="shared" si="5"/>
        <v>0</v>
      </c>
      <c r="S104" s="1119">
        <f t="shared" si="5"/>
        <v>0</v>
      </c>
      <c r="T104" s="212">
        <f t="shared" si="5"/>
        <v>0</v>
      </c>
    </row>
    <row r="105" spans="1:40" x14ac:dyDescent="0.25">
      <c r="A105" s="1200" t="s">
        <v>2249</v>
      </c>
      <c r="B105" s="197"/>
      <c r="C105" s="127"/>
      <c r="D105" s="126"/>
      <c r="E105" s="127"/>
      <c r="F105" s="126"/>
      <c r="G105" s="127"/>
      <c r="H105" s="126"/>
      <c r="I105" s="128"/>
      <c r="J105" s="1225">
        <f>SUM(B105+F105)</f>
        <v>0</v>
      </c>
      <c r="K105" s="1141">
        <f>SUM(C105+G105)</f>
        <v>0</v>
      </c>
      <c r="L105" s="1142">
        <f>SUM(D105+H105)</f>
        <v>0</v>
      </c>
      <c r="M105" s="1226">
        <f>SUM(E105+I105)</f>
        <v>0</v>
      </c>
      <c r="N105" s="197"/>
      <c r="O105" s="172"/>
      <c r="P105" s="128"/>
      <c r="Q105" s="1139"/>
      <c r="R105" s="127"/>
      <c r="S105" s="126"/>
      <c r="T105" s="127"/>
      <c r="U105" s="1216"/>
      <c r="V105" s="1216"/>
      <c r="W105" s="1216"/>
      <c r="X105" s="1216"/>
      <c r="Y105" s="1216"/>
      <c r="Z105" s="1216"/>
      <c r="AA105" s="1216"/>
      <c r="AB105" s="1216"/>
      <c r="AC105" s="1216"/>
      <c r="AD105" s="1216"/>
      <c r="AE105" s="1216"/>
      <c r="AF105" s="1216"/>
      <c r="AG105" s="1216"/>
      <c r="AH105" s="1216"/>
      <c r="AI105" s="1216"/>
      <c r="AJ105" s="1216"/>
      <c r="AK105" s="1216"/>
      <c r="AL105" s="1216"/>
      <c r="AM105" s="1216"/>
      <c r="AN105" s="1216"/>
    </row>
    <row r="106" spans="1:40" x14ac:dyDescent="0.25">
      <c r="A106" s="1200" t="s">
        <v>2105</v>
      </c>
      <c r="B106" s="197"/>
      <c r="C106" s="127"/>
      <c r="D106" s="126"/>
      <c r="E106" s="127"/>
      <c r="F106" s="126"/>
      <c r="G106" s="127"/>
      <c r="H106" s="126"/>
      <c r="I106" s="128"/>
      <c r="J106" s="1225">
        <f t="shared" ref="J106:M115" si="6">SUM(B106+F106)</f>
        <v>0</v>
      </c>
      <c r="K106" s="1141">
        <f t="shared" si="6"/>
        <v>0</v>
      </c>
      <c r="L106" s="1142">
        <f t="shared" si="6"/>
        <v>0</v>
      </c>
      <c r="M106" s="1226">
        <f t="shared" si="6"/>
        <v>0</v>
      </c>
      <c r="N106" s="197"/>
      <c r="O106" s="172"/>
      <c r="P106" s="128"/>
      <c r="Q106" s="1139"/>
      <c r="R106" s="127"/>
      <c r="S106" s="126"/>
      <c r="T106" s="127"/>
      <c r="U106" s="1216"/>
      <c r="V106" s="1216"/>
      <c r="W106" s="1216"/>
      <c r="X106" s="1216"/>
      <c r="Y106" s="1216"/>
      <c r="Z106" s="1216"/>
      <c r="AA106" s="1216"/>
      <c r="AB106" s="1216"/>
      <c r="AC106" s="1216"/>
      <c r="AD106" s="1216"/>
      <c r="AE106" s="1216"/>
      <c r="AF106" s="1216"/>
      <c r="AG106" s="1216"/>
      <c r="AH106" s="1216"/>
      <c r="AI106" s="1216"/>
      <c r="AJ106" s="1216"/>
      <c r="AK106" s="1216"/>
      <c r="AL106" s="1216"/>
      <c r="AM106" s="1216"/>
      <c r="AN106" s="1216"/>
    </row>
    <row r="107" spans="1:40" x14ac:dyDescent="0.25">
      <c r="A107" s="1200" t="s">
        <v>2099</v>
      </c>
      <c r="B107" s="197"/>
      <c r="C107" s="127"/>
      <c r="D107" s="126"/>
      <c r="E107" s="127"/>
      <c r="F107" s="126"/>
      <c r="G107" s="127"/>
      <c r="H107" s="126"/>
      <c r="I107" s="128"/>
      <c r="J107" s="1225">
        <f t="shared" si="6"/>
        <v>0</v>
      </c>
      <c r="K107" s="1141">
        <f t="shared" si="6"/>
        <v>0</v>
      </c>
      <c r="L107" s="1142">
        <f t="shared" si="6"/>
        <v>0</v>
      </c>
      <c r="M107" s="1226">
        <f t="shared" si="6"/>
        <v>0</v>
      </c>
      <c r="N107" s="197"/>
      <c r="O107" s="172"/>
      <c r="P107" s="128"/>
      <c r="Q107" s="1139"/>
      <c r="R107" s="127"/>
      <c r="S107" s="126"/>
      <c r="T107" s="127"/>
      <c r="U107" s="1216"/>
      <c r="V107" s="1216"/>
      <c r="W107" s="1216"/>
      <c r="X107" s="1216"/>
      <c r="Y107" s="1216"/>
      <c r="Z107" s="1216"/>
      <c r="AA107" s="1216"/>
      <c r="AB107" s="1216"/>
      <c r="AC107" s="1216"/>
      <c r="AD107" s="1216"/>
      <c r="AE107" s="1216"/>
      <c r="AF107" s="1216"/>
      <c r="AG107" s="1216"/>
      <c r="AH107" s="1216"/>
      <c r="AI107" s="1216"/>
      <c r="AJ107" s="1216"/>
      <c r="AK107" s="1216"/>
      <c r="AL107" s="1216"/>
      <c r="AM107" s="1216"/>
      <c r="AN107" s="1216"/>
    </row>
    <row r="108" spans="1:40" x14ac:dyDescent="0.25">
      <c r="A108" s="1200" t="s">
        <v>2256</v>
      </c>
      <c r="B108" s="197"/>
      <c r="C108" s="127"/>
      <c r="D108" s="126"/>
      <c r="E108" s="127"/>
      <c r="F108" s="126"/>
      <c r="G108" s="127"/>
      <c r="H108" s="126"/>
      <c r="I108" s="128"/>
      <c r="J108" s="1225">
        <f t="shared" si="6"/>
        <v>0</v>
      </c>
      <c r="K108" s="1141">
        <f t="shared" si="6"/>
        <v>0</v>
      </c>
      <c r="L108" s="1142">
        <f t="shared" si="6"/>
        <v>0</v>
      </c>
      <c r="M108" s="1226">
        <f t="shared" si="6"/>
        <v>0</v>
      </c>
      <c r="N108" s="197"/>
      <c r="O108" s="172"/>
      <c r="P108" s="128"/>
      <c r="Q108" s="1139"/>
      <c r="R108" s="127"/>
      <c r="S108" s="126"/>
      <c r="T108" s="127"/>
      <c r="U108" s="1216"/>
      <c r="V108" s="1216"/>
      <c r="W108" s="1216"/>
      <c r="X108" s="1216"/>
      <c r="Y108" s="1216"/>
      <c r="Z108" s="1216"/>
      <c r="AA108" s="1216"/>
      <c r="AB108" s="1216"/>
      <c r="AC108" s="1216"/>
      <c r="AD108" s="1216"/>
      <c r="AE108" s="1216"/>
      <c r="AF108" s="1216"/>
      <c r="AG108" s="1216"/>
      <c r="AH108" s="1216"/>
      <c r="AI108" s="1216"/>
      <c r="AJ108" s="1216"/>
      <c r="AK108" s="1216"/>
      <c r="AL108" s="1216"/>
      <c r="AM108" s="1216"/>
      <c r="AN108" s="1216"/>
    </row>
    <row r="109" spans="1:40" x14ac:dyDescent="0.25">
      <c r="A109" s="1200" t="s">
        <v>3124</v>
      </c>
      <c r="B109" s="197"/>
      <c r="C109" s="127"/>
      <c r="D109" s="126"/>
      <c r="E109" s="127"/>
      <c r="F109" s="126"/>
      <c r="G109" s="127"/>
      <c r="H109" s="126"/>
      <c r="I109" s="128"/>
      <c r="J109" s="1225">
        <f t="shared" si="6"/>
        <v>0</v>
      </c>
      <c r="K109" s="1141">
        <f t="shared" si="6"/>
        <v>0</v>
      </c>
      <c r="L109" s="1142">
        <f t="shared" si="6"/>
        <v>0</v>
      </c>
      <c r="M109" s="1226">
        <f t="shared" si="6"/>
        <v>0</v>
      </c>
      <c r="N109" s="197"/>
      <c r="O109" s="172"/>
      <c r="P109" s="128"/>
      <c r="Q109" s="1139"/>
      <c r="R109" s="127"/>
      <c r="S109" s="126"/>
      <c r="T109" s="127"/>
      <c r="U109" s="1216"/>
      <c r="V109" s="1216"/>
      <c r="W109" s="1216"/>
      <c r="X109" s="1216"/>
      <c r="Y109" s="1216"/>
      <c r="Z109" s="1216"/>
      <c r="AA109" s="1216"/>
      <c r="AB109" s="1216"/>
      <c r="AC109" s="1216"/>
      <c r="AD109" s="1216"/>
      <c r="AE109" s="1216"/>
      <c r="AF109" s="1216"/>
      <c r="AG109" s="1216"/>
      <c r="AH109" s="1216"/>
      <c r="AI109" s="1216"/>
      <c r="AJ109" s="1216"/>
      <c r="AK109" s="1216"/>
      <c r="AL109" s="1216"/>
      <c r="AM109" s="1216"/>
      <c r="AN109" s="1216"/>
    </row>
    <row r="110" spans="1:40" x14ac:dyDescent="0.25">
      <c r="A110" s="1200" t="s">
        <v>2109</v>
      </c>
      <c r="B110" s="197"/>
      <c r="C110" s="127"/>
      <c r="D110" s="126"/>
      <c r="E110" s="127"/>
      <c r="F110" s="126"/>
      <c r="G110" s="127"/>
      <c r="H110" s="126"/>
      <c r="I110" s="128"/>
      <c r="J110" s="1225">
        <f t="shared" si="6"/>
        <v>0</v>
      </c>
      <c r="K110" s="1141">
        <f t="shared" si="6"/>
        <v>0</v>
      </c>
      <c r="L110" s="1142">
        <f t="shared" si="6"/>
        <v>0</v>
      </c>
      <c r="M110" s="1226">
        <f t="shared" si="6"/>
        <v>0</v>
      </c>
      <c r="N110" s="197"/>
      <c r="O110" s="172"/>
      <c r="P110" s="128"/>
      <c r="Q110" s="1139"/>
      <c r="R110" s="127"/>
      <c r="S110" s="126"/>
      <c r="T110" s="127"/>
      <c r="U110" s="1216"/>
      <c r="V110" s="1216"/>
      <c r="W110" s="1216"/>
      <c r="X110" s="1216"/>
      <c r="Y110" s="1216"/>
      <c r="Z110" s="1216"/>
      <c r="AA110" s="1216"/>
      <c r="AB110" s="1216"/>
      <c r="AC110" s="1216"/>
      <c r="AD110" s="1216"/>
      <c r="AE110" s="1216"/>
      <c r="AF110" s="1216"/>
      <c r="AG110" s="1216"/>
      <c r="AH110" s="1216"/>
      <c r="AI110" s="1216"/>
      <c r="AJ110" s="1216"/>
      <c r="AK110" s="1216"/>
      <c r="AL110" s="1216"/>
      <c r="AM110" s="1216"/>
      <c r="AN110" s="1216"/>
    </row>
    <row r="111" spans="1:40" x14ac:dyDescent="0.25">
      <c r="A111" s="1200" t="s">
        <v>2260</v>
      </c>
      <c r="B111" s="197"/>
      <c r="C111" s="127"/>
      <c r="D111" s="126"/>
      <c r="E111" s="127"/>
      <c r="F111" s="126"/>
      <c r="G111" s="127"/>
      <c r="H111" s="126"/>
      <c r="I111" s="128"/>
      <c r="J111" s="1225">
        <f t="shared" si="6"/>
        <v>0</v>
      </c>
      <c r="K111" s="1141">
        <f t="shared" si="6"/>
        <v>0</v>
      </c>
      <c r="L111" s="1142">
        <f t="shared" si="6"/>
        <v>0</v>
      </c>
      <c r="M111" s="1226">
        <f t="shared" si="6"/>
        <v>0</v>
      </c>
      <c r="N111" s="197"/>
      <c r="O111" s="172"/>
      <c r="P111" s="128"/>
      <c r="Q111" s="1139"/>
      <c r="R111" s="127"/>
      <c r="S111" s="126"/>
      <c r="T111" s="127"/>
      <c r="U111" s="1216"/>
      <c r="V111" s="1216"/>
      <c r="W111" s="1216"/>
      <c r="X111" s="1216"/>
      <c r="Y111" s="1216"/>
      <c r="Z111" s="1216"/>
      <c r="AA111" s="1216"/>
      <c r="AB111" s="1216"/>
      <c r="AC111" s="1216"/>
      <c r="AD111" s="1216"/>
      <c r="AE111" s="1216"/>
      <c r="AF111" s="1216"/>
      <c r="AG111" s="1216"/>
      <c r="AH111" s="1216"/>
      <c r="AI111" s="1216"/>
      <c r="AJ111" s="1216"/>
      <c r="AK111" s="1216"/>
      <c r="AL111" s="1216"/>
      <c r="AM111" s="1216"/>
      <c r="AN111" s="1216"/>
    </row>
    <row r="112" spans="1:40" x14ac:dyDescent="0.25">
      <c r="A112" s="1200" t="s">
        <v>2261</v>
      </c>
      <c r="B112" s="197"/>
      <c r="C112" s="127"/>
      <c r="D112" s="126"/>
      <c r="E112" s="127"/>
      <c r="F112" s="126"/>
      <c r="G112" s="127"/>
      <c r="H112" s="126"/>
      <c r="I112" s="128"/>
      <c r="J112" s="1225">
        <f t="shared" si="6"/>
        <v>0</v>
      </c>
      <c r="K112" s="1141">
        <f t="shared" si="6"/>
        <v>0</v>
      </c>
      <c r="L112" s="1142">
        <f t="shared" si="6"/>
        <v>0</v>
      </c>
      <c r="M112" s="1226">
        <f t="shared" si="6"/>
        <v>0</v>
      </c>
      <c r="N112" s="197"/>
      <c r="O112" s="172"/>
      <c r="P112" s="128"/>
      <c r="Q112" s="1139"/>
      <c r="R112" s="127"/>
      <c r="S112" s="126"/>
      <c r="T112" s="127"/>
      <c r="U112" s="1216"/>
      <c r="V112" s="1216"/>
      <c r="W112" s="1216"/>
      <c r="X112" s="1216"/>
      <c r="Y112" s="1216"/>
      <c r="Z112" s="1216"/>
      <c r="AA112" s="1216"/>
      <c r="AB112" s="1216"/>
      <c r="AC112" s="1216"/>
      <c r="AD112" s="1216"/>
      <c r="AE112" s="1216"/>
      <c r="AF112" s="1216"/>
      <c r="AG112" s="1216"/>
      <c r="AH112" s="1216"/>
      <c r="AI112" s="1216"/>
      <c r="AJ112" s="1216"/>
      <c r="AK112" s="1216"/>
      <c r="AL112" s="1216"/>
      <c r="AM112" s="1216"/>
      <c r="AN112" s="1216"/>
    </row>
    <row r="113" spans="1:40" x14ac:dyDescent="0.25">
      <c r="A113" s="1200" t="s">
        <v>2112</v>
      </c>
      <c r="B113" s="197"/>
      <c r="C113" s="127"/>
      <c r="D113" s="126"/>
      <c r="E113" s="127"/>
      <c r="F113" s="126"/>
      <c r="G113" s="127"/>
      <c r="H113" s="126"/>
      <c r="I113" s="128"/>
      <c r="J113" s="1225">
        <f t="shared" si="6"/>
        <v>0</v>
      </c>
      <c r="K113" s="1141">
        <f t="shared" si="6"/>
        <v>0</v>
      </c>
      <c r="L113" s="1142">
        <f t="shared" si="6"/>
        <v>0</v>
      </c>
      <c r="M113" s="1226">
        <f t="shared" si="6"/>
        <v>0</v>
      </c>
      <c r="N113" s="197"/>
      <c r="O113" s="172"/>
      <c r="P113" s="128"/>
      <c r="Q113" s="1139"/>
      <c r="R113" s="127"/>
      <c r="S113" s="126"/>
      <c r="T113" s="127"/>
      <c r="U113" s="1216"/>
      <c r="V113" s="1216"/>
      <c r="W113" s="1216"/>
      <c r="X113" s="1216"/>
      <c r="Y113" s="1216"/>
      <c r="Z113" s="1216"/>
      <c r="AA113" s="1216"/>
      <c r="AB113" s="1216"/>
      <c r="AC113" s="1216"/>
      <c r="AD113" s="1216"/>
      <c r="AE113" s="1216"/>
      <c r="AF113" s="1216"/>
      <c r="AG113" s="1216"/>
      <c r="AH113" s="1216"/>
      <c r="AI113" s="1216"/>
      <c r="AJ113" s="1216"/>
      <c r="AK113" s="1216"/>
      <c r="AL113" s="1216"/>
      <c r="AM113" s="1216"/>
      <c r="AN113" s="1216"/>
    </row>
    <row r="114" spans="1:40" x14ac:dyDescent="0.25">
      <c r="A114" s="1200" t="s">
        <v>2111</v>
      </c>
      <c r="B114" s="197"/>
      <c r="C114" s="127"/>
      <c r="D114" s="126"/>
      <c r="E114" s="127"/>
      <c r="F114" s="126"/>
      <c r="G114" s="127"/>
      <c r="H114" s="126"/>
      <c r="I114" s="128"/>
      <c r="J114" s="1225">
        <f t="shared" si="6"/>
        <v>0</v>
      </c>
      <c r="K114" s="1141">
        <f t="shared" si="6"/>
        <v>0</v>
      </c>
      <c r="L114" s="1142">
        <f t="shared" si="6"/>
        <v>0</v>
      </c>
      <c r="M114" s="1226">
        <f t="shared" si="6"/>
        <v>0</v>
      </c>
      <c r="N114" s="197"/>
      <c r="O114" s="172"/>
      <c r="P114" s="128"/>
      <c r="Q114" s="1139"/>
      <c r="R114" s="127"/>
      <c r="S114" s="126"/>
      <c r="T114" s="127"/>
      <c r="U114" s="1216"/>
      <c r="V114" s="1216"/>
      <c r="W114" s="1216"/>
      <c r="X114" s="1216"/>
      <c r="Y114" s="1216"/>
      <c r="Z114" s="1216"/>
      <c r="AA114" s="1216"/>
      <c r="AB114" s="1216"/>
      <c r="AC114" s="1216"/>
      <c r="AD114" s="1216"/>
      <c r="AE114" s="1216"/>
      <c r="AF114" s="1216"/>
      <c r="AG114" s="1216"/>
      <c r="AH114" s="1216"/>
      <c r="AI114" s="1216"/>
      <c r="AJ114" s="1216"/>
      <c r="AK114" s="1216"/>
      <c r="AL114" s="1216"/>
      <c r="AM114" s="1216"/>
      <c r="AN114" s="1216"/>
    </row>
    <row r="115" spans="1:40" x14ac:dyDescent="0.25">
      <c r="A115" s="1227" t="s">
        <v>2113</v>
      </c>
      <c r="B115" s="200"/>
      <c r="C115" s="110"/>
      <c r="D115" s="109"/>
      <c r="E115" s="110"/>
      <c r="F115" s="109"/>
      <c r="G115" s="110"/>
      <c r="H115" s="109"/>
      <c r="I115" s="122"/>
      <c r="J115" s="1118">
        <f t="shared" si="6"/>
        <v>0</v>
      </c>
      <c r="K115" s="212">
        <f t="shared" si="6"/>
        <v>0</v>
      </c>
      <c r="L115" s="1119">
        <f t="shared" si="6"/>
        <v>0</v>
      </c>
      <c r="M115" s="1120">
        <f t="shared" si="6"/>
        <v>0</v>
      </c>
      <c r="N115" s="200"/>
      <c r="O115" s="174"/>
      <c r="P115" s="122"/>
      <c r="Q115" s="1217"/>
      <c r="R115" s="110"/>
      <c r="S115" s="109"/>
      <c r="T115" s="110"/>
      <c r="U115" s="1216"/>
      <c r="V115" s="1216"/>
      <c r="W115" s="1216"/>
      <c r="X115" s="1216"/>
      <c r="Y115" s="1216"/>
      <c r="Z115" s="1216"/>
      <c r="AA115" s="1216"/>
      <c r="AB115" s="1216"/>
      <c r="AC115" s="1216"/>
      <c r="AD115" s="1216"/>
      <c r="AE115" s="1216"/>
      <c r="AF115" s="1216"/>
      <c r="AG115" s="1216"/>
      <c r="AH115" s="1216"/>
      <c r="AI115" s="1216"/>
      <c r="AJ115" s="1216"/>
      <c r="AK115" s="1216"/>
      <c r="AL115" s="1216"/>
      <c r="AM115" s="1216"/>
      <c r="AN115" s="1216"/>
    </row>
    <row r="116" spans="1:40" ht="23.25" customHeight="1" x14ac:dyDescent="0.25">
      <c r="A116" s="1228" t="s">
        <v>3125</v>
      </c>
      <c r="B116" s="712"/>
      <c r="C116" s="712"/>
      <c r="D116" s="712"/>
      <c r="E116" s="712"/>
      <c r="F116" s="712"/>
      <c r="G116" s="712"/>
      <c r="H116" s="712"/>
      <c r="I116" s="712"/>
      <c r="J116" s="712"/>
      <c r="K116" s="712"/>
      <c r="L116" s="712"/>
      <c r="M116" s="712"/>
      <c r="N116" s="712"/>
      <c r="O116" s="712"/>
      <c r="P116" s="712"/>
      <c r="Q116" s="712"/>
      <c r="R116" s="712"/>
      <c r="S116" s="712"/>
      <c r="T116" s="712"/>
    </row>
    <row r="117" spans="1:40" x14ac:dyDescent="0.25">
      <c r="A117" s="8834" t="s">
        <v>3126</v>
      </c>
      <c r="B117" s="8837" t="s">
        <v>3103</v>
      </c>
      <c r="C117" s="8837"/>
      <c r="D117" s="8837"/>
      <c r="E117" s="8837"/>
      <c r="F117" s="8837"/>
      <c r="G117" s="8837"/>
      <c r="H117" s="8838"/>
      <c r="I117" s="8839" t="s">
        <v>3127</v>
      </c>
      <c r="J117" s="8840"/>
      <c r="K117" s="8840"/>
      <c r="L117" s="8841"/>
      <c r="M117" s="712"/>
      <c r="N117" s="712"/>
      <c r="O117" s="712"/>
      <c r="P117" s="712"/>
      <c r="Q117" s="712"/>
      <c r="R117" s="712"/>
      <c r="S117" s="712"/>
      <c r="T117" s="712"/>
    </row>
    <row r="118" spans="1:40" ht="20.25" customHeight="1" x14ac:dyDescent="0.25">
      <c r="A118" s="8835"/>
      <c r="B118" s="8845" t="s">
        <v>3083</v>
      </c>
      <c r="C118" s="8846"/>
      <c r="D118" s="8847" t="s">
        <v>3084</v>
      </c>
      <c r="E118" s="8848"/>
      <c r="F118" s="8826" t="s">
        <v>2987</v>
      </c>
      <c r="G118" s="8849"/>
      <c r="H118" s="8850"/>
      <c r="I118" s="8842"/>
      <c r="J118" s="8843"/>
      <c r="K118" s="8843"/>
      <c r="L118" s="8844"/>
      <c r="M118" s="712"/>
      <c r="N118" s="712"/>
      <c r="O118" s="712"/>
      <c r="P118" s="712"/>
      <c r="Q118" s="712"/>
      <c r="R118" s="712"/>
      <c r="S118" s="712"/>
      <c r="T118" s="712"/>
    </row>
    <row r="119" spans="1:40" x14ac:dyDescent="0.25">
      <c r="A119" s="8835"/>
      <c r="B119" s="8851" t="s">
        <v>81</v>
      </c>
      <c r="C119" s="8853" t="s">
        <v>56</v>
      </c>
      <c r="D119" s="8855" t="s">
        <v>81</v>
      </c>
      <c r="E119" s="8857" t="s">
        <v>56</v>
      </c>
      <c r="F119" s="998" t="s">
        <v>3085</v>
      </c>
      <c r="G119" s="8824" t="s">
        <v>3086</v>
      </c>
      <c r="H119" s="8825"/>
      <c r="I119" s="8826" t="s">
        <v>3083</v>
      </c>
      <c r="J119" s="8827"/>
      <c r="K119" s="8828" t="s">
        <v>3084</v>
      </c>
      <c r="L119" s="8827"/>
      <c r="M119" s="712"/>
      <c r="N119" s="712"/>
      <c r="O119" s="712"/>
      <c r="P119" s="712"/>
      <c r="Q119" s="712"/>
      <c r="R119" s="712"/>
      <c r="S119" s="712"/>
      <c r="T119" s="712"/>
    </row>
    <row r="120" spans="1:40" ht="21" x14ac:dyDescent="0.25">
      <c r="A120" s="8836"/>
      <c r="B120" s="8852"/>
      <c r="C120" s="8854"/>
      <c r="D120" s="8856"/>
      <c r="E120" s="8858"/>
      <c r="F120" s="579" t="s">
        <v>3096</v>
      </c>
      <c r="G120" s="1189" t="s">
        <v>3087</v>
      </c>
      <c r="H120" s="1190" t="s">
        <v>3088</v>
      </c>
      <c r="I120" s="1229" t="s">
        <v>81</v>
      </c>
      <c r="J120" s="1230" t="s">
        <v>56</v>
      </c>
      <c r="K120" s="1231" t="s">
        <v>81</v>
      </c>
      <c r="L120" s="1230" t="s">
        <v>56</v>
      </c>
      <c r="M120" s="712"/>
      <c r="N120" s="712"/>
      <c r="O120" s="712"/>
      <c r="P120" s="712"/>
      <c r="Q120" s="712"/>
      <c r="R120" s="712"/>
      <c r="S120" s="712"/>
      <c r="T120" s="712"/>
    </row>
    <row r="121" spans="1:40" x14ac:dyDescent="0.25">
      <c r="A121" s="1222" t="s">
        <v>50</v>
      </c>
      <c r="B121" s="1232">
        <f t="shared" ref="B121:L121" si="7">SUM(B122:B125)</f>
        <v>0</v>
      </c>
      <c r="C121" s="1233">
        <f t="shared" si="7"/>
        <v>0</v>
      </c>
      <c r="D121" s="1234">
        <f t="shared" si="7"/>
        <v>0</v>
      </c>
      <c r="E121" s="1235">
        <f t="shared" si="7"/>
        <v>0</v>
      </c>
      <c r="F121" s="1236">
        <f t="shared" si="7"/>
        <v>0</v>
      </c>
      <c r="G121" s="1237">
        <f t="shared" si="7"/>
        <v>0</v>
      </c>
      <c r="H121" s="1238">
        <f t="shared" si="7"/>
        <v>0</v>
      </c>
      <c r="I121" s="1239">
        <f t="shared" si="7"/>
        <v>0</v>
      </c>
      <c r="J121" s="1237">
        <f t="shared" si="7"/>
        <v>0</v>
      </c>
      <c r="K121" s="1236">
        <f t="shared" si="7"/>
        <v>0</v>
      </c>
      <c r="L121" s="1240">
        <f t="shared" si="7"/>
        <v>0</v>
      </c>
      <c r="M121" s="712"/>
      <c r="N121" s="712"/>
      <c r="O121" s="712"/>
      <c r="P121" s="712"/>
      <c r="Q121" s="712"/>
      <c r="R121" s="712"/>
      <c r="S121" s="712"/>
      <c r="T121" s="712"/>
    </row>
    <row r="122" spans="1:40" x14ac:dyDescent="0.25">
      <c r="A122" s="1200" t="s">
        <v>3128</v>
      </c>
      <c r="B122" s="498"/>
      <c r="C122" s="1241"/>
      <c r="D122" s="1242"/>
      <c r="E122" s="1243"/>
      <c r="F122" s="1242"/>
      <c r="G122" s="1244"/>
      <c r="H122" s="1245"/>
      <c r="I122" s="497"/>
      <c r="J122" s="1244"/>
      <c r="K122" s="1242"/>
      <c r="L122" s="1241"/>
      <c r="M122" s="1204"/>
      <c r="N122" s="1204"/>
      <c r="O122" s="1204"/>
      <c r="P122" s="1204"/>
      <c r="Q122" s="1204"/>
      <c r="R122" s="1204"/>
      <c r="S122" s="1204"/>
      <c r="T122" s="1204"/>
      <c r="U122" s="1216"/>
      <c r="V122" s="1216"/>
      <c r="W122" s="1216"/>
      <c r="X122" s="1216"/>
      <c r="Y122" s="1216"/>
      <c r="Z122" s="1216"/>
      <c r="AA122" s="1216"/>
      <c r="AB122" s="1216"/>
      <c r="AC122" s="1216"/>
      <c r="AD122" s="1216"/>
      <c r="AE122" s="1216"/>
      <c r="AF122" s="1216"/>
      <c r="AG122" s="1216"/>
      <c r="AH122" s="1216"/>
      <c r="AI122" s="1216"/>
      <c r="AJ122" s="1216"/>
      <c r="AK122" s="1216"/>
      <c r="AL122" s="1216"/>
      <c r="AM122" s="1216"/>
      <c r="AN122" s="1216"/>
    </row>
    <row r="123" spans="1:40" x14ac:dyDescent="0.25">
      <c r="A123" s="1200" t="s">
        <v>3129</v>
      </c>
      <c r="B123" s="1246"/>
      <c r="C123" s="1247"/>
      <c r="D123" s="487"/>
      <c r="E123" s="1248"/>
      <c r="F123" s="487"/>
      <c r="G123" s="1249"/>
      <c r="H123" s="1250"/>
      <c r="I123" s="1251"/>
      <c r="J123" s="1249"/>
      <c r="K123" s="487"/>
      <c r="L123" s="1247"/>
      <c r="M123" s="1204"/>
      <c r="N123" s="1204"/>
      <c r="O123" s="1204"/>
      <c r="P123" s="1204"/>
      <c r="Q123" s="1204"/>
      <c r="R123" s="1204"/>
      <c r="S123" s="1204"/>
      <c r="T123" s="1204"/>
      <c r="U123" s="1216"/>
      <c r="V123" s="1216"/>
      <c r="W123" s="1216"/>
      <c r="X123" s="1216"/>
      <c r="Y123" s="1216"/>
      <c r="Z123" s="1216"/>
      <c r="AA123" s="1216"/>
      <c r="AB123" s="1216"/>
      <c r="AC123" s="1216"/>
      <c r="AD123" s="1216"/>
      <c r="AE123" s="1216"/>
      <c r="AF123" s="1216"/>
      <c r="AG123" s="1216"/>
      <c r="AH123" s="1216"/>
      <c r="AI123" s="1216"/>
      <c r="AJ123" s="1216"/>
      <c r="AK123" s="1216"/>
      <c r="AL123" s="1216"/>
      <c r="AM123" s="1216"/>
      <c r="AN123" s="1216"/>
    </row>
    <row r="124" spans="1:40" x14ac:dyDescent="0.25">
      <c r="A124" s="1200" t="s">
        <v>3130</v>
      </c>
      <c r="B124" s="1246"/>
      <c r="C124" s="1247"/>
      <c r="D124" s="487"/>
      <c r="E124" s="1248"/>
      <c r="F124" s="487"/>
      <c r="G124" s="1249"/>
      <c r="H124" s="1250"/>
      <c r="I124" s="1251"/>
      <c r="J124" s="1249"/>
      <c r="K124" s="487"/>
      <c r="L124" s="1247"/>
      <c r="M124" s="1204"/>
      <c r="N124" s="1204"/>
      <c r="O124" s="1204"/>
      <c r="P124" s="1204"/>
      <c r="Q124" s="1204"/>
      <c r="R124" s="1204"/>
      <c r="S124" s="1204"/>
      <c r="T124" s="1204"/>
      <c r="U124" s="1216"/>
      <c r="V124" s="1216"/>
      <c r="W124" s="1216"/>
      <c r="X124" s="1216"/>
      <c r="Y124" s="1216"/>
      <c r="Z124" s="1216"/>
      <c r="AA124" s="1216"/>
      <c r="AB124" s="1216"/>
      <c r="AC124" s="1216"/>
      <c r="AD124" s="1216"/>
      <c r="AE124" s="1216"/>
      <c r="AF124" s="1216"/>
      <c r="AG124" s="1216"/>
      <c r="AH124" s="1216"/>
      <c r="AI124" s="1216"/>
      <c r="AJ124" s="1216"/>
      <c r="AK124" s="1216"/>
      <c r="AL124" s="1216"/>
      <c r="AM124" s="1216"/>
      <c r="AN124" s="1216"/>
    </row>
    <row r="125" spans="1:40" x14ac:dyDescent="0.25">
      <c r="A125" s="1227" t="s">
        <v>3131</v>
      </c>
      <c r="B125" s="188"/>
      <c r="C125" s="186"/>
      <c r="D125" s="189"/>
      <c r="E125" s="484"/>
      <c r="F125" s="189"/>
      <c r="G125" s="190"/>
      <c r="H125" s="1252"/>
      <c r="I125" s="1253"/>
      <c r="J125" s="190"/>
      <c r="K125" s="189"/>
      <c r="L125" s="186"/>
      <c r="M125" s="1204"/>
      <c r="N125" s="1204"/>
      <c r="O125" s="1204"/>
      <c r="P125" s="1204"/>
      <c r="Q125" s="1204"/>
      <c r="R125" s="1204"/>
      <c r="S125" s="1204"/>
      <c r="T125" s="1204"/>
      <c r="U125" s="1216"/>
      <c r="V125" s="1216"/>
      <c r="W125" s="1216"/>
      <c r="X125" s="1216"/>
      <c r="Y125" s="1216"/>
      <c r="Z125" s="1216"/>
      <c r="AA125" s="1216"/>
      <c r="AB125" s="1216"/>
      <c r="AC125" s="1216"/>
      <c r="AD125" s="1216"/>
      <c r="AE125" s="1216"/>
      <c r="AF125" s="1216"/>
      <c r="AG125" s="1216"/>
      <c r="AH125" s="1216"/>
      <c r="AI125" s="1216"/>
      <c r="AJ125" s="1216"/>
      <c r="AK125" s="1216"/>
      <c r="AL125" s="1216"/>
      <c r="AM125" s="1216"/>
      <c r="AN125" s="1216"/>
    </row>
    <row r="126" spans="1:40" ht="21" customHeight="1" x14ac:dyDescent="0.25">
      <c r="A126" s="233" t="s">
        <v>3132</v>
      </c>
      <c r="B126" s="73"/>
      <c r="C126" s="84"/>
      <c r="D126" s="652"/>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row>
    <row r="127" spans="1:40" x14ac:dyDescent="0.25">
      <c r="A127" s="8829" t="s">
        <v>3093</v>
      </c>
      <c r="B127" s="8832" t="s">
        <v>2987</v>
      </c>
      <c r="C127" s="8832"/>
      <c r="D127" s="8832"/>
    </row>
    <row r="128" spans="1:40" x14ac:dyDescent="0.25">
      <c r="A128" s="8830"/>
      <c r="B128" s="1254" t="s">
        <v>3085</v>
      </c>
      <c r="C128" s="8833" t="s">
        <v>3086</v>
      </c>
      <c r="D128" s="8833"/>
    </row>
    <row r="129" spans="1:40" ht="21" x14ac:dyDescent="0.25">
      <c r="A129" s="8831"/>
      <c r="B129" s="579" t="s">
        <v>3096</v>
      </c>
      <c r="C129" s="579" t="s">
        <v>3087</v>
      </c>
      <c r="D129" s="996" t="s">
        <v>3088</v>
      </c>
    </row>
    <row r="130" spans="1:40" x14ac:dyDescent="0.25">
      <c r="A130" s="1255" t="s">
        <v>3133</v>
      </c>
      <c r="B130" s="1256"/>
      <c r="C130" s="1257"/>
      <c r="D130" s="1258"/>
      <c r="E130" s="1216"/>
      <c r="F130" s="1216"/>
      <c r="G130" s="1216"/>
      <c r="H130" s="1216"/>
      <c r="I130" s="1216"/>
      <c r="J130" s="1216"/>
      <c r="K130" s="1216"/>
      <c r="L130" s="1216"/>
      <c r="M130" s="1216"/>
      <c r="N130" s="1216"/>
      <c r="O130" s="1216"/>
      <c r="P130" s="1216"/>
      <c r="Q130" s="1216"/>
      <c r="R130" s="1216"/>
      <c r="S130" s="1216"/>
      <c r="T130" s="1216"/>
      <c r="U130" s="1216"/>
      <c r="V130" s="1216"/>
      <c r="W130" s="1216"/>
      <c r="X130" s="1216"/>
      <c r="Y130" s="1216"/>
      <c r="Z130" s="1216"/>
      <c r="AA130" s="1216"/>
      <c r="AB130" s="1216"/>
      <c r="AC130" s="1216"/>
      <c r="AD130" s="1216"/>
      <c r="AE130" s="1216"/>
      <c r="AF130" s="1216"/>
      <c r="AG130" s="1216"/>
      <c r="AH130" s="1216"/>
      <c r="AI130" s="1216"/>
      <c r="AJ130" s="1216"/>
      <c r="AK130" s="1216"/>
      <c r="AL130" s="1216"/>
      <c r="AM130" s="1216"/>
      <c r="AN130" s="1216"/>
    </row>
    <row r="131" spans="1:40" x14ac:dyDescent="0.25">
      <c r="A131" s="1255" t="s">
        <v>1902</v>
      </c>
      <c r="B131" s="1259"/>
      <c r="C131" s="1260"/>
      <c r="D131" s="1261"/>
      <c r="E131" s="1216"/>
      <c r="F131" s="1216"/>
      <c r="G131" s="1216"/>
      <c r="H131" s="1216"/>
      <c r="I131" s="1216"/>
      <c r="J131" s="1216"/>
      <c r="K131" s="1216"/>
      <c r="L131" s="1216"/>
      <c r="M131" s="1216"/>
      <c r="N131" s="1216"/>
      <c r="O131" s="1216"/>
      <c r="P131" s="1216"/>
      <c r="Q131" s="1216"/>
      <c r="R131" s="1216"/>
      <c r="S131" s="1216"/>
      <c r="T131" s="1216"/>
      <c r="U131" s="1216"/>
      <c r="V131" s="1216"/>
      <c r="W131" s="1216"/>
      <c r="X131" s="1216"/>
      <c r="Y131" s="1216"/>
      <c r="Z131" s="1216"/>
      <c r="AA131" s="1216"/>
      <c r="AB131" s="1216"/>
      <c r="AC131" s="1216"/>
      <c r="AD131" s="1216"/>
      <c r="AE131" s="1216"/>
      <c r="AF131" s="1216"/>
      <c r="AG131" s="1216"/>
      <c r="AH131" s="1216"/>
      <c r="AI131" s="1216"/>
      <c r="AJ131" s="1216"/>
      <c r="AK131" s="1216"/>
      <c r="AL131" s="1216"/>
      <c r="AM131" s="1216"/>
      <c r="AN131" s="1216"/>
    </row>
  </sheetData>
  <mergeCells count="83">
    <mergeCell ref="R10:U10"/>
    <mergeCell ref="R11:S11"/>
    <mergeCell ref="V11:V12"/>
    <mergeCell ref="M11:N11"/>
    <mergeCell ref="O11:O12"/>
    <mergeCell ref="P11:Q11"/>
    <mergeCell ref="B10:E10"/>
    <mergeCell ref="F10:J10"/>
    <mergeCell ref="K10:N10"/>
    <mergeCell ref="O10:Q10"/>
    <mergeCell ref="B11:C11"/>
    <mergeCell ref="D11:E11"/>
    <mergeCell ref="F11:H11"/>
    <mergeCell ref="I11:J11"/>
    <mergeCell ref="K11:L11"/>
    <mergeCell ref="W11:X11"/>
    <mergeCell ref="Y11:Z11"/>
    <mergeCell ref="AA11:AB11"/>
    <mergeCell ref="A75:A77"/>
    <mergeCell ref="B75:E75"/>
    <mergeCell ref="F75:H75"/>
    <mergeCell ref="I75:L75"/>
    <mergeCell ref="B76:C76"/>
    <mergeCell ref="D76:E76"/>
    <mergeCell ref="A10:A12"/>
    <mergeCell ref="T11:U11"/>
    <mergeCell ref="G76:H76"/>
    <mergeCell ref="I76:J76"/>
    <mergeCell ref="K76:L76"/>
    <mergeCell ref="V10:X10"/>
    <mergeCell ref="Y10:AB10"/>
    <mergeCell ref="A82:A85"/>
    <mergeCell ref="B82:H82"/>
    <mergeCell ref="I82:O82"/>
    <mergeCell ref="B83:C83"/>
    <mergeCell ref="D83:E83"/>
    <mergeCell ref="F83:H83"/>
    <mergeCell ref="I83:J83"/>
    <mergeCell ref="K83:L83"/>
    <mergeCell ref="M83:O83"/>
    <mergeCell ref="B84:B85"/>
    <mergeCell ref="C84:C85"/>
    <mergeCell ref="D84:D85"/>
    <mergeCell ref="E84:E85"/>
    <mergeCell ref="F84:F85"/>
    <mergeCell ref="G84:H84"/>
    <mergeCell ref="I84:I85"/>
    <mergeCell ref="J84:J85"/>
    <mergeCell ref="K84:K85"/>
    <mergeCell ref="L84:L85"/>
    <mergeCell ref="M84:M85"/>
    <mergeCell ref="N84:O84"/>
    <mergeCell ref="A101:A103"/>
    <mergeCell ref="B101:E101"/>
    <mergeCell ref="F101:I101"/>
    <mergeCell ref="J101:M101"/>
    <mergeCell ref="N101:P101"/>
    <mergeCell ref="Q101:T101"/>
    <mergeCell ref="B102:C102"/>
    <mergeCell ref="D102:E102"/>
    <mergeCell ref="F102:G102"/>
    <mergeCell ref="H102:I102"/>
    <mergeCell ref="J102:K102"/>
    <mergeCell ref="L102:M102"/>
    <mergeCell ref="O102:P102"/>
    <mergeCell ref="Q102:R102"/>
    <mergeCell ref="S102:T102"/>
    <mergeCell ref="G119:H119"/>
    <mergeCell ref="I119:J119"/>
    <mergeCell ref="K119:L119"/>
    <mergeCell ref="A127:A129"/>
    <mergeCell ref="B127:D127"/>
    <mergeCell ref="C128:D128"/>
    <mergeCell ref="A117:A120"/>
    <mergeCell ref="B117:H117"/>
    <mergeCell ref="I117:L118"/>
    <mergeCell ref="B118:C118"/>
    <mergeCell ref="D118:E118"/>
    <mergeCell ref="F118:H118"/>
    <mergeCell ref="B119:B120"/>
    <mergeCell ref="C119:C120"/>
    <mergeCell ref="D119:D120"/>
    <mergeCell ref="E119:E120"/>
  </mergeCells>
  <dataValidations count="3">
    <dataValidation operator="greaterThanOrEqual" allowBlank="1" showInputMessage="1" showErrorMessage="1" error="Valor no Permitido" sqref="A78:A80 A75 I75:L80 N102:N103 F119:F120" xr:uid="{3AC403DA-CE1D-4FFC-A9A3-62B2108BCB24}"/>
    <dataValidation type="whole" allowBlank="1" showInputMessage="1" showErrorMessage="1" errorTitle="Error de ingreso" error="Debe ingresar sólo números." sqref="O14:Q73 V14:X73 B122:L125 B87:O99 B105:I115 N105:T115 F78:H80 B126:D126 B130:D131" xr:uid="{57E6BDBD-4E2E-4100-88ED-8719E4124A91}">
      <formula1>0</formula1>
      <formula2>99999</formula2>
    </dataValidation>
    <dataValidation type="textLength" showInputMessage="1" showErrorMessage="1" errorTitle="ERROR" error="Por favor ingrese solo Números." sqref="V74:X97 Y11:AB97 O74:O81 F81:L81 R11:U97 P74:Q97 A82 A86 B76:E81 M11:N81 B11:L74 A10:A73 AC1:AN97 A6:A8 B1:E8 F1:AB9" xr:uid="{4FB0340D-2E4C-4A30-821B-3698A08AADF6}">
      <formula1>1</formula1>
      <formula2>5000</formula2>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49D1-8541-4A7B-8A0A-C005F851D9B2}">
  <sheetPr>
    <tabColor theme="0" tint="-0.14999847407452621"/>
  </sheetPr>
  <dimension ref="A1:AX86"/>
  <sheetViews>
    <sheetView workbookViewId="0">
      <selection sqref="A1:A5"/>
    </sheetView>
  </sheetViews>
  <sheetFormatPr baseColWidth="10" defaultRowHeight="15" x14ac:dyDescent="0.25"/>
  <cols>
    <col min="1" max="1" width="24.42578125" customWidth="1"/>
    <col min="2" max="2" width="32.42578125" customWidth="1"/>
    <col min="8" max="8" width="15.42578125" customWidth="1"/>
    <col min="9" max="10" width="16.7109375" customWidth="1"/>
    <col min="11" max="11" width="15.7109375" customWidth="1"/>
    <col min="15" max="15" width="16.140625" customWidth="1"/>
    <col min="16" max="16" width="16.28515625" customWidth="1"/>
    <col min="27" max="27" width="14.85546875" customWidth="1"/>
    <col min="28" max="28" width="16.7109375" customWidth="1"/>
    <col min="29" max="29" width="15.42578125" customWidth="1"/>
    <col min="30" max="30" width="14.5703125" customWidth="1"/>
    <col min="31" max="31" width="14" customWidth="1"/>
    <col min="40" max="40" width="14.28515625" customWidth="1"/>
    <col min="44" max="44" width="13.7109375" customWidth="1"/>
    <col min="45" max="45" width="15.140625" customWidth="1"/>
  </cols>
  <sheetData>
    <row r="1" spans="1:50" x14ac:dyDescent="0.25">
      <c r="A1" s="3" t="s">
        <v>0</v>
      </c>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row>
    <row r="2" spans="1:50" x14ac:dyDescent="0.25">
      <c r="A2" s="3" t="s">
        <v>3822</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row>
    <row r="3" spans="1:50" x14ac:dyDescent="0.25">
      <c r="A3" s="3" t="s">
        <v>3823</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row>
    <row r="4" spans="1:50" x14ac:dyDescent="0.25">
      <c r="A4" s="3" t="s">
        <v>3824</v>
      </c>
      <c r="B4" s="351"/>
      <c r="C4" s="351"/>
      <c r="D4" s="351"/>
      <c r="E4" s="351"/>
      <c r="F4" s="351"/>
      <c r="G4" s="444"/>
      <c r="H4" s="444"/>
      <c r="I4" s="444"/>
      <c r="J4" s="444"/>
      <c r="K4" s="444"/>
      <c r="L4" s="444"/>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row>
    <row r="5" spans="1:50" x14ac:dyDescent="0.25">
      <c r="A5" s="3" t="s">
        <v>3825</v>
      </c>
      <c r="B5" s="351"/>
      <c r="C5" s="351"/>
      <c r="D5" s="351"/>
      <c r="E5" s="1266"/>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row>
    <row r="6" spans="1:50" x14ac:dyDescent="0.25">
      <c r="A6" s="560"/>
      <c r="B6" s="560"/>
      <c r="C6" s="560"/>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351"/>
      <c r="AN6" s="351"/>
      <c r="AO6" s="351"/>
      <c r="AP6" s="351"/>
      <c r="AQ6" s="351"/>
      <c r="AR6" s="351"/>
      <c r="AS6" s="560"/>
      <c r="AT6" s="560"/>
      <c r="AU6" s="560"/>
      <c r="AV6" s="560"/>
      <c r="AW6" s="560"/>
      <c r="AX6" s="560"/>
    </row>
    <row r="7" spans="1:50" x14ac:dyDescent="0.25">
      <c r="A7" s="6573" t="s">
        <v>3134</v>
      </c>
      <c r="B7" s="6573"/>
      <c r="C7" s="6573"/>
      <c r="D7" s="6573"/>
      <c r="E7" s="6573"/>
      <c r="F7" s="6573"/>
      <c r="G7" s="6573"/>
      <c r="H7" s="6573"/>
      <c r="I7" s="6573"/>
      <c r="J7" s="6573"/>
      <c r="K7" s="6573"/>
      <c r="L7" s="6573"/>
      <c r="M7" s="6573"/>
      <c r="N7" s="6573"/>
      <c r="O7" s="6573"/>
      <c r="P7" s="6573"/>
      <c r="Q7" s="6573"/>
      <c r="R7" s="6573"/>
      <c r="S7" s="6573"/>
      <c r="T7" s="6573"/>
      <c r="U7" s="560"/>
      <c r="V7" s="560"/>
      <c r="W7" s="560"/>
      <c r="X7" s="560"/>
      <c r="Y7" s="560"/>
      <c r="Z7" s="560"/>
      <c r="AA7" s="560"/>
      <c r="AB7" s="560"/>
      <c r="AC7" s="560"/>
      <c r="AD7" s="560"/>
      <c r="AE7" s="560"/>
      <c r="AF7" s="560"/>
      <c r="AG7" s="560"/>
      <c r="AH7" s="560"/>
      <c r="AI7" s="560"/>
      <c r="AJ7" s="560"/>
      <c r="AK7" s="560"/>
      <c r="AL7" s="560"/>
      <c r="AM7" s="351"/>
      <c r="AN7" s="351"/>
      <c r="AO7" s="351"/>
      <c r="AP7" s="351"/>
      <c r="AQ7" s="351"/>
      <c r="AR7" s="351"/>
      <c r="AS7" s="560"/>
      <c r="AT7" s="560"/>
      <c r="AU7" s="560"/>
      <c r="AV7" s="560"/>
      <c r="AW7" s="560"/>
      <c r="AX7" s="560"/>
    </row>
    <row r="8" spans="1:50" x14ac:dyDescent="0.25">
      <c r="A8" s="560"/>
      <c r="B8" s="560"/>
      <c r="C8" s="560"/>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351"/>
      <c r="AN8" s="351"/>
      <c r="AO8" s="351"/>
      <c r="AP8" s="351"/>
      <c r="AQ8" s="351"/>
      <c r="AR8" s="351"/>
      <c r="AS8" s="560"/>
      <c r="AT8" s="560"/>
      <c r="AU8" s="560"/>
      <c r="AV8" s="560"/>
      <c r="AW8" s="560"/>
      <c r="AX8" s="560"/>
    </row>
    <row r="9" spans="1:50" x14ac:dyDescent="0.25">
      <c r="A9" s="312" t="s">
        <v>3135</v>
      </c>
      <c r="B9" s="46"/>
      <c r="C9" s="46"/>
      <c r="D9" s="46"/>
      <c r="E9" s="46"/>
      <c r="F9" s="46"/>
      <c r="G9" s="46"/>
      <c r="H9" s="46"/>
      <c r="I9" s="560"/>
      <c r="J9" s="560"/>
      <c r="K9" s="560"/>
      <c r="L9" s="560"/>
      <c r="M9" s="560"/>
      <c r="N9" s="560"/>
      <c r="O9" s="560"/>
      <c r="P9" s="560"/>
      <c r="Q9" s="560"/>
      <c r="R9" s="560"/>
      <c r="S9" s="560"/>
      <c r="T9" s="560"/>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c r="AT9" s="560"/>
      <c r="AU9" s="560"/>
      <c r="AV9" s="560"/>
      <c r="AW9" s="560"/>
      <c r="AX9" s="560"/>
    </row>
    <row r="10" spans="1:50" x14ac:dyDescent="0.25">
      <c r="A10" s="8992" t="s">
        <v>3136</v>
      </c>
      <c r="B10" s="8993"/>
      <c r="C10" s="8944" t="s">
        <v>493</v>
      </c>
      <c r="D10" s="8944"/>
      <c r="E10" s="8945"/>
      <c r="F10" s="8948" t="s">
        <v>51</v>
      </c>
      <c r="G10" s="8949"/>
      <c r="H10" s="8949"/>
      <c r="I10" s="8949"/>
      <c r="J10" s="8949"/>
      <c r="K10" s="8949"/>
      <c r="L10" s="8949"/>
      <c r="M10" s="8949"/>
      <c r="N10" s="8949"/>
      <c r="O10" s="8949"/>
      <c r="P10" s="8949"/>
      <c r="Q10" s="8949"/>
      <c r="R10" s="8949"/>
      <c r="S10" s="8949"/>
      <c r="T10" s="8949"/>
      <c r="U10" s="8949"/>
      <c r="V10" s="8949"/>
      <c r="W10" s="8949"/>
      <c r="X10" s="8949"/>
      <c r="Y10" s="8949"/>
      <c r="Z10" s="8949"/>
      <c r="AA10" s="8949"/>
      <c r="AB10" s="8949"/>
      <c r="AC10" s="8949"/>
      <c r="AD10" s="8949"/>
      <c r="AE10" s="8949"/>
      <c r="AF10" s="8949"/>
      <c r="AG10" s="8949"/>
      <c r="AH10" s="8949"/>
      <c r="AI10" s="8949"/>
      <c r="AJ10" s="8949"/>
      <c r="AK10" s="8949"/>
      <c r="AL10" s="8949"/>
      <c r="AM10" s="8970"/>
      <c r="AN10" s="8998" t="s">
        <v>3137</v>
      </c>
      <c r="AO10" s="8957" t="s">
        <v>52</v>
      </c>
      <c r="AP10" s="8960" t="s">
        <v>112</v>
      </c>
      <c r="AQ10" s="8963" t="s">
        <v>111</v>
      </c>
      <c r="AR10" s="8933" t="s">
        <v>3138</v>
      </c>
      <c r="AS10" s="8936" t="s">
        <v>3139</v>
      </c>
      <c r="AT10" s="8941" t="s">
        <v>3140</v>
      </c>
      <c r="AU10" s="8936" t="s">
        <v>3141</v>
      </c>
      <c r="AV10" s="8954" t="s">
        <v>3142</v>
      </c>
      <c r="AW10" s="8954" t="s">
        <v>3143</v>
      </c>
      <c r="AX10" s="967"/>
    </row>
    <row r="11" spans="1:50" x14ac:dyDescent="0.25">
      <c r="A11" s="8994"/>
      <c r="B11" s="8995"/>
      <c r="C11" s="8971"/>
      <c r="D11" s="8971"/>
      <c r="E11" s="8972"/>
      <c r="F11" s="8948" t="s">
        <v>79</v>
      </c>
      <c r="G11" s="8950"/>
      <c r="H11" s="8949" t="s">
        <v>11</v>
      </c>
      <c r="I11" s="8950"/>
      <c r="J11" s="8949" t="s">
        <v>80</v>
      </c>
      <c r="K11" s="8950"/>
      <c r="L11" s="8948" t="s">
        <v>13</v>
      </c>
      <c r="M11" s="8950"/>
      <c r="N11" s="8986" t="s">
        <v>14</v>
      </c>
      <c r="O11" s="8987"/>
      <c r="P11" s="8986" t="s">
        <v>15</v>
      </c>
      <c r="Q11" s="8987"/>
      <c r="R11" s="8986" t="s">
        <v>16</v>
      </c>
      <c r="S11" s="8987"/>
      <c r="T11" s="8986" t="s">
        <v>17</v>
      </c>
      <c r="U11" s="8987"/>
      <c r="V11" s="8986" t="s">
        <v>18</v>
      </c>
      <c r="W11" s="8987"/>
      <c r="X11" s="8986" t="s">
        <v>19</v>
      </c>
      <c r="Y11" s="8987"/>
      <c r="Z11" s="8986" t="s">
        <v>20</v>
      </c>
      <c r="AA11" s="8987"/>
      <c r="AB11" s="8986" t="s">
        <v>21</v>
      </c>
      <c r="AC11" s="8987"/>
      <c r="AD11" s="8986" t="s">
        <v>22</v>
      </c>
      <c r="AE11" s="8987"/>
      <c r="AF11" s="8986" t="s">
        <v>23</v>
      </c>
      <c r="AG11" s="8987"/>
      <c r="AH11" s="8986" t="s">
        <v>24</v>
      </c>
      <c r="AI11" s="8987"/>
      <c r="AJ11" s="8986" t="s">
        <v>25</v>
      </c>
      <c r="AK11" s="8987"/>
      <c r="AL11" s="8986" t="s">
        <v>26</v>
      </c>
      <c r="AM11" s="9002"/>
      <c r="AN11" s="8999"/>
      <c r="AO11" s="8958"/>
      <c r="AP11" s="8961"/>
      <c r="AQ11" s="8964"/>
      <c r="AR11" s="6502"/>
      <c r="AS11" s="8938"/>
      <c r="AT11" s="8942"/>
      <c r="AU11" s="8938"/>
      <c r="AV11" s="8955"/>
      <c r="AW11" s="8955"/>
      <c r="AX11" s="967"/>
    </row>
    <row r="12" spans="1:50" ht="25.5" customHeight="1" x14ac:dyDescent="0.25">
      <c r="A12" s="8996"/>
      <c r="B12" s="8997"/>
      <c r="C12" s="1267" t="s">
        <v>55</v>
      </c>
      <c r="D12" s="1268" t="s">
        <v>81</v>
      </c>
      <c r="E12" s="1269" t="s">
        <v>56</v>
      </c>
      <c r="F12" s="972" t="s">
        <v>81</v>
      </c>
      <c r="G12" s="1270" t="s">
        <v>56</v>
      </c>
      <c r="H12" s="1271" t="s">
        <v>81</v>
      </c>
      <c r="I12" s="1270" t="s">
        <v>56</v>
      </c>
      <c r="J12" s="1271" t="s">
        <v>81</v>
      </c>
      <c r="K12" s="1270" t="s">
        <v>56</v>
      </c>
      <c r="L12" s="972" t="s">
        <v>81</v>
      </c>
      <c r="M12" s="1270" t="s">
        <v>56</v>
      </c>
      <c r="N12" s="972" t="s">
        <v>81</v>
      </c>
      <c r="O12" s="1270" t="s">
        <v>56</v>
      </c>
      <c r="P12" s="972" t="s">
        <v>81</v>
      </c>
      <c r="Q12" s="1270" t="s">
        <v>56</v>
      </c>
      <c r="R12" s="972" t="s">
        <v>81</v>
      </c>
      <c r="S12" s="1270" t="s">
        <v>56</v>
      </c>
      <c r="T12" s="972" t="s">
        <v>81</v>
      </c>
      <c r="U12" s="1270" t="s">
        <v>56</v>
      </c>
      <c r="V12" s="972" t="s">
        <v>81</v>
      </c>
      <c r="W12" s="1270" t="s">
        <v>56</v>
      </c>
      <c r="X12" s="972" t="s">
        <v>81</v>
      </c>
      <c r="Y12" s="1270" t="s">
        <v>56</v>
      </c>
      <c r="Z12" s="972" t="s">
        <v>81</v>
      </c>
      <c r="AA12" s="1270" t="s">
        <v>56</v>
      </c>
      <c r="AB12" s="972" t="s">
        <v>81</v>
      </c>
      <c r="AC12" s="1270" t="s">
        <v>56</v>
      </c>
      <c r="AD12" s="972" t="s">
        <v>81</v>
      </c>
      <c r="AE12" s="1270" t="s">
        <v>56</v>
      </c>
      <c r="AF12" s="972" t="s">
        <v>81</v>
      </c>
      <c r="AG12" s="1270" t="s">
        <v>56</v>
      </c>
      <c r="AH12" s="972" t="s">
        <v>81</v>
      </c>
      <c r="AI12" s="1270" t="s">
        <v>56</v>
      </c>
      <c r="AJ12" s="972" t="s">
        <v>81</v>
      </c>
      <c r="AK12" s="1270" t="s">
        <v>56</v>
      </c>
      <c r="AL12" s="972" t="s">
        <v>81</v>
      </c>
      <c r="AM12" s="1272" t="s">
        <v>56</v>
      </c>
      <c r="AN12" s="9000"/>
      <c r="AO12" s="9001"/>
      <c r="AP12" s="8988"/>
      <c r="AQ12" s="8973"/>
      <c r="AR12" s="8989"/>
      <c r="AS12" s="8990"/>
      <c r="AT12" s="8991"/>
      <c r="AU12" s="8990"/>
      <c r="AV12" s="8985"/>
      <c r="AW12" s="8985"/>
      <c r="AX12" s="967"/>
    </row>
    <row r="13" spans="1:50" x14ac:dyDescent="0.25">
      <c r="A13" s="8982" t="s">
        <v>3144</v>
      </c>
      <c r="B13" s="1273" t="s">
        <v>3145</v>
      </c>
      <c r="C13" s="1274">
        <f>+D13+E13</f>
        <v>0</v>
      </c>
      <c r="D13" s="1274">
        <f>+F13+H13+J13+L13+N13+P13+R13+T13+V13+X13+Z13+AB13+AD13+AF13+AH13+AJ13+AL13</f>
        <v>0</v>
      </c>
      <c r="E13" s="1275">
        <f>+G13+I13+K13+M13+O13+Q13+S13+U13+W13+Y13+AA13+AC13+AE13+AG13+AI13+AK13+AM13</f>
        <v>0</v>
      </c>
      <c r="F13" s="1276"/>
      <c r="G13" s="1277"/>
      <c r="H13" s="1278"/>
      <c r="I13" s="1277"/>
      <c r="J13" s="1278"/>
      <c r="K13" s="1277"/>
      <c r="L13" s="1278"/>
      <c r="M13" s="1277"/>
      <c r="N13" s="1278"/>
      <c r="O13" s="1277"/>
      <c r="P13" s="1278"/>
      <c r="Q13" s="1277"/>
      <c r="R13" s="1278"/>
      <c r="S13" s="1277"/>
      <c r="T13" s="1278"/>
      <c r="U13" s="1277"/>
      <c r="V13" s="1278"/>
      <c r="W13" s="1277"/>
      <c r="X13" s="1278"/>
      <c r="Y13" s="1277"/>
      <c r="Z13" s="1278"/>
      <c r="AA13" s="1277"/>
      <c r="AB13" s="1278"/>
      <c r="AC13" s="1277"/>
      <c r="AD13" s="1278"/>
      <c r="AE13" s="1277"/>
      <c r="AF13" s="1278"/>
      <c r="AG13" s="1277"/>
      <c r="AH13" s="1278"/>
      <c r="AI13" s="1277"/>
      <c r="AJ13" s="1278"/>
      <c r="AK13" s="1277"/>
      <c r="AL13" s="1278"/>
      <c r="AM13" s="1279"/>
      <c r="AN13" s="1280"/>
      <c r="AO13" s="1281"/>
      <c r="AP13" s="1282"/>
      <c r="AQ13" s="1283"/>
      <c r="AR13" s="1284"/>
      <c r="AS13" s="1282"/>
      <c r="AT13" s="1284"/>
      <c r="AU13" s="1282"/>
      <c r="AV13" s="1283"/>
      <c r="AW13" s="1283"/>
      <c r="AX13" s="1285"/>
    </row>
    <row r="14" spans="1:50" x14ac:dyDescent="0.25">
      <c r="A14" s="8983"/>
      <c r="B14" s="1286" t="s">
        <v>3146</v>
      </c>
      <c r="C14" s="1287">
        <f t="shared" ref="C14:C28" si="0">+D14+E14</f>
        <v>0</v>
      </c>
      <c r="D14" s="1287">
        <f t="shared" ref="D14:E28" si="1">+F14+H14+J14+L14+N14+P14+R14+T14+V14+X14+Z14+AB14+AD14+AF14+AH14+AJ14+AL14</f>
        <v>0</v>
      </c>
      <c r="E14" s="1288">
        <f t="shared" si="1"/>
        <v>0</v>
      </c>
      <c r="F14" s="1289"/>
      <c r="G14" s="1290"/>
      <c r="H14" s="1291"/>
      <c r="I14" s="1290"/>
      <c r="J14" s="1291"/>
      <c r="K14" s="1290"/>
      <c r="L14" s="1291"/>
      <c r="M14" s="1290"/>
      <c r="N14" s="1291"/>
      <c r="O14" s="1290"/>
      <c r="P14" s="1291"/>
      <c r="Q14" s="1290"/>
      <c r="R14" s="1291"/>
      <c r="S14" s="1290"/>
      <c r="T14" s="1291"/>
      <c r="U14" s="1290"/>
      <c r="V14" s="1291"/>
      <c r="W14" s="1290"/>
      <c r="X14" s="1291"/>
      <c r="Y14" s="1290"/>
      <c r="Z14" s="1291"/>
      <c r="AA14" s="1290"/>
      <c r="AB14" s="1291"/>
      <c r="AC14" s="1290"/>
      <c r="AD14" s="1291"/>
      <c r="AE14" s="1290"/>
      <c r="AF14" s="1291"/>
      <c r="AG14" s="1290"/>
      <c r="AH14" s="1291"/>
      <c r="AI14" s="1290"/>
      <c r="AJ14" s="1291"/>
      <c r="AK14" s="1290"/>
      <c r="AL14" s="1291"/>
      <c r="AM14" s="1292"/>
      <c r="AN14" s="1293"/>
      <c r="AO14" s="1294"/>
      <c r="AP14" s="1295"/>
      <c r="AQ14" s="1294"/>
      <c r="AR14" s="1296"/>
      <c r="AS14" s="1295"/>
      <c r="AT14" s="1296"/>
      <c r="AU14" s="1295"/>
      <c r="AV14" s="1294"/>
      <c r="AW14" s="1294"/>
      <c r="AX14" s="1285"/>
    </row>
    <row r="15" spans="1:50" x14ac:dyDescent="0.25">
      <c r="A15" s="8984"/>
      <c r="B15" s="1297" t="s">
        <v>3147</v>
      </c>
      <c r="C15" s="1011">
        <f t="shared" si="0"/>
        <v>0</v>
      </c>
      <c r="D15" s="1011">
        <f t="shared" si="1"/>
        <v>0</v>
      </c>
      <c r="E15" s="1298">
        <f t="shared" si="1"/>
        <v>0</v>
      </c>
      <c r="F15" s="1299"/>
      <c r="G15" s="1300"/>
      <c r="H15" s="1301"/>
      <c r="I15" s="1300"/>
      <c r="J15" s="1301"/>
      <c r="K15" s="1300"/>
      <c r="L15" s="1301"/>
      <c r="M15" s="1300"/>
      <c r="N15" s="1301"/>
      <c r="O15" s="1300"/>
      <c r="P15" s="1301"/>
      <c r="Q15" s="1300"/>
      <c r="R15" s="1301"/>
      <c r="S15" s="1300"/>
      <c r="T15" s="1301"/>
      <c r="U15" s="1300"/>
      <c r="V15" s="1301"/>
      <c r="W15" s="1300"/>
      <c r="X15" s="1301"/>
      <c r="Y15" s="1300"/>
      <c r="Z15" s="1301"/>
      <c r="AA15" s="1300"/>
      <c r="AB15" s="1301"/>
      <c r="AC15" s="1300"/>
      <c r="AD15" s="1301"/>
      <c r="AE15" s="1300"/>
      <c r="AF15" s="1301"/>
      <c r="AG15" s="1300"/>
      <c r="AH15" s="1301"/>
      <c r="AI15" s="1300"/>
      <c r="AJ15" s="1301"/>
      <c r="AK15" s="1300"/>
      <c r="AL15" s="1301"/>
      <c r="AM15" s="1302"/>
      <c r="AN15" s="1303"/>
      <c r="AO15" s="1013"/>
      <c r="AP15" s="1304"/>
      <c r="AQ15" s="1013"/>
      <c r="AR15" s="1305"/>
      <c r="AS15" s="1304"/>
      <c r="AT15" s="1305"/>
      <c r="AU15" s="1304" t="str">
        <f t="shared" ref="AU15:AU28" si="2">$CA15&amp;$CB15</f>
        <v/>
      </c>
      <c r="AV15" s="1013"/>
      <c r="AW15" s="1013"/>
      <c r="AX15" s="1285"/>
    </row>
    <row r="16" spans="1:50" x14ac:dyDescent="0.25">
      <c r="A16" s="8947" t="s">
        <v>3148</v>
      </c>
      <c r="B16" s="1306" t="s">
        <v>3149</v>
      </c>
      <c r="C16" s="1307">
        <f t="shared" si="0"/>
        <v>0</v>
      </c>
      <c r="D16" s="1308">
        <f t="shared" si="1"/>
        <v>0</v>
      </c>
      <c r="E16" s="1309">
        <f t="shared" si="1"/>
        <v>0</v>
      </c>
      <c r="F16" s="990"/>
      <c r="G16" s="1310"/>
      <c r="H16" s="1311"/>
      <c r="I16" s="1310"/>
      <c r="J16" s="1311"/>
      <c r="K16" s="1312"/>
      <c r="L16" s="1311"/>
      <c r="M16" s="1312"/>
      <c r="N16" s="1311"/>
      <c r="O16" s="1312"/>
      <c r="P16" s="1311"/>
      <c r="Q16" s="1312"/>
      <c r="R16" s="1311"/>
      <c r="S16" s="1312"/>
      <c r="T16" s="1311"/>
      <c r="U16" s="1312"/>
      <c r="V16" s="1311"/>
      <c r="W16" s="1312"/>
      <c r="X16" s="1311"/>
      <c r="Y16" s="1312"/>
      <c r="Z16" s="1311"/>
      <c r="AA16" s="1312"/>
      <c r="AB16" s="1311"/>
      <c r="AC16" s="1312"/>
      <c r="AD16" s="1311"/>
      <c r="AE16" s="1312"/>
      <c r="AF16" s="1311"/>
      <c r="AG16" s="1312"/>
      <c r="AH16" s="1311"/>
      <c r="AI16" s="1312"/>
      <c r="AJ16" s="1311"/>
      <c r="AK16" s="1312"/>
      <c r="AL16" s="1311"/>
      <c r="AM16" s="1313"/>
      <c r="AN16" s="1314"/>
      <c r="AO16" s="1012"/>
      <c r="AP16" s="1312"/>
      <c r="AQ16" s="1012"/>
      <c r="AR16" s="1315"/>
      <c r="AS16" s="1312"/>
      <c r="AT16" s="1315"/>
      <c r="AU16" s="1312" t="str">
        <f t="shared" si="2"/>
        <v/>
      </c>
      <c r="AV16" s="1012"/>
      <c r="AW16" s="1012"/>
      <c r="AX16" s="1285"/>
    </row>
    <row r="17" spans="1:50" x14ac:dyDescent="0.25">
      <c r="A17" s="8947"/>
      <c r="B17" s="994" t="s">
        <v>3150</v>
      </c>
      <c r="C17" s="1308">
        <f t="shared" si="0"/>
        <v>0</v>
      </c>
      <c r="D17" s="1308">
        <f t="shared" si="1"/>
        <v>0</v>
      </c>
      <c r="E17" s="1316">
        <f t="shared" si="1"/>
        <v>0</v>
      </c>
      <c r="F17" s="990"/>
      <c r="G17" s="1310"/>
      <c r="H17" s="1311"/>
      <c r="I17" s="1310"/>
      <c r="J17" s="1311"/>
      <c r="K17" s="1312"/>
      <c r="L17" s="1311"/>
      <c r="M17" s="1312"/>
      <c r="N17" s="1311"/>
      <c r="O17" s="1312"/>
      <c r="P17" s="1311"/>
      <c r="Q17" s="1312"/>
      <c r="R17" s="1311"/>
      <c r="S17" s="1312"/>
      <c r="T17" s="1311"/>
      <c r="U17" s="1312"/>
      <c r="V17" s="1311"/>
      <c r="W17" s="1312"/>
      <c r="X17" s="1311"/>
      <c r="Y17" s="1312"/>
      <c r="Z17" s="1311"/>
      <c r="AA17" s="1312"/>
      <c r="AB17" s="1311"/>
      <c r="AC17" s="1312"/>
      <c r="AD17" s="1311"/>
      <c r="AE17" s="1312"/>
      <c r="AF17" s="1311"/>
      <c r="AG17" s="1312"/>
      <c r="AH17" s="1311"/>
      <c r="AI17" s="1312"/>
      <c r="AJ17" s="1311"/>
      <c r="AK17" s="1312"/>
      <c r="AL17" s="1311"/>
      <c r="AM17" s="1313"/>
      <c r="AN17" s="1314"/>
      <c r="AO17" s="1012"/>
      <c r="AP17" s="1312"/>
      <c r="AQ17" s="1012"/>
      <c r="AR17" s="1315"/>
      <c r="AS17" s="1312"/>
      <c r="AT17" s="1315"/>
      <c r="AU17" s="1312" t="str">
        <f t="shared" si="2"/>
        <v/>
      </c>
      <c r="AV17" s="1012"/>
      <c r="AW17" s="1012"/>
      <c r="AX17" s="1285"/>
    </row>
    <row r="18" spans="1:50" x14ac:dyDescent="0.25">
      <c r="A18" s="8947"/>
      <c r="B18" s="994" t="s">
        <v>3151</v>
      </c>
      <c r="C18" s="1308">
        <f t="shared" si="0"/>
        <v>0</v>
      </c>
      <c r="D18" s="1308">
        <f t="shared" si="1"/>
        <v>0</v>
      </c>
      <c r="E18" s="1316">
        <f t="shared" si="1"/>
        <v>0</v>
      </c>
      <c r="F18" s="990"/>
      <c r="G18" s="1310"/>
      <c r="H18" s="1311"/>
      <c r="I18" s="1310"/>
      <c r="J18" s="1311"/>
      <c r="K18" s="1312"/>
      <c r="L18" s="1311"/>
      <c r="M18" s="1312"/>
      <c r="N18" s="1311"/>
      <c r="O18" s="1312"/>
      <c r="P18" s="1311"/>
      <c r="Q18" s="1312"/>
      <c r="R18" s="1311"/>
      <c r="S18" s="1312"/>
      <c r="T18" s="1311"/>
      <c r="U18" s="1312"/>
      <c r="V18" s="1311"/>
      <c r="W18" s="1312"/>
      <c r="X18" s="1311"/>
      <c r="Y18" s="1312"/>
      <c r="Z18" s="1311"/>
      <c r="AA18" s="1312"/>
      <c r="AB18" s="1311"/>
      <c r="AC18" s="1312"/>
      <c r="AD18" s="1311"/>
      <c r="AE18" s="1312"/>
      <c r="AF18" s="1311"/>
      <c r="AG18" s="1312"/>
      <c r="AH18" s="1311"/>
      <c r="AI18" s="1312"/>
      <c r="AJ18" s="1311"/>
      <c r="AK18" s="1312"/>
      <c r="AL18" s="1311"/>
      <c r="AM18" s="1313"/>
      <c r="AN18" s="1314"/>
      <c r="AO18" s="1012"/>
      <c r="AP18" s="1312"/>
      <c r="AQ18" s="1012"/>
      <c r="AR18" s="1315"/>
      <c r="AS18" s="1312"/>
      <c r="AT18" s="1315"/>
      <c r="AU18" s="1312" t="str">
        <f t="shared" si="2"/>
        <v/>
      </c>
      <c r="AV18" s="1012"/>
      <c r="AW18" s="1012"/>
      <c r="AX18" s="1285"/>
    </row>
    <row r="19" spans="1:50" x14ac:dyDescent="0.25">
      <c r="A19" s="8947"/>
      <c r="B19" s="994" t="s">
        <v>3152</v>
      </c>
      <c r="C19" s="1308">
        <f t="shared" si="0"/>
        <v>0</v>
      </c>
      <c r="D19" s="1308">
        <f t="shared" si="1"/>
        <v>0</v>
      </c>
      <c r="E19" s="1316">
        <f t="shared" si="1"/>
        <v>0</v>
      </c>
      <c r="F19" s="990"/>
      <c r="G19" s="1310"/>
      <c r="H19" s="1311"/>
      <c r="I19" s="1310"/>
      <c r="J19" s="1311"/>
      <c r="K19" s="1312"/>
      <c r="L19" s="1311"/>
      <c r="M19" s="1312"/>
      <c r="N19" s="1311"/>
      <c r="O19" s="1312"/>
      <c r="P19" s="1311"/>
      <c r="Q19" s="1312"/>
      <c r="R19" s="1311"/>
      <c r="S19" s="1312"/>
      <c r="T19" s="1311"/>
      <c r="U19" s="1312"/>
      <c r="V19" s="1311"/>
      <c r="W19" s="1312"/>
      <c r="X19" s="1311"/>
      <c r="Y19" s="1312"/>
      <c r="Z19" s="1311"/>
      <c r="AA19" s="1312"/>
      <c r="AB19" s="1311"/>
      <c r="AC19" s="1312"/>
      <c r="AD19" s="1311"/>
      <c r="AE19" s="1312"/>
      <c r="AF19" s="1311"/>
      <c r="AG19" s="1312"/>
      <c r="AH19" s="1311"/>
      <c r="AI19" s="1312"/>
      <c r="AJ19" s="1311"/>
      <c r="AK19" s="1312"/>
      <c r="AL19" s="1311"/>
      <c r="AM19" s="1313"/>
      <c r="AN19" s="1314"/>
      <c r="AO19" s="1012"/>
      <c r="AP19" s="1312"/>
      <c r="AQ19" s="1012"/>
      <c r="AR19" s="1315"/>
      <c r="AS19" s="1312"/>
      <c r="AT19" s="1315"/>
      <c r="AU19" s="1312" t="str">
        <f t="shared" si="2"/>
        <v/>
      </c>
      <c r="AV19" s="1012"/>
      <c r="AW19" s="1012"/>
      <c r="AX19" s="1285"/>
    </row>
    <row r="20" spans="1:50" x14ac:dyDescent="0.25">
      <c r="A20" s="8947"/>
      <c r="B20" s="994" t="s">
        <v>3153</v>
      </c>
      <c r="C20" s="1308">
        <f t="shared" si="0"/>
        <v>0</v>
      </c>
      <c r="D20" s="1308">
        <f t="shared" si="1"/>
        <v>0</v>
      </c>
      <c r="E20" s="1316">
        <f t="shared" si="1"/>
        <v>0</v>
      </c>
      <c r="F20" s="990"/>
      <c r="G20" s="1310"/>
      <c r="H20" s="1311"/>
      <c r="I20" s="1310"/>
      <c r="J20" s="1311"/>
      <c r="K20" s="1312"/>
      <c r="L20" s="1311"/>
      <c r="M20" s="1312"/>
      <c r="N20" s="1311"/>
      <c r="O20" s="1312"/>
      <c r="P20" s="1311"/>
      <c r="Q20" s="1312"/>
      <c r="R20" s="1311"/>
      <c r="S20" s="1312"/>
      <c r="T20" s="1311"/>
      <c r="U20" s="1312"/>
      <c r="V20" s="1311"/>
      <c r="W20" s="1312"/>
      <c r="X20" s="1311"/>
      <c r="Y20" s="1312"/>
      <c r="Z20" s="1311"/>
      <c r="AA20" s="1312"/>
      <c r="AB20" s="1311"/>
      <c r="AC20" s="1312"/>
      <c r="AD20" s="1311"/>
      <c r="AE20" s="1312"/>
      <c r="AF20" s="1311"/>
      <c r="AG20" s="1312"/>
      <c r="AH20" s="1311"/>
      <c r="AI20" s="1312"/>
      <c r="AJ20" s="1311"/>
      <c r="AK20" s="1312"/>
      <c r="AL20" s="1311"/>
      <c r="AM20" s="1313"/>
      <c r="AN20" s="1314"/>
      <c r="AO20" s="1012"/>
      <c r="AP20" s="1312"/>
      <c r="AQ20" s="1012"/>
      <c r="AR20" s="1315"/>
      <c r="AS20" s="1312"/>
      <c r="AT20" s="1315"/>
      <c r="AU20" s="1312" t="str">
        <f t="shared" si="2"/>
        <v/>
      </c>
      <c r="AV20" s="1012"/>
      <c r="AW20" s="1012"/>
      <c r="AX20" s="1285"/>
    </row>
    <row r="21" spans="1:50" x14ac:dyDescent="0.25">
      <c r="A21" s="8947"/>
      <c r="B21" s="1086" t="s">
        <v>3154</v>
      </c>
      <c r="C21" s="1308">
        <f t="shared" si="0"/>
        <v>0</v>
      </c>
      <c r="D21" s="1308">
        <f t="shared" si="1"/>
        <v>0</v>
      </c>
      <c r="E21" s="1316">
        <f t="shared" si="1"/>
        <v>0</v>
      </c>
      <c r="F21" s="990"/>
      <c r="G21" s="1310"/>
      <c r="H21" s="1311"/>
      <c r="I21" s="1310"/>
      <c r="J21" s="1311"/>
      <c r="K21" s="1312"/>
      <c r="L21" s="1311"/>
      <c r="M21" s="1312"/>
      <c r="N21" s="1311"/>
      <c r="O21" s="1312"/>
      <c r="P21" s="1311"/>
      <c r="Q21" s="1312"/>
      <c r="R21" s="1311"/>
      <c r="S21" s="1312"/>
      <c r="T21" s="1311"/>
      <c r="U21" s="1312"/>
      <c r="V21" s="1311"/>
      <c r="W21" s="1312"/>
      <c r="X21" s="1311"/>
      <c r="Y21" s="1312"/>
      <c r="Z21" s="1311"/>
      <c r="AA21" s="1312"/>
      <c r="AB21" s="1311"/>
      <c r="AC21" s="1312"/>
      <c r="AD21" s="1311"/>
      <c r="AE21" s="1312"/>
      <c r="AF21" s="1311"/>
      <c r="AG21" s="1312"/>
      <c r="AH21" s="1311"/>
      <c r="AI21" s="1312"/>
      <c r="AJ21" s="1311"/>
      <c r="AK21" s="1312"/>
      <c r="AL21" s="1311"/>
      <c r="AM21" s="1313"/>
      <c r="AN21" s="1314"/>
      <c r="AO21" s="1012"/>
      <c r="AP21" s="1312"/>
      <c r="AQ21" s="1012"/>
      <c r="AR21" s="1315"/>
      <c r="AS21" s="1312"/>
      <c r="AT21" s="1315"/>
      <c r="AU21" s="1312" t="str">
        <f t="shared" si="2"/>
        <v/>
      </c>
      <c r="AV21" s="1012"/>
      <c r="AW21" s="1012"/>
      <c r="AX21" s="1285"/>
    </row>
    <row r="22" spans="1:50" x14ac:dyDescent="0.25">
      <c r="A22" s="8947"/>
      <c r="B22" s="994" t="s">
        <v>3155</v>
      </c>
      <c r="C22" s="1308">
        <f t="shared" si="0"/>
        <v>0</v>
      </c>
      <c r="D22" s="1308">
        <f t="shared" si="1"/>
        <v>0</v>
      </c>
      <c r="E22" s="1316">
        <f t="shared" si="1"/>
        <v>0</v>
      </c>
      <c r="F22" s="990"/>
      <c r="G22" s="1310"/>
      <c r="H22" s="1311"/>
      <c r="I22" s="1310"/>
      <c r="J22" s="1311"/>
      <c r="K22" s="1312"/>
      <c r="L22" s="1311"/>
      <c r="M22" s="1312"/>
      <c r="N22" s="1311"/>
      <c r="O22" s="1312"/>
      <c r="P22" s="1311"/>
      <c r="Q22" s="1312"/>
      <c r="R22" s="1311"/>
      <c r="S22" s="1312"/>
      <c r="T22" s="1311"/>
      <c r="U22" s="1312"/>
      <c r="V22" s="1311"/>
      <c r="W22" s="1312"/>
      <c r="X22" s="1311"/>
      <c r="Y22" s="1312"/>
      <c r="Z22" s="1311"/>
      <c r="AA22" s="1312"/>
      <c r="AB22" s="1311"/>
      <c r="AC22" s="1312"/>
      <c r="AD22" s="1311"/>
      <c r="AE22" s="1312"/>
      <c r="AF22" s="1311"/>
      <c r="AG22" s="1312"/>
      <c r="AH22" s="1311"/>
      <c r="AI22" s="1312"/>
      <c r="AJ22" s="1311"/>
      <c r="AK22" s="1312"/>
      <c r="AL22" s="1311"/>
      <c r="AM22" s="1313"/>
      <c r="AN22" s="1314"/>
      <c r="AO22" s="1012"/>
      <c r="AP22" s="1312"/>
      <c r="AQ22" s="1012"/>
      <c r="AR22" s="1315"/>
      <c r="AS22" s="1312"/>
      <c r="AT22" s="1315"/>
      <c r="AU22" s="1312" t="str">
        <f t="shared" si="2"/>
        <v/>
      </c>
      <c r="AV22" s="1012"/>
      <c r="AW22" s="1012"/>
      <c r="AX22" s="1285"/>
    </row>
    <row r="23" spans="1:50" x14ac:dyDescent="0.25">
      <c r="A23" s="8947"/>
      <c r="B23" s="994" t="s">
        <v>3156</v>
      </c>
      <c r="C23" s="1308">
        <f t="shared" si="0"/>
        <v>0</v>
      </c>
      <c r="D23" s="1308">
        <f t="shared" si="1"/>
        <v>0</v>
      </c>
      <c r="E23" s="1316">
        <f t="shared" si="1"/>
        <v>0</v>
      </c>
      <c r="F23" s="990"/>
      <c r="G23" s="1310"/>
      <c r="H23" s="1311"/>
      <c r="I23" s="1310"/>
      <c r="J23" s="1311"/>
      <c r="K23" s="1312"/>
      <c r="L23" s="1311"/>
      <c r="M23" s="1312"/>
      <c r="N23" s="1311"/>
      <c r="O23" s="1312"/>
      <c r="P23" s="1311"/>
      <c r="Q23" s="1312"/>
      <c r="R23" s="1311"/>
      <c r="S23" s="1312"/>
      <c r="T23" s="1311"/>
      <c r="U23" s="1312"/>
      <c r="V23" s="1311"/>
      <c r="W23" s="1312"/>
      <c r="X23" s="1311"/>
      <c r="Y23" s="1312"/>
      <c r="Z23" s="1311"/>
      <c r="AA23" s="1312"/>
      <c r="AB23" s="1311"/>
      <c r="AC23" s="1312"/>
      <c r="AD23" s="1311"/>
      <c r="AE23" s="1312"/>
      <c r="AF23" s="1311"/>
      <c r="AG23" s="1312"/>
      <c r="AH23" s="1311"/>
      <c r="AI23" s="1312"/>
      <c r="AJ23" s="1311"/>
      <c r="AK23" s="1312"/>
      <c r="AL23" s="1311"/>
      <c r="AM23" s="1313"/>
      <c r="AN23" s="1314"/>
      <c r="AO23" s="1012"/>
      <c r="AP23" s="1312"/>
      <c r="AQ23" s="1012"/>
      <c r="AR23" s="1315"/>
      <c r="AS23" s="1312"/>
      <c r="AT23" s="1315"/>
      <c r="AU23" s="1312" t="str">
        <f t="shared" si="2"/>
        <v/>
      </c>
      <c r="AV23" s="1012"/>
      <c r="AW23" s="1012"/>
      <c r="AX23" s="1285"/>
    </row>
    <row r="24" spans="1:50" x14ac:dyDescent="0.25">
      <c r="A24" s="8947"/>
      <c r="B24" s="994" t="s">
        <v>3157</v>
      </c>
      <c r="C24" s="1308">
        <f t="shared" si="0"/>
        <v>0</v>
      </c>
      <c r="D24" s="1317">
        <f t="shared" si="1"/>
        <v>0</v>
      </c>
      <c r="E24" s="1318">
        <f t="shared" si="1"/>
        <v>0</v>
      </c>
      <c r="F24" s="987"/>
      <c r="G24" s="1319"/>
      <c r="H24" s="1320"/>
      <c r="I24" s="1319"/>
      <c r="J24" s="1320"/>
      <c r="K24" s="1321"/>
      <c r="L24" s="1320"/>
      <c r="M24" s="1321"/>
      <c r="N24" s="1320"/>
      <c r="O24" s="1321"/>
      <c r="P24" s="1320"/>
      <c r="Q24" s="1321"/>
      <c r="R24" s="1320"/>
      <c r="S24" s="1321"/>
      <c r="T24" s="1320"/>
      <c r="U24" s="1321"/>
      <c r="V24" s="1320"/>
      <c r="W24" s="1321"/>
      <c r="X24" s="1320"/>
      <c r="Y24" s="1321"/>
      <c r="Z24" s="1320"/>
      <c r="AA24" s="1321"/>
      <c r="AB24" s="1320"/>
      <c r="AC24" s="1321"/>
      <c r="AD24" s="1320"/>
      <c r="AE24" s="1321"/>
      <c r="AF24" s="1320"/>
      <c r="AG24" s="1321"/>
      <c r="AH24" s="1320"/>
      <c r="AI24" s="1321"/>
      <c r="AJ24" s="1320"/>
      <c r="AK24" s="1321"/>
      <c r="AL24" s="1320"/>
      <c r="AM24" s="1322"/>
      <c r="AN24" s="1323"/>
      <c r="AO24" s="1010"/>
      <c r="AP24" s="1321"/>
      <c r="AQ24" s="1010"/>
      <c r="AR24" s="1324"/>
      <c r="AS24" s="1321"/>
      <c r="AT24" s="1324"/>
      <c r="AU24" s="1321" t="str">
        <f t="shared" si="2"/>
        <v/>
      </c>
      <c r="AV24" s="1010"/>
      <c r="AW24" s="1010"/>
      <c r="AX24" s="1285"/>
    </row>
    <row r="25" spans="1:50" x14ac:dyDescent="0.25">
      <c r="A25" s="8947"/>
      <c r="B25" s="1325" t="s">
        <v>3158</v>
      </c>
      <c r="C25" s="1308">
        <f t="shared" si="0"/>
        <v>0</v>
      </c>
      <c r="D25" s="1317">
        <f t="shared" si="1"/>
        <v>0</v>
      </c>
      <c r="E25" s="1318">
        <f t="shared" si="1"/>
        <v>0</v>
      </c>
      <c r="F25" s="987"/>
      <c r="G25" s="1319"/>
      <c r="H25" s="1320"/>
      <c r="I25" s="1319"/>
      <c r="J25" s="1320"/>
      <c r="K25" s="1321"/>
      <c r="L25" s="1320"/>
      <c r="M25" s="1321"/>
      <c r="N25" s="1320"/>
      <c r="O25" s="1321"/>
      <c r="P25" s="1320"/>
      <c r="Q25" s="1321"/>
      <c r="R25" s="1320"/>
      <c r="S25" s="1321"/>
      <c r="T25" s="1320"/>
      <c r="U25" s="1321"/>
      <c r="V25" s="1320"/>
      <c r="W25" s="1321"/>
      <c r="X25" s="1320"/>
      <c r="Y25" s="1321"/>
      <c r="Z25" s="1320"/>
      <c r="AA25" s="1321"/>
      <c r="AB25" s="1320"/>
      <c r="AC25" s="1321"/>
      <c r="AD25" s="1320"/>
      <c r="AE25" s="1321"/>
      <c r="AF25" s="1320"/>
      <c r="AG25" s="1321"/>
      <c r="AH25" s="1320"/>
      <c r="AI25" s="1321"/>
      <c r="AJ25" s="1320"/>
      <c r="AK25" s="1321"/>
      <c r="AL25" s="1320"/>
      <c r="AM25" s="1322"/>
      <c r="AN25" s="1323"/>
      <c r="AO25" s="1010"/>
      <c r="AP25" s="1321"/>
      <c r="AQ25" s="1010"/>
      <c r="AR25" s="1324"/>
      <c r="AS25" s="1321"/>
      <c r="AT25" s="1324"/>
      <c r="AU25" s="1321" t="str">
        <f t="shared" si="2"/>
        <v/>
      </c>
      <c r="AV25" s="1010"/>
      <c r="AW25" s="1010"/>
      <c r="AX25" s="1285"/>
    </row>
    <row r="26" spans="1:50" x14ac:dyDescent="0.25">
      <c r="A26" s="8947"/>
      <c r="B26" s="1326" t="s">
        <v>3159</v>
      </c>
      <c r="C26" s="1308">
        <f t="shared" si="0"/>
        <v>0</v>
      </c>
      <c r="D26" s="1317">
        <f t="shared" si="1"/>
        <v>0</v>
      </c>
      <c r="E26" s="1318">
        <f t="shared" si="1"/>
        <v>0</v>
      </c>
      <c r="F26" s="987"/>
      <c r="G26" s="1319"/>
      <c r="H26" s="1320"/>
      <c r="I26" s="1319"/>
      <c r="J26" s="1320"/>
      <c r="K26" s="1321"/>
      <c r="L26" s="1320"/>
      <c r="M26" s="1321"/>
      <c r="N26" s="1320"/>
      <c r="O26" s="1321"/>
      <c r="P26" s="1320"/>
      <c r="Q26" s="1321"/>
      <c r="R26" s="1320"/>
      <c r="S26" s="1321"/>
      <c r="T26" s="1320"/>
      <c r="U26" s="1321"/>
      <c r="V26" s="1320"/>
      <c r="W26" s="1321"/>
      <c r="X26" s="1320"/>
      <c r="Y26" s="1321"/>
      <c r="Z26" s="1320"/>
      <c r="AA26" s="1321"/>
      <c r="AB26" s="1320"/>
      <c r="AC26" s="1321"/>
      <c r="AD26" s="1320"/>
      <c r="AE26" s="1321"/>
      <c r="AF26" s="1320"/>
      <c r="AG26" s="1321"/>
      <c r="AH26" s="1320"/>
      <c r="AI26" s="1321"/>
      <c r="AJ26" s="1320"/>
      <c r="AK26" s="1321"/>
      <c r="AL26" s="1320"/>
      <c r="AM26" s="1322"/>
      <c r="AN26" s="1323"/>
      <c r="AO26" s="1010"/>
      <c r="AP26" s="1321"/>
      <c r="AQ26" s="1010"/>
      <c r="AR26" s="1324"/>
      <c r="AS26" s="1321"/>
      <c r="AT26" s="1324"/>
      <c r="AU26" s="1321" t="str">
        <f t="shared" si="2"/>
        <v/>
      </c>
      <c r="AV26" s="1010"/>
      <c r="AW26" s="1010"/>
      <c r="AX26" s="1285"/>
    </row>
    <row r="27" spans="1:50" x14ac:dyDescent="0.25">
      <c r="A27" s="8947"/>
      <c r="B27" s="1327" t="s">
        <v>3160</v>
      </c>
      <c r="C27" s="1308">
        <f t="shared" si="0"/>
        <v>0</v>
      </c>
      <c r="D27" s="1317">
        <f t="shared" si="1"/>
        <v>0</v>
      </c>
      <c r="E27" s="1318">
        <f t="shared" si="1"/>
        <v>0</v>
      </c>
      <c r="F27" s="987"/>
      <c r="G27" s="1319"/>
      <c r="H27" s="1320"/>
      <c r="I27" s="1319"/>
      <c r="J27" s="1320"/>
      <c r="K27" s="1321"/>
      <c r="L27" s="1320"/>
      <c r="M27" s="1321"/>
      <c r="N27" s="1320"/>
      <c r="O27" s="1321"/>
      <c r="P27" s="1320"/>
      <c r="Q27" s="1321"/>
      <c r="R27" s="1320"/>
      <c r="S27" s="1321"/>
      <c r="T27" s="1320"/>
      <c r="U27" s="1321"/>
      <c r="V27" s="1320"/>
      <c r="W27" s="1321"/>
      <c r="X27" s="1320"/>
      <c r="Y27" s="1321"/>
      <c r="Z27" s="1320"/>
      <c r="AA27" s="1321"/>
      <c r="AB27" s="1320"/>
      <c r="AC27" s="1321"/>
      <c r="AD27" s="1320"/>
      <c r="AE27" s="1321"/>
      <c r="AF27" s="1320"/>
      <c r="AG27" s="1321"/>
      <c r="AH27" s="1320"/>
      <c r="AI27" s="1321"/>
      <c r="AJ27" s="1320"/>
      <c r="AK27" s="1321"/>
      <c r="AL27" s="1320"/>
      <c r="AM27" s="1322"/>
      <c r="AN27" s="1323"/>
      <c r="AO27" s="1010"/>
      <c r="AP27" s="1321"/>
      <c r="AQ27" s="1010"/>
      <c r="AR27" s="1324"/>
      <c r="AS27" s="1321"/>
      <c r="AT27" s="1324"/>
      <c r="AU27" s="1321" t="str">
        <f t="shared" si="2"/>
        <v/>
      </c>
      <c r="AV27" s="1010"/>
      <c r="AW27" s="1010"/>
      <c r="AX27" s="1285"/>
    </row>
    <row r="28" spans="1:50" x14ac:dyDescent="0.25">
      <c r="A28" s="8972"/>
      <c r="B28" s="1326" t="s">
        <v>3161</v>
      </c>
      <c r="C28" s="1308">
        <f t="shared" si="0"/>
        <v>0</v>
      </c>
      <c r="D28" s="1317">
        <f t="shared" si="1"/>
        <v>0</v>
      </c>
      <c r="E28" s="1328">
        <f t="shared" si="1"/>
        <v>0</v>
      </c>
      <c r="F28" s="987"/>
      <c r="G28" s="1319"/>
      <c r="H28" s="1320"/>
      <c r="I28" s="1319"/>
      <c r="J28" s="1320"/>
      <c r="K28" s="1321"/>
      <c r="L28" s="1320"/>
      <c r="M28" s="1321"/>
      <c r="N28" s="1320"/>
      <c r="O28" s="1321"/>
      <c r="P28" s="1320"/>
      <c r="Q28" s="1321"/>
      <c r="R28" s="1320"/>
      <c r="S28" s="1321"/>
      <c r="T28" s="1320"/>
      <c r="U28" s="1321"/>
      <c r="V28" s="1320"/>
      <c r="W28" s="1321"/>
      <c r="X28" s="1320"/>
      <c r="Y28" s="1321"/>
      <c r="Z28" s="1320"/>
      <c r="AA28" s="1321"/>
      <c r="AB28" s="1320"/>
      <c r="AC28" s="1321"/>
      <c r="AD28" s="1320"/>
      <c r="AE28" s="1321"/>
      <c r="AF28" s="1320"/>
      <c r="AG28" s="1321"/>
      <c r="AH28" s="1320"/>
      <c r="AI28" s="1321"/>
      <c r="AJ28" s="1320"/>
      <c r="AK28" s="1321"/>
      <c r="AL28" s="1320"/>
      <c r="AM28" s="1329"/>
      <c r="AN28" s="1323"/>
      <c r="AO28" s="1010"/>
      <c r="AP28" s="1321"/>
      <c r="AQ28" s="1010"/>
      <c r="AR28" s="1324"/>
      <c r="AS28" s="1321"/>
      <c r="AT28" s="1324"/>
      <c r="AU28" s="1321" t="str">
        <f t="shared" si="2"/>
        <v/>
      </c>
      <c r="AV28" s="1010"/>
      <c r="AW28" s="1010"/>
      <c r="AX28" s="1285"/>
    </row>
    <row r="29" spans="1:50" x14ac:dyDescent="0.25">
      <c r="A29" s="8948" t="s">
        <v>493</v>
      </c>
      <c r="B29" s="8950"/>
      <c r="C29" s="1330">
        <f>SUM(D29:E29)</f>
        <v>0</v>
      </c>
      <c r="D29" s="1331">
        <f>+F29+H29+J29+L29+N29+P29+R29+T29+V29+X29+Z29+AB29+AD29+AF29+AH29+AJ29+AL29</f>
        <v>0</v>
      </c>
      <c r="E29" s="1330">
        <f>+G29+I29+K29+M29+O29+Q29+S29+U29+W29+Y29+AA29+AC29+AE29+AG29+AI29+AK29+AM29</f>
        <v>0</v>
      </c>
      <c r="F29" s="1332">
        <f>SUM(F13:F28)</f>
        <v>0</v>
      </c>
      <c r="G29" s="1333">
        <f>SUM(G13:G28)</f>
        <v>0</v>
      </c>
      <c r="H29" s="1332">
        <f t="shared" ref="H29:AW29" si="3">SUM(H13:H28)</f>
        <v>0</v>
      </c>
      <c r="I29" s="1333">
        <f t="shared" si="3"/>
        <v>0</v>
      </c>
      <c r="J29" s="1332">
        <f t="shared" si="3"/>
        <v>0</v>
      </c>
      <c r="K29" s="1333">
        <f t="shared" si="3"/>
        <v>0</v>
      </c>
      <c r="L29" s="1332">
        <f t="shared" si="3"/>
        <v>0</v>
      </c>
      <c r="M29" s="1333">
        <f t="shared" si="3"/>
        <v>0</v>
      </c>
      <c r="N29" s="1332">
        <f t="shared" si="3"/>
        <v>0</v>
      </c>
      <c r="O29" s="1333">
        <f t="shared" si="3"/>
        <v>0</v>
      </c>
      <c r="P29" s="1332">
        <f t="shared" si="3"/>
        <v>0</v>
      </c>
      <c r="Q29" s="1333">
        <f t="shared" si="3"/>
        <v>0</v>
      </c>
      <c r="R29" s="1332">
        <f t="shared" si="3"/>
        <v>0</v>
      </c>
      <c r="S29" s="1333">
        <f t="shared" si="3"/>
        <v>0</v>
      </c>
      <c r="T29" s="1332">
        <f t="shared" si="3"/>
        <v>0</v>
      </c>
      <c r="U29" s="1333">
        <f t="shared" si="3"/>
        <v>0</v>
      </c>
      <c r="V29" s="1332">
        <f t="shared" si="3"/>
        <v>0</v>
      </c>
      <c r="W29" s="1333">
        <f t="shared" si="3"/>
        <v>0</v>
      </c>
      <c r="X29" s="1332">
        <f t="shared" si="3"/>
        <v>0</v>
      </c>
      <c r="Y29" s="1333">
        <f t="shared" si="3"/>
        <v>0</v>
      </c>
      <c r="Z29" s="1332">
        <f t="shared" si="3"/>
        <v>0</v>
      </c>
      <c r="AA29" s="1333">
        <f t="shared" si="3"/>
        <v>0</v>
      </c>
      <c r="AB29" s="1332">
        <f t="shared" si="3"/>
        <v>0</v>
      </c>
      <c r="AC29" s="1333">
        <f t="shared" si="3"/>
        <v>0</v>
      </c>
      <c r="AD29" s="1332">
        <f t="shared" si="3"/>
        <v>0</v>
      </c>
      <c r="AE29" s="1333">
        <f t="shared" si="3"/>
        <v>0</v>
      </c>
      <c r="AF29" s="1332">
        <f t="shared" si="3"/>
        <v>0</v>
      </c>
      <c r="AG29" s="1333">
        <f t="shared" si="3"/>
        <v>0</v>
      </c>
      <c r="AH29" s="1332">
        <f t="shared" si="3"/>
        <v>0</v>
      </c>
      <c r="AI29" s="1333">
        <f t="shared" si="3"/>
        <v>0</v>
      </c>
      <c r="AJ29" s="1332">
        <f t="shared" si="3"/>
        <v>0</v>
      </c>
      <c r="AK29" s="1333">
        <f t="shared" si="3"/>
        <v>0</v>
      </c>
      <c r="AL29" s="1332">
        <f t="shared" si="3"/>
        <v>0</v>
      </c>
      <c r="AM29" s="1334">
        <f t="shared" si="3"/>
        <v>0</v>
      </c>
      <c r="AN29" s="1335">
        <f t="shared" si="3"/>
        <v>0</v>
      </c>
      <c r="AO29" s="1331">
        <f t="shared" si="3"/>
        <v>0</v>
      </c>
      <c r="AP29" s="1330">
        <f t="shared" si="3"/>
        <v>0</v>
      </c>
      <c r="AQ29" s="1331">
        <f t="shared" si="3"/>
        <v>0</v>
      </c>
      <c r="AR29" s="1336">
        <f t="shared" si="3"/>
        <v>0</v>
      </c>
      <c r="AS29" s="1330">
        <f t="shared" si="3"/>
        <v>0</v>
      </c>
      <c r="AT29" s="1336">
        <f t="shared" si="3"/>
        <v>0</v>
      </c>
      <c r="AU29" s="1330">
        <f t="shared" si="3"/>
        <v>0</v>
      </c>
      <c r="AV29" s="1331">
        <f t="shared" si="3"/>
        <v>0</v>
      </c>
      <c r="AW29" s="1331">
        <f t="shared" si="3"/>
        <v>0</v>
      </c>
      <c r="AX29" s="967"/>
    </row>
    <row r="30" spans="1:50" s="234" customFormat="1" x14ac:dyDescent="0.25">
      <c r="A30" s="813" t="s">
        <v>3215</v>
      </c>
      <c r="B30" s="580"/>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row>
    <row r="31" spans="1:50" x14ac:dyDescent="0.25">
      <c r="A31" s="8963" t="s">
        <v>3162</v>
      </c>
      <c r="B31" s="8963" t="s">
        <v>493</v>
      </c>
      <c r="C31" s="8974" t="s">
        <v>3145</v>
      </c>
      <c r="D31" s="8976" t="s">
        <v>3146</v>
      </c>
      <c r="E31" s="8968" t="s">
        <v>3163</v>
      </c>
      <c r="F31" s="8948" t="s">
        <v>3148</v>
      </c>
      <c r="G31" s="8949"/>
      <c r="H31" s="8949"/>
      <c r="I31" s="8949"/>
      <c r="J31" s="8949"/>
      <c r="K31" s="8949"/>
      <c r="L31" s="8949"/>
      <c r="M31" s="8949"/>
      <c r="N31" s="8949"/>
      <c r="O31" s="8949"/>
      <c r="P31" s="8949"/>
      <c r="Q31" s="8949"/>
      <c r="R31" s="8949"/>
      <c r="S31" s="8949"/>
      <c r="T31" s="8949"/>
      <c r="U31" s="8949"/>
      <c r="V31" s="8949"/>
      <c r="W31" s="8949"/>
      <c r="X31" s="8949"/>
      <c r="Y31" s="8949"/>
      <c r="Z31" s="8949"/>
      <c r="AA31" s="8949"/>
      <c r="AB31" s="8949"/>
      <c r="AC31" s="8949"/>
      <c r="AD31" s="8949"/>
      <c r="AE31" s="8949"/>
      <c r="AF31" s="8970"/>
      <c r="AG31" s="992"/>
      <c r="AH31" s="992"/>
      <c r="AI31" s="992"/>
      <c r="AJ31" s="992"/>
      <c r="AK31" s="992"/>
      <c r="AL31" s="992"/>
      <c r="AM31" s="992"/>
      <c r="AN31" s="992"/>
      <c r="AO31" s="992"/>
      <c r="AP31" s="992"/>
      <c r="AQ31" s="992"/>
      <c r="AR31" s="992"/>
      <c r="AS31" s="992"/>
      <c r="AT31" s="992"/>
      <c r="AU31" s="992"/>
      <c r="AV31" s="992"/>
      <c r="AW31" s="560"/>
      <c r="AX31" s="560"/>
    </row>
    <row r="32" spans="1:50" s="223" customFormat="1" ht="52.5" x14ac:dyDescent="0.25">
      <c r="A32" s="8973"/>
      <c r="B32" s="8973"/>
      <c r="C32" s="8975"/>
      <c r="D32" s="8977"/>
      <c r="E32" s="8969"/>
      <c r="F32" s="1387" t="s">
        <v>3149</v>
      </c>
      <c r="G32" s="1388" t="s">
        <v>3164</v>
      </c>
      <c r="H32" s="1388" t="s">
        <v>3150</v>
      </c>
      <c r="I32" s="1388" t="s">
        <v>3165</v>
      </c>
      <c r="J32" s="1389" t="s">
        <v>3151</v>
      </c>
      <c r="K32" s="1388" t="s">
        <v>3166</v>
      </c>
      <c r="L32" s="1390" t="s">
        <v>3167</v>
      </c>
      <c r="M32" s="1388" t="s">
        <v>3168</v>
      </c>
      <c r="N32" s="1388" t="s">
        <v>3153</v>
      </c>
      <c r="O32" s="1390" t="s">
        <v>3154</v>
      </c>
      <c r="P32" s="1388" t="s">
        <v>3169</v>
      </c>
      <c r="Q32" s="1388" t="s">
        <v>3155</v>
      </c>
      <c r="R32" s="1388" t="s">
        <v>3156</v>
      </c>
      <c r="S32" s="1390" t="s">
        <v>3170</v>
      </c>
      <c r="T32" s="1391" t="s">
        <v>3158</v>
      </c>
      <c r="U32" s="1392" t="s">
        <v>3171</v>
      </c>
      <c r="V32" s="1391" t="s">
        <v>3172</v>
      </c>
      <c r="W32" s="1391" t="s">
        <v>3159</v>
      </c>
      <c r="X32" s="1390" t="s">
        <v>3160</v>
      </c>
      <c r="Y32" s="1391" t="s">
        <v>3173</v>
      </c>
      <c r="Z32" s="1392" t="s">
        <v>3174</v>
      </c>
      <c r="AA32" s="1391" t="s">
        <v>3175</v>
      </c>
      <c r="AB32" s="1388" t="s">
        <v>3176</v>
      </c>
      <c r="AC32" s="1391" t="s">
        <v>3177</v>
      </c>
      <c r="AD32" s="1391" t="s">
        <v>3178</v>
      </c>
      <c r="AE32" s="1391" t="s">
        <v>3179</v>
      </c>
      <c r="AF32" s="1393" t="s">
        <v>3180</v>
      </c>
      <c r="AG32" s="580"/>
      <c r="AI32" s="580"/>
      <c r="AK32" s="580"/>
      <c r="AM32" s="580"/>
      <c r="AO32" s="580"/>
      <c r="AQ32" s="580"/>
      <c r="AR32" s="580"/>
      <c r="AS32" s="580"/>
      <c r="AT32" s="580"/>
      <c r="AU32" s="580"/>
      <c r="AV32" s="580"/>
      <c r="AW32" s="46"/>
      <c r="AX32" s="46"/>
    </row>
    <row r="33" spans="1:50" x14ac:dyDescent="0.25">
      <c r="A33" s="993" t="s">
        <v>474</v>
      </c>
      <c r="B33" s="1274">
        <f>SUM(C33:AF33)</f>
        <v>0</v>
      </c>
      <c r="C33" s="1278"/>
      <c r="D33" s="1278"/>
      <c r="E33" s="1277"/>
      <c r="F33" s="990"/>
      <c r="G33" s="1337"/>
      <c r="H33" s="1337"/>
      <c r="I33" s="1337"/>
      <c r="J33" s="1338"/>
      <c r="K33" s="1339"/>
      <c r="L33" s="1339"/>
      <c r="M33" s="1339"/>
      <c r="N33" s="1339"/>
      <c r="O33" s="1339"/>
      <c r="P33" s="1339"/>
      <c r="Q33" s="1339"/>
      <c r="R33" s="1339"/>
      <c r="S33" s="1339"/>
      <c r="T33" s="1340"/>
      <c r="U33" s="1339"/>
      <c r="V33" s="1339"/>
      <c r="W33" s="1339"/>
      <c r="X33" s="1339"/>
      <c r="Y33" s="1339"/>
      <c r="Z33" s="1339"/>
      <c r="AA33" s="1339"/>
      <c r="AB33" s="1339"/>
      <c r="AC33" s="1339"/>
      <c r="AD33" s="1339"/>
      <c r="AE33" s="1339"/>
      <c r="AF33" s="1341"/>
      <c r="AG33" s="1342"/>
      <c r="AH33" s="992"/>
      <c r="AI33" s="992"/>
      <c r="AJ33" s="992"/>
      <c r="AK33" s="992"/>
      <c r="AL33" s="992"/>
      <c r="AM33" s="992"/>
      <c r="AN33" s="992"/>
      <c r="AO33" s="992"/>
      <c r="AP33" s="992"/>
      <c r="AQ33" s="992"/>
      <c r="AR33" s="992"/>
      <c r="AS33" s="992"/>
      <c r="AT33" s="992"/>
      <c r="AU33" s="992"/>
      <c r="AV33" s="992"/>
      <c r="AW33" s="560"/>
      <c r="AX33" s="560"/>
    </row>
    <row r="34" spans="1:50" x14ac:dyDescent="0.25">
      <c r="A34" s="994" t="s">
        <v>3181</v>
      </c>
      <c r="B34" s="1287">
        <f t="shared" ref="B34:B45" si="4">SUM(C34:AF34)</f>
        <v>0</v>
      </c>
      <c r="C34" s="1291"/>
      <c r="D34" s="1291"/>
      <c r="E34" s="1290"/>
      <c r="F34" s="1289"/>
      <c r="G34" s="989"/>
      <c r="H34" s="989"/>
      <c r="I34" s="989"/>
      <c r="J34" s="1343"/>
      <c r="K34" s="988"/>
      <c r="L34" s="988"/>
      <c r="M34" s="988"/>
      <c r="N34" s="988"/>
      <c r="O34" s="988"/>
      <c r="P34" s="988"/>
      <c r="Q34" s="988"/>
      <c r="R34" s="988"/>
      <c r="S34" s="988"/>
      <c r="T34" s="1320"/>
      <c r="U34" s="988"/>
      <c r="V34" s="988"/>
      <c r="W34" s="988"/>
      <c r="X34" s="988"/>
      <c r="Y34" s="988"/>
      <c r="Z34" s="988"/>
      <c r="AA34" s="988"/>
      <c r="AB34" s="988"/>
      <c r="AC34" s="988"/>
      <c r="AD34" s="988"/>
      <c r="AE34" s="988"/>
      <c r="AF34" s="1322"/>
      <c r="AG34" s="1342"/>
      <c r="AH34" s="992"/>
      <c r="AI34" s="992"/>
      <c r="AJ34" s="992"/>
      <c r="AK34" s="992"/>
      <c r="AL34" s="992"/>
      <c r="AM34" s="992"/>
      <c r="AN34" s="992"/>
      <c r="AO34" s="992"/>
      <c r="AP34" s="992"/>
      <c r="AQ34" s="992"/>
      <c r="AR34" s="992"/>
      <c r="AS34" s="992"/>
      <c r="AT34" s="992"/>
      <c r="AU34" s="992"/>
      <c r="AV34" s="992"/>
      <c r="AW34" s="560"/>
      <c r="AX34" s="560"/>
    </row>
    <row r="35" spans="1:50" x14ac:dyDescent="0.25">
      <c r="A35" s="994" t="s">
        <v>3182</v>
      </c>
      <c r="B35" s="1287">
        <f t="shared" si="4"/>
        <v>0</v>
      </c>
      <c r="C35" s="1291"/>
      <c r="D35" s="1291"/>
      <c r="E35" s="1290"/>
      <c r="F35" s="1289"/>
      <c r="G35" s="989"/>
      <c r="H35" s="989"/>
      <c r="I35" s="989"/>
      <c r="J35" s="1343"/>
      <c r="K35" s="988"/>
      <c r="L35" s="988"/>
      <c r="M35" s="988"/>
      <c r="N35" s="988"/>
      <c r="O35" s="988"/>
      <c r="P35" s="988"/>
      <c r="Q35" s="988"/>
      <c r="R35" s="988"/>
      <c r="S35" s="988"/>
      <c r="T35" s="1320"/>
      <c r="U35" s="988"/>
      <c r="V35" s="988"/>
      <c r="W35" s="988"/>
      <c r="X35" s="988"/>
      <c r="Y35" s="988"/>
      <c r="Z35" s="988"/>
      <c r="AA35" s="988"/>
      <c r="AB35" s="988"/>
      <c r="AC35" s="988"/>
      <c r="AD35" s="988"/>
      <c r="AE35" s="988"/>
      <c r="AF35" s="1322"/>
      <c r="AG35" s="1342"/>
      <c r="AH35" s="560"/>
      <c r="AI35" s="560"/>
      <c r="AJ35" s="560"/>
      <c r="AK35" s="560"/>
      <c r="AL35" s="560"/>
      <c r="AM35" s="560"/>
      <c r="AN35" s="560"/>
      <c r="AO35" s="560"/>
      <c r="AP35" s="560"/>
      <c r="AQ35" s="560"/>
      <c r="AR35" s="560"/>
      <c r="AS35" s="560"/>
      <c r="AT35" s="560"/>
      <c r="AU35" s="560"/>
      <c r="AV35" s="560"/>
      <c r="AW35" s="560"/>
      <c r="AX35" s="560"/>
    </row>
    <row r="36" spans="1:50" x14ac:dyDescent="0.25">
      <c r="A36" s="994" t="s">
        <v>3183</v>
      </c>
      <c r="B36" s="1287">
        <f t="shared" si="4"/>
        <v>0</v>
      </c>
      <c r="C36" s="1291"/>
      <c r="D36" s="1291"/>
      <c r="E36" s="1290"/>
      <c r="F36" s="1289"/>
      <c r="G36" s="989"/>
      <c r="H36" s="989"/>
      <c r="I36" s="989"/>
      <c r="J36" s="1343"/>
      <c r="K36" s="988"/>
      <c r="L36" s="988"/>
      <c r="M36" s="988"/>
      <c r="N36" s="988"/>
      <c r="O36" s="988"/>
      <c r="P36" s="988"/>
      <c r="Q36" s="988"/>
      <c r="R36" s="988"/>
      <c r="S36" s="988"/>
      <c r="T36" s="1320"/>
      <c r="U36" s="988"/>
      <c r="V36" s="988"/>
      <c r="W36" s="988"/>
      <c r="X36" s="988"/>
      <c r="Y36" s="988"/>
      <c r="Z36" s="988"/>
      <c r="AA36" s="988"/>
      <c r="AB36" s="988"/>
      <c r="AC36" s="988"/>
      <c r="AD36" s="988"/>
      <c r="AE36" s="988"/>
      <c r="AF36" s="1322"/>
      <c r="AG36" s="1342"/>
      <c r="AH36" s="560"/>
      <c r="AI36" s="560"/>
      <c r="AJ36" s="560"/>
      <c r="AK36" s="560"/>
      <c r="AL36" s="560"/>
      <c r="AM36" s="560"/>
      <c r="AN36" s="560"/>
      <c r="AO36" s="560"/>
      <c r="AP36" s="560"/>
      <c r="AQ36" s="560"/>
      <c r="AR36" s="560"/>
      <c r="AS36" s="560"/>
      <c r="AT36" s="560"/>
      <c r="AU36" s="560"/>
      <c r="AV36" s="560"/>
      <c r="AW36" s="560"/>
      <c r="AX36" s="560"/>
    </row>
    <row r="37" spans="1:50" x14ac:dyDescent="0.25">
      <c r="A37" s="994" t="s">
        <v>481</v>
      </c>
      <c r="B37" s="1287">
        <f t="shared" si="4"/>
        <v>0</v>
      </c>
      <c r="C37" s="1291"/>
      <c r="D37" s="1291"/>
      <c r="E37" s="1290"/>
      <c r="F37" s="1289"/>
      <c r="G37" s="989"/>
      <c r="H37" s="989"/>
      <c r="I37" s="989"/>
      <c r="J37" s="1343"/>
      <c r="K37" s="988"/>
      <c r="L37" s="988"/>
      <c r="M37" s="988"/>
      <c r="N37" s="988"/>
      <c r="O37" s="988"/>
      <c r="P37" s="988"/>
      <c r="Q37" s="988"/>
      <c r="R37" s="988"/>
      <c r="S37" s="988"/>
      <c r="T37" s="1320"/>
      <c r="U37" s="988"/>
      <c r="V37" s="988"/>
      <c r="W37" s="988"/>
      <c r="X37" s="988"/>
      <c r="Y37" s="988"/>
      <c r="Z37" s="988"/>
      <c r="AA37" s="988"/>
      <c r="AB37" s="988"/>
      <c r="AC37" s="988"/>
      <c r="AD37" s="988"/>
      <c r="AE37" s="988"/>
      <c r="AF37" s="1322"/>
      <c r="AG37" s="1342"/>
      <c r="AH37" s="560"/>
      <c r="AI37" s="560"/>
      <c r="AJ37" s="560"/>
      <c r="AK37" s="560"/>
      <c r="AL37" s="560"/>
      <c r="AM37" s="560"/>
      <c r="AN37" s="560"/>
      <c r="AO37" s="560"/>
      <c r="AP37" s="560"/>
      <c r="AQ37" s="560"/>
      <c r="AR37" s="560"/>
      <c r="AS37" s="560"/>
      <c r="AT37" s="560"/>
      <c r="AU37" s="560"/>
      <c r="AV37" s="560"/>
      <c r="AW37" s="560"/>
      <c r="AX37" s="560"/>
    </row>
    <row r="38" spans="1:50" x14ac:dyDescent="0.25">
      <c r="A38" s="994" t="s">
        <v>2950</v>
      </c>
      <c r="B38" s="1287">
        <f t="shared" si="4"/>
        <v>0</v>
      </c>
      <c r="C38" s="1291"/>
      <c r="D38" s="1291"/>
      <c r="E38" s="1290"/>
      <c r="F38" s="1289"/>
      <c r="G38" s="989"/>
      <c r="H38" s="989"/>
      <c r="I38" s="989"/>
      <c r="J38" s="1343"/>
      <c r="K38" s="988"/>
      <c r="L38" s="988"/>
      <c r="M38" s="988"/>
      <c r="N38" s="988"/>
      <c r="O38" s="988"/>
      <c r="P38" s="988"/>
      <c r="Q38" s="988"/>
      <c r="R38" s="988"/>
      <c r="S38" s="988"/>
      <c r="T38" s="1320"/>
      <c r="U38" s="988"/>
      <c r="V38" s="988"/>
      <c r="W38" s="988"/>
      <c r="X38" s="988"/>
      <c r="Y38" s="988"/>
      <c r="Z38" s="988"/>
      <c r="AA38" s="988"/>
      <c r="AB38" s="988"/>
      <c r="AC38" s="988"/>
      <c r="AD38" s="988"/>
      <c r="AE38" s="988"/>
      <c r="AF38" s="1322"/>
      <c r="AG38" s="1342"/>
      <c r="AH38" s="560"/>
      <c r="AI38" s="560"/>
      <c r="AJ38" s="560"/>
      <c r="AK38" s="560"/>
      <c r="AL38" s="560"/>
      <c r="AM38" s="560"/>
      <c r="AN38" s="560"/>
      <c r="AO38" s="560"/>
      <c r="AP38" s="560"/>
      <c r="AQ38" s="560"/>
      <c r="AR38" s="560"/>
      <c r="AS38" s="560"/>
      <c r="AT38" s="560"/>
      <c r="AU38" s="560"/>
      <c r="AV38" s="560"/>
      <c r="AW38" s="560"/>
      <c r="AX38" s="560"/>
    </row>
    <row r="39" spans="1:50" x14ac:dyDescent="0.25">
      <c r="A39" s="994" t="s">
        <v>2948</v>
      </c>
      <c r="B39" s="1287">
        <f t="shared" si="4"/>
        <v>0</v>
      </c>
      <c r="C39" s="1291"/>
      <c r="D39" s="1291"/>
      <c r="E39" s="1290"/>
      <c r="F39" s="1289"/>
      <c r="G39" s="989"/>
      <c r="H39" s="989"/>
      <c r="I39" s="989"/>
      <c r="J39" s="1343"/>
      <c r="K39" s="988"/>
      <c r="L39" s="988"/>
      <c r="M39" s="988"/>
      <c r="N39" s="988"/>
      <c r="O39" s="988"/>
      <c r="P39" s="988"/>
      <c r="Q39" s="988"/>
      <c r="R39" s="988"/>
      <c r="S39" s="988"/>
      <c r="T39" s="1320"/>
      <c r="U39" s="988"/>
      <c r="V39" s="988"/>
      <c r="W39" s="988"/>
      <c r="X39" s="988"/>
      <c r="Y39" s="988"/>
      <c r="Z39" s="988"/>
      <c r="AA39" s="988"/>
      <c r="AB39" s="988"/>
      <c r="AC39" s="988"/>
      <c r="AD39" s="988"/>
      <c r="AE39" s="988"/>
      <c r="AF39" s="1322"/>
      <c r="AG39" s="1342"/>
      <c r="AH39" s="560"/>
      <c r="AI39" s="560"/>
      <c r="AJ39" s="560"/>
      <c r="AK39" s="560"/>
      <c r="AL39" s="560"/>
      <c r="AM39" s="560"/>
      <c r="AN39" s="560"/>
      <c r="AO39" s="560"/>
      <c r="AP39" s="560"/>
      <c r="AQ39" s="560"/>
      <c r="AR39" s="560"/>
      <c r="AS39" s="560"/>
      <c r="AT39" s="560"/>
      <c r="AU39" s="560"/>
      <c r="AV39" s="560"/>
      <c r="AW39" s="560"/>
      <c r="AX39" s="560"/>
    </row>
    <row r="40" spans="1:50" x14ac:dyDescent="0.25">
      <c r="A40" s="838" t="s">
        <v>3184</v>
      </c>
      <c r="B40" s="1287">
        <f t="shared" si="4"/>
        <v>0</v>
      </c>
      <c r="C40" s="1291"/>
      <c r="D40" s="1291"/>
      <c r="E40" s="1290"/>
      <c r="F40" s="1289"/>
      <c r="G40" s="989"/>
      <c r="H40" s="989"/>
      <c r="I40" s="989"/>
      <c r="J40" s="1343"/>
      <c r="K40" s="988"/>
      <c r="L40" s="988"/>
      <c r="M40" s="988"/>
      <c r="N40" s="988"/>
      <c r="O40" s="988"/>
      <c r="P40" s="988"/>
      <c r="Q40" s="988"/>
      <c r="R40" s="988"/>
      <c r="S40" s="988"/>
      <c r="T40" s="1320"/>
      <c r="U40" s="988"/>
      <c r="V40" s="988"/>
      <c r="W40" s="988"/>
      <c r="X40" s="988"/>
      <c r="Y40" s="988"/>
      <c r="Z40" s="988"/>
      <c r="AA40" s="988"/>
      <c r="AB40" s="988"/>
      <c r="AC40" s="988"/>
      <c r="AD40" s="988"/>
      <c r="AE40" s="988"/>
      <c r="AF40" s="1322"/>
      <c r="AG40" s="1342"/>
      <c r="AH40" s="560"/>
      <c r="AI40" s="560"/>
      <c r="AJ40" s="560"/>
      <c r="AK40" s="560"/>
      <c r="AL40" s="560"/>
      <c r="AM40" s="560"/>
      <c r="AN40" s="560"/>
      <c r="AO40" s="560"/>
      <c r="AP40" s="560"/>
      <c r="AQ40" s="560"/>
      <c r="AR40" s="560"/>
      <c r="AS40" s="560"/>
      <c r="AT40" s="560"/>
      <c r="AU40" s="560"/>
      <c r="AV40" s="560"/>
      <c r="AW40" s="560"/>
      <c r="AX40" s="560"/>
    </row>
    <row r="41" spans="1:50" x14ac:dyDescent="0.25">
      <c r="A41" s="994" t="s">
        <v>3185</v>
      </c>
      <c r="B41" s="1287">
        <f t="shared" si="4"/>
        <v>0</v>
      </c>
      <c r="C41" s="1291"/>
      <c r="D41" s="1291"/>
      <c r="E41" s="1290"/>
      <c r="F41" s="1289"/>
      <c r="G41" s="989"/>
      <c r="H41" s="989"/>
      <c r="I41" s="989"/>
      <c r="J41" s="1343"/>
      <c r="K41" s="988"/>
      <c r="L41" s="988"/>
      <c r="M41" s="988"/>
      <c r="N41" s="988"/>
      <c r="O41" s="988"/>
      <c r="P41" s="988"/>
      <c r="Q41" s="988"/>
      <c r="R41" s="988"/>
      <c r="S41" s="988"/>
      <c r="T41" s="1320"/>
      <c r="U41" s="988"/>
      <c r="V41" s="988"/>
      <c r="W41" s="988"/>
      <c r="X41" s="988"/>
      <c r="Y41" s="988"/>
      <c r="Z41" s="988"/>
      <c r="AA41" s="988"/>
      <c r="AB41" s="988"/>
      <c r="AC41" s="988"/>
      <c r="AD41" s="988"/>
      <c r="AE41" s="988"/>
      <c r="AF41" s="1322"/>
      <c r="AG41" s="1342"/>
      <c r="AH41" s="560"/>
      <c r="AI41" s="560"/>
      <c r="AJ41" s="560"/>
      <c r="AK41" s="560"/>
      <c r="AL41" s="560"/>
      <c r="AM41" s="560"/>
      <c r="AN41" s="560"/>
      <c r="AO41" s="560"/>
      <c r="AP41" s="560"/>
      <c r="AQ41" s="560"/>
      <c r="AR41" s="560"/>
      <c r="AS41" s="560"/>
      <c r="AT41" s="560"/>
      <c r="AU41" s="560"/>
      <c r="AV41" s="560"/>
      <c r="AW41" s="560"/>
      <c r="AX41" s="560"/>
    </row>
    <row r="42" spans="1:50" x14ac:dyDescent="0.25">
      <c r="A42" s="994" t="s">
        <v>478</v>
      </c>
      <c r="B42" s="1287">
        <f t="shared" si="4"/>
        <v>0</v>
      </c>
      <c r="C42" s="1291"/>
      <c r="D42" s="1291"/>
      <c r="E42" s="1290"/>
      <c r="F42" s="1289"/>
      <c r="G42" s="989"/>
      <c r="H42" s="989"/>
      <c r="I42" s="989"/>
      <c r="J42" s="1343"/>
      <c r="K42" s="988"/>
      <c r="L42" s="988"/>
      <c r="M42" s="988"/>
      <c r="N42" s="988"/>
      <c r="O42" s="988"/>
      <c r="P42" s="988"/>
      <c r="Q42" s="988"/>
      <c r="R42" s="988"/>
      <c r="S42" s="988"/>
      <c r="T42" s="1320"/>
      <c r="U42" s="988"/>
      <c r="V42" s="988"/>
      <c r="W42" s="988"/>
      <c r="X42" s="988"/>
      <c r="Y42" s="988"/>
      <c r="Z42" s="988"/>
      <c r="AA42" s="988"/>
      <c r="AB42" s="988"/>
      <c r="AC42" s="988"/>
      <c r="AD42" s="988"/>
      <c r="AE42" s="988"/>
      <c r="AF42" s="1322"/>
      <c r="AG42" s="1342"/>
      <c r="AH42" s="560"/>
      <c r="AI42" s="560"/>
      <c r="AJ42" s="560"/>
      <c r="AK42" s="560"/>
      <c r="AL42" s="560"/>
      <c r="AM42" s="560"/>
      <c r="AN42" s="560"/>
      <c r="AO42" s="560"/>
      <c r="AP42" s="560"/>
      <c r="AQ42" s="560"/>
      <c r="AR42" s="560"/>
      <c r="AS42" s="560"/>
      <c r="AT42" s="560"/>
      <c r="AU42" s="560"/>
      <c r="AV42" s="560"/>
      <c r="AW42" s="560"/>
      <c r="AX42" s="560"/>
    </row>
    <row r="43" spans="1:50" x14ac:dyDescent="0.25">
      <c r="A43" s="994" t="s">
        <v>3186</v>
      </c>
      <c r="B43" s="1287">
        <f t="shared" si="4"/>
        <v>0</v>
      </c>
      <c r="C43" s="1291"/>
      <c r="D43" s="1291"/>
      <c r="E43" s="1290"/>
      <c r="F43" s="1289"/>
      <c r="G43" s="989"/>
      <c r="H43" s="989"/>
      <c r="I43" s="989"/>
      <c r="J43" s="1343"/>
      <c r="K43" s="988"/>
      <c r="L43" s="988"/>
      <c r="M43" s="988"/>
      <c r="N43" s="988"/>
      <c r="O43" s="988"/>
      <c r="P43" s="988"/>
      <c r="Q43" s="988"/>
      <c r="R43" s="988"/>
      <c r="S43" s="988"/>
      <c r="T43" s="1320"/>
      <c r="U43" s="988"/>
      <c r="V43" s="988"/>
      <c r="W43" s="988"/>
      <c r="X43" s="988"/>
      <c r="Y43" s="988"/>
      <c r="Z43" s="988"/>
      <c r="AA43" s="988"/>
      <c r="AB43" s="988"/>
      <c r="AC43" s="988"/>
      <c r="AD43" s="988"/>
      <c r="AE43" s="988"/>
      <c r="AF43" s="1322"/>
      <c r="AG43" s="1342"/>
      <c r="AH43" s="560"/>
      <c r="AI43" s="560"/>
      <c r="AJ43" s="560"/>
      <c r="AK43" s="560"/>
      <c r="AL43" s="560"/>
      <c r="AM43" s="560"/>
      <c r="AN43" s="560"/>
      <c r="AO43" s="560"/>
      <c r="AP43" s="560"/>
      <c r="AQ43" s="560"/>
      <c r="AR43" s="560"/>
      <c r="AS43" s="560"/>
      <c r="AT43" s="560"/>
      <c r="AU43" s="560"/>
      <c r="AV43" s="560"/>
      <c r="AW43" s="560"/>
      <c r="AX43" s="560"/>
    </row>
    <row r="44" spans="1:50" x14ac:dyDescent="0.25">
      <c r="A44" s="994" t="s">
        <v>480</v>
      </c>
      <c r="B44" s="1287">
        <f t="shared" si="4"/>
        <v>0</v>
      </c>
      <c r="C44" s="1291"/>
      <c r="D44" s="1291"/>
      <c r="E44" s="1290"/>
      <c r="F44" s="1289"/>
      <c r="G44" s="989"/>
      <c r="H44" s="989"/>
      <c r="I44" s="989"/>
      <c r="J44" s="1343"/>
      <c r="K44" s="988"/>
      <c r="L44" s="988"/>
      <c r="M44" s="988"/>
      <c r="N44" s="988"/>
      <c r="O44" s="988"/>
      <c r="P44" s="988"/>
      <c r="Q44" s="988"/>
      <c r="R44" s="988"/>
      <c r="S44" s="988"/>
      <c r="T44" s="1320"/>
      <c r="U44" s="988"/>
      <c r="V44" s="988"/>
      <c r="W44" s="988"/>
      <c r="X44" s="988"/>
      <c r="Y44" s="988"/>
      <c r="Z44" s="988"/>
      <c r="AA44" s="988"/>
      <c r="AB44" s="988"/>
      <c r="AC44" s="988"/>
      <c r="AD44" s="988"/>
      <c r="AE44" s="988"/>
      <c r="AF44" s="1322"/>
      <c r="AG44" s="1342"/>
      <c r="AH44" s="560"/>
      <c r="AI44" s="560"/>
      <c r="AJ44" s="560"/>
      <c r="AK44" s="560"/>
      <c r="AL44" s="560"/>
      <c r="AM44" s="560"/>
      <c r="AN44" s="560"/>
      <c r="AO44" s="560"/>
      <c r="AP44" s="560"/>
      <c r="AQ44" s="560"/>
      <c r="AR44" s="560"/>
      <c r="AS44" s="560"/>
      <c r="AT44" s="560"/>
      <c r="AU44" s="560"/>
      <c r="AV44" s="560"/>
      <c r="AW44" s="560"/>
      <c r="AX44" s="560"/>
    </row>
    <row r="45" spans="1:50" x14ac:dyDescent="0.25">
      <c r="A45" s="1344" t="s">
        <v>2949</v>
      </c>
      <c r="B45" s="1287">
        <f t="shared" si="4"/>
        <v>0</v>
      </c>
      <c r="C45" s="1291"/>
      <c r="D45" s="1291"/>
      <c r="E45" s="1290"/>
      <c r="F45" s="1289"/>
      <c r="G45" s="989"/>
      <c r="H45" s="989"/>
      <c r="I45" s="989"/>
      <c r="J45" s="1343"/>
      <c r="K45" s="988"/>
      <c r="L45" s="988"/>
      <c r="M45" s="988"/>
      <c r="N45" s="988"/>
      <c r="O45" s="988"/>
      <c r="P45" s="988"/>
      <c r="Q45" s="988"/>
      <c r="R45" s="988"/>
      <c r="S45" s="988"/>
      <c r="T45" s="1320"/>
      <c r="U45" s="988"/>
      <c r="V45" s="988"/>
      <c r="W45" s="988"/>
      <c r="X45" s="988"/>
      <c r="Y45" s="988"/>
      <c r="Z45" s="988"/>
      <c r="AA45" s="988"/>
      <c r="AB45" s="988"/>
      <c r="AC45" s="988"/>
      <c r="AD45" s="988"/>
      <c r="AE45" s="988"/>
      <c r="AF45" s="1322"/>
      <c r="AG45" s="1342"/>
      <c r="AH45" s="560"/>
      <c r="AI45" s="560"/>
      <c r="AJ45" s="560"/>
      <c r="AK45" s="560"/>
      <c r="AL45" s="560"/>
      <c r="AM45" s="560"/>
      <c r="AN45" s="560"/>
      <c r="AO45" s="560"/>
      <c r="AP45" s="560"/>
      <c r="AQ45" s="560"/>
      <c r="AR45" s="560"/>
      <c r="AS45" s="560"/>
      <c r="AT45" s="560"/>
      <c r="AU45" s="560"/>
      <c r="AV45" s="560"/>
      <c r="AW45" s="560"/>
      <c r="AX45" s="560"/>
    </row>
    <row r="46" spans="1:50" x14ac:dyDescent="0.25">
      <c r="A46" s="995" t="s">
        <v>3187</v>
      </c>
      <c r="B46" s="1298">
        <f>SUM(C46:AF46)</f>
        <v>0</v>
      </c>
      <c r="C46" s="1301"/>
      <c r="D46" s="1301"/>
      <c r="E46" s="1300"/>
      <c r="F46" s="1299"/>
      <c r="G46" s="1345"/>
      <c r="H46" s="1345"/>
      <c r="I46" s="1345"/>
      <c r="J46" s="1346"/>
      <c r="K46" s="1345"/>
      <c r="L46" s="1345"/>
      <c r="M46" s="1345"/>
      <c r="N46" s="1345"/>
      <c r="O46" s="1345"/>
      <c r="P46" s="1345"/>
      <c r="Q46" s="1345"/>
      <c r="R46" s="1345"/>
      <c r="S46" s="1345"/>
      <c r="T46" s="1301"/>
      <c r="U46" s="1345"/>
      <c r="V46" s="1345"/>
      <c r="W46" s="1345"/>
      <c r="X46" s="1345"/>
      <c r="Y46" s="1345"/>
      <c r="Z46" s="1345"/>
      <c r="AA46" s="1345"/>
      <c r="AB46" s="1345"/>
      <c r="AC46" s="1345"/>
      <c r="AD46" s="1345"/>
      <c r="AE46" s="1345"/>
      <c r="AF46" s="1329"/>
      <c r="AG46" s="1342"/>
      <c r="AH46" s="560"/>
      <c r="AI46" s="560"/>
      <c r="AJ46" s="560"/>
      <c r="AK46" s="560"/>
      <c r="AL46" s="560"/>
      <c r="AM46" s="560"/>
      <c r="AN46" s="560"/>
      <c r="AO46" s="560"/>
      <c r="AP46" s="560"/>
      <c r="AQ46" s="560"/>
      <c r="AR46" s="560"/>
      <c r="AS46" s="560"/>
      <c r="AT46" s="560"/>
      <c r="AU46" s="560"/>
      <c r="AV46" s="560"/>
      <c r="AW46" s="560"/>
      <c r="AX46" s="560"/>
    </row>
    <row r="47" spans="1:50" x14ac:dyDescent="0.25">
      <c r="A47" s="1347" t="s">
        <v>493</v>
      </c>
      <c r="B47" s="1348">
        <f>SUM(B33:B46)</f>
        <v>0</v>
      </c>
      <c r="C47" s="1333">
        <f>SUM(C33:C46)</f>
        <v>0</v>
      </c>
      <c r="D47" s="1333">
        <f t="shared" ref="D47:AF47" si="5">SUM(D33:D46)</f>
        <v>0</v>
      </c>
      <c r="E47" s="1349">
        <f t="shared" si="5"/>
        <v>0</v>
      </c>
      <c r="F47" s="1332">
        <f t="shared" si="5"/>
        <v>0</v>
      </c>
      <c r="G47" s="1333">
        <f t="shared" si="5"/>
        <v>0</v>
      </c>
      <c r="H47" s="1333">
        <f t="shared" si="5"/>
        <v>0</v>
      </c>
      <c r="I47" s="1333">
        <f t="shared" si="5"/>
        <v>0</v>
      </c>
      <c r="J47" s="1350">
        <f t="shared" si="5"/>
        <v>0</v>
      </c>
      <c r="K47" s="1350">
        <f t="shared" si="5"/>
        <v>0</v>
      </c>
      <c r="L47" s="1350">
        <f t="shared" si="5"/>
        <v>0</v>
      </c>
      <c r="M47" s="1350">
        <f t="shared" si="5"/>
        <v>0</v>
      </c>
      <c r="N47" s="1350">
        <f t="shared" si="5"/>
        <v>0</v>
      </c>
      <c r="O47" s="1350">
        <f t="shared" si="5"/>
        <v>0</v>
      </c>
      <c r="P47" s="1350">
        <f t="shared" si="5"/>
        <v>0</v>
      </c>
      <c r="Q47" s="1350">
        <f t="shared" si="5"/>
        <v>0</v>
      </c>
      <c r="R47" s="1350">
        <f t="shared" si="5"/>
        <v>0</v>
      </c>
      <c r="S47" s="1350">
        <f t="shared" si="5"/>
        <v>0</v>
      </c>
      <c r="T47" s="1350">
        <f t="shared" si="5"/>
        <v>0</v>
      </c>
      <c r="U47" s="1350">
        <f t="shared" si="5"/>
        <v>0</v>
      </c>
      <c r="V47" s="1350">
        <f t="shared" si="5"/>
        <v>0</v>
      </c>
      <c r="W47" s="1350">
        <f t="shared" si="5"/>
        <v>0</v>
      </c>
      <c r="X47" s="1350">
        <f t="shared" si="5"/>
        <v>0</v>
      </c>
      <c r="Y47" s="1350">
        <f t="shared" si="5"/>
        <v>0</v>
      </c>
      <c r="Z47" s="1350">
        <f t="shared" si="5"/>
        <v>0</v>
      </c>
      <c r="AA47" s="1350">
        <f t="shared" si="5"/>
        <v>0</v>
      </c>
      <c r="AB47" s="1350">
        <f t="shared" si="5"/>
        <v>0</v>
      </c>
      <c r="AC47" s="1350">
        <f t="shared" si="5"/>
        <v>0</v>
      </c>
      <c r="AD47" s="1350">
        <f t="shared" si="5"/>
        <v>0</v>
      </c>
      <c r="AE47" s="1350">
        <f t="shared" si="5"/>
        <v>0</v>
      </c>
      <c r="AF47" s="1351">
        <f t="shared" si="5"/>
        <v>0</v>
      </c>
      <c r="AG47" s="560"/>
      <c r="AH47" s="560"/>
      <c r="AI47" s="560"/>
      <c r="AJ47" s="560"/>
      <c r="AK47" s="560"/>
      <c r="AL47" s="560"/>
      <c r="AM47" s="560"/>
      <c r="AN47" s="560"/>
      <c r="AO47" s="560"/>
      <c r="AP47" s="560"/>
      <c r="AQ47" s="560"/>
      <c r="AR47" s="560"/>
      <c r="AS47" s="560"/>
      <c r="AT47" s="560"/>
      <c r="AU47" s="560"/>
      <c r="AV47" s="560"/>
      <c r="AW47" s="560"/>
      <c r="AX47" s="560"/>
    </row>
    <row r="48" spans="1:50" s="223" customFormat="1" x14ac:dyDescent="0.25">
      <c r="A48" s="312" t="s">
        <v>3216</v>
      </c>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row>
    <row r="49" spans="1:50" x14ac:dyDescent="0.25">
      <c r="A49" s="8944" t="s">
        <v>3188</v>
      </c>
      <c r="B49" s="8945"/>
      <c r="C49" s="8963" t="s">
        <v>493</v>
      </c>
      <c r="D49" s="8974" t="s">
        <v>3145</v>
      </c>
      <c r="E49" s="8976" t="s">
        <v>3146</v>
      </c>
      <c r="F49" s="8968" t="s">
        <v>3163</v>
      </c>
      <c r="G49" s="8948" t="s">
        <v>3148</v>
      </c>
      <c r="H49" s="8949"/>
      <c r="I49" s="8949"/>
      <c r="J49" s="8949"/>
      <c r="K49" s="8949"/>
      <c r="L49" s="8949"/>
      <c r="M49" s="8949"/>
      <c r="N49" s="8949"/>
      <c r="O49" s="8949"/>
      <c r="P49" s="8949"/>
      <c r="Q49" s="8949"/>
      <c r="R49" s="8949"/>
      <c r="S49" s="8949"/>
      <c r="T49" s="8949"/>
      <c r="U49" s="8949"/>
      <c r="V49" s="8949"/>
      <c r="W49" s="8949"/>
      <c r="X49" s="8949"/>
      <c r="Y49" s="8949"/>
      <c r="Z49" s="8949"/>
      <c r="AA49" s="8949"/>
      <c r="AB49" s="8949"/>
      <c r="AC49" s="8949"/>
      <c r="AD49" s="8949"/>
      <c r="AE49" s="8949"/>
      <c r="AF49" s="8949"/>
      <c r="AG49" s="8970"/>
      <c r="AH49" s="970"/>
      <c r="AI49" s="970"/>
      <c r="AJ49" s="970"/>
      <c r="AK49" s="970"/>
      <c r="AL49" s="970"/>
      <c r="AM49" s="970"/>
      <c r="AN49" s="970"/>
      <c r="AO49" s="970"/>
      <c r="AP49" s="970"/>
      <c r="AQ49" s="970"/>
      <c r="AR49" s="970"/>
      <c r="AS49" s="970"/>
      <c r="AT49" s="970"/>
      <c r="AU49" s="970"/>
      <c r="AV49" s="970"/>
      <c r="AW49" s="970"/>
      <c r="AX49" s="970"/>
    </row>
    <row r="50" spans="1:50" s="223" customFormat="1" ht="52.5" x14ac:dyDescent="0.25">
      <c r="A50" s="8971"/>
      <c r="B50" s="8972"/>
      <c r="C50" s="8973"/>
      <c r="D50" s="8975"/>
      <c r="E50" s="8977"/>
      <c r="F50" s="8969"/>
      <c r="G50" s="1387" t="s">
        <v>3149</v>
      </c>
      <c r="H50" s="1388" t="s">
        <v>3164</v>
      </c>
      <c r="I50" s="1388" t="s">
        <v>3150</v>
      </c>
      <c r="J50" s="1388" t="s">
        <v>3165</v>
      </c>
      <c r="K50" s="1389" t="s">
        <v>3151</v>
      </c>
      <c r="L50" s="1388" t="s">
        <v>3166</v>
      </c>
      <c r="M50" s="1390" t="s">
        <v>3167</v>
      </c>
      <c r="N50" s="1388" t="s">
        <v>3168</v>
      </c>
      <c r="O50" s="1388" t="s">
        <v>3153</v>
      </c>
      <c r="P50" s="1391" t="s">
        <v>3154</v>
      </c>
      <c r="Q50" s="1392" t="s">
        <v>3169</v>
      </c>
      <c r="R50" s="1391" t="s">
        <v>3155</v>
      </c>
      <c r="S50" s="1388" t="s">
        <v>3156</v>
      </c>
      <c r="T50" s="1390" t="s">
        <v>3170</v>
      </c>
      <c r="U50" s="1391" t="s">
        <v>3158</v>
      </c>
      <c r="V50" s="1392" t="s">
        <v>3171</v>
      </c>
      <c r="W50" s="1391" t="s">
        <v>3172</v>
      </c>
      <c r="X50" s="1391" t="s">
        <v>3159</v>
      </c>
      <c r="Y50" s="1390" t="s">
        <v>3160</v>
      </c>
      <c r="Z50" s="1391" t="s">
        <v>3173</v>
      </c>
      <c r="AA50" s="1392" t="s">
        <v>3174</v>
      </c>
      <c r="AB50" s="1391" t="s">
        <v>3175</v>
      </c>
      <c r="AC50" s="1388" t="s">
        <v>3176</v>
      </c>
      <c r="AD50" s="1391" t="s">
        <v>3177</v>
      </c>
      <c r="AE50" s="1391" t="s">
        <v>3178</v>
      </c>
      <c r="AF50" s="1391" t="s">
        <v>3179</v>
      </c>
      <c r="AG50" s="1394" t="s">
        <v>3180</v>
      </c>
      <c r="AH50" s="1395"/>
      <c r="AI50" s="1396"/>
      <c r="AJ50" s="1395"/>
      <c r="AK50" s="1396"/>
      <c r="AL50" s="1396"/>
      <c r="AM50" s="1396"/>
      <c r="AN50" s="1395"/>
      <c r="AO50" s="1396"/>
      <c r="AP50" s="1395"/>
      <c r="AQ50" s="1395"/>
      <c r="AR50" s="1395"/>
      <c r="AS50" s="1395"/>
      <c r="AT50" s="1395"/>
      <c r="AU50" s="1395"/>
      <c r="AV50" s="1395"/>
      <c r="AW50" s="1395"/>
      <c r="AX50" s="1395"/>
    </row>
    <row r="51" spans="1:50" x14ac:dyDescent="0.25">
      <c r="A51" s="8978" t="s">
        <v>3189</v>
      </c>
      <c r="B51" s="8979"/>
      <c r="C51" s="1352">
        <f>SUM(D51:AG51)</f>
        <v>0</v>
      </c>
      <c r="D51" s="987"/>
      <c r="E51" s="1339"/>
      <c r="F51" s="1321"/>
      <c r="G51" s="1353"/>
      <c r="H51" s="1354"/>
      <c r="I51" s="1354"/>
      <c r="J51" s="1354"/>
      <c r="K51" s="1355"/>
      <c r="L51" s="1356"/>
      <c r="M51" s="1356"/>
      <c r="N51" s="1356"/>
      <c r="O51" s="1357"/>
      <c r="P51" s="1354"/>
      <c r="Q51" s="1354"/>
      <c r="R51" s="1354"/>
      <c r="S51" s="1354"/>
      <c r="T51" s="1354"/>
      <c r="U51" s="1354"/>
      <c r="V51" s="1354"/>
      <c r="W51" s="1354"/>
      <c r="X51" s="1354"/>
      <c r="Y51" s="1354"/>
      <c r="Z51" s="1354"/>
      <c r="AA51" s="1355"/>
      <c r="AB51" s="1355"/>
      <c r="AC51" s="1355"/>
      <c r="AD51" s="1355"/>
      <c r="AE51" s="1356"/>
      <c r="AF51" s="1358"/>
      <c r="AG51" s="1359"/>
      <c r="AH51" s="1342"/>
      <c r="AI51" s="970"/>
      <c r="AJ51" s="970"/>
      <c r="AK51" s="970"/>
      <c r="AL51" s="970"/>
      <c r="AM51" s="970"/>
      <c r="AN51" s="970"/>
      <c r="AO51" s="970"/>
      <c r="AP51" s="970"/>
      <c r="AQ51" s="970"/>
      <c r="AR51" s="970"/>
      <c r="AS51" s="970"/>
      <c r="AT51" s="970"/>
      <c r="AU51" s="970"/>
      <c r="AV51" s="970"/>
      <c r="AW51" s="970"/>
      <c r="AX51" s="970"/>
    </row>
    <row r="52" spans="1:50" x14ac:dyDescent="0.25">
      <c r="A52" s="8966" t="s">
        <v>3190</v>
      </c>
      <c r="B52" s="8967"/>
      <c r="C52" s="1360">
        <f t="shared" ref="C52:C66" si="6">SUM(D52:AG52)</f>
        <v>0</v>
      </c>
      <c r="D52" s="987"/>
      <c r="E52" s="988"/>
      <c r="F52" s="1321"/>
      <c r="G52" s="1289"/>
      <c r="H52" s="989"/>
      <c r="I52" s="989"/>
      <c r="J52" s="989"/>
      <c r="K52" s="1343"/>
      <c r="L52" s="989"/>
      <c r="M52" s="989"/>
      <c r="N52" s="989"/>
      <c r="O52" s="1291"/>
      <c r="P52" s="989"/>
      <c r="Q52" s="989"/>
      <c r="R52" s="989"/>
      <c r="S52" s="989"/>
      <c r="T52" s="989"/>
      <c r="U52" s="989"/>
      <c r="V52" s="989"/>
      <c r="W52" s="989"/>
      <c r="X52" s="989"/>
      <c r="Y52" s="989"/>
      <c r="Z52" s="989"/>
      <c r="AA52" s="1343"/>
      <c r="AB52" s="1343"/>
      <c r="AC52" s="1343"/>
      <c r="AD52" s="1343"/>
      <c r="AE52" s="989"/>
      <c r="AF52" s="1291"/>
      <c r="AG52" s="1292"/>
      <c r="AH52" s="1342"/>
      <c r="AI52" s="970"/>
      <c r="AJ52" s="970"/>
      <c r="AK52" s="970"/>
      <c r="AL52" s="970"/>
      <c r="AM52" s="970"/>
      <c r="AN52" s="970"/>
      <c r="AO52" s="970"/>
      <c r="AP52" s="970"/>
      <c r="AQ52" s="970"/>
      <c r="AR52" s="970"/>
      <c r="AS52" s="970"/>
      <c r="AT52" s="970"/>
      <c r="AU52" s="970"/>
      <c r="AV52" s="970"/>
      <c r="AW52" s="970"/>
      <c r="AX52" s="970"/>
    </row>
    <row r="53" spans="1:50" x14ac:dyDescent="0.25">
      <c r="A53" s="8966" t="s">
        <v>3191</v>
      </c>
      <c r="B53" s="8967"/>
      <c r="C53" s="1360">
        <f t="shared" si="6"/>
        <v>0</v>
      </c>
      <c r="D53" s="987"/>
      <c r="E53" s="988"/>
      <c r="F53" s="1321"/>
      <c r="G53" s="987"/>
      <c r="H53" s="988"/>
      <c r="I53" s="988"/>
      <c r="J53" s="988"/>
      <c r="K53" s="1361"/>
      <c r="L53" s="988"/>
      <c r="M53" s="988"/>
      <c r="N53" s="988"/>
      <c r="O53" s="1320"/>
      <c r="P53" s="988"/>
      <c r="Q53" s="988"/>
      <c r="R53" s="988"/>
      <c r="S53" s="988"/>
      <c r="T53" s="988"/>
      <c r="U53" s="988"/>
      <c r="V53" s="988"/>
      <c r="W53" s="988"/>
      <c r="X53" s="988"/>
      <c r="Y53" s="988"/>
      <c r="Z53" s="988"/>
      <c r="AA53" s="1361"/>
      <c r="AB53" s="1361"/>
      <c r="AC53" s="1361"/>
      <c r="AD53" s="1361"/>
      <c r="AE53" s="988"/>
      <c r="AF53" s="1320"/>
      <c r="AG53" s="1362"/>
      <c r="AH53" s="1342"/>
      <c r="AI53" s="970"/>
      <c r="AJ53" s="970"/>
      <c r="AK53" s="970"/>
      <c r="AL53" s="970"/>
      <c r="AM53" s="970"/>
      <c r="AN53" s="970"/>
      <c r="AO53" s="970"/>
      <c r="AP53" s="970"/>
      <c r="AQ53" s="970"/>
      <c r="AR53" s="970"/>
      <c r="AS53" s="970"/>
      <c r="AT53" s="970"/>
      <c r="AU53" s="970"/>
      <c r="AV53" s="970"/>
      <c r="AW53" s="970"/>
      <c r="AX53" s="970"/>
    </row>
    <row r="54" spans="1:50" x14ac:dyDescent="0.25">
      <c r="A54" s="8966" t="s">
        <v>3192</v>
      </c>
      <c r="B54" s="8967"/>
      <c r="C54" s="1360">
        <f t="shared" si="6"/>
        <v>0</v>
      </c>
      <c r="D54" s="987"/>
      <c r="E54" s="988"/>
      <c r="F54" s="1321"/>
      <c r="G54" s="987"/>
      <c r="H54" s="988"/>
      <c r="I54" s="988"/>
      <c r="J54" s="988"/>
      <c r="K54" s="1361"/>
      <c r="L54" s="988"/>
      <c r="M54" s="988"/>
      <c r="N54" s="988"/>
      <c r="O54" s="1320"/>
      <c r="P54" s="988"/>
      <c r="Q54" s="988"/>
      <c r="R54" s="988"/>
      <c r="S54" s="988"/>
      <c r="T54" s="988"/>
      <c r="U54" s="988"/>
      <c r="V54" s="988"/>
      <c r="W54" s="988"/>
      <c r="X54" s="988"/>
      <c r="Y54" s="988"/>
      <c r="Z54" s="988"/>
      <c r="AA54" s="1361"/>
      <c r="AB54" s="1361"/>
      <c r="AC54" s="1361"/>
      <c r="AD54" s="1361"/>
      <c r="AE54" s="988"/>
      <c r="AF54" s="1320"/>
      <c r="AG54" s="1362"/>
      <c r="AH54" s="1342"/>
      <c r="AI54" s="970"/>
      <c r="AJ54" s="970"/>
      <c r="AK54" s="970"/>
      <c r="AL54" s="970"/>
      <c r="AM54" s="970"/>
      <c r="AN54" s="970"/>
      <c r="AO54" s="970"/>
      <c r="AP54" s="970"/>
      <c r="AQ54" s="970"/>
      <c r="AR54" s="970"/>
      <c r="AS54" s="970"/>
      <c r="AT54" s="970"/>
      <c r="AU54" s="970"/>
      <c r="AV54" s="970"/>
      <c r="AW54" s="970"/>
      <c r="AX54" s="970"/>
    </row>
    <row r="55" spans="1:50" ht="21" customHeight="1" x14ac:dyDescent="0.25">
      <c r="A55" s="8921" t="s">
        <v>3193</v>
      </c>
      <c r="B55" s="8922"/>
      <c r="C55" s="1360">
        <f t="shared" si="6"/>
        <v>0</v>
      </c>
      <c r="D55" s="987"/>
      <c r="E55" s="988"/>
      <c r="F55" s="1321"/>
      <c r="G55" s="990"/>
      <c r="H55" s="1337"/>
      <c r="I55" s="1337"/>
      <c r="J55" s="1337"/>
      <c r="K55" s="1338"/>
      <c r="L55" s="1337"/>
      <c r="M55" s="1337"/>
      <c r="N55" s="1337"/>
      <c r="O55" s="1311"/>
      <c r="P55" s="1337"/>
      <c r="Q55" s="1337"/>
      <c r="R55" s="1337"/>
      <c r="S55" s="1337"/>
      <c r="T55" s="1337"/>
      <c r="U55" s="1337"/>
      <c r="V55" s="1337"/>
      <c r="W55" s="1337"/>
      <c r="X55" s="1337"/>
      <c r="Y55" s="1337"/>
      <c r="Z55" s="1337"/>
      <c r="AA55" s="1338"/>
      <c r="AB55" s="1338"/>
      <c r="AC55" s="1338"/>
      <c r="AD55" s="1338"/>
      <c r="AE55" s="1337"/>
      <c r="AF55" s="1311"/>
      <c r="AG55" s="1363"/>
      <c r="AH55" s="1342"/>
      <c r="AI55" s="970"/>
      <c r="AJ55" s="970"/>
      <c r="AK55" s="970"/>
      <c r="AL55" s="970"/>
      <c r="AM55" s="970"/>
      <c r="AN55" s="970"/>
      <c r="AO55" s="970"/>
      <c r="AP55" s="970"/>
      <c r="AQ55" s="970"/>
      <c r="AR55" s="970"/>
      <c r="AS55" s="970"/>
      <c r="AT55" s="970"/>
      <c r="AU55" s="970"/>
      <c r="AV55" s="970"/>
      <c r="AW55" s="970"/>
      <c r="AX55" s="970"/>
    </row>
    <row r="56" spans="1:50" ht="21" customHeight="1" x14ac:dyDescent="0.25">
      <c r="A56" s="8923" t="s">
        <v>3194</v>
      </c>
      <c r="B56" s="8924"/>
      <c r="C56" s="1360">
        <f t="shared" si="6"/>
        <v>0</v>
      </c>
      <c r="D56" s="987"/>
      <c r="E56" s="988"/>
      <c r="F56" s="1321"/>
      <c r="G56" s="990"/>
      <c r="H56" s="1337"/>
      <c r="I56" s="1337"/>
      <c r="J56" s="1337"/>
      <c r="K56" s="1338"/>
      <c r="L56" s="1337"/>
      <c r="M56" s="988"/>
      <c r="N56" s="988"/>
      <c r="O56" s="1311"/>
      <c r="P56" s="1337"/>
      <c r="Q56" s="1337"/>
      <c r="R56" s="1337"/>
      <c r="S56" s="1337"/>
      <c r="T56" s="1337"/>
      <c r="U56" s="1337"/>
      <c r="V56" s="1337"/>
      <c r="W56" s="1337"/>
      <c r="X56" s="1337"/>
      <c r="Y56" s="1337"/>
      <c r="Z56" s="1337"/>
      <c r="AA56" s="1338"/>
      <c r="AB56" s="1338"/>
      <c r="AC56" s="1338"/>
      <c r="AD56" s="1338"/>
      <c r="AE56" s="1337"/>
      <c r="AF56" s="1320"/>
      <c r="AG56" s="1362"/>
      <c r="AH56" s="1342"/>
      <c r="AI56" s="970"/>
      <c r="AJ56" s="970"/>
      <c r="AK56" s="970"/>
      <c r="AL56" s="970"/>
      <c r="AM56" s="970"/>
      <c r="AN56" s="970"/>
      <c r="AO56" s="970"/>
      <c r="AP56" s="970"/>
      <c r="AQ56" s="970"/>
      <c r="AR56" s="970"/>
      <c r="AS56" s="970"/>
      <c r="AT56" s="970"/>
      <c r="AU56" s="970"/>
      <c r="AV56" s="970"/>
      <c r="AW56" s="970"/>
      <c r="AX56" s="970"/>
    </row>
    <row r="57" spans="1:50" x14ac:dyDescent="0.25">
      <c r="A57" s="8923" t="s">
        <v>3195</v>
      </c>
      <c r="B57" s="8924"/>
      <c r="C57" s="1360">
        <f t="shared" si="6"/>
        <v>0</v>
      </c>
      <c r="D57" s="987"/>
      <c r="E57" s="988"/>
      <c r="F57" s="1321"/>
      <c r="G57" s="987"/>
      <c r="H57" s="988"/>
      <c r="I57" s="988"/>
      <c r="J57" s="988"/>
      <c r="K57" s="1361"/>
      <c r="L57" s="988"/>
      <c r="M57" s="988"/>
      <c r="N57" s="988"/>
      <c r="O57" s="1320"/>
      <c r="P57" s="988"/>
      <c r="Q57" s="988"/>
      <c r="R57" s="988"/>
      <c r="S57" s="988"/>
      <c r="T57" s="988"/>
      <c r="U57" s="988"/>
      <c r="V57" s="988"/>
      <c r="W57" s="988"/>
      <c r="X57" s="988"/>
      <c r="Y57" s="988"/>
      <c r="Z57" s="988"/>
      <c r="AA57" s="1361"/>
      <c r="AB57" s="1361"/>
      <c r="AC57" s="1361"/>
      <c r="AD57" s="1361"/>
      <c r="AE57" s="988"/>
      <c r="AF57" s="1320"/>
      <c r="AG57" s="1362"/>
      <c r="AH57" s="1342"/>
      <c r="AI57" s="970"/>
      <c r="AJ57" s="970"/>
      <c r="AK57" s="970"/>
      <c r="AL57" s="970"/>
      <c r="AM57" s="970"/>
      <c r="AN57" s="970"/>
      <c r="AO57" s="970"/>
      <c r="AP57" s="970"/>
      <c r="AQ57" s="970"/>
      <c r="AR57" s="970"/>
      <c r="AS57" s="970"/>
      <c r="AT57" s="970"/>
      <c r="AU57" s="970"/>
      <c r="AV57" s="970"/>
      <c r="AW57" s="970"/>
      <c r="AX57" s="970"/>
    </row>
    <row r="58" spans="1:50" x14ac:dyDescent="0.25">
      <c r="A58" s="8923" t="s">
        <v>3196</v>
      </c>
      <c r="B58" s="8924"/>
      <c r="C58" s="1360">
        <f t="shared" si="6"/>
        <v>0</v>
      </c>
      <c r="D58" s="987"/>
      <c r="E58" s="988"/>
      <c r="F58" s="1321"/>
      <c r="G58" s="987"/>
      <c r="H58" s="988"/>
      <c r="I58" s="988"/>
      <c r="J58" s="988"/>
      <c r="K58" s="1361"/>
      <c r="L58" s="988"/>
      <c r="M58" s="988"/>
      <c r="N58" s="988"/>
      <c r="O58" s="1320"/>
      <c r="P58" s="988"/>
      <c r="Q58" s="988"/>
      <c r="R58" s="988"/>
      <c r="S58" s="988"/>
      <c r="T58" s="988"/>
      <c r="U58" s="988"/>
      <c r="V58" s="988"/>
      <c r="W58" s="988"/>
      <c r="X58" s="988"/>
      <c r="Y58" s="988"/>
      <c r="Z58" s="988"/>
      <c r="AA58" s="1361"/>
      <c r="AB58" s="1361"/>
      <c r="AC58" s="1361"/>
      <c r="AD58" s="1361"/>
      <c r="AE58" s="988"/>
      <c r="AF58" s="1320"/>
      <c r="AG58" s="1362"/>
      <c r="AH58" s="1342"/>
      <c r="AI58" s="970"/>
      <c r="AJ58" s="970"/>
      <c r="AK58" s="970"/>
      <c r="AL58" s="970"/>
      <c r="AM58" s="970"/>
      <c r="AN58" s="970"/>
      <c r="AO58" s="970"/>
      <c r="AP58" s="970"/>
      <c r="AQ58" s="970"/>
      <c r="AR58" s="970"/>
      <c r="AS58" s="970"/>
      <c r="AT58" s="970"/>
      <c r="AU58" s="970"/>
      <c r="AV58" s="970"/>
      <c r="AW58" s="970"/>
      <c r="AX58" s="970"/>
    </row>
    <row r="59" spans="1:50" ht="21" customHeight="1" x14ac:dyDescent="0.25">
      <c r="A59" s="8921" t="s">
        <v>3197</v>
      </c>
      <c r="B59" s="8922"/>
      <c r="C59" s="1360">
        <f t="shared" si="6"/>
        <v>0</v>
      </c>
      <c r="D59" s="987"/>
      <c r="E59" s="988"/>
      <c r="F59" s="1321"/>
      <c r="G59" s="1289"/>
      <c r="H59" s="989"/>
      <c r="I59" s="989"/>
      <c r="J59" s="989"/>
      <c r="K59" s="989"/>
      <c r="L59" s="1291"/>
      <c r="M59" s="1291"/>
      <c r="N59" s="1291"/>
      <c r="O59" s="1291"/>
      <c r="P59" s="989"/>
      <c r="Q59" s="1291"/>
      <c r="R59" s="989"/>
      <c r="S59" s="1291"/>
      <c r="T59" s="989"/>
      <c r="U59" s="1291"/>
      <c r="V59" s="989"/>
      <c r="W59" s="1291"/>
      <c r="X59" s="989"/>
      <c r="Y59" s="1291"/>
      <c r="Z59" s="989"/>
      <c r="AA59" s="1291"/>
      <c r="AB59" s="989"/>
      <c r="AC59" s="1291"/>
      <c r="AD59" s="989"/>
      <c r="AE59" s="989"/>
      <c r="AF59" s="1291"/>
      <c r="AG59" s="1292"/>
      <c r="AH59" s="1342"/>
      <c r="AI59" s="970"/>
      <c r="AJ59" s="970"/>
      <c r="AK59" s="970"/>
      <c r="AL59" s="970"/>
      <c r="AM59" s="970"/>
      <c r="AN59" s="970"/>
      <c r="AO59" s="970"/>
      <c r="AP59" s="970"/>
      <c r="AQ59" s="970"/>
      <c r="AR59" s="970"/>
      <c r="AS59" s="970"/>
      <c r="AT59" s="970"/>
      <c r="AU59" s="970"/>
      <c r="AV59" s="970"/>
      <c r="AW59" s="970"/>
      <c r="AX59" s="970"/>
    </row>
    <row r="60" spans="1:50" x14ac:dyDescent="0.25">
      <c r="A60" s="8980" t="s">
        <v>3198</v>
      </c>
      <c r="B60" s="8981"/>
      <c r="C60" s="1360">
        <f t="shared" si="6"/>
        <v>0</v>
      </c>
      <c r="D60" s="990"/>
      <c r="E60" s="1337"/>
      <c r="F60" s="1312"/>
      <c r="G60" s="1289"/>
      <c r="H60" s="989"/>
      <c r="I60" s="989"/>
      <c r="J60" s="989"/>
      <c r="K60" s="988"/>
      <c r="L60" s="1320"/>
      <c r="M60" s="1291"/>
      <c r="N60" s="1320"/>
      <c r="O60" s="1291"/>
      <c r="P60" s="988"/>
      <c r="Q60" s="1291"/>
      <c r="R60" s="988"/>
      <c r="S60" s="1291"/>
      <c r="T60" s="988"/>
      <c r="U60" s="1291"/>
      <c r="V60" s="989"/>
      <c r="W60" s="1291"/>
      <c r="X60" s="988"/>
      <c r="Y60" s="1291"/>
      <c r="Z60" s="988"/>
      <c r="AA60" s="1291"/>
      <c r="AB60" s="989"/>
      <c r="AC60" s="1291"/>
      <c r="AD60" s="988"/>
      <c r="AE60" s="988"/>
      <c r="AF60" s="1320"/>
      <c r="AG60" s="1362"/>
      <c r="AH60" s="1342"/>
      <c r="AI60" s="970"/>
      <c r="AJ60" s="970"/>
      <c r="AK60" s="970"/>
      <c r="AL60" s="970"/>
      <c r="AM60" s="970"/>
      <c r="AN60" s="970"/>
      <c r="AO60" s="970"/>
      <c r="AP60" s="970"/>
      <c r="AQ60" s="970"/>
      <c r="AR60" s="970"/>
      <c r="AS60" s="970"/>
      <c r="AT60" s="970"/>
      <c r="AU60" s="970"/>
      <c r="AV60" s="970"/>
      <c r="AW60" s="970"/>
      <c r="AX60" s="970"/>
    </row>
    <row r="61" spans="1:50" ht="21" customHeight="1" x14ac:dyDescent="0.25">
      <c r="A61" s="8921" t="s">
        <v>3199</v>
      </c>
      <c r="B61" s="8922"/>
      <c r="C61" s="1360">
        <f t="shared" si="6"/>
        <v>0</v>
      </c>
      <c r="D61" s="1289"/>
      <c r="E61" s="989"/>
      <c r="F61" s="1295"/>
      <c r="G61" s="987"/>
      <c r="H61" s="988"/>
      <c r="I61" s="988"/>
      <c r="J61" s="988"/>
      <c r="K61" s="1361"/>
      <c r="L61" s="988"/>
      <c r="M61" s="988"/>
      <c r="N61" s="988"/>
      <c r="O61" s="1320"/>
      <c r="P61" s="988"/>
      <c r="Q61" s="988"/>
      <c r="R61" s="988"/>
      <c r="S61" s="988"/>
      <c r="T61" s="988"/>
      <c r="U61" s="988"/>
      <c r="V61" s="988"/>
      <c r="W61" s="1320"/>
      <c r="X61" s="988"/>
      <c r="Y61" s="988"/>
      <c r="Z61" s="988"/>
      <c r="AA61" s="1361"/>
      <c r="AB61" s="988"/>
      <c r="AC61" s="1364"/>
      <c r="AD61" s="1361"/>
      <c r="AE61" s="988"/>
      <c r="AF61" s="1320"/>
      <c r="AG61" s="1362"/>
      <c r="AH61" s="1342"/>
      <c r="AI61" s="970"/>
      <c r="AJ61" s="970"/>
      <c r="AK61" s="970"/>
      <c r="AL61" s="970"/>
      <c r="AM61" s="970"/>
      <c r="AN61" s="970"/>
      <c r="AO61" s="970"/>
      <c r="AP61" s="970"/>
      <c r="AQ61" s="970"/>
      <c r="AR61" s="970"/>
      <c r="AS61" s="970"/>
      <c r="AT61" s="970"/>
      <c r="AU61" s="970"/>
      <c r="AV61" s="970"/>
      <c r="AW61" s="970"/>
      <c r="AX61" s="970"/>
    </row>
    <row r="62" spans="1:50" ht="21" customHeight="1" x14ac:dyDescent="0.25">
      <c r="A62" s="8921" t="s">
        <v>3200</v>
      </c>
      <c r="B62" s="8922"/>
      <c r="C62" s="1360">
        <f t="shared" si="6"/>
        <v>0</v>
      </c>
      <c r="D62" s="987"/>
      <c r="E62" s="988"/>
      <c r="F62" s="1321"/>
      <c r="G62" s="987"/>
      <c r="H62" s="988"/>
      <c r="I62" s="988"/>
      <c r="J62" s="988"/>
      <c r="K62" s="1361"/>
      <c r="L62" s="988"/>
      <c r="M62" s="988"/>
      <c r="N62" s="988"/>
      <c r="O62" s="1320"/>
      <c r="P62" s="988"/>
      <c r="Q62" s="988"/>
      <c r="R62" s="988"/>
      <c r="S62" s="988"/>
      <c r="T62" s="988"/>
      <c r="U62" s="988"/>
      <c r="V62" s="988"/>
      <c r="W62" s="988"/>
      <c r="X62" s="988"/>
      <c r="Y62" s="988"/>
      <c r="Z62" s="988"/>
      <c r="AA62" s="1361"/>
      <c r="AB62" s="1361"/>
      <c r="AC62" s="1361"/>
      <c r="AD62" s="1361"/>
      <c r="AE62" s="988"/>
      <c r="AF62" s="1320"/>
      <c r="AG62" s="1362"/>
      <c r="AH62" s="1342"/>
      <c r="AI62" s="970"/>
      <c r="AJ62" s="970"/>
      <c r="AK62" s="970"/>
      <c r="AL62" s="970"/>
      <c r="AM62" s="970"/>
      <c r="AN62" s="970"/>
      <c r="AO62" s="970"/>
      <c r="AP62" s="970"/>
      <c r="AQ62" s="970"/>
      <c r="AR62" s="970"/>
      <c r="AS62" s="970"/>
      <c r="AT62" s="970"/>
      <c r="AU62" s="970"/>
      <c r="AV62" s="970"/>
      <c r="AW62" s="970"/>
      <c r="AX62" s="970"/>
    </row>
    <row r="63" spans="1:50" ht="21" customHeight="1" x14ac:dyDescent="0.25">
      <c r="A63" s="8921" t="s">
        <v>3201</v>
      </c>
      <c r="B63" s="8922"/>
      <c r="C63" s="1360">
        <f t="shared" si="6"/>
        <v>0</v>
      </c>
      <c r="D63" s="987"/>
      <c r="E63" s="988"/>
      <c r="F63" s="1321"/>
      <c r="G63" s="987"/>
      <c r="H63" s="988"/>
      <c r="I63" s="988"/>
      <c r="J63" s="988"/>
      <c r="K63" s="1361"/>
      <c r="L63" s="988"/>
      <c r="M63" s="988"/>
      <c r="N63" s="988"/>
      <c r="O63" s="1320"/>
      <c r="P63" s="988"/>
      <c r="Q63" s="988"/>
      <c r="R63" s="988"/>
      <c r="S63" s="988"/>
      <c r="T63" s="988"/>
      <c r="U63" s="988"/>
      <c r="V63" s="988"/>
      <c r="W63" s="988"/>
      <c r="X63" s="988"/>
      <c r="Y63" s="988"/>
      <c r="Z63" s="988"/>
      <c r="AA63" s="1361"/>
      <c r="AB63" s="1361"/>
      <c r="AC63" s="1361"/>
      <c r="AD63" s="1361"/>
      <c r="AE63" s="988"/>
      <c r="AF63" s="1320"/>
      <c r="AG63" s="1362"/>
      <c r="AH63" s="1342"/>
      <c r="AI63" s="970"/>
      <c r="AJ63" s="970"/>
      <c r="AK63" s="970"/>
      <c r="AL63" s="970"/>
      <c r="AM63" s="970"/>
      <c r="AN63" s="970"/>
      <c r="AO63" s="970"/>
      <c r="AP63" s="970"/>
      <c r="AQ63" s="970"/>
      <c r="AR63" s="970"/>
      <c r="AS63" s="970"/>
      <c r="AT63" s="970"/>
      <c r="AU63" s="970"/>
      <c r="AV63" s="970"/>
      <c r="AW63" s="970"/>
      <c r="AX63" s="970"/>
    </row>
    <row r="64" spans="1:50" ht="21" customHeight="1" x14ac:dyDescent="0.25">
      <c r="A64" s="8921" t="s">
        <v>3202</v>
      </c>
      <c r="B64" s="8922"/>
      <c r="C64" s="1360">
        <f t="shared" si="6"/>
        <v>0</v>
      </c>
      <c r="D64" s="987"/>
      <c r="E64" s="988"/>
      <c r="F64" s="1321"/>
      <c r="G64" s="987"/>
      <c r="H64" s="988"/>
      <c r="I64" s="988"/>
      <c r="J64" s="988"/>
      <c r="K64" s="1361"/>
      <c r="L64" s="988"/>
      <c r="M64" s="988"/>
      <c r="N64" s="988"/>
      <c r="O64" s="1320"/>
      <c r="P64" s="988"/>
      <c r="Q64" s="988"/>
      <c r="R64" s="988"/>
      <c r="S64" s="988"/>
      <c r="T64" s="988"/>
      <c r="U64" s="988"/>
      <c r="V64" s="988"/>
      <c r="W64" s="988"/>
      <c r="X64" s="988"/>
      <c r="Y64" s="988"/>
      <c r="Z64" s="988"/>
      <c r="AA64" s="1361"/>
      <c r="AB64" s="1361"/>
      <c r="AC64" s="1361"/>
      <c r="AD64" s="1361"/>
      <c r="AE64" s="988"/>
      <c r="AF64" s="1320"/>
      <c r="AG64" s="1362"/>
      <c r="AH64" s="1342"/>
      <c r="AI64" s="970"/>
      <c r="AJ64" s="970"/>
      <c r="AK64" s="970"/>
      <c r="AL64" s="970"/>
      <c r="AM64" s="970"/>
      <c r="AN64" s="970"/>
      <c r="AO64" s="970"/>
      <c r="AP64" s="970"/>
      <c r="AQ64" s="970"/>
      <c r="AR64" s="970"/>
      <c r="AS64" s="970"/>
      <c r="AT64" s="970"/>
      <c r="AU64" s="970"/>
      <c r="AV64" s="970"/>
      <c r="AW64" s="970"/>
      <c r="AX64" s="970"/>
    </row>
    <row r="65" spans="1:50" x14ac:dyDescent="0.25">
      <c r="A65" s="8966" t="s">
        <v>3203</v>
      </c>
      <c r="B65" s="8967"/>
      <c r="C65" s="1360">
        <f t="shared" si="6"/>
        <v>0</v>
      </c>
      <c r="D65" s="987"/>
      <c r="E65" s="988"/>
      <c r="F65" s="1321"/>
      <c r="G65" s="987"/>
      <c r="H65" s="988"/>
      <c r="I65" s="988"/>
      <c r="J65" s="988"/>
      <c r="K65" s="1361"/>
      <c r="L65" s="988"/>
      <c r="M65" s="988"/>
      <c r="N65" s="988"/>
      <c r="O65" s="1320"/>
      <c r="P65" s="988"/>
      <c r="Q65" s="988"/>
      <c r="R65" s="988"/>
      <c r="S65" s="988"/>
      <c r="T65" s="988"/>
      <c r="U65" s="988"/>
      <c r="V65" s="988"/>
      <c r="W65" s="988"/>
      <c r="X65" s="988"/>
      <c r="Y65" s="988"/>
      <c r="Z65" s="988"/>
      <c r="AA65" s="1361"/>
      <c r="AB65" s="1361"/>
      <c r="AC65" s="1361"/>
      <c r="AD65" s="1361"/>
      <c r="AE65" s="988"/>
      <c r="AF65" s="1320"/>
      <c r="AG65" s="1362"/>
      <c r="AH65" s="1342"/>
      <c r="AI65" s="970"/>
      <c r="AJ65" s="970"/>
      <c r="AK65" s="970"/>
      <c r="AL65" s="970"/>
      <c r="AM65" s="970"/>
      <c r="AN65" s="970"/>
      <c r="AO65" s="970"/>
      <c r="AP65" s="970"/>
      <c r="AQ65" s="970"/>
      <c r="AR65" s="970"/>
      <c r="AS65" s="970"/>
      <c r="AT65" s="970"/>
      <c r="AU65" s="970"/>
      <c r="AV65" s="970"/>
      <c r="AW65" s="970"/>
      <c r="AX65" s="970"/>
    </row>
    <row r="66" spans="1:50" x14ac:dyDescent="0.25">
      <c r="A66" s="8915" t="s">
        <v>3204</v>
      </c>
      <c r="B66" s="8916"/>
      <c r="C66" s="1365">
        <f t="shared" si="6"/>
        <v>0</v>
      </c>
      <c r="D66" s="1366"/>
      <c r="E66" s="1367"/>
      <c r="F66" s="1368"/>
      <c r="G66" s="1299"/>
      <c r="H66" s="1345"/>
      <c r="I66" s="1345"/>
      <c r="J66" s="1345"/>
      <c r="K66" s="1346"/>
      <c r="L66" s="1345"/>
      <c r="M66" s="1345"/>
      <c r="N66" s="1345"/>
      <c r="O66" s="1301"/>
      <c r="P66" s="1345"/>
      <c r="Q66" s="1345"/>
      <c r="R66" s="1345"/>
      <c r="S66" s="1345"/>
      <c r="T66" s="1345"/>
      <c r="U66" s="1345"/>
      <c r="V66" s="1345"/>
      <c r="W66" s="1345"/>
      <c r="X66" s="1345"/>
      <c r="Y66" s="1345"/>
      <c r="Z66" s="1345"/>
      <c r="AA66" s="1346"/>
      <c r="AB66" s="1346"/>
      <c r="AC66" s="1346"/>
      <c r="AD66" s="1346"/>
      <c r="AE66" s="1345"/>
      <c r="AF66" s="1301"/>
      <c r="AG66" s="1302"/>
      <c r="AH66" s="1342"/>
      <c r="AI66" s="970"/>
      <c r="AJ66" s="970"/>
      <c r="AK66" s="970"/>
      <c r="AL66" s="970"/>
      <c r="AM66" s="970"/>
      <c r="AN66" s="970"/>
      <c r="AO66" s="970"/>
      <c r="AP66" s="970"/>
      <c r="AQ66" s="970"/>
      <c r="AR66" s="970"/>
      <c r="AS66" s="970"/>
      <c r="AT66" s="970"/>
      <c r="AU66" s="970"/>
      <c r="AV66" s="970"/>
      <c r="AW66" s="970"/>
      <c r="AX66" s="970"/>
    </row>
    <row r="67" spans="1:50" x14ac:dyDescent="0.25">
      <c r="A67" s="8919" t="s">
        <v>493</v>
      </c>
      <c r="B67" s="8920"/>
      <c r="C67" s="1369">
        <f>SUM(C51:C66)</f>
        <v>0</v>
      </c>
      <c r="D67" s="1332">
        <f>SUM(D51:D66)</f>
        <v>0</v>
      </c>
      <c r="E67" s="1350">
        <f>SUM(E51:E66)</f>
        <v>0</v>
      </c>
      <c r="F67" s="1330">
        <f t="shared" ref="F67:AG67" si="7">SUM(F51:F66)</f>
        <v>0</v>
      </c>
      <c r="G67" s="1332">
        <f t="shared" si="7"/>
        <v>0</v>
      </c>
      <c r="H67" s="1350">
        <f t="shared" si="7"/>
        <v>0</v>
      </c>
      <c r="I67" s="1350">
        <f t="shared" si="7"/>
        <v>0</v>
      </c>
      <c r="J67" s="1350">
        <f t="shared" si="7"/>
        <v>0</v>
      </c>
      <c r="K67" s="1370">
        <f t="shared" si="7"/>
        <v>0</v>
      </c>
      <c r="L67" s="1350">
        <f t="shared" si="7"/>
        <v>0</v>
      </c>
      <c r="M67" s="1350">
        <f t="shared" si="7"/>
        <v>0</v>
      </c>
      <c r="N67" s="1350">
        <f t="shared" si="7"/>
        <v>0</v>
      </c>
      <c r="O67" s="1333">
        <f t="shared" si="7"/>
        <v>0</v>
      </c>
      <c r="P67" s="1350">
        <f t="shared" si="7"/>
        <v>0</v>
      </c>
      <c r="Q67" s="1350">
        <f t="shared" si="7"/>
        <v>0</v>
      </c>
      <c r="R67" s="1350">
        <f t="shared" si="7"/>
        <v>0</v>
      </c>
      <c r="S67" s="1350">
        <f t="shared" si="7"/>
        <v>0</v>
      </c>
      <c r="T67" s="1350">
        <f t="shared" si="7"/>
        <v>0</v>
      </c>
      <c r="U67" s="1350">
        <f t="shared" si="7"/>
        <v>0</v>
      </c>
      <c r="V67" s="1350">
        <f t="shared" si="7"/>
        <v>0</v>
      </c>
      <c r="W67" s="1350">
        <f t="shared" si="7"/>
        <v>0</v>
      </c>
      <c r="X67" s="1350">
        <f t="shared" si="7"/>
        <v>0</v>
      </c>
      <c r="Y67" s="1350">
        <f t="shared" si="7"/>
        <v>0</v>
      </c>
      <c r="Z67" s="1350">
        <f t="shared" si="7"/>
        <v>0</v>
      </c>
      <c r="AA67" s="1370">
        <f t="shared" si="7"/>
        <v>0</v>
      </c>
      <c r="AB67" s="1370">
        <f t="shared" si="7"/>
        <v>0</v>
      </c>
      <c r="AC67" s="1370">
        <f t="shared" si="7"/>
        <v>0</v>
      </c>
      <c r="AD67" s="1370">
        <f>SUM(AD51:AD66)</f>
        <v>0</v>
      </c>
      <c r="AE67" s="1350">
        <f t="shared" si="7"/>
        <v>0</v>
      </c>
      <c r="AF67" s="1333">
        <f t="shared" si="7"/>
        <v>0</v>
      </c>
      <c r="AG67" s="1334">
        <f t="shared" si="7"/>
        <v>0</v>
      </c>
    </row>
    <row r="68" spans="1:50" s="223" customFormat="1" x14ac:dyDescent="0.25">
      <c r="A68" s="312" t="s">
        <v>3217</v>
      </c>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row>
    <row r="69" spans="1:50" x14ac:dyDescent="0.25">
      <c r="A69" s="8935" t="s">
        <v>3218</v>
      </c>
      <c r="B69" s="8936"/>
      <c r="C69" s="8941" t="s">
        <v>3219</v>
      </c>
      <c r="D69" s="8944" t="s">
        <v>3205</v>
      </c>
      <c r="E69" s="8944"/>
      <c r="F69" s="8945"/>
      <c r="G69" s="8948" t="s">
        <v>3206</v>
      </c>
      <c r="H69" s="8949"/>
      <c r="I69" s="8949"/>
      <c r="J69" s="8949"/>
      <c r="K69" s="8949"/>
      <c r="L69" s="8949"/>
      <c r="M69" s="8949"/>
      <c r="N69" s="8950"/>
      <c r="O69" s="8936" t="s">
        <v>3141</v>
      </c>
      <c r="P69" s="8954" t="s">
        <v>3142</v>
      </c>
      <c r="Q69" s="8954" t="s">
        <v>3143</v>
      </c>
      <c r="R69" s="8957" t="s">
        <v>52</v>
      </c>
      <c r="S69" s="8960" t="s">
        <v>112</v>
      </c>
      <c r="T69" s="8963" t="s">
        <v>111</v>
      </c>
      <c r="U69" s="8933" t="s">
        <v>3138</v>
      </c>
    </row>
    <row r="70" spans="1:50" x14ac:dyDescent="0.25">
      <c r="A70" s="8937"/>
      <c r="B70" s="8938"/>
      <c r="C70" s="8942"/>
      <c r="D70" s="8946"/>
      <c r="E70" s="8946"/>
      <c r="F70" s="8947"/>
      <c r="G70" s="8951" t="s">
        <v>3207</v>
      </c>
      <c r="H70" s="8952"/>
      <c r="I70" s="8953" t="s">
        <v>3208</v>
      </c>
      <c r="J70" s="8952"/>
      <c r="K70" s="8953" t="s">
        <v>3209</v>
      </c>
      <c r="L70" s="8952"/>
      <c r="M70" s="8953" t="s">
        <v>3210</v>
      </c>
      <c r="N70" s="8952"/>
      <c r="O70" s="8938"/>
      <c r="P70" s="8955"/>
      <c r="Q70" s="8955"/>
      <c r="R70" s="8958"/>
      <c r="S70" s="8961"/>
      <c r="T70" s="8964"/>
      <c r="U70" s="6502"/>
    </row>
    <row r="71" spans="1:50" ht="26.25" customHeight="1" x14ac:dyDescent="0.25">
      <c r="A71" s="8939"/>
      <c r="B71" s="8940"/>
      <c r="C71" s="8943"/>
      <c r="D71" s="1371" t="s">
        <v>55</v>
      </c>
      <c r="E71" s="971" t="s">
        <v>81</v>
      </c>
      <c r="F71" s="971" t="s">
        <v>56</v>
      </c>
      <c r="G71" s="1372" t="s">
        <v>81</v>
      </c>
      <c r="H71" s="1373" t="s">
        <v>56</v>
      </c>
      <c r="I71" s="1374" t="s">
        <v>81</v>
      </c>
      <c r="J71" s="1373" t="s">
        <v>56</v>
      </c>
      <c r="K71" s="1374" t="s">
        <v>81</v>
      </c>
      <c r="L71" s="1373" t="s">
        <v>56</v>
      </c>
      <c r="M71" s="1374" t="s">
        <v>81</v>
      </c>
      <c r="N71" s="1373" t="s">
        <v>56</v>
      </c>
      <c r="O71" s="8940"/>
      <c r="P71" s="8956"/>
      <c r="Q71" s="8956"/>
      <c r="R71" s="8959"/>
      <c r="S71" s="8962"/>
      <c r="T71" s="8965"/>
      <c r="U71" s="8934"/>
    </row>
    <row r="72" spans="1:50" x14ac:dyDescent="0.25">
      <c r="A72" s="8929" t="s">
        <v>3164</v>
      </c>
      <c r="B72" s="8930"/>
      <c r="C72" s="1375"/>
      <c r="D72" s="1376">
        <f>SUM(E72:F72)</f>
        <v>0</v>
      </c>
      <c r="E72" s="1377"/>
      <c r="F72" s="1377"/>
      <c r="G72" s="1311"/>
      <c r="H72" s="1310"/>
      <c r="I72" s="1311"/>
      <c r="J72" s="1310"/>
      <c r="K72" s="1311"/>
      <c r="L72" s="1310"/>
      <c r="M72" s="1311"/>
      <c r="N72" s="1310"/>
      <c r="O72" s="1009"/>
      <c r="P72" s="1378"/>
      <c r="Q72" s="1009"/>
      <c r="R72" s="1009"/>
      <c r="S72" s="1009"/>
      <c r="T72" s="1009"/>
      <c r="U72" s="1009"/>
    </row>
    <row r="73" spans="1:50" x14ac:dyDescent="0.25">
      <c r="A73" s="8931" t="s">
        <v>3165</v>
      </c>
      <c r="B73" s="8932"/>
      <c r="C73" s="1379"/>
      <c r="D73" s="1376">
        <f t="shared" ref="D73:D85" si="8">SUM(E73:F73)</f>
        <v>0</v>
      </c>
      <c r="E73" s="1377"/>
      <c r="F73" s="1377"/>
      <c r="G73" s="1311"/>
      <c r="H73" s="1310"/>
      <c r="I73" s="1311"/>
      <c r="J73" s="1310"/>
      <c r="K73" s="1311"/>
      <c r="L73" s="1310"/>
      <c r="M73" s="1311"/>
      <c r="N73" s="1310"/>
      <c r="O73" s="1010"/>
      <c r="P73" s="1321"/>
      <c r="Q73" s="1010"/>
      <c r="R73" s="1010"/>
      <c r="S73" s="1010"/>
      <c r="T73" s="1010"/>
      <c r="U73" s="1010"/>
    </row>
    <row r="74" spans="1:50" x14ac:dyDescent="0.25">
      <c r="A74" s="8931" t="s">
        <v>3168</v>
      </c>
      <c r="B74" s="8932"/>
      <c r="C74" s="1379"/>
      <c r="D74" s="1376">
        <f t="shared" si="8"/>
        <v>0</v>
      </c>
      <c r="E74" s="1377"/>
      <c r="F74" s="1377"/>
      <c r="G74" s="1311"/>
      <c r="H74" s="1310"/>
      <c r="I74" s="1311"/>
      <c r="J74" s="1310"/>
      <c r="K74" s="1311"/>
      <c r="L74" s="1310"/>
      <c r="M74" s="1311"/>
      <c r="N74" s="1310"/>
      <c r="O74" s="1010"/>
      <c r="P74" s="1321"/>
      <c r="Q74" s="1010"/>
      <c r="R74" s="1010"/>
      <c r="S74" s="1010"/>
      <c r="T74" s="1010"/>
      <c r="U74" s="1010"/>
    </row>
    <row r="75" spans="1:50" x14ac:dyDescent="0.25">
      <c r="A75" s="8931" t="s">
        <v>3211</v>
      </c>
      <c r="B75" s="8932"/>
      <c r="C75" s="1379"/>
      <c r="D75" s="1376">
        <f t="shared" si="8"/>
        <v>0</v>
      </c>
      <c r="E75" s="1377"/>
      <c r="F75" s="1377"/>
      <c r="G75" s="1311"/>
      <c r="H75" s="1310"/>
      <c r="I75" s="1311"/>
      <c r="J75" s="1310"/>
      <c r="K75" s="1311"/>
      <c r="L75" s="1310"/>
      <c r="M75" s="1311"/>
      <c r="N75" s="1310"/>
      <c r="O75" s="1010"/>
      <c r="P75" s="1321"/>
      <c r="Q75" s="1010"/>
      <c r="R75" s="1010"/>
      <c r="S75" s="1010"/>
      <c r="T75" s="1010"/>
      <c r="U75" s="1010"/>
    </row>
    <row r="76" spans="1:50" x14ac:dyDescent="0.25">
      <c r="A76" s="8931" t="s">
        <v>3171</v>
      </c>
      <c r="B76" s="8932"/>
      <c r="C76" s="1379"/>
      <c r="D76" s="1376">
        <f>SUM(E76:F76)</f>
        <v>0</v>
      </c>
      <c r="E76" s="1377"/>
      <c r="F76" s="1377"/>
      <c r="G76" s="1311"/>
      <c r="H76" s="1310"/>
      <c r="I76" s="1311"/>
      <c r="J76" s="1310"/>
      <c r="K76" s="1311"/>
      <c r="L76" s="1310"/>
      <c r="M76" s="1311"/>
      <c r="N76" s="1310"/>
      <c r="O76" s="1010"/>
      <c r="P76" s="1321"/>
      <c r="Q76" s="1010"/>
      <c r="R76" s="1010"/>
      <c r="S76" s="1010"/>
      <c r="T76" s="1010"/>
      <c r="U76" s="1010"/>
    </row>
    <row r="77" spans="1:50" x14ac:dyDescent="0.25">
      <c r="A77" s="8931" t="s">
        <v>3212</v>
      </c>
      <c r="B77" s="8932"/>
      <c r="C77" s="1379"/>
      <c r="D77" s="1380">
        <f>SUM(E77:F77)</f>
        <v>0</v>
      </c>
      <c r="E77" s="1377"/>
      <c r="F77" s="1377"/>
      <c r="G77" s="1311"/>
      <c r="H77" s="1310"/>
      <c r="I77" s="1311"/>
      <c r="J77" s="1310"/>
      <c r="K77" s="1311"/>
      <c r="L77" s="1310"/>
      <c r="M77" s="1311"/>
      <c r="N77" s="1310"/>
      <c r="O77" s="1010"/>
      <c r="P77" s="1321"/>
      <c r="Q77" s="1010"/>
      <c r="R77" s="1010"/>
      <c r="S77" s="1010"/>
      <c r="T77" s="1010"/>
      <c r="U77" s="1010"/>
    </row>
    <row r="78" spans="1:50" x14ac:dyDescent="0.25">
      <c r="A78" s="8925" t="s">
        <v>3173</v>
      </c>
      <c r="B78" s="8926"/>
      <c r="C78" s="1379"/>
      <c r="D78" s="1376">
        <f t="shared" si="8"/>
        <v>0</v>
      </c>
      <c r="E78" s="1377"/>
      <c r="F78" s="1377"/>
      <c r="G78" s="1311"/>
      <c r="H78" s="1310"/>
      <c r="I78" s="1311"/>
      <c r="J78" s="1310"/>
      <c r="K78" s="1311"/>
      <c r="L78" s="1310"/>
      <c r="M78" s="1311"/>
      <c r="N78" s="1310"/>
      <c r="O78" s="1010"/>
      <c r="P78" s="1321"/>
      <c r="Q78" s="1010"/>
      <c r="R78" s="1010"/>
      <c r="S78" s="1010" t="str">
        <f t="shared" ref="S78:S85" si="9">BB78&amp;BC78</f>
        <v/>
      </c>
      <c r="T78" s="1010"/>
      <c r="U78" s="1010"/>
    </row>
    <row r="79" spans="1:50" x14ac:dyDescent="0.25">
      <c r="A79" s="8925" t="s">
        <v>3213</v>
      </c>
      <c r="B79" s="8926"/>
      <c r="C79" s="1379"/>
      <c r="D79" s="1376">
        <f t="shared" si="8"/>
        <v>0</v>
      </c>
      <c r="E79" s="1377"/>
      <c r="F79" s="1377"/>
      <c r="G79" s="1311"/>
      <c r="H79" s="1310"/>
      <c r="I79" s="1311"/>
      <c r="J79" s="1310"/>
      <c r="K79" s="1311"/>
      <c r="L79" s="1310"/>
      <c r="M79" s="1311"/>
      <c r="N79" s="1310"/>
      <c r="O79" s="1010"/>
      <c r="P79" s="1321"/>
      <c r="Q79" s="1010"/>
      <c r="R79" s="1010"/>
      <c r="S79" s="1010" t="str">
        <f t="shared" si="9"/>
        <v/>
      </c>
      <c r="T79" s="1010"/>
      <c r="U79" s="1010"/>
    </row>
    <row r="80" spans="1:50" x14ac:dyDescent="0.25">
      <c r="A80" s="1381" t="s">
        <v>3214</v>
      </c>
      <c r="B80" s="1382"/>
      <c r="C80" s="1379"/>
      <c r="D80" s="1380">
        <f>SUM(E80:F80)</f>
        <v>0</v>
      </c>
      <c r="E80" s="1377"/>
      <c r="F80" s="1377"/>
      <c r="G80" s="1311"/>
      <c r="H80" s="1310"/>
      <c r="I80" s="1311"/>
      <c r="J80" s="1310"/>
      <c r="K80" s="1311"/>
      <c r="L80" s="1310"/>
      <c r="M80" s="1311"/>
      <c r="N80" s="1310"/>
      <c r="O80" s="1010"/>
      <c r="P80" s="1321"/>
      <c r="Q80" s="1010"/>
      <c r="R80" s="1010"/>
      <c r="S80" s="1010"/>
      <c r="T80" s="1010"/>
      <c r="U80" s="1010"/>
    </row>
    <row r="81" spans="1:21" x14ac:dyDescent="0.25">
      <c r="A81" s="8927" t="s">
        <v>3166</v>
      </c>
      <c r="B81" s="8928"/>
      <c r="C81" s="1379"/>
      <c r="D81" s="1376">
        <f>SUM(E81:F81)</f>
        <v>0</v>
      </c>
      <c r="E81" s="1377"/>
      <c r="F81" s="1377"/>
      <c r="G81" s="1311"/>
      <c r="H81" s="1310"/>
      <c r="I81" s="1311"/>
      <c r="J81" s="1310"/>
      <c r="K81" s="1311"/>
      <c r="L81" s="1310"/>
      <c r="M81" s="1311"/>
      <c r="N81" s="1310"/>
      <c r="O81" s="1010"/>
      <c r="P81" s="1321"/>
      <c r="Q81" s="1010"/>
      <c r="R81" s="1010"/>
      <c r="S81" s="1010"/>
      <c r="T81" s="1010"/>
      <c r="U81" s="1010"/>
    </row>
    <row r="82" spans="1:21" x14ac:dyDescent="0.25">
      <c r="A82" s="8927" t="s">
        <v>3177</v>
      </c>
      <c r="B82" s="8928"/>
      <c r="C82" s="1379"/>
      <c r="D82" s="1376">
        <f t="shared" si="8"/>
        <v>0</v>
      </c>
      <c r="E82" s="1377"/>
      <c r="F82" s="1377"/>
      <c r="G82" s="1311"/>
      <c r="H82" s="1310"/>
      <c r="I82" s="1311"/>
      <c r="J82" s="1310"/>
      <c r="K82" s="1311"/>
      <c r="L82" s="1310"/>
      <c r="M82" s="1311"/>
      <c r="N82" s="1310"/>
      <c r="O82" s="1010"/>
      <c r="P82" s="1321"/>
      <c r="Q82" s="1010"/>
      <c r="R82" s="1010"/>
      <c r="S82" s="1010" t="str">
        <f t="shared" si="9"/>
        <v/>
      </c>
      <c r="T82" s="1010"/>
      <c r="U82" s="1010"/>
    </row>
    <row r="83" spans="1:21" x14ac:dyDescent="0.25">
      <c r="A83" s="8927" t="s">
        <v>3176</v>
      </c>
      <c r="B83" s="8928"/>
      <c r="C83" s="1379"/>
      <c r="D83" s="1288">
        <f t="shared" si="8"/>
        <v>0</v>
      </c>
      <c r="E83" s="1287"/>
      <c r="F83" s="1288"/>
      <c r="G83" s="1311"/>
      <c r="H83" s="1310"/>
      <c r="I83" s="1311"/>
      <c r="J83" s="1310"/>
      <c r="K83" s="1311"/>
      <c r="L83" s="1310"/>
      <c r="M83" s="1311"/>
      <c r="N83" s="1310"/>
      <c r="O83" s="1010"/>
      <c r="P83" s="1321"/>
      <c r="Q83" s="1010"/>
      <c r="R83" s="1010"/>
      <c r="S83" s="1010" t="str">
        <f t="shared" si="9"/>
        <v/>
      </c>
      <c r="T83" s="1010"/>
      <c r="U83" s="1010"/>
    </row>
    <row r="84" spans="1:21" x14ac:dyDescent="0.25">
      <c r="A84" s="8925" t="s">
        <v>3178</v>
      </c>
      <c r="B84" s="8926"/>
      <c r="C84" s="1379"/>
      <c r="D84" s="1380">
        <f t="shared" si="8"/>
        <v>0</v>
      </c>
      <c r="E84" s="1308"/>
      <c r="F84" s="1316"/>
      <c r="G84" s="1320"/>
      <c r="H84" s="1319"/>
      <c r="I84" s="1320"/>
      <c r="J84" s="1319"/>
      <c r="K84" s="1320"/>
      <c r="L84" s="1319"/>
      <c r="M84" s="1311"/>
      <c r="N84" s="1310"/>
      <c r="O84" s="1012"/>
      <c r="P84" s="1312"/>
      <c r="Q84" s="1012"/>
      <c r="R84" s="1012"/>
      <c r="S84" s="1012" t="str">
        <f t="shared" si="9"/>
        <v/>
      </c>
      <c r="T84" s="1012"/>
      <c r="U84" s="1012"/>
    </row>
    <row r="85" spans="1:21" x14ac:dyDescent="0.25">
      <c r="A85" s="8917" t="s">
        <v>3161</v>
      </c>
      <c r="B85" s="8918"/>
      <c r="C85" s="1383"/>
      <c r="D85" s="1380">
        <f t="shared" si="8"/>
        <v>0</v>
      </c>
      <c r="E85" s="1308"/>
      <c r="F85" s="1316"/>
      <c r="G85" s="1311"/>
      <c r="H85" s="1310"/>
      <c r="I85" s="1311"/>
      <c r="J85" s="1310"/>
      <c r="K85" s="1311"/>
      <c r="L85" s="1310"/>
      <c r="M85" s="1320"/>
      <c r="N85" s="1319"/>
      <c r="O85" s="1012"/>
      <c r="P85" s="1312"/>
      <c r="Q85" s="1012"/>
      <c r="R85" s="1012"/>
      <c r="S85" s="1012" t="str">
        <f t="shared" si="9"/>
        <v/>
      </c>
      <c r="T85" s="1012"/>
      <c r="U85" s="1012"/>
    </row>
    <row r="86" spans="1:21" x14ac:dyDescent="0.25">
      <c r="A86" s="8919" t="s">
        <v>493</v>
      </c>
      <c r="B86" s="8920"/>
      <c r="C86" s="1384">
        <f>SUM(C72:C85)</f>
        <v>0</v>
      </c>
      <c r="D86" s="1330">
        <f>SUM(E86:F86)</f>
        <v>0</v>
      </c>
      <c r="E86" s="1385">
        <f t="shared" ref="E86:U86" si="10">SUM(E72:E85)</f>
        <v>0</v>
      </c>
      <c r="F86" s="1385">
        <f t="shared" si="10"/>
        <v>0</v>
      </c>
      <c r="G86" s="1385">
        <f t="shared" si="10"/>
        <v>0</v>
      </c>
      <c r="H86" s="1386">
        <f t="shared" si="10"/>
        <v>0</v>
      </c>
      <c r="I86" s="1386">
        <f t="shared" si="10"/>
        <v>0</v>
      </c>
      <c r="J86" s="1386">
        <f t="shared" si="10"/>
        <v>0</v>
      </c>
      <c r="K86" s="1386">
        <f t="shared" si="10"/>
        <v>0</v>
      </c>
      <c r="L86" s="1386">
        <f t="shared" si="10"/>
        <v>0</v>
      </c>
      <c r="M86" s="1386">
        <f t="shared" si="10"/>
        <v>0</v>
      </c>
      <c r="N86" s="1386">
        <f t="shared" si="10"/>
        <v>0</v>
      </c>
      <c r="O86" s="1386">
        <f t="shared" si="10"/>
        <v>0</v>
      </c>
      <c r="P86" s="1386">
        <f t="shared" si="10"/>
        <v>0</v>
      </c>
      <c r="Q86" s="1386">
        <f t="shared" si="10"/>
        <v>0</v>
      </c>
      <c r="R86" s="1386">
        <f t="shared" si="10"/>
        <v>0</v>
      </c>
      <c r="S86" s="1386">
        <f t="shared" si="10"/>
        <v>0</v>
      </c>
      <c r="T86" s="1386">
        <f t="shared" si="10"/>
        <v>0</v>
      </c>
      <c r="U86" s="1386">
        <f t="shared" si="10"/>
        <v>0</v>
      </c>
    </row>
  </sheetData>
  <mergeCells count="92">
    <mergeCell ref="AU10:AU12"/>
    <mergeCell ref="A7:T7"/>
    <mergeCell ref="A10:B12"/>
    <mergeCell ref="C10:E11"/>
    <mergeCell ref="F10:AM10"/>
    <mergeCell ref="AN10:AN12"/>
    <mergeCell ref="AO10:AO12"/>
    <mergeCell ref="V11:W11"/>
    <mergeCell ref="X11:Y11"/>
    <mergeCell ref="Z11:AA11"/>
    <mergeCell ref="AB11:AC11"/>
    <mergeCell ref="AD11:AE11"/>
    <mergeCell ref="AF11:AG11"/>
    <mergeCell ref="AH11:AI11"/>
    <mergeCell ref="AJ11:AK11"/>
    <mergeCell ref="AL11:AM11"/>
    <mergeCell ref="A13:A15"/>
    <mergeCell ref="AV10:AV12"/>
    <mergeCell ref="AW10:AW12"/>
    <mergeCell ref="F11:G11"/>
    <mergeCell ref="H11:I11"/>
    <mergeCell ref="J11:K11"/>
    <mergeCell ref="L11:M11"/>
    <mergeCell ref="N11:O11"/>
    <mergeCell ref="P11:Q11"/>
    <mergeCell ref="R11:S11"/>
    <mergeCell ref="T11:U11"/>
    <mergeCell ref="AP10:AP12"/>
    <mergeCell ref="AQ10:AQ12"/>
    <mergeCell ref="AR10:AR12"/>
    <mergeCell ref="AS10:AS12"/>
    <mergeCell ref="AT10:AT12"/>
    <mergeCell ref="A16:A28"/>
    <mergeCell ref="A29:B29"/>
    <mergeCell ref="A31:A32"/>
    <mergeCell ref="B31:B32"/>
    <mergeCell ref="C31:C32"/>
    <mergeCell ref="A65:B65"/>
    <mergeCell ref="A64:B64"/>
    <mergeCell ref="E31:E32"/>
    <mergeCell ref="F31:AF31"/>
    <mergeCell ref="A49:B50"/>
    <mergeCell ref="C49:C50"/>
    <mergeCell ref="D49:D50"/>
    <mergeCell ref="E49:E50"/>
    <mergeCell ref="F49:F50"/>
    <mergeCell ref="G49:AG49"/>
    <mergeCell ref="D31:D32"/>
    <mergeCell ref="A51:B51"/>
    <mergeCell ref="A52:B52"/>
    <mergeCell ref="A53:B53"/>
    <mergeCell ref="A54:B54"/>
    <mergeCell ref="A60:B60"/>
    <mergeCell ref="U69:U71"/>
    <mergeCell ref="A67:B67"/>
    <mergeCell ref="A69:B71"/>
    <mergeCell ref="C69:C71"/>
    <mergeCell ref="D69:F70"/>
    <mergeCell ref="G69:N69"/>
    <mergeCell ref="O69:O71"/>
    <mergeCell ref="G70:H70"/>
    <mergeCell ref="I70:J70"/>
    <mergeCell ref="K70:L70"/>
    <mergeCell ref="M70:N70"/>
    <mergeCell ref="P69:P71"/>
    <mergeCell ref="Q69:Q71"/>
    <mergeCell ref="R69:R71"/>
    <mergeCell ref="S69:S71"/>
    <mergeCell ref="T69:T71"/>
    <mergeCell ref="A84:B84"/>
    <mergeCell ref="A72:B72"/>
    <mergeCell ref="A73:B73"/>
    <mergeCell ref="A74:B74"/>
    <mergeCell ref="A75:B75"/>
    <mergeCell ref="A76:B76"/>
    <mergeCell ref="A77:B77"/>
    <mergeCell ref="A66:B66"/>
    <mergeCell ref="A85:B85"/>
    <mergeCell ref="A86:B86"/>
    <mergeCell ref="A55:B55"/>
    <mergeCell ref="A56:B56"/>
    <mergeCell ref="A57:B57"/>
    <mergeCell ref="A58:B58"/>
    <mergeCell ref="A59:B59"/>
    <mergeCell ref="A61:B61"/>
    <mergeCell ref="A62:B62"/>
    <mergeCell ref="A63:B63"/>
    <mergeCell ref="A78:B78"/>
    <mergeCell ref="A79:B79"/>
    <mergeCell ref="A81:B81"/>
    <mergeCell ref="A82:B82"/>
    <mergeCell ref="A83:B83"/>
  </mergeCells>
  <dataValidations count="1">
    <dataValidation type="whole" operator="greaterThanOrEqual" allowBlank="1" showInputMessage="1" showErrorMessage="1" error="Valor no Permitido" sqref="AQ10:AR12 B33:B45 T69:U71" xr:uid="{31081DD0-AA8E-403F-86CE-F45534D953D5}">
      <formula1>0</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D932-75F6-4398-ADA5-FA8A9F0671AA}">
  <sheetPr>
    <tabColor theme="0" tint="-0.14999847407452621"/>
  </sheetPr>
  <dimension ref="A1:BL242"/>
  <sheetViews>
    <sheetView topLeftCell="A220" zoomScale="90" zoomScaleNormal="90" workbookViewId="0">
      <selection activeCell="B228" sqref="B228"/>
    </sheetView>
  </sheetViews>
  <sheetFormatPr baseColWidth="10" defaultRowHeight="15" x14ac:dyDescent="0.25"/>
  <cols>
    <col min="1" max="1" width="49.85546875" customWidth="1"/>
    <col min="2" max="2" width="40.28515625" customWidth="1"/>
    <col min="3" max="3" width="14" customWidth="1"/>
    <col min="4" max="4" width="16.85546875" customWidth="1"/>
    <col min="10" max="10" width="16.140625" customWidth="1"/>
    <col min="23" max="23" width="22.42578125" customWidth="1"/>
    <col min="36" max="36" width="24.28515625" customWidth="1"/>
    <col min="44" max="44" width="19.85546875" customWidth="1"/>
  </cols>
  <sheetData>
    <row r="1" spans="1:64" x14ac:dyDescent="0.25">
      <c r="A1" s="3" t="s">
        <v>0</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row>
    <row r="2" spans="1:64" x14ac:dyDescent="0.25">
      <c r="A2" s="3" t="s">
        <v>3822</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8"/>
      <c r="AI2" s="1418"/>
      <c r="AJ2" s="1418"/>
      <c r="AK2" s="1418"/>
      <c r="AL2" s="1418"/>
      <c r="AM2" s="1418"/>
      <c r="AN2" s="1418"/>
      <c r="AO2" s="1418"/>
      <c r="AP2" s="1418"/>
      <c r="AQ2" s="1418"/>
      <c r="AR2" s="1418"/>
      <c r="AS2" s="1418"/>
      <c r="AT2" s="1418"/>
      <c r="AU2" s="1418"/>
      <c r="AV2" s="1418"/>
      <c r="AW2" s="1418"/>
      <c r="AX2" s="1418"/>
      <c r="AY2" s="1418"/>
      <c r="AZ2" s="1418"/>
      <c r="BA2" s="1418"/>
      <c r="BB2" s="1418"/>
      <c r="BC2" s="1418"/>
      <c r="BD2" s="1418"/>
      <c r="BE2" s="1418"/>
      <c r="BF2" s="1418"/>
      <c r="BG2" s="1418"/>
      <c r="BH2" s="1418"/>
      <c r="BI2" s="1418"/>
      <c r="BJ2" s="1418"/>
      <c r="BK2" s="1418"/>
      <c r="BL2" s="1418"/>
    </row>
    <row r="3" spans="1:64" x14ac:dyDescent="0.25">
      <c r="A3" s="3" t="s">
        <v>3823</v>
      </c>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c r="AD3" s="1417"/>
      <c r="AE3" s="1417"/>
      <c r="AF3" s="1417"/>
      <c r="AG3" s="1417"/>
      <c r="AH3" s="1418"/>
      <c r="AI3" s="1418"/>
      <c r="AJ3" s="1418"/>
      <c r="AK3" s="1418"/>
      <c r="AL3" s="1418"/>
      <c r="AM3" s="1418"/>
      <c r="AN3" s="1418"/>
      <c r="AO3" s="1418"/>
      <c r="AP3" s="1418"/>
      <c r="AQ3" s="1418"/>
      <c r="AR3" s="1418"/>
      <c r="AS3" s="1418"/>
      <c r="AT3" s="1418"/>
      <c r="AU3" s="1418"/>
      <c r="AV3" s="1418"/>
      <c r="AW3" s="1418"/>
      <c r="AX3" s="1418"/>
      <c r="AY3" s="1418"/>
      <c r="AZ3" s="1418"/>
      <c r="BA3" s="1418"/>
      <c r="BB3" s="1418"/>
      <c r="BC3" s="1418"/>
      <c r="BD3" s="1418"/>
      <c r="BE3" s="1418"/>
      <c r="BF3" s="1418"/>
      <c r="BG3" s="1418"/>
      <c r="BH3" s="1418"/>
      <c r="BI3" s="1418"/>
      <c r="BJ3" s="1418"/>
      <c r="BK3" s="1418"/>
      <c r="BL3" s="1418"/>
    </row>
    <row r="4" spans="1:64" x14ac:dyDescent="0.25">
      <c r="A4" s="3" t="s">
        <v>3824</v>
      </c>
      <c r="B4" s="1417"/>
      <c r="C4" s="1417"/>
      <c r="D4" s="1417"/>
      <c r="E4" s="1417"/>
      <c r="F4" s="1417"/>
      <c r="G4" s="1417"/>
      <c r="H4" s="1417"/>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8"/>
      <c r="AI4" s="1418"/>
      <c r="AJ4" s="1418"/>
      <c r="AK4" s="1418"/>
      <c r="AL4" s="1418"/>
      <c r="AM4" s="1418"/>
      <c r="AN4" s="1418"/>
      <c r="AO4" s="1418"/>
      <c r="AP4" s="1418"/>
      <c r="AQ4" s="1418"/>
      <c r="AR4" s="1418"/>
      <c r="AS4" s="1418"/>
      <c r="AT4" s="1418"/>
      <c r="AU4" s="1418"/>
      <c r="AV4" s="1418"/>
      <c r="AW4" s="1418"/>
      <c r="AX4" s="1418"/>
      <c r="AY4" s="1418"/>
      <c r="AZ4" s="1418"/>
      <c r="BA4" s="1418"/>
      <c r="BB4" s="1418"/>
      <c r="BC4" s="1418"/>
      <c r="BD4" s="1418"/>
      <c r="BE4" s="1418"/>
      <c r="BF4" s="1418"/>
      <c r="BG4" s="1418"/>
      <c r="BH4" s="1418"/>
      <c r="BI4" s="1418"/>
      <c r="BJ4" s="1418"/>
      <c r="BK4" s="1418"/>
      <c r="BL4" s="1418"/>
    </row>
    <row r="5" spans="1:64" x14ac:dyDescent="0.25">
      <c r="A5" s="3" t="s">
        <v>3825</v>
      </c>
      <c r="B5" s="1417"/>
      <c r="C5" s="1417"/>
      <c r="D5" s="1417"/>
      <c r="E5" s="1417"/>
      <c r="F5" s="1417"/>
      <c r="G5" s="1417"/>
      <c r="H5" s="1417"/>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8"/>
      <c r="AI5" s="1418"/>
      <c r="AJ5" s="1418"/>
      <c r="AK5" s="1418"/>
      <c r="AL5" s="1418"/>
      <c r="AM5" s="1418"/>
      <c r="AN5" s="1418"/>
      <c r="AO5" s="1418"/>
      <c r="AP5" s="1418"/>
      <c r="AQ5" s="1418"/>
      <c r="AR5" s="1418"/>
      <c r="AS5" s="1418"/>
      <c r="AT5" s="1418"/>
      <c r="AU5" s="1418"/>
      <c r="AV5" s="1418"/>
      <c r="AW5" s="1418"/>
      <c r="AX5" s="1418"/>
      <c r="AY5" s="1418"/>
      <c r="AZ5" s="1418"/>
      <c r="BA5" s="1418"/>
      <c r="BB5" s="1418"/>
      <c r="BC5" s="1418"/>
      <c r="BD5" s="1418"/>
      <c r="BE5" s="1418"/>
      <c r="BF5" s="1418"/>
      <c r="BG5" s="1418"/>
      <c r="BH5" s="1418"/>
      <c r="BI5" s="1418"/>
      <c r="BJ5" s="1418"/>
      <c r="BK5" s="1418"/>
      <c r="BL5" s="1418"/>
    </row>
    <row r="6" spans="1:64" x14ac:dyDescent="0.25">
      <c r="A6" s="1417"/>
      <c r="B6" s="1417"/>
      <c r="C6" s="1417"/>
      <c r="D6" s="1417"/>
      <c r="E6" s="1417"/>
      <c r="F6" s="1417"/>
      <c r="G6" s="1417"/>
      <c r="H6" s="1417"/>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8"/>
      <c r="AI6" s="1418"/>
      <c r="AJ6" s="1418"/>
      <c r="AK6" s="1418"/>
      <c r="AL6" s="1418"/>
      <c r="AM6" s="1418"/>
      <c r="AN6" s="1418"/>
      <c r="AO6" s="1418"/>
      <c r="AP6" s="1418"/>
      <c r="AQ6" s="1418"/>
      <c r="AR6" s="1418"/>
      <c r="AS6" s="1418"/>
      <c r="AT6" s="1418"/>
      <c r="AU6" s="1418"/>
      <c r="AV6" s="1418"/>
      <c r="AW6" s="1418"/>
      <c r="AX6" s="1418"/>
      <c r="AY6" s="1418"/>
      <c r="AZ6" s="1418"/>
      <c r="BA6" s="1418"/>
      <c r="BB6" s="1418"/>
      <c r="BC6" s="1418"/>
      <c r="BD6" s="1418"/>
      <c r="BE6" s="1418"/>
      <c r="BF6" s="1418"/>
      <c r="BG6" s="1418"/>
      <c r="BH6" s="1418"/>
      <c r="BI6" s="1418"/>
      <c r="BJ6" s="1418"/>
      <c r="BK6" s="1418"/>
      <c r="BL6" s="1418"/>
    </row>
    <row r="7" spans="1:64" ht="30" customHeight="1" x14ac:dyDescent="0.25">
      <c r="A7" s="1416"/>
      <c r="B7" s="9255" t="s">
        <v>3224</v>
      </c>
      <c r="C7" s="9255"/>
      <c r="D7" s="9255"/>
      <c r="E7" s="9255"/>
      <c r="F7" s="9255"/>
      <c r="G7" s="9255"/>
      <c r="H7" s="9255"/>
      <c r="I7" s="9255"/>
      <c r="J7" s="9255"/>
      <c r="K7" s="1419"/>
      <c r="L7" s="1419"/>
      <c r="M7" s="1420"/>
      <c r="N7" s="1420"/>
      <c r="O7" s="1420"/>
      <c r="P7" s="1420"/>
      <c r="Q7" s="1420"/>
      <c r="R7" s="1420"/>
      <c r="S7" s="1420"/>
      <c r="T7" s="1420"/>
      <c r="U7" s="1420"/>
      <c r="V7" s="1420"/>
      <c r="W7" s="1420"/>
      <c r="X7" s="1420"/>
      <c r="Y7" s="1420"/>
      <c r="Z7" s="1420"/>
      <c r="AA7" s="1420"/>
      <c r="AB7" s="1420"/>
      <c r="AC7" s="1420"/>
      <c r="AD7" s="1420"/>
      <c r="AE7" s="1420"/>
      <c r="AF7" s="1420"/>
      <c r="AG7" s="1421"/>
      <c r="AH7" s="1421"/>
      <c r="AI7" s="1421"/>
      <c r="AJ7" s="1421"/>
      <c r="AK7" s="1421"/>
      <c r="AL7" s="1421"/>
      <c r="AM7" s="1421"/>
      <c r="AN7" s="1421"/>
      <c r="AO7" s="1421"/>
      <c r="AP7" s="1421"/>
      <c r="AQ7" s="1421"/>
      <c r="AR7" s="1421"/>
      <c r="AS7" s="1421"/>
      <c r="AT7" s="1421"/>
      <c r="AU7" s="1421"/>
      <c r="AV7" s="1421"/>
      <c r="AW7" s="1421"/>
      <c r="AX7" s="1421"/>
      <c r="AY7" s="1421"/>
      <c r="AZ7" s="1421"/>
      <c r="BA7" s="1422"/>
      <c r="BB7" s="1422"/>
      <c r="BC7" s="1422"/>
      <c r="BD7" s="1422"/>
      <c r="BE7" s="1422"/>
      <c r="BF7" s="1422"/>
      <c r="BG7" s="1422"/>
      <c r="BH7" s="1422"/>
      <c r="BI7" s="1422"/>
      <c r="BJ7" s="1422"/>
      <c r="BK7" s="1422"/>
      <c r="BL7" s="1422"/>
    </row>
    <row r="8" spans="1:64" ht="18" x14ac:dyDescent="0.25">
      <c r="A8" s="1420"/>
      <c r="B8" s="9255" t="s">
        <v>3225</v>
      </c>
      <c r="C8" s="9255"/>
      <c r="D8" s="9255"/>
      <c r="E8" s="9255"/>
      <c r="F8" s="9255"/>
      <c r="G8" s="9255"/>
      <c r="H8" s="9255"/>
      <c r="I8" s="9255"/>
      <c r="J8" s="9255"/>
      <c r="K8" s="1423"/>
      <c r="L8" s="1423"/>
      <c r="M8" s="1423"/>
      <c r="N8" s="1419"/>
      <c r="O8" s="1420"/>
      <c r="P8" s="1420"/>
      <c r="Q8" s="1420"/>
      <c r="R8" s="1420"/>
      <c r="S8" s="1420"/>
      <c r="T8" s="1420"/>
      <c r="U8" s="1420"/>
      <c r="V8" s="1420"/>
      <c r="W8" s="1420"/>
      <c r="X8" s="1420"/>
      <c r="Y8" s="1420"/>
      <c r="Z8" s="1420"/>
      <c r="AA8" s="1420"/>
      <c r="AB8" s="1420"/>
      <c r="AC8" s="1420"/>
      <c r="AD8" s="1420"/>
      <c r="AE8" s="1420"/>
      <c r="AF8" s="1420"/>
      <c r="AG8" s="1421"/>
      <c r="AH8" s="1421"/>
      <c r="AI8" s="1421"/>
      <c r="AJ8" s="1421"/>
      <c r="AK8" s="1421"/>
      <c r="AL8" s="1421"/>
      <c r="AM8" s="1421"/>
      <c r="AN8" s="1421"/>
      <c r="AO8" s="1421"/>
      <c r="AP8" s="1421"/>
      <c r="AQ8" s="1421"/>
      <c r="AR8" s="1421"/>
      <c r="AS8" s="1421"/>
      <c r="AT8" s="1421"/>
      <c r="AU8" s="1421"/>
      <c r="AV8" s="1421"/>
      <c r="AW8" s="1421"/>
      <c r="AX8" s="1421"/>
      <c r="AY8" s="1421"/>
      <c r="AZ8" s="1421"/>
      <c r="BA8" s="1422"/>
      <c r="BB8" s="1422"/>
      <c r="BC8" s="1422"/>
      <c r="BD8" s="1422"/>
      <c r="BE8" s="1422"/>
      <c r="BF8" s="1422"/>
      <c r="BG8" s="1422"/>
      <c r="BH8" s="1422"/>
      <c r="BI8" s="1422"/>
      <c r="BJ8" s="1422"/>
      <c r="BK8" s="1422"/>
      <c r="BL8" s="1422"/>
    </row>
    <row r="9" spans="1:64" ht="18" x14ac:dyDescent="0.25">
      <c r="A9" s="1417"/>
      <c r="B9" s="1424"/>
      <c r="C9" s="1424"/>
      <c r="D9" s="1424"/>
      <c r="E9" s="1424"/>
      <c r="F9" s="1424"/>
      <c r="G9" s="1424"/>
      <c r="H9" s="1424"/>
      <c r="I9" s="1424"/>
      <c r="J9" s="1424"/>
      <c r="K9" s="1424"/>
      <c r="L9" s="1424"/>
      <c r="M9" s="1424"/>
      <c r="N9" s="1425"/>
      <c r="O9" s="1417"/>
      <c r="P9" s="1417"/>
      <c r="Q9" s="1417"/>
      <c r="R9" s="1417"/>
      <c r="S9" s="1417"/>
      <c r="T9" s="1417"/>
      <c r="U9" s="1417"/>
      <c r="V9" s="1417"/>
      <c r="W9" s="1417"/>
      <c r="X9" s="1417"/>
      <c r="Y9" s="1417"/>
      <c r="Z9" s="1417"/>
      <c r="AA9" s="1417"/>
      <c r="AB9" s="1417"/>
      <c r="AC9" s="1417"/>
      <c r="AD9" s="1417"/>
      <c r="AE9" s="1417"/>
      <c r="AF9" s="1417"/>
      <c r="AG9" s="1421"/>
      <c r="AH9" s="1421"/>
      <c r="AI9" s="1421"/>
      <c r="AJ9" s="1421"/>
      <c r="AK9" s="1421"/>
      <c r="AL9" s="1421"/>
      <c r="AM9" s="1421"/>
      <c r="AN9" s="1421"/>
      <c r="AO9" s="1421"/>
      <c r="AP9" s="1421"/>
      <c r="AQ9" s="1421"/>
      <c r="AR9" s="1421"/>
      <c r="AS9" s="1421"/>
      <c r="AT9" s="1421"/>
      <c r="AU9" s="1421"/>
      <c r="AV9" s="1421"/>
      <c r="AW9" s="1421"/>
      <c r="AX9" s="1421"/>
      <c r="AY9" s="1421"/>
      <c r="AZ9" s="1421"/>
      <c r="BA9" s="1422"/>
      <c r="BB9" s="1422"/>
      <c r="BC9" s="1422"/>
      <c r="BD9" s="1422"/>
      <c r="BE9" s="1422"/>
      <c r="BF9" s="1422"/>
      <c r="BG9" s="1422"/>
      <c r="BH9" s="1422"/>
      <c r="BI9" s="1422"/>
      <c r="BJ9" s="1422"/>
      <c r="BK9" s="1422"/>
      <c r="BL9" s="1422"/>
    </row>
    <row r="10" spans="1:64" ht="15.75" x14ac:dyDescent="0.25">
      <c r="A10" s="9256"/>
      <c r="B10" s="9256"/>
      <c r="C10" s="9256"/>
      <c r="D10" s="9256"/>
      <c r="E10" s="9256"/>
      <c r="F10" s="9256"/>
      <c r="G10" s="9256"/>
      <c r="H10" s="9256"/>
      <c r="I10" s="9256"/>
      <c r="J10" s="1426"/>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21"/>
      <c r="AH10" s="1421"/>
      <c r="AI10" s="1421"/>
      <c r="AJ10" s="1421"/>
      <c r="AK10" s="1421"/>
      <c r="AL10" s="1421"/>
      <c r="AM10" s="1421"/>
      <c r="AN10" s="1421"/>
      <c r="AO10" s="1421"/>
      <c r="AP10" s="1421"/>
      <c r="AQ10" s="1421"/>
      <c r="AR10" s="1421"/>
      <c r="AS10" s="1421"/>
      <c r="AT10" s="1421"/>
      <c r="AU10" s="1421"/>
      <c r="AV10" s="1421"/>
      <c r="AW10" s="1421"/>
      <c r="AX10" s="1421"/>
      <c r="AY10" s="1421"/>
      <c r="AZ10" s="1421"/>
      <c r="BA10" s="1422"/>
      <c r="BB10" s="1422"/>
      <c r="BC10" s="1422"/>
      <c r="BD10" s="1422"/>
      <c r="BE10" s="1422"/>
      <c r="BF10" s="1422"/>
      <c r="BG10" s="1422"/>
      <c r="BH10" s="1422"/>
      <c r="BI10" s="1422"/>
      <c r="BJ10" s="1422"/>
      <c r="BK10" s="1422"/>
      <c r="BL10" s="1422"/>
    </row>
    <row r="11" spans="1:64" x14ac:dyDescent="0.25">
      <c r="A11" s="1427" t="s">
        <v>3333</v>
      </c>
      <c r="B11" s="1428"/>
      <c r="C11" s="1429"/>
      <c r="D11" s="1429"/>
      <c r="E11" s="1429"/>
      <c r="F11" s="1429"/>
      <c r="G11" s="1429"/>
      <c r="H11" s="1429"/>
      <c r="I11" s="1429"/>
      <c r="J11" s="1429"/>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1"/>
      <c r="AH11" s="1421"/>
      <c r="AI11" s="1421"/>
      <c r="AJ11" s="1421"/>
      <c r="AK11" s="1421"/>
      <c r="AL11" s="1421"/>
      <c r="AM11" s="1421"/>
      <c r="AN11" s="1421"/>
      <c r="AO11" s="1421"/>
      <c r="AP11" s="1421"/>
      <c r="AQ11" s="1421"/>
      <c r="AR11" s="1421"/>
      <c r="AS11" s="1421"/>
      <c r="AT11" s="1421"/>
      <c r="AU11" s="1421"/>
      <c r="AV11" s="1421"/>
      <c r="AW11" s="1421"/>
      <c r="AX11" s="1421"/>
      <c r="AY11" s="1421"/>
      <c r="AZ11" s="1421"/>
      <c r="BA11" s="1422"/>
      <c r="BB11" s="1422"/>
      <c r="BC11" s="1422"/>
      <c r="BD11" s="1422"/>
      <c r="BE11" s="1422"/>
      <c r="BF11" s="1422"/>
      <c r="BG11" s="1422"/>
      <c r="BH11" s="1422"/>
      <c r="BI11" s="1422"/>
      <c r="BJ11" s="1422"/>
      <c r="BK11" s="1422"/>
      <c r="BL11" s="1422"/>
    </row>
    <row r="12" spans="1:64" x14ac:dyDescent="0.25">
      <c r="A12" s="9236" t="s">
        <v>4</v>
      </c>
      <c r="B12" s="9257" t="s">
        <v>168</v>
      </c>
      <c r="C12" s="9162" t="s">
        <v>50</v>
      </c>
      <c r="D12" s="9258" t="s">
        <v>2623</v>
      </c>
      <c r="E12" s="9259"/>
      <c r="F12" s="9259"/>
      <c r="G12" s="9259"/>
      <c r="H12" s="9259"/>
      <c r="I12" s="9259"/>
      <c r="J12" s="9259"/>
      <c r="K12" s="9259"/>
      <c r="L12" s="9259"/>
      <c r="M12" s="9259"/>
      <c r="N12" s="9259"/>
      <c r="O12" s="9259"/>
      <c r="P12" s="9259"/>
      <c r="Q12" s="9259"/>
      <c r="R12" s="9259"/>
      <c r="S12" s="9259"/>
      <c r="T12" s="9260"/>
      <c r="U12" s="9270" t="s">
        <v>3334</v>
      </c>
      <c r="V12" s="9271"/>
      <c r="W12" s="9136" t="s">
        <v>3335</v>
      </c>
      <c r="X12" s="1430"/>
      <c r="Y12" s="1430"/>
      <c r="Z12" s="1430"/>
      <c r="AA12" s="1430"/>
      <c r="AB12" s="1430"/>
      <c r="AC12" s="1430"/>
      <c r="AD12" s="1430"/>
      <c r="AE12" s="1430"/>
      <c r="AF12" s="1430"/>
      <c r="AG12" s="1431"/>
      <c r="AH12" s="1431"/>
      <c r="AI12" s="1431"/>
      <c r="AJ12" s="1431"/>
      <c r="AK12" s="1431"/>
      <c r="AL12" s="1431"/>
      <c r="AM12" s="1431"/>
      <c r="AN12" s="1431"/>
      <c r="AO12" s="1431"/>
      <c r="AP12" s="1431"/>
      <c r="AQ12" s="1431"/>
      <c r="AR12" s="1431"/>
      <c r="AS12" s="1431"/>
      <c r="AT12" s="1431"/>
      <c r="AU12" s="1431"/>
      <c r="AV12" s="1431"/>
      <c r="AW12" s="1431"/>
      <c r="AX12" s="1431"/>
      <c r="AY12" s="1431"/>
      <c r="AZ12" s="1431"/>
      <c r="BA12" s="9241"/>
      <c r="BB12" s="9254"/>
      <c r="BC12" s="1431"/>
      <c r="BD12" s="1431"/>
      <c r="BE12" s="1431"/>
      <c r="BF12" s="1431"/>
      <c r="BG12" s="1431"/>
      <c r="BH12" s="1431"/>
      <c r="BI12" s="9241"/>
      <c r="BJ12" s="9254"/>
      <c r="BK12" s="1431"/>
      <c r="BL12" s="1431"/>
    </row>
    <row r="13" spans="1:64" ht="26.25" customHeight="1" x14ac:dyDescent="0.25">
      <c r="A13" s="9236"/>
      <c r="B13" s="9065"/>
      <c r="C13" s="9163"/>
      <c r="D13" s="1432" t="s">
        <v>740</v>
      </c>
      <c r="E13" s="1433" t="s">
        <v>510</v>
      </c>
      <c r="F13" s="1434" t="s">
        <v>12</v>
      </c>
      <c r="G13" s="1433" t="s">
        <v>13</v>
      </c>
      <c r="H13" s="1433" t="s">
        <v>14</v>
      </c>
      <c r="I13" s="1433" t="s">
        <v>15</v>
      </c>
      <c r="J13" s="1433" t="s">
        <v>16</v>
      </c>
      <c r="K13" s="1433" t="s">
        <v>17</v>
      </c>
      <c r="L13" s="1433" t="s">
        <v>18</v>
      </c>
      <c r="M13" s="1433" t="s">
        <v>19</v>
      </c>
      <c r="N13" s="1433" t="s">
        <v>20</v>
      </c>
      <c r="O13" s="1433" t="s">
        <v>21</v>
      </c>
      <c r="P13" s="1433" t="s">
        <v>22</v>
      </c>
      <c r="Q13" s="1433" t="s">
        <v>23</v>
      </c>
      <c r="R13" s="1433" t="s">
        <v>24</v>
      </c>
      <c r="S13" s="1433" t="s">
        <v>25</v>
      </c>
      <c r="T13" s="1435" t="s">
        <v>26</v>
      </c>
      <c r="U13" s="1436" t="s">
        <v>81</v>
      </c>
      <c r="V13" s="1436" t="s">
        <v>56</v>
      </c>
      <c r="W13" s="9017"/>
      <c r="X13" s="1430"/>
      <c r="Y13" s="1430"/>
      <c r="Z13" s="1430"/>
      <c r="AA13" s="1430"/>
      <c r="AB13" s="1430"/>
      <c r="AC13" s="1430"/>
      <c r="AD13" s="1430"/>
      <c r="AE13" s="1430"/>
      <c r="AF13" s="1430"/>
      <c r="AG13" s="1431"/>
      <c r="AH13" s="1431"/>
      <c r="AI13" s="1431"/>
      <c r="AJ13" s="1431"/>
      <c r="AK13" s="1431"/>
      <c r="AL13" s="1431"/>
      <c r="AM13" s="1431"/>
      <c r="AN13" s="1431"/>
      <c r="AO13" s="1431"/>
      <c r="AP13" s="1431"/>
      <c r="AQ13" s="1431"/>
      <c r="AR13" s="1431"/>
      <c r="AS13" s="1431"/>
      <c r="AT13" s="1431"/>
      <c r="AU13" s="1431"/>
      <c r="AV13" s="1431"/>
      <c r="AW13" s="1431"/>
      <c r="AX13" s="1431"/>
      <c r="AY13" s="1431"/>
      <c r="AZ13" s="1431"/>
      <c r="BA13" s="9241"/>
      <c r="BB13" s="9254"/>
      <c r="BC13" s="1431"/>
      <c r="BD13" s="1431"/>
      <c r="BE13" s="1431"/>
      <c r="BF13" s="1431"/>
      <c r="BG13" s="1431"/>
      <c r="BH13" s="1431"/>
      <c r="BI13" s="9241"/>
      <c r="BJ13" s="9254"/>
      <c r="BK13" s="1431"/>
      <c r="BL13" s="1431"/>
    </row>
    <row r="14" spans="1:64" x14ac:dyDescent="0.25">
      <c r="A14" s="1437" t="s">
        <v>474</v>
      </c>
      <c r="B14" s="1438"/>
      <c r="C14" s="1439">
        <f>SUM(D14:T14)</f>
        <v>0</v>
      </c>
      <c r="D14" s="1440"/>
      <c r="E14" s="1441"/>
      <c r="F14" s="1442"/>
      <c r="G14" s="1443"/>
      <c r="H14" s="1443"/>
      <c r="I14" s="1443"/>
      <c r="J14" s="1443"/>
      <c r="K14" s="1443"/>
      <c r="L14" s="1443"/>
      <c r="M14" s="1443"/>
      <c r="N14" s="1443"/>
      <c r="O14" s="1443"/>
      <c r="P14" s="1443"/>
      <c r="Q14" s="1443"/>
      <c r="R14" s="1443"/>
      <c r="S14" s="1443"/>
      <c r="T14" s="1444"/>
      <c r="U14" s="1445"/>
      <c r="V14" s="1445"/>
      <c r="W14" s="1445"/>
      <c r="X14" s="1446" t="str">
        <f>+BA14&amp;BB14</f>
        <v/>
      </c>
      <c r="Y14" s="1447"/>
      <c r="Z14" s="1447"/>
      <c r="AA14" s="1447"/>
      <c r="AB14" s="1447"/>
      <c r="AC14" s="1447"/>
      <c r="AD14" s="1447"/>
      <c r="AE14" s="1447"/>
      <c r="AF14" s="1447"/>
      <c r="AG14" s="1448"/>
      <c r="AH14" s="1448"/>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C14" s="1448"/>
      <c r="BD14" s="1448"/>
      <c r="BE14" s="1448"/>
      <c r="BF14" s="1448"/>
      <c r="BG14" s="1448"/>
      <c r="BH14" s="1448"/>
      <c r="BI14" s="1448"/>
      <c r="BJ14" s="1448"/>
      <c r="BK14" s="1448"/>
      <c r="BL14" s="1448"/>
    </row>
    <row r="15" spans="1:64" x14ac:dyDescent="0.25">
      <c r="A15" s="1449" t="s">
        <v>476</v>
      </c>
      <c r="B15" s="1438"/>
      <c r="C15" s="1439">
        <f t="shared" ref="C15:C20" si="0">SUM(D15:T15)</f>
        <v>0</v>
      </c>
      <c r="D15" s="1440"/>
      <c r="E15" s="1441"/>
      <c r="F15" s="1450"/>
      <c r="G15" s="1441"/>
      <c r="H15" s="1441"/>
      <c r="I15" s="1441"/>
      <c r="J15" s="1441"/>
      <c r="K15" s="1441"/>
      <c r="L15" s="1441"/>
      <c r="M15" s="1441"/>
      <c r="N15" s="1441"/>
      <c r="O15" s="1441"/>
      <c r="P15" s="1441"/>
      <c r="Q15" s="1441"/>
      <c r="R15" s="1441"/>
      <c r="S15" s="1441"/>
      <c r="T15" s="1451"/>
      <c r="U15" s="1452"/>
      <c r="V15" s="1452"/>
      <c r="W15" s="1452"/>
      <c r="X15" s="1446" t="str">
        <f t="shared" ref="X15:X20" si="1">+BA15&amp;BB15</f>
        <v/>
      </c>
      <c r="Y15" s="1447"/>
      <c r="Z15" s="1447"/>
      <c r="AA15" s="1447"/>
      <c r="AB15" s="1447"/>
      <c r="AC15" s="1447"/>
      <c r="AD15" s="1447"/>
      <c r="AE15" s="1447"/>
      <c r="AF15" s="1447"/>
      <c r="AG15" s="1448"/>
      <c r="AH15" s="1448"/>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448"/>
      <c r="BD15" s="1448"/>
      <c r="BE15" s="1448"/>
      <c r="BF15" s="1448"/>
      <c r="BG15" s="1448"/>
      <c r="BH15" s="1448"/>
      <c r="BI15" s="1448"/>
      <c r="BJ15" s="1448"/>
      <c r="BK15" s="1448"/>
      <c r="BL15" s="1448"/>
    </row>
    <row r="16" spans="1:64" x14ac:dyDescent="0.25">
      <c r="A16" s="9261" t="s">
        <v>477</v>
      </c>
      <c r="B16" s="1819" t="s">
        <v>429</v>
      </c>
      <c r="C16" s="1439">
        <f t="shared" si="0"/>
        <v>0</v>
      </c>
      <c r="D16" s="1440"/>
      <c r="E16" s="1441"/>
      <c r="F16" s="1450"/>
      <c r="G16" s="1441"/>
      <c r="H16" s="1441"/>
      <c r="I16" s="1441"/>
      <c r="J16" s="1441"/>
      <c r="K16" s="1441"/>
      <c r="L16" s="1441"/>
      <c r="M16" s="1441"/>
      <c r="N16" s="1441"/>
      <c r="O16" s="1441"/>
      <c r="P16" s="1441"/>
      <c r="Q16" s="1441"/>
      <c r="R16" s="1441"/>
      <c r="S16" s="1441"/>
      <c r="T16" s="1451"/>
      <c r="U16" s="1453"/>
      <c r="V16" s="1452"/>
      <c r="W16" s="1452"/>
      <c r="X16" s="1446" t="str">
        <f t="shared" si="1"/>
        <v/>
      </c>
      <c r="Y16" s="1447"/>
      <c r="Z16" s="1447"/>
      <c r="AA16" s="1447"/>
      <c r="AB16" s="1447"/>
      <c r="AC16" s="1447"/>
      <c r="AD16" s="1447"/>
      <c r="AE16" s="1447"/>
      <c r="AF16" s="1447"/>
      <c r="AG16" s="1448"/>
      <c r="AH16" s="1448"/>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448"/>
      <c r="BD16" s="1448"/>
      <c r="BE16" s="1448"/>
      <c r="BF16" s="1448"/>
      <c r="BG16" s="1448"/>
      <c r="BH16" s="1448"/>
      <c r="BI16" s="1448"/>
      <c r="BJ16" s="1448"/>
      <c r="BK16" s="1448"/>
      <c r="BL16" s="1448"/>
    </row>
    <row r="17" spans="1:64" x14ac:dyDescent="0.25">
      <c r="A17" s="9262"/>
      <c r="B17" s="1820" t="s">
        <v>3337</v>
      </c>
      <c r="C17" s="1439">
        <f t="shared" si="0"/>
        <v>0</v>
      </c>
      <c r="D17" s="1440"/>
      <c r="E17" s="1441"/>
      <c r="F17" s="1450"/>
      <c r="G17" s="1441"/>
      <c r="H17" s="1441"/>
      <c r="I17" s="1441"/>
      <c r="J17" s="1441"/>
      <c r="K17" s="1441"/>
      <c r="L17" s="1441"/>
      <c r="M17" s="1441"/>
      <c r="N17" s="1441"/>
      <c r="O17" s="1441"/>
      <c r="P17" s="1441"/>
      <c r="Q17" s="1441"/>
      <c r="R17" s="1441"/>
      <c r="S17" s="1441"/>
      <c r="T17" s="1451"/>
      <c r="U17" s="1452"/>
      <c r="V17" s="1452"/>
      <c r="W17" s="1452"/>
      <c r="X17" s="1446" t="str">
        <f t="shared" si="1"/>
        <v/>
      </c>
      <c r="Y17" s="1447"/>
      <c r="Z17" s="1447"/>
      <c r="AA17" s="1447"/>
      <c r="AB17" s="1447"/>
      <c r="AC17" s="1447"/>
      <c r="AD17" s="1447"/>
      <c r="AE17" s="1447"/>
      <c r="AF17" s="1447"/>
      <c r="AG17" s="1448"/>
      <c r="AH17" s="1448"/>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448"/>
      <c r="BD17" s="1448"/>
      <c r="BE17" s="1448"/>
      <c r="BF17" s="1448"/>
      <c r="BG17" s="1448"/>
      <c r="BH17" s="1448"/>
      <c r="BI17" s="1448"/>
      <c r="BJ17" s="1448"/>
      <c r="BK17" s="1448"/>
      <c r="BL17" s="1448"/>
    </row>
    <row r="18" spans="1:64" x14ac:dyDescent="0.25">
      <c r="A18" s="9263"/>
      <c r="B18" s="1454" t="s">
        <v>483</v>
      </c>
      <c r="C18" s="1439">
        <f t="shared" si="0"/>
        <v>0</v>
      </c>
      <c r="D18" s="1440"/>
      <c r="E18" s="1441"/>
      <c r="F18" s="1450"/>
      <c r="G18" s="1441"/>
      <c r="H18" s="1441"/>
      <c r="I18" s="1441"/>
      <c r="J18" s="1441"/>
      <c r="K18" s="1441"/>
      <c r="L18" s="1441"/>
      <c r="M18" s="1441"/>
      <c r="N18" s="1441"/>
      <c r="O18" s="1441"/>
      <c r="P18" s="1441"/>
      <c r="Q18" s="1441"/>
      <c r="R18" s="1441"/>
      <c r="S18" s="1441"/>
      <c r="T18" s="1451"/>
      <c r="U18" s="1452"/>
      <c r="V18" s="1452"/>
      <c r="W18" s="1452"/>
      <c r="X18" s="1446" t="str">
        <f t="shared" si="1"/>
        <v/>
      </c>
      <c r="Y18" s="1447"/>
      <c r="Z18" s="1447"/>
      <c r="AA18" s="1447"/>
      <c r="AB18" s="1447"/>
      <c r="AC18" s="1447"/>
      <c r="AD18" s="1447"/>
      <c r="AE18" s="1447"/>
      <c r="AF18" s="1447"/>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row>
    <row r="19" spans="1:64" x14ac:dyDescent="0.25">
      <c r="A19" s="1454" t="s">
        <v>3338</v>
      </c>
      <c r="B19" s="1438"/>
      <c r="C19" s="1439">
        <f t="shared" si="0"/>
        <v>0</v>
      </c>
      <c r="D19" s="1440"/>
      <c r="E19" s="1441"/>
      <c r="F19" s="1455"/>
      <c r="G19" s="1456"/>
      <c r="H19" s="1456"/>
      <c r="I19" s="1456"/>
      <c r="J19" s="1456"/>
      <c r="K19" s="1456"/>
      <c r="L19" s="1456"/>
      <c r="M19" s="1456"/>
      <c r="N19" s="1456"/>
      <c r="O19" s="1456"/>
      <c r="P19" s="1456"/>
      <c r="Q19" s="1456"/>
      <c r="R19" s="1456"/>
      <c r="S19" s="1456"/>
      <c r="T19" s="1457"/>
      <c r="U19" s="1458"/>
      <c r="V19" s="1458"/>
      <c r="W19" s="1458"/>
      <c r="X19" s="1446" t="str">
        <f t="shared" si="1"/>
        <v/>
      </c>
      <c r="Y19" s="1447"/>
      <c r="Z19" s="1447"/>
      <c r="AA19" s="1447"/>
      <c r="AB19" s="1447"/>
      <c r="AC19" s="1447"/>
      <c r="AD19" s="1447"/>
      <c r="AE19" s="1447"/>
      <c r="AF19" s="1447"/>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row>
    <row r="20" spans="1:64" x14ac:dyDescent="0.25">
      <c r="A20" s="1459" t="s">
        <v>122</v>
      </c>
      <c r="B20" s="1460"/>
      <c r="C20" s="1461">
        <f t="shared" si="0"/>
        <v>0</v>
      </c>
      <c r="D20" s="1462">
        <f>SUM(D14:D19)</f>
        <v>0</v>
      </c>
      <c r="E20" s="1463">
        <f t="shared" ref="E20:T20" si="2">SUM(E14:E19)</f>
        <v>0</v>
      </c>
      <c r="F20" s="1463">
        <f t="shared" si="2"/>
        <v>0</v>
      </c>
      <c r="G20" s="1464">
        <f t="shared" si="2"/>
        <v>0</v>
      </c>
      <c r="H20" s="1464">
        <f t="shared" si="2"/>
        <v>0</v>
      </c>
      <c r="I20" s="1464">
        <f t="shared" si="2"/>
        <v>0</v>
      </c>
      <c r="J20" s="1464">
        <f t="shared" si="2"/>
        <v>0</v>
      </c>
      <c r="K20" s="1464">
        <f t="shared" si="2"/>
        <v>0</v>
      </c>
      <c r="L20" s="1464">
        <f t="shared" si="2"/>
        <v>0</v>
      </c>
      <c r="M20" s="1464">
        <f t="shared" si="2"/>
        <v>0</v>
      </c>
      <c r="N20" s="1464">
        <f t="shared" si="2"/>
        <v>0</v>
      </c>
      <c r="O20" s="1464">
        <f t="shared" si="2"/>
        <v>0</v>
      </c>
      <c r="P20" s="1464">
        <f t="shared" si="2"/>
        <v>0</v>
      </c>
      <c r="Q20" s="1464">
        <f t="shared" si="2"/>
        <v>0</v>
      </c>
      <c r="R20" s="1464">
        <f t="shared" si="2"/>
        <v>0</v>
      </c>
      <c r="S20" s="1464">
        <f t="shared" si="2"/>
        <v>0</v>
      </c>
      <c r="T20" s="1465">
        <f t="shared" si="2"/>
        <v>0</v>
      </c>
      <c r="U20" s="1466">
        <f>+U14+U15+U17+U18+U19</f>
        <v>0</v>
      </c>
      <c r="V20" s="1466">
        <f>SUM(V14:V19)</f>
        <v>0</v>
      </c>
      <c r="W20" s="1466">
        <f>SUM(W14:W19)</f>
        <v>0</v>
      </c>
      <c r="X20" s="1467" t="str">
        <f t="shared" si="1"/>
        <v/>
      </c>
      <c r="Y20" s="1468"/>
      <c r="Z20" s="1468"/>
      <c r="AA20" s="1468"/>
      <c r="AB20" s="1468"/>
      <c r="AC20" s="1468"/>
      <c r="AD20" s="1468"/>
      <c r="AE20" s="1468"/>
      <c r="AF20" s="1468"/>
      <c r="AG20" s="1469"/>
      <c r="AH20" s="1469"/>
      <c r="AI20" s="1469"/>
      <c r="AJ20" s="1469"/>
      <c r="AK20" s="1469"/>
      <c r="AL20" s="1469"/>
      <c r="AM20" s="1469"/>
      <c r="AN20" s="1469"/>
      <c r="AO20" s="1469"/>
      <c r="AP20" s="1469"/>
      <c r="AQ20" s="1469"/>
      <c r="AR20" s="1469"/>
      <c r="AS20" s="1469"/>
      <c r="AT20" s="1469"/>
      <c r="AU20" s="1469"/>
      <c r="AV20" s="1469"/>
      <c r="AW20" s="1469"/>
      <c r="AX20" s="1469"/>
      <c r="AY20" s="1469"/>
      <c r="AZ20" s="1469"/>
      <c r="BA20" s="1469"/>
      <c r="BB20" s="1469"/>
      <c r="BC20" s="1469"/>
      <c r="BD20" s="1469"/>
      <c r="BE20" s="1469"/>
      <c r="BF20" s="1469"/>
      <c r="BG20" s="1469"/>
      <c r="BH20" s="1469"/>
      <c r="BI20" s="1469"/>
      <c r="BJ20" s="1469"/>
      <c r="BK20" s="1469"/>
      <c r="BL20" s="1469"/>
    </row>
    <row r="21" spans="1:64" ht="27" customHeight="1" x14ac:dyDescent="0.25">
      <c r="A21" s="1470" t="s">
        <v>3339</v>
      </c>
      <c r="B21" s="1471"/>
      <c r="C21" s="1472"/>
      <c r="D21" s="1472"/>
      <c r="E21" s="1472"/>
      <c r="F21" s="1472"/>
      <c r="G21" s="1472"/>
      <c r="H21" s="1472"/>
      <c r="I21" s="1472"/>
      <c r="J21" s="1472"/>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21"/>
      <c r="AH21" s="1421"/>
      <c r="AI21" s="1421"/>
      <c r="AJ21" s="1421"/>
      <c r="AK21" s="1421"/>
      <c r="AL21" s="1421"/>
      <c r="AM21" s="1421"/>
      <c r="AN21" s="1421"/>
      <c r="AO21" s="1421"/>
      <c r="AP21" s="1421"/>
      <c r="AQ21" s="1421"/>
      <c r="AR21" s="1421"/>
      <c r="AS21" s="1421"/>
      <c r="AT21" s="1421"/>
      <c r="AU21" s="1421"/>
      <c r="AV21" s="1421"/>
      <c r="AW21" s="1421"/>
      <c r="AX21" s="1421"/>
      <c r="AY21" s="1421"/>
      <c r="AZ21" s="1421"/>
      <c r="BA21" s="1422"/>
      <c r="BB21" s="1422"/>
      <c r="BC21" s="1422"/>
      <c r="BD21" s="1422"/>
      <c r="BE21" s="1422"/>
      <c r="BF21" s="1422"/>
      <c r="BG21" s="1422"/>
      <c r="BH21" s="1422"/>
      <c r="BI21" s="1422"/>
      <c r="BJ21" s="1422"/>
      <c r="BK21" s="1422"/>
      <c r="BL21" s="1422"/>
    </row>
    <row r="22" spans="1:64" x14ac:dyDescent="0.25">
      <c r="A22" s="9264"/>
      <c r="B22" s="9264" t="s">
        <v>50</v>
      </c>
      <c r="C22" s="9266" t="s">
        <v>2623</v>
      </c>
      <c r="D22" s="9267"/>
      <c r="E22" s="9267"/>
      <c r="F22" s="9267"/>
      <c r="G22" s="9267"/>
      <c r="H22" s="9267"/>
      <c r="I22" s="9267"/>
      <c r="J22" s="9267"/>
      <c r="K22" s="9267"/>
      <c r="L22" s="9267"/>
      <c r="M22" s="9267"/>
      <c r="N22" s="9267"/>
      <c r="O22" s="9267"/>
      <c r="P22" s="9267"/>
      <c r="Q22" s="9267"/>
      <c r="R22" s="9267"/>
      <c r="S22" s="9268"/>
      <c r="T22" s="9269" t="s">
        <v>6</v>
      </c>
      <c r="U22" s="9174"/>
      <c r="V22" s="1473"/>
      <c r="W22" s="1473"/>
      <c r="X22" s="1473"/>
      <c r="Y22" s="1473"/>
      <c r="Z22" s="1473"/>
      <c r="AA22" s="1473"/>
      <c r="AB22" s="1473"/>
      <c r="AC22" s="1473"/>
      <c r="AD22" s="1473"/>
      <c r="AE22" s="1473"/>
      <c r="AF22" s="1473"/>
      <c r="AG22" s="1469"/>
      <c r="AH22" s="1469"/>
      <c r="AI22" s="1469"/>
      <c r="AJ22" s="1469"/>
      <c r="AK22" s="1469"/>
      <c r="AL22" s="1469"/>
      <c r="AM22" s="1469"/>
      <c r="AN22" s="1469"/>
      <c r="AO22" s="1469"/>
      <c r="AP22" s="1469"/>
      <c r="AQ22" s="1469"/>
      <c r="AR22" s="1469"/>
      <c r="AS22" s="1469"/>
      <c r="AT22" s="1469"/>
      <c r="AU22" s="1469"/>
      <c r="AV22" s="1469"/>
      <c r="AW22" s="1469"/>
      <c r="AX22" s="1469"/>
      <c r="AY22" s="1469"/>
      <c r="AZ22" s="1469"/>
      <c r="BA22" s="9241"/>
      <c r="BB22" s="1469"/>
      <c r="BC22" s="1469"/>
      <c r="BD22" s="1469"/>
      <c r="BE22" s="1469"/>
      <c r="BF22" s="1469"/>
      <c r="BG22" s="1469"/>
      <c r="BH22" s="1469"/>
      <c r="BI22" s="9241"/>
      <c r="BJ22" s="1469"/>
      <c r="BK22" s="1469"/>
      <c r="BL22" s="1469"/>
    </row>
    <row r="23" spans="1:64" x14ac:dyDescent="0.25">
      <c r="A23" s="9265"/>
      <c r="B23" s="9265"/>
      <c r="C23" s="1432" t="s">
        <v>740</v>
      </c>
      <c r="D23" s="1433" t="s">
        <v>510</v>
      </c>
      <c r="E23" s="1433" t="s">
        <v>511</v>
      </c>
      <c r="F23" s="1434" t="s">
        <v>72</v>
      </c>
      <c r="G23" s="1433" t="s">
        <v>14</v>
      </c>
      <c r="H23" s="1433" t="s">
        <v>15</v>
      </c>
      <c r="I23" s="1433" t="s">
        <v>16</v>
      </c>
      <c r="J23" s="1433" t="s">
        <v>17</v>
      </c>
      <c r="K23" s="1433" t="s">
        <v>18</v>
      </c>
      <c r="L23" s="1433" t="s">
        <v>19</v>
      </c>
      <c r="M23" s="1433" t="s">
        <v>20</v>
      </c>
      <c r="N23" s="1433" t="s">
        <v>21</v>
      </c>
      <c r="O23" s="1433" t="s">
        <v>22</v>
      </c>
      <c r="P23" s="1433" t="s">
        <v>23</v>
      </c>
      <c r="Q23" s="1433" t="s">
        <v>24</v>
      </c>
      <c r="R23" s="1474" t="s">
        <v>25</v>
      </c>
      <c r="S23" s="1435" t="s">
        <v>26</v>
      </c>
      <c r="T23" s="1436" t="s">
        <v>81</v>
      </c>
      <c r="U23" s="1475" t="s">
        <v>56</v>
      </c>
      <c r="V23" s="1473"/>
      <c r="W23" s="1473"/>
      <c r="X23" s="1473"/>
      <c r="Y23" s="1473"/>
      <c r="Z23" s="1473"/>
      <c r="AA23" s="1473"/>
      <c r="AB23" s="1473"/>
      <c r="AC23" s="1473"/>
      <c r="AD23" s="1473"/>
      <c r="AE23" s="1473"/>
      <c r="AF23" s="1473"/>
      <c r="AG23" s="1469"/>
      <c r="AH23" s="1469"/>
      <c r="AI23" s="1469"/>
      <c r="AJ23" s="1469"/>
      <c r="AK23" s="1469"/>
      <c r="AL23" s="1469"/>
      <c r="AM23" s="1469"/>
      <c r="AN23" s="1469"/>
      <c r="AO23" s="1469"/>
      <c r="AP23" s="1469"/>
      <c r="AQ23" s="1469"/>
      <c r="AR23" s="1469"/>
      <c r="AS23" s="1469"/>
      <c r="AT23" s="1469"/>
      <c r="AU23" s="1469"/>
      <c r="AV23" s="1469"/>
      <c r="AW23" s="1469"/>
      <c r="AX23" s="1469"/>
      <c r="AY23" s="1469"/>
      <c r="AZ23" s="1469"/>
      <c r="BA23" s="9241"/>
      <c r="BB23" s="1469"/>
      <c r="BC23" s="1469"/>
      <c r="BD23" s="1469"/>
      <c r="BE23" s="1469"/>
      <c r="BF23" s="1469"/>
      <c r="BG23" s="1469"/>
      <c r="BH23" s="1469"/>
      <c r="BI23" s="9241"/>
      <c r="BJ23" s="1469"/>
      <c r="BK23" s="1469"/>
      <c r="BL23" s="1469"/>
    </row>
    <row r="24" spans="1:64" ht="22.5" customHeight="1" x14ac:dyDescent="0.25">
      <c r="A24" s="1476" t="s">
        <v>3340</v>
      </c>
      <c r="B24" s="1477">
        <f>SUM(C24:S24)</f>
        <v>0</v>
      </c>
      <c r="C24" s="1478"/>
      <c r="D24" s="1479"/>
      <c r="E24" s="1479"/>
      <c r="F24" s="1479"/>
      <c r="G24" s="1479"/>
      <c r="H24" s="1479"/>
      <c r="I24" s="1479"/>
      <c r="J24" s="1479"/>
      <c r="K24" s="1479"/>
      <c r="L24" s="1479"/>
      <c r="M24" s="1479"/>
      <c r="N24" s="1479"/>
      <c r="O24" s="1479"/>
      <c r="P24" s="1479"/>
      <c r="Q24" s="1479"/>
      <c r="R24" s="1479"/>
      <c r="S24" s="1480"/>
      <c r="T24" s="1481"/>
      <c r="U24" s="1481"/>
      <c r="V24" s="1482" t="str">
        <f>IF(B24=SUM(T24:U24),"","No coincide el total con la desagregacion por Sexo")</f>
        <v/>
      </c>
      <c r="W24" s="1468"/>
      <c r="X24" s="1468"/>
      <c r="Y24" s="1468"/>
      <c r="Z24" s="1468"/>
      <c r="AA24" s="1468"/>
      <c r="AB24" s="1468"/>
      <c r="AC24" s="1468"/>
      <c r="AD24" s="1468"/>
      <c r="AE24" s="1468"/>
      <c r="AF24" s="1468"/>
      <c r="AG24" s="1469"/>
      <c r="AH24" s="1469"/>
      <c r="AI24" s="1469"/>
      <c r="AJ24" s="1469"/>
      <c r="AK24" s="1469"/>
      <c r="AL24" s="1469"/>
      <c r="AM24" s="1469"/>
      <c r="AN24" s="1469"/>
      <c r="AO24" s="1469"/>
      <c r="AP24" s="1469"/>
      <c r="AQ24" s="1469"/>
      <c r="AR24" s="1469"/>
      <c r="AS24" s="1469"/>
      <c r="AT24" s="1469"/>
      <c r="AU24" s="1469"/>
      <c r="AV24" s="1469"/>
      <c r="AW24" s="1469"/>
      <c r="AX24" s="1469"/>
      <c r="AY24" s="1469"/>
      <c r="AZ24" s="1469"/>
      <c r="BA24" s="1469"/>
      <c r="BB24" s="1469"/>
      <c r="BC24" s="1469"/>
      <c r="BD24" s="1469"/>
      <c r="BE24" s="1469"/>
      <c r="BF24" s="1469"/>
      <c r="BG24" s="1469"/>
      <c r="BH24" s="1469"/>
      <c r="BI24" s="1469"/>
      <c r="BJ24" s="1469"/>
      <c r="BK24" s="1469"/>
      <c r="BL24" s="1469"/>
    </row>
    <row r="25" spans="1:64" x14ac:dyDescent="0.25">
      <c r="A25" s="1427" t="s">
        <v>3341</v>
      </c>
      <c r="B25" s="1483"/>
      <c r="C25" s="278"/>
      <c r="D25" s="278"/>
      <c r="E25" s="1429"/>
      <c r="F25" s="1429"/>
      <c r="G25" s="1429"/>
      <c r="H25" s="1429"/>
      <c r="I25" s="1429"/>
      <c r="J25" s="1429"/>
      <c r="K25" s="1429"/>
      <c r="L25" s="1429"/>
      <c r="M25" s="1429"/>
      <c r="N25" s="1429"/>
      <c r="O25" s="1429"/>
      <c r="P25" s="1429"/>
      <c r="Q25" s="1429"/>
      <c r="R25" s="1429"/>
      <c r="S25" s="1429"/>
      <c r="T25" s="1429"/>
      <c r="U25" s="1429"/>
      <c r="V25" s="1420"/>
      <c r="W25" s="1420"/>
      <c r="X25" s="1420"/>
      <c r="Y25" s="1420"/>
      <c r="Z25" s="1420"/>
      <c r="AA25" s="1420"/>
      <c r="AB25" s="1420"/>
      <c r="AC25" s="1420"/>
      <c r="AD25" s="1420"/>
      <c r="AE25" s="1420"/>
      <c r="AF25" s="1420"/>
      <c r="AG25" s="1421"/>
      <c r="AH25" s="1421"/>
      <c r="AI25" s="1421"/>
      <c r="AJ25" s="1421"/>
      <c r="AK25" s="1421"/>
      <c r="AL25" s="1421"/>
      <c r="AM25" s="1421"/>
      <c r="AN25" s="1421"/>
      <c r="AO25" s="1421"/>
      <c r="AP25" s="1421"/>
      <c r="AQ25" s="1421"/>
      <c r="AR25" s="1421"/>
      <c r="AS25" s="1421"/>
      <c r="AT25" s="1421"/>
      <c r="AU25" s="1421"/>
      <c r="AV25" s="1421"/>
      <c r="AW25" s="1421"/>
      <c r="AX25" s="1421"/>
      <c r="AY25" s="1421"/>
      <c r="AZ25" s="1421"/>
      <c r="BA25" s="1422"/>
      <c r="BB25" s="1422"/>
      <c r="BC25" s="1422"/>
      <c r="BD25" s="1422"/>
      <c r="BE25" s="1422"/>
      <c r="BF25" s="1422"/>
      <c r="BG25" s="1422"/>
      <c r="BH25" s="1484"/>
      <c r="BI25" s="1484"/>
      <c r="BJ25" s="1484"/>
      <c r="BK25" s="1422"/>
      <c r="BL25" s="1422"/>
    </row>
    <row r="26" spans="1:64" x14ac:dyDescent="0.25">
      <c r="A26" s="1427" t="s">
        <v>3342</v>
      </c>
      <c r="B26" s="1429"/>
      <c r="C26" s="1429"/>
      <c r="D26" s="1429"/>
      <c r="E26" s="1429"/>
      <c r="F26" s="1429"/>
      <c r="G26" s="1429"/>
      <c r="H26" s="1429"/>
      <c r="I26" s="1429"/>
      <c r="J26" s="1429"/>
      <c r="K26" s="1420"/>
      <c r="L26" s="1420"/>
      <c r="M26" s="1420"/>
      <c r="N26" s="1420"/>
      <c r="O26" s="1420"/>
      <c r="P26" s="1420"/>
      <c r="Q26" s="1420"/>
      <c r="R26" s="1420"/>
      <c r="S26" s="1420"/>
      <c r="T26" s="1420"/>
      <c r="U26" s="1420"/>
      <c r="V26" s="1420"/>
      <c r="W26" s="1420"/>
      <c r="X26" s="1420"/>
      <c r="Y26" s="1420"/>
      <c r="Z26" s="1420"/>
      <c r="AA26" s="1420"/>
      <c r="AB26" s="1420"/>
      <c r="AC26" s="1420"/>
      <c r="AD26" s="1420"/>
      <c r="AE26" s="223"/>
      <c r="AF26" s="223"/>
      <c r="AG26" s="223"/>
      <c r="AH26" s="223"/>
      <c r="AI26" s="223"/>
      <c r="AJ26" s="223"/>
      <c r="AK26" s="223"/>
      <c r="AL26" s="1421"/>
      <c r="AM26" s="1421"/>
      <c r="AN26" s="1421"/>
      <c r="AO26" s="1421"/>
      <c r="AP26" s="1421"/>
      <c r="AQ26" s="1421"/>
      <c r="AR26" s="1421"/>
      <c r="AS26" s="1421"/>
      <c r="AT26" s="1421"/>
      <c r="AU26" s="1421"/>
      <c r="AV26" s="1421"/>
      <c r="AW26" s="1421"/>
      <c r="AX26" s="1421"/>
      <c r="AY26" s="1421"/>
      <c r="AZ26" s="1421"/>
      <c r="BA26" s="1422"/>
      <c r="BB26" s="1422"/>
      <c r="BC26" s="1422"/>
      <c r="BD26" s="1422"/>
      <c r="BE26" s="1422"/>
      <c r="BF26" s="1422"/>
      <c r="BG26" s="1422"/>
      <c r="BH26" s="1484"/>
      <c r="BI26" s="1484"/>
      <c r="BJ26" s="1484"/>
      <c r="BK26" s="1422"/>
      <c r="BL26" s="1422"/>
    </row>
    <row r="27" spans="1:64" x14ac:dyDescent="0.25">
      <c r="A27" s="9232" t="s">
        <v>912</v>
      </c>
      <c r="B27" s="9232" t="s">
        <v>50</v>
      </c>
      <c r="C27" s="9233" t="s">
        <v>3343</v>
      </c>
      <c r="D27" s="9234"/>
      <c r="E27" s="9234"/>
      <c r="F27" s="9234"/>
      <c r="G27" s="9234"/>
      <c r="H27" s="9234"/>
      <c r="I27" s="9234"/>
      <c r="J27" s="9234"/>
      <c r="K27" s="9234"/>
      <c r="L27" s="9234"/>
      <c r="M27" s="9234"/>
      <c r="N27" s="9234"/>
      <c r="O27" s="9234"/>
      <c r="P27" s="9234"/>
      <c r="Q27" s="9234"/>
      <c r="R27" s="9234"/>
      <c r="S27" s="9234"/>
      <c r="T27" s="9234"/>
      <c r="U27" s="9235"/>
      <c r="V27" s="9242" t="s">
        <v>3344</v>
      </c>
      <c r="W27" s="9243"/>
      <c r="X27" s="9246" t="s">
        <v>3345</v>
      </c>
      <c r="Y27" s="9158"/>
      <c r="Z27" s="9248" t="s">
        <v>3346</v>
      </c>
      <c r="AA27" s="9249"/>
      <c r="AB27" s="9249"/>
      <c r="AC27" s="9249"/>
      <c r="AD27" s="9249"/>
      <c r="AE27" s="9249"/>
      <c r="AF27" s="9249"/>
      <c r="AG27" s="9249"/>
      <c r="AH27" s="9250"/>
      <c r="AI27" s="1812"/>
      <c r="AJ27" s="9251" t="s">
        <v>3347</v>
      </c>
      <c r="AK27" s="9251" t="s">
        <v>3348</v>
      </c>
      <c r="AL27" s="1421"/>
      <c r="AM27" s="1421"/>
      <c r="AN27" s="1421"/>
      <c r="AO27" s="1421"/>
      <c r="AP27" s="1421"/>
      <c r="AQ27" s="1421"/>
      <c r="AR27" s="1421"/>
      <c r="AS27" s="1421"/>
      <c r="AT27" s="1421"/>
      <c r="AU27" s="1421"/>
      <c r="AV27" s="1421"/>
      <c r="AW27" s="1421"/>
      <c r="AX27" s="1421"/>
      <c r="AY27" s="1421"/>
      <c r="AZ27" s="1421"/>
      <c r="BA27" s="9135"/>
      <c r="BB27" s="1422"/>
      <c r="BC27" s="1422"/>
      <c r="BD27" s="1422"/>
      <c r="BE27" s="1422"/>
      <c r="BF27" s="1422"/>
      <c r="BG27" s="1422"/>
      <c r="BH27" s="1484"/>
      <c r="BI27" s="9135"/>
      <c r="BJ27" s="9272"/>
      <c r="BK27" s="9272"/>
      <c r="BL27" s="1422"/>
    </row>
    <row r="28" spans="1:64" x14ac:dyDescent="0.25">
      <c r="A28" s="9232"/>
      <c r="B28" s="9232"/>
      <c r="C28" s="9236" t="s">
        <v>2623</v>
      </c>
      <c r="D28" s="9236"/>
      <c r="E28" s="9236"/>
      <c r="F28" s="9236"/>
      <c r="G28" s="9236"/>
      <c r="H28" s="9236"/>
      <c r="I28" s="9236"/>
      <c r="J28" s="9236"/>
      <c r="K28" s="9236"/>
      <c r="L28" s="9236"/>
      <c r="M28" s="9236"/>
      <c r="N28" s="9236"/>
      <c r="O28" s="9236"/>
      <c r="P28" s="9236"/>
      <c r="Q28" s="9236"/>
      <c r="R28" s="9236"/>
      <c r="S28" s="9236"/>
      <c r="T28" s="9269" t="s">
        <v>6</v>
      </c>
      <c r="U28" s="9174"/>
      <c r="V28" s="9244"/>
      <c r="W28" s="9245"/>
      <c r="X28" s="9247"/>
      <c r="Y28" s="9159"/>
      <c r="Z28" s="9237" t="s">
        <v>1760</v>
      </c>
      <c r="AA28" s="9238"/>
      <c r="AB28" s="9238"/>
      <c r="AC28" s="9239"/>
      <c r="AD28" s="1813"/>
      <c r="AE28" s="9237" t="s">
        <v>1761</v>
      </c>
      <c r="AF28" s="9238"/>
      <c r="AG28" s="9238"/>
      <c r="AH28" s="9240"/>
      <c r="AI28" s="1814"/>
      <c r="AJ28" s="9252"/>
      <c r="AK28" s="9252"/>
      <c r="AL28" s="1421"/>
      <c r="AM28" s="1421"/>
      <c r="AN28" s="1421"/>
      <c r="AO28" s="1421"/>
      <c r="AP28" s="1421"/>
      <c r="AQ28" s="1421"/>
      <c r="AR28" s="1421"/>
      <c r="AS28" s="1421"/>
      <c r="AT28" s="1421"/>
      <c r="AU28" s="1421"/>
      <c r="AV28" s="1421"/>
      <c r="AW28" s="1421"/>
      <c r="AX28" s="1421"/>
      <c r="AY28" s="1421"/>
      <c r="AZ28" s="1485"/>
      <c r="BA28" s="9135"/>
      <c r="BB28" s="1484"/>
      <c r="BC28" s="1484"/>
      <c r="BD28" s="1484"/>
      <c r="BE28" s="1484"/>
      <c r="BF28" s="1484"/>
      <c r="BG28" s="1484"/>
      <c r="BH28" s="1484"/>
      <c r="BI28" s="9135"/>
      <c r="BJ28" s="9272"/>
      <c r="BK28" s="9272"/>
      <c r="BL28" s="1484"/>
    </row>
    <row r="29" spans="1:64" ht="70.5" customHeight="1" x14ac:dyDescent="0.25">
      <c r="A29" s="9232"/>
      <c r="B29" s="9232"/>
      <c r="C29" s="1745" t="s">
        <v>740</v>
      </c>
      <c r="D29" s="1746" t="s">
        <v>510</v>
      </c>
      <c r="E29" s="1746" t="s">
        <v>511</v>
      </c>
      <c r="F29" s="1746" t="s">
        <v>72</v>
      </c>
      <c r="G29" s="1746" t="s">
        <v>14</v>
      </c>
      <c r="H29" s="1746" t="s">
        <v>15</v>
      </c>
      <c r="I29" s="1746" t="s">
        <v>16</v>
      </c>
      <c r="J29" s="1746" t="s">
        <v>17</v>
      </c>
      <c r="K29" s="1746" t="s">
        <v>18</v>
      </c>
      <c r="L29" s="1746" t="s">
        <v>19</v>
      </c>
      <c r="M29" s="1746" t="s">
        <v>20</v>
      </c>
      <c r="N29" s="1746" t="s">
        <v>21</v>
      </c>
      <c r="O29" s="1746" t="s">
        <v>22</v>
      </c>
      <c r="P29" s="1746" t="s">
        <v>23</v>
      </c>
      <c r="Q29" s="1746" t="s">
        <v>24</v>
      </c>
      <c r="R29" s="1746" t="s">
        <v>25</v>
      </c>
      <c r="S29" s="1784" t="s">
        <v>26</v>
      </c>
      <c r="T29" s="1486" t="s">
        <v>81</v>
      </c>
      <c r="U29" s="1475" t="s">
        <v>56</v>
      </c>
      <c r="V29" s="590" t="s">
        <v>1766</v>
      </c>
      <c r="W29" s="590" t="s">
        <v>1767</v>
      </c>
      <c r="X29" s="573" t="s">
        <v>1768</v>
      </c>
      <c r="Y29" s="1815" t="s">
        <v>1769</v>
      </c>
      <c r="Z29" s="1816" t="s">
        <v>50</v>
      </c>
      <c r="AA29" s="1817" t="s">
        <v>1762</v>
      </c>
      <c r="AB29" s="1746" t="s">
        <v>3349</v>
      </c>
      <c r="AC29" s="1784" t="s">
        <v>1763</v>
      </c>
      <c r="AD29" s="1818" t="s">
        <v>2383</v>
      </c>
      <c r="AE29" s="1817" t="s">
        <v>50</v>
      </c>
      <c r="AF29" s="1817" t="s">
        <v>1762</v>
      </c>
      <c r="AG29" s="1746" t="s">
        <v>3349</v>
      </c>
      <c r="AH29" s="1784" t="s">
        <v>1763</v>
      </c>
      <c r="AI29" s="1784" t="s">
        <v>2383</v>
      </c>
      <c r="AJ29" s="9253"/>
      <c r="AK29" s="9253"/>
      <c r="AL29" s="1421"/>
      <c r="AM29" s="1421"/>
      <c r="AN29" s="1421"/>
      <c r="AO29" s="1421"/>
      <c r="AP29" s="1421"/>
      <c r="AQ29" s="1421"/>
      <c r="AR29" s="1421"/>
      <c r="AS29" s="1421"/>
      <c r="AT29" s="1421"/>
      <c r="AU29" s="1421"/>
      <c r="AV29" s="1421"/>
      <c r="AW29" s="1421"/>
      <c r="AX29" s="1421"/>
      <c r="AY29" s="1421"/>
      <c r="AZ29" s="1485"/>
      <c r="BA29" s="9135"/>
      <c r="BB29" s="1484"/>
      <c r="BC29" s="1484"/>
      <c r="BD29" s="1484"/>
      <c r="BE29" s="1484"/>
      <c r="BF29" s="1484"/>
      <c r="BG29" s="1484"/>
      <c r="BH29" s="1484"/>
      <c r="BI29" s="9135"/>
      <c r="BJ29" s="1488"/>
      <c r="BK29" s="1488"/>
      <c r="BL29" s="1484"/>
    </row>
    <row r="30" spans="1:64" ht="28.5" customHeight="1" x14ac:dyDescent="0.25">
      <c r="A30" s="1489" t="s">
        <v>3350</v>
      </c>
      <c r="B30" s="1439">
        <f t="shared" ref="B30:B44" si="3">SUM(C30:S30)</f>
        <v>0</v>
      </c>
      <c r="C30" s="704"/>
      <c r="D30" s="373"/>
      <c r="E30" s="373"/>
      <c r="F30" s="373"/>
      <c r="G30" s="373"/>
      <c r="H30" s="373"/>
      <c r="I30" s="373"/>
      <c r="J30" s="373"/>
      <c r="K30" s="373"/>
      <c r="L30" s="373"/>
      <c r="M30" s="373"/>
      <c r="N30" s="373"/>
      <c r="O30" s="373"/>
      <c r="P30" s="373"/>
      <c r="Q30" s="373"/>
      <c r="R30" s="373"/>
      <c r="S30" s="705"/>
      <c r="T30" s="710"/>
      <c r="U30" s="709"/>
      <c r="V30" s="704"/>
      <c r="W30" s="705"/>
      <c r="X30" s="704"/>
      <c r="Y30" s="705"/>
      <c r="Z30" s="828">
        <f t="shared" ref="Z30:Z44" si="4">SUM(AA30:AC30)</f>
        <v>0</v>
      </c>
      <c r="AA30" s="41"/>
      <c r="AB30" s="42"/>
      <c r="AC30" s="63"/>
      <c r="AD30" s="1091"/>
      <c r="AE30" s="828">
        <f t="shared" ref="AE30:AE44" si="5">SUM(AF30:AH30)</f>
        <v>0</v>
      </c>
      <c r="AF30" s="41"/>
      <c r="AG30" s="42"/>
      <c r="AH30" s="63"/>
      <c r="AI30" s="1091"/>
      <c r="AJ30" s="1401"/>
      <c r="AK30" s="44"/>
      <c r="AL30" s="1421"/>
      <c r="AM30" s="1421"/>
      <c r="AN30" s="1421"/>
      <c r="AO30" s="1421"/>
      <c r="AP30" s="1421"/>
      <c r="AQ30" s="1421"/>
      <c r="AR30" s="1421"/>
      <c r="AS30" s="1421"/>
      <c r="AT30" s="1421"/>
      <c r="AU30" s="1421"/>
      <c r="AV30" s="1421"/>
      <c r="AW30" s="1421"/>
      <c r="AX30" s="1421"/>
      <c r="AY30" s="1421"/>
      <c r="AZ30" s="1421"/>
      <c r="BA30" s="1422"/>
      <c r="BB30" s="1422"/>
      <c r="BC30" s="1422"/>
      <c r="BD30" s="1422"/>
      <c r="BE30" s="1422"/>
      <c r="BF30" s="1422"/>
      <c r="BG30" s="1422"/>
      <c r="BH30" s="1422"/>
      <c r="BI30" s="1422"/>
      <c r="BJ30" s="1422"/>
      <c r="BK30" s="1422"/>
      <c r="BL30" s="1422"/>
    </row>
    <row r="31" spans="1:64" x14ac:dyDescent="0.25">
      <c r="A31" s="1490" t="s">
        <v>3351</v>
      </c>
      <c r="B31" s="1439">
        <f t="shared" si="3"/>
        <v>0</v>
      </c>
      <c r="C31" s="41"/>
      <c r="D31" s="42"/>
      <c r="E31" s="42"/>
      <c r="F31" s="42"/>
      <c r="G31" s="42"/>
      <c r="H31" s="42"/>
      <c r="I31" s="42"/>
      <c r="J31" s="42"/>
      <c r="K31" s="42"/>
      <c r="L31" s="42"/>
      <c r="M31" s="42"/>
      <c r="N31" s="42"/>
      <c r="O31" s="42"/>
      <c r="P31" s="42"/>
      <c r="Q31" s="42"/>
      <c r="R31" s="42"/>
      <c r="S31" s="63"/>
      <c r="T31" s="296"/>
      <c r="U31" s="44"/>
      <c r="V31" s="41"/>
      <c r="W31" s="63"/>
      <c r="X31" s="41"/>
      <c r="Y31" s="63"/>
      <c r="Z31" s="828">
        <f t="shared" si="4"/>
        <v>0</v>
      </c>
      <c r="AA31" s="41"/>
      <c r="AB31" s="42"/>
      <c r="AC31" s="63"/>
      <c r="AD31" s="1091"/>
      <c r="AE31" s="828">
        <f t="shared" si="5"/>
        <v>0</v>
      </c>
      <c r="AF31" s="41"/>
      <c r="AG31" s="42"/>
      <c r="AH31" s="63"/>
      <c r="AI31" s="1091"/>
      <c r="AJ31" s="1401"/>
      <c r="AK31" s="44"/>
      <c r="AL31" s="1421"/>
      <c r="AM31" s="1421"/>
      <c r="AN31" s="1421"/>
      <c r="AO31" s="1421"/>
      <c r="AP31" s="1421"/>
      <c r="AQ31" s="1421"/>
      <c r="AR31" s="1421"/>
      <c r="AS31" s="1421"/>
      <c r="AT31" s="1421"/>
      <c r="AU31" s="1421"/>
      <c r="AV31" s="1421"/>
      <c r="AW31" s="1421"/>
      <c r="AX31" s="1421"/>
      <c r="AY31" s="1421"/>
      <c r="AZ31" s="1421"/>
      <c r="BA31" s="1422"/>
      <c r="BB31" s="1491"/>
      <c r="BC31" s="1491"/>
      <c r="BD31" s="1491"/>
      <c r="BE31" s="1491"/>
      <c r="BF31" s="1491"/>
      <c r="BG31" s="1491"/>
      <c r="BH31" s="1491"/>
      <c r="BI31" s="1422"/>
      <c r="BJ31" s="1422"/>
      <c r="BK31" s="1422"/>
      <c r="BL31" s="1422"/>
    </row>
    <row r="32" spans="1:64" x14ac:dyDescent="0.25">
      <c r="A32" s="1490" t="s">
        <v>3352</v>
      </c>
      <c r="B32" s="1439">
        <f t="shared" si="3"/>
        <v>0</v>
      </c>
      <c r="C32" s="41"/>
      <c r="D32" s="42"/>
      <c r="E32" s="42"/>
      <c r="F32" s="42"/>
      <c r="G32" s="42"/>
      <c r="H32" s="42"/>
      <c r="I32" s="42"/>
      <c r="J32" s="42"/>
      <c r="K32" s="42"/>
      <c r="L32" s="42"/>
      <c r="M32" s="42"/>
      <c r="N32" s="42"/>
      <c r="O32" s="42"/>
      <c r="P32" s="42"/>
      <c r="Q32" s="42"/>
      <c r="R32" s="42"/>
      <c r="S32" s="63"/>
      <c r="T32" s="296"/>
      <c r="U32" s="44"/>
      <c r="V32" s="41"/>
      <c r="W32" s="63"/>
      <c r="X32" s="41"/>
      <c r="Y32" s="63"/>
      <c r="Z32" s="828">
        <f t="shared" si="4"/>
        <v>0</v>
      </c>
      <c r="AA32" s="41"/>
      <c r="AB32" s="42"/>
      <c r="AC32" s="63"/>
      <c r="AD32" s="1091"/>
      <c r="AE32" s="828">
        <f t="shared" si="5"/>
        <v>0</v>
      </c>
      <c r="AF32" s="41"/>
      <c r="AG32" s="42"/>
      <c r="AH32" s="63"/>
      <c r="AI32" s="1091"/>
      <c r="AJ32" s="1401"/>
      <c r="AK32" s="44"/>
      <c r="AL32" s="1421"/>
      <c r="AM32" s="1421"/>
      <c r="AN32" s="1421"/>
      <c r="AO32" s="1421"/>
      <c r="AP32" s="1421"/>
      <c r="AQ32" s="1421"/>
      <c r="AR32" s="1421"/>
      <c r="AS32" s="1421"/>
      <c r="AT32" s="1421"/>
      <c r="AU32" s="1421"/>
      <c r="AV32" s="1421"/>
      <c r="AW32" s="1421"/>
      <c r="AX32" s="1421"/>
      <c r="AY32" s="1421"/>
      <c r="AZ32" s="1421"/>
      <c r="BA32" s="1422"/>
      <c r="BB32" s="1491"/>
      <c r="BC32" s="1491"/>
      <c r="BD32" s="1491"/>
      <c r="BE32" s="1491"/>
      <c r="BF32" s="1491"/>
      <c r="BG32" s="1491"/>
      <c r="BH32" s="1491"/>
      <c r="BI32" s="1422"/>
      <c r="BJ32" s="1422"/>
      <c r="BK32" s="1422"/>
      <c r="BL32" s="1422"/>
    </row>
    <row r="33" spans="1:64" x14ac:dyDescent="0.25">
      <c r="A33" s="1490" t="s">
        <v>3353</v>
      </c>
      <c r="B33" s="1439">
        <f t="shared" si="3"/>
        <v>0</v>
      </c>
      <c r="C33" s="41"/>
      <c r="D33" s="42"/>
      <c r="E33" s="42"/>
      <c r="F33" s="42"/>
      <c r="G33" s="42"/>
      <c r="H33" s="42"/>
      <c r="I33" s="42"/>
      <c r="J33" s="42"/>
      <c r="K33" s="42"/>
      <c r="L33" s="42"/>
      <c r="M33" s="42"/>
      <c r="N33" s="42"/>
      <c r="O33" s="42"/>
      <c r="P33" s="42"/>
      <c r="Q33" s="42"/>
      <c r="R33" s="42"/>
      <c r="S33" s="63"/>
      <c r="T33" s="296"/>
      <c r="U33" s="44"/>
      <c r="V33" s="41"/>
      <c r="W33" s="63"/>
      <c r="X33" s="41"/>
      <c r="Y33" s="63"/>
      <c r="Z33" s="828">
        <f t="shared" si="4"/>
        <v>0</v>
      </c>
      <c r="AA33" s="41"/>
      <c r="AB33" s="42"/>
      <c r="AC33" s="63"/>
      <c r="AD33" s="1091"/>
      <c r="AE33" s="828">
        <f t="shared" si="5"/>
        <v>0</v>
      </c>
      <c r="AF33" s="41"/>
      <c r="AG33" s="42"/>
      <c r="AH33" s="63"/>
      <c r="AI33" s="1091"/>
      <c r="AJ33" s="1401"/>
      <c r="AK33" s="44"/>
      <c r="AL33" s="1421"/>
      <c r="AM33" s="1421"/>
      <c r="AN33" s="1421"/>
      <c r="AO33" s="1421"/>
      <c r="AP33" s="1421"/>
      <c r="AQ33" s="1421"/>
      <c r="AR33" s="1421"/>
      <c r="AS33" s="1421"/>
      <c r="AT33" s="1421"/>
      <c r="AU33" s="1421"/>
      <c r="AV33" s="1421"/>
      <c r="AW33" s="1421"/>
      <c r="AX33" s="1421"/>
      <c r="AY33" s="1421"/>
      <c r="AZ33" s="1421"/>
      <c r="BA33" s="1422"/>
      <c r="BB33" s="1491"/>
      <c r="BC33" s="1491"/>
      <c r="BD33" s="1491"/>
      <c r="BE33" s="1491"/>
      <c r="BF33" s="1491"/>
      <c r="BG33" s="1491"/>
      <c r="BH33" s="1491"/>
      <c r="BI33" s="1422"/>
      <c r="BJ33" s="1422"/>
      <c r="BK33" s="1422"/>
      <c r="BL33" s="1422"/>
    </row>
    <row r="34" spans="1:64" x14ac:dyDescent="0.25">
      <c r="A34" s="1490" t="s">
        <v>3354</v>
      </c>
      <c r="B34" s="1439">
        <f t="shared" si="3"/>
        <v>0</v>
      </c>
      <c r="C34" s="41"/>
      <c r="D34" s="42"/>
      <c r="E34" s="42"/>
      <c r="F34" s="42"/>
      <c r="G34" s="42"/>
      <c r="H34" s="42"/>
      <c r="I34" s="42"/>
      <c r="J34" s="42"/>
      <c r="K34" s="42"/>
      <c r="L34" s="42"/>
      <c r="M34" s="42"/>
      <c r="N34" s="42"/>
      <c r="O34" s="42"/>
      <c r="P34" s="42"/>
      <c r="Q34" s="42"/>
      <c r="R34" s="42"/>
      <c r="S34" s="63"/>
      <c r="T34" s="296"/>
      <c r="U34" s="44"/>
      <c r="V34" s="41"/>
      <c r="W34" s="63"/>
      <c r="X34" s="41"/>
      <c r="Y34" s="63"/>
      <c r="Z34" s="828">
        <f t="shared" si="4"/>
        <v>0</v>
      </c>
      <c r="AA34" s="41"/>
      <c r="AB34" s="42"/>
      <c r="AC34" s="63"/>
      <c r="AD34" s="1091"/>
      <c r="AE34" s="828">
        <f t="shared" si="5"/>
        <v>0</v>
      </c>
      <c r="AF34" s="41"/>
      <c r="AG34" s="42"/>
      <c r="AH34" s="63"/>
      <c r="AI34" s="1091"/>
      <c r="AJ34" s="1401"/>
      <c r="AK34" s="44"/>
      <c r="AL34" s="1421"/>
      <c r="AM34" s="1421"/>
      <c r="AN34" s="1421"/>
      <c r="AO34" s="1421"/>
      <c r="AP34" s="1421"/>
      <c r="AQ34" s="1421"/>
      <c r="AR34" s="1421"/>
      <c r="AS34" s="1421"/>
      <c r="AT34" s="1421"/>
      <c r="AU34" s="1421"/>
      <c r="AV34" s="1421"/>
      <c r="AW34" s="1421"/>
      <c r="AX34" s="1421"/>
      <c r="AY34" s="1421"/>
      <c r="AZ34" s="1421"/>
      <c r="BA34" s="1422"/>
      <c r="BB34" s="1491"/>
      <c r="BC34" s="1491"/>
      <c r="BD34" s="1491"/>
      <c r="BE34" s="1491"/>
      <c r="BF34" s="1491"/>
      <c r="BG34" s="1491"/>
      <c r="BH34" s="1491"/>
      <c r="BI34" s="1422"/>
      <c r="BJ34" s="1422"/>
      <c r="BK34" s="1422"/>
      <c r="BL34" s="1422"/>
    </row>
    <row r="35" spans="1:64" x14ac:dyDescent="0.25">
      <c r="A35" s="1490" t="s">
        <v>3355</v>
      </c>
      <c r="B35" s="1439">
        <f t="shared" si="3"/>
        <v>0</v>
      </c>
      <c r="C35" s="41"/>
      <c r="D35" s="42"/>
      <c r="E35" s="42"/>
      <c r="F35" s="42"/>
      <c r="G35" s="42"/>
      <c r="H35" s="42"/>
      <c r="I35" s="42"/>
      <c r="J35" s="42"/>
      <c r="K35" s="42"/>
      <c r="L35" s="42"/>
      <c r="M35" s="42"/>
      <c r="N35" s="42"/>
      <c r="O35" s="42"/>
      <c r="P35" s="42"/>
      <c r="Q35" s="42"/>
      <c r="R35" s="42"/>
      <c r="S35" s="63"/>
      <c r="T35" s="296"/>
      <c r="U35" s="44"/>
      <c r="V35" s="41"/>
      <c r="W35" s="63"/>
      <c r="X35" s="41"/>
      <c r="Y35" s="63"/>
      <c r="Z35" s="828">
        <f t="shared" si="4"/>
        <v>0</v>
      </c>
      <c r="AA35" s="41"/>
      <c r="AB35" s="42"/>
      <c r="AC35" s="63"/>
      <c r="AD35" s="1091"/>
      <c r="AE35" s="828">
        <f t="shared" si="5"/>
        <v>0</v>
      </c>
      <c r="AF35" s="41"/>
      <c r="AG35" s="42"/>
      <c r="AH35" s="63"/>
      <c r="AI35" s="1091"/>
      <c r="AJ35" s="1401"/>
      <c r="AK35" s="44"/>
      <c r="AL35" s="1421"/>
      <c r="AM35" s="1421"/>
      <c r="AN35" s="1421"/>
      <c r="AO35" s="1421"/>
      <c r="AP35" s="1421"/>
      <c r="AQ35" s="1421"/>
      <c r="AR35" s="1421"/>
      <c r="AS35" s="1421"/>
      <c r="AT35" s="1421"/>
      <c r="AU35" s="1421"/>
      <c r="AV35" s="1421"/>
      <c r="AW35" s="1421"/>
      <c r="AX35" s="1421"/>
      <c r="AY35" s="1421"/>
      <c r="AZ35" s="1421"/>
      <c r="BA35" s="1422"/>
      <c r="BB35" s="1491"/>
      <c r="BC35" s="1491"/>
      <c r="BD35" s="1491"/>
      <c r="BE35" s="1491"/>
      <c r="BF35" s="1491"/>
      <c r="BG35" s="1491"/>
      <c r="BH35" s="1491"/>
      <c r="BI35" s="1422"/>
      <c r="BJ35" s="1422"/>
      <c r="BK35" s="1422"/>
      <c r="BL35" s="1422"/>
    </row>
    <row r="36" spans="1:64" x14ac:dyDescent="0.25">
      <c r="A36" s="1490" t="s">
        <v>3356</v>
      </c>
      <c r="B36" s="1439">
        <f t="shared" si="3"/>
        <v>0</v>
      </c>
      <c r="C36" s="41"/>
      <c r="D36" s="42"/>
      <c r="E36" s="42"/>
      <c r="F36" s="42"/>
      <c r="G36" s="42"/>
      <c r="H36" s="42"/>
      <c r="I36" s="42"/>
      <c r="J36" s="42"/>
      <c r="K36" s="42"/>
      <c r="L36" s="42"/>
      <c r="M36" s="42"/>
      <c r="N36" s="42"/>
      <c r="O36" s="42"/>
      <c r="P36" s="42"/>
      <c r="Q36" s="42"/>
      <c r="R36" s="42"/>
      <c r="S36" s="63"/>
      <c r="T36" s="296"/>
      <c r="U36" s="44"/>
      <c r="V36" s="41"/>
      <c r="W36" s="63"/>
      <c r="X36" s="41"/>
      <c r="Y36" s="63"/>
      <c r="Z36" s="828">
        <f t="shared" si="4"/>
        <v>0</v>
      </c>
      <c r="AA36" s="41"/>
      <c r="AB36" s="42"/>
      <c r="AC36" s="63"/>
      <c r="AD36" s="1091"/>
      <c r="AE36" s="828">
        <f t="shared" si="5"/>
        <v>0</v>
      </c>
      <c r="AF36" s="41"/>
      <c r="AG36" s="42"/>
      <c r="AH36" s="63"/>
      <c r="AI36" s="1091"/>
      <c r="AJ36" s="1401"/>
      <c r="AK36" s="44"/>
      <c r="AL36" s="1421"/>
      <c r="AM36" s="1421"/>
      <c r="AN36" s="1421"/>
      <c r="AO36" s="1421"/>
      <c r="AP36" s="1421"/>
      <c r="AQ36" s="1421"/>
      <c r="AR36" s="1421"/>
      <c r="AS36" s="1421"/>
      <c r="AT36" s="1421"/>
      <c r="AU36" s="1421"/>
      <c r="AV36" s="1421"/>
      <c r="AW36" s="1421"/>
      <c r="AX36" s="1421"/>
      <c r="AY36" s="1421"/>
      <c r="AZ36" s="1421"/>
      <c r="BA36" s="1422"/>
      <c r="BB36" s="1491"/>
      <c r="BC36" s="1491"/>
      <c r="BD36" s="1491"/>
      <c r="BE36" s="1491"/>
      <c r="BF36" s="1491"/>
      <c r="BG36" s="1491"/>
      <c r="BH36" s="1491"/>
      <c r="BI36" s="1422"/>
      <c r="BJ36" s="1422"/>
      <c r="BK36" s="1422"/>
      <c r="BL36" s="1422"/>
    </row>
    <row r="37" spans="1:64" x14ac:dyDescent="0.25">
      <c r="A37" s="1490" t="s">
        <v>3357</v>
      </c>
      <c r="B37" s="1439">
        <f t="shared" si="3"/>
        <v>0</v>
      </c>
      <c r="C37" s="41"/>
      <c r="D37" s="42"/>
      <c r="E37" s="42"/>
      <c r="F37" s="42"/>
      <c r="G37" s="42"/>
      <c r="H37" s="42"/>
      <c r="I37" s="42"/>
      <c r="J37" s="42"/>
      <c r="K37" s="42"/>
      <c r="L37" s="42"/>
      <c r="M37" s="42"/>
      <c r="N37" s="42"/>
      <c r="O37" s="42"/>
      <c r="P37" s="42"/>
      <c r="Q37" s="42"/>
      <c r="R37" s="42"/>
      <c r="S37" s="63"/>
      <c r="T37" s="296"/>
      <c r="U37" s="44"/>
      <c r="V37" s="41"/>
      <c r="W37" s="63"/>
      <c r="X37" s="41"/>
      <c r="Y37" s="63"/>
      <c r="Z37" s="828">
        <f t="shared" si="4"/>
        <v>0</v>
      </c>
      <c r="AA37" s="41"/>
      <c r="AB37" s="42"/>
      <c r="AC37" s="63"/>
      <c r="AD37" s="1091"/>
      <c r="AE37" s="828">
        <f t="shared" si="5"/>
        <v>0</v>
      </c>
      <c r="AF37" s="41"/>
      <c r="AG37" s="42"/>
      <c r="AH37" s="63"/>
      <c r="AI37" s="1091"/>
      <c r="AJ37" s="1401"/>
      <c r="AK37" s="44"/>
      <c r="AL37" s="1421"/>
      <c r="AM37" s="1421"/>
      <c r="AN37" s="1421"/>
      <c r="AO37" s="1421"/>
      <c r="AP37" s="1421"/>
      <c r="AQ37" s="1421"/>
      <c r="AR37" s="1421"/>
      <c r="AS37" s="1421"/>
      <c r="AT37" s="1421"/>
      <c r="AU37" s="1421"/>
      <c r="AV37" s="1421"/>
      <c r="AW37" s="1421"/>
      <c r="AX37" s="1421"/>
      <c r="AY37" s="1421"/>
      <c r="AZ37" s="1421"/>
      <c r="BA37" s="1422"/>
      <c r="BB37" s="1491"/>
      <c r="BC37" s="1491"/>
      <c r="BD37" s="1491"/>
      <c r="BE37" s="1491"/>
      <c r="BF37" s="1491"/>
      <c r="BG37" s="1491"/>
      <c r="BH37" s="1491"/>
      <c r="BI37" s="1422"/>
      <c r="BJ37" s="1422"/>
      <c r="BK37" s="1422"/>
      <c r="BL37" s="1422"/>
    </row>
    <row r="38" spans="1:64" x14ac:dyDescent="0.25">
      <c r="A38" s="1490" t="s">
        <v>3358</v>
      </c>
      <c r="B38" s="1439">
        <f t="shared" si="3"/>
        <v>0</v>
      </c>
      <c r="C38" s="41"/>
      <c r="D38" s="42"/>
      <c r="E38" s="42"/>
      <c r="F38" s="42"/>
      <c r="G38" s="42"/>
      <c r="H38" s="42"/>
      <c r="I38" s="42"/>
      <c r="J38" s="42"/>
      <c r="K38" s="42"/>
      <c r="L38" s="42"/>
      <c r="M38" s="42"/>
      <c r="N38" s="42"/>
      <c r="O38" s="42"/>
      <c r="P38" s="42"/>
      <c r="Q38" s="42"/>
      <c r="R38" s="42"/>
      <c r="S38" s="63"/>
      <c r="T38" s="296"/>
      <c r="U38" s="44"/>
      <c r="V38" s="41"/>
      <c r="W38" s="63"/>
      <c r="X38" s="41"/>
      <c r="Y38" s="63"/>
      <c r="Z38" s="828">
        <f t="shared" si="4"/>
        <v>0</v>
      </c>
      <c r="AA38" s="41"/>
      <c r="AB38" s="42"/>
      <c r="AC38" s="63"/>
      <c r="AD38" s="1091"/>
      <c r="AE38" s="828">
        <f t="shared" si="5"/>
        <v>0</v>
      </c>
      <c r="AF38" s="41"/>
      <c r="AG38" s="42"/>
      <c r="AH38" s="63"/>
      <c r="AI38" s="1091"/>
      <c r="AJ38" s="1401"/>
      <c r="AK38" s="44"/>
      <c r="AL38" s="1421"/>
      <c r="AM38" s="1421"/>
      <c r="AN38" s="1421"/>
      <c r="AO38" s="1421"/>
      <c r="AP38" s="1421"/>
      <c r="AQ38" s="1421"/>
      <c r="AR38" s="1421"/>
      <c r="AS38" s="1421"/>
      <c r="AT38" s="1421"/>
      <c r="AU38" s="1421"/>
      <c r="AV38" s="1421"/>
      <c r="AW38" s="1421"/>
      <c r="AX38" s="1421"/>
      <c r="AY38" s="1421"/>
      <c r="AZ38" s="1421"/>
      <c r="BA38" s="1422"/>
      <c r="BB38" s="1491"/>
      <c r="BC38" s="1491"/>
      <c r="BD38" s="1491"/>
      <c r="BE38" s="1491"/>
      <c r="BF38" s="1491"/>
      <c r="BG38" s="1491"/>
      <c r="BH38" s="1491"/>
      <c r="BI38" s="1422"/>
      <c r="BJ38" s="1422"/>
      <c r="BK38" s="1422"/>
      <c r="BL38" s="1422"/>
    </row>
    <row r="39" spans="1:64" x14ac:dyDescent="0.25">
      <c r="A39" s="1492" t="s">
        <v>3359</v>
      </c>
      <c r="B39" s="1439">
        <f t="shared" si="3"/>
        <v>0</v>
      </c>
      <c r="C39" s="41"/>
      <c r="D39" s="42"/>
      <c r="E39" s="42"/>
      <c r="F39" s="42"/>
      <c r="G39" s="42"/>
      <c r="H39" s="42"/>
      <c r="I39" s="42"/>
      <c r="J39" s="42"/>
      <c r="K39" s="42"/>
      <c r="L39" s="42"/>
      <c r="M39" s="42"/>
      <c r="N39" s="42"/>
      <c r="O39" s="42"/>
      <c r="P39" s="42"/>
      <c r="Q39" s="42"/>
      <c r="R39" s="42"/>
      <c r="S39" s="63"/>
      <c r="T39" s="296"/>
      <c r="U39" s="44"/>
      <c r="V39" s="41"/>
      <c r="W39" s="63"/>
      <c r="X39" s="41"/>
      <c r="Y39" s="63"/>
      <c r="Z39" s="828">
        <f t="shared" si="4"/>
        <v>0</v>
      </c>
      <c r="AA39" s="41"/>
      <c r="AB39" s="42"/>
      <c r="AC39" s="63"/>
      <c r="AD39" s="1091"/>
      <c r="AE39" s="828">
        <f t="shared" si="5"/>
        <v>0</v>
      </c>
      <c r="AF39" s="41"/>
      <c r="AG39" s="42"/>
      <c r="AH39" s="63"/>
      <c r="AI39" s="1091"/>
      <c r="AJ39" s="1401"/>
      <c r="AK39" s="44"/>
      <c r="AL39" s="1421"/>
      <c r="AM39" s="1421"/>
      <c r="AN39" s="1421"/>
      <c r="AO39" s="1421"/>
      <c r="AP39" s="1421"/>
      <c r="AQ39" s="1421"/>
      <c r="AR39" s="1421"/>
      <c r="AS39" s="1421"/>
      <c r="AT39" s="1421"/>
      <c r="AU39" s="1421"/>
      <c r="AV39" s="1421"/>
      <c r="AW39" s="1421"/>
      <c r="AX39" s="1421"/>
      <c r="AY39" s="1421"/>
      <c r="AZ39" s="1421"/>
      <c r="BA39" s="1422"/>
      <c r="BB39" s="1491"/>
      <c r="BC39" s="1491"/>
      <c r="BD39" s="1491"/>
      <c r="BE39" s="1491"/>
      <c r="BF39" s="1491"/>
      <c r="BG39" s="1491"/>
      <c r="BH39" s="1491"/>
      <c r="BI39" s="1422"/>
      <c r="BJ39" s="1422"/>
      <c r="BK39" s="1422"/>
      <c r="BL39" s="1422"/>
    </row>
    <row r="40" spans="1:64" x14ac:dyDescent="0.25">
      <c r="A40" s="1492" t="s">
        <v>3360</v>
      </c>
      <c r="B40" s="1439">
        <f t="shared" si="3"/>
        <v>0</v>
      </c>
      <c r="C40" s="41"/>
      <c r="D40" s="42"/>
      <c r="E40" s="42"/>
      <c r="F40" s="42"/>
      <c r="G40" s="42"/>
      <c r="H40" s="42"/>
      <c r="I40" s="42"/>
      <c r="J40" s="42"/>
      <c r="K40" s="42"/>
      <c r="L40" s="42"/>
      <c r="M40" s="42"/>
      <c r="N40" s="42"/>
      <c r="O40" s="42"/>
      <c r="P40" s="42"/>
      <c r="Q40" s="42"/>
      <c r="R40" s="42"/>
      <c r="S40" s="63"/>
      <c r="T40" s="296"/>
      <c r="U40" s="44"/>
      <c r="V40" s="41"/>
      <c r="W40" s="63"/>
      <c r="X40" s="41"/>
      <c r="Y40" s="63"/>
      <c r="Z40" s="828">
        <f t="shared" si="4"/>
        <v>0</v>
      </c>
      <c r="AA40" s="41"/>
      <c r="AB40" s="42"/>
      <c r="AC40" s="63"/>
      <c r="AD40" s="1091"/>
      <c r="AE40" s="828">
        <f t="shared" si="5"/>
        <v>0</v>
      </c>
      <c r="AF40" s="41"/>
      <c r="AG40" s="42"/>
      <c r="AH40" s="63"/>
      <c r="AI40" s="1091"/>
      <c r="AJ40" s="1401"/>
      <c r="AK40" s="44"/>
      <c r="AL40" s="1421"/>
      <c r="AM40" s="1421"/>
      <c r="AN40" s="1421"/>
      <c r="AO40" s="1421"/>
      <c r="AP40" s="1421"/>
      <c r="AQ40" s="1421"/>
      <c r="AR40" s="1421"/>
      <c r="AS40" s="1421"/>
      <c r="AT40" s="1421"/>
      <c r="AU40" s="1421"/>
      <c r="AV40" s="1421"/>
      <c r="AW40" s="1421"/>
      <c r="AX40" s="1421"/>
      <c r="AY40" s="1421"/>
      <c r="AZ40" s="1421"/>
      <c r="BA40" s="1422"/>
      <c r="BB40" s="1491"/>
      <c r="BC40" s="1491"/>
      <c r="BD40" s="1491"/>
      <c r="BE40" s="1491"/>
      <c r="BF40" s="1491"/>
      <c r="BG40" s="1491"/>
      <c r="BH40" s="1491"/>
      <c r="BI40" s="1422"/>
      <c r="BJ40" s="1422"/>
      <c r="BK40" s="1422"/>
      <c r="BL40" s="1422"/>
    </row>
    <row r="41" spans="1:64" x14ac:dyDescent="0.25">
      <c r="A41" s="1492" t="s">
        <v>3361</v>
      </c>
      <c r="B41" s="1439">
        <f t="shared" si="3"/>
        <v>0</v>
      </c>
      <c r="C41" s="41"/>
      <c r="D41" s="42"/>
      <c r="E41" s="42"/>
      <c r="F41" s="42"/>
      <c r="G41" s="42"/>
      <c r="H41" s="42"/>
      <c r="I41" s="42"/>
      <c r="J41" s="42"/>
      <c r="K41" s="42"/>
      <c r="L41" s="42"/>
      <c r="M41" s="42"/>
      <c r="N41" s="42"/>
      <c r="O41" s="42"/>
      <c r="P41" s="42"/>
      <c r="Q41" s="42"/>
      <c r="R41" s="42"/>
      <c r="S41" s="63"/>
      <c r="T41" s="296"/>
      <c r="U41" s="44"/>
      <c r="V41" s="41"/>
      <c r="W41" s="63"/>
      <c r="X41" s="41"/>
      <c r="Y41" s="63"/>
      <c r="Z41" s="828">
        <f t="shared" si="4"/>
        <v>0</v>
      </c>
      <c r="AA41" s="41"/>
      <c r="AB41" s="42"/>
      <c r="AC41" s="63"/>
      <c r="AD41" s="1091"/>
      <c r="AE41" s="828">
        <f t="shared" si="5"/>
        <v>0</v>
      </c>
      <c r="AF41" s="41"/>
      <c r="AG41" s="42"/>
      <c r="AH41" s="63"/>
      <c r="AI41" s="1091"/>
      <c r="AJ41" s="1401"/>
      <c r="AK41" s="44"/>
      <c r="AL41" s="1421"/>
      <c r="AM41" s="1421"/>
      <c r="AN41" s="1421"/>
      <c r="AO41" s="1421"/>
      <c r="AP41" s="1421"/>
      <c r="AQ41" s="1421"/>
      <c r="AR41" s="1421"/>
      <c r="AS41" s="1421"/>
      <c r="AT41" s="1421"/>
      <c r="AU41" s="1421"/>
      <c r="AV41" s="1421"/>
      <c r="AW41" s="1421"/>
      <c r="AX41" s="1421"/>
      <c r="AY41" s="1421"/>
      <c r="AZ41" s="1421"/>
      <c r="BA41" s="1422"/>
      <c r="BB41" s="1491"/>
      <c r="BC41" s="1491"/>
      <c r="BD41" s="1491"/>
      <c r="BE41" s="1491"/>
      <c r="BF41" s="1491"/>
      <c r="BG41" s="1491"/>
      <c r="BH41" s="1491"/>
      <c r="BI41" s="1422"/>
      <c r="BJ41" s="1422"/>
      <c r="BK41" s="1422"/>
      <c r="BL41" s="1422"/>
    </row>
    <row r="42" spans="1:64" x14ac:dyDescent="0.25">
      <c r="A42" s="1492" t="s">
        <v>3362</v>
      </c>
      <c r="B42" s="1439">
        <f t="shared" si="3"/>
        <v>0</v>
      </c>
      <c r="C42" s="41"/>
      <c r="D42" s="42"/>
      <c r="E42" s="42"/>
      <c r="F42" s="42"/>
      <c r="G42" s="42"/>
      <c r="H42" s="42"/>
      <c r="I42" s="42"/>
      <c r="J42" s="42"/>
      <c r="K42" s="42"/>
      <c r="L42" s="42"/>
      <c r="M42" s="42"/>
      <c r="N42" s="42"/>
      <c r="O42" s="42"/>
      <c r="P42" s="42"/>
      <c r="Q42" s="42"/>
      <c r="R42" s="42"/>
      <c r="S42" s="63"/>
      <c r="T42" s="296"/>
      <c r="U42" s="44"/>
      <c r="V42" s="41"/>
      <c r="W42" s="63"/>
      <c r="X42" s="41"/>
      <c r="Y42" s="63"/>
      <c r="Z42" s="828">
        <f t="shared" si="4"/>
        <v>0</v>
      </c>
      <c r="AA42" s="41"/>
      <c r="AB42" s="42"/>
      <c r="AC42" s="63"/>
      <c r="AD42" s="1091"/>
      <c r="AE42" s="828">
        <f t="shared" si="5"/>
        <v>0</v>
      </c>
      <c r="AF42" s="41"/>
      <c r="AG42" s="42"/>
      <c r="AH42" s="63"/>
      <c r="AI42" s="1091"/>
      <c r="AJ42" s="1401"/>
      <c r="AK42" s="44"/>
      <c r="AL42" s="1421"/>
      <c r="AM42" s="1421"/>
      <c r="AN42" s="1421"/>
      <c r="AO42" s="1421"/>
      <c r="AP42" s="1421"/>
      <c r="AQ42" s="1421"/>
      <c r="AR42" s="1421"/>
      <c r="AS42" s="1421"/>
      <c r="AT42" s="1421"/>
      <c r="AU42" s="1421"/>
      <c r="AV42" s="1421"/>
      <c r="AW42" s="1421"/>
      <c r="AX42" s="1421"/>
      <c r="AY42" s="1421"/>
      <c r="AZ42" s="1421"/>
      <c r="BA42" s="1422"/>
      <c r="BB42" s="1491"/>
      <c r="BC42" s="1491"/>
      <c r="BD42" s="1491"/>
      <c r="BE42" s="1491"/>
      <c r="BF42" s="1491"/>
      <c r="BG42" s="1491"/>
      <c r="BH42" s="1491"/>
      <c r="BI42" s="1422"/>
      <c r="BJ42" s="1422"/>
      <c r="BK42" s="1422"/>
      <c r="BL42" s="1422"/>
    </row>
    <row r="43" spans="1:64" x14ac:dyDescent="0.25">
      <c r="A43" s="1492" t="s">
        <v>3363</v>
      </c>
      <c r="B43" s="1439">
        <f t="shared" si="3"/>
        <v>0</v>
      </c>
      <c r="C43" s="41"/>
      <c r="D43" s="42"/>
      <c r="E43" s="42"/>
      <c r="F43" s="42"/>
      <c r="G43" s="42"/>
      <c r="H43" s="42"/>
      <c r="I43" s="42"/>
      <c r="J43" s="42"/>
      <c r="K43" s="42"/>
      <c r="L43" s="42"/>
      <c r="M43" s="42"/>
      <c r="N43" s="42"/>
      <c r="O43" s="42"/>
      <c r="P43" s="42"/>
      <c r="Q43" s="42"/>
      <c r="R43" s="42"/>
      <c r="S43" s="63"/>
      <c r="T43" s="296"/>
      <c r="U43" s="44"/>
      <c r="V43" s="41"/>
      <c r="W43" s="63"/>
      <c r="X43" s="41"/>
      <c r="Y43" s="63"/>
      <c r="Z43" s="828">
        <f t="shared" si="4"/>
        <v>0</v>
      </c>
      <c r="AA43" s="41"/>
      <c r="AB43" s="42"/>
      <c r="AC43" s="63"/>
      <c r="AD43" s="1091"/>
      <c r="AE43" s="828">
        <f t="shared" si="5"/>
        <v>0</v>
      </c>
      <c r="AF43" s="41"/>
      <c r="AG43" s="42"/>
      <c r="AH43" s="63"/>
      <c r="AI43" s="1091"/>
      <c r="AJ43" s="1401"/>
      <c r="AK43" s="44"/>
      <c r="AL43" s="1421"/>
      <c r="AM43" s="1421"/>
      <c r="AN43" s="1421"/>
      <c r="AO43" s="1421"/>
      <c r="AP43" s="1421"/>
      <c r="AQ43" s="1421"/>
      <c r="AR43" s="1421"/>
      <c r="AS43" s="1421"/>
      <c r="AT43" s="1421"/>
      <c r="AU43" s="1421"/>
      <c r="AV43" s="1421"/>
      <c r="AW43" s="1421"/>
      <c r="AX43" s="1421"/>
      <c r="AY43" s="1421"/>
      <c r="AZ43" s="1421"/>
      <c r="BA43" s="1422"/>
      <c r="BB43" s="1491"/>
      <c r="BC43" s="1491"/>
      <c r="BD43" s="1491"/>
      <c r="BE43" s="1491"/>
      <c r="BF43" s="1491"/>
      <c r="BG43" s="1491"/>
      <c r="BH43" s="1491"/>
      <c r="BI43" s="1422"/>
      <c r="BJ43" s="1422"/>
      <c r="BK43" s="1422"/>
      <c r="BL43" s="1422"/>
    </row>
    <row r="44" spans="1:64" x14ac:dyDescent="0.25">
      <c r="A44" s="1493" t="s">
        <v>3364</v>
      </c>
      <c r="B44" s="1439">
        <f t="shared" si="3"/>
        <v>0</v>
      </c>
      <c r="C44" s="175"/>
      <c r="D44" s="338"/>
      <c r="E44" s="338"/>
      <c r="F44" s="338"/>
      <c r="G44" s="338"/>
      <c r="H44" s="338"/>
      <c r="I44" s="338"/>
      <c r="J44" s="338"/>
      <c r="K44" s="338"/>
      <c r="L44" s="338"/>
      <c r="M44" s="338"/>
      <c r="N44" s="338"/>
      <c r="O44" s="338"/>
      <c r="P44" s="338"/>
      <c r="Q44" s="338"/>
      <c r="R44" s="338"/>
      <c r="S44" s="150"/>
      <c r="T44" s="339"/>
      <c r="U44" s="176"/>
      <c r="V44" s="175"/>
      <c r="W44" s="150"/>
      <c r="X44" s="175"/>
      <c r="Y44" s="150"/>
      <c r="Z44" s="828">
        <f t="shared" si="4"/>
        <v>0</v>
      </c>
      <c r="AA44" s="41"/>
      <c r="AB44" s="42"/>
      <c r="AC44" s="63"/>
      <c r="AD44" s="1091"/>
      <c r="AE44" s="828">
        <f t="shared" si="5"/>
        <v>0</v>
      </c>
      <c r="AF44" s="41"/>
      <c r="AG44" s="42"/>
      <c r="AH44" s="63"/>
      <c r="AI44" s="1091"/>
      <c r="AJ44" s="1401"/>
      <c r="AK44" s="44"/>
      <c r="AL44" s="1421"/>
      <c r="AM44" s="1421"/>
      <c r="AN44" s="1421"/>
      <c r="AO44" s="1421"/>
      <c r="AP44" s="1421"/>
      <c r="AQ44" s="1421"/>
      <c r="AR44" s="1421"/>
      <c r="AS44" s="1421"/>
      <c r="AT44" s="1421"/>
      <c r="AU44" s="1421"/>
      <c r="AV44" s="1421"/>
      <c r="AW44" s="1421"/>
      <c r="AX44" s="1421"/>
      <c r="AY44" s="1421"/>
      <c r="AZ44" s="1421"/>
      <c r="BA44" s="1422"/>
      <c r="BB44" s="1491"/>
      <c r="BC44" s="1491"/>
      <c r="BD44" s="1491"/>
      <c r="BE44" s="1491"/>
      <c r="BF44" s="1491"/>
      <c r="BG44" s="1491"/>
      <c r="BH44" s="1491"/>
      <c r="BI44" s="1422"/>
      <c r="BJ44" s="1422"/>
      <c r="BK44" s="1422"/>
      <c r="BL44" s="1422"/>
    </row>
    <row r="45" spans="1:64" x14ac:dyDescent="0.25">
      <c r="A45" s="1494" t="s">
        <v>50</v>
      </c>
      <c r="B45" s="1495">
        <f>SUM(C45:S45)</f>
        <v>0</v>
      </c>
      <c r="C45" s="1496">
        <f t="shared" ref="C45:Y45" si="6">SUM(C30:C44)</f>
        <v>0</v>
      </c>
      <c r="D45" s="1497">
        <f t="shared" si="6"/>
        <v>0</v>
      </c>
      <c r="E45" s="1497">
        <f t="shared" si="6"/>
        <v>0</v>
      </c>
      <c r="F45" s="1497">
        <f t="shared" si="6"/>
        <v>0</v>
      </c>
      <c r="G45" s="1497">
        <f t="shared" si="6"/>
        <v>0</v>
      </c>
      <c r="H45" s="1498">
        <f t="shared" si="6"/>
        <v>0</v>
      </c>
      <c r="I45" s="1497">
        <f t="shared" si="6"/>
        <v>0</v>
      </c>
      <c r="J45" s="1497">
        <f t="shared" si="6"/>
        <v>0</v>
      </c>
      <c r="K45" s="1497">
        <f t="shared" si="6"/>
        <v>0</v>
      </c>
      <c r="L45" s="1497">
        <f t="shared" si="6"/>
        <v>0</v>
      </c>
      <c r="M45" s="1497">
        <f t="shared" si="6"/>
        <v>0</v>
      </c>
      <c r="N45" s="1497">
        <f t="shared" si="6"/>
        <v>0</v>
      </c>
      <c r="O45" s="1497">
        <f t="shared" si="6"/>
        <v>0</v>
      </c>
      <c r="P45" s="1497">
        <f t="shared" si="6"/>
        <v>0</v>
      </c>
      <c r="Q45" s="1497">
        <f t="shared" si="6"/>
        <v>0</v>
      </c>
      <c r="R45" s="1497">
        <f t="shared" si="6"/>
        <v>0</v>
      </c>
      <c r="S45" s="1499">
        <f t="shared" si="6"/>
        <v>0</v>
      </c>
      <c r="T45" s="1500">
        <f t="shared" si="6"/>
        <v>0</v>
      </c>
      <c r="U45" s="1499">
        <f t="shared" si="6"/>
        <v>0</v>
      </c>
      <c r="V45" s="1501">
        <f t="shared" si="6"/>
        <v>0</v>
      </c>
      <c r="W45" s="1502">
        <f t="shared" si="6"/>
        <v>0</v>
      </c>
      <c r="X45" s="1501">
        <f t="shared" si="6"/>
        <v>0</v>
      </c>
      <c r="Y45" s="1502">
        <f t="shared" si="6"/>
        <v>0</v>
      </c>
      <c r="Z45" s="1500">
        <f>SUM(Z30:Z44)</f>
        <v>0</v>
      </c>
      <c r="AA45" s="1496">
        <f>SUM(AA30:AA44)</f>
        <v>0</v>
      </c>
      <c r="AB45" s="1497">
        <f>SUM(AB30:AB44)</f>
        <v>0</v>
      </c>
      <c r="AC45" s="1499">
        <f>SUM(AC30:AC44)</f>
        <v>0</v>
      </c>
      <c r="AD45" s="1499"/>
      <c r="AE45" s="1500">
        <f>SUM(AE30:AE44)</f>
        <v>0</v>
      </c>
      <c r="AF45" s="1496">
        <f>SUM(AF30:AF44)</f>
        <v>0</v>
      </c>
      <c r="AG45" s="1497">
        <f>SUM(AG30:AG44)</f>
        <v>0</v>
      </c>
      <c r="AH45" s="1499">
        <f>SUM(AH30:AH44)</f>
        <v>0</v>
      </c>
      <c r="AI45" s="1503"/>
      <c r="AJ45" s="1500">
        <f>SUM(AJ30:AJ44)</f>
        <v>0</v>
      </c>
      <c r="AK45" s="1502">
        <f>SUM(AK30:AK44)</f>
        <v>0</v>
      </c>
      <c r="AL45" s="1421"/>
      <c r="AM45" s="1421"/>
      <c r="AN45" s="1421"/>
      <c r="AO45" s="1421"/>
      <c r="AP45" s="1421"/>
      <c r="AQ45" s="1421"/>
      <c r="AR45" s="1421"/>
      <c r="AS45" s="1421"/>
      <c r="AT45" s="1421"/>
      <c r="AU45" s="1421"/>
      <c r="AV45" s="1421"/>
      <c r="AW45" s="1421"/>
      <c r="AX45" s="1421"/>
      <c r="AY45" s="1421"/>
      <c r="AZ45" s="1421"/>
      <c r="BA45" s="1422"/>
      <c r="BB45" s="1491"/>
      <c r="BC45" s="1491"/>
      <c r="BD45" s="1491"/>
      <c r="BE45" s="1491"/>
      <c r="BF45" s="1491"/>
      <c r="BG45" s="1491"/>
      <c r="BH45" s="1491"/>
      <c r="BI45" s="1422"/>
      <c r="BJ45" s="1422"/>
      <c r="BK45" s="1422"/>
      <c r="BL45" s="1422"/>
    </row>
    <row r="46" spans="1:64" x14ac:dyDescent="0.25">
      <c r="A46" s="1427" t="s">
        <v>3365</v>
      </c>
      <c r="B46" s="1429"/>
      <c r="C46" s="1429"/>
      <c r="D46" s="1429"/>
      <c r="E46" s="1429"/>
      <c r="F46" s="1429"/>
      <c r="G46" s="1429"/>
      <c r="H46" s="1429"/>
      <c r="I46" s="1429"/>
      <c r="J46" s="1429"/>
      <c r="K46" s="1417"/>
      <c r="L46" s="1417"/>
      <c r="M46" s="1417"/>
      <c r="N46" s="1417"/>
      <c r="O46" s="1417"/>
      <c r="P46" s="1417"/>
      <c r="Q46" s="1417"/>
      <c r="R46" s="1417"/>
      <c r="S46" s="1417"/>
      <c r="T46" s="1417"/>
      <c r="U46" s="1417"/>
      <c r="V46" s="1504"/>
      <c r="W46" s="1504"/>
      <c r="X46" s="1504"/>
      <c r="Y46" s="1504"/>
      <c r="Z46" s="1504"/>
      <c r="AA46" s="1504"/>
      <c r="AB46" s="1504"/>
      <c r="AC46" s="1504"/>
      <c r="AD46" s="1504"/>
      <c r="AE46" s="1420"/>
      <c r="AF46" s="1420"/>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2"/>
      <c r="BB46" s="1422"/>
      <c r="BC46" s="1491"/>
      <c r="BD46" s="1491"/>
      <c r="BE46" s="1491"/>
      <c r="BF46" s="1491"/>
      <c r="BG46" s="1491"/>
      <c r="BH46" s="1491"/>
      <c r="BI46" s="1491"/>
      <c r="BJ46" s="1422"/>
      <c r="BK46" s="1422"/>
      <c r="BL46" s="1422"/>
    </row>
    <row r="47" spans="1:64" x14ac:dyDescent="0.25">
      <c r="A47" s="9232" t="s">
        <v>912</v>
      </c>
      <c r="B47" s="9232" t="s">
        <v>50</v>
      </c>
      <c r="C47" s="9233" t="s">
        <v>3366</v>
      </c>
      <c r="D47" s="9234"/>
      <c r="E47" s="9234"/>
      <c r="F47" s="9234"/>
      <c r="G47" s="9234"/>
      <c r="H47" s="9234"/>
      <c r="I47" s="9234"/>
      <c r="J47" s="9234"/>
      <c r="K47" s="9234"/>
      <c r="L47" s="9234"/>
      <c r="M47" s="9234"/>
      <c r="N47" s="9234"/>
      <c r="O47" s="9234"/>
      <c r="P47" s="9234"/>
      <c r="Q47" s="9234"/>
      <c r="R47" s="9234"/>
      <c r="S47" s="9234"/>
      <c r="T47" s="9234"/>
      <c r="U47" s="9235"/>
      <c r="V47" s="1505"/>
      <c r="W47" s="1505"/>
      <c r="X47" s="1505"/>
      <c r="Y47" s="1505"/>
      <c r="Z47" s="1505"/>
      <c r="AA47" s="1505"/>
      <c r="AB47" s="1505"/>
      <c r="AC47" s="1505"/>
      <c r="AD47" s="1505"/>
      <c r="AE47" s="1420"/>
      <c r="AF47" s="1420"/>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2"/>
      <c r="BB47" s="1422"/>
      <c r="BC47" s="1491"/>
      <c r="BD47" s="1491"/>
      <c r="BE47" s="1491"/>
      <c r="BF47" s="1491"/>
      <c r="BG47" s="1491"/>
      <c r="BH47" s="1491"/>
      <c r="BI47" s="1491"/>
      <c r="BJ47" s="1422"/>
      <c r="BK47" s="1422"/>
      <c r="BL47" s="1422"/>
    </row>
    <row r="48" spans="1:64" x14ac:dyDescent="0.25">
      <c r="A48" s="9232"/>
      <c r="B48" s="9232"/>
      <c r="C48" s="9236" t="s">
        <v>2623</v>
      </c>
      <c r="D48" s="9236"/>
      <c r="E48" s="9236"/>
      <c r="F48" s="9236"/>
      <c r="G48" s="9236"/>
      <c r="H48" s="9236"/>
      <c r="I48" s="9236"/>
      <c r="J48" s="9236"/>
      <c r="K48" s="9236"/>
      <c r="L48" s="9236"/>
      <c r="M48" s="9236"/>
      <c r="N48" s="9236"/>
      <c r="O48" s="9236"/>
      <c r="P48" s="9236"/>
      <c r="Q48" s="9236"/>
      <c r="R48" s="9236"/>
      <c r="S48" s="9236"/>
      <c r="T48" s="9174" t="s">
        <v>6</v>
      </c>
      <c r="U48" s="9174"/>
      <c r="V48" s="1505"/>
      <c r="W48" s="1505"/>
      <c r="X48" s="1505"/>
      <c r="Y48" s="1505"/>
      <c r="Z48" s="1505"/>
      <c r="AA48" s="1505"/>
      <c r="AB48" s="1505"/>
      <c r="AC48" s="1505"/>
      <c r="AD48" s="1505"/>
      <c r="AE48" s="1420"/>
      <c r="AF48" s="1420"/>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9135"/>
      <c r="BB48" s="1422"/>
      <c r="BC48" s="1491"/>
      <c r="BD48" s="1491"/>
      <c r="BE48" s="1491"/>
      <c r="BF48" s="1491"/>
      <c r="BG48" s="1491"/>
      <c r="BH48" s="1491"/>
      <c r="BI48" s="9135"/>
      <c r="BJ48" s="1422"/>
      <c r="BK48" s="1422"/>
      <c r="BL48" s="1422"/>
    </row>
    <row r="49" spans="1:64" x14ac:dyDescent="0.25">
      <c r="A49" s="9232"/>
      <c r="B49" s="9232"/>
      <c r="C49" s="1432" t="s">
        <v>740</v>
      </c>
      <c r="D49" s="1433" t="s">
        <v>510</v>
      </c>
      <c r="E49" s="1433" t="s">
        <v>511</v>
      </c>
      <c r="F49" s="1433" t="s">
        <v>72</v>
      </c>
      <c r="G49" s="1433" t="s">
        <v>14</v>
      </c>
      <c r="H49" s="1433" t="s">
        <v>15</v>
      </c>
      <c r="I49" s="1433" t="s">
        <v>16</v>
      </c>
      <c r="J49" s="1433" t="s">
        <v>17</v>
      </c>
      <c r="K49" s="1433" t="s">
        <v>18</v>
      </c>
      <c r="L49" s="1433" t="s">
        <v>19</v>
      </c>
      <c r="M49" s="1433" t="s">
        <v>20</v>
      </c>
      <c r="N49" s="1433" t="s">
        <v>21</v>
      </c>
      <c r="O49" s="1433" t="s">
        <v>22</v>
      </c>
      <c r="P49" s="1433" t="s">
        <v>23</v>
      </c>
      <c r="Q49" s="1433" t="s">
        <v>24</v>
      </c>
      <c r="R49" s="1433" t="s">
        <v>25</v>
      </c>
      <c r="S49" s="1435" t="s">
        <v>26</v>
      </c>
      <c r="T49" s="1486" t="s">
        <v>81</v>
      </c>
      <c r="U49" s="1475" t="s">
        <v>56</v>
      </c>
      <c r="V49" s="1505"/>
      <c r="W49" s="1505"/>
      <c r="X49" s="1505"/>
      <c r="Y49" s="1505"/>
      <c r="Z49" s="1505"/>
      <c r="AA49" s="1505"/>
      <c r="AB49" s="1505"/>
      <c r="AC49" s="1505"/>
      <c r="AD49" s="1505"/>
      <c r="AE49" s="1420"/>
      <c r="AF49" s="1420"/>
      <c r="AG49" s="1421"/>
      <c r="AH49" s="1421"/>
      <c r="AI49" s="1421"/>
      <c r="AJ49" s="1421"/>
      <c r="AK49" s="1421"/>
      <c r="AL49" s="1421"/>
      <c r="AM49" s="1421"/>
      <c r="AN49" s="1421"/>
      <c r="AO49" s="1421"/>
      <c r="AP49" s="1421"/>
      <c r="AQ49" s="1421"/>
      <c r="AR49" s="1421"/>
      <c r="AS49" s="1421"/>
      <c r="AT49" s="1421"/>
      <c r="AU49" s="1421"/>
      <c r="AV49" s="1421"/>
      <c r="AW49" s="1421"/>
      <c r="AX49" s="1421"/>
      <c r="AY49" s="1421"/>
      <c r="AZ49" s="1421"/>
      <c r="BA49" s="9135"/>
      <c r="BB49" s="1422"/>
      <c r="BC49" s="1491"/>
      <c r="BD49" s="1491"/>
      <c r="BE49" s="1491"/>
      <c r="BF49" s="1491"/>
      <c r="BG49" s="1491"/>
      <c r="BH49" s="1491"/>
      <c r="BI49" s="9135"/>
      <c r="BJ49" s="1422"/>
      <c r="BK49" s="1422"/>
      <c r="BL49" s="1422"/>
    </row>
    <row r="50" spans="1:64" ht="24" x14ac:dyDescent="0.25">
      <c r="A50" s="1489" t="s">
        <v>3350</v>
      </c>
      <c r="B50" s="1439">
        <f t="shared" ref="B50:B64" si="7">SUM(C50:S50)</f>
        <v>0</v>
      </c>
      <c r="C50" s="704"/>
      <c r="D50" s="373"/>
      <c r="E50" s="373"/>
      <c r="F50" s="373"/>
      <c r="G50" s="373"/>
      <c r="H50" s="373"/>
      <c r="I50" s="373"/>
      <c r="J50" s="373"/>
      <c r="K50" s="373"/>
      <c r="L50" s="373"/>
      <c r="M50" s="373"/>
      <c r="N50" s="373"/>
      <c r="O50" s="373"/>
      <c r="P50" s="373"/>
      <c r="Q50" s="373"/>
      <c r="R50" s="373"/>
      <c r="S50" s="705"/>
      <c r="T50" s="710"/>
      <c r="U50" s="709"/>
      <c r="V50" s="1506"/>
      <c r="W50" s="1505"/>
      <c r="X50" s="1505"/>
      <c r="Y50" s="1505"/>
      <c r="Z50" s="1505"/>
      <c r="AA50" s="1505"/>
      <c r="AB50" s="1505"/>
      <c r="AC50" s="1505"/>
      <c r="AD50" s="1505"/>
      <c r="AE50" s="1420"/>
      <c r="AF50" s="1420"/>
      <c r="AG50" s="1421"/>
      <c r="AH50" s="1421"/>
      <c r="AI50" s="1421"/>
      <c r="AJ50" s="1421"/>
      <c r="AK50" s="1421"/>
      <c r="AL50" s="1421"/>
      <c r="AM50" s="1421"/>
      <c r="AN50" s="1421"/>
      <c r="AO50" s="1421"/>
      <c r="AP50" s="1421"/>
      <c r="AQ50" s="1421"/>
      <c r="AR50" s="1421"/>
      <c r="AS50" s="1421"/>
      <c r="AT50" s="1421"/>
      <c r="AU50" s="1421"/>
      <c r="AV50" s="1421"/>
      <c r="AW50" s="1421"/>
      <c r="AX50" s="1421"/>
      <c r="AY50" s="1421"/>
      <c r="AZ50" s="1421"/>
      <c r="BA50" s="1422"/>
      <c r="BB50" s="1491"/>
      <c r="BC50" s="1491"/>
      <c r="BD50" s="1491"/>
      <c r="BE50" s="1491"/>
      <c r="BF50" s="1491"/>
      <c r="BG50" s="1491"/>
      <c r="BH50" s="1491"/>
      <c r="BI50" s="1422"/>
      <c r="BJ50" s="1422"/>
      <c r="BK50" s="1422"/>
      <c r="BL50" s="1422"/>
    </row>
    <row r="51" spans="1:64" x14ac:dyDescent="0.25">
      <c r="A51" s="1490" t="s">
        <v>3351</v>
      </c>
      <c r="B51" s="1439">
        <f t="shared" si="7"/>
        <v>0</v>
      </c>
      <c r="C51" s="41"/>
      <c r="D51" s="42"/>
      <c r="E51" s="42"/>
      <c r="F51" s="42"/>
      <c r="G51" s="42"/>
      <c r="H51" s="42"/>
      <c r="I51" s="42"/>
      <c r="J51" s="42"/>
      <c r="K51" s="42"/>
      <c r="L51" s="42"/>
      <c r="M51" s="42"/>
      <c r="N51" s="42"/>
      <c r="O51" s="42"/>
      <c r="P51" s="42"/>
      <c r="Q51" s="42"/>
      <c r="R51" s="42"/>
      <c r="S51" s="63"/>
      <c r="T51" s="296"/>
      <c r="U51" s="44"/>
      <c r="V51" s="1506"/>
      <c r="W51" s="1505"/>
      <c r="X51" s="1505"/>
      <c r="Y51" s="1505"/>
      <c r="Z51" s="1505"/>
      <c r="AA51" s="1505"/>
      <c r="AB51" s="1505"/>
      <c r="AC51" s="1505"/>
      <c r="AD51" s="1505"/>
      <c r="AE51" s="1420"/>
      <c r="AF51" s="1420"/>
      <c r="AG51" s="1421"/>
      <c r="AH51" s="1421"/>
      <c r="AI51" s="1421"/>
      <c r="AJ51" s="1421"/>
      <c r="AK51" s="1421"/>
      <c r="AL51" s="1421"/>
      <c r="AM51" s="1421"/>
      <c r="AN51" s="1421"/>
      <c r="AO51" s="1421"/>
      <c r="AP51" s="1421"/>
      <c r="AQ51" s="1421"/>
      <c r="AR51" s="1421"/>
      <c r="AS51" s="1421"/>
      <c r="AT51" s="1421"/>
      <c r="AU51" s="1421"/>
      <c r="AV51" s="1421"/>
      <c r="AW51" s="1421"/>
      <c r="AX51" s="1421"/>
      <c r="AY51" s="1421"/>
      <c r="AZ51" s="1421"/>
      <c r="BA51" s="1422"/>
      <c r="BB51" s="1491"/>
      <c r="BC51" s="1491"/>
      <c r="BD51" s="1491"/>
      <c r="BE51" s="1491"/>
      <c r="BF51" s="1491"/>
      <c r="BG51" s="1491"/>
      <c r="BH51" s="1491"/>
      <c r="BI51" s="1422"/>
      <c r="BJ51" s="1422"/>
      <c r="BK51" s="1422"/>
      <c r="BL51" s="1422"/>
    </row>
    <row r="52" spans="1:64" x14ac:dyDescent="0.25">
      <c r="A52" s="1490" t="s">
        <v>3352</v>
      </c>
      <c r="B52" s="1439">
        <f t="shared" si="7"/>
        <v>0</v>
      </c>
      <c r="C52" s="41"/>
      <c r="D52" s="42"/>
      <c r="E52" s="42"/>
      <c r="F52" s="42"/>
      <c r="G52" s="42"/>
      <c r="H52" s="42"/>
      <c r="I52" s="42"/>
      <c r="J52" s="42"/>
      <c r="K52" s="42"/>
      <c r="L52" s="42"/>
      <c r="M52" s="42"/>
      <c r="N52" s="42"/>
      <c r="O52" s="42"/>
      <c r="P52" s="42"/>
      <c r="Q52" s="42"/>
      <c r="R52" s="42"/>
      <c r="S52" s="63"/>
      <c r="T52" s="296"/>
      <c r="U52" s="44"/>
      <c r="V52" s="1506"/>
      <c r="W52" s="1505"/>
      <c r="X52" s="1505"/>
      <c r="Y52" s="1505"/>
      <c r="Z52" s="1505"/>
      <c r="AA52" s="1505"/>
      <c r="AB52" s="1505"/>
      <c r="AC52" s="1505"/>
      <c r="AD52" s="1505"/>
      <c r="AE52" s="1420"/>
      <c r="AF52" s="1420"/>
      <c r="AG52" s="1421"/>
      <c r="AH52" s="1421"/>
      <c r="AI52" s="1421"/>
      <c r="AJ52" s="1421"/>
      <c r="AK52" s="1421"/>
      <c r="AL52" s="1421"/>
      <c r="AM52" s="1421"/>
      <c r="AN52" s="1421"/>
      <c r="AO52" s="1421"/>
      <c r="AP52" s="1421"/>
      <c r="AQ52" s="1421"/>
      <c r="AR52" s="1421"/>
      <c r="AS52" s="1421"/>
      <c r="AT52" s="1421"/>
      <c r="AU52" s="1421"/>
      <c r="AV52" s="1421"/>
      <c r="AW52" s="1421"/>
      <c r="AX52" s="1421"/>
      <c r="AY52" s="1421"/>
      <c r="AZ52" s="1421"/>
      <c r="BA52" s="1422"/>
      <c r="BB52" s="1491"/>
      <c r="BC52" s="1491"/>
      <c r="BD52" s="1491"/>
      <c r="BE52" s="1491"/>
      <c r="BF52" s="1491"/>
      <c r="BG52" s="1491"/>
      <c r="BH52" s="1491"/>
      <c r="BI52" s="1422"/>
      <c r="BJ52" s="1422"/>
      <c r="BK52" s="1422"/>
      <c r="BL52" s="1422"/>
    </row>
    <row r="53" spans="1:64" x14ac:dyDescent="0.25">
      <c r="A53" s="1490" t="s">
        <v>3353</v>
      </c>
      <c r="B53" s="1439">
        <f t="shared" si="7"/>
        <v>0</v>
      </c>
      <c r="C53" s="41"/>
      <c r="D53" s="42"/>
      <c r="E53" s="42"/>
      <c r="F53" s="42"/>
      <c r="G53" s="42"/>
      <c r="H53" s="42"/>
      <c r="I53" s="42"/>
      <c r="J53" s="42"/>
      <c r="K53" s="42"/>
      <c r="L53" s="42"/>
      <c r="M53" s="42"/>
      <c r="N53" s="42"/>
      <c r="O53" s="42"/>
      <c r="P53" s="42"/>
      <c r="Q53" s="42"/>
      <c r="R53" s="42"/>
      <c r="S53" s="63"/>
      <c r="T53" s="296"/>
      <c r="U53" s="44"/>
      <c r="V53" s="1506"/>
      <c r="W53" s="1505"/>
      <c r="X53" s="1505"/>
      <c r="Y53" s="1505"/>
      <c r="Z53" s="1505"/>
      <c r="AA53" s="1505"/>
      <c r="AB53" s="1505"/>
      <c r="AC53" s="1505"/>
      <c r="AD53" s="1505"/>
      <c r="AE53" s="1420"/>
      <c r="AF53" s="1420"/>
      <c r="AG53" s="1421"/>
      <c r="AH53" s="1421"/>
      <c r="AI53" s="1421"/>
      <c r="AJ53" s="1421"/>
      <c r="AK53" s="1421"/>
      <c r="AL53" s="1421"/>
      <c r="AM53" s="1421"/>
      <c r="AN53" s="1421"/>
      <c r="AO53" s="1421"/>
      <c r="AP53" s="1421"/>
      <c r="AQ53" s="1421"/>
      <c r="AR53" s="1421"/>
      <c r="AS53" s="1421"/>
      <c r="AT53" s="1421"/>
      <c r="AU53" s="1421"/>
      <c r="AV53" s="1421"/>
      <c r="AW53" s="1421"/>
      <c r="AX53" s="1421"/>
      <c r="AY53" s="1421"/>
      <c r="AZ53" s="1421"/>
      <c r="BA53" s="1422"/>
      <c r="BB53" s="1491"/>
      <c r="BC53" s="1491"/>
      <c r="BD53" s="1491"/>
      <c r="BE53" s="1491"/>
      <c r="BF53" s="1491"/>
      <c r="BG53" s="1491"/>
      <c r="BH53" s="1491"/>
      <c r="BI53" s="1422"/>
      <c r="BJ53" s="1422"/>
      <c r="BK53" s="1422"/>
      <c r="BL53" s="1422"/>
    </row>
    <row r="54" spans="1:64" x14ac:dyDescent="0.25">
      <c r="A54" s="1490" t="s">
        <v>3354</v>
      </c>
      <c r="B54" s="1439">
        <f t="shared" si="7"/>
        <v>0</v>
      </c>
      <c r="C54" s="41"/>
      <c r="D54" s="42"/>
      <c r="E54" s="42"/>
      <c r="F54" s="42"/>
      <c r="G54" s="42"/>
      <c r="H54" s="42"/>
      <c r="I54" s="42"/>
      <c r="J54" s="42"/>
      <c r="K54" s="42"/>
      <c r="L54" s="42"/>
      <c r="M54" s="42"/>
      <c r="N54" s="42"/>
      <c r="O54" s="42"/>
      <c r="P54" s="42"/>
      <c r="Q54" s="42"/>
      <c r="R54" s="42"/>
      <c r="S54" s="63"/>
      <c r="T54" s="296"/>
      <c r="U54" s="44"/>
      <c r="V54" s="1506"/>
      <c r="W54" s="1505"/>
      <c r="X54" s="1505"/>
      <c r="Y54" s="1505"/>
      <c r="Z54" s="1505"/>
      <c r="AA54" s="1505"/>
      <c r="AB54" s="1505"/>
      <c r="AC54" s="1505"/>
      <c r="AD54" s="1505"/>
      <c r="AE54" s="1420"/>
      <c r="AF54" s="1420"/>
      <c r="AG54" s="1421"/>
      <c r="AH54" s="1421"/>
      <c r="AI54" s="1421"/>
      <c r="AJ54" s="1421"/>
      <c r="AK54" s="1421"/>
      <c r="AL54" s="1421"/>
      <c r="AM54" s="1421"/>
      <c r="AN54" s="1421"/>
      <c r="AO54" s="1421"/>
      <c r="AP54" s="1421"/>
      <c r="AQ54" s="1421"/>
      <c r="AR54" s="1421"/>
      <c r="AS54" s="1421"/>
      <c r="AT54" s="1421"/>
      <c r="AU54" s="1421"/>
      <c r="AV54" s="1421"/>
      <c r="AW54" s="1421"/>
      <c r="AX54" s="1421"/>
      <c r="AY54" s="1421"/>
      <c r="AZ54" s="1421"/>
      <c r="BA54" s="1422"/>
      <c r="BB54" s="1491"/>
      <c r="BC54" s="1491"/>
      <c r="BD54" s="1491"/>
      <c r="BE54" s="1491"/>
      <c r="BF54" s="1491"/>
      <c r="BG54" s="1491"/>
      <c r="BH54" s="1491"/>
      <c r="BI54" s="1422"/>
      <c r="BJ54" s="1422"/>
      <c r="BK54" s="1422"/>
      <c r="BL54" s="1422"/>
    </row>
    <row r="55" spans="1:64" x14ac:dyDescent="0.25">
      <c r="A55" s="1490" t="s">
        <v>3355</v>
      </c>
      <c r="B55" s="1439">
        <f>SUM(C55:S55)</f>
        <v>0</v>
      </c>
      <c r="C55" s="41"/>
      <c r="D55" s="42"/>
      <c r="E55" s="42"/>
      <c r="F55" s="42"/>
      <c r="G55" s="42"/>
      <c r="H55" s="42"/>
      <c r="I55" s="42"/>
      <c r="J55" s="42"/>
      <c r="K55" s="42"/>
      <c r="L55" s="42"/>
      <c r="M55" s="42"/>
      <c r="N55" s="42"/>
      <c r="O55" s="42"/>
      <c r="P55" s="42"/>
      <c r="Q55" s="42"/>
      <c r="R55" s="42"/>
      <c r="S55" s="63"/>
      <c r="T55" s="296"/>
      <c r="U55" s="44"/>
      <c r="V55" s="1506"/>
      <c r="W55" s="1505"/>
      <c r="X55" s="1505"/>
      <c r="Y55" s="1505"/>
      <c r="Z55" s="1505"/>
      <c r="AA55" s="1505"/>
      <c r="AB55" s="1505"/>
      <c r="AC55" s="1505"/>
      <c r="AD55" s="1505"/>
      <c r="AE55" s="1420"/>
      <c r="AF55" s="1420"/>
      <c r="AG55" s="1421"/>
      <c r="AH55" s="1421"/>
      <c r="AI55" s="1421"/>
      <c r="AJ55" s="1421"/>
      <c r="AK55" s="1421"/>
      <c r="AL55" s="1421"/>
      <c r="AM55" s="1421"/>
      <c r="AN55" s="1421"/>
      <c r="AO55" s="1421"/>
      <c r="AP55" s="1421"/>
      <c r="AQ55" s="1421"/>
      <c r="AR55" s="1421"/>
      <c r="AS55" s="1421"/>
      <c r="AT55" s="1421"/>
      <c r="AU55" s="1421"/>
      <c r="AV55" s="1421"/>
      <c r="AW55" s="1421"/>
      <c r="AX55" s="1421"/>
      <c r="AY55" s="1421"/>
      <c r="AZ55" s="1421"/>
      <c r="BA55" s="1422"/>
      <c r="BB55" s="1491"/>
      <c r="BC55" s="1491"/>
      <c r="BD55" s="1491"/>
      <c r="BE55" s="1491"/>
      <c r="BF55" s="1491"/>
      <c r="BG55" s="1491"/>
      <c r="BH55" s="1491"/>
      <c r="BI55" s="1422"/>
      <c r="BJ55" s="1422"/>
      <c r="BK55" s="1422"/>
      <c r="BL55" s="1422"/>
    </row>
    <row r="56" spans="1:64" x14ac:dyDescent="0.25">
      <c r="A56" s="1490" t="s">
        <v>3356</v>
      </c>
      <c r="B56" s="1439">
        <f t="shared" si="7"/>
        <v>0</v>
      </c>
      <c r="C56" s="41"/>
      <c r="D56" s="42"/>
      <c r="E56" s="42"/>
      <c r="F56" s="42"/>
      <c r="G56" s="42"/>
      <c r="H56" s="42"/>
      <c r="I56" s="42"/>
      <c r="J56" s="42"/>
      <c r="K56" s="42"/>
      <c r="L56" s="42"/>
      <c r="M56" s="42"/>
      <c r="N56" s="42"/>
      <c r="O56" s="42"/>
      <c r="P56" s="42"/>
      <c r="Q56" s="42"/>
      <c r="R56" s="42"/>
      <c r="S56" s="63"/>
      <c r="T56" s="296"/>
      <c r="U56" s="44"/>
      <c r="V56" s="1506"/>
      <c r="W56" s="1505"/>
      <c r="X56" s="1505"/>
      <c r="Y56" s="1505"/>
      <c r="Z56" s="1505"/>
      <c r="AA56" s="1505"/>
      <c r="AB56" s="1505"/>
      <c r="AC56" s="1505"/>
      <c r="AD56" s="1505"/>
      <c r="AE56" s="1420"/>
      <c r="AF56" s="1420"/>
      <c r="AG56" s="1421"/>
      <c r="AH56" s="1421"/>
      <c r="AI56" s="1421"/>
      <c r="AJ56" s="1421"/>
      <c r="AK56" s="1421"/>
      <c r="AL56" s="1421"/>
      <c r="AM56" s="1421"/>
      <c r="AN56" s="1421"/>
      <c r="AO56" s="1421"/>
      <c r="AP56" s="1421"/>
      <c r="AQ56" s="1421"/>
      <c r="AR56" s="1421"/>
      <c r="AS56" s="1421"/>
      <c r="AT56" s="1421"/>
      <c r="AU56" s="1421"/>
      <c r="AV56" s="1421"/>
      <c r="AW56" s="1421"/>
      <c r="AX56" s="1421"/>
      <c r="AY56" s="1421"/>
      <c r="AZ56" s="1421"/>
      <c r="BA56" s="1422"/>
      <c r="BB56" s="1491"/>
      <c r="BC56" s="1491"/>
      <c r="BD56" s="1491"/>
      <c r="BE56" s="1491"/>
      <c r="BF56" s="1491"/>
      <c r="BG56" s="1491"/>
      <c r="BH56" s="1491"/>
      <c r="BI56" s="1422"/>
      <c r="BJ56" s="1422"/>
      <c r="BK56" s="1422"/>
      <c r="BL56" s="1422"/>
    </row>
    <row r="57" spans="1:64" x14ac:dyDescent="0.25">
      <c r="A57" s="1490" t="s">
        <v>3357</v>
      </c>
      <c r="B57" s="1439">
        <f t="shared" si="7"/>
        <v>0</v>
      </c>
      <c r="C57" s="41"/>
      <c r="D57" s="42"/>
      <c r="E57" s="42"/>
      <c r="F57" s="42"/>
      <c r="G57" s="42"/>
      <c r="H57" s="42"/>
      <c r="I57" s="42"/>
      <c r="J57" s="42"/>
      <c r="K57" s="42"/>
      <c r="L57" s="42"/>
      <c r="M57" s="42"/>
      <c r="N57" s="42"/>
      <c r="O57" s="42"/>
      <c r="P57" s="42"/>
      <c r="Q57" s="42"/>
      <c r="R57" s="42"/>
      <c r="S57" s="63"/>
      <c r="T57" s="296"/>
      <c r="U57" s="44"/>
      <c r="V57" s="1506"/>
      <c r="W57" s="1505"/>
      <c r="X57" s="1505"/>
      <c r="Y57" s="1505"/>
      <c r="Z57" s="1505"/>
      <c r="AA57" s="1505"/>
      <c r="AB57" s="1505"/>
      <c r="AC57" s="1505"/>
      <c r="AD57" s="1505"/>
      <c r="AE57" s="1420"/>
      <c r="AF57" s="1420"/>
      <c r="AG57" s="1421"/>
      <c r="AH57" s="1421"/>
      <c r="AI57" s="1421"/>
      <c r="AJ57" s="1421"/>
      <c r="AK57" s="1421"/>
      <c r="AL57" s="1421"/>
      <c r="AM57" s="1421"/>
      <c r="AN57" s="1421"/>
      <c r="AO57" s="1421"/>
      <c r="AP57" s="1421"/>
      <c r="AQ57" s="1421"/>
      <c r="AR57" s="1421"/>
      <c r="AS57" s="1421"/>
      <c r="AT57" s="1421"/>
      <c r="AU57" s="1421"/>
      <c r="AV57" s="1421"/>
      <c r="AW57" s="1421"/>
      <c r="AX57" s="1421"/>
      <c r="AY57" s="1421"/>
      <c r="AZ57" s="1421"/>
      <c r="BA57" s="1422"/>
      <c r="BB57" s="1491"/>
      <c r="BC57" s="1491"/>
      <c r="BD57" s="1491"/>
      <c r="BE57" s="1491"/>
      <c r="BF57" s="1491"/>
      <c r="BG57" s="1491"/>
      <c r="BH57" s="1491"/>
      <c r="BI57" s="1422"/>
      <c r="BJ57" s="1422"/>
      <c r="BK57" s="1422"/>
      <c r="BL57" s="1422"/>
    </row>
    <row r="58" spans="1:64" x14ac:dyDescent="0.25">
      <c r="A58" s="1490" t="s">
        <v>3358</v>
      </c>
      <c r="B58" s="1439">
        <f t="shared" si="7"/>
        <v>0</v>
      </c>
      <c r="C58" s="41"/>
      <c r="D58" s="42"/>
      <c r="E58" s="42"/>
      <c r="F58" s="42"/>
      <c r="G58" s="42"/>
      <c r="H58" s="42"/>
      <c r="I58" s="42"/>
      <c r="J58" s="42"/>
      <c r="K58" s="42"/>
      <c r="L58" s="42"/>
      <c r="M58" s="42"/>
      <c r="N58" s="42"/>
      <c r="O58" s="42"/>
      <c r="P58" s="42"/>
      <c r="Q58" s="42"/>
      <c r="R58" s="42"/>
      <c r="S58" s="63"/>
      <c r="T58" s="296"/>
      <c r="U58" s="44"/>
      <c r="V58" s="1506"/>
      <c r="W58" s="1505"/>
      <c r="X58" s="1505"/>
      <c r="Y58" s="1505"/>
      <c r="Z58" s="1505"/>
      <c r="AA58" s="1505"/>
      <c r="AB58" s="1505"/>
      <c r="AC58" s="1505"/>
      <c r="AD58" s="1505"/>
      <c r="AE58" s="1420"/>
      <c r="AF58" s="1420"/>
      <c r="AG58" s="1421"/>
      <c r="AH58" s="1421"/>
      <c r="AI58" s="1421"/>
      <c r="AJ58" s="1421"/>
      <c r="AK58" s="1421"/>
      <c r="AL58" s="1421"/>
      <c r="AM58" s="1421"/>
      <c r="AN58" s="1421"/>
      <c r="AO58" s="1421"/>
      <c r="AP58" s="1421"/>
      <c r="AQ58" s="1421"/>
      <c r="AR58" s="1421"/>
      <c r="AS58" s="1421"/>
      <c r="AT58" s="1421"/>
      <c r="AU58" s="1421"/>
      <c r="AV58" s="1421"/>
      <c r="AW58" s="1421"/>
      <c r="AX58" s="1421"/>
      <c r="AY58" s="1421"/>
      <c r="AZ58" s="1421"/>
      <c r="BA58" s="1422"/>
      <c r="BB58" s="1491"/>
      <c r="BC58" s="1491"/>
      <c r="BD58" s="1491"/>
      <c r="BE58" s="1491"/>
      <c r="BF58" s="1491"/>
      <c r="BG58" s="1491"/>
      <c r="BH58" s="1491"/>
      <c r="BI58" s="1422"/>
      <c r="BJ58" s="1422"/>
      <c r="BK58" s="1422"/>
      <c r="BL58" s="1422"/>
    </row>
    <row r="59" spans="1:64" x14ac:dyDescent="0.25">
      <c r="A59" s="1492" t="s">
        <v>3359</v>
      </c>
      <c r="B59" s="1439">
        <f t="shared" si="7"/>
        <v>0</v>
      </c>
      <c r="C59" s="41"/>
      <c r="D59" s="42"/>
      <c r="E59" s="42"/>
      <c r="F59" s="42"/>
      <c r="G59" s="42"/>
      <c r="H59" s="42"/>
      <c r="I59" s="42"/>
      <c r="J59" s="42"/>
      <c r="K59" s="42"/>
      <c r="L59" s="42"/>
      <c r="M59" s="42"/>
      <c r="N59" s="42"/>
      <c r="O59" s="42"/>
      <c r="P59" s="42"/>
      <c r="Q59" s="42"/>
      <c r="R59" s="42"/>
      <c r="S59" s="63"/>
      <c r="T59" s="296"/>
      <c r="U59" s="44"/>
      <c r="V59" s="1506"/>
      <c r="W59" s="1505"/>
      <c r="X59" s="1505"/>
      <c r="Y59" s="1505"/>
      <c r="Z59" s="1505"/>
      <c r="AA59" s="1505"/>
      <c r="AB59" s="1505"/>
      <c r="AC59" s="1505"/>
      <c r="AD59" s="1505"/>
      <c r="AE59" s="1420"/>
      <c r="AF59" s="1420"/>
      <c r="AG59" s="1421"/>
      <c r="AH59" s="1421"/>
      <c r="AI59" s="1421"/>
      <c r="AJ59" s="1421"/>
      <c r="AK59" s="1421"/>
      <c r="AL59" s="1421"/>
      <c r="AM59" s="1421"/>
      <c r="AN59" s="1421"/>
      <c r="AO59" s="1421"/>
      <c r="AP59" s="1421"/>
      <c r="AQ59" s="1421"/>
      <c r="AR59" s="1421"/>
      <c r="AS59" s="1421"/>
      <c r="AT59" s="1421"/>
      <c r="AU59" s="1421"/>
      <c r="AV59" s="1421"/>
      <c r="AW59" s="1421"/>
      <c r="AX59" s="1421"/>
      <c r="AY59" s="1421"/>
      <c r="AZ59" s="1421"/>
      <c r="BA59" s="1422"/>
      <c r="BB59" s="1491"/>
      <c r="BC59" s="1491"/>
      <c r="BD59" s="1491"/>
      <c r="BE59" s="1491"/>
      <c r="BF59" s="1491"/>
      <c r="BG59" s="1491"/>
      <c r="BH59" s="1491"/>
      <c r="BI59" s="1422"/>
      <c r="BJ59" s="1422"/>
      <c r="BK59" s="1422"/>
      <c r="BL59" s="1422"/>
    </row>
    <row r="60" spans="1:64" x14ac:dyDescent="0.25">
      <c r="A60" s="1492" t="s">
        <v>3360</v>
      </c>
      <c r="B60" s="1439">
        <f t="shared" si="7"/>
        <v>0</v>
      </c>
      <c r="C60" s="41"/>
      <c r="D60" s="42"/>
      <c r="E60" s="42"/>
      <c r="F60" s="42"/>
      <c r="G60" s="42"/>
      <c r="H60" s="42"/>
      <c r="I60" s="42"/>
      <c r="J60" s="42"/>
      <c r="K60" s="42"/>
      <c r="L60" s="42"/>
      <c r="M60" s="42"/>
      <c r="N60" s="42"/>
      <c r="O60" s="42"/>
      <c r="P60" s="42"/>
      <c r="Q60" s="42"/>
      <c r="R60" s="42"/>
      <c r="S60" s="63"/>
      <c r="T60" s="296"/>
      <c r="U60" s="44"/>
      <c r="V60" s="1506"/>
      <c r="W60" s="1505"/>
      <c r="X60" s="1505"/>
      <c r="Y60" s="1505"/>
      <c r="Z60" s="1505"/>
      <c r="AA60" s="1505"/>
      <c r="AB60" s="1505"/>
      <c r="AC60" s="1505"/>
      <c r="AD60" s="1505"/>
      <c r="AE60" s="1420"/>
      <c r="AF60" s="1420"/>
      <c r="AG60" s="1421"/>
      <c r="AH60" s="1421"/>
      <c r="AI60" s="1421"/>
      <c r="AJ60" s="1421"/>
      <c r="AK60" s="1421"/>
      <c r="AL60" s="1421"/>
      <c r="AM60" s="1421"/>
      <c r="AN60" s="1421"/>
      <c r="AO60" s="1421"/>
      <c r="AP60" s="1421"/>
      <c r="AQ60" s="1421"/>
      <c r="AR60" s="1421"/>
      <c r="AS60" s="1421"/>
      <c r="AT60" s="1421"/>
      <c r="AU60" s="1421"/>
      <c r="AV60" s="1421"/>
      <c r="AW60" s="1421"/>
      <c r="AX60" s="1421"/>
      <c r="AY60" s="1421"/>
      <c r="AZ60" s="1421"/>
      <c r="BA60" s="1422"/>
      <c r="BB60" s="1491"/>
      <c r="BC60" s="1491"/>
      <c r="BD60" s="1491"/>
      <c r="BE60" s="1491"/>
      <c r="BF60" s="1491"/>
      <c r="BG60" s="1491"/>
      <c r="BH60" s="1491"/>
      <c r="BI60" s="1422"/>
      <c r="BJ60" s="1422"/>
      <c r="BK60" s="1422"/>
      <c r="BL60" s="1422"/>
    </row>
    <row r="61" spans="1:64" x14ac:dyDescent="0.25">
      <c r="A61" s="1492" t="s">
        <v>3361</v>
      </c>
      <c r="B61" s="1439">
        <f t="shared" si="7"/>
        <v>0</v>
      </c>
      <c r="C61" s="41"/>
      <c r="D61" s="42"/>
      <c r="E61" s="42"/>
      <c r="F61" s="42"/>
      <c r="G61" s="42"/>
      <c r="H61" s="42"/>
      <c r="I61" s="42"/>
      <c r="J61" s="42"/>
      <c r="K61" s="42"/>
      <c r="L61" s="42"/>
      <c r="M61" s="42"/>
      <c r="N61" s="42"/>
      <c r="O61" s="42"/>
      <c r="P61" s="42"/>
      <c r="Q61" s="42"/>
      <c r="R61" s="42"/>
      <c r="S61" s="63"/>
      <c r="T61" s="296"/>
      <c r="U61" s="44"/>
      <c r="V61" s="1506"/>
      <c r="W61" s="1505"/>
      <c r="X61" s="1505"/>
      <c r="Y61" s="1505"/>
      <c r="Z61" s="1505"/>
      <c r="AA61" s="1505"/>
      <c r="AB61" s="1505"/>
      <c r="AC61" s="1505"/>
      <c r="AD61" s="1505"/>
      <c r="AE61" s="1420"/>
      <c r="AF61" s="1420"/>
      <c r="AG61" s="1421"/>
      <c r="AH61" s="1421"/>
      <c r="AI61" s="1421"/>
      <c r="AJ61" s="1421"/>
      <c r="AK61" s="1421"/>
      <c r="AL61" s="1421"/>
      <c r="AM61" s="1421"/>
      <c r="AN61" s="1421"/>
      <c r="AO61" s="1421"/>
      <c r="AP61" s="1421"/>
      <c r="AQ61" s="1421"/>
      <c r="AR61" s="1421"/>
      <c r="AS61" s="1421"/>
      <c r="AT61" s="1421"/>
      <c r="AU61" s="1421"/>
      <c r="AV61" s="1421"/>
      <c r="AW61" s="1421"/>
      <c r="AX61" s="1421"/>
      <c r="AY61" s="1421"/>
      <c r="AZ61" s="1421"/>
      <c r="BA61" s="1422"/>
      <c r="BB61" s="1491"/>
      <c r="BC61" s="1491"/>
      <c r="BD61" s="1491"/>
      <c r="BE61" s="1491"/>
      <c r="BF61" s="1491"/>
      <c r="BG61" s="1491"/>
      <c r="BH61" s="1491"/>
      <c r="BI61" s="1422"/>
      <c r="BJ61" s="1422"/>
      <c r="BK61" s="1422"/>
      <c r="BL61" s="1422"/>
    </row>
    <row r="62" spans="1:64" x14ac:dyDescent="0.25">
      <c r="A62" s="1492" t="s">
        <v>3362</v>
      </c>
      <c r="B62" s="1439">
        <f t="shared" si="7"/>
        <v>0</v>
      </c>
      <c r="C62" s="41"/>
      <c r="D62" s="42"/>
      <c r="E62" s="42"/>
      <c r="F62" s="42"/>
      <c r="G62" s="42"/>
      <c r="H62" s="42"/>
      <c r="I62" s="42"/>
      <c r="J62" s="42"/>
      <c r="K62" s="42"/>
      <c r="L62" s="42"/>
      <c r="M62" s="42"/>
      <c r="N62" s="42"/>
      <c r="O62" s="42"/>
      <c r="P62" s="42"/>
      <c r="Q62" s="42"/>
      <c r="R62" s="42"/>
      <c r="S62" s="63"/>
      <c r="T62" s="296"/>
      <c r="U62" s="44"/>
      <c r="V62" s="1506"/>
      <c r="W62" s="1505"/>
      <c r="X62" s="1505"/>
      <c r="Y62" s="1505"/>
      <c r="Z62" s="1505"/>
      <c r="AA62" s="1505"/>
      <c r="AB62" s="1505"/>
      <c r="AC62" s="1505"/>
      <c r="AD62" s="1505"/>
      <c r="AE62" s="1420"/>
      <c r="AF62" s="1420"/>
      <c r="AG62" s="1421"/>
      <c r="AH62" s="1421"/>
      <c r="AI62" s="1421"/>
      <c r="AJ62" s="1421"/>
      <c r="AK62" s="1421"/>
      <c r="AL62" s="1421"/>
      <c r="AM62" s="1421"/>
      <c r="AN62" s="1421"/>
      <c r="AO62" s="1421"/>
      <c r="AP62" s="1421"/>
      <c r="AQ62" s="1421"/>
      <c r="AR62" s="1421"/>
      <c r="AS62" s="1421"/>
      <c r="AT62" s="1421"/>
      <c r="AU62" s="1421"/>
      <c r="AV62" s="1421"/>
      <c r="AW62" s="1421"/>
      <c r="AX62" s="1421"/>
      <c r="AY62" s="1421"/>
      <c r="AZ62" s="1421"/>
      <c r="BA62" s="1422"/>
      <c r="BB62" s="1491"/>
      <c r="BC62" s="1491"/>
      <c r="BD62" s="1491"/>
      <c r="BE62" s="1491"/>
      <c r="BF62" s="1491"/>
      <c r="BG62" s="1491"/>
      <c r="BH62" s="1491"/>
      <c r="BI62" s="1422"/>
      <c r="BJ62" s="1422"/>
      <c r="BK62" s="1422"/>
      <c r="BL62" s="1422"/>
    </row>
    <row r="63" spans="1:64" x14ac:dyDescent="0.25">
      <c r="A63" s="1492" t="s">
        <v>3363</v>
      </c>
      <c r="B63" s="1439">
        <f t="shared" si="7"/>
        <v>0</v>
      </c>
      <c r="C63" s="41"/>
      <c r="D63" s="42"/>
      <c r="E63" s="42"/>
      <c r="F63" s="42"/>
      <c r="G63" s="42"/>
      <c r="H63" s="42"/>
      <c r="I63" s="42"/>
      <c r="J63" s="42"/>
      <c r="K63" s="42"/>
      <c r="L63" s="42"/>
      <c r="M63" s="42"/>
      <c r="N63" s="42"/>
      <c r="O63" s="42"/>
      <c r="P63" s="42"/>
      <c r="Q63" s="42"/>
      <c r="R63" s="42"/>
      <c r="S63" s="63"/>
      <c r="T63" s="296"/>
      <c r="U63" s="44"/>
      <c r="V63" s="1506"/>
      <c r="W63" s="1505"/>
      <c r="X63" s="1505"/>
      <c r="Y63" s="1505"/>
      <c r="Z63" s="1505"/>
      <c r="AA63" s="1505"/>
      <c r="AB63" s="1505"/>
      <c r="AC63" s="1505"/>
      <c r="AD63" s="1505"/>
      <c r="AE63" s="1420"/>
      <c r="AF63" s="1420"/>
      <c r="AG63" s="1421"/>
      <c r="AH63" s="1421"/>
      <c r="AI63" s="1421"/>
      <c r="AJ63" s="1421"/>
      <c r="AK63" s="1421"/>
      <c r="AL63" s="1421"/>
      <c r="AM63" s="1421"/>
      <c r="AN63" s="1421"/>
      <c r="AO63" s="1421"/>
      <c r="AP63" s="1421"/>
      <c r="AQ63" s="1421"/>
      <c r="AR63" s="1421"/>
      <c r="AS63" s="1421"/>
      <c r="AT63" s="1421"/>
      <c r="AU63" s="1421"/>
      <c r="AV63" s="1421"/>
      <c r="AW63" s="1421"/>
      <c r="AX63" s="1421"/>
      <c r="AY63" s="1421"/>
      <c r="AZ63" s="1421"/>
      <c r="BA63" s="1422"/>
      <c r="BB63" s="1491"/>
      <c r="BC63" s="1491"/>
      <c r="BD63" s="1491"/>
      <c r="BE63" s="1491"/>
      <c r="BF63" s="1491"/>
      <c r="BG63" s="1491"/>
      <c r="BH63" s="1491"/>
      <c r="BI63" s="1422"/>
      <c r="BJ63" s="1422"/>
      <c r="BK63" s="1422"/>
      <c r="BL63" s="1422"/>
    </row>
    <row r="64" spans="1:64" x14ac:dyDescent="0.25">
      <c r="A64" s="1493" t="s">
        <v>3364</v>
      </c>
      <c r="B64" s="1439">
        <f t="shared" si="7"/>
        <v>0</v>
      </c>
      <c r="C64" s="175"/>
      <c r="D64" s="338"/>
      <c r="E64" s="338"/>
      <c r="F64" s="338"/>
      <c r="G64" s="338"/>
      <c r="H64" s="338"/>
      <c r="I64" s="338"/>
      <c r="J64" s="338"/>
      <c r="K64" s="338"/>
      <c r="L64" s="338"/>
      <c r="M64" s="338"/>
      <c r="N64" s="338"/>
      <c r="O64" s="338"/>
      <c r="P64" s="338"/>
      <c r="Q64" s="338"/>
      <c r="R64" s="338"/>
      <c r="S64" s="150"/>
      <c r="T64" s="339"/>
      <c r="U64" s="176"/>
      <c r="V64" s="1506"/>
      <c r="W64" s="1505"/>
      <c r="X64" s="1505"/>
      <c r="Y64" s="1505"/>
      <c r="Z64" s="1505"/>
      <c r="AA64" s="1505"/>
      <c r="AB64" s="1505"/>
      <c r="AC64" s="1505"/>
      <c r="AD64" s="1505"/>
      <c r="AE64" s="1420"/>
      <c r="AF64" s="1420"/>
      <c r="AG64" s="1421"/>
      <c r="AH64" s="1421"/>
      <c r="AI64" s="1421"/>
      <c r="AJ64" s="1421"/>
      <c r="AK64" s="1421"/>
      <c r="AL64" s="1421"/>
      <c r="AM64" s="1421"/>
      <c r="AN64" s="1421"/>
      <c r="AO64" s="1421"/>
      <c r="AP64" s="1421"/>
      <c r="AQ64" s="1421"/>
      <c r="AR64" s="1421"/>
      <c r="AS64" s="1421"/>
      <c r="AT64" s="1421"/>
      <c r="AU64" s="1421"/>
      <c r="AV64" s="1421"/>
      <c r="AW64" s="1421"/>
      <c r="AX64" s="1421"/>
      <c r="AY64" s="1421"/>
      <c r="AZ64" s="1421"/>
      <c r="BA64" s="1422"/>
      <c r="BB64" s="1491"/>
      <c r="BC64" s="1491"/>
      <c r="BD64" s="1491"/>
      <c r="BE64" s="1491"/>
      <c r="BF64" s="1491"/>
      <c r="BG64" s="1491"/>
      <c r="BH64" s="1491"/>
      <c r="BI64" s="1422"/>
      <c r="BJ64" s="1422"/>
      <c r="BK64" s="1422"/>
      <c r="BL64" s="1422"/>
    </row>
    <row r="65" spans="1:64" x14ac:dyDescent="0.25">
      <c r="A65" s="1494" t="s">
        <v>50</v>
      </c>
      <c r="B65" s="1495">
        <f>SUM(C65:S65)</f>
        <v>0</v>
      </c>
      <c r="C65" s="1496">
        <f t="shared" ref="C65:U65" si="8">SUM(C50:C64)</f>
        <v>0</v>
      </c>
      <c r="D65" s="1497">
        <f t="shared" si="8"/>
        <v>0</v>
      </c>
      <c r="E65" s="1497">
        <f t="shared" si="8"/>
        <v>0</v>
      </c>
      <c r="F65" s="1497">
        <f t="shared" si="8"/>
        <v>0</v>
      </c>
      <c r="G65" s="1497">
        <f t="shared" si="8"/>
        <v>0</v>
      </c>
      <c r="H65" s="1498">
        <f t="shared" si="8"/>
        <v>0</v>
      </c>
      <c r="I65" s="1497">
        <f t="shared" si="8"/>
        <v>0</v>
      </c>
      <c r="J65" s="1497">
        <f t="shared" si="8"/>
        <v>0</v>
      </c>
      <c r="K65" s="1497">
        <f t="shared" si="8"/>
        <v>0</v>
      </c>
      <c r="L65" s="1497">
        <f t="shared" si="8"/>
        <v>0</v>
      </c>
      <c r="M65" s="1497">
        <f t="shared" si="8"/>
        <v>0</v>
      </c>
      <c r="N65" s="1497">
        <f t="shared" si="8"/>
        <v>0</v>
      </c>
      <c r="O65" s="1497">
        <f t="shared" si="8"/>
        <v>0</v>
      </c>
      <c r="P65" s="1497">
        <f t="shared" si="8"/>
        <v>0</v>
      </c>
      <c r="Q65" s="1497">
        <f t="shared" si="8"/>
        <v>0</v>
      </c>
      <c r="R65" s="1497">
        <f t="shared" si="8"/>
        <v>0</v>
      </c>
      <c r="S65" s="1499">
        <f t="shared" si="8"/>
        <v>0</v>
      </c>
      <c r="T65" s="1500">
        <f t="shared" si="8"/>
        <v>0</v>
      </c>
      <c r="U65" s="1499">
        <f t="shared" si="8"/>
        <v>0</v>
      </c>
      <c r="V65" s="1506"/>
      <c r="W65" s="1505"/>
      <c r="X65" s="1505"/>
      <c r="Y65" s="1505"/>
      <c r="Z65" s="1505"/>
      <c r="AA65" s="1505"/>
      <c r="AB65" s="1505"/>
      <c r="AC65" s="1505"/>
      <c r="AD65" s="1505"/>
      <c r="AE65" s="1420"/>
      <c r="AF65" s="1420"/>
      <c r="AG65" s="1421"/>
      <c r="AH65" s="1421"/>
      <c r="AI65" s="1421"/>
      <c r="AJ65" s="1421"/>
      <c r="AK65" s="1421"/>
      <c r="AL65" s="1421"/>
      <c r="AM65" s="1421"/>
      <c r="AN65" s="1421"/>
      <c r="AO65" s="1421"/>
      <c r="AP65" s="1421"/>
      <c r="AQ65" s="1421"/>
      <c r="AR65" s="1421"/>
      <c r="AS65" s="1421"/>
      <c r="AT65" s="1421"/>
      <c r="AU65" s="1421"/>
      <c r="AV65" s="1421"/>
      <c r="AW65" s="1421"/>
      <c r="AX65" s="1421"/>
      <c r="AY65" s="1421"/>
      <c r="AZ65" s="1421"/>
      <c r="BA65" s="1422"/>
      <c r="BB65" s="1491"/>
      <c r="BC65" s="1491"/>
      <c r="BD65" s="1491"/>
      <c r="BE65" s="1491"/>
      <c r="BF65" s="1491"/>
      <c r="BG65" s="1491"/>
      <c r="BH65" s="1491"/>
      <c r="BI65" s="1422"/>
      <c r="BJ65" s="1422"/>
      <c r="BK65" s="1422"/>
      <c r="BL65" s="1422"/>
    </row>
    <row r="66" spans="1:64" ht="15.75" x14ac:dyDescent="0.25">
      <c r="A66" s="1785" t="s">
        <v>3367</v>
      </c>
      <c r="B66" s="1101"/>
      <c r="C66" s="1101"/>
      <c r="D66" s="1101"/>
      <c r="E66" s="1101"/>
      <c r="F66" s="1101"/>
      <c r="G66" s="72"/>
      <c r="H66" s="72"/>
      <c r="I66" s="72"/>
      <c r="J66" s="72"/>
      <c r="K66" s="72"/>
      <c r="L66" s="65"/>
      <c r="M66" s="65"/>
      <c r="N66" s="65"/>
      <c r="O66" s="65"/>
      <c r="P66" s="65"/>
      <c r="Q66" s="65"/>
      <c r="R66" s="65"/>
      <c r="S66" s="65"/>
      <c r="T66" s="65"/>
      <c r="U66" s="65"/>
      <c r="V66" s="65"/>
      <c r="W66" s="65"/>
      <c r="X66" s="65"/>
      <c r="Y66" s="65"/>
      <c r="Z66" s="65"/>
      <c r="AA66" s="65"/>
      <c r="AB66" s="652"/>
      <c r="AC66" s="652"/>
      <c r="AD66" s="84"/>
      <c r="AE66" s="84"/>
      <c r="AF66" s="84"/>
      <c r="AG66" s="84"/>
      <c r="AH66" s="84"/>
      <c r="AI66" s="84"/>
      <c r="AJ66" s="84"/>
      <c r="AK66" s="84"/>
      <c r="AL66" s="84"/>
      <c r="AM66" s="84"/>
      <c r="AN66" s="84"/>
      <c r="AO66" s="84"/>
      <c r="AP66" s="84"/>
      <c r="AQ66" s="84"/>
      <c r="AR66" s="223"/>
      <c r="AS66" s="223"/>
      <c r="AT66" s="1507"/>
      <c r="AU66" s="1507"/>
      <c r="AV66" s="1507"/>
      <c r="AW66" s="1507"/>
      <c r="AX66" s="1507"/>
      <c r="AY66" s="1507"/>
      <c r="AZ66" s="1507"/>
      <c r="BA66" s="1491"/>
      <c r="BB66" s="1491"/>
      <c r="BC66" s="1491"/>
      <c r="BD66" s="1491"/>
      <c r="BE66" s="1491"/>
      <c r="BF66" s="1491"/>
      <c r="BG66" s="1491"/>
      <c r="BH66" s="1491"/>
      <c r="BI66" s="1491"/>
      <c r="BJ66" s="1422"/>
      <c r="BK66" s="1422"/>
      <c r="BL66" s="1422"/>
    </row>
    <row r="67" spans="1:64" ht="15.75" x14ac:dyDescent="0.25">
      <c r="A67" s="9215" t="s">
        <v>4</v>
      </c>
      <c r="B67" s="9216"/>
      <c r="C67" s="9220" t="s">
        <v>122</v>
      </c>
      <c r="D67" s="9221"/>
      <c r="E67" s="9222"/>
      <c r="F67" s="9124" t="s">
        <v>1856</v>
      </c>
      <c r="G67" s="9226"/>
      <c r="H67" s="9226"/>
      <c r="I67" s="9226"/>
      <c r="J67" s="9226"/>
      <c r="K67" s="9226"/>
      <c r="L67" s="9226"/>
      <c r="M67" s="9226"/>
      <c r="N67" s="9226"/>
      <c r="O67" s="9226"/>
      <c r="P67" s="9226"/>
      <c r="Q67" s="9226"/>
      <c r="R67" s="9226"/>
      <c r="S67" s="9226"/>
      <c r="T67" s="9226"/>
      <c r="U67" s="9226"/>
      <c r="V67" s="9226"/>
      <c r="W67" s="9226"/>
      <c r="X67" s="9226"/>
      <c r="Y67" s="9226"/>
      <c r="Z67" s="9226"/>
      <c r="AA67" s="9226"/>
      <c r="AB67" s="9226"/>
      <c r="AC67" s="9226"/>
      <c r="AD67" s="9226"/>
      <c r="AE67" s="9226"/>
      <c r="AF67" s="9226"/>
      <c r="AG67" s="9226"/>
      <c r="AH67" s="9226"/>
      <c r="AI67" s="9226"/>
      <c r="AJ67" s="9226"/>
      <c r="AK67" s="9226"/>
      <c r="AL67" s="9226"/>
      <c r="AM67" s="9227"/>
      <c r="AN67" s="9228" t="s">
        <v>52</v>
      </c>
      <c r="AO67" s="9197" t="s">
        <v>3368</v>
      </c>
      <c r="AP67" s="9228" t="s">
        <v>112</v>
      </c>
      <c r="AQ67" s="9231" t="s">
        <v>111</v>
      </c>
      <c r="AR67" s="8933" t="s">
        <v>3369</v>
      </c>
      <c r="AS67" s="9149" t="s">
        <v>3348</v>
      </c>
      <c r="AT67" s="1507"/>
      <c r="AU67" s="1507"/>
      <c r="AV67" s="1507"/>
      <c r="AW67" s="1507"/>
      <c r="AX67" s="1507"/>
      <c r="AY67" s="1507"/>
      <c r="AZ67" s="1507"/>
      <c r="BA67" s="1491"/>
      <c r="BB67" s="1491"/>
      <c r="BC67" s="1491"/>
      <c r="BD67" s="1491"/>
      <c r="BE67" s="1491"/>
      <c r="BF67" s="1491"/>
      <c r="BG67" s="1491"/>
      <c r="BH67" s="1491"/>
      <c r="BI67" s="1491"/>
      <c r="BJ67" s="1491"/>
      <c r="BK67" s="1491"/>
      <c r="BL67" s="1491"/>
    </row>
    <row r="68" spans="1:64" x14ac:dyDescent="0.25">
      <c r="A68" s="9217"/>
      <c r="B68" s="7027"/>
      <c r="C68" s="9223"/>
      <c r="D68" s="9224"/>
      <c r="E68" s="9225"/>
      <c r="F68" s="9129" t="s">
        <v>740</v>
      </c>
      <c r="G68" s="9214"/>
      <c r="H68" s="9129" t="s">
        <v>510</v>
      </c>
      <c r="I68" s="9214"/>
      <c r="J68" s="9129" t="s">
        <v>511</v>
      </c>
      <c r="K68" s="9214"/>
      <c r="L68" s="9129" t="s">
        <v>72</v>
      </c>
      <c r="M68" s="9214"/>
      <c r="N68" s="9129" t="s">
        <v>14</v>
      </c>
      <c r="O68" s="9214"/>
      <c r="P68" s="9124" t="s">
        <v>15</v>
      </c>
      <c r="Q68" s="9213"/>
      <c r="R68" s="9124" t="s">
        <v>16</v>
      </c>
      <c r="S68" s="9213"/>
      <c r="T68" s="9124" t="s">
        <v>17</v>
      </c>
      <c r="U68" s="9213"/>
      <c r="V68" s="9124" t="s">
        <v>18</v>
      </c>
      <c r="W68" s="9213"/>
      <c r="X68" s="9124" t="s">
        <v>19</v>
      </c>
      <c r="Y68" s="9213"/>
      <c r="Z68" s="9124" t="s">
        <v>20</v>
      </c>
      <c r="AA68" s="9213"/>
      <c r="AB68" s="9124" t="s">
        <v>21</v>
      </c>
      <c r="AC68" s="9213"/>
      <c r="AD68" s="9124" t="s">
        <v>22</v>
      </c>
      <c r="AE68" s="9213"/>
      <c r="AF68" s="9124" t="s">
        <v>23</v>
      </c>
      <c r="AG68" s="9213"/>
      <c r="AH68" s="9124" t="s">
        <v>24</v>
      </c>
      <c r="AI68" s="9213"/>
      <c r="AJ68" s="9124" t="s">
        <v>25</v>
      </c>
      <c r="AK68" s="9213"/>
      <c r="AL68" s="9124" t="s">
        <v>26</v>
      </c>
      <c r="AM68" s="9227"/>
      <c r="AN68" s="7648"/>
      <c r="AO68" s="9230"/>
      <c r="AP68" s="7648"/>
      <c r="AQ68" s="7657"/>
      <c r="AR68" s="6502"/>
      <c r="AS68" s="9182"/>
      <c r="AT68" s="1421"/>
      <c r="AU68" s="1421"/>
      <c r="AV68" s="1421"/>
      <c r="AW68" s="1421"/>
      <c r="AX68" s="1421"/>
      <c r="AY68" s="1421"/>
      <c r="AZ68" s="1421"/>
      <c r="BA68" s="1422"/>
      <c r="BB68" s="1422"/>
      <c r="BC68" s="1422"/>
      <c r="BD68" s="1422"/>
      <c r="BE68" s="1422"/>
      <c r="BF68" s="1422"/>
      <c r="BG68" s="1422"/>
      <c r="BH68" s="1422"/>
      <c r="BI68" s="1422"/>
      <c r="BJ68" s="1422"/>
      <c r="BK68" s="1422"/>
      <c r="BL68" s="1422"/>
    </row>
    <row r="69" spans="1:64" x14ac:dyDescent="0.25">
      <c r="A69" s="9218"/>
      <c r="B69" s="9219"/>
      <c r="C69" s="1087" t="s">
        <v>55</v>
      </c>
      <c r="D69" s="1508" t="s">
        <v>81</v>
      </c>
      <c r="E69" s="1100" t="s">
        <v>56</v>
      </c>
      <c r="F69" s="1509" t="s">
        <v>81</v>
      </c>
      <c r="G69" s="1095" t="s">
        <v>56</v>
      </c>
      <c r="H69" s="1509" t="s">
        <v>81</v>
      </c>
      <c r="I69" s="1095" t="s">
        <v>56</v>
      </c>
      <c r="J69" s="1509" t="s">
        <v>81</v>
      </c>
      <c r="K69" s="1095" t="s">
        <v>56</v>
      </c>
      <c r="L69" s="1509" t="s">
        <v>81</v>
      </c>
      <c r="M69" s="1095" t="s">
        <v>56</v>
      </c>
      <c r="N69" s="1509" t="s">
        <v>81</v>
      </c>
      <c r="O69" s="1095" t="s">
        <v>56</v>
      </c>
      <c r="P69" s="1509" t="s">
        <v>81</v>
      </c>
      <c r="Q69" s="1095" t="s">
        <v>56</v>
      </c>
      <c r="R69" s="1509" t="s">
        <v>81</v>
      </c>
      <c r="S69" s="1095" t="s">
        <v>56</v>
      </c>
      <c r="T69" s="1509" t="s">
        <v>81</v>
      </c>
      <c r="U69" s="1095" t="s">
        <v>56</v>
      </c>
      <c r="V69" s="1509" t="s">
        <v>81</v>
      </c>
      <c r="W69" s="1095" t="s">
        <v>56</v>
      </c>
      <c r="X69" s="1509" t="s">
        <v>81</v>
      </c>
      <c r="Y69" s="1095" t="s">
        <v>56</v>
      </c>
      <c r="Z69" s="1509" t="s">
        <v>81</v>
      </c>
      <c r="AA69" s="1095" t="s">
        <v>56</v>
      </c>
      <c r="AB69" s="1509" t="s">
        <v>81</v>
      </c>
      <c r="AC69" s="1095" t="s">
        <v>56</v>
      </c>
      <c r="AD69" s="1509" t="s">
        <v>81</v>
      </c>
      <c r="AE69" s="1095" t="s">
        <v>56</v>
      </c>
      <c r="AF69" s="1509" t="s">
        <v>81</v>
      </c>
      <c r="AG69" s="1095" t="s">
        <v>56</v>
      </c>
      <c r="AH69" s="1509" t="s">
        <v>81</v>
      </c>
      <c r="AI69" s="1095" t="s">
        <v>56</v>
      </c>
      <c r="AJ69" s="1509" t="s">
        <v>81</v>
      </c>
      <c r="AK69" s="1095" t="s">
        <v>56</v>
      </c>
      <c r="AL69" s="1509" t="s">
        <v>81</v>
      </c>
      <c r="AM69" s="1510" t="s">
        <v>56</v>
      </c>
      <c r="AN69" s="9229"/>
      <c r="AO69" s="9198"/>
      <c r="AP69" s="9229"/>
      <c r="AQ69" s="9115"/>
      <c r="AR69" s="8934"/>
      <c r="AS69" s="9152"/>
      <c r="AT69" s="1421"/>
      <c r="AU69" s="1421"/>
      <c r="AV69" s="1421"/>
      <c r="AW69" s="1421"/>
      <c r="AX69" s="1421"/>
      <c r="AY69" s="1421"/>
      <c r="AZ69" s="1421"/>
      <c r="BA69" s="1422"/>
      <c r="BB69" s="1422"/>
      <c r="BC69" s="1422"/>
      <c r="BD69" s="1422"/>
      <c r="BE69" s="1422"/>
      <c r="BF69" s="1422"/>
      <c r="BG69" s="1422"/>
      <c r="BH69" s="1422"/>
      <c r="BI69" s="1422"/>
      <c r="BJ69" s="1422"/>
      <c r="BK69" s="1422"/>
      <c r="BL69" s="1422"/>
    </row>
    <row r="70" spans="1:64" x14ac:dyDescent="0.25">
      <c r="A70" s="9211" t="s">
        <v>505</v>
      </c>
      <c r="B70" s="9212"/>
      <c r="C70" s="719">
        <f>SUM(D70+E70)</f>
        <v>0</v>
      </c>
      <c r="D70" s="1511">
        <f>SUM(F70+H70+J70+L70+N70+P70+R70+T70+V70+X70+Z70+AB70+AD70+AF70+AH70+AJ70+AL70)</f>
        <v>0</v>
      </c>
      <c r="E70" s="1512">
        <f>SUM(G70+I70+K70+M70+O70+Q70+S70+U70+W70+Y70+AA70+AC70+AE70+AG70+AI70+AK70+AM70)</f>
        <v>0</v>
      </c>
      <c r="F70" s="1513"/>
      <c r="G70" s="1092"/>
      <c r="H70" s="1513"/>
      <c r="I70" s="1092"/>
      <c r="J70" s="1513"/>
      <c r="K70" s="1092"/>
      <c r="L70" s="1513"/>
      <c r="M70" s="1092"/>
      <c r="N70" s="1513"/>
      <c r="O70" s="1092"/>
      <c r="P70" s="1513"/>
      <c r="Q70" s="1092"/>
      <c r="R70" s="1513"/>
      <c r="S70" s="1092"/>
      <c r="T70" s="1513"/>
      <c r="U70" s="1092"/>
      <c r="V70" s="1513"/>
      <c r="W70" s="1092"/>
      <c r="X70" s="1513"/>
      <c r="Y70" s="1092"/>
      <c r="Z70" s="1513"/>
      <c r="AA70" s="1092"/>
      <c r="AB70" s="1513"/>
      <c r="AC70" s="1092"/>
      <c r="AD70" s="1513"/>
      <c r="AE70" s="1092"/>
      <c r="AF70" s="1513"/>
      <c r="AG70" s="1092"/>
      <c r="AH70" s="1513"/>
      <c r="AI70" s="1092"/>
      <c r="AJ70" s="1513"/>
      <c r="AK70" s="1092"/>
      <c r="AL70" s="1513"/>
      <c r="AM70" s="1514"/>
      <c r="AN70" s="1515"/>
      <c r="AO70" s="1180"/>
      <c r="AP70" s="1515"/>
      <c r="AQ70" s="1180"/>
      <c r="AR70" s="1516"/>
      <c r="AS70" s="1516"/>
      <c r="AT70" s="1421" t="str">
        <f>$BZ70&amp;$CA70&amp;$CB70&amp;$CC70</f>
        <v/>
      </c>
      <c r="AU70" s="1421"/>
      <c r="AV70" s="1421"/>
      <c r="AW70" s="1421"/>
      <c r="AX70" s="1421"/>
      <c r="AY70" s="1421"/>
      <c r="AZ70" s="1421"/>
      <c r="BA70" s="1422"/>
      <c r="BB70" s="1422"/>
      <c r="BC70" s="1422"/>
      <c r="BD70" s="1422"/>
      <c r="BE70" s="1422"/>
      <c r="BF70" s="1422"/>
      <c r="BG70" s="1422"/>
      <c r="BH70" s="1422"/>
      <c r="BI70" s="1422"/>
      <c r="BJ70" s="1422"/>
      <c r="BK70" s="1422"/>
      <c r="BL70" s="1422"/>
    </row>
    <row r="71" spans="1:64" x14ac:dyDescent="0.25">
      <c r="A71" s="9201" t="s">
        <v>423</v>
      </c>
      <c r="B71" s="1097" t="s">
        <v>1857</v>
      </c>
      <c r="C71" s="1517">
        <f>SUM(D71:E71)</f>
        <v>0</v>
      </c>
      <c r="D71" s="1518"/>
      <c r="E71" s="1512">
        <f>SUM(K71+M71+O71+Q71+S71+U71+W71+Y71+AA71+AC71+AE71+AG71+AI71+AK71+AM71)</f>
        <v>0</v>
      </c>
      <c r="F71" s="721"/>
      <c r="G71" s="741"/>
      <c r="H71" s="721"/>
      <c r="I71" s="741"/>
      <c r="J71" s="721"/>
      <c r="K71" s="709"/>
      <c r="L71" s="721"/>
      <c r="M71" s="709"/>
      <c r="N71" s="721"/>
      <c r="O71" s="709"/>
      <c r="P71" s="721"/>
      <c r="Q71" s="709"/>
      <c r="R71" s="721"/>
      <c r="S71" s="709"/>
      <c r="T71" s="721"/>
      <c r="U71" s="709"/>
      <c r="V71" s="721"/>
      <c r="W71" s="709"/>
      <c r="X71" s="721"/>
      <c r="Y71" s="709"/>
      <c r="Z71" s="721"/>
      <c r="AA71" s="709"/>
      <c r="AB71" s="721"/>
      <c r="AC71" s="705"/>
      <c r="AD71" s="721"/>
      <c r="AE71" s="709"/>
      <c r="AF71" s="721"/>
      <c r="AG71" s="709"/>
      <c r="AH71" s="721"/>
      <c r="AI71" s="709"/>
      <c r="AJ71" s="721"/>
      <c r="AK71" s="709"/>
      <c r="AL71" s="721"/>
      <c r="AM71" s="708"/>
      <c r="AN71" s="334"/>
      <c r="AO71" s="593"/>
      <c r="AP71" s="334"/>
      <c r="AQ71" s="593"/>
      <c r="AR71" s="299"/>
      <c r="AS71" s="299"/>
      <c r="AT71" s="1421" t="str">
        <f t="shared" ref="AT71:AT78" si="9">$BZ71&amp;$CA71&amp;$CB71&amp;$CC71</f>
        <v/>
      </c>
      <c r="AU71" s="1421"/>
      <c r="AV71" s="1421"/>
      <c r="AW71" s="1421"/>
      <c r="AX71" s="1421"/>
      <c r="AY71" s="1421"/>
      <c r="AZ71" s="1421"/>
      <c r="BA71" s="1422"/>
      <c r="BB71" s="1422"/>
      <c r="BC71" s="1422"/>
      <c r="BD71" s="1422"/>
      <c r="BE71" s="1422"/>
      <c r="BF71" s="1422"/>
      <c r="BG71" s="1422"/>
      <c r="BH71" s="1422"/>
      <c r="BI71" s="1422"/>
      <c r="BJ71" s="1422"/>
      <c r="BK71" s="1422"/>
      <c r="BL71" s="1422"/>
    </row>
    <row r="72" spans="1:64" x14ac:dyDescent="0.25">
      <c r="A72" s="8526"/>
      <c r="B72" s="565" t="s">
        <v>1859</v>
      </c>
      <c r="C72" s="563">
        <f>SUM(D72+E72)</f>
        <v>0</v>
      </c>
      <c r="D72" s="1519">
        <f>SUM(F72+H72+J72+L72+N72+P72+R72+T72+V72+X72+Z72+AB72+AD72+AF72+AH72+AJ72+AL72)</f>
        <v>0</v>
      </c>
      <c r="E72" s="637">
        <f>SUM(G72+I72+K72+M72+O72+Q72+S72+U72+W72+Y72+AA72+AC72+AE72+AG72+AI72+AK72+AM72)</f>
        <v>0</v>
      </c>
      <c r="F72" s="41"/>
      <c r="G72" s="44"/>
      <c r="H72" s="41"/>
      <c r="I72" s="44"/>
      <c r="J72" s="41"/>
      <c r="K72" s="44"/>
      <c r="L72" s="41"/>
      <c r="M72" s="44"/>
      <c r="N72" s="41"/>
      <c r="O72" s="44"/>
      <c r="P72" s="41"/>
      <c r="Q72" s="63"/>
      <c r="R72" s="41"/>
      <c r="S72" s="63"/>
      <c r="T72" s="41"/>
      <c r="U72" s="63"/>
      <c r="V72" s="41"/>
      <c r="W72" s="63"/>
      <c r="X72" s="41"/>
      <c r="Y72" s="63"/>
      <c r="Z72" s="41"/>
      <c r="AA72" s="63"/>
      <c r="AB72" s="41"/>
      <c r="AC72" s="63"/>
      <c r="AD72" s="41"/>
      <c r="AE72" s="63"/>
      <c r="AF72" s="41"/>
      <c r="AG72" s="63"/>
      <c r="AH72" s="41"/>
      <c r="AI72" s="63"/>
      <c r="AJ72" s="41"/>
      <c r="AK72" s="63"/>
      <c r="AL72" s="164"/>
      <c r="AM72" s="43"/>
      <c r="AN72" s="62"/>
      <c r="AO72" s="63"/>
      <c r="AP72" s="62"/>
      <c r="AQ72" s="63"/>
      <c r="AR72" s="44"/>
      <c r="AS72" s="44"/>
      <c r="AT72" s="1421" t="str">
        <f t="shared" si="9"/>
        <v/>
      </c>
      <c r="AU72" s="1421"/>
      <c r="AV72" s="1421"/>
      <c r="AW72" s="1421"/>
      <c r="AX72" s="1421"/>
      <c r="AY72" s="1421"/>
      <c r="AZ72" s="1421"/>
      <c r="BA72" s="1422"/>
      <c r="BB72" s="1422"/>
      <c r="BC72" s="1422"/>
      <c r="BD72" s="1422"/>
      <c r="BE72" s="1422"/>
      <c r="BF72" s="1422"/>
      <c r="BG72" s="1422"/>
      <c r="BH72" s="1422"/>
      <c r="BI72" s="1422"/>
      <c r="BJ72" s="1422"/>
      <c r="BK72" s="1422"/>
      <c r="BL72" s="1422"/>
    </row>
    <row r="73" spans="1:64" x14ac:dyDescent="0.25">
      <c r="A73" s="9202"/>
      <c r="B73" s="85" t="s">
        <v>1848</v>
      </c>
      <c r="C73" s="1520">
        <f>SUM(D73+E73)</f>
        <v>0</v>
      </c>
      <c r="D73" s="1521">
        <f>SUM(N73+P73+R73+T73+V73+X73+Z73+AB73)</f>
        <v>0</v>
      </c>
      <c r="E73" s="1522">
        <f>SUM(O73+Q73+S73+U73+W73+Y73+AA73+AC73)</f>
        <v>0</v>
      </c>
      <c r="F73" s="726"/>
      <c r="G73" s="744"/>
      <c r="H73" s="726"/>
      <c r="I73" s="744"/>
      <c r="J73" s="726"/>
      <c r="K73" s="744"/>
      <c r="L73" s="726"/>
      <c r="M73" s="744"/>
      <c r="N73" s="175"/>
      <c r="O73" s="150"/>
      <c r="P73" s="175"/>
      <c r="Q73" s="150"/>
      <c r="R73" s="175"/>
      <c r="S73" s="150"/>
      <c r="T73" s="175"/>
      <c r="U73" s="150"/>
      <c r="V73" s="175"/>
      <c r="W73" s="150"/>
      <c r="X73" s="175"/>
      <c r="Y73" s="150"/>
      <c r="Z73" s="175"/>
      <c r="AA73" s="176"/>
      <c r="AB73" s="175"/>
      <c r="AC73" s="150"/>
      <c r="AD73" s="726"/>
      <c r="AE73" s="744"/>
      <c r="AF73" s="726"/>
      <c r="AG73" s="744"/>
      <c r="AH73" s="726"/>
      <c r="AI73" s="744"/>
      <c r="AJ73" s="726"/>
      <c r="AK73" s="744"/>
      <c r="AL73" s="726"/>
      <c r="AM73" s="1523"/>
      <c r="AN73" s="62"/>
      <c r="AO73" s="63"/>
      <c r="AP73" s="62"/>
      <c r="AQ73" s="63"/>
      <c r="AR73" s="44"/>
      <c r="AS73" s="44"/>
      <c r="AT73" s="1421" t="str">
        <f t="shared" si="9"/>
        <v/>
      </c>
      <c r="AU73" s="1421"/>
      <c r="AV73" s="1421"/>
      <c r="AW73" s="1421"/>
      <c r="AX73" s="1421"/>
      <c r="AY73" s="1421"/>
      <c r="AZ73" s="1421"/>
      <c r="BA73" s="1422"/>
      <c r="BB73" s="1422"/>
      <c r="BC73" s="1422"/>
      <c r="BD73" s="1422"/>
      <c r="BE73" s="1422"/>
      <c r="BF73" s="1422"/>
      <c r="BG73" s="1422"/>
      <c r="BH73" s="1422"/>
      <c r="BI73" s="1422"/>
      <c r="BJ73" s="1422"/>
      <c r="BK73" s="1422"/>
      <c r="BL73" s="1422"/>
    </row>
    <row r="74" spans="1:64" x14ac:dyDescent="0.25">
      <c r="A74" s="9203" t="s">
        <v>83</v>
      </c>
      <c r="B74" s="9204"/>
      <c r="C74" s="1524">
        <f t="shared" ref="C74:C78" si="10">SUM(D74+E74)</f>
        <v>0</v>
      </c>
      <c r="D74" s="1525">
        <f t="shared" ref="D74:E78" si="11">SUM(F74+H74+J74+L74+N74+P74+R74+T74+V74+X74+Z74+AB74+AD74+AF74+AH74+AJ74+AL74)</f>
        <v>0</v>
      </c>
      <c r="E74" s="1526">
        <f t="shared" si="11"/>
        <v>0</v>
      </c>
      <c r="F74" s="332"/>
      <c r="G74" s="299"/>
      <c r="H74" s="332"/>
      <c r="I74" s="299"/>
      <c r="J74" s="332"/>
      <c r="K74" s="593"/>
      <c r="L74" s="332"/>
      <c r="M74" s="593"/>
      <c r="N74" s="332"/>
      <c r="O74" s="593"/>
      <c r="P74" s="332"/>
      <c r="Q74" s="593"/>
      <c r="R74" s="332"/>
      <c r="S74" s="593"/>
      <c r="T74" s="332"/>
      <c r="U74" s="593"/>
      <c r="V74" s="332"/>
      <c r="W74" s="593"/>
      <c r="X74" s="332"/>
      <c r="Y74" s="593"/>
      <c r="Z74" s="332"/>
      <c r="AA74" s="593"/>
      <c r="AB74" s="332"/>
      <c r="AC74" s="593"/>
      <c r="AD74" s="332"/>
      <c r="AE74" s="593"/>
      <c r="AF74" s="332"/>
      <c r="AG74" s="593"/>
      <c r="AH74" s="332"/>
      <c r="AI74" s="299"/>
      <c r="AJ74" s="332"/>
      <c r="AK74" s="299"/>
      <c r="AL74" s="594"/>
      <c r="AM74" s="837"/>
      <c r="AN74" s="62"/>
      <c r="AO74" s="63"/>
      <c r="AP74" s="62"/>
      <c r="AQ74" s="63"/>
      <c r="AR74" s="44"/>
      <c r="AS74" s="44"/>
      <c r="AT74" s="1421" t="str">
        <f t="shared" si="9"/>
        <v/>
      </c>
      <c r="AU74" s="1421"/>
      <c r="AV74" s="1421"/>
      <c r="AW74" s="1421"/>
      <c r="AX74" s="1421"/>
      <c r="AY74" s="1421"/>
      <c r="AZ74" s="1421"/>
      <c r="BA74" s="1422"/>
      <c r="BB74" s="1422"/>
      <c r="BC74" s="1422"/>
      <c r="BD74" s="1422"/>
      <c r="BE74" s="1422"/>
      <c r="BF74" s="1422"/>
      <c r="BG74" s="1422"/>
      <c r="BH74" s="1422"/>
      <c r="BI74" s="1422"/>
      <c r="BJ74" s="1422"/>
      <c r="BK74" s="1422"/>
      <c r="BL74" s="1422"/>
    </row>
    <row r="75" spans="1:64" x14ac:dyDescent="0.25">
      <c r="A75" s="9205" t="s">
        <v>1860</v>
      </c>
      <c r="B75" s="9206"/>
      <c r="C75" s="1527">
        <f t="shared" si="10"/>
        <v>0</v>
      </c>
      <c r="D75" s="1519">
        <f t="shared" si="11"/>
        <v>0</v>
      </c>
      <c r="E75" s="637">
        <f t="shared" si="11"/>
        <v>0</v>
      </c>
      <c r="F75" s="41"/>
      <c r="G75" s="44"/>
      <c r="H75" s="41"/>
      <c r="I75" s="44"/>
      <c r="J75" s="41"/>
      <c r="K75" s="63"/>
      <c r="L75" s="41"/>
      <c r="M75" s="63"/>
      <c r="N75" s="41"/>
      <c r="O75" s="63"/>
      <c r="P75" s="41"/>
      <c r="Q75" s="63"/>
      <c r="R75" s="41"/>
      <c r="S75" s="63"/>
      <c r="T75" s="41"/>
      <c r="U75" s="63"/>
      <c r="V75" s="41"/>
      <c r="W75" s="63"/>
      <c r="X75" s="41"/>
      <c r="Y75" s="63"/>
      <c r="Z75" s="41"/>
      <c r="AA75" s="63"/>
      <c r="AB75" s="41"/>
      <c r="AC75" s="44"/>
      <c r="AD75" s="41"/>
      <c r="AE75" s="44"/>
      <c r="AF75" s="41"/>
      <c r="AG75" s="44"/>
      <c r="AH75" s="41"/>
      <c r="AI75" s="44"/>
      <c r="AJ75" s="41"/>
      <c r="AK75" s="44"/>
      <c r="AL75" s="164"/>
      <c r="AM75" s="43"/>
      <c r="AN75" s="62"/>
      <c r="AO75" s="63"/>
      <c r="AP75" s="62"/>
      <c r="AQ75" s="63"/>
      <c r="AR75" s="44"/>
      <c r="AS75" s="44"/>
      <c r="AT75" s="1421" t="str">
        <f t="shared" si="9"/>
        <v/>
      </c>
      <c r="AU75" s="1421"/>
      <c r="AV75" s="1421"/>
      <c r="AW75" s="1421"/>
      <c r="AX75" s="1421"/>
      <c r="AY75" s="1421"/>
      <c r="AZ75" s="1421"/>
      <c r="BA75" s="1422"/>
      <c r="BB75" s="1422"/>
      <c r="BC75" s="1422"/>
      <c r="BD75" s="1422"/>
      <c r="BE75" s="1422"/>
      <c r="BF75" s="1422"/>
      <c r="BG75" s="1422"/>
      <c r="BH75" s="1422"/>
      <c r="BI75" s="1422"/>
      <c r="BJ75" s="1422"/>
      <c r="BK75" s="1422"/>
      <c r="BL75" s="1422"/>
    </row>
    <row r="76" spans="1:64" x14ac:dyDescent="0.25">
      <c r="A76" s="9207" t="s">
        <v>396</v>
      </c>
      <c r="B76" s="9208"/>
      <c r="C76" s="1528">
        <f t="shared" si="10"/>
        <v>0</v>
      </c>
      <c r="D76" s="1529">
        <f t="shared" si="11"/>
        <v>0</v>
      </c>
      <c r="E76" s="637">
        <f t="shared" si="11"/>
        <v>0</v>
      </c>
      <c r="F76" s="41"/>
      <c r="G76" s="44"/>
      <c r="H76" s="41"/>
      <c r="I76" s="44"/>
      <c r="J76" s="41"/>
      <c r="K76" s="63"/>
      <c r="L76" s="41"/>
      <c r="M76" s="63"/>
      <c r="N76" s="41"/>
      <c r="O76" s="63"/>
      <c r="P76" s="41"/>
      <c r="Q76" s="63"/>
      <c r="R76" s="41"/>
      <c r="S76" s="63"/>
      <c r="T76" s="41"/>
      <c r="U76" s="63"/>
      <c r="V76" s="41"/>
      <c r="W76" s="63"/>
      <c r="X76" s="41"/>
      <c r="Y76" s="63"/>
      <c r="Z76" s="41"/>
      <c r="AA76" s="63"/>
      <c r="AB76" s="41"/>
      <c r="AC76" s="44"/>
      <c r="AD76" s="41"/>
      <c r="AE76" s="44"/>
      <c r="AF76" s="41"/>
      <c r="AG76" s="44"/>
      <c r="AH76" s="41"/>
      <c r="AI76" s="44"/>
      <c r="AJ76" s="41"/>
      <c r="AK76" s="44"/>
      <c r="AL76" s="164"/>
      <c r="AM76" s="43"/>
      <c r="AN76" s="62"/>
      <c r="AO76" s="63"/>
      <c r="AP76" s="62"/>
      <c r="AQ76" s="63"/>
      <c r="AR76" s="44"/>
      <c r="AS76" s="44"/>
      <c r="AT76" s="1421" t="str">
        <f t="shared" si="9"/>
        <v/>
      </c>
      <c r="AU76" s="1421"/>
      <c r="AV76" s="1421"/>
      <c r="AW76" s="1421"/>
      <c r="AX76" s="1421"/>
      <c r="AY76" s="1421"/>
      <c r="AZ76" s="1421"/>
      <c r="BA76" s="1422"/>
      <c r="BB76" s="1422"/>
      <c r="BC76" s="1422"/>
      <c r="BD76" s="1422"/>
      <c r="BE76" s="1422"/>
      <c r="BF76" s="1422"/>
      <c r="BG76" s="1422"/>
      <c r="BH76" s="1422"/>
      <c r="BI76" s="1422"/>
      <c r="BJ76" s="1422"/>
      <c r="BK76" s="1422"/>
      <c r="BL76" s="1422"/>
    </row>
    <row r="77" spans="1:64" x14ac:dyDescent="0.25">
      <c r="A77" s="9205" t="s">
        <v>1861</v>
      </c>
      <c r="B77" s="9206"/>
      <c r="C77" s="1527">
        <f t="shared" si="10"/>
        <v>0</v>
      </c>
      <c r="D77" s="1519">
        <f t="shared" si="11"/>
        <v>0</v>
      </c>
      <c r="E77" s="637">
        <f t="shared" si="11"/>
        <v>0</v>
      </c>
      <c r="F77" s="41"/>
      <c r="G77" s="44"/>
      <c r="H77" s="41"/>
      <c r="I77" s="44"/>
      <c r="J77" s="41"/>
      <c r="K77" s="63"/>
      <c r="L77" s="41"/>
      <c r="M77" s="63"/>
      <c r="N77" s="41"/>
      <c r="O77" s="63"/>
      <c r="P77" s="41"/>
      <c r="Q77" s="63"/>
      <c r="R77" s="41"/>
      <c r="S77" s="63"/>
      <c r="T77" s="41"/>
      <c r="U77" s="63"/>
      <c r="V77" s="41"/>
      <c r="W77" s="63"/>
      <c r="X77" s="41"/>
      <c r="Y77" s="63"/>
      <c r="Z77" s="41"/>
      <c r="AA77" s="63"/>
      <c r="AB77" s="41"/>
      <c r="AC77" s="63"/>
      <c r="AD77" s="41"/>
      <c r="AE77" s="63"/>
      <c r="AF77" s="41"/>
      <c r="AG77" s="63"/>
      <c r="AH77" s="41"/>
      <c r="AI77" s="44"/>
      <c r="AJ77" s="41"/>
      <c r="AK77" s="44"/>
      <c r="AL77" s="164"/>
      <c r="AM77" s="43"/>
      <c r="AN77" s="62"/>
      <c r="AO77" s="63"/>
      <c r="AP77" s="62"/>
      <c r="AQ77" s="63"/>
      <c r="AR77" s="44"/>
      <c r="AS77" s="44"/>
      <c r="AT77" s="1421" t="str">
        <f t="shared" si="9"/>
        <v/>
      </c>
      <c r="AU77" s="1421"/>
      <c r="AV77" s="1421"/>
      <c r="AW77" s="1421"/>
      <c r="AX77" s="1421"/>
      <c r="AY77" s="1421"/>
      <c r="AZ77" s="1421"/>
      <c r="BA77" s="1422"/>
      <c r="BB77" s="1422"/>
      <c r="BC77" s="1422"/>
      <c r="BD77" s="1422"/>
      <c r="BE77" s="1422"/>
      <c r="BF77" s="1422"/>
      <c r="BG77" s="1422"/>
      <c r="BH77" s="1422"/>
      <c r="BI77" s="1422"/>
      <c r="BJ77" s="1422"/>
      <c r="BK77" s="1422"/>
      <c r="BL77" s="1422"/>
    </row>
    <row r="78" spans="1:64" x14ac:dyDescent="0.25">
      <c r="A78" s="9209" t="s">
        <v>1862</v>
      </c>
      <c r="B78" s="9210"/>
      <c r="C78" s="1530">
        <f t="shared" si="10"/>
        <v>0</v>
      </c>
      <c r="D78" s="1531">
        <f t="shared" si="11"/>
        <v>0</v>
      </c>
      <c r="E78" s="918">
        <f t="shared" si="11"/>
        <v>0</v>
      </c>
      <c r="F78" s="175"/>
      <c r="G78" s="176"/>
      <c r="H78" s="175"/>
      <c r="I78" s="176"/>
      <c r="J78" s="175"/>
      <c r="K78" s="150"/>
      <c r="L78" s="175"/>
      <c r="M78" s="150"/>
      <c r="N78" s="175"/>
      <c r="O78" s="150"/>
      <c r="P78" s="175"/>
      <c r="Q78" s="150"/>
      <c r="R78" s="175"/>
      <c r="S78" s="150"/>
      <c r="T78" s="175"/>
      <c r="U78" s="150"/>
      <c r="V78" s="175"/>
      <c r="W78" s="150"/>
      <c r="X78" s="175"/>
      <c r="Y78" s="150"/>
      <c r="Z78" s="175"/>
      <c r="AA78" s="150"/>
      <c r="AB78" s="175"/>
      <c r="AC78" s="150"/>
      <c r="AD78" s="175"/>
      <c r="AE78" s="150"/>
      <c r="AF78" s="175"/>
      <c r="AG78" s="150"/>
      <c r="AH78" s="175"/>
      <c r="AI78" s="150"/>
      <c r="AJ78" s="175"/>
      <c r="AK78" s="150"/>
      <c r="AL78" s="1532"/>
      <c r="AM78" s="717"/>
      <c r="AN78" s="149"/>
      <c r="AO78" s="150"/>
      <c r="AP78" s="149"/>
      <c r="AQ78" s="150"/>
      <c r="AR78" s="176"/>
      <c r="AS78" s="176"/>
      <c r="AT78" s="1421" t="str">
        <f t="shared" si="9"/>
        <v/>
      </c>
      <c r="AU78" s="1421"/>
      <c r="AV78" s="1421"/>
      <c r="AW78" s="1421"/>
      <c r="AX78" s="1421"/>
      <c r="AY78" s="1421"/>
      <c r="AZ78" s="1421"/>
      <c r="BA78" s="1422"/>
      <c r="BB78" s="1422"/>
      <c r="BC78" s="1422"/>
      <c r="BD78" s="1422"/>
      <c r="BE78" s="1422"/>
      <c r="BF78" s="1422"/>
      <c r="BG78" s="1422"/>
      <c r="BH78" s="1422"/>
      <c r="BI78" s="1422"/>
      <c r="BJ78" s="1422"/>
      <c r="BK78" s="1422"/>
      <c r="BL78" s="1422"/>
    </row>
    <row r="79" spans="1:64" ht="15.75" x14ac:dyDescent="0.25">
      <c r="A79" s="8869" t="s">
        <v>50</v>
      </c>
      <c r="B79" s="8868"/>
      <c r="C79" s="1007">
        <f t="shared" ref="C79:AR79" si="12">SUM(C70:C78)</f>
        <v>0</v>
      </c>
      <c r="D79" s="1533">
        <f t="shared" si="12"/>
        <v>0</v>
      </c>
      <c r="E79" s="1522">
        <f t="shared" si="12"/>
        <v>0</v>
      </c>
      <c r="F79" s="830">
        <f t="shared" si="12"/>
        <v>0</v>
      </c>
      <c r="G79" s="831">
        <f t="shared" si="12"/>
        <v>0</v>
      </c>
      <c r="H79" s="830">
        <f t="shared" si="12"/>
        <v>0</v>
      </c>
      <c r="I79" s="831">
        <f t="shared" si="12"/>
        <v>0</v>
      </c>
      <c r="J79" s="1534">
        <f t="shared" si="12"/>
        <v>0</v>
      </c>
      <c r="K79" s="714">
        <f t="shared" si="12"/>
        <v>0</v>
      </c>
      <c r="L79" s="1534">
        <f t="shared" si="12"/>
        <v>0</v>
      </c>
      <c r="M79" s="714">
        <f t="shared" si="12"/>
        <v>0</v>
      </c>
      <c r="N79" s="1534">
        <f t="shared" si="12"/>
        <v>0</v>
      </c>
      <c r="O79" s="714">
        <f t="shared" si="12"/>
        <v>0</v>
      </c>
      <c r="P79" s="1534">
        <f t="shared" si="12"/>
        <v>0</v>
      </c>
      <c r="Q79" s="714">
        <f t="shared" si="12"/>
        <v>0</v>
      </c>
      <c r="R79" s="1534">
        <f t="shared" si="12"/>
        <v>0</v>
      </c>
      <c r="S79" s="714">
        <f t="shared" si="12"/>
        <v>0</v>
      </c>
      <c r="T79" s="1534">
        <f t="shared" si="12"/>
        <v>0</v>
      </c>
      <c r="U79" s="714">
        <f t="shared" si="12"/>
        <v>0</v>
      </c>
      <c r="V79" s="1534">
        <f t="shared" si="12"/>
        <v>0</v>
      </c>
      <c r="W79" s="714">
        <f t="shared" si="12"/>
        <v>0</v>
      </c>
      <c r="X79" s="1534">
        <f t="shared" si="12"/>
        <v>0</v>
      </c>
      <c r="Y79" s="714">
        <f t="shared" si="12"/>
        <v>0</v>
      </c>
      <c r="Z79" s="1534">
        <f t="shared" si="12"/>
        <v>0</v>
      </c>
      <c r="AA79" s="714">
        <f t="shared" si="12"/>
        <v>0</v>
      </c>
      <c r="AB79" s="1534">
        <f t="shared" si="12"/>
        <v>0</v>
      </c>
      <c r="AC79" s="714">
        <f t="shared" si="12"/>
        <v>0</v>
      </c>
      <c r="AD79" s="1534">
        <f t="shared" si="12"/>
        <v>0</v>
      </c>
      <c r="AE79" s="714">
        <f t="shared" si="12"/>
        <v>0</v>
      </c>
      <c r="AF79" s="1534">
        <f t="shared" si="12"/>
        <v>0</v>
      </c>
      <c r="AG79" s="714">
        <f t="shared" si="12"/>
        <v>0</v>
      </c>
      <c r="AH79" s="1534">
        <f t="shared" si="12"/>
        <v>0</v>
      </c>
      <c r="AI79" s="714">
        <f t="shared" si="12"/>
        <v>0</v>
      </c>
      <c r="AJ79" s="1534">
        <f t="shared" si="12"/>
        <v>0</v>
      </c>
      <c r="AK79" s="714">
        <f t="shared" si="12"/>
        <v>0</v>
      </c>
      <c r="AL79" s="1535">
        <f t="shared" si="12"/>
        <v>0</v>
      </c>
      <c r="AM79" s="1536">
        <f t="shared" si="12"/>
        <v>0</v>
      </c>
      <c r="AN79" s="1537">
        <f t="shared" si="12"/>
        <v>0</v>
      </c>
      <c r="AO79" s="831">
        <f t="shared" si="12"/>
        <v>0</v>
      </c>
      <c r="AP79" s="1538">
        <f t="shared" si="12"/>
        <v>0</v>
      </c>
      <c r="AQ79" s="831">
        <f t="shared" si="12"/>
        <v>0</v>
      </c>
      <c r="AR79" s="831">
        <f t="shared" si="12"/>
        <v>0</v>
      </c>
      <c r="AS79" s="1539">
        <f>SUM(AS70:AS78)</f>
        <v>0</v>
      </c>
      <c r="AT79" s="1507"/>
      <c r="AU79" s="1507"/>
      <c r="AV79" s="1507"/>
      <c r="AW79" s="1507"/>
      <c r="AX79" s="1507"/>
      <c r="AY79" s="1507"/>
      <c r="AZ79" s="1507"/>
      <c r="BA79" s="1491"/>
      <c r="BB79" s="1491"/>
      <c r="BC79" s="1491"/>
      <c r="BD79" s="1491"/>
      <c r="BE79" s="1491"/>
      <c r="BF79" s="1491"/>
      <c r="BG79" s="1491"/>
      <c r="BH79" s="1422"/>
      <c r="BI79" s="1422"/>
      <c r="BJ79" s="1422"/>
      <c r="BK79" s="1422"/>
      <c r="BL79" s="1422"/>
    </row>
    <row r="80" spans="1:64" ht="15.75" x14ac:dyDescent="0.25">
      <c r="A80" s="1540" t="s">
        <v>3370</v>
      </c>
      <c r="B80" s="1541"/>
      <c r="C80" s="1541"/>
      <c r="D80" s="1542"/>
      <c r="E80" s="1542"/>
      <c r="F80" s="1542"/>
      <c r="G80" s="1542"/>
      <c r="H80" s="1542"/>
      <c r="I80" s="1542"/>
      <c r="J80" s="1542"/>
      <c r="K80" s="1542"/>
      <c r="L80" s="1542"/>
      <c r="M80" s="1542"/>
      <c r="N80" s="1542"/>
      <c r="O80" s="1542"/>
      <c r="P80" s="1542"/>
      <c r="Q80" s="1542"/>
      <c r="R80" s="1543"/>
      <c r="S80" s="1544"/>
      <c r="T80" s="1544"/>
      <c r="U80" s="1544"/>
      <c r="V80" s="1544"/>
      <c r="W80" s="1544"/>
      <c r="X80" s="1544"/>
      <c r="Y80" s="1544"/>
      <c r="Z80" s="1544"/>
      <c r="AA80" s="1544"/>
      <c r="AB80" s="1544"/>
      <c r="AC80" s="1544"/>
      <c r="AD80" s="1544"/>
      <c r="AE80" s="1544"/>
      <c r="AF80" s="1544"/>
      <c r="AG80" s="1507"/>
      <c r="AH80" s="1507"/>
      <c r="AI80" s="1507"/>
      <c r="AJ80" s="1507"/>
      <c r="AK80" s="1507"/>
      <c r="AL80" s="1507"/>
      <c r="AM80" s="1507"/>
      <c r="AN80" s="1507"/>
      <c r="AO80" s="1507"/>
      <c r="AP80" s="1507"/>
      <c r="AQ80" s="1507"/>
      <c r="AR80" s="1507"/>
      <c r="AS80" s="1507"/>
      <c r="AT80" s="1507"/>
      <c r="AU80" s="1507"/>
      <c r="AV80" s="1507"/>
      <c r="AW80" s="1507"/>
      <c r="AX80" s="1507"/>
      <c r="AY80" s="1507"/>
      <c r="AZ80" s="1507"/>
      <c r="BA80" s="1491"/>
      <c r="BB80" s="1491"/>
      <c r="BC80" s="1491"/>
      <c r="BD80" s="1491"/>
      <c r="BE80" s="1491"/>
      <c r="BF80" s="1491"/>
      <c r="BG80" s="1491"/>
      <c r="BH80" s="1491"/>
      <c r="BI80" s="1491"/>
      <c r="BJ80" s="1422"/>
      <c r="BK80" s="1422"/>
      <c r="BL80" s="1422"/>
    </row>
    <row r="81" spans="1:64" ht="15.75" x14ac:dyDescent="0.25">
      <c r="A81" s="1540" t="s">
        <v>3371</v>
      </c>
      <c r="B81" s="1541"/>
      <c r="C81" s="1541"/>
      <c r="D81" s="1542"/>
      <c r="E81" s="1542"/>
      <c r="F81" s="1542"/>
      <c r="G81" s="1542"/>
      <c r="H81" s="1542"/>
      <c r="I81" s="1542"/>
      <c r="J81" s="1542"/>
      <c r="K81" s="1542"/>
      <c r="L81" s="1542"/>
      <c r="M81" s="1542"/>
      <c r="N81" s="1542"/>
      <c r="O81" s="1542"/>
      <c r="P81" s="1542"/>
      <c r="Q81" s="1542"/>
      <c r="R81" s="1543"/>
      <c r="S81" s="1544"/>
      <c r="T81" s="1544"/>
      <c r="U81" s="1544"/>
      <c r="V81" s="1544"/>
      <c r="W81" s="1544"/>
      <c r="X81" s="1544"/>
      <c r="Y81" s="1544"/>
      <c r="Z81" s="1544"/>
      <c r="AA81" s="1544"/>
      <c r="AB81" s="1544"/>
      <c r="AC81" s="1544"/>
      <c r="AD81" s="1544"/>
      <c r="AE81" s="1544"/>
      <c r="AF81" s="1544"/>
      <c r="AG81" s="1507"/>
      <c r="AH81" s="1507"/>
      <c r="AI81" s="1507"/>
      <c r="AJ81" s="1507"/>
      <c r="AK81" s="1507"/>
      <c r="AL81" s="1507"/>
      <c r="AM81" s="1507"/>
      <c r="AN81" s="1507"/>
      <c r="AO81" s="1507"/>
      <c r="AP81" s="1507"/>
      <c r="AQ81" s="1507"/>
      <c r="AR81" s="1507"/>
      <c r="AS81" s="1507"/>
      <c r="AT81" s="1507"/>
      <c r="AU81" s="1507"/>
      <c r="AV81" s="1507"/>
      <c r="AW81" s="1507"/>
      <c r="AX81" s="1507"/>
      <c r="AY81" s="1507"/>
      <c r="AZ81" s="1507"/>
      <c r="BA81" s="1491"/>
      <c r="BB81" s="1491"/>
      <c r="BC81" s="1491"/>
      <c r="BD81" s="1491"/>
      <c r="BE81" s="1491"/>
      <c r="BF81" s="1491"/>
      <c r="BG81" s="1491"/>
      <c r="BH81" s="1491"/>
      <c r="BI81" s="1491"/>
      <c r="BJ81" s="1491"/>
      <c r="BK81" s="1491"/>
      <c r="BL81" s="1491"/>
    </row>
    <row r="82" spans="1:64" x14ac:dyDescent="0.25">
      <c r="A82" s="9199" t="s">
        <v>3372</v>
      </c>
      <c r="B82" s="9155" t="s">
        <v>50</v>
      </c>
      <c r="C82" s="9153"/>
      <c r="D82" s="9154"/>
      <c r="E82" s="9155" t="s">
        <v>2038</v>
      </c>
      <c r="F82" s="9153"/>
      <c r="G82" s="9153"/>
      <c r="H82" s="9153"/>
      <c r="I82" s="9153"/>
      <c r="J82" s="9153"/>
      <c r="K82" s="9153"/>
      <c r="L82" s="9153"/>
      <c r="M82" s="9153"/>
      <c r="N82" s="9153"/>
      <c r="O82" s="9153"/>
      <c r="P82" s="9161"/>
      <c r="Q82" s="9195" t="s">
        <v>412</v>
      </c>
      <c r="R82" s="9195" t="s">
        <v>2245</v>
      </c>
      <c r="S82" s="9195" t="s">
        <v>3373</v>
      </c>
      <c r="T82" s="9195" t="s">
        <v>3335</v>
      </c>
      <c r="U82" s="9197" t="s">
        <v>172</v>
      </c>
      <c r="V82" s="1420"/>
      <c r="W82" s="1420"/>
      <c r="X82" s="1420"/>
      <c r="Y82" s="1420"/>
      <c r="Z82" s="1420"/>
      <c r="AA82" s="1420"/>
      <c r="AB82" s="1420"/>
      <c r="AC82" s="1420"/>
      <c r="AD82" s="1420"/>
      <c r="AE82" s="1420"/>
      <c r="AF82" s="1420"/>
      <c r="AG82" s="1421"/>
      <c r="AH82" s="1421"/>
      <c r="AI82" s="1421"/>
      <c r="AJ82" s="1421"/>
      <c r="AK82" s="1421"/>
      <c r="AL82" s="1421"/>
      <c r="AM82" s="1421"/>
      <c r="AN82" s="1421"/>
      <c r="AO82" s="1421"/>
      <c r="AP82" s="1421"/>
      <c r="AQ82" s="1421"/>
      <c r="AR82" s="1421"/>
      <c r="AS82" s="1421"/>
      <c r="AT82" s="1421"/>
      <c r="AU82" s="1421"/>
      <c r="AV82" s="1421"/>
      <c r="AW82" s="1421"/>
      <c r="AX82" s="1421"/>
      <c r="AY82" s="1421"/>
      <c r="AZ82" s="1421"/>
      <c r="BA82" s="9135"/>
      <c r="BB82" s="9135"/>
      <c r="BC82" s="9135"/>
      <c r="BD82" s="9135"/>
      <c r="BE82" s="9135"/>
      <c r="BF82" s="9135"/>
      <c r="BG82" s="1422"/>
      <c r="BH82" s="1422"/>
      <c r="BI82" s="9135"/>
      <c r="BJ82" s="9135"/>
      <c r="BK82" s="9135"/>
      <c r="BL82" s="9135"/>
    </row>
    <row r="83" spans="1:64" ht="24" x14ac:dyDescent="0.25">
      <c r="A83" s="9200"/>
      <c r="B83" s="1545" t="s">
        <v>55</v>
      </c>
      <c r="C83" s="1546" t="s">
        <v>81</v>
      </c>
      <c r="D83" s="1547" t="s">
        <v>56</v>
      </c>
      <c r="E83" s="1548" t="s">
        <v>3374</v>
      </c>
      <c r="F83" s="1549" t="s">
        <v>3375</v>
      </c>
      <c r="G83" s="1549" t="s">
        <v>3376</v>
      </c>
      <c r="H83" s="1549" t="s">
        <v>3377</v>
      </c>
      <c r="I83" s="1549" t="s">
        <v>3378</v>
      </c>
      <c r="J83" s="1549" t="s">
        <v>3379</v>
      </c>
      <c r="K83" s="1549" t="s">
        <v>3380</v>
      </c>
      <c r="L83" s="1549" t="s">
        <v>3381</v>
      </c>
      <c r="M83" s="1549" t="s">
        <v>3382</v>
      </c>
      <c r="N83" s="1549" t="s">
        <v>3383</v>
      </c>
      <c r="O83" s="1549" t="s">
        <v>3384</v>
      </c>
      <c r="P83" s="1550" t="s">
        <v>3385</v>
      </c>
      <c r="Q83" s="9196"/>
      <c r="R83" s="9196"/>
      <c r="S83" s="9196"/>
      <c r="T83" s="9196"/>
      <c r="U83" s="9198"/>
      <c r="V83" s="1420"/>
      <c r="W83" s="1420"/>
      <c r="X83" s="1420"/>
      <c r="Y83" s="1420"/>
      <c r="Z83" s="1420"/>
      <c r="AA83" s="1420"/>
      <c r="AB83" s="1420"/>
      <c r="AC83" s="1420"/>
      <c r="AD83" s="1420"/>
      <c r="AE83" s="1420"/>
      <c r="AF83" s="1420"/>
      <c r="AG83" s="1421"/>
      <c r="AH83" s="1421"/>
      <c r="AI83" s="1421"/>
      <c r="AJ83" s="1421"/>
      <c r="AK83" s="1421"/>
      <c r="AL83" s="1421"/>
      <c r="AM83" s="1421"/>
      <c r="AN83" s="1421"/>
      <c r="AO83" s="1421"/>
      <c r="AP83" s="1421"/>
      <c r="AQ83" s="1421"/>
      <c r="AR83" s="1421"/>
      <c r="AS83" s="1421"/>
      <c r="AT83" s="1421"/>
      <c r="AU83" s="1421"/>
      <c r="AV83" s="1421"/>
      <c r="AW83" s="1421"/>
      <c r="AX83" s="1421"/>
      <c r="AY83" s="1421"/>
      <c r="AZ83" s="1421"/>
      <c r="BA83" s="9135"/>
      <c r="BB83" s="9135"/>
      <c r="BC83" s="9135"/>
      <c r="BD83" s="9135"/>
      <c r="BE83" s="9135"/>
      <c r="BF83" s="9135"/>
      <c r="BG83" s="1422"/>
      <c r="BH83" s="1422"/>
      <c r="BI83" s="9135"/>
      <c r="BJ83" s="9135"/>
      <c r="BK83" s="9135"/>
      <c r="BL83" s="9135"/>
    </row>
    <row r="84" spans="1:64" x14ac:dyDescent="0.25">
      <c r="A84" s="1822" t="s">
        <v>3386</v>
      </c>
      <c r="B84" s="1439">
        <f t="shared" ref="B84:B89" si="13">SUM(E84:P84)</f>
        <v>0</v>
      </c>
      <c r="C84" s="704"/>
      <c r="D84" s="704"/>
      <c r="E84" s="704"/>
      <c r="F84" s="373"/>
      <c r="G84" s="373"/>
      <c r="H84" s="373"/>
      <c r="I84" s="373"/>
      <c r="J84" s="373"/>
      <c r="K84" s="373"/>
      <c r="L84" s="373"/>
      <c r="M84" s="373"/>
      <c r="N84" s="373"/>
      <c r="O84" s="373"/>
      <c r="P84" s="708"/>
      <c r="Q84" s="834"/>
      <c r="R84" s="834"/>
      <c r="S84" s="834"/>
      <c r="T84" s="834"/>
      <c r="U84" s="709"/>
      <c r="V84" s="1551" t="str">
        <f>BA84&amp;BB84&amp;BC84&amp;BD84&amp;BE84&amp;BF84</f>
        <v/>
      </c>
      <c r="W84" s="1420"/>
      <c r="X84" s="1420"/>
      <c r="Y84" s="1420"/>
      <c r="Z84" s="1420"/>
      <c r="AA84" s="1420"/>
      <c r="AB84" s="1420"/>
      <c r="AC84" s="1420"/>
      <c r="AD84" s="1420"/>
      <c r="AE84" s="1420"/>
      <c r="AF84" s="1420"/>
      <c r="AG84" s="1421"/>
      <c r="AH84" s="1421"/>
      <c r="AI84" s="1421"/>
      <c r="AJ84" s="1421"/>
      <c r="AK84" s="1421"/>
      <c r="AL84" s="1421"/>
      <c r="AM84" s="1421"/>
      <c r="AN84" s="1421"/>
      <c r="AO84" s="1421"/>
      <c r="AP84" s="1421"/>
      <c r="AQ84" s="1421"/>
      <c r="AR84" s="1421"/>
      <c r="AS84" s="1421"/>
      <c r="AT84" s="1421"/>
      <c r="AU84" s="1421"/>
      <c r="AV84" s="1421"/>
      <c r="AW84" s="1421"/>
      <c r="AX84" s="1421"/>
      <c r="AY84" s="1421"/>
      <c r="AZ84" s="1421"/>
      <c r="BA84" s="1422"/>
      <c r="BB84" s="1422"/>
      <c r="BC84" s="1422"/>
      <c r="BD84" s="1422"/>
      <c r="BE84" s="1422"/>
      <c r="BF84" s="1422"/>
      <c r="BG84" s="1422"/>
      <c r="BH84" s="1422"/>
      <c r="BI84" s="1422"/>
      <c r="BJ84" s="1422"/>
      <c r="BK84" s="1422"/>
      <c r="BL84" s="1422"/>
    </row>
    <row r="85" spans="1:64" x14ac:dyDescent="0.25">
      <c r="A85" s="1821" t="s">
        <v>3387</v>
      </c>
      <c r="B85" s="1439">
        <f t="shared" si="13"/>
        <v>0</v>
      </c>
      <c r="C85" s="332"/>
      <c r="D85" s="332"/>
      <c r="E85" s="332"/>
      <c r="F85" s="384"/>
      <c r="G85" s="384"/>
      <c r="H85" s="384"/>
      <c r="I85" s="384"/>
      <c r="J85" s="384"/>
      <c r="K85" s="384"/>
      <c r="L85" s="384"/>
      <c r="M85" s="384"/>
      <c r="N85" s="384"/>
      <c r="O85" s="384"/>
      <c r="P85" s="837"/>
      <c r="Q85" s="333"/>
      <c r="R85" s="333"/>
      <c r="S85" s="333"/>
      <c r="T85" s="333"/>
      <c r="U85" s="299"/>
      <c r="V85" s="1551" t="str">
        <f t="shared" ref="V85:V90" si="14">BA85&amp;BB85&amp;BC85&amp;BD85&amp;BE85&amp;BF85</f>
        <v/>
      </c>
      <c r="W85" s="1420"/>
      <c r="X85" s="1420"/>
      <c r="Y85" s="1420"/>
      <c r="Z85" s="1420"/>
      <c r="AA85" s="1420"/>
      <c r="AB85" s="1420"/>
      <c r="AC85" s="1420"/>
      <c r="AD85" s="1420"/>
      <c r="AE85" s="1420"/>
      <c r="AF85" s="1420"/>
      <c r="AG85" s="1421"/>
      <c r="AH85" s="1421"/>
      <c r="AI85" s="1421"/>
      <c r="AJ85" s="1421"/>
      <c r="AK85" s="1421"/>
      <c r="AL85" s="1421"/>
      <c r="AM85" s="1421"/>
      <c r="AN85" s="1421"/>
      <c r="AO85" s="1421"/>
      <c r="AP85" s="1421"/>
      <c r="AQ85" s="1421"/>
      <c r="AR85" s="1421"/>
      <c r="AS85" s="1421"/>
      <c r="AT85" s="1421"/>
      <c r="AU85" s="1421"/>
      <c r="AV85" s="1421"/>
      <c r="AW85" s="1421"/>
      <c r="AX85" s="1421"/>
      <c r="AY85" s="1421"/>
      <c r="AZ85" s="1421"/>
      <c r="BA85" s="1422"/>
      <c r="BB85" s="1422"/>
      <c r="BC85" s="1422"/>
      <c r="BD85" s="1422"/>
      <c r="BE85" s="1422"/>
      <c r="BF85" s="1422"/>
      <c r="BG85" s="1422"/>
      <c r="BH85" s="1422"/>
      <c r="BI85" s="1422"/>
      <c r="BJ85" s="1422"/>
      <c r="BK85" s="1422"/>
      <c r="BL85" s="1422"/>
    </row>
    <row r="86" spans="1:64" x14ac:dyDescent="0.25">
      <c r="A86" s="1821" t="s">
        <v>3388</v>
      </c>
      <c r="B86" s="1439">
        <f t="shared" si="13"/>
        <v>0</v>
      </c>
      <c r="C86" s="332"/>
      <c r="D86" s="332"/>
      <c r="E86" s="332"/>
      <c r="F86" s="384"/>
      <c r="G86" s="384"/>
      <c r="H86" s="384"/>
      <c r="I86" s="384"/>
      <c r="J86" s="384"/>
      <c r="K86" s="384"/>
      <c r="L86" s="384"/>
      <c r="M86" s="384"/>
      <c r="N86" s="384"/>
      <c r="O86" s="384"/>
      <c r="P86" s="837"/>
      <c r="Q86" s="333"/>
      <c r="R86" s="333"/>
      <c r="S86" s="333"/>
      <c r="T86" s="333"/>
      <c r="U86" s="299"/>
      <c r="V86" s="1551" t="str">
        <f t="shared" si="14"/>
        <v/>
      </c>
      <c r="W86" s="1420"/>
      <c r="X86" s="1420"/>
      <c r="Y86" s="1420"/>
      <c r="Z86" s="1420"/>
      <c r="AA86" s="1420"/>
      <c r="AB86" s="1420"/>
      <c r="AC86" s="1420"/>
      <c r="AD86" s="1420"/>
      <c r="AE86" s="1420"/>
      <c r="AF86" s="1420"/>
      <c r="AG86" s="1421"/>
      <c r="AH86" s="1421"/>
      <c r="AI86" s="1421"/>
      <c r="AJ86" s="1421"/>
      <c r="AK86" s="1421"/>
      <c r="AL86" s="1421"/>
      <c r="AM86" s="1421"/>
      <c r="AN86" s="1421"/>
      <c r="AO86" s="1421"/>
      <c r="AP86" s="1421"/>
      <c r="AQ86" s="1421"/>
      <c r="AR86" s="1421"/>
      <c r="AS86" s="1421"/>
      <c r="AT86" s="1421"/>
      <c r="AU86" s="1421"/>
      <c r="AV86" s="1421"/>
      <c r="AW86" s="1421"/>
      <c r="AX86" s="1421"/>
      <c r="AY86" s="1421"/>
      <c r="AZ86" s="1421"/>
      <c r="BA86" s="1422"/>
      <c r="BB86" s="1422"/>
      <c r="BC86" s="1422"/>
      <c r="BD86" s="1422"/>
      <c r="BE86" s="1422"/>
      <c r="BF86" s="1422"/>
      <c r="BG86" s="1422"/>
      <c r="BH86" s="1422"/>
      <c r="BI86" s="1422"/>
      <c r="BJ86" s="1422"/>
      <c r="BK86" s="1422"/>
      <c r="BL86" s="1422"/>
    </row>
    <row r="87" spans="1:64" x14ac:dyDescent="0.25">
      <c r="A87" s="1821" t="s">
        <v>3389</v>
      </c>
      <c r="B87" s="1439">
        <f t="shared" si="13"/>
        <v>0</v>
      </c>
      <c r="C87" s="332"/>
      <c r="D87" s="332"/>
      <c r="E87" s="332"/>
      <c r="F87" s="384"/>
      <c r="G87" s="384"/>
      <c r="H87" s="384"/>
      <c r="I87" s="384"/>
      <c r="J87" s="384"/>
      <c r="K87" s="384"/>
      <c r="L87" s="384"/>
      <c r="M87" s="384"/>
      <c r="N87" s="384"/>
      <c r="O87" s="384"/>
      <c r="P87" s="837"/>
      <c r="Q87" s="333"/>
      <c r="R87" s="333"/>
      <c r="S87" s="333"/>
      <c r="T87" s="333"/>
      <c r="U87" s="299"/>
      <c r="V87" s="1551" t="str">
        <f t="shared" si="14"/>
        <v/>
      </c>
      <c r="W87" s="1420"/>
      <c r="X87" s="1420"/>
      <c r="Y87" s="1420"/>
      <c r="Z87" s="1420"/>
      <c r="AA87" s="1420"/>
      <c r="AB87" s="1420"/>
      <c r="AC87" s="1420"/>
      <c r="AD87" s="1420"/>
      <c r="AE87" s="1420"/>
      <c r="AF87" s="1420"/>
      <c r="AG87" s="1421"/>
      <c r="AH87" s="1421"/>
      <c r="AI87" s="1421"/>
      <c r="AJ87" s="1421"/>
      <c r="AK87" s="1421"/>
      <c r="AL87" s="1421"/>
      <c r="AM87" s="1421"/>
      <c r="AN87" s="1421"/>
      <c r="AO87" s="1421"/>
      <c r="AP87" s="1421"/>
      <c r="AQ87" s="1421"/>
      <c r="AR87" s="1421"/>
      <c r="AS87" s="1421"/>
      <c r="AT87" s="1421"/>
      <c r="AU87" s="1421"/>
      <c r="AV87" s="1421"/>
      <c r="AW87" s="1421"/>
      <c r="AX87" s="1421"/>
      <c r="AY87" s="1421"/>
      <c r="AZ87" s="1421"/>
      <c r="BA87" s="1422"/>
      <c r="BB87" s="1422"/>
      <c r="BC87" s="1422"/>
      <c r="BD87" s="1422"/>
      <c r="BE87" s="1422"/>
      <c r="BF87" s="1422"/>
      <c r="BG87" s="1422"/>
      <c r="BH87" s="1422"/>
      <c r="BI87" s="1422"/>
      <c r="BJ87" s="1422"/>
      <c r="BK87" s="1422"/>
      <c r="BL87" s="1422"/>
    </row>
    <row r="88" spans="1:64" x14ac:dyDescent="0.25">
      <c r="A88" s="1821" t="s">
        <v>3390</v>
      </c>
      <c r="B88" s="1439">
        <f t="shared" si="13"/>
        <v>0</v>
      </c>
      <c r="C88" s="332"/>
      <c r="D88" s="332"/>
      <c r="E88" s="332"/>
      <c r="F88" s="384"/>
      <c r="G88" s="384"/>
      <c r="H88" s="384"/>
      <c r="I88" s="384"/>
      <c r="J88" s="384"/>
      <c r="K88" s="384"/>
      <c r="L88" s="384"/>
      <c r="M88" s="384"/>
      <c r="N88" s="384"/>
      <c r="O88" s="384"/>
      <c r="P88" s="837"/>
      <c r="Q88" s="333"/>
      <c r="R88" s="333"/>
      <c r="S88" s="333"/>
      <c r="T88" s="333"/>
      <c r="U88" s="299"/>
      <c r="V88" s="1551" t="str">
        <f t="shared" si="14"/>
        <v/>
      </c>
      <c r="W88" s="1420"/>
      <c r="X88" s="1420"/>
      <c r="Y88" s="1420"/>
      <c r="Z88" s="1420"/>
      <c r="AA88" s="1420"/>
      <c r="AB88" s="1420"/>
      <c r="AC88" s="1420"/>
      <c r="AD88" s="1420"/>
      <c r="AE88" s="1420"/>
      <c r="AF88" s="1420"/>
      <c r="AG88" s="1421"/>
      <c r="AH88" s="1421"/>
      <c r="AI88" s="1421"/>
      <c r="AJ88" s="1421"/>
      <c r="AK88" s="1421"/>
      <c r="AL88" s="1421"/>
      <c r="AM88" s="1421"/>
      <c r="AN88" s="1421"/>
      <c r="AO88" s="1421"/>
      <c r="AP88" s="1421"/>
      <c r="AQ88" s="1421"/>
      <c r="AR88" s="1421"/>
      <c r="AS88" s="1421"/>
      <c r="AT88" s="1421"/>
      <c r="AU88" s="1421"/>
      <c r="AV88" s="1421"/>
      <c r="AW88" s="1421"/>
      <c r="AX88" s="1421"/>
      <c r="AY88" s="1421"/>
      <c r="AZ88" s="1421"/>
      <c r="BA88" s="1422"/>
      <c r="BB88" s="1422"/>
      <c r="BC88" s="1422"/>
      <c r="BD88" s="1422"/>
      <c r="BE88" s="1422"/>
      <c r="BF88" s="1422"/>
      <c r="BG88" s="1422"/>
      <c r="BH88" s="1422"/>
      <c r="BI88" s="1422"/>
      <c r="BJ88" s="1422"/>
      <c r="BK88" s="1422"/>
      <c r="BL88" s="1422"/>
    </row>
    <row r="89" spans="1:64" x14ac:dyDescent="0.25">
      <c r="A89" s="1821" t="s">
        <v>3391</v>
      </c>
      <c r="B89" s="1439">
        <f t="shared" si="13"/>
        <v>0</v>
      </c>
      <c r="C89" s="332"/>
      <c r="D89" s="332"/>
      <c r="E89" s="332"/>
      <c r="F89" s="384"/>
      <c r="G89" s="384"/>
      <c r="H89" s="384"/>
      <c r="I89" s="384"/>
      <c r="J89" s="384"/>
      <c r="K89" s="384"/>
      <c r="L89" s="384"/>
      <c r="M89" s="384"/>
      <c r="N89" s="384"/>
      <c r="O89" s="384"/>
      <c r="P89" s="837"/>
      <c r="Q89" s="333"/>
      <c r="R89" s="333"/>
      <c r="S89" s="333"/>
      <c r="T89" s="333"/>
      <c r="U89" s="299"/>
      <c r="V89" s="1551" t="str">
        <f t="shared" si="14"/>
        <v/>
      </c>
      <c r="W89" s="1420"/>
      <c r="X89" s="1420"/>
      <c r="Y89" s="1420"/>
      <c r="Z89" s="1420"/>
      <c r="AA89" s="1420"/>
      <c r="AB89" s="1420"/>
      <c r="AC89" s="1420"/>
      <c r="AD89" s="1420"/>
      <c r="AE89" s="1420"/>
      <c r="AF89" s="1420"/>
      <c r="AG89" s="1421"/>
      <c r="AH89" s="1421"/>
      <c r="AI89" s="1421"/>
      <c r="AJ89" s="1421"/>
      <c r="AK89" s="1421"/>
      <c r="AL89" s="1421"/>
      <c r="AM89" s="1421"/>
      <c r="AN89" s="1421"/>
      <c r="AO89" s="1421"/>
      <c r="AP89" s="1421"/>
      <c r="AQ89" s="1421"/>
      <c r="AR89" s="1421"/>
      <c r="AS89" s="1421"/>
      <c r="AT89" s="1421"/>
      <c r="AU89" s="1421"/>
      <c r="AV89" s="1421"/>
      <c r="AW89" s="1421"/>
      <c r="AX89" s="1421"/>
      <c r="AY89" s="1421"/>
      <c r="AZ89" s="1421"/>
      <c r="BA89" s="1422"/>
      <c r="BB89" s="1422"/>
      <c r="BC89" s="1422"/>
      <c r="BD89" s="1422"/>
      <c r="BE89" s="1422"/>
      <c r="BF89" s="1422"/>
      <c r="BG89" s="1422"/>
      <c r="BH89" s="1422"/>
      <c r="BI89" s="1422"/>
      <c r="BJ89" s="1422"/>
      <c r="BK89" s="1422"/>
      <c r="BL89" s="1422"/>
    </row>
    <row r="90" spans="1:64" x14ac:dyDescent="0.25">
      <c r="A90" s="1552" t="s">
        <v>50</v>
      </c>
      <c r="B90" s="1553">
        <f t="shared" ref="B90:U90" si="15">SUM(B84:B89)</f>
        <v>0</v>
      </c>
      <c r="C90" s="1554">
        <f t="shared" si="15"/>
        <v>0</v>
      </c>
      <c r="D90" s="1555">
        <f t="shared" si="15"/>
        <v>0</v>
      </c>
      <c r="E90" s="1556">
        <f t="shared" si="15"/>
        <v>0</v>
      </c>
      <c r="F90" s="1557">
        <f t="shared" si="15"/>
        <v>0</v>
      </c>
      <c r="G90" s="1557">
        <f t="shared" si="15"/>
        <v>0</v>
      </c>
      <c r="H90" s="1557">
        <f t="shared" si="15"/>
        <v>0</v>
      </c>
      <c r="I90" s="1557">
        <f t="shared" si="15"/>
        <v>0</v>
      </c>
      <c r="J90" s="1557">
        <f t="shared" si="15"/>
        <v>0</v>
      </c>
      <c r="K90" s="1557">
        <f t="shared" si="15"/>
        <v>0</v>
      </c>
      <c r="L90" s="1557">
        <f t="shared" si="15"/>
        <v>0</v>
      </c>
      <c r="M90" s="1557">
        <f t="shared" si="15"/>
        <v>0</v>
      </c>
      <c r="N90" s="1557">
        <f t="shared" si="15"/>
        <v>0</v>
      </c>
      <c r="O90" s="1557">
        <f t="shared" si="15"/>
        <v>0</v>
      </c>
      <c r="P90" s="1558">
        <f t="shared" si="15"/>
        <v>0</v>
      </c>
      <c r="Q90" s="1559">
        <f t="shared" si="15"/>
        <v>0</v>
      </c>
      <c r="R90" s="1560">
        <f t="shared" si="15"/>
        <v>0</v>
      </c>
      <c r="S90" s="1560">
        <f t="shared" si="15"/>
        <v>0</v>
      </c>
      <c r="T90" s="1560">
        <f t="shared" si="15"/>
        <v>0</v>
      </c>
      <c r="U90" s="1561">
        <f t="shared" si="15"/>
        <v>0</v>
      </c>
      <c r="V90" s="1551" t="str">
        <f t="shared" si="14"/>
        <v/>
      </c>
      <c r="W90" s="1420"/>
      <c r="X90" s="1420"/>
      <c r="Y90" s="1420"/>
      <c r="Z90" s="1420"/>
      <c r="AA90" s="1420"/>
      <c r="AB90" s="1420"/>
      <c r="AC90" s="1420"/>
      <c r="AD90" s="1420"/>
      <c r="AE90" s="1420"/>
      <c r="AF90" s="1420"/>
      <c r="AG90" s="1421"/>
      <c r="AH90" s="1421"/>
      <c r="AI90" s="1421"/>
      <c r="AJ90" s="1421"/>
      <c r="AK90" s="1421"/>
      <c r="AL90" s="1421"/>
      <c r="AM90" s="1421"/>
      <c r="AN90" s="1421"/>
      <c r="AO90" s="1421"/>
      <c r="AP90" s="1421"/>
      <c r="AQ90" s="1421"/>
      <c r="AR90" s="1421"/>
      <c r="AS90" s="1421"/>
      <c r="AT90" s="1421"/>
      <c r="AU90" s="1421"/>
      <c r="AV90" s="1421"/>
      <c r="AW90" s="1421"/>
      <c r="AX90" s="1421"/>
      <c r="AY90" s="1421"/>
      <c r="AZ90" s="1421"/>
      <c r="BA90" s="1422"/>
      <c r="BB90" s="1422"/>
      <c r="BC90" s="1422"/>
      <c r="BD90" s="1422"/>
      <c r="BE90" s="1422"/>
      <c r="BF90" s="1422"/>
      <c r="BG90" s="1422"/>
      <c r="BH90" s="1422"/>
      <c r="BI90" s="1422"/>
      <c r="BJ90" s="1422"/>
      <c r="BK90" s="1422"/>
      <c r="BL90" s="1422"/>
    </row>
    <row r="91" spans="1:64" ht="15.75" x14ac:dyDescent="0.25">
      <c r="A91" s="1540" t="s">
        <v>3392</v>
      </c>
      <c r="B91" s="1541"/>
      <c r="C91" s="1541"/>
      <c r="D91" s="1542"/>
      <c r="E91" s="1542"/>
      <c r="F91" s="1542"/>
      <c r="G91" s="1542"/>
      <c r="H91" s="1542"/>
      <c r="I91" s="1542"/>
      <c r="J91" s="1542"/>
      <c r="K91" s="1542"/>
      <c r="L91" s="1542"/>
      <c r="M91" s="1542"/>
      <c r="N91" s="1542"/>
      <c r="O91" s="1542"/>
      <c r="P91" s="1542"/>
      <c r="Q91" s="1542"/>
      <c r="R91" s="1543"/>
      <c r="S91" s="1544"/>
      <c r="T91" s="1544"/>
      <c r="U91" s="1544"/>
      <c r="V91" s="1544"/>
      <c r="W91" s="1544"/>
      <c r="X91" s="1420"/>
      <c r="Y91" s="1420"/>
      <c r="Z91" s="1420"/>
      <c r="AA91" s="1420"/>
      <c r="AB91" s="1420"/>
      <c r="AC91" s="1420"/>
      <c r="AD91" s="1420"/>
      <c r="AE91" s="1420"/>
      <c r="AF91" s="1420"/>
      <c r="AG91" s="1421"/>
      <c r="AH91" s="1421"/>
      <c r="AI91" s="1421"/>
      <c r="AJ91" s="1421"/>
      <c r="AK91" s="1421"/>
      <c r="AL91" s="1421"/>
      <c r="AM91" s="1421"/>
      <c r="AN91" s="1421"/>
      <c r="AO91" s="1421"/>
      <c r="AP91" s="1421"/>
      <c r="AQ91" s="1421"/>
      <c r="AR91" s="1421"/>
      <c r="AS91" s="1421"/>
      <c r="AT91" s="1421"/>
      <c r="AU91" s="1421"/>
      <c r="AV91" s="1421"/>
      <c r="AW91" s="1421"/>
      <c r="AX91" s="1421"/>
      <c r="AY91" s="1421"/>
      <c r="AZ91" s="1421"/>
      <c r="BA91" s="1422"/>
      <c r="BB91" s="1422"/>
      <c r="BC91" s="1422"/>
      <c r="BD91" s="1422"/>
      <c r="BE91" s="1422"/>
      <c r="BF91" s="1422"/>
      <c r="BG91" s="1422"/>
      <c r="BH91" s="1422"/>
      <c r="BI91" s="1422"/>
      <c r="BJ91" s="1422"/>
      <c r="BK91" s="1422"/>
      <c r="BL91" s="1422"/>
    </row>
    <row r="92" spans="1:64" ht="15.75" customHeight="1" x14ac:dyDescent="0.25">
      <c r="A92" s="9180" t="s">
        <v>3372</v>
      </c>
      <c r="B92" s="9155" t="s">
        <v>50</v>
      </c>
      <c r="C92" s="9153"/>
      <c r="D92" s="9154"/>
      <c r="E92" s="9155" t="s">
        <v>2038</v>
      </c>
      <c r="F92" s="9153"/>
      <c r="G92" s="9153"/>
      <c r="H92" s="9153"/>
      <c r="I92" s="9153"/>
      <c r="J92" s="9153"/>
      <c r="K92" s="9153"/>
      <c r="L92" s="9161"/>
      <c r="M92" s="9186" t="s">
        <v>3820</v>
      </c>
      <c r="N92" s="9189" t="s">
        <v>3393</v>
      </c>
      <c r="O92" s="9192" t="s">
        <v>52</v>
      </c>
      <c r="P92" s="9192" t="s">
        <v>3394</v>
      </c>
      <c r="Q92" s="9192" t="s">
        <v>3395</v>
      </c>
      <c r="R92" s="9161" t="s">
        <v>54</v>
      </c>
      <c r="S92" s="9149" t="s">
        <v>111</v>
      </c>
      <c r="T92" s="1420"/>
      <c r="U92" s="1420"/>
      <c r="V92" s="1420"/>
      <c r="W92" s="1544"/>
      <c r="X92" s="1544"/>
      <c r="Y92" s="1544"/>
      <c r="Z92" s="1544"/>
      <c r="AA92" s="1544"/>
      <c r="AB92" s="1544"/>
      <c r="AC92" s="1544"/>
      <c r="AD92" s="1544"/>
      <c r="AE92" s="1544"/>
      <c r="AF92" s="1544"/>
      <c r="AG92" s="1507"/>
      <c r="AH92" s="1507"/>
      <c r="AI92" s="1507"/>
      <c r="AJ92" s="1507"/>
      <c r="AK92" s="1507"/>
      <c r="AL92" s="1507"/>
      <c r="AM92" s="1507"/>
      <c r="AN92" s="1507"/>
      <c r="AO92" s="1507"/>
      <c r="AP92" s="1507"/>
      <c r="AQ92" s="1507"/>
      <c r="AR92" s="1507"/>
      <c r="AS92" s="1507"/>
      <c r="AT92" s="1507"/>
      <c r="AU92" s="1507"/>
      <c r="AV92" s="1507"/>
      <c r="AW92" s="1507"/>
      <c r="AX92" s="1507"/>
      <c r="AY92" s="1507"/>
      <c r="AZ92" s="1507"/>
      <c r="BA92" s="1491"/>
      <c r="BB92" s="1491"/>
      <c r="BC92" s="1491"/>
      <c r="BD92" s="1491"/>
      <c r="BE92" s="1491"/>
      <c r="BF92" s="1491"/>
      <c r="BG92" s="1491"/>
      <c r="BH92" s="1422"/>
      <c r="BI92" s="1422"/>
      <c r="BJ92" s="1422"/>
      <c r="BK92" s="1422"/>
      <c r="BL92" s="1422"/>
    </row>
    <row r="93" spans="1:64" x14ac:dyDescent="0.25">
      <c r="A93" s="9185"/>
      <c r="B93" s="9180" t="s">
        <v>55</v>
      </c>
      <c r="C93" s="9180" t="s">
        <v>81</v>
      </c>
      <c r="D93" s="9182" t="s">
        <v>56</v>
      </c>
      <c r="E93" s="9183" t="s">
        <v>3396</v>
      </c>
      <c r="F93" s="9176" t="s">
        <v>3380</v>
      </c>
      <c r="G93" s="9176" t="s">
        <v>3397</v>
      </c>
      <c r="H93" s="9176" t="s">
        <v>3381</v>
      </c>
      <c r="I93" s="9176" t="s">
        <v>3382</v>
      </c>
      <c r="J93" s="9176" t="s">
        <v>3383</v>
      </c>
      <c r="K93" s="9176" t="s">
        <v>3384</v>
      </c>
      <c r="L93" s="9178" t="s">
        <v>3385</v>
      </c>
      <c r="M93" s="9187"/>
      <c r="N93" s="9190"/>
      <c r="O93" s="9193"/>
      <c r="P93" s="9193"/>
      <c r="Q93" s="9193"/>
      <c r="R93" s="9161"/>
      <c r="S93" s="9182"/>
      <c r="T93" s="1420"/>
      <c r="U93" s="1420"/>
      <c r="V93" s="1420"/>
      <c r="W93" s="1420"/>
      <c r="X93" s="1420"/>
      <c r="Y93" s="1420"/>
      <c r="Z93" s="1420"/>
      <c r="AA93" s="1420"/>
      <c r="AB93" s="1420"/>
      <c r="AC93" s="1420"/>
      <c r="AD93" s="1420"/>
      <c r="AE93" s="1420"/>
      <c r="AF93" s="1420"/>
      <c r="AG93" s="1421"/>
      <c r="AH93" s="1421"/>
      <c r="AI93" s="1421"/>
      <c r="AJ93" s="1421"/>
      <c r="AK93" s="1421"/>
      <c r="AL93" s="1421"/>
      <c r="AM93" s="1421"/>
      <c r="AN93" s="1421"/>
      <c r="AO93" s="1421"/>
      <c r="AP93" s="1421"/>
      <c r="AQ93" s="1421"/>
      <c r="AR93" s="1421"/>
      <c r="AS93" s="1421"/>
      <c r="AT93" s="1421"/>
      <c r="AU93" s="1421"/>
      <c r="AV93" s="1421"/>
      <c r="AW93" s="1421"/>
      <c r="AX93" s="1421"/>
      <c r="AY93" s="1421"/>
      <c r="AZ93" s="1421"/>
      <c r="BA93" s="9135"/>
      <c r="BB93" s="9135"/>
      <c r="BC93" s="9135"/>
      <c r="BD93" s="9135"/>
      <c r="BE93" s="9135"/>
      <c r="BF93" s="9135"/>
      <c r="BG93" s="9135"/>
      <c r="BH93" s="1422"/>
      <c r="BI93" s="9135"/>
      <c r="BJ93" s="9135"/>
      <c r="BK93" s="9135"/>
      <c r="BL93" s="9135"/>
    </row>
    <row r="94" spans="1:64" x14ac:dyDescent="0.25">
      <c r="A94" s="9181"/>
      <c r="B94" s="9181"/>
      <c r="C94" s="9181"/>
      <c r="D94" s="9152"/>
      <c r="E94" s="9184"/>
      <c r="F94" s="9177"/>
      <c r="G94" s="9177"/>
      <c r="H94" s="9177"/>
      <c r="I94" s="9177"/>
      <c r="J94" s="9177"/>
      <c r="K94" s="9177"/>
      <c r="L94" s="9179"/>
      <c r="M94" s="9188"/>
      <c r="N94" s="9191"/>
      <c r="O94" s="9194"/>
      <c r="P94" s="9194"/>
      <c r="Q94" s="9194"/>
      <c r="R94" s="9161"/>
      <c r="S94" s="9152"/>
      <c r="T94" s="1420"/>
      <c r="U94" s="1420"/>
      <c r="V94" s="1420"/>
      <c r="W94" s="1420"/>
      <c r="X94" s="1420"/>
      <c r="Y94" s="1420"/>
      <c r="Z94" s="1420"/>
      <c r="AA94" s="1420"/>
      <c r="AB94" s="1420"/>
      <c r="AC94" s="1420"/>
      <c r="AD94" s="1420"/>
      <c r="AE94" s="1420"/>
      <c r="AF94" s="1420"/>
      <c r="AG94" s="1421"/>
      <c r="AH94" s="1421"/>
      <c r="AI94" s="1421"/>
      <c r="AJ94" s="1421"/>
      <c r="AK94" s="1421"/>
      <c r="AL94" s="1421"/>
      <c r="AM94" s="1421"/>
      <c r="AN94" s="1421"/>
      <c r="AO94" s="1421"/>
      <c r="AP94" s="1421"/>
      <c r="AQ94" s="1421"/>
      <c r="AR94" s="1421"/>
      <c r="AS94" s="1421"/>
      <c r="AT94" s="1421"/>
      <c r="AU94" s="1421"/>
      <c r="AV94" s="1421"/>
      <c r="AW94" s="1421"/>
      <c r="AX94" s="1421"/>
      <c r="AY94" s="1421"/>
      <c r="AZ94" s="1421"/>
      <c r="BA94" s="9135"/>
      <c r="BB94" s="9135"/>
      <c r="BC94" s="9135"/>
      <c r="BD94" s="9135"/>
      <c r="BE94" s="9135"/>
      <c r="BF94" s="9135"/>
      <c r="BG94" s="9135"/>
      <c r="BH94" s="1422"/>
      <c r="BI94" s="9135"/>
      <c r="BJ94" s="9135"/>
      <c r="BK94" s="9135"/>
      <c r="BL94" s="9135"/>
    </row>
    <row r="95" spans="1:64" x14ac:dyDescent="0.25">
      <c r="A95" s="1492" t="s">
        <v>3386</v>
      </c>
      <c r="B95" s="1439">
        <f t="shared" ref="B95:B99" si="16">SUM(E95:P95)</f>
        <v>0</v>
      </c>
      <c r="C95" s="710"/>
      <c r="D95" s="709"/>
      <c r="E95" s="704"/>
      <c r="F95" s="373"/>
      <c r="G95" s="373"/>
      <c r="H95" s="373"/>
      <c r="I95" s="373"/>
      <c r="J95" s="373"/>
      <c r="K95" s="373"/>
      <c r="L95" s="708"/>
      <c r="M95" s="834"/>
      <c r="N95" s="1562"/>
      <c r="O95" s="1562"/>
      <c r="P95" s="1562"/>
      <c r="Q95" s="1562"/>
      <c r="R95" s="709"/>
      <c r="S95" s="833"/>
      <c r="T95" s="1420"/>
      <c r="U95" s="1420"/>
      <c r="V95" s="1420"/>
      <c r="W95" s="1420"/>
      <c r="X95" s="1420"/>
      <c r="Y95" s="1420"/>
      <c r="Z95" s="1420"/>
      <c r="AA95" s="1420"/>
      <c r="AB95" s="1420"/>
      <c r="AC95" s="1420"/>
      <c r="AD95" s="1420"/>
      <c r="AE95" s="1420"/>
      <c r="AF95" s="1420"/>
      <c r="AG95" s="1421"/>
      <c r="AH95" s="1421"/>
      <c r="AI95" s="1421"/>
      <c r="AJ95" s="1421"/>
      <c r="AK95" s="1421"/>
      <c r="AL95" s="1421"/>
      <c r="AM95" s="1421"/>
      <c r="AN95" s="1421"/>
      <c r="AO95" s="1421"/>
      <c r="AP95" s="1421"/>
      <c r="AQ95" s="1421"/>
      <c r="AR95" s="1421"/>
      <c r="AS95" s="1421"/>
      <c r="AT95" s="1421"/>
      <c r="AU95" s="1421"/>
      <c r="AV95" s="1421"/>
      <c r="AW95" s="1421"/>
      <c r="AX95" s="1421"/>
      <c r="AY95" s="1421"/>
      <c r="AZ95" s="1421"/>
      <c r="BA95" s="1422"/>
      <c r="BB95" s="1422"/>
      <c r="BC95" s="1422"/>
      <c r="BD95" s="1422"/>
      <c r="BE95" s="1422"/>
      <c r="BF95" s="1422"/>
      <c r="BG95" s="1422"/>
      <c r="BH95" s="1422"/>
      <c r="BI95" s="1422"/>
      <c r="BJ95" s="1422"/>
      <c r="BK95" s="1422"/>
      <c r="BL95" s="1422"/>
    </row>
    <row r="96" spans="1:64" ht="24" x14ac:dyDescent="0.25">
      <c r="A96" s="4423" t="s">
        <v>3816</v>
      </c>
      <c r="B96" s="1439">
        <f t="shared" si="16"/>
        <v>0</v>
      </c>
      <c r="C96" s="296"/>
      <c r="D96" s="44"/>
      <c r="E96" s="41"/>
      <c r="F96" s="42"/>
      <c r="G96" s="42"/>
      <c r="H96" s="42"/>
      <c r="I96" s="42"/>
      <c r="J96" s="42"/>
      <c r="K96" s="42"/>
      <c r="L96" s="43"/>
      <c r="M96" s="333"/>
      <c r="N96" s="1563"/>
      <c r="O96" s="1563"/>
      <c r="P96" s="1563"/>
      <c r="Q96" s="1563"/>
      <c r="R96" s="299"/>
      <c r="S96" s="835"/>
      <c r="T96" s="1420"/>
      <c r="U96" s="1420"/>
      <c r="V96" s="1420"/>
      <c r="W96" s="1420"/>
      <c r="X96" s="1420"/>
      <c r="Y96" s="1420"/>
      <c r="Z96" s="1420"/>
      <c r="AA96" s="1420"/>
      <c r="AB96" s="1420"/>
      <c r="AC96" s="1420"/>
      <c r="AD96" s="1420"/>
      <c r="AE96" s="1420"/>
      <c r="AF96" s="1420"/>
      <c r="AG96" s="1421"/>
      <c r="AH96" s="1421"/>
      <c r="AI96" s="1421"/>
      <c r="AJ96" s="1421"/>
      <c r="AK96" s="1421"/>
      <c r="AL96" s="1421"/>
      <c r="AM96" s="1421"/>
      <c r="AN96" s="1421"/>
      <c r="AO96" s="1421"/>
      <c r="AP96" s="1421"/>
      <c r="AQ96" s="1421"/>
      <c r="AR96" s="1421"/>
      <c r="AS96" s="1421"/>
      <c r="AT96" s="1421"/>
      <c r="AU96" s="1421"/>
      <c r="AV96" s="1421"/>
      <c r="AW96" s="1421"/>
      <c r="AX96" s="1421"/>
      <c r="AY96" s="1421"/>
      <c r="AZ96" s="1421"/>
      <c r="BA96" s="1422"/>
      <c r="BB96" s="1422"/>
      <c r="BC96" s="1422"/>
      <c r="BD96" s="1422"/>
      <c r="BE96" s="1422"/>
      <c r="BF96" s="1422"/>
      <c r="BG96" s="1422"/>
      <c r="BH96" s="1422"/>
      <c r="BI96" s="1422"/>
      <c r="BJ96" s="1422"/>
      <c r="BK96" s="1422"/>
      <c r="BL96" s="1422"/>
    </row>
    <row r="97" spans="1:64" x14ac:dyDescent="0.25">
      <c r="A97" s="4423" t="s">
        <v>3817</v>
      </c>
      <c r="B97" s="1439">
        <f t="shared" si="16"/>
        <v>0</v>
      </c>
      <c r="C97" s="296"/>
      <c r="D97" s="44"/>
      <c r="E97" s="41"/>
      <c r="F97" s="42"/>
      <c r="G97" s="42"/>
      <c r="H97" s="42"/>
      <c r="I97" s="42"/>
      <c r="J97" s="42"/>
      <c r="K97" s="42"/>
      <c r="L97" s="43"/>
      <c r="M97" s="333"/>
      <c r="N97" s="1563"/>
      <c r="O97" s="1563"/>
      <c r="P97" s="1563"/>
      <c r="Q97" s="1563"/>
      <c r="R97" s="299"/>
      <c r="S97" s="835"/>
      <c r="T97" s="1420"/>
      <c r="U97" s="1420"/>
      <c r="V97" s="1420"/>
      <c r="W97" s="1420"/>
      <c r="X97" s="1420"/>
      <c r="Y97" s="1420"/>
      <c r="Z97" s="1420"/>
      <c r="AA97" s="1420"/>
      <c r="AB97" s="1420"/>
      <c r="AC97" s="1420"/>
      <c r="AD97" s="1420"/>
      <c r="AE97" s="1420"/>
      <c r="AF97" s="1420"/>
      <c r="AG97" s="1421"/>
      <c r="AH97" s="1421"/>
      <c r="AI97" s="1421"/>
      <c r="AJ97" s="1421"/>
      <c r="AK97" s="1421"/>
      <c r="AL97" s="1421"/>
      <c r="AM97" s="1421"/>
      <c r="AN97" s="1421"/>
      <c r="AO97" s="1421"/>
      <c r="AP97" s="1421"/>
      <c r="AQ97" s="1421"/>
      <c r="AR97" s="1421"/>
      <c r="AS97" s="1421"/>
      <c r="AT97" s="1421"/>
      <c r="AU97" s="1421"/>
      <c r="AV97" s="1421"/>
      <c r="AW97" s="1421"/>
      <c r="AX97" s="1421"/>
      <c r="AY97" s="1421"/>
      <c r="AZ97" s="1421"/>
      <c r="BA97" s="1422"/>
      <c r="BB97" s="1422"/>
      <c r="BC97" s="1422"/>
      <c r="BD97" s="1422"/>
      <c r="BE97" s="1422"/>
      <c r="BF97" s="1422"/>
      <c r="BG97" s="1422"/>
      <c r="BH97" s="1422"/>
      <c r="BI97" s="1422"/>
      <c r="BJ97" s="1422"/>
      <c r="BK97" s="1422"/>
      <c r="BL97" s="1422"/>
    </row>
    <row r="98" spans="1:64" x14ac:dyDescent="0.25">
      <c r="A98" s="4423" t="s">
        <v>3818</v>
      </c>
      <c r="B98" s="1439">
        <f t="shared" si="16"/>
        <v>0</v>
      </c>
      <c r="C98" s="296"/>
      <c r="D98" s="44"/>
      <c r="E98" s="41"/>
      <c r="F98" s="42"/>
      <c r="G98" s="42"/>
      <c r="H98" s="42"/>
      <c r="I98" s="42"/>
      <c r="J98" s="42"/>
      <c r="K98" s="42"/>
      <c r="L98" s="43"/>
      <c r="M98" s="4176"/>
      <c r="N98" s="1563"/>
      <c r="O98" s="1563"/>
      <c r="P98" s="1563"/>
      <c r="Q98" s="1563"/>
      <c r="R98" s="299"/>
      <c r="S98" s="4176"/>
      <c r="T98" s="1420"/>
      <c r="U98" s="1420"/>
      <c r="V98" s="1420"/>
      <c r="W98" s="1420"/>
      <c r="X98" s="1420"/>
      <c r="Y98" s="1420"/>
      <c r="Z98" s="1420"/>
      <c r="AA98" s="1420"/>
      <c r="AB98" s="1420"/>
      <c r="AC98" s="1420"/>
      <c r="AD98" s="1420"/>
      <c r="AE98" s="1420"/>
      <c r="AF98" s="1420"/>
      <c r="AG98" s="1421"/>
      <c r="AH98" s="1421"/>
      <c r="AI98" s="1421"/>
      <c r="AJ98" s="1421"/>
      <c r="AK98" s="1421"/>
      <c r="AL98" s="1421"/>
      <c r="AM98" s="1421"/>
      <c r="AN98" s="1421"/>
      <c r="AO98" s="1421"/>
      <c r="AP98" s="1421"/>
      <c r="AQ98" s="1421"/>
      <c r="AR98" s="1421"/>
      <c r="AS98" s="1421"/>
      <c r="AT98" s="1421"/>
      <c r="AU98" s="1421"/>
      <c r="AV98" s="1421"/>
      <c r="AW98" s="1421"/>
      <c r="AX98" s="1421"/>
      <c r="AY98" s="1421"/>
      <c r="AZ98" s="1421"/>
      <c r="BA98" s="1422"/>
      <c r="BB98" s="1422"/>
      <c r="BC98" s="1422"/>
      <c r="BD98" s="1422"/>
      <c r="BE98" s="1422"/>
      <c r="BF98" s="1422"/>
      <c r="BG98" s="1422"/>
      <c r="BH98" s="1422"/>
      <c r="BI98" s="1422"/>
      <c r="BJ98" s="1422"/>
      <c r="BK98" s="1422"/>
      <c r="BL98" s="1422"/>
    </row>
    <row r="99" spans="1:64" x14ac:dyDescent="0.25">
      <c r="A99" s="4423" t="s">
        <v>3819</v>
      </c>
      <c r="B99" s="1439">
        <f t="shared" si="16"/>
        <v>0</v>
      </c>
      <c r="C99" s="339"/>
      <c r="D99" s="176"/>
      <c r="E99" s="175"/>
      <c r="F99" s="338"/>
      <c r="G99" s="338"/>
      <c r="H99" s="338"/>
      <c r="I99" s="338"/>
      <c r="J99" s="338"/>
      <c r="K99" s="338"/>
      <c r="L99" s="717"/>
      <c r="M99" s="4176"/>
      <c r="N99" s="1563"/>
      <c r="O99" s="1563"/>
      <c r="P99" s="1563"/>
      <c r="Q99" s="1563"/>
      <c r="R99" s="299"/>
      <c r="S99" s="4176"/>
      <c r="T99" s="1420"/>
      <c r="U99" s="1420"/>
      <c r="V99" s="1420"/>
      <c r="W99" s="1420"/>
      <c r="X99" s="1420"/>
      <c r="Y99" s="1420"/>
      <c r="Z99" s="1420"/>
      <c r="AA99" s="1420"/>
      <c r="AB99" s="1420"/>
      <c r="AC99" s="1420"/>
      <c r="AD99" s="1420"/>
      <c r="AE99" s="1420"/>
      <c r="AF99" s="1420"/>
      <c r="AG99" s="1421"/>
      <c r="AH99" s="1421"/>
      <c r="AI99" s="1421"/>
      <c r="AJ99" s="1421"/>
      <c r="AK99" s="1421"/>
      <c r="AL99" s="1421"/>
      <c r="AM99" s="1421"/>
      <c r="AN99" s="1421"/>
      <c r="AO99" s="1421"/>
      <c r="AP99" s="1421"/>
      <c r="AQ99" s="1421"/>
      <c r="AR99" s="1421"/>
      <c r="AS99" s="1421"/>
      <c r="AT99" s="1421"/>
      <c r="AU99" s="1421"/>
      <c r="AV99" s="1421"/>
      <c r="AW99" s="1421"/>
      <c r="AX99" s="1421"/>
      <c r="AY99" s="1421"/>
      <c r="AZ99" s="1421"/>
      <c r="BA99" s="1422"/>
      <c r="BB99" s="1422"/>
      <c r="BC99" s="1422"/>
      <c r="BD99" s="1422"/>
      <c r="BE99" s="1422"/>
      <c r="BF99" s="1422"/>
      <c r="BG99" s="1422"/>
      <c r="BH99" s="1422"/>
      <c r="BI99" s="1422"/>
      <c r="BJ99" s="1422"/>
      <c r="BK99" s="1422"/>
      <c r="BL99" s="1422"/>
    </row>
    <row r="100" spans="1:64" x14ac:dyDescent="0.25">
      <c r="A100" s="1552" t="s">
        <v>50</v>
      </c>
      <c r="B100" s="1553">
        <f t="shared" ref="B100:R100" si="17">SUM(B95:B99)</f>
        <v>0</v>
      </c>
      <c r="C100" s="1565">
        <f t="shared" si="17"/>
        <v>0</v>
      </c>
      <c r="D100" s="1566">
        <f t="shared" si="17"/>
        <v>0</v>
      </c>
      <c r="E100" s="1556">
        <f t="shared" si="17"/>
        <v>0</v>
      </c>
      <c r="F100" s="1557">
        <f t="shared" si="17"/>
        <v>0</v>
      </c>
      <c r="G100" s="1557">
        <f t="shared" si="17"/>
        <v>0</v>
      </c>
      <c r="H100" s="1557">
        <f t="shared" si="17"/>
        <v>0</v>
      </c>
      <c r="I100" s="1557">
        <f t="shared" si="17"/>
        <v>0</v>
      </c>
      <c r="J100" s="1557">
        <f t="shared" si="17"/>
        <v>0</v>
      </c>
      <c r="K100" s="1557">
        <f t="shared" si="17"/>
        <v>0</v>
      </c>
      <c r="L100" s="1558">
        <f t="shared" si="17"/>
        <v>0</v>
      </c>
      <c r="M100" s="1559">
        <f t="shared" si="17"/>
        <v>0</v>
      </c>
      <c r="N100" s="1567">
        <f t="shared" si="17"/>
        <v>0</v>
      </c>
      <c r="O100" s="1567">
        <f t="shared" si="17"/>
        <v>0</v>
      </c>
      <c r="P100" s="1568">
        <f t="shared" si="17"/>
        <v>0</v>
      </c>
      <c r="Q100" s="1568">
        <f t="shared" si="17"/>
        <v>0</v>
      </c>
      <c r="R100" s="1561">
        <f t="shared" si="17"/>
        <v>0</v>
      </c>
      <c r="S100" s="4424">
        <f>SUM(S95:S97)</f>
        <v>0</v>
      </c>
      <c r="T100" s="1420"/>
      <c r="U100" s="1420"/>
      <c r="V100" s="1420"/>
      <c r="W100" s="1420"/>
      <c r="X100" s="1420"/>
      <c r="Y100" s="1420"/>
      <c r="Z100" s="1420"/>
      <c r="AA100" s="1420"/>
      <c r="AB100" s="1420"/>
      <c r="AC100" s="1420"/>
      <c r="AD100" s="1420"/>
      <c r="AE100" s="1420"/>
      <c r="AF100" s="1420"/>
      <c r="AG100" s="1421"/>
      <c r="AH100" s="1421"/>
      <c r="AI100" s="1421"/>
      <c r="AJ100" s="1421"/>
      <c r="AK100" s="1421"/>
      <c r="AL100" s="1421"/>
      <c r="AM100" s="1421"/>
      <c r="AN100" s="1421"/>
      <c r="AO100" s="1421"/>
      <c r="AP100" s="1421"/>
      <c r="AQ100" s="1421"/>
      <c r="AR100" s="1421"/>
      <c r="AS100" s="1421"/>
      <c r="AT100" s="1421"/>
      <c r="AU100" s="1421"/>
      <c r="AV100" s="1421"/>
      <c r="AW100" s="1421"/>
      <c r="AX100" s="1421"/>
      <c r="AY100" s="1421"/>
      <c r="AZ100" s="1421"/>
      <c r="BA100" s="1422"/>
      <c r="BB100" s="1422"/>
      <c r="BC100" s="1422"/>
      <c r="BD100" s="1422"/>
      <c r="BE100" s="1422"/>
      <c r="BF100" s="1422"/>
      <c r="BG100" s="1422"/>
      <c r="BH100" s="1422"/>
      <c r="BI100" s="1422"/>
      <c r="BJ100" s="1422"/>
      <c r="BK100" s="1422"/>
      <c r="BL100" s="1422"/>
    </row>
    <row r="101" spans="1:64" x14ac:dyDescent="0.25">
      <c r="A101" s="813" t="s">
        <v>3399</v>
      </c>
      <c r="B101" s="1420"/>
      <c r="C101" s="1420"/>
      <c r="D101" s="1420"/>
      <c r="E101" s="1420"/>
      <c r="F101" s="1420"/>
      <c r="G101" s="1420"/>
      <c r="H101" s="1420"/>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1"/>
      <c r="AH101" s="1421"/>
      <c r="AI101" s="1421"/>
      <c r="AJ101" s="1421"/>
      <c r="AK101" s="1421"/>
      <c r="AL101" s="1421"/>
      <c r="AM101" s="1421"/>
      <c r="AN101" s="1421"/>
      <c r="AO101" s="1421"/>
      <c r="AP101" s="1421"/>
      <c r="AQ101" s="1421"/>
      <c r="AR101" s="1421"/>
      <c r="AS101" s="1421"/>
      <c r="AT101" s="1421"/>
      <c r="AU101" s="1421"/>
      <c r="AV101" s="1421"/>
      <c r="AW101" s="1421"/>
      <c r="AX101" s="1421"/>
      <c r="AY101" s="1421"/>
      <c r="AZ101" s="1421"/>
      <c r="BA101" s="1422"/>
      <c r="BB101" s="1422"/>
      <c r="BC101" s="1422"/>
      <c r="BD101" s="1422"/>
      <c r="BE101" s="1422"/>
      <c r="BF101" s="1422"/>
      <c r="BG101" s="1422"/>
      <c r="BH101" s="1422"/>
      <c r="BI101" s="1422"/>
      <c r="BJ101" s="1422"/>
      <c r="BK101" s="1422"/>
      <c r="BL101" s="1422"/>
    </row>
    <row r="102" spans="1:64" x14ac:dyDescent="0.25">
      <c r="A102" s="813" t="s">
        <v>3400</v>
      </c>
      <c r="B102" s="1420"/>
      <c r="C102" s="1420"/>
      <c r="D102" s="1420"/>
      <c r="E102" s="1420"/>
      <c r="F102" s="1420"/>
      <c r="G102" s="1420"/>
      <c r="H102" s="1420"/>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1"/>
      <c r="AH102" s="1421"/>
      <c r="AI102" s="1421"/>
      <c r="AJ102" s="1421"/>
      <c r="AK102" s="1421"/>
      <c r="AL102" s="1421"/>
      <c r="AM102" s="1421"/>
      <c r="AN102" s="1421"/>
      <c r="AO102" s="1421"/>
      <c r="AP102" s="1421"/>
      <c r="AQ102" s="1421"/>
      <c r="AR102" s="1421"/>
      <c r="AS102" s="1421"/>
      <c r="AT102" s="1421"/>
      <c r="AU102" s="1421"/>
      <c r="AV102" s="1421"/>
      <c r="AW102" s="1421"/>
      <c r="AX102" s="1421"/>
      <c r="AY102" s="1421"/>
      <c r="AZ102" s="1421"/>
      <c r="BA102" s="1422"/>
      <c r="BB102" s="1422"/>
      <c r="BC102" s="1422"/>
      <c r="BD102" s="1422"/>
      <c r="BE102" s="1422"/>
      <c r="BF102" s="1422"/>
      <c r="BG102" s="1422"/>
      <c r="BH102" s="1422"/>
      <c r="BI102" s="1422"/>
      <c r="BJ102" s="1422"/>
      <c r="BK102" s="1422"/>
      <c r="BL102" s="1422"/>
    </row>
    <row r="103" spans="1:64" x14ac:dyDescent="0.25">
      <c r="A103" s="9168" t="s">
        <v>3303</v>
      </c>
      <c r="B103" s="9171" t="s">
        <v>3308</v>
      </c>
      <c r="C103" s="9173" t="s">
        <v>3401</v>
      </c>
      <c r="D103" s="9173"/>
      <c r="E103" s="9173"/>
      <c r="F103" s="9173"/>
      <c r="G103" s="9173"/>
      <c r="H103" s="9173"/>
      <c r="I103" s="9173"/>
      <c r="J103" s="9173"/>
      <c r="K103" s="9173"/>
      <c r="L103" s="9173"/>
      <c r="M103" s="9173"/>
      <c r="N103" s="9173"/>
      <c r="O103" s="9173"/>
      <c r="P103" s="9173"/>
      <c r="Q103" s="9173"/>
      <c r="R103" s="9173"/>
      <c r="S103" s="9173"/>
      <c r="T103" s="9174" t="s">
        <v>6</v>
      </c>
      <c r="U103" s="9175"/>
      <c r="V103" s="9161" t="s">
        <v>54</v>
      </c>
      <c r="W103" s="9100" t="s">
        <v>112</v>
      </c>
      <c r="X103" s="9100" t="s">
        <v>111</v>
      </c>
      <c r="Y103" s="9158" t="s">
        <v>3402</v>
      </c>
      <c r="Z103" s="1420"/>
      <c r="AA103" s="1420"/>
      <c r="AB103" s="1420"/>
      <c r="AC103" s="1420"/>
      <c r="AD103" s="1420"/>
      <c r="AE103" s="1420"/>
      <c r="AF103" s="1420"/>
      <c r="AG103" s="1421"/>
      <c r="AH103" s="1421"/>
      <c r="AI103" s="1421"/>
      <c r="AJ103" s="1421"/>
      <c r="AK103" s="1421"/>
      <c r="AL103" s="1421"/>
      <c r="AM103" s="1421"/>
      <c r="AN103" s="1421"/>
      <c r="AO103" s="1421"/>
      <c r="AP103" s="1421"/>
      <c r="AQ103" s="1421"/>
      <c r="AR103" s="1421"/>
      <c r="AS103" s="1421"/>
      <c r="AT103" s="1421"/>
      <c r="AU103" s="1421"/>
      <c r="AV103" s="1421"/>
      <c r="AW103" s="1421"/>
      <c r="AX103" s="1421"/>
      <c r="AY103" s="1421"/>
      <c r="AZ103" s="1421"/>
      <c r="BA103" s="1422"/>
      <c r="BB103" s="1422"/>
      <c r="BC103" s="1422"/>
      <c r="BD103" s="1422"/>
      <c r="BE103" s="1422"/>
      <c r="BF103" s="1422"/>
      <c r="BG103" s="1422"/>
      <c r="BH103" s="1422"/>
      <c r="BI103" s="1422"/>
      <c r="BJ103" s="1422"/>
      <c r="BK103" s="1422"/>
      <c r="BL103" s="1422"/>
    </row>
    <row r="104" spans="1:64" x14ac:dyDescent="0.25">
      <c r="A104" s="9169"/>
      <c r="B104" s="9172"/>
      <c r="C104" s="9173"/>
      <c r="D104" s="9173"/>
      <c r="E104" s="9173"/>
      <c r="F104" s="9173"/>
      <c r="G104" s="9173"/>
      <c r="H104" s="9173"/>
      <c r="I104" s="9173"/>
      <c r="J104" s="9173"/>
      <c r="K104" s="9173"/>
      <c r="L104" s="9173"/>
      <c r="M104" s="9173"/>
      <c r="N104" s="9173"/>
      <c r="O104" s="9173"/>
      <c r="P104" s="9173"/>
      <c r="Q104" s="9173"/>
      <c r="R104" s="9173"/>
      <c r="S104" s="9173"/>
      <c r="T104" s="9162" t="s">
        <v>81</v>
      </c>
      <c r="U104" s="9164" t="s">
        <v>56</v>
      </c>
      <c r="V104" s="9161"/>
      <c r="W104" s="9100"/>
      <c r="X104" s="9100"/>
      <c r="Y104" s="7569"/>
      <c r="Z104" s="1420"/>
      <c r="AA104" s="1420"/>
      <c r="AB104" s="1420"/>
      <c r="AC104" s="1420"/>
      <c r="AD104" s="1420"/>
      <c r="AE104" s="1420"/>
      <c r="AF104" s="1420"/>
      <c r="AG104" s="1421"/>
      <c r="AH104" s="1421"/>
      <c r="AI104" s="1421"/>
      <c r="AJ104" s="1421"/>
      <c r="AK104" s="1421"/>
      <c r="AL104" s="1421"/>
      <c r="AM104" s="1421"/>
      <c r="AN104" s="1421"/>
      <c r="AO104" s="1421"/>
      <c r="AP104" s="1421"/>
      <c r="AQ104" s="1421"/>
      <c r="AR104" s="1421"/>
      <c r="AS104" s="1421"/>
      <c r="AT104" s="1421"/>
      <c r="AU104" s="1421"/>
      <c r="AV104" s="1421"/>
      <c r="AW104" s="1421"/>
      <c r="AX104" s="1421"/>
      <c r="AY104" s="1421"/>
      <c r="AZ104" s="1421"/>
      <c r="BA104" s="9135"/>
      <c r="BB104" s="9135"/>
      <c r="BC104" s="9135"/>
      <c r="BD104" s="9135"/>
      <c r="BE104" s="9135"/>
      <c r="BF104" s="1422"/>
      <c r="BG104" s="1422"/>
      <c r="BH104" s="1422"/>
      <c r="BI104" s="9135"/>
      <c r="BJ104" s="1422"/>
      <c r="BK104" s="1422"/>
      <c r="BL104" s="1422"/>
    </row>
    <row r="105" spans="1:64" x14ac:dyDescent="0.25">
      <c r="A105" s="9170"/>
      <c r="B105" s="9107"/>
      <c r="C105" s="1432" t="s">
        <v>740</v>
      </c>
      <c r="D105" s="1433" t="s">
        <v>510</v>
      </c>
      <c r="E105" s="1433" t="s">
        <v>511</v>
      </c>
      <c r="F105" s="1433" t="s">
        <v>72</v>
      </c>
      <c r="G105" s="1433" t="s">
        <v>14</v>
      </c>
      <c r="H105" s="1433" t="s">
        <v>15</v>
      </c>
      <c r="I105" s="1433" t="s">
        <v>16</v>
      </c>
      <c r="J105" s="1433" t="s">
        <v>17</v>
      </c>
      <c r="K105" s="1433" t="s">
        <v>18</v>
      </c>
      <c r="L105" s="1433" t="s">
        <v>19</v>
      </c>
      <c r="M105" s="1433" t="s">
        <v>20</v>
      </c>
      <c r="N105" s="1433" t="s">
        <v>21</v>
      </c>
      <c r="O105" s="1433" t="s">
        <v>22</v>
      </c>
      <c r="P105" s="1433" t="s">
        <v>23</v>
      </c>
      <c r="Q105" s="1433" t="s">
        <v>24</v>
      </c>
      <c r="R105" s="1433" t="s">
        <v>25</v>
      </c>
      <c r="S105" s="1569" t="s">
        <v>26</v>
      </c>
      <c r="T105" s="9163"/>
      <c r="U105" s="9165"/>
      <c r="V105" s="9161"/>
      <c r="W105" s="9100"/>
      <c r="X105" s="9100"/>
      <c r="Y105" s="9159"/>
      <c r="Z105" s="1420"/>
      <c r="AA105" s="1420"/>
      <c r="AB105" s="1420"/>
      <c r="AC105" s="1420"/>
      <c r="AD105" s="1420"/>
      <c r="AE105" s="1420"/>
      <c r="AF105" s="1420"/>
      <c r="AG105" s="1421"/>
      <c r="AH105" s="1421"/>
      <c r="AI105" s="1421"/>
      <c r="AJ105" s="1421"/>
      <c r="AK105" s="1421"/>
      <c r="AL105" s="1421"/>
      <c r="AM105" s="1421"/>
      <c r="AN105" s="1421"/>
      <c r="AO105" s="1421"/>
      <c r="AP105" s="1421"/>
      <c r="AQ105" s="1421"/>
      <c r="AR105" s="1421"/>
      <c r="AS105" s="1421"/>
      <c r="AT105" s="1421"/>
      <c r="AU105" s="1421"/>
      <c r="AV105" s="1421"/>
      <c r="AW105" s="1421"/>
      <c r="AX105" s="1421"/>
      <c r="AY105" s="1421"/>
      <c r="AZ105" s="1421"/>
      <c r="BA105" s="9135"/>
      <c r="BB105" s="9135"/>
      <c r="BC105" s="9135"/>
      <c r="BD105" s="9135"/>
      <c r="BE105" s="9135"/>
      <c r="BF105" s="1422"/>
      <c r="BG105" s="1422"/>
      <c r="BH105" s="1422"/>
      <c r="BI105" s="9135"/>
      <c r="BJ105" s="1422"/>
      <c r="BK105" s="1422"/>
      <c r="BL105" s="1422"/>
    </row>
    <row r="106" spans="1:64" x14ac:dyDescent="0.25">
      <c r="A106" s="1570" t="s">
        <v>3403</v>
      </c>
      <c r="B106" s="1571">
        <f>SUM(C106:S106)</f>
        <v>0</v>
      </c>
      <c r="C106" s="82"/>
      <c r="D106" s="83"/>
      <c r="E106" s="83"/>
      <c r="F106" s="83"/>
      <c r="G106" s="83"/>
      <c r="H106" s="83"/>
      <c r="I106" s="83"/>
      <c r="J106" s="83"/>
      <c r="K106" s="83"/>
      <c r="L106" s="83"/>
      <c r="M106" s="83"/>
      <c r="N106" s="83"/>
      <c r="O106" s="83"/>
      <c r="P106" s="83"/>
      <c r="Q106" s="83"/>
      <c r="R106" s="83"/>
      <c r="S106" s="713"/>
      <c r="T106" s="1564"/>
      <c r="U106" s="1572"/>
      <c r="V106" s="1573"/>
      <c r="W106" s="1574"/>
      <c r="X106" s="1574"/>
      <c r="Y106" s="713"/>
      <c r="Z106" s="1575" t="str">
        <f>BA106&amp;BB106&amp;BC106&amp;BD106&amp;BE106&amp;BF106&amp;BG106</f>
        <v/>
      </c>
      <c r="AA106" s="1420"/>
      <c r="AB106" s="1420"/>
      <c r="AC106" s="1420"/>
      <c r="AD106" s="1420"/>
      <c r="AE106" s="1420"/>
      <c r="AF106" s="1420"/>
      <c r="AG106" s="1421"/>
      <c r="AH106" s="1421"/>
      <c r="AI106" s="1421"/>
      <c r="AJ106" s="1421"/>
      <c r="AK106" s="1421"/>
      <c r="AL106" s="1421"/>
      <c r="AM106" s="1421"/>
      <c r="AN106" s="1421"/>
      <c r="AO106" s="1421"/>
      <c r="AP106" s="1421"/>
      <c r="AQ106" s="1421"/>
      <c r="AR106" s="1421"/>
      <c r="AS106" s="1421"/>
      <c r="AT106" s="1421"/>
      <c r="AU106" s="1421"/>
      <c r="AV106" s="1421"/>
      <c r="AW106" s="1421"/>
      <c r="AX106" s="1421"/>
      <c r="AY106" s="1421"/>
      <c r="AZ106" s="1421"/>
      <c r="BA106" s="1422"/>
      <c r="BB106" s="1422"/>
      <c r="BC106" s="1422"/>
      <c r="BD106" s="1422"/>
      <c r="BE106" s="1422"/>
      <c r="BF106" s="1422"/>
      <c r="BG106" s="1422"/>
      <c r="BH106" s="1422"/>
      <c r="BI106" s="1422"/>
      <c r="BJ106" s="1422"/>
      <c r="BK106" s="1422"/>
      <c r="BL106" s="1422"/>
    </row>
    <row r="107" spans="1:64" x14ac:dyDescent="0.25">
      <c r="A107" s="1576" t="s">
        <v>3404</v>
      </c>
      <c r="B107" s="1571">
        <f>SUM(C107:S107)</f>
        <v>0</v>
      </c>
      <c r="C107" s="82"/>
      <c r="D107" s="83"/>
      <c r="E107" s="83"/>
      <c r="F107" s="83"/>
      <c r="G107" s="83"/>
      <c r="H107" s="83"/>
      <c r="I107" s="83"/>
      <c r="J107" s="83"/>
      <c r="K107" s="83"/>
      <c r="L107" s="83"/>
      <c r="M107" s="83"/>
      <c r="N107" s="83"/>
      <c r="O107" s="83"/>
      <c r="P107" s="83"/>
      <c r="Q107" s="83"/>
      <c r="R107" s="83"/>
      <c r="S107" s="713"/>
      <c r="T107" s="1564"/>
      <c r="U107" s="1577"/>
      <c r="V107" s="1573"/>
      <c r="W107" s="1574"/>
      <c r="X107" s="1574"/>
      <c r="Y107" s="713"/>
      <c r="Z107" s="1575" t="str">
        <f>BA107&amp;BB107&amp;BC107&amp;BD107&amp;BE107&amp;BF107&amp;BG107</f>
        <v/>
      </c>
      <c r="AA107" s="1420"/>
      <c r="AB107" s="1420"/>
      <c r="AC107" s="1420"/>
      <c r="AD107" s="1420"/>
      <c r="AE107" s="1420"/>
      <c r="AF107" s="1420"/>
      <c r="AG107" s="1421"/>
      <c r="AH107" s="1421"/>
      <c r="AI107" s="1421"/>
      <c r="AJ107" s="1421"/>
      <c r="AK107" s="1421"/>
      <c r="AL107" s="1421"/>
      <c r="AM107" s="1421"/>
      <c r="AN107" s="1421"/>
      <c r="AO107" s="1421"/>
      <c r="AP107" s="1421"/>
      <c r="AQ107" s="1421"/>
      <c r="AR107" s="1421"/>
      <c r="AS107" s="1421"/>
      <c r="AT107" s="1421"/>
      <c r="AU107" s="1421"/>
      <c r="AV107" s="1421"/>
      <c r="AW107" s="1421"/>
      <c r="AX107" s="1421"/>
      <c r="AY107" s="1421"/>
      <c r="AZ107" s="1421"/>
      <c r="BA107" s="1422"/>
      <c r="BB107" s="1422"/>
      <c r="BC107" s="1422"/>
      <c r="BD107" s="1422"/>
      <c r="BE107" s="1422"/>
      <c r="BF107" s="1422"/>
      <c r="BG107" s="1422"/>
      <c r="BH107" s="1422"/>
      <c r="BI107" s="1422"/>
      <c r="BJ107" s="1422"/>
      <c r="BK107" s="1422"/>
      <c r="BL107" s="1422"/>
    </row>
    <row r="108" spans="1:64" x14ac:dyDescent="0.25">
      <c r="A108" s="1578" t="s">
        <v>3405</v>
      </c>
      <c r="B108" s="1571">
        <f>SUM(C108:S108)</f>
        <v>0</v>
      </c>
      <c r="C108" s="1579"/>
      <c r="D108" s="1580"/>
      <c r="E108" s="1580"/>
      <c r="F108" s="1580"/>
      <c r="G108" s="1580"/>
      <c r="H108" s="1580"/>
      <c r="I108" s="1580"/>
      <c r="J108" s="1580"/>
      <c r="K108" s="1580"/>
      <c r="L108" s="1580"/>
      <c r="M108" s="1580"/>
      <c r="N108" s="1580"/>
      <c r="O108" s="1580"/>
      <c r="P108" s="1580"/>
      <c r="Q108" s="1580"/>
      <c r="R108" s="1580"/>
      <c r="S108" s="1581"/>
      <c r="T108" s="1582"/>
      <c r="U108" s="1583"/>
      <c r="V108" s="1584"/>
      <c r="W108" s="1585"/>
      <c r="X108" s="1585"/>
      <c r="Y108" s="1581"/>
      <c r="Z108" s="1575" t="str">
        <f>BA108&amp;BB108&amp;BC108&amp;BD108&amp;BE108&amp;BF108&amp;BG108</f>
        <v/>
      </c>
      <c r="AA108" s="1420"/>
      <c r="AB108" s="1420"/>
      <c r="AC108" s="1420"/>
      <c r="AD108" s="1420"/>
      <c r="AE108" s="1420"/>
      <c r="AF108" s="1420"/>
      <c r="AG108" s="1421"/>
      <c r="AH108" s="1421"/>
      <c r="AI108" s="1421"/>
      <c r="AJ108" s="1421"/>
      <c r="AK108" s="1421"/>
      <c r="AL108" s="1421"/>
      <c r="AM108" s="1421"/>
      <c r="AN108" s="1421"/>
      <c r="AO108" s="1421"/>
      <c r="AP108" s="1421"/>
      <c r="AQ108" s="1421"/>
      <c r="AR108" s="1421"/>
      <c r="AS108" s="1421"/>
      <c r="AT108" s="1421"/>
      <c r="AU108" s="1421"/>
      <c r="AV108" s="1421"/>
      <c r="AW108" s="1421"/>
      <c r="AX108" s="1421"/>
      <c r="AY108" s="1421"/>
      <c r="AZ108" s="1421"/>
      <c r="BA108" s="1422"/>
      <c r="BB108" s="1422"/>
      <c r="BC108" s="1422"/>
      <c r="BD108" s="1422"/>
      <c r="BE108" s="1422"/>
      <c r="BF108" s="1422"/>
      <c r="BG108" s="1422"/>
      <c r="BH108" s="1422"/>
      <c r="BI108" s="1422"/>
      <c r="BJ108" s="1422"/>
      <c r="BK108" s="1422"/>
      <c r="BL108" s="1422"/>
    </row>
    <row r="109" spans="1:64" x14ac:dyDescent="0.25">
      <c r="A109" s="813" t="s">
        <v>3406</v>
      </c>
      <c r="B109" s="1420"/>
      <c r="C109" s="1420"/>
      <c r="D109" s="1420"/>
      <c r="E109" s="1420"/>
      <c r="F109" s="1420"/>
      <c r="G109" s="1420"/>
      <c r="H109" s="1420"/>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1"/>
      <c r="AH109" s="1421"/>
      <c r="AI109" s="1421"/>
      <c r="AJ109" s="1421"/>
      <c r="AK109" s="1421"/>
      <c r="AL109" s="1421"/>
      <c r="AM109" s="1421"/>
      <c r="AN109" s="1421"/>
      <c r="AO109" s="1421"/>
      <c r="AP109" s="1421"/>
      <c r="AQ109" s="1421"/>
      <c r="AR109" s="1421"/>
      <c r="AS109" s="1421"/>
      <c r="AT109" s="1421"/>
      <c r="AU109" s="1421"/>
      <c r="AV109" s="1421"/>
      <c r="AW109" s="1421"/>
      <c r="AX109" s="1421"/>
      <c r="AY109" s="1421"/>
      <c r="AZ109" s="1421"/>
      <c r="BA109" s="1422"/>
      <c r="BB109" s="1422"/>
      <c r="BC109" s="1422"/>
      <c r="BD109" s="1422"/>
      <c r="BE109" s="1422"/>
      <c r="BF109" s="1422"/>
      <c r="BG109" s="1422"/>
      <c r="BH109" s="1422"/>
      <c r="BI109" s="1422"/>
      <c r="BJ109" s="1422"/>
      <c r="BK109" s="1422"/>
      <c r="BL109" s="1422"/>
    </row>
    <row r="110" spans="1:64" x14ac:dyDescent="0.25">
      <c r="A110" s="9144" t="s">
        <v>912</v>
      </c>
      <c r="B110" s="9144" t="s">
        <v>4</v>
      </c>
      <c r="C110" s="9147" t="s">
        <v>50</v>
      </c>
      <c r="D110" s="9148"/>
      <c r="E110" s="9149"/>
      <c r="F110" s="9141" t="s">
        <v>3407</v>
      </c>
      <c r="G110" s="9160"/>
      <c r="H110" s="9160"/>
      <c r="I110" s="9160"/>
      <c r="J110" s="9160"/>
      <c r="K110" s="9160"/>
      <c r="L110" s="9160"/>
      <c r="M110" s="9160"/>
      <c r="N110" s="9160"/>
      <c r="O110" s="9160"/>
      <c r="P110" s="9160"/>
      <c r="Q110" s="9160"/>
      <c r="R110" s="9160"/>
      <c r="S110" s="9160"/>
      <c r="T110" s="9160"/>
      <c r="U110" s="9160"/>
      <c r="V110" s="9160"/>
      <c r="W110" s="9160"/>
      <c r="X110" s="9160"/>
      <c r="Y110" s="9160"/>
      <c r="Z110" s="9160"/>
      <c r="AA110" s="9160"/>
      <c r="AB110" s="9160"/>
      <c r="AC110" s="9160"/>
      <c r="AD110" s="9160"/>
      <c r="AE110" s="9160"/>
      <c r="AF110" s="9160"/>
      <c r="AG110" s="9160"/>
      <c r="AH110" s="9160"/>
      <c r="AI110" s="9160"/>
      <c r="AJ110" s="9160"/>
      <c r="AK110" s="9160"/>
      <c r="AL110" s="9160"/>
      <c r="AM110" s="9142"/>
      <c r="AN110" s="9161" t="s">
        <v>54</v>
      </c>
      <c r="AO110" s="9100" t="s">
        <v>112</v>
      </c>
      <c r="AP110" s="9100" t="s">
        <v>111</v>
      </c>
      <c r="AQ110" s="9158" t="s">
        <v>3402</v>
      </c>
      <c r="AR110" s="1586"/>
      <c r="AS110" s="1421"/>
      <c r="AT110" s="1421"/>
      <c r="AU110" s="1421"/>
      <c r="AV110" s="1421"/>
      <c r="AW110" s="1421"/>
      <c r="AX110" s="1421"/>
      <c r="AY110" s="1421"/>
      <c r="AZ110" s="1421"/>
      <c r="BA110" s="1422"/>
      <c r="BB110" s="1422"/>
      <c r="BC110" s="1422"/>
      <c r="BD110" s="1422"/>
      <c r="BE110" s="1422"/>
      <c r="BF110" s="1422"/>
      <c r="BG110" s="1422"/>
      <c r="BH110" s="1422"/>
      <c r="BI110" s="1422"/>
      <c r="BJ110" s="1422"/>
      <c r="BK110" s="1422"/>
      <c r="BL110" s="1422"/>
    </row>
    <row r="111" spans="1:64" x14ac:dyDescent="0.25">
      <c r="A111" s="9145"/>
      <c r="B111" s="9145"/>
      <c r="C111" s="9150"/>
      <c r="D111" s="9151"/>
      <c r="E111" s="9152"/>
      <c r="F111" s="9166" t="s">
        <v>740</v>
      </c>
      <c r="G111" s="9166"/>
      <c r="H111" s="9154" t="s">
        <v>510</v>
      </c>
      <c r="I111" s="9166"/>
      <c r="J111" s="9154" t="s">
        <v>511</v>
      </c>
      <c r="K111" s="9166"/>
      <c r="L111" s="9153" t="s">
        <v>72</v>
      </c>
      <c r="M111" s="9156"/>
      <c r="N111" s="9167" t="s">
        <v>14</v>
      </c>
      <c r="O111" s="9154"/>
      <c r="P111" s="9155" t="s">
        <v>15</v>
      </c>
      <c r="Q111" s="9154"/>
      <c r="R111" s="9148" t="s">
        <v>16</v>
      </c>
      <c r="S111" s="9149"/>
      <c r="T111" s="9153" t="s">
        <v>17</v>
      </c>
      <c r="U111" s="9154"/>
      <c r="V111" s="9155" t="s">
        <v>18</v>
      </c>
      <c r="W111" s="9154"/>
      <c r="X111" s="9153" t="s">
        <v>19</v>
      </c>
      <c r="Y111" s="9154"/>
      <c r="Z111" s="9153" t="s">
        <v>20</v>
      </c>
      <c r="AA111" s="9154"/>
      <c r="AB111" s="9156" t="s">
        <v>21</v>
      </c>
      <c r="AC111" s="9157"/>
      <c r="AD111" s="9153" t="s">
        <v>22</v>
      </c>
      <c r="AE111" s="9154"/>
      <c r="AF111" s="9153" t="s">
        <v>23</v>
      </c>
      <c r="AG111" s="9154"/>
      <c r="AH111" s="9153" t="s">
        <v>24</v>
      </c>
      <c r="AI111" s="9154"/>
      <c r="AJ111" s="9153" t="s">
        <v>25</v>
      </c>
      <c r="AK111" s="9154"/>
      <c r="AL111" s="9153" t="s">
        <v>26</v>
      </c>
      <c r="AM111" s="9154"/>
      <c r="AN111" s="9161"/>
      <c r="AO111" s="9100"/>
      <c r="AP111" s="9100"/>
      <c r="AQ111" s="7569"/>
      <c r="AR111" s="1586"/>
      <c r="AS111" s="1421"/>
      <c r="AT111" s="1421"/>
      <c r="AU111" s="1421"/>
      <c r="AV111" s="1421"/>
      <c r="AW111" s="1421"/>
      <c r="AX111" s="1421"/>
      <c r="AY111" s="1421"/>
      <c r="AZ111" s="1421"/>
      <c r="BA111" s="1422"/>
      <c r="BB111" s="9135"/>
      <c r="BC111" s="9135"/>
      <c r="BD111" s="9135"/>
      <c r="BE111" s="9135"/>
      <c r="BF111" s="1422"/>
      <c r="BG111" s="1422"/>
      <c r="BH111" s="1422"/>
      <c r="BI111" s="1422"/>
      <c r="BJ111" s="1422"/>
      <c r="BK111" s="1422"/>
      <c r="BL111" s="1422"/>
    </row>
    <row r="112" spans="1:64" x14ac:dyDescent="0.25">
      <c r="A112" s="9146"/>
      <c r="B112" s="9146"/>
      <c r="C112" s="1487" t="s">
        <v>55</v>
      </c>
      <c r="D112" s="1434" t="s">
        <v>81</v>
      </c>
      <c r="E112" s="1569" t="s">
        <v>56</v>
      </c>
      <c r="F112" s="1432" t="s">
        <v>81</v>
      </c>
      <c r="G112" s="1569" t="s">
        <v>56</v>
      </c>
      <c r="H112" s="1432" t="s">
        <v>81</v>
      </c>
      <c r="I112" s="1569" t="s">
        <v>56</v>
      </c>
      <c r="J112" s="1432" t="s">
        <v>81</v>
      </c>
      <c r="K112" s="1569" t="s">
        <v>56</v>
      </c>
      <c r="L112" s="1434" t="s">
        <v>81</v>
      </c>
      <c r="M112" s="1433" t="s">
        <v>56</v>
      </c>
      <c r="N112" s="1433" t="s">
        <v>81</v>
      </c>
      <c r="O112" s="1435" t="s">
        <v>56</v>
      </c>
      <c r="P112" s="1432" t="s">
        <v>81</v>
      </c>
      <c r="Q112" s="1435" t="s">
        <v>56</v>
      </c>
      <c r="R112" s="1434" t="s">
        <v>81</v>
      </c>
      <c r="S112" s="1435" t="s">
        <v>56</v>
      </c>
      <c r="T112" s="1434" t="s">
        <v>81</v>
      </c>
      <c r="U112" s="1435" t="s">
        <v>56</v>
      </c>
      <c r="V112" s="1432" t="s">
        <v>81</v>
      </c>
      <c r="W112" s="1435" t="s">
        <v>56</v>
      </c>
      <c r="X112" s="1434" t="s">
        <v>81</v>
      </c>
      <c r="Y112" s="1435" t="s">
        <v>56</v>
      </c>
      <c r="Z112" s="1434" t="s">
        <v>81</v>
      </c>
      <c r="AA112" s="1435" t="s">
        <v>56</v>
      </c>
      <c r="AB112" s="1434" t="s">
        <v>81</v>
      </c>
      <c r="AC112" s="1435" t="s">
        <v>56</v>
      </c>
      <c r="AD112" s="1434" t="s">
        <v>81</v>
      </c>
      <c r="AE112" s="1435" t="s">
        <v>56</v>
      </c>
      <c r="AF112" s="1434" t="s">
        <v>81</v>
      </c>
      <c r="AG112" s="1435" t="s">
        <v>56</v>
      </c>
      <c r="AH112" s="1434" t="s">
        <v>81</v>
      </c>
      <c r="AI112" s="1435" t="s">
        <v>56</v>
      </c>
      <c r="AJ112" s="1434" t="s">
        <v>81</v>
      </c>
      <c r="AK112" s="1435" t="s">
        <v>56</v>
      </c>
      <c r="AL112" s="1434" t="s">
        <v>81</v>
      </c>
      <c r="AM112" s="1435" t="s">
        <v>56</v>
      </c>
      <c r="AN112" s="9161"/>
      <c r="AO112" s="9100"/>
      <c r="AP112" s="9100"/>
      <c r="AQ112" s="9159"/>
      <c r="AR112" s="1586"/>
      <c r="AS112" s="1421"/>
      <c r="AT112" s="1421"/>
      <c r="AU112" s="1421"/>
      <c r="AV112" s="1421"/>
      <c r="AW112" s="1421"/>
      <c r="AX112" s="1421"/>
      <c r="AY112" s="1421"/>
      <c r="AZ112" s="1421"/>
      <c r="BA112" s="1422"/>
      <c r="BB112" s="9135"/>
      <c r="BC112" s="9135"/>
      <c r="BD112" s="9135"/>
      <c r="BE112" s="9135"/>
      <c r="BF112" s="1422"/>
      <c r="BG112" s="1422"/>
      <c r="BH112" s="1422"/>
      <c r="BI112" s="1422"/>
      <c r="BJ112" s="1422"/>
      <c r="BK112" s="1422"/>
      <c r="BL112" s="1422"/>
    </row>
    <row r="113" spans="1:64" x14ac:dyDescent="0.25">
      <c r="A113" s="9136" t="s">
        <v>3408</v>
      </c>
      <c r="B113" s="1587" t="s">
        <v>474</v>
      </c>
      <c r="C113" s="1588">
        <f>SUM(D113:E113)</f>
        <v>0</v>
      </c>
      <c r="D113" s="1589">
        <f>SUM(F113+H113+J113+L113+N113+P113+R113+T113+V113+X113+Z113+AB113+AD113+AF113+AH113+AJ113+AL113)</f>
        <v>0</v>
      </c>
      <c r="E113" s="1590">
        <f>SUM(G113+I113+K113+M113+O113+Q113+S113+U113+W113+Y113+AA113+AC113+AE113+AG113+AI113+AK113+AM113)</f>
        <v>0</v>
      </c>
      <c r="F113" s="1591"/>
      <c r="G113" s="1592"/>
      <c r="H113" s="1591"/>
      <c r="I113" s="1592"/>
      <c r="J113" s="1591"/>
      <c r="K113" s="1592"/>
      <c r="L113" s="1593"/>
      <c r="M113" s="1594"/>
      <c r="N113" s="1594"/>
      <c r="O113" s="1595"/>
      <c r="P113" s="1591"/>
      <c r="Q113" s="1595"/>
      <c r="R113" s="1593"/>
      <c r="S113" s="1595"/>
      <c r="T113" s="1593"/>
      <c r="U113" s="1595"/>
      <c r="V113" s="1591"/>
      <c r="W113" s="1592"/>
      <c r="X113" s="1593"/>
      <c r="Y113" s="1592"/>
      <c r="Z113" s="1593"/>
      <c r="AA113" s="1595"/>
      <c r="AB113" s="1593"/>
      <c r="AC113" s="1595"/>
      <c r="AD113" s="1593"/>
      <c r="AE113" s="1595"/>
      <c r="AF113" s="1593"/>
      <c r="AG113" s="1595"/>
      <c r="AH113" s="1593"/>
      <c r="AI113" s="1595"/>
      <c r="AJ113" s="1593"/>
      <c r="AK113" s="1595"/>
      <c r="AL113" s="1593"/>
      <c r="AM113" s="1595"/>
      <c r="AN113" s="1595"/>
      <c r="AO113" s="1595"/>
      <c r="AP113" s="1595"/>
      <c r="AQ113" s="1595"/>
      <c r="AR113" s="1586" t="str">
        <f>+BB113&amp;BC113&amp;BD113&amp;BE113</f>
        <v/>
      </c>
      <c r="AS113" s="1421"/>
      <c r="AT113" s="1421"/>
      <c r="AU113" s="1421"/>
      <c r="AV113" s="1421"/>
      <c r="AW113" s="1421"/>
      <c r="AX113" s="1421"/>
      <c r="AY113" s="1421"/>
      <c r="AZ113" s="1421"/>
      <c r="BA113" s="1422"/>
      <c r="BB113" s="1422"/>
      <c r="BC113" s="1422"/>
      <c r="BD113" s="1422"/>
      <c r="BE113" s="1422"/>
      <c r="BF113" s="1422"/>
      <c r="BG113" s="1422"/>
      <c r="BH113" s="1422"/>
      <c r="BI113" s="1422"/>
      <c r="BJ113" s="1422"/>
      <c r="BK113" s="1422"/>
      <c r="BL113" s="1422"/>
    </row>
    <row r="114" spans="1:64" x14ac:dyDescent="0.25">
      <c r="A114" s="9137"/>
      <c r="B114" s="1596" t="s">
        <v>3409</v>
      </c>
      <c r="C114" s="78">
        <f t="shared" ref="C114:C123" si="18">SUM(D114:E114)</f>
        <v>0</v>
      </c>
      <c r="D114" s="79">
        <f t="shared" ref="D114:D121" si="19">SUM(F114+H114+J114+L114+N114+P114+R114+T114+V114+X114+Z114+AB114+AD114+AF114+AH114+AJ114+AL114)</f>
        <v>0</v>
      </c>
      <c r="E114" s="1597">
        <f t="shared" ref="E114:E123" si="20">SUM(G114+I114+K114+M114+O114+Q114+S114+U114+W114+Y114+AA114+AC114+AE114+AG114+AI114+AK114+AM114)</f>
        <v>0</v>
      </c>
      <c r="F114" s="82"/>
      <c r="G114" s="713"/>
      <c r="H114" s="82"/>
      <c r="I114" s="713"/>
      <c r="J114" s="82"/>
      <c r="K114" s="713"/>
      <c r="L114" s="80"/>
      <c r="M114" s="83"/>
      <c r="N114" s="83"/>
      <c r="O114" s="81"/>
      <c r="P114" s="82"/>
      <c r="Q114" s="81"/>
      <c r="R114" s="80"/>
      <c r="S114" s="81"/>
      <c r="T114" s="80"/>
      <c r="U114" s="81"/>
      <c r="V114" s="82"/>
      <c r="W114" s="713"/>
      <c r="X114" s="80"/>
      <c r="Y114" s="713"/>
      <c r="Z114" s="80"/>
      <c r="AA114" s="81"/>
      <c r="AB114" s="80"/>
      <c r="AC114" s="81"/>
      <c r="AD114" s="80"/>
      <c r="AE114" s="81"/>
      <c r="AF114" s="80"/>
      <c r="AG114" s="81"/>
      <c r="AH114" s="80"/>
      <c r="AI114" s="81"/>
      <c r="AJ114" s="80"/>
      <c r="AK114" s="81"/>
      <c r="AL114" s="80"/>
      <c r="AM114" s="81"/>
      <c r="AN114" s="81"/>
      <c r="AO114" s="81"/>
      <c r="AP114" s="81"/>
      <c r="AQ114" s="81"/>
      <c r="AR114" s="1586" t="str">
        <f t="shared" ref="AR114:AR138" si="21">+BB114&amp;BC114&amp;BD114&amp;BE114</f>
        <v/>
      </c>
      <c r="AS114" s="1421"/>
      <c r="AT114" s="1421"/>
      <c r="AU114" s="1421"/>
      <c r="AV114" s="1421"/>
      <c r="AW114" s="1421"/>
      <c r="AX114" s="1421"/>
      <c r="AY114" s="1421"/>
      <c r="AZ114" s="1421"/>
      <c r="BA114" s="1422"/>
      <c r="BB114" s="1422"/>
      <c r="BC114" s="1422"/>
      <c r="BD114" s="1422"/>
      <c r="BE114" s="1422"/>
      <c r="BF114" s="1422"/>
      <c r="BG114" s="1422"/>
      <c r="BH114" s="1422"/>
      <c r="BI114" s="1422"/>
      <c r="BJ114" s="1422"/>
      <c r="BK114" s="1422"/>
      <c r="BL114" s="1422"/>
    </row>
    <row r="115" spans="1:64" x14ac:dyDescent="0.25">
      <c r="A115" s="9137"/>
      <c r="B115" s="1596" t="s">
        <v>3410</v>
      </c>
      <c r="C115" s="78">
        <f t="shared" si="18"/>
        <v>0</v>
      </c>
      <c r="D115" s="79">
        <f t="shared" si="19"/>
        <v>0</v>
      </c>
      <c r="E115" s="1597">
        <f t="shared" si="20"/>
        <v>0</v>
      </c>
      <c r="F115" s="82"/>
      <c r="G115" s="713"/>
      <c r="H115" s="82"/>
      <c r="I115" s="713"/>
      <c r="J115" s="82"/>
      <c r="K115" s="713"/>
      <c r="L115" s="80"/>
      <c r="M115" s="83"/>
      <c r="N115" s="83"/>
      <c r="O115" s="81"/>
      <c r="P115" s="82"/>
      <c r="Q115" s="81"/>
      <c r="R115" s="80"/>
      <c r="S115" s="81"/>
      <c r="T115" s="80"/>
      <c r="U115" s="81"/>
      <c r="V115" s="82"/>
      <c r="W115" s="713"/>
      <c r="X115" s="80"/>
      <c r="Y115" s="713"/>
      <c r="Z115" s="80"/>
      <c r="AA115" s="81"/>
      <c r="AB115" s="80"/>
      <c r="AC115" s="81"/>
      <c r="AD115" s="80"/>
      <c r="AE115" s="81"/>
      <c r="AF115" s="80"/>
      <c r="AG115" s="81"/>
      <c r="AH115" s="80"/>
      <c r="AI115" s="81"/>
      <c r="AJ115" s="80"/>
      <c r="AK115" s="81"/>
      <c r="AL115" s="80"/>
      <c r="AM115" s="81"/>
      <c r="AN115" s="81"/>
      <c r="AO115" s="81"/>
      <c r="AP115" s="81"/>
      <c r="AQ115" s="81"/>
      <c r="AR115" s="1586" t="str">
        <f t="shared" si="21"/>
        <v/>
      </c>
      <c r="AS115" s="1421"/>
      <c r="AT115" s="1421"/>
      <c r="AU115" s="1421"/>
      <c r="AV115" s="1421"/>
      <c r="AW115" s="1421"/>
      <c r="AX115" s="1421"/>
      <c r="AY115" s="1421"/>
      <c r="AZ115" s="1421"/>
      <c r="BA115" s="1422"/>
      <c r="BB115" s="1422"/>
      <c r="BC115" s="1422"/>
      <c r="BD115" s="1422"/>
      <c r="BE115" s="1422"/>
      <c r="BF115" s="1422"/>
      <c r="BG115" s="1422"/>
      <c r="BH115" s="1422"/>
      <c r="BI115" s="1422"/>
      <c r="BJ115" s="1422"/>
      <c r="BK115" s="1422"/>
      <c r="BL115" s="1422"/>
    </row>
    <row r="116" spans="1:64" x14ac:dyDescent="0.25">
      <c r="A116" s="9137"/>
      <c r="B116" s="1596" t="s">
        <v>3411</v>
      </c>
      <c r="C116" s="78">
        <f t="shared" si="18"/>
        <v>0</v>
      </c>
      <c r="D116" s="79">
        <f t="shared" si="19"/>
        <v>0</v>
      </c>
      <c r="E116" s="1597">
        <f t="shared" si="20"/>
        <v>0</v>
      </c>
      <c r="F116" s="82"/>
      <c r="G116" s="713"/>
      <c r="H116" s="82"/>
      <c r="I116" s="713"/>
      <c r="J116" s="82"/>
      <c r="K116" s="713"/>
      <c r="L116" s="80"/>
      <c r="M116" s="83"/>
      <c r="N116" s="83"/>
      <c r="O116" s="81"/>
      <c r="P116" s="82"/>
      <c r="Q116" s="81"/>
      <c r="R116" s="80"/>
      <c r="S116" s="81"/>
      <c r="T116" s="80"/>
      <c r="U116" s="81"/>
      <c r="V116" s="82"/>
      <c r="W116" s="713"/>
      <c r="X116" s="80"/>
      <c r="Y116" s="713"/>
      <c r="Z116" s="80"/>
      <c r="AA116" s="81"/>
      <c r="AB116" s="80"/>
      <c r="AC116" s="81"/>
      <c r="AD116" s="80"/>
      <c r="AE116" s="81"/>
      <c r="AF116" s="80"/>
      <c r="AG116" s="81"/>
      <c r="AH116" s="80"/>
      <c r="AI116" s="81"/>
      <c r="AJ116" s="80"/>
      <c r="AK116" s="81"/>
      <c r="AL116" s="80"/>
      <c r="AM116" s="81"/>
      <c r="AN116" s="81"/>
      <c r="AO116" s="81"/>
      <c r="AP116" s="81"/>
      <c r="AQ116" s="81"/>
      <c r="AR116" s="1586" t="str">
        <f t="shared" si="21"/>
        <v/>
      </c>
      <c r="AS116" s="1421"/>
      <c r="AT116" s="1421"/>
      <c r="AU116" s="1421"/>
      <c r="AV116" s="1421"/>
      <c r="AW116" s="1421"/>
      <c r="AX116" s="1421"/>
      <c r="AY116" s="1421"/>
      <c r="AZ116" s="1421"/>
      <c r="BA116" s="1422"/>
      <c r="BB116" s="1422"/>
      <c r="BC116" s="1422"/>
      <c r="BD116" s="1422"/>
      <c r="BE116" s="1422"/>
      <c r="BF116" s="1422"/>
      <c r="BG116" s="1422"/>
      <c r="BH116" s="1422"/>
      <c r="BI116" s="1422"/>
      <c r="BJ116" s="1422"/>
      <c r="BK116" s="1422"/>
      <c r="BL116" s="1422"/>
    </row>
    <row r="117" spans="1:64" x14ac:dyDescent="0.25">
      <c r="A117" s="9137"/>
      <c r="B117" s="1596" t="s">
        <v>480</v>
      </c>
      <c r="C117" s="78">
        <f t="shared" si="18"/>
        <v>0</v>
      </c>
      <c r="D117" s="79">
        <f t="shared" si="19"/>
        <v>0</v>
      </c>
      <c r="E117" s="1597">
        <f t="shared" si="20"/>
        <v>0</v>
      </c>
      <c r="F117" s="82"/>
      <c r="G117" s="713"/>
      <c r="H117" s="82"/>
      <c r="I117" s="713"/>
      <c r="J117" s="82"/>
      <c r="K117" s="713"/>
      <c r="L117" s="80"/>
      <c r="M117" s="83"/>
      <c r="N117" s="83"/>
      <c r="O117" s="81"/>
      <c r="P117" s="82"/>
      <c r="Q117" s="81"/>
      <c r="R117" s="80"/>
      <c r="S117" s="81"/>
      <c r="T117" s="80"/>
      <c r="U117" s="81"/>
      <c r="V117" s="82"/>
      <c r="W117" s="713"/>
      <c r="X117" s="80"/>
      <c r="Y117" s="713"/>
      <c r="Z117" s="80"/>
      <c r="AA117" s="81"/>
      <c r="AB117" s="80"/>
      <c r="AC117" s="81"/>
      <c r="AD117" s="80"/>
      <c r="AE117" s="81"/>
      <c r="AF117" s="80"/>
      <c r="AG117" s="81"/>
      <c r="AH117" s="80"/>
      <c r="AI117" s="81"/>
      <c r="AJ117" s="80"/>
      <c r="AK117" s="81"/>
      <c r="AL117" s="80"/>
      <c r="AM117" s="81"/>
      <c r="AN117" s="81"/>
      <c r="AO117" s="81"/>
      <c r="AP117" s="81"/>
      <c r="AQ117" s="81"/>
      <c r="AR117" s="1586" t="str">
        <f t="shared" si="21"/>
        <v/>
      </c>
      <c r="AS117" s="1421"/>
      <c r="AT117" s="1421"/>
      <c r="AU117" s="1421"/>
      <c r="AV117" s="1421"/>
      <c r="AW117" s="1421"/>
      <c r="AX117" s="1421"/>
      <c r="AY117" s="1421"/>
      <c r="AZ117" s="1421"/>
      <c r="BA117" s="1422"/>
      <c r="BB117" s="1422"/>
      <c r="BC117" s="1422"/>
      <c r="BD117" s="1422"/>
      <c r="BE117" s="1422"/>
      <c r="BF117" s="1422"/>
      <c r="BG117" s="1422"/>
      <c r="BH117" s="1422"/>
      <c r="BI117" s="1422"/>
      <c r="BJ117" s="1422"/>
      <c r="BK117" s="1422"/>
      <c r="BL117" s="1422"/>
    </row>
    <row r="118" spans="1:64" x14ac:dyDescent="0.25">
      <c r="A118" s="9137"/>
      <c r="B118" s="1823" t="s">
        <v>3338</v>
      </c>
      <c r="C118" s="78">
        <f t="shared" si="18"/>
        <v>0</v>
      </c>
      <c r="D118" s="79">
        <f t="shared" si="19"/>
        <v>0</v>
      </c>
      <c r="E118" s="1597">
        <f t="shared" si="20"/>
        <v>0</v>
      </c>
      <c r="F118" s="82"/>
      <c r="G118" s="713"/>
      <c r="H118" s="82"/>
      <c r="I118" s="713"/>
      <c r="J118" s="82"/>
      <c r="K118" s="713"/>
      <c r="L118" s="80"/>
      <c r="M118" s="83"/>
      <c r="N118" s="83"/>
      <c r="O118" s="81"/>
      <c r="P118" s="82"/>
      <c r="Q118" s="81"/>
      <c r="R118" s="80"/>
      <c r="S118" s="81"/>
      <c r="T118" s="80"/>
      <c r="U118" s="81"/>
      <c r="V118" s="82"/>
      <c r="W118" s="713"/>
      <c r="X118" s="80"/>
      <c r="Y118" s="713"/>
      <c r="Z118" s="80"/>
      <c r="AA118" s="81"/>
      <c r="AB118" s="80"/>
      <c r="AC118" s="81"/>
      <c r="AD118" s="80"/>
      <c r="AE118" s="81"/>
      <c r="AF118" s="80"/>
      <c r="AG118" s="81"/>
      <c r="AH118" s="80"/>
      <c r="AI118" s="81"/>
      <c r="AJ118" s="80"/>
      <c r="AK118" s="81"/>
      <c r="AL118" s="80"/>
      <c r="AM118" s="81"/>
      <c r="AN118" s="81"/>
      <c r="AO118" s="81"/>
      <c r="AP118" s="81"/>
      <c r="AQ118" s="81"/>
      <c r="AR118" s="1586" t="str">
        <f t="shared" si="21"/>
        <v/>
      </c>
      <c r="AS118" s="1421"/>
      <c r="AT118" s="1421"/>
      <c r="AU118" s="1421"/>
      <c r="AV118" s="1421"/>
      <c r="AW118" s="1421"/>
      <c r="AX118" s="1421"/>
      <c r="AY118" s="1421"/>
      <c r="AZ118" s="1421"/>
      <c r="BA118" s="1422"/>
      <c r="BB118" s="1422"/>
      <c r="BC118" s="1422"/>
      <c r="BD118" s="1422"/>
      <c r="BE118" s="1422"/>
      <c r="BF118" s="1422"/>
      <c r="BG118" s="1422"/>
      <c r="BH118" s="1422"/>
      <c r="BI118" s="1422"/>
      <c r="BJ118" s="1422"/>
      <c r="BK118" s="1422"/>
      <c r="BL118" s="1422"/>
    </row>
    <row r="119" spans="1:64" x14ac:dyDescent="0.25">
      <c r="A119" s="9137"/>
      <c r="B119" s="1596" t="s">
        <v>2949</v>
      </c>
      <c r="C119" s="78">
        <f t="shared" si="18"/>
        <v>0</v>
      </c>
      <c r="D119" s="79">
        <f t="shared" si="19"/>
        <v>0</v>
      </c>
      <c r="E119" s="1597">
        <f t="shared" si="20"/>
        <v>0</v>
      </c>
      <c r="F119" s="82"/>
      <c r="G119" s="713"/>
      <c r="H119" s="82"/>
      <c r="I119" s="713"/>
      <c r="J119" s="82"/>
      <c r="K119" s="713"/>
      <c r="L119" s="80"/>
      <c r="M119" s="83"/>
      <c r="N119" s="83"/>
      <c r="O119" s="81"/>
      <c r="P119" s="82"/>
      <c r="Q119" s="81"/>
      <c r="R119" s="80"/>
      <c r="S119" s="81"/>
      <c r="T119" s="80"/>
      <c r="U119" s="81"/>
      <c r="V119" s="82"/>
      <c r="W119" s="713"/>
      <c r="X119" s="80"/>
      <c r="Y119" s="713"/>
      <c r="Z119" s="80"/>
      <c r="AA119" s="81"/>
      <c r="AB119" s="80"/>
      <c r="AC119" s="81"/>
      <c r="AD119" s="80"/>
      <c r="AE119" s="81"/>
      <c r="AF119" s="80"/>
      <c r="AG119" s="81"/>
      <c r="AH119" s="80"/>
      <c r="AI119" s="81"/>
      <c r="AJ119" s="80"/>
      <c r="AK119" s="81"/>
      <c r="AL119" s="80"/>
      <c r="AM119" s="81"/>
      <c r="AN119" s="81"/>
      <c r="AO119" s="81"/>
      <c r="AP119" s="81"/>
      <c r="AQ119" s="81"/>
      <c r="AR119" s="1586" t="str">
        <f t="shared" si="21"/>
        <v/>
      </c>
      <c r="AS119" s="1421"/>
      <c r="AT119" s="1421"/>
      <c r="AU119" s="1421"/>
      <c r="AV119" s="1421"/>
      <c r="AW119" s="1421"/>
      <c r="AX119" s="1421"/>
      <c r="AY119" s="1421"/>
      <c r="AZ119" s="1421"/>
      <c r="BA119" s="1422"/>
      <c r="BB119" s="1422"/>
      <c r="BC119" s="1422"/>
      <c r="BD119" s="1422"/>
      <c r="BE119" s="1422"/>
      <c r="BF119" s="1422"/>
      <c r="BG119" s="1422"/>
      <c r="BH119" s="1422"/>
      <c r="BI119" s="1422"/>
      <c r="BJ119" s="1422"/>
      <c r="BK119" s="1422"/>
      <c r="BL119" s="1422"/>
    </row>
    <row r="120" spans="1:64" x14ac:dyDescent="0.25">
      <c r="A120" s="9137"/>
      <c r="B120" s="1824" t="s">
        <v>3412</v>
      </c>
      <c r="C120" s="78">
        <f t="shared" si="18"/>
        <v>0</v>
      </c>
      <c r="D120" s="79">
        <f t="shared" si="19"/>
        <v>0</v>
      </c>
      <c r="E120" s="1597">
        <f t="shared" si="20"/>
        <v>0</v>
      </c>
      <c r="F120" s="82"/>
      <c r="G120" s="713"/>
      <c r="H120" s="82"/>
      <c r="I120" s="713"/>
      <c r="J120" s="82"/>
      <c r="K120" s="713"/>
      <c r="L120" s="80"/>
      <c r="M120" s="83"/>
      <c r="N120" s="83"/>
      <c r="O120" s="81"/>
      <c r="P120" s="82"/>
      <c r="Q120" s="81"/>
      <c r="R120" s="80"/>
      <c r="S120" s="81"/>
      <c r="T120" s="80"/>
      <c r="U120" s="81"/>
      <c r="V120" s="82"/>
      <c r="W120" s="713"/>
      <c r="X120" s="80"/>
      <c r="Y120" s="713"/>
      <c r="Z120" s="80"/>
      <c r="AA120" s="81"/>
      <c r="AB120" s="80"/>
      <c r="AC120" s="81"/>
      <c r="AD120" s="80"/>
      <c r="AE120" s="81"/>
      <c r="AF120" s="80"/>
      <c r="AG120" s="81"/>
      <c r="AH120" s="80"/>
      <c r="AI120" s="81"/>
      <c r="AJ120" s="80"/>
      <c r="AK120" s="81"/>
      <c r="AL120" s="80"/>
      <c r="AM120" s="81"/>
      <c r="AN120" s="81"/>
      <c r="AO120" s="81"/>
      <c r="AP120" s="81"/>
      <c r="AQ120" s="81"/>
      <c r="AR120" s="1586" t="str">
        <f t="shared" si="21"/>
        <v/>
      </c>
      <c r="AS120" s="1421"/>
      <c r="AT120" s="1421"/>
      <c r="AU120" s="1421"/>
      <c r="AV120" s="1421"/>
      <c r="AW120" s="1421"/>
      <c r="AX120" s="1421"/>
      <c r="AY120" s="1421"/>
      <c r="AZ120" s="1421"/>
      <c r="BA120" s="1422"/>
      <c r="BB120" s="1422"/>
      <c r="BC120" s="1422"/>
      <c r="BD120" s="1422"/>
      <c r="BE120" s="1422"/>
      <c r="BF120" s="1422"/>
      <c r="BG120" s="1422"/>
      <c r="BH120" s="1422"/>
      <c r="BI120" s="1422"/>
      <c r="BJ120" s="1422"/>
      <c r="BK120" s="1422"/>
      <c r="BL120" s="1422"/>
    </row>
    <row r="121" spans="1:64" x14ac:dyDescent="0.25">
      <c r="A121" s="9137"/>
      <c r="B121" s="1823" t="s">
        <v>3413</v>
      </c>
      <c r="C121" s="78">
        <f t="shared" si="18"/>
        <v>0</v>
      </c>
      <c r="D121" s="79">
        <f t="shared" si="19"/>
        <v>0</v>
      </c>
      <c r="E121" s="1597">
        <f t="shared" si="20"/>
        <v>0</v>
      </c>
      <c r="F121" s="82"/>
      <c r="G121" s="713"/>
      <c r="H121" s="82"/>
      <c r="I121" s="713"/>
      <c r="J121" s="82"/>
      <c r="K121" s="713"/>
      <c r="L121" s="80"/>
      <c r="M121" s="83"/>
      <c r="N121" s="83"/>
      <c r="O121" s="81"/>
      <c r="P121" s="82"/>
      <c r="Q121" s="81"/>
      <c r="R121" s="80"/>
      <c r="S121" s="81"/>
      <c r="T121" s="80"/>
      <c r="U121" s="81"/>
      <c r="V121" s="82"/>
      <c r="W121" s="713"/>
      <c r="X121" s="80"/>
      <c r="Y121" s="713"/>
      <c r="Z121" s="80"/>
      <c r="AA121" s="81"/>
      <c r="AB121" s="80"/>
      <c r="AC121" s="81"/>
      <c r="AD121" s="80"/>
      <c r="AE121" s="81"/>
      <c r="AF121" s="80"/>
      <c r="AG121" s="81"/>
      <c r="AH121" s="80"/>
      <c r="AI121" s="81"/>
      <c r="AJ121" s="80"/>
      <c r="AK121" s="81"/>
      <c r="AL121" s="80"/>
      <c r="AM121" s="81"/>
      <c r="AN121" s="81"/>
      <c r="AO121" s="81"/>
      <c r="AP121" s="81"/>
      <c r="AQ121" s="81"/>
      <c r="AR121" s="1586" t="str">
        <f t="shared" si="21"/>
        <v/>
      </c>
      <c r="AS121" s="1421"/>
      <c r="AT121" s="1421"/>
      <c r="AU121" s="1421"/>
      <c r="AV121" s="1421"/>
      <c r="AW121" s="1421"/>
      <c r="AX121" s="1421"/>
      <c r="AY121" s="1421"/>
      <c r="AZ121" s="1421"/>
      <c r="BA121" s="1422"/>
      <c r="BB121" s="1422"/>
      <c r="BC121" s="1422"/>
      <c r="BD121" s="1422"/>
      <c r="BE121" s="1422"/>
      <c r="BF121" s="1422"/>
      <c r="BG121" s="1422"/>
      <c r="BH121" s="1422"/>
      <c r="BI121" s="1422"/>
      <c r="BJ121" s="1422"/>
      <c r="BK121" s="1422"/>
      <c r="BL121" s="1422"/>
    </row>
    <row r="122" spans="1:64" x14ac:dyDescent="0.25">
      <c r="A122" s="9137"/>
      <c r="B122" s="1825" t="s">
        <v>3414</v>
      </c>
      <c r="C122" s="1598">
        <f>SUM(D122:E122)</f>
        <v>0</v>
      </c>
      <c r="D122" s="1599">
        <f>SUM(F122+H122+J122+L122+N122+P122+R122+T122+V122+X122+Z122+AB122+AD122+AF122+AH122+AJ122+AL122)</f>
        <v>0</v>
      </c>
      <c r="E122" s="1600">
        <f t="shared" si="20"/>
        <v>0</v>
      </c>
      <c r="F122" s="1601"/>
      <c r="G122" s="1602"/>
      <c r="H122" s="1601"/>
      <c r="I122" s="1602"/>
      <c r="J122" s="1601"/>
      <c r="K122" s="1602"/>
      <c r="L122" s="1603"/>
      <c r="M122" s="1604"/>
      <c r="N122" s="1604"/>
      <c r="O122" s="1605"/>
      <c r="P122" s="1601"/>
      <c r="Q122" s="1605"/>
      <c r="R122" s="1603"/>
      <c r="S122" s="1605"/>
      <c r="T122" s="1603"/>
      <c r="U122" s="1605"/>
      <c r="V122" s="1601"/>
      <c r="W122" s="1602"/>
      <c r="X122" s="1603"/>
      <c r="Y122" s="1602"/>
      <c r="Z122" s="1603"/>
      <c r="AA122" s="1605"/>
      <c r="AB122" s="1603"/>
      <c r="AC122" s="1605"/>
      <c r="AD122" s="1603"/>
      <c r="AE122" s="1605"/>
      <c r="AF122" s="1603"/>
      <c r="AG122" s="1605"/>
      <c r="AH122" s="1603"/>
      <c r="AI122" s="1605"/>
      <c r="AJ122" s="1603"/>
      <c r="AK122" s="1605"/>
      <c r="AL122" s="1603"/>
      <c r="AM122" s="1605"/>
      <c r="AN122" s="1605"/>
      <c r="AO122" s="1605"/>
      <c r="AP122" s="1605"/>
      <c r="AQ122" s="1605"/>
      <c r="AR122" s="1586" t="str">
        <f t="shared" si="21"/>
        <v/>
      </c>
      <c r="AS122" s="1421"/>
      <c r="AT122" s="1421"/>
      <c r="AU122" s="1421"/>
      <c r="AV122" s="1421"/>
      <c r="AW122" s="1421"/>
      <c r="AX122" s="1421"/>
      <c r="AY122" s="1421"/>
      <c r="AZ122" s="1421"/>
      <c r="BA122" s="1422"/>
      <c r="BB122" s="1422"/>
      <c r="BC122" s="1422"/>
      <c r="BD122" s="1422"/>
      <c r="BE122" s="1422"/>
      <c r="BF122" s="1422"/>
      <c r="BG122" s="1422"/>
      <c r="BH122" s="1422"/>
      <c r="BI122" s="1422"/>
      <c r="BJ122" s="1422"/>
      <c r="BK122" s="1422"/>
      <c r="BL122" s="1422"/>
    </row>
    <row r="123" spans="1:64" x14ac:dyDescent="0.25">
      <c r="A123" s="9137"/>
      <c r="B123" s="1606" t="s">
        <v>3415</v>
      </c>
      <c r="C123" s="1607">
        <f t="shared" si="18"/>
        <v>0</v>
      </c>
      <c r="D123" s="1608">
        <f>SUM(F123+H123+J123+L123+N123+P123+R123+T123+V123+X123+Z123+AB123+AD123+AF123+AH123+AJ123+AL123)</f>
        <v>0</v>
      </c>
      <c r="E123" s="1609">
        <f t="shared" si="20"/>
        <v>0</v>
      </c>
      <c r="F123" s="1610"/>
      <c r="G123" s="1611"/>
      <c r="H123" s="1610"/>
      <c r="I123" s="1611"/>
      <c r="J123" s="1610"/>
      <c r="K123" s="1611"/>
      <c r="L123" s="1612"/>
      <c r="M123" s="1613"/>
      <c r="N123" s="1613"/>
      <c r="O123" s="1614"/>
      <c r="P123" s="1610"/>
      <c r="Q123" s="1614"/>
      <c r="R123" s="1612"/>
      <c r="S123" s="1614"/>
      <c r="T123" s="1612"/>
      <c r="U123" s="1614"/>
      <c r="V123" s="1610"/>
      <c r="W123" s="1611"/>
      <c r="X123" s="1612"/>
      <c r="Y123" s="1611"/>
      <c r="Z123" s="1612"/>
      <c r="AA123" s="1614"/>
      <c r="AB123" s="1612"/>
      <c r="AC123" s="1614"/>
      <c r="AD123" s="1612"/>
      <c r="AE123" s="1614"/>
      <c r="AF123" s="1612"/>
      <c r="AG123" s="1614"/>
      <c r="AH123" s="1612"/>
      <c r="AI123" s="1614"/>
      <c r="AJ123" s="1612"/>
      <c r="AK123" s="1614"/>
      <c r="AL123" s="1612"/>
      <c r="AM123" s="1614"/>
      <c r="AN123" s="1614"/>
      <c r="AO123" s="1614"/>
      <c r="AP123" s="1614"/>
      <c r="AQ123" s="1614"/>
      <c r="AR123" s="1586" t="str">
        <f t="shared" si="21"/>
        <v/>
      </c>
      <c r="AS123" s="1421"/>
      <c r="AT123" s="1421"/>
      <c r="AU123" s="1421"/>
      <c r="AV123" s="1421"/>
      <c r="AW123" s="1421"/>
      <c r="AX123" s="1421"/>
      <c r="AY123" s="1421"/>
      <c r="AZ123" s="1421"/>
      <c r="BA123" s="1422"/>
      <c r="BB123" s="1422"/>
      <c r="BC123" s="1422"/>
      <c r="BD123" s="1422"/>
      <c r="BE123" s="1422"/>
      <c r="BF123" s="1422"/>
      <c r="BG123" s="1422"/>
      <c r="BH123" s="1422"/>
      <c r="BI123" s="1422"/>
      <c r="BJ123" s="1422"/>
      <c r="BK123" s="1422"/>
      <c r="BL123" s="1422"/>
    </row>
    <row r="124" spans="1:64" ht="15.75" thickBot="1" x14ac:dyDescent="0.3">
      <c r="A124" s="9143"/>
      <c r="B124" s="1615" t="s">
        <v>50</v>
      </c>
      <c r="C124" s="1616">
        <f>SUM(D124:E124)</f>
        <v>0</v>
      </c>
      <c r="D124" s="1617">
        <f>SUM(D113:D123)</f>
        <v>0</v>
      </c>
      <c r="E124" s="1618">
        <f>SUM(E113:E123)</f>
        <v>0</v>
      </c>
      <c r="F124" s="1619">
        <f>SUM(F113:F123)</f>
        <v>0</v>
      </c>
      <c r="G124" s="1620">
        <f>SUM(G113:G123)</f>
        <v>0</v>
      </c>
      <c r="H124" s="1619">
        <f>SUM(H113:H123)</f>
        <v>0</v>
      </c>
      <c r="I124" s="1620">
        <f t="shared" ref="I124:AO124" si="22">SUM(I113:I123)</f>
        <v>0</v>
      </c>
      <c r="J124" s="1619">
        <f t="shared" si="22"/>
        <v>0</v>
      </c>
      <c r="K124" s="1620">
        <f t="shared" si="22"/>
        <v>0</v>
      </c>
      <c r="L124" s="1621">
        <f t="shared" si="22"/>
        <v>0</v>
      </c>
      <c r="M124" s="1622">
        <f t="shared" si="22"/>
        <v>0</v>
      </c>
      <c r="N124" s="1622">
        <f t="shared" si="22"/>
        <v>0</v>
      </c>
      <c r="O124" s="1623">
        <f t="shared" si="22"/>
        <v>0</v>
      </c>
      <c r="P124" s="1619">
        <f t="shared" si="22"/>
        <v>0</v>
      </c>
      <c r="Q124" s="1623">
        <f t="shared" si="22"/>
        <v>0</v>
      </c>
      <c r="R124" s="1624">
        <f t="shared" si="22"/>
        <v>0</v>
      </c>
      <c r="S124" s="1625">
        <f t="shared" si="22"/>
        <v>0</v>
      </c>
      <c r="T124" s="1626">
        <f>SUM(T113:T123)</f>
        <v>0</v>
      </c>
      <c r="U124" s="1627">
        <f t="shared" si="22"/>
        <v>0</v>
      </c>
      <c r="V124" s="1622">
        <f t="shared" si="22"/>
        <v>0</v>
      </c>
      <c r="W124" s="1625">
        <f t="shared" si="22"/>
        <v>0</v>
      </c>
      <c r="X124" s="1628">
        <f t="shared" si="22"/>
        <v>0</v>
      </c>
      <c r="Y124" s="1620">
        <f t="shared" si="22"/>
        <v>0</v>
      </c>
      <c r="Z124" s="1629">
        <f t="shared" si="22"/>
        <v>0</v>
      </c>
      <c r="AA124" s="1620">
        <f t="shared" si="22"/>
        <v>0</v>
      </c>
      <c r="AB124" s="1629">
        <f t="shared" si="22"/>
        <v>0</v>
      </c>
      <c r="AC124" s="1620">
        <f t="shared" si="22"/>
        <v>0</v>
      </c>
      <c r="AD124" s="1629">
        <f t="shared" si="22"/>
        <v>0</v>
      </c>
      <c r="AE124" s="1620">
        <f t="shared" si="22"/>
        <v>0</v>
      </c>
      <c r="AF124" s="1629">
        <f t="shared" si="22"/>
        <v>0</v>
      </c>
      <c r="AG124" s="1620">
        <f t="shared" si="22"/>
        <v>0</v>
      </c>
      <c r="AH124" s="1629">
        <f t="shared" si="22"/>
        <v>0</v>
      </c>
      <c r="AI124" s="1620">
        <f t="shared" si="22"/>
        <v>0</v>
      </c>
      <c r="AJ124" s="1629">
        <f t="shared" si="22"/>
        <v>0</v>
      </c>
      <c r="AK124" s="1620">
        <f t="shared" si="22"/>
        <v>0</v>
      </c>
      <c r="AL124" s="1629">
        <f t="shared" si="22"/>
        <v>0</v>
      </c>
      <c r="AM124" s="1620">
        <f t="shared" si="22"/>
        <v>0</v>
      </c>
      <c r="AN124" s="1620">
        <f t="shared" si="22"/>
        <v>0</v>
      </c>
      <c r="AO124" s="1620">
        <f t="shared" si="22"/>
        <v>0</v>
      </c>
      <c r="AP124" s="1620">
        <f>SUM(AP113:AP123)</f>
        <v>0</v>
      </c>
      <c r="AQ124" s="1620">
        <f>SUM(AQ113:AQ123)</f>
        <v>0</v>
      </c>
      <c r="AR124" s="1586" t="str">
        <f t="shared" si="21"/>
        <v/>
      </c>
      <c r="AS124" s="1421"/>
      <c r="AT124" s="1421"/>
      <c r="AU124" s="1421"/>
      <c r="AV124" s="1421"/>
      <c r="AW124" s="1421"/>
      <c r="AX124" s="1421"/>
      <c r="AY124" s="1421"/>
      <c r="AZ124" s="1421"/>
      <c r="BA124" s="1422"/>
      <c r="BB124" s="1422"/>
      <c r="BC124" s="1422"/>
      <c r="BD124" s="1422"/>
      <c r="BE124" s="1422"/>
      <c r="BF124" s="1422"/>
      <c r="BG124" s="1422"/>
      <c r="BH124" s="1422"/>
      <c r="BI124" s="1422"/>
      <c r="BJ124" s="1422"/>
      <c r="BK124" s="1422"/>
      <c r="BL124" s="1422"/>
    </row>
    <row r="125" spans="1:64" ht="15.75" thickTop="1" x14ac:dyDescent="0.25">
      <c r="A125" s="9137" t="s">
        <v>3416</v>
      </c>
      <c r="B125" s="1587" t="s">
        <v>474</v>
      </c>
      <c r="C125" s="1630">
        <f>SUM(D125:E125)</f>
        <v>0</v>
      </c>
      <c r="D125" s="1631">
        <f>SUM(F125+H125+J125+L125+N125+P125+R125+T125+V125+X125+Z125+AB125+AD125+AF125+AH125+AJ125+AL125)</f>
        <v>0</v>
      </c>
      <c r="E125" s="1632">
        <f>SUM(G125+I125+K125+M125+O125+Q125+S125+U125+W125+Y125+AA125+AC125+AE125+AG125+AI125+AK125+AM125)</f>
        <v>0</v>
      </c>
      <c r="F125" s="1633"/>
      <c r="G125" s="1634"/>
      <c r="H125" s="1633"/>
      <c r="I125" s="1634"/>
      <c r="J125" s="1633"/>
      <c r="K125" s="1634"/>
      <c r="L125" s="1635"/>
      <c r="M125" s="1636"/>
      <c r="N125" s="1636"/>
      <c r="O125" s="1637"/>
      <c r="P125" s="1633"/>
      <c r="Q125" s="1637"/>
      <c r="R125" s="1635"/>
      <c r="S125" s="1637"/>
      <c r="T125" s="1635"/>
      <c r="U125" s="1637"/>
      <c r="V125" s="1633"/>
      <c r="W125" s="1634"/>
      <c r="X125" s="1635"/>
      <c r="Y125" s="1634"/>
      <c r="Z125" s="1635"/>
      <c r="AA125" s="1637"/>
      <c r="AB125" s="1635"/>
      <c r="AC125" s="1637"/>
      <c r="AD125" s="1635"/>
      <c r="AE125" s="1637"/>
      <c r="AF125" s="1635"/>
      <c r="AG125" s="1637"/>
      <c r="AH125" s="1635"/>
      <c r="AI125" s="1637"/>
      <c r="AJ125" s="1635"/>
      <c r="AK125" s="1637"/>
      <c r="AL125" s="1635"/>
      <c r="AM125" s="1637"/>
      <c r="AN125" s="1637"/>
      <c r="AO125" s="1637"/>
      <c r="AP125" s="1637"/>
      <c r="AQ125" s="1637"/>
      <c r="AR125" s="1586" t="str">
        <f t="shared" si="21"/>
        <v/>
      </c>
      <c r="AS125" s="1421"/>
      <c r="AT125" s="1421"/>
      <c r="AU125" s="1421"/>
      <c r="AV125" s="1421"/>
      <c r="AW125" s="1421"/>
      <c r="AX125" s="1421"/>
      <c r="AY125" s="1421"/>
      <c r="AZ125" s="1421"/>
      <c r="BA125" s="1422"/>
      <c r="BB125" s="1422"/>
      <c r="BC125" s="1422"/>
      <c r="BD125" s="1422"/>
      <c r="BE125" s="1422"/>
      <c r="BF125" s="1422"/>
      <c r="BG125" s="1422"/>
      <c r="BH125" s="1422"/>
      <c r="BI125" s="1422"/>
      <c r="BJ125" s="1422"/>
      <c r="BK125" s="1422"/>
      <c r="BL125" s="1422"/>
    </row>
    <row r="126" spans="1:64" x14ac:dyDescent="0.25">
      <c r="A126" s="9137"/>
      <c r="B126" s="1596" t="s">
        <v>3409</v>
      </c>
      <c r="C126" s="78">
        <f t="shared" ref="C126:C134" si="23">SUM(D126:E126)</f>
        <v>0</v>
      </c>
      <c r="D126" s="79">
        <f t="shared" ref="D126:E135" si="24">SUM(F126+H126+J126+L126+N126+P126+R126+T126+V126+X126+Z126+AB126+AD126+AF126+AH126+AJ126+AL126)</f>
        <v>0</v>
      </c>
      <c r="E126" s="1597">
        <f>SUM(G126+I126+K126+M126+O126+Q126+S126+U126+W126+Y126+AA126+AC126+AE126+AG126+AI126+AK126+AM126)</f>
        <v>0</v>
      </c>
      <c r="F126" s="82"/>
      <c r="G126" s="713"/>
      <c r="H126" s="82"/>
      <c r="I126" s="713"/>
      <c r="J126" s="82"/>
      <c r="K126" s="713"/>
      <c r="L126" s="80"/>
      <c r="M126" s="83"/>
      <c r="N126" s="83"/>
      <c r="O126" s="81"/>
      <c r="P126" s="82"/>
      <c r="Q126" s="81"/>
      <c r="R126" s="80"/>
      <c r="S126" s="81"/>
      <c r="T126" s="80"/>
      <c r="U126" s="81"/>
      <c r="V126" s="82"/>
      <c r="W126" s="713"/>
      <c r="X126" s="80"/>
      <c r="Y126" s="713"/>
      <c r="Z126" s="80"/>
      <c r="AA126" s="81"/>
      <c r="AB126" s="80"/>
      <c r="AC126" s="81"/>
      <c r="AD126" s="80"/>
      <c r="AE126" s="81"/>
      <c r="AF126" s="80"/>
      <c r="AG126" s="81"/>
      <c r="AH126" s="80"/>
      <c r="AI126" s="81"/>
      <c r="AJ126" s="80"/>
      <c r="AK126" s="81"/>
      <c r="AL126" s="80"/>
      <c r="AM126" s="81"/>
      <c r="AN126" s="81"/>
      <c r="AO126" s="81"/>
      <c r="AP126" s="81"/>
      <c r="AQ126" s="81"/>
      <c r="AR126" s="1586" t="str">
        <f t="shared" si="21"/>
        <v/>
      </c>
      <c r="AS126" s="1421"/>
      <c r="AT126" s="1421"/>
      <c r="AU126" s="1421"/>
      <c r="AV126" s="1421"/>
      <c r="AW126" s="1421"/>
      <c r="AX126" s="1421"/>
      <c r="AY126" s="1421"/>
      <c r="AZ126" s="1421"/>
      <c r="BA126" s="1422"/>
      <c r="BB126" s="1422"/>
      <c r="BC126" s="1422"/>
      <c r="BD126" s="1422"/>
      <c r="BE126" s="1422"/>
      <c r="BF126" s="1422"/>
      <c r="BG126" s="1422"/>
      <c r="BH126" s="1422"/>
      <c r="BI126" s="1422"/>
      <c r="BJ126" s="1422"/>
      <c r="BK126" s="1422"/>
      <c r="BL126" s="1422"/>
    </row>
    <row r="127" spans="1:64" x14ac:dyDescent="0.25">
      <c r="A127" s="9137"/>
      <c r="B127" s="1596" t="s">
        <v>3410</v>
      </c>
      <c r="C127" s="78">
        <f t="shared" si="23"/>
        <v>0</v>
      </c>
      <c r="D127" s="79">
        <f t="shared" si="24"/>
        <v>0</v>
      </c>
      <c r="E127" s="1597">
        <f t="shared" si="24"/>
        <v>0</v>
      </c>
      <c r="F127" s="82"/>
      <c r="G127" s="713"/>
      <c r="H127" s="82"/>
      <c r="I127" s="713"/>
      <c r="J127" s="82"/>
      <c r="K127" s="713"/>
      <c r="L127" s="80"/>
      <c r="M127" s="83"/>
      <c r="N127" s="83"/>
      <c r="O127" s="81"/>
      <c r="P127" s="82"/>
      <c r="Q127" s="81"/>
      <c r="R127" s="80"/>
      <c r="S127" s="81"/>
      <c r="T127" s="80"/>
      <c r="U127" s="81"/>
      <c r="V127" s="82"/>
      <c r="W127" s="713"/>
      <c r="X127" s="80"/>
      <c r="Y127" s="713"/>
      <c r="Z127" s="80"/>
      <c r="AA127" s="81"/>
      <c r="AB127" s="80"/>
      <c r="AC127" s="81"/>
      <c r="AD127" s="80"/>
      <c r="AE127" s="81"/>
      <c r="AF127" s="80"/>
      <c r="AG127" s="81"/>
      <c r="AH127" s="80"/>
      <c r="AI127" s="81"/>
      <c r="AJ127" s="80"/>
      <c r="AK127" s="81"/>
      <c r="AL127" s="80"/>
      <c r="AM127" s="81"/>
      <c r="AN127" s="81"/>
      <c r="AO127" s="81"/>
      <c r="AP127" s="81"/>
      <c r="AQ127" s="81"/>
      <c r="AR127" s="1586" t="str">
        <f t="shared" si="21"/>
        <v/>
      </c>
      <c r="AS127" s="1421"/>
      <c r="AT127" s="1421"/>
      <c r="AU127" s="1421"/>
      <c r="AV127" s="1421"/>
      <c r="AW127" s="1421"/>
      <c r="AX127" s="1421"/>
      <c r="AY127" s="1421"/>
      <c r="AZ127" s="1421"/>
      <c r="BA127" s="1422"/>
      <c r="BB127" s="1422"/>
      <c r="BC127" s="1422"/>
      <c r="BD127" s="1422"/>
      <c r="BE127" s="1422"/>
      <c r="BF127" s="1422"/>
      <c r="BG127" s="1422"/>
      <c r="BH127" s="1422"/>
      <c r="BI127" s="1422"/>
      <c r="BJ127" s="1422"/>
      <c r="BK127" s="1422"/>
      <c r="BL127" s="1422"/>
    </row>
    <row r="128" spans="1:64" x14ac:dyDescent="0.25">
      <c r="A128" s="9137"/>
      <c r="B128" s="1596" t="s">
        <v>3411</v>
      </c>
      <c r="C128" s="78">
        <f t="shared" si="23"/>
        <v>0</v>
      </c>
      <c r="D128" s="79">
        <f t="shared" si="24"/>
        <v>0</v>
      </c>
      <c r="E128" s="1597">
        <f t="shared" si="24"/>
        <v>0</v>
      </c>
      <c r="F128" s="82"/>
      <c r="G128" s="713"/>
      <c r="H128" s="82"/>
      <c r="I128" s="713"/>
      <c r="J128" s="82"/>
      <c r="K128" s="713"/>
      <c r="L128" s="80"/>
      <c r="M128" s="83"/>
      <c r="N128" s="83"/>
      <c r="O128" s="81"/>
      <c r="P128" s="82"/>
      <c r="Q128" s="81"/>
      <c r="R128" s="80"/>
      <c r="S128" s="81"/>
      <c r="T128" s="80"/>
      <c r="U128" s="81"/>
      <c r="V128" s="82"/>
      <c r="W128" s="713"/>
      <c r="X128" s="80"/>
      <c r="Y128" s="713"/>
      <c r="Z128" s="80"/>
      <c r="AA128" s="81"/>
      <c r="AB128" s="80"/>
      <c r="AC128" s="81"/>
      <c r="AD128" s="80"/>
      <c r="AE128" s="81"/>
      <c r="AF128" s="80"/>
      <c r="AG128" s="81"/>
      <c r="AH128" s="80"/>
      <c r="AI128" s="81"/>
      <c r="AJ128" s="80"/>
      <c r="AK128" s="81"/>
      <c r="AL128" s="80"/>
      <c r="AM128" s="81"/>
      <c r="AN128" s="81"/>
      <c r="AO128" s="81"/>
      <c r="AP128" s="81"/>
      <c r="AQ128" s="81"/>
      <c r="AR128" s="1586" t="str">
        <f t="shared" si="21"/>
        <v/>
      </c>
      <c r="AS128" s="1421"/>
      <c r="AT128" s="1421"/>
      <c r="AU128" s="1421"/>
      <c r="AV128" s="1421"/>
      <c r="AW128" s="1421"/>
      <c r="AX128" s="1421"/>
      <c r="AY128" s="1421"/>
      <c r="AZ128" s="1421"/>
      <c r="BA128" s="1422"/>
      <c r="BB128" s="1422"/>
      <c r="BC128" s="1422"/>
      <c r="BD128" s="1422"/>
      <c r="BE128" s="1422"/>
      <c r="BF128" s="1422"/>
      <c r="BG128" s="1422"/>
      <c r="BH128" s="1422"/>
      <c r="BI128" s="1422"/>
      <c r="BJ128" s="1422"/>
      <c r="BK128" s="1422"/>
      <c r="BL128" s="1422"/>
    </row>
    <row r="129" spans="1:64" x14ac:dyDescent="0.25">
      <c r="A129" s="9137"/>
      <c r="B129" s="1596" t="s">
        <v>480</v>
      </c>
      <c r="C129" s="78">
        <f t="shared" si="23"/>
        <v>0</v>
      </c>
      <c r="D129" s="79">
        <f t="shared" si="24"/>
        <v>0</v>
      </c>
      <c r="E129" s="1597">
        <f t="shared" si="24"/>
        <v>0</v>
      </c>
      <c r="F129" s="82"/>
      <c r="G129" s="713"/>
      <c r="H129" s="82"/>
      <c r="I129" s="713"/>
      <c r="J129" s="82"/>
      <c r="K129" s="713"/>
      <c r="L129" s="80"/>
      <c r="M129" s="83"/>
      <c r="N129" s="83"/>
      <c r="O129" s="81"/>
      <c r="P129" s="82"/>
      <c r="Q129" s="81"/>
      <c r="R129" s="80"/>
      <c r="S129" s="81"/>
      <c r="T129" s="80"/>
      <c r="U129" s="81"/>
      <c r="V129" s="82"/>
      <c r="W129" s="713"/>
      <c r="X129" s="80"/>
      <c r="Y129" s="713"/>
      <c r="Z129" s="80"/>
      <c r="AA129" s="81"/>
      <c r="AB129" s="80"/>
      <c r="AC129" s="81"/>
      <c r="AD129" s="80"/>
      <c r="AE129" s="81"/>
      <c r="AF129" s="80"/>
      <c r="AG129" s="81"/>
      <c r="AH129" s="80"/>
      <c r="AI129" s="81"/>
      <c r="AJ129" s="80"/>
      <c r="AK129" s="81"/>
      <c r="AL129" s="80"/>
      <c r="AM129" s="81"/>
      <c r="AN129" s="81"/>
      <c r="AO129" s="81"/>
      <c r="AP129" s="81"/>
      <c r="AQ129" s="81"/>
      <c r="AR129" s="1586" t="str">
        <f t="shared" si="21"/>
        <v/>
      </c>
      <c r="AS129" s="1421"/>
      <c r="AT129" s="1421"/>
      <c r="AU129" s="1421"/>
      <c r="AV129" s="1421"/>
      <c r="AW129" s="1421"/>
      <c r="AX129" s="1421"/>
      <c r="AY129" s="1421"/>
      <c r="AZ129" s="1421"/>
      <c r="BA129" s="1422"/>
      <c r="BB129" s="1422"/>
      <c r="BC129" s="1422"/>
      <c r="BD129" s="1422"/>
      <c r="BE129" s="1422"/>
      <c r="BF129" s="1422"/>
      <c r="BG129" s="1422"/>
      <c r="BH129" s="1422"/>
      <c r="BI129" s="1422"/>
      <c r="BJ129" s="1422"/>
      <c r="BK129" s="1422"/>
      <c r="BL129" s="1422"/>
    </row>
    <row r="130" spans="1:64" x14ac:dyDescent="0.25">
      <c r="A130" s="9137"/>
      <c r="B130" s="1823" t="s">
        <v>3338</v>
      </c>
      <c r="C130" s="78">
        <f t="shared" si="23"/>
        <v>0</v>
      </c>
      <c r="D130" s="79">
        <f t="shared" si="24"/>
        <v>0</v>
      </c>
      <c r="E130" s="1597">
        <f t="shared" si="24"/>
        <v>0</v>
      </c>
      <c r="F130" s="82"/>
      <c r="G130" s="713"/>
      <c r="H130" s="82"/>
      <c r="I130" s="713"/>
      <c r="J130" s="82"/>
      <c r="K130" s="713"/>
      <c r="L130" s="80"/>
      <c r="M130" s="83"/>
      <c r="N130" s="83"/>
      <c r="O130" s="81"/>
      <c r="P130" s="82"/>
      <c r="Q130" s="81"/>
      <c r="R130" s="80"/>
      <c r="S130" s="81"/>
      <c r="T130" s="80"/>
      <c r="U130" s="81"/>
      <c r="V130" s="82"/>
      <c r="W130" s="713"/>
      <c r="X130" s="80"/>
      <c r="Y130" s="713"/>
      <c r="Z130" s="80"/>
      <c r="AA130" s="81"/>
      <c r="AB130" s="80"/>
      <c r="AC130" s="81"/>
      <c r="AD130" s="80"/>
      <c r="AE130" s="81"/>
      <c r="AF130" s="80"/>
      <c r="AG130" s="81"/>
      <c r="AH130" s="80"/>
      <c r="AI130" s="81"/>
      <c r="AJ130" s="80"/>
      <c r="AK130" s="81"/>
      <c r="AL130" s="80"/>
      <c r="AM130" s="81"/>
      <c r="AN130" s="81"/>
      <c r="AO130" s="81"/>
      <c r="AP130" s="81"/>
      <c r="AQ130" s="81"/>
      <c r="AR130" s="1586" t="str">
        <f t="shared" si="21"/>
        <v/>
      </c>
      <c r="AS130" s="1421"/>
      <c r="AT130" s="1421"/>
      <c r="AU130" s="1421"/>
      <c r="AV130" s="1421"/>
      <c r="AW130" s="1421"/>
      <c r="AX130" s="1421"/>
      <c r="AY130" s="1421"/>
      <c r="AZ130" s="1421"/>
      <c r="BA130" s="1422"/>
      <c r="BB130" s="1422"/>
      <c r="BC130" s="1422"/>
      <c r="BD130" s="1422"/>
      <c r="BE130" s="1422"/>
      <c r="BF130" s="1422"/>
      <c r="BG130" s="1422"/>
      <c r="BH130" s="1422"/>
      <c r="BI130" s="1422"/>
      <c r="BJ130" s="1422"/>
      <c r="BK130" s="1422"/>
      <c r="BL130" s="1422"/>
    </row>
    <row r="131" spans="1:64" x14ac:dyDescent="0.25">
      <c r="A131" s="9137"/>
      <c r="B131" s="1823" t="s">
        <v>2949</v>
      </c>
      <c r="C131" s="78">
        <f t="shared" si="23"/>
        <v>0</v>
      </c>
      <c r="D131" s="79">
        <f t="shared" si="24"/>
        <v>0</v>
      </c>
      <c r="E131" s="1597">
        <f t="shared" si="24"/>
        <v>0</v>
      </c>
      <c r="F131" s="82"/>
      <c r="G131" s="713"/>
      <c r="H131" s="82"/>
      <c r="I131" s="713"/>
      <c r="J131" s="82"/>
      <c r="K131" s="713"/>
      <c r="L131" s="80"/>
      <c r="M131" s="83"/>
      <c r="N131" s="83"/>
      <c r="O131" s="81"/>
      <c r="P131" s="82"/>
      <c r="Q131" s="81"/>
      <c r="R131" s="80"/>
      <c r="S131" s="81"/>
      <c r="T131" s="80"/>
      <c r="U131" s="81"/>
      <c r="V131" s="82"/>
      <c r="W131" s="713"/>
      <c r="X131" s="80"/>
      <c r="Y131" s="713"/>
      <c r="Z131" s="80"/>
      <c r="AA131" s="81"/>
      <c r="AB131" s="80"/>
      <c r="AC131" s="81"/>
      <c r="AD131" s="80"/>
      <c r="AE131" s="81"/>
      <c r="AF131" s="80"/>
      <c r="AG131" s="81"/>
      <c r="AH131" s="80"/>
      <c r="AI131" s="81"/>
      <c r="AJ131" s="80"/>
      <c r="AK131" s="81"/>
      <c r="AL131" s="80"/>
      <c r="AM131" s="81"/>
      <c r="AN131" s="81"/>
      <c r="AO131" s="81"/>
      <c r="AP131" s="81"/>
      <c r="AQ131" s="81"/>
      <c r="AR131" s="1586" t="str">
        <f t="shared" si="21"/>
        <v/>
      </c>
      <c r="AS131" s="1421"/>
      <c r="AT131" s="1421"/>
      <c r="AU131" s="1421"/>
      <c r="AV131" s="1421"/>
      <c r="AW131" s="1421"/>
      <c r="AX131" s="1421"/>
      <c r="AY131" s="1421"/>
      <c r="AZ131" s="1421"/>
      <c r="BA131" s="1422"/>
      <c r="BB131" s="1422"/>
      <c r="BC131" s="1422"/>
      <c r="BD131" s="1422"/>
      <c r="BE131" s="1422"/>
      <c r="BF131" s="1422"/>
      <c r="BG131" s="1422"/>
      <c r="BH131" s="1422"/>
      <c r="BI131" s="1422"/>
      <c r="BJ131" s="1422"/>
      <c r="BK131" s="1422"/>
      <c r="BL131" s="1422"/>
    </row>
    <row r="132" spans="1:64" x14ac:dyDescent="0.25">
      <c r="A132" s="9137"/>
      <c r="B132" s="1824" t="s">
        <v>3412</v>
      </c>
      <c r="C132" s="78">
        <f t="shared" si="23"/>
        <v>0</v>
      </c>
      <c r="D132" s="79">
        <f t="shared" si="24"/>
        <v>0</v>
      </c>
      <c r="E132" s="1597">
        <f t="shared" si="24"/>
        <v>0</v>
      </c>
      <c r="F132" s="82"/>
      <c r="G132" s="713"/>
      <c r="H132" s="82"/>
      <c r="I132" s="713"/>
      <c r="J132" s="82"/>
      <c r="K132" s="713"/>
      <c r="L132" s="80"/>
      <c r="M132" s="83"/>
      <c r="N132" s="83"/>
      <c r="O132" s="81"/>
      <c r="P132" s="82"/>
      <c r="Q132" s="81"/>
      <c r="R132" s="80"/>
      <c r="S132" s="81"/>
      <c r="T132" s="80"/>
      <c r="U132" s="81"/>
      <c r="V132" s="82"/>
      <c r="W132" s="713"/>
      <c r="X132" s="80"/>
      <c r="Y132" s="713"/>
      <c r="Z132" s="80"/>
      <c r="AA132" s="81"/>
      <c r="AB132" s="80"/>
      <c r="AC132" s="81"/>
      <c r="AD132" s="80"/>
      <c r="AE132" s="81"/>
      <c r="AF132" s="80"/>
      <c r="AG132" s="81"/>
      <c r="AH132" s="80"/>
      <c r="AI132" s="81"/>
      <c r="AJ132" s="80"/>
      <c r="AK132" s="81"/>
      <c r="AL132" s="80"/>
      <c r="AM132" s="81"/>
      <c r="AN132" s="81"/>
      <c r="AO132" s="81"/>
      <c r="AP132" s="81"/>
      <c r="AQ132" s="81"/>
      <c r="AR132" s="1586" t="str">
        <f t="shared" si="21"/>
        <v/>
      </c>
      <c r="AS132" s="1421"/>
      <c r="AT132" s="1421"/>
      <c r="AU132" s="1421"/>
      <c r="AV132" s="1421"/>
      <c r="AW132" s="1421"/>
      <c r="AX132" s="1421"/>
      <c r="AY132" s="1421"/>
      <c r="AZ132" s="1421"/>
      <c r="BA132" s="1422"/>
      <c r="BB132" s="1422"/>
      <c r="BC132" s="1422"/>
      <c r="BD132" s="1422"/>
      <c r="BE132" s="1422"/>
      <c r="BF132" s="1422"/>
      <c r="BG132" s="1422"/>
      <c r="BH132" s="1422"/>
      <c r="BI132" s="1422"/>
      <c r="BJ132" s="1422"/>
      <c r="BK132" s="1422"/>
      <c r="BL132" s="1422"/>
    </row>
    <row r="133" spans="1:64" x14ac:dyDescent="0.25">
      <c r="A133" s="9137"/>
      <c r="B133" s="1823" t="s">
        <v>3413</v>
      </c>
      <c r="C133" s="78">
        <f t="shared" si="23"/>
        <v>0</v>
      </c>
      <c r="D133" s="79">
        <f t="shared" si="24"/>
        <v>0</v>
      </c>
      <c r="E133" s="1597">
        <f t="shared" si="24"/>
        <v>0</v>
      </c>
      <c r="F133" s="82"/>
      <c r="G133" s="713"/>
      <c r="H133" s="82"/>
      <c r="I133" s="713"/>
      <c r="J133" s="82"/>
      <c r="K133" s="713"/>
      <c r="L133" s="80"/>
      <c r="M133" s="83"/>
      <c r="N133" s="83"/>
      <c r="O133" s="81"/>
      <c r="P133" s="82"/>
      <c r="Q133" s="81"/>
      <c r="R133" s="80"/>
      <c r="S133" s="81"/>
      <c r="T133" s="80"/>
      <c r="U133" s="81"/>
      <c r="V133" s="82"/>
      <c r="W133" s="713"/>
      <c r="X133" s="80"/>
      <c r="Y133" s="713"/>
      <c r="Z133" s="80"/>
      <c r="AA133" s="81"/>
      <c r="AB133" s="80"/>
      <c r="AC133" s="81"/>
      <c r="AD133" s="80"/>
      <c r="AE133" s="81"/>
      <c r="AF133" s="80"/>
      <c r="AG133" s="81"/>
      <c r="AH133" s="80"/>
      <c r="AI133" s="81"/>
      <c r="AJ133" s="80"/>
      <c r="AK133" s="81"/>
      <c r="AL133" s="80"/>
      <c r="AM133" s="81"/>
      <c r="AN133" s="81"/>
      <c r="AO133" s="81"/>
      <c r="AP133" s="81"/>
      <c r="AQ133" s="81"/>
      <c r="AR133" s="1586" t="str">
        <f t="shared" si="21"/>
        <v/>
      </c>
      <c r="AS133" s="1421"/>
      <c r="AT133" s="1421"/>
      <c r="AU133" s="1421"/>
      <c r="AV133" s="1421"/>
      <c r="AW133" s="1421"/>
      <c r="AX133" s="1421"/>
      <c r="AY133" s="1421"/>
      <c r="AZ133" s="1421"/>
      <c r="BA133" s="1422"/>
      <c r="BB133" s="1422"/>
      <c r="BC133" s="1422"/>
      <c r="BD133" s="1422"/>
      <c r="BE133" s="1422"/>
      <c r="BF133" s="1422"/>
      <c r="BG133" s="1422"/>
      <c r="BH133" s="1422"/>
      <c r="BI133" s="1422"/>
      <c r="BJ133" s="1422"/>
      <c r="BK133" s="1422"/>
      <c r="BL133" s="1422"/>
    </row>
    <row r="134" spans="1:64" x14ac:dyDescent="0.25">
      <c r="A134" s="9137"/>
      <c r="B134" s="1825" t="s">
        <v>3414</v>
      </c>
      <c r="C134" s="78">
        <f t="shared" si="23"/>
        <v>0</v>
      </c>
      <c r="D134" s="79">
        <f t="shared" si="24"/>
        <v>0</v>
      </c>
      <c r="E134" s="1597">
        <f t="shared" si="24"/>
        <v>0</v>
      </c>
      <c r="F134" s="82"/>
      <c r="G134" s="713"/>
      <c r="H134" s="82"/>
      <c r="I134" s="713"/>
      <c r="J134" s="82"/>
      <c r="K134" s="713"/>
      <c r="L134" s="80"/>
      <c r="M134" s="83"/>
      <c r="N134" s="83"/>
      <c r="O134" s="81"/>
      <c r="P134" s="82"/>
      <c r="Q134" s="81"/>
      <c r="R134" s="80"/>
      <c r="S134" s="81"/>
      <c r="T134" s="80"/>
      <c r="U134" s="81"/>
      <c r="V134" s="82"/>
      <c r="W134" s="713"/>
      <c r="X134" s="80"/>
      <c r="Y134" s="713"/>
      <c r="Z134" s="80"/>
      <c r="AA134" s="81"/>
      <c r="AB134" s="80"/>
      <c r="AC134" s="81"/>
      <c r="AD134" s="80"/>
      <c r="AE134" s="81"/>
      <c r="AF134" s="80"/>
      <c r="AG134" s="81"/>
      <c r="AH134" s="80"/>
      <c r="AI134" s="81"/>
      <c r="AJ134" s="80"/>
      <c r="AK134" s="81"/>
      <c r="AL134" s="80"/>
      <c r="AM134" s="81"/>
      <c r="AN134" s="81"/>
      <c r="AO134" s="81"/>
      <c r="AP134" s="81"/>
      <c r="AQ134" s="81"/>
      <c r="AR134" s="1586" t="str">
        <f t="shared" si="21"/>
        <v/>
      </c>
      <c r="AS134" s="1421"/>
      <c r="AT134" s="1421"/>
      <c r="AU134" s="1421"/>
      <c r="AV134" s="1421"/>
      <c r="AW134" s="1421"/>
      <c r="AX134" s="1421"/>
      <c r="AY134" s="1421"/>
      <c r="AZ134" s="1421"/>
      <c r="BA134" s="1422"/>
      <c r="BB134" s="1422"/>
      <c r="BC134" s="1422"/>
      <c r="BD134" s="1422"/>
      <c r="BE134" s="1422"/>
      <c r="BF134" s="1422"/>
      <c r="BG134" s="1422"/>
      <c r="BH134" s="1422"/>
      <c r="BI134" s="1422"/>
      <c r="BJ134" s="1422"/>
      <c r="BK134" s="1422"/>
      <c r="BL134" s="1422"/>
    </row>
    <row r="135" spans="1:64" x14ac:dyDescent="0.25">
      <c r="A135" s="9137"/>
      <c r="B135" s="1606" t="s">
        <v>3415</v>
      </c>
      <c r="C135" s="1638">
        <f>SUM(D135:E135)</f>
        <v>0</v>
      </c>
      <c r="D135" s="1639">
        <f>SUM(F135+H135+J135+L135+N135+P135+R135+T135+V135+X135+Z135+AB135+AD135+AF135+AH135+AJ135+AL135)</f>
        <v>0</v>
      </c>
      <c r="E135" s="1640">
        <f t="shared" si="24"/>
        <v>0</v>
      </c>
      <c r="F135" s="1579"/>
      <c r="G135" s="1581"/>
      <c r="H135" s="1579"/>
      <c r="I135" s="1581"/>
      <c r="J135" s="1579"/>
      <c r="K135" s="1581"/>
      <c r="L135" s="1641"/>
      <c r="M135" s="1580"/>
      <c r="N135" s="1580"/>
      <c r="O135" s="1642"/>
      <c r="P135" s="1579"/>
      <c r="Q135" s="1642"/>
      <c r="R135" s="1643"/>
      <c r="S135" s="1642"/>
      <c r="T135" s="1641"/>
      <c r="U135" s="1581"/>
      <c r="V135" s="1641"/>
      <c r="W135" s="1581"/>
      <c r="X135" s="1641"/>
      <c r="Y135" s="1581"/>
      <c r="Z135" s="1641"/>
      <c r="AA135" s="1581"/>
      <c r="AB135" s="1641"/>
      <c r="AC135" s="1581"/>
      <c r="AD135" s="1641"/>
      <c r="AE135" s="1581"/>
      <c r="AF135" s="1641"/>
      <c r="AG135" s="1581"/>
      <c r="AH135" s="1641"/>
      <c r="AI135" s="1581"/>
      <c r="AJ135" s="1641"/>
      <c r="AK135" s="1581"/>
      <c r="AL135" s="1641"/>
      <c r="AM135" s="1581"/>
      <c r="AN135" s="1581"/>
      <c r="AO135" s="1581"/>
      <c r="AP135" s="1581"/>
      <c r="AQ135" s="1581"/>
      <c r="AR135" s="1586" t="str">
        <f t="shared" si="21"/>
        <v/>
      </c>
      <c r="AS135" s="1421"/>
      <c r="AT135" s="1421"/>
      <c r="AU135" s="1421"/>
      <c r="AV135" s="1421"/>
      <c r="AW135" s="1421"/>
      <c r="AX135" s="1421"/>
      <c r="AY135" s="1421"/>
      <c r="AZ135" s="1421"/>
      <c r="BA135" s="1422"/>
      <c r="BB135" s="1422"/>
      <c r="BC135" s="1422"/>
      <c r="BD135" s="1422"/>
      <c r="BE135" s="1422"/>
      <c r="BF135" s="1422"/>
      <c r="BG135" s="1422"/>
      <c r="BH135" s="1422"/>
      <c r="BI135" s="1422"/>
      <c r="BJ135" s="1422"/>
      <c r="BK135" s="1422"/>
      <c r="BL135" s="1422"/>
    </row>
    <row r="136" spans="1:64" x14ac:dyDescent="0.25">
      <c r="A136" s="9017"/>
      <c r="B136" s="1644" t="s">
        <v>50</v>
      </c>
      <c r="C136" s="1638">
        <f>SUM(D136:E136)</f>
        <v>0</v>
      </c>
      <c r="D136" s="1639">
        <f>SUM(D125:D135)</f>
        <v>0</v>
      </c>
      <c r="E136" s="1640">
        <f>SUM(E125:E135)</f>
        <v>0</v>
      </c>
      <c r="F136" s="1645">
        <f>SUM(F125:F135)</f>
        <v>0</v>
      </c>
      <c r="G136" s="827">
        <f t="shared" ref="G136:AQ136" si="25">SUM(G125:G135)</f>
        <v>0</v>
      </c>
      <c r="H136" s="1645">
        <f t="shared" si="25"/>
        <v>0</v>
      </c>
      <c r="I136" s="827">
        <f t="shared" si="25"/>
        <v>0</v>
      </c>
      <c r="J136" s="1645">
        <f t="shared" si="25"/>
        <v>0</v>
      </c>
      <c r="K136" s="827">
        <f t="shared" si="25"/>
        <v>0</v>
      </c>
      <c r="L136" s="826">
        <f t="shared" si="25"/>
        <v>0</v>
      </c>
      <c r="M136" s="1646">
        <f t="shared" si="25"/>
        <v>0</v>
      </c>
      <c r="N136" s="1646">
        <f t="shared" si="25"/>
        <v>0</v>
      </c>
      <c r="O136" s="1647">
        <f t="shared" si="25"/>
        <v>0</v>
      </c>
      <c r="P136" s="1645">
        <f t="shared" si="25"/>
        <v>0</v>
      </c>
      <c r="Q136" s="1647">
        <f t="shared" si="25"/>
        <v>0</v>
      </c>
      <c r="R136" s="1648">
        <f t="shared" si="25"/>
        <v>0</v>
      </c>
      <c r="S136" s="689">
        <f t="shared" si="25"/>
        <v>0</v>
      </c>
      <c r="T136" s="675">
        <f t="shared" si="25"/>
        <v>0</v>
      </c>
      <c r="U136" s="1649">
        <f t="shared" si="25"/>
        <v>0</v>
      </c>
      <c r="V136" s="1646">
        <f t="shared" si="25"/>
        <v>0</v>
      </c>
      <c r="W136" s="689">
        <f t="shared" si="25"/>
        <v>0</v>
      </c>
      <c r="X136" s="1650">
        <f t="shared" si="25"/>
        <v>0</v>
      </c>
      <c r="Y136" s="827">
        <f t="shared" si="25"/>
        <v>0</v>
      </c>
      <c r="Z136" s="825">
        <f t="shared" si="25"/>
        <v>0</v>
      </c>
      <c r="AA136" s="827">
        <f t="shared" si="25"/>
        <v>0</v>
      </c>
      <c r="AB136" s="825">
        <f t="shared" si="25"/>
        <v>0</v>
      </c>
      <c r="AC136" s="827">
        <f t="shared" si="25"/>
        <v>0</v>
      </c>
      <c r="AD136" s="825">
        <f t="shared" si="25"/>
        <v>0</v>
      </c>
      <c r="AE136" s="827">
        <f t="shared" si="25"/>
        <v>0</v>
      </c>
      <c r="AF136" s="825">
        <f t="shared" si="25"/>
        <v>0</v>
      </c>
      <c r="AG136" s="827">
        <f t="shared" si="25"/>
        <v>0</v>
      </c>
      <c r="AH136" s="825">
        <f t="shared" si="25"/>
        <v>0</v>
      </c>
      <c r="AI136" s="827">
        <f t="shared" si="25"/>
        <v>0</v>
      </c>
      <c r="AJ136" s="825">
        <f t="shared" si="25"/>
        <v>0</v>
      </c>
      <c r="AK136" s="827">
        <f t="shared" si="25"/>
        <v>0</v>
      </c>
      <c r="AL136" s="825">
        <f t="shared" si="25"/>
        <v>0</v>
      </c>
      <c r="AM136" s="827">
        <f t="shared" si="25"/>
        <v>0</v>
      </c>
      <c r="AN136" s="827">
        <f t="shared" si="25"/>
        <v>0</v>
      </c>
      <c r="AO136" s="827">
        <f t="shared" si="25"/>
        <v>0</v>
      </c>
      <c r="AP136" s="827">
        <f t="shared" si="25"/>
        <v>0</v>
      </c>
      <c r="AQ136" s="827">
        <f t="shared" si="25"/>
        <v>0</v>
      </c>
      <c r="AR136" s="1586" t="str">
        <f t="shared" si="21"/>
        <v/>
      </c>
      <c r="AS136" s="1421"/>
      <c r="AT136" s="1421"/>
      <c r="AU136" s="1421"/>
      <c r="AV136" s="1421"/>
      <c r="AW136" s="1421"/>
      <c r="AX136" s="1421"/>
      <c r="AY136" s="1421"/>
      <c r="AZ136" s="1421"/>
      <c r="BA136" s="1422"/>
      <c r="BB136" s="1422" t="str">
        <f t="shared" ref="BB136" si="26">IF(BN136=1," *Las Acciones de NNA SENAME deben estar en el grupo etareo (hasta los 24 años)","")</f>
        <v/>
      </c>
      <c r="BC136" s="1422" t="str">
        <f t="shared" ref="BC136" si="27">IF(BO136=1," *.Las Acciones de Pueblos Originarios no pueden superar el total de Acciones ","")</f>
        <v/>
      </c>
      <c r="BD136" s="1422" t="str">
        <f t="shared" ref="BD136" si="28">IF(BP136=1," *.Las Acciones de Migrantes no pueden superar el total de Acciones ","")</f>
        <v/>
      </c>
      <c r="BE136" s="1422" t="str">
        <f t="shared" ref="BE136" si="29">IF(BQ136=1," *.Las Acciones de Demencia no pueden superar el total de Acciones ","")</f>
        <v/>
      </c>
      <c r="BF136" s="1422"/>
      <c r="BG136" s="1422"/>
      <c r="BH136" s="1422"/>
      <c r="BI136" s="1422"/>
      <c r="BJ136" s="1422"/>
      <c r="BK136" s="1422"/>
      <c r="BL136" s="1422"/>
    </row>
    <row r="137" spans="1:64" x14ac:dyDescent="0.25">
      <c r="A137" s="388" t="s">
        <v>3417</v>
      </c>
      <c r="B137" s="1101"/>
      <c r="C137" s="1420"/>
      <c r="D137" s="1786"/>
      <c r="E137" s="1787"/>
      <c r="F137" s="1420"/>
      <c r="G137" s="1420"/>
      <c r="H137" s="1420"/>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1"/>
      <c r="AH137" s="1421"/>
      <c r="AI137" s="1421"/>
      <c r="AJ137" s="1421"/>
      <c r="AK137" s="1421"/>
      <c r="AL137" s="1421"/>
      <c r="AM137" s="1421"/>
      <c r="AN137" s="1421"/>
      <c r="AO137" s="1421"/>
      <c r="AP137" s="1421"/>
      <c r="AQ137" s="1421"/>
      <c r="AR137" s="1421" t="str">
        <f t="shared" ref="AR137" si="30">+BB123&amp;BC123&amp;BD123&amp;BE123</f>
        <v/>
      </c>
      <c r="AS137" s="1421"/>
      <c r="AT137" s="1421"/>
      <c r="AU137" s="1421"/>
      <c r="AV137" s="1421"/>
      <c r="AW137" s="1421"/>
      <c r="AX137" s="1421"/>
      <c r="AY137" s="1421"/>
      <c r="AZ137" s="1421"/>
      <c r="BA137" s="1422"/>
      <c r="BB137" s="1422"/>
      <c r="BC137" s="1422"/>
      <c r="BD137" s="1422"/>
      <c r="BE137" s="1422"/>
      <c r="BF137" s="1422"/>
      <c r="BG137" s="1422"/>
      <c r="BH137" s="1422"/>
      <c r="BI137" s="1422"/>
      <c r="BJ137" s="1422"/>
      <c r="BK137" s="1422"/>
      <c r="BL137" s="1422"/>
    </row>
    <row r="138" spans="1:64" x14ac:dyDescent="0.25">
      <c r="A138" s="9144" t="s">
        <v>3</v>
      </c>
      <c r="B138" s="9144" t="s">
        <v>4</v>
      </c>
      <c r="C138" s="9147" t="s">
        <v>50</v>
      </c>
      <c r="D138" s="9148"/>
      <c r="E138" s="9149"/>
      <c r="F138" s="9153" t="s">
        <v>2945</v>
      </c>
      <c r="G138" s="9153"/>
      <c r="H138" s="9153"/>
      <c r="I138" s="9153"/>
      <c r="J138" s="9153"/>
      <c r="K138" s="9153"/>
      <c r="L138" s="9153"/>
      <c r="M138" s="9153"/>
      <c r="N138" s="9153"/>
      <c r="O138" s="9153"/>
      <c r="P138" s="9153"/>
      <c r="Q138" s="9153"/>
      <c r="R138" s="9153"/>
      <c r="S138" s="9153"/>
      <c r="T138" s="9153"/>
      <c r="U138" s="9153"/>
      <c r="V138" s="9153"/>
      <c r="W138" s="9153"/>
      <c r="X138" s="9153"/>
      <c r="Y138" s="9153"/>
      <c r="Z138" s="9153"/>
      <c r="AA138" s="9153"/>
      <c r="AB138" s="9153"/>
      <c r="AC138" s="9153"/>
      <c r="AD138" s="9153"/>
      <c r="AE138" s="9153"/>
      <c r="AF138" s="9153"/>
      <c r="AG138" s="9154"/>
      <c r="AH138" s="9134" t="s">
        <v>52</v>
      </c>
      <c r="AI138" s="1421"/>
      <c r="AJ138" s="1421"/>
      <c r="AK138" s="1421"/>
      <c r="AL138" s="1421"/>
      <c r="AM138" s="1421"/>
      <c r="AN138" s="1421"/>
      <c r="AO138" s="1421"/>
      <c r="AP138" s="1421"/>
      <c r="AQ138" s="1421"/>
      <c r="AR138" s="1421" t="str">
        <f t="shared" si="21"/>
        <v/>
      </c>
      <c r="AS138" s="1421"/>
      <c r="AT138" s="1421"/>
      <c r="AU138" s="1421"/>
      <c r="AV138" s="1421"/>
      <c r="AW138" s="1421"/>
      <c r="AX138" s="1421"/>
      <c r="AY138" s="1421"/>
      <c r="AZ138" s="1421"/>
      <c r="BA138" s="1422"/>
      <c r="BB138" s="1422"/>
      <c r="BC138" s="1422"/>
      <c r="BD138" s="1422"/>
      <c r="BE138" s="1422"/>
      <c r="BF138" s="1422"/>
      <c r="BG138" s="1422"/>
      <c r="BH138" s="1422"/>
      <c r="BI138" s="1422"/>
      <c r="BJ138" s="1422"/>
      <c r="BK138" s="1422"/>
      <c r="BL138" s="1422"/>
    </row>
    <row r="139" spans="1:64" x14ac:dyDescent="0.25">
      <c r="A139" s="9145"/>
      <c r="B139" s="9145"/>
      <c r="C139" s="9150"/>
      <c r="D139" s="9151"/>
      <c r="E139" s="9152"/>
      <c r="F139" s="9155" t="s">
        <v>13</v>
      </c>
      <c r="G139" s="9154"/>
      <c r="H139" s="9141" t="s">
        <v>14</v>
      </c>
      <c r="I139" s="9142"/>
      <c r="J139" s="9141" t="s">
        <v>15</v>
      </c>
      <c r="K139" s="9142"/>
      <c r="L139" s="9141" t="s">
        <v>16</v>
      </c>
      <c r="M139" s="9142"/>
      <c r="N139" s="9141" t="s">
        <v>17</v>
      </c>
      <c r="O139" s="9142"/>
      <c r="P139" s="9141" t="s">
        <v>18</v>
      </c>
      <c r="Q139" s="9142"/>
      <c r="R139" s="9141" t="s">
        <v>19</v>
      </c>
      <c r="S139" s="9142"/>
      <c r="T139" s="9141" t="s">
        <v>20</v>
      </c>
      <c r="U139" s="9142"/>
      <c r="V139" s="9141" t="s">
        <v>21</v>
      </c>
      <c r="W139" s="9142"/>
      <c r="X139" s="9141" t="s">
        <v>22</v>
      </c>
      <c r="Y139" s="9142"/>
      <c r="Z139" s="9141" t="s">
        <v>23</v>
      </c>
      <c r="AA139" s="9142"/>
      <c r="AB139" s="9141" t="s">
        <v>24</v>
      </c>
      <c r="AC139" s="9142"/>
      <c r="AD139" s="9141" t="s">
        <v>25</v>
      </c>
      <c r="AE139" s="9142"/>
      <c r="AF139" s="9141" t="s">
        <v>26</v>
      </c>
      <c r="AG139" s="9142"/>
      <c r="AH139" s="9098"/>
      <c r="AI139" s="1421"/>
      <c r="AJ139" s="1421"/>
      <c r="AK139" s="1421"/>
      <c r="AL139" s="1421"/>
      <c r="AM139" s="1421"/>
      <c r="AN139" s="1421"/>
      <c r="AO139" s="1421"/>
      <c r="AP139" s="1421"/>
      <c r="AQ139" s="1421"/>
      <c r="AR139" s="1421"/>
      <c r="AS139" s="1421"/>
      <c r="AT139" s="1421"/>
      <c r="AU139" s="1421"/>
      <c r="AV139" s="1421"/>
      <c r="AW139" s="1421"/>
      <c r="AX139" s="1421"/>
      <c r="AY139" s="1421"/>
      <c r="AZ139" s="1421"/>
      <c r="BA139" s="1422"/>
      <c r="BB139" s="9135" t="s">
        <v>3398</v>
      </c>
      <c r="BC139" s="1422"/>
      <c r="BD139" s="1422"/>
      <c r="BE139" s="1422"/>
      <c r="BF139" s="1422"/>
      <c r="BG139" s="1422"/>
      <c r="BH139" s="1422"/>
      <c r="BI139" s="1422"/>
      <c r="BJ139" s="1422"/>
      <c r="BK139" s="1422"/>
      <c r="BL139" s="1422"/>
    </row>
    <row r="140" spans="1:64" x14ac:dyDescent="0.25">
      <c r="A140" s="9146"/>
      <c r="B140" s="9146"/>
      <c r="C140" s="1487" t="s">
        <v>55</v>
      </c>
      <c r="D140" s="1434" t="s">
        <v>81</v>
      </c>
      <c r="E140" s="1569" t="s">
        <v>56</v>
      </c>
      <c r="F140" s="1432" t="s">
        <v>81</v>
      </c>
      <c r="G140" s="1569" t="s">
        <v>56</v>
      </c>
      <c r="H140" s="1432" t="s">
        <v>81</v>
      </c>
      <c r="I140" s="1569" t="s">
        <v>56</v>
      </c>
      <c r="J140" s="1432" t="s">
        <v>81</v>
      </c>
      <c r="K140" s="1569" t="s">
        <v>56</v>
      </c>
      <c r="L140" s="1432" t="s">
        <v>81</v>
      </c>
      <c r="M140" s="1569" t="s">
        <v>56</v>
      </c>
      <c r="N140" s="1432" t="s">
        <v>81</v>
      </c>
      <c r="O140" s="1569" t="s">
        <v>56</v>
      </c>
      <c r="P140" s="1432" t="s">
        <v>81</v>
      </c>
      <c r="Q140" s="1569" t="s">
        <v>56</v>
      </c>
      <c r="R140" s="1432" t="s">
        <v>81</v>
      </c>
      <c r="S140" s="1569" t="s">
        <v>56</v>
      </c>
      <c r="T140" s="1432" t="s">
        <v>81</v>
      </c>
      <c r="U140" s="1569" t="s">
        <v>56</v>
      </c>
      <c r="V140" s="1432" t="s">
        <v>81</v>
      </c>
      <c r="W140" s="1569" t="s">
        <v>56</v>
      </c>
      <c r="X140" s="1432" t="s">
        <v>81</v>
      </c>
      <c r="Y140" s="1569" t="s">
        <v>56</v>
      </c>
      <c r="Z140" s="1432" t="s">
        <v>81</v>
      </c>
      <c r="AA140" s="1569" t="s">
        <v>56</v>
      </c>
      <c r="AB140" s="1432" t="s">
        <v>81</v>
      </c>
      <c r="AC140" s="1569" t="s">
        <v>56</v>
      </c>
      <c r="AD140" s="1432" t="s">
        <v>81</v>
      </c>
      <c r="AE140" s="1569" t="s">
        <v>56</v>
      </c>
      <c r="AF140" s="1432" t="s">
        <v>81</v>
      </c>
      <c r="AG140" s="1569" t="s">
        <v>56</v>
      </c>
      <c r="AH140" s="9099"/>
      <c r="AI140" s="1651"/>
      <c r="AJ140" s="1421"/>
      <c r="AK140" s="1421"/>
      <c r="AL140" s="1421"/>
      <c r="AM140" s="1421"/>
      <c r="AN140" s="1421"/>
      <c r="AO140" s="1421"/>
      <c r="AP140" s="1421"/>
      <c r="AQ140" s="1421"/>
      <c r="AR140" s="1421"/>
      <c r="AS140" s="1421"/>
      <c r="AT140" s="1421"/>
      <c r="AU140" s="1421"/>
      <c r="AV140" s="1421"/>
      <c r="AW140" s="1421"/>
      <c r="AX140" s="1421"/>
      <c r="AY140" s="1421"/>
      <c r="AZ140" s="1421"/>
      <c r="BA140" s="1422"/>
      <c r="BB140" s="9135"/>
      <c r="BC140" s="1422"/>
      <c r="BD140" s="1422"/>
      <c r="BE140" s="1422"/>
      <c r="BF140" s="1422"/>
      <c r="BG140" s="1422"/>
      <c r="BH140" s="1422"/>
      <c r="BI140" s="1422"/>
      <c r="BJ140" s="1422"/>
      <c r="BK140" s="1422"/>
      <c r="BL140" s="1422"/>
    </row>
    <row r="141" spans="1:64" x14ac:dyDescent="0.25">
      <c r="A141" s="9136" t="s">
        <v>3418</v>
      </c>
      <c r="B141" s="1652" t="s">
        <v>474</v>
      </c>
      <c r="C141" s="1653">
        <f t="shared" ref="C141:C148" si="31">SUM(D141:E141)</f>
        <v>0</v>
      </c>
      <c r="D141" s="1589">
        <f>SUM(F141+H141+J141+L141+N141+P141+R141+T141+V141+X141+Z141+AB141+AD141+AF141)</f>
        <v>0</v>
      </c>
      <c r="E141" s="1590">
        <f t="shared" ref="D141:E148" si="32">SUM(G141+I141+K141+M141+O141+Q141+S141+U141+W141+Y141+AA141+AC141+AE141+AG141)</f>
        <v>0</v>
      </c>
      <c r="F141" s="704"/>
      <c r="G141" s="705"/>
      <c r="H141" s="704"/>
      <c r="I141" s="705"/>
      <c r="J141" s="704"/>
      <c r="K141" s="705"/>
      <c r="L141" s="704"/>
      <c r="M141" s="705"/>
      <c r="N141" s="704"/>
      <c r="O141" s="705"/>
      <c r="P141" s="704"/>
      <c r="Q141" s="705"/>
      <c r="R141" s="704"/>
      <c r="S141" s="705"/>
      <c r="T141" s="704"/>
      <c r="U141" s="705"/>
      <c r="V141" s="704"/>
      <c r="W141" s="705"/>
      <c r="X141" s="704"/>
      <c r="Y141" s="705"/>
      <c r="Z141" s="704"/>
      <c r="AA141" s="705"/>
      <c r="AB141" s="704"/>
      <c r="AC141" s="705"/>
      <c r="AD141" s="704"/>
      <c r="AE141" s="705"/>
      <c r="AF141" s="704"/>
      <c r="AG141" s="705"/>
      <c r="AH141" s="705"/>
      <c r="AI141" s="1654" t="str">
        <f>+BB141</f>
        <v/>
      </c>
      <c r="AJ141" s="1421"/>
      <c r="AK141" s="1421"/>
      <c r="AL141" s="1421"/>
      <c r="AM141" s="1421"/>
      <c r="AN141" s="1421"/>
      <c r="AO141" s="1421"/>
      <c r="AP141" s="1421"/>
      <c r="AQ141" s="1421"/>
      <c r="AR141" s="1421"/>
      <c r="AS141" s="1421"/>
      <c r="AT141" s="1421"/>
      <c r="AU141" s="1421"/>
      <c r="AV141" s="1421"/>
      <c r="AW141" s="1421"/>
      <c r="AX141" s="1421"/>
      <c r="AY141" s="1421"/>
      <c r="AZ141" s="1421"/>
      <c r="BA141" s="1422"/>
      <c r="BB141" s="1422" t="str">
        <f>IF(BN141=1," *Revisar relacion Total y Beneficiarios, Los Beneficiarios no pueden ser mayor que el Total, y si no hay beneficiario digite un cero ","")</f>
        <v/>
      </c>
      <c r="BC141" s="1422"/>
      <c r="BD141" s="1422"/>
      <c r="BE141" s="1422"/>
      <c r="BF141" s="1422"/>
      <c r="BG141" s="1422"/>
      <c r="BH141" s="1422"/>
      <c r="BI141" s="1422"/>
      <c r="BJ141" s="1422"/>
      <c r="BK141" s="1422"/>
      <c r="BL141" s="1422"/>
    </row>
    <row r="142" spans="1:64" x14ac:dyDescent="0.25">
      <c r="A142" s="9137"/>
      <c r="B142" s="1655" t="s">
        <v>3410</v>
      </c>
      <c r="C142" s="1656">
        <f t="shared" si="31"/>
        <v>0</v>
      </c>
      <c r="D142" s="79">
        <f t="shared" si="32"/>
        <v>0</v>
      </c>
      <c r="E142" s="1597">
        <f>SUM(G142+I142+K142+M142+O142+Q142+S142+U142+W142+Y142+AA142+AC142+AE142+AG142)</f>
        <v>0</v>
      </c>
      <c r="F142" s="41"/>
      <c r="G142" s="63"/>
      <c r="H142" s="41"/>
      <c r="I142" s="63"/>
      <c r="J142" s="41"/>
      <c r="K142" s="63"/>
      <c r="L142" s="41"/>
      <c r="M142" s="63"/>
      <c r="N142" s="41"/>
      <c r="O142" s="63"/>
      <c r="P142" s="41"/>
      <c r="Q142" s="63"/>
      <c r="R142" s="41"/>
      <c r="S142" s="63"/>
      <c r="T142" s="41"/>
      <c r="U142" s="63"/>
      <c r="V142" s="41"/>
      <c r="W142" s="63"/>
      <c r="X142" s="41"/>
      <c r="Y142" s="63"/>
      <c r="Z142" s="41"/>
      <c r="AA142" s="63"/>
      <c r="AB142" s="41"/>
      <c r="AC142" s="63"/>
      <c r="AD142" s="41"/>
      <c r="AE142" s="63"/>
      <c r="AF142" s="41"/>
      <c r="AG142" s="63"/>
      <c r="AH142" s="63"/>
      <c r="AI142" s="1654" t="str">
        <f t="shared" ref="AI142:AI148" si="33">+BB142</f>
        <v/>
      </c>
      <c r="AJ142" s="1421"/>
      <c r="AK142" s="1421"/>
      <c r="AL142" s="1421"/>
      <c r="AM142" s="1421"/>
      <c r="AN142" s="1421"/>
      <c r="AO142" s="1421"/>
      <c r="AP142" s="1421"/>
      <c r="AQ142" s="1421"/>
      <c r="AR142" s="1421"/>
      <c r="AS142" s="1421"/>
      <c r="AT142" s="1421"/>
      <c r="AU142" s="1421"/>
      <c r="AV142" s="1421"/>
      <c r="AW142" s="1421"/>
      <c r="AX142" s="1421"/>
      <c r="AY142" s="1421"/>
      <c r="AZ142" s="1421"/>
      <c r="BA142" s="1422"/>
      <c r="BB142" s="1422" t="str">
        <f t="shared" ref="BB142:BB148" si="34">IF(BN142=1," *Revisar relacion Total y Beneficiarios, Los Beneficiarios no pueden ser mayor que el Total, y si no hay beneficiario digite un cero ","")</f>
        <v/>
      </c>
      <c r="BC142" s="1422"/>
      <c r="BD142" s="1422"/>
      <c r="BE142" s="1422"/>
      <c r="BF142" s="1422"/>
      <c r="BG142" s="1422"/>
      <c r="BH142" s="1422"/>
      <c r="BI142" s="1422"/>
      <c r="BJ142" s="1422"/>
      <c r="BK142" s="1422"/>
      <c r="BL142" s="1422"/>
    </row>
    <row r="143" spans="1:64" x14ac:dyDescent="0.25">
      <c r="A143" s="9137"/>
      <c r="B143" s="1657" t="s">
        <v>478</v>
      </c>
      <c r="C143" s="1656">
        <f t="shared" si="31"/>
        <v>0</v>
      </c>
      <c r="D143" s="79">
        <f>SUM(F143+H143+J143+L143+N143+P143+R143+T143+V143+X143+Z143+AB143+AD143+AF143)</f>
        <v>0</v>
      </c>
      <c r="E143" s="1597">
        <f t="shared" si="32"/>
        <v>0</v>
      </c>
      <c r="F143" s="41"/>
      <c r="G143" s="63"/>
      <c r="H143" s="41"/>
      <c r="I143" s="63"/>
      <c r="J143" s="41"/>
      <c r="K143" s="63"/>
      <c r="L143" s="41"/>
      <c r="M143" s="63"/>
      <c r="N143" s="41"/>
      <c r="O143" s="63"/>
      <c r="P143" s="41"/>
      <c r="Q143" s="63"/>
      <c r="R143" s="41"/>
      <c r="S143" s="63"/>
      <c r="T143" s="41"/>
      <c r="U143" s="63"/>
      <c r="V143" s="41"/>
      <c r="W143" s="63"/>
      <c r="X143" s="41"/>
      <c r="Y143" s="63"/>
      <c r="Z143" s="41"/>
      <c r="AA143" s="63"/>
      <c r="AB143" s="41"/>
      <c r="AC143" s="63"/>
      <c r="AD143" s="41"/>
      <c r="AE143" s="63"/>
      <c r="AF143" s="41"/>
      <c r="AG143" s="63"/>
      <c r="AH143" s="63"/>
      <c r="AI143" s="1654" t="str">
        <f t="shared" si="33"/>
        <v/>
      </c>
      <c r="AJ143" s="1421"/>
      <c r="AK143" s="1421"/>
      <c r="AL143" s="1421"/>
      <c r="AM143" s="1421"/>
      <c r="AN143" s="1421"/>
      <c r="AO143" s="1421"/>
      <c r="AP143" s="1421"/>
      <c r="AQ143" s="1421"/>
      <c r="AR143" s="1421"/>
      <c r="AS143" s="1421"/>
      <c r="AT143" s="1421"/>
      <c r="AU143" s="1421"/>
      <c r="AV143" s="1421"/>
      <c r="AW143" s="1421"/>
      <c r="AX143" s="1421"/>
      <c r="AY143" s="1421"/>
      <c r="AZ143" s="1421"/>
      <c r="BA143" s="1422"/>
      <c r="BB143" s="1422" t="str">
        <f t="shared" si="34"/>
        <v/>
      </c>
      <c r="BC143" s="1422"/>
      <c r="BD143" s="1422"/>
      <c r="BE143" s="1422"/>
      <c r="BF143" s="1422"/>
      <c r="BG143" s="1422"/>
      <c r="BH143" s="1422"/>
      <c r="BI143" s="1422"/>
      <c r="BJ143" s="1422"/>
      <c r="BK143" s="1422"/>
      <c r="BL143" s="1422"/>
    </row>
    <row r="144" spans="1:64" x14ac:dyDescent="0.25">
      <c r="A144" s="9017"/>
      <c r="B144" s="1658" t="s">
        <v>3419</v>
      </c>
      <c r="C144" s="1659">
        <f t="shared" si="31"/>
        <v>0</v>
      </c>
      <c r="D144" s="1608">
        <f t="shared" si="32"/>
        <v>0</v>
      </c>
      <c r="E144" s="1609">
        <f t="shared" si="32"/>
        <v>0</v>
      </c>
      <c r="F144" s="175"/>
      <c r="G144" s="150"/>
      <c r="H144" s="175"/>
      <c r="I144" s="150"/>
      <c r="J144" s="175"/>
      <c r="K144" s="150"/>
      <c r="L144" s="175"/>
      <c r="M144" s="150"/>
      <c r="N144" s="175"/>
      <c r="O144" s="150"/>
      <c r="P144" s="175"/>
      <c r="Q144" s="150"/>
      <c r="R144" s="175"/>
      <c r="S144" s="150"/>
      <c r="T144" s="175"/>
      <c r="U144" s="150"/>
      <c r="V144" s="175"/>
      <c r="W144" s="150"/>
      <c r="X144" s="175"/>
      <c r="Y144" s="150"/>
      <c r="Z144" s="175"/>
      <c r="AA144" s="150"/>
      <c r="AB144" s="175"/>
      <c r="AC144" s="150"/>
      <c r="AD144" s="175"/>
      <c r="AE144" s="150"/>
      <c r="AF144" s="175"/>
      <c r="AG144" s="150"/>
      <c r="AH144" s="150"/>
      <c r="AI144" s="1654" t="str">
        <f t="shared" si="33"/>
        <v/>
      </c>
      <c r="AJ144" s="1421"/>
      <c r="AK144" s="1421"/>
      <c r="AL144" s="1421"/>
      <c r="AM144" s="1421"/>
      <c r="AN144" s="1421"/>
      <c r="AO144" s="1421"/>
      <c r="AP144" s="1421"/>
      <c r="AQ144" s="1421"/>
      <c r="AR144" s="1421"/>
      <c r="AS144" s="1421"/>
      <c r="AT144" s="1421"/>
      <c r="AU144" s="1421"/>
      <c r="AV144" s="1421"/>
      <c r="AW144" s="1421"/>
      <c r="AX144" s="1421"/>
      <c r="AY144" s="1421"/>
      <c r="AZ144" s="1421"/>
      <c r="BA144" s="1422"/>
      <c r="BB144" s="1422" t="str">
        <f t="shared" si="34"/>
        <v/>
      </c>
      <c r="BC144" s="1422"/>
      <c r="BD144" s="1422"/>
      <c r="BE144" s="1422"/>
      <c r="BF144" s="1422"/>
      <c r="BG144" s="1422"/>
      <c r="BH144" s="1422"/>
      <c r="BI144" s="1422"/>
      <c r="BJ144" s="1422"/>
      <c r="BK144" s="1422"/>
      <c r="BL144" s="1422"/>
    </row>
    <row r="145" spans="1:64" x14ac:dyDescent="0.25">
      <c r="A145" s="9136" t="s">
        <v>3420</v>
      </c>
      <c r="B145" s="1652" t="s">
        <v>474</v>
      </c>
      <c r="C145" s="1653">
        <f t="shared" si="31"/>
        <v>0</v>
      </c>
      <c r="D145" s="1589">
        <f t="shared" si="32"/>
        <v>0</v>
      </c>
      <c r="E145" s="1590">
        <f t="shared" si="32"/>
        <v>0</v>
      </c>
      <c r="F145" s="704"/>
      <c r="G145" s="705"/>
      <c r="H145" s="704"/>
      <c r="I145" s="705"/>
      <c r="J145" s="704"/>
      <c r="K145" s="705"/>
      <c r="L145" s="704"/>
      <c r="M145" s="705"/>
      <c r="N145" s="704"/>
      <c r="O145" s="705"/>
      <c r="P145" s="704"/>
      <c r="Q145" s="705"/>
      <c r="R145" s="704"/>
      <c r="S145" s="705"/>
      <c r="T145" s="704"/>
      <c r="U145" s="705"/>
      <c r="V145" s="704"/>
      <c r="W145" s="705"/>
      <c r="X145" s="704"/>
      <c r="Y145" s="705"/>
      <c r="Z145" s="704"/>
      <c r="AA145" s="705"/>
      <c r="AB145" s="704"/>
      <c r="AC145" s="705"/>
      <c r="AD145" s="704"/>
      <c r="AE145" s="705"/>
      <c r="AF145" s="704"/>
      <c r="AG145" s="705"/>
      <c r="AH145" s="705"/>
      <c r="AI145" s="1654" t="str">
        <f t="shared" si="33"/>
        <v/>
      </c>
      <c r="AJ145" s="1421"/>
      <c r="AK145" s="1421"/>
      <c r="AL145" s="1421"/>
      <c r="AM145" s="1421"/>
      <c r="AN145" s="1421"/>
      <c r="AO145" s="1421"/>
      <c r="AP145" s="1421"/>
      <c r="AQ145" s="1421"/>
      <c r="AR145" s="1421"/>
      <c r="AS145" s="1421"/>
      <c r="AT145" s="1421"/>
      <c r="AU145" s="1421"/>
      <c r="AV145" s="1421"/>
      <c r="AW145" s="1421"/>
      <c r="AX145" s="1421"/>
      <c r="AY145" s="1421"/>
      <c r="AZ145" s="1421"/>
      <c r="BA145" s="1422"/>
      <c r="BB145" s="1422" t="str">
        <f t="shared" si="34"/>
        <v/>
      </c>
      <c r="BC145" s="1422"/>
      <c r="BD145" s="1422"/>
      <c r="BE145" s="1422"/>
      <c r="BF145" s="1422"/>
      <c r="BG145" s="1422"/>
      <c r="BH145" s="1422"/>
      <c r="BI145" s="1422"/>
      <c r="BJ145" s="1422"/>
      <c r="BK145" s="1422"/>
      <c r="BL145" s="1422"/>
    </row>
    <row r="146" spans="1:64" x14ac:dyDescent="0.25">
      <c r="A146" s="9137"/>
      <c r="B146" s="1655" t="s">
        <v>3410</v>
      </c>
      <c r="C146" s="1656">
        <f t="shared" si="31"/>
        <v>0</v>
      </c>
      <c r="D146" s="79">
        <f t="shared" si="32"/>
        <v>0</v>
      </c>
      <c r="E146" s="1597">
        <f t="shared" si="32"/>
        <v>0</v>
      </c>
      <c r="F146" s="41"/>
      <c r="G146" s="63"/>
      <c r="H146" s="41"/>
      <c r="I146" s="63"/>
      <c r="J146" s="41"/>
      <c r="K146" s="63"/>
      <c r="L146" s="41"/>
      <c r="M146" s="63"/>
      <c r="N146" s="41"/>
      <c r="O146" s="63"/>
      <c r="P146" s="41"/>
      <c r="Q146" s="63"/>
      <c r="R146" s="41"/>
      <c r="S146" s="63"/>
      <c r="T146" s="41"/>
      <c r="U146" s="63"/>
      <c r="V146" s="41"/>
      <c r="W146" s="63"/>
      <c r="X146" s="41"/>
      <c r="Y146" s="63"/>
      <c r="Z146" s="41"/>
      <c r="AA146" s="63"/>
      <c r="AB146" s="41"/>
      <c r="AC146" s="63"/>
      <c r="AD146" s="41"/>
      <c r="AE146" s="63"/>
      <c r="AF146" s="41"/>
      <c r="AG146" s="63"/>
      <c r="AH146" s="63"/>
      <c r="AI146" s="1654" t="str">
        <f t="shared" si="33"/>
        <v/>
      </c>
      <c r="AJ146" s="1421"/>
      <c r="AK146" s="1421"/>
      <c r="AL146" s="1421"/>
      <c r="AM146" s="1421"/>
      <c r="AN146" s="1421"/>
      <c r="AO146" s="1421"/>
      <c r="AP146" s="1421"/>
      <c r="AQ146" s="1421"/>
      <c r="AR146" s="1421"/>
      <c r="AS146" s="1421"/>
      <c r="AT146" s="1421"/>
      <c r="AU146" s="1421"/>
      <c r="AV146" s="1421"/>
      <c r="AW146" s="1421"/>
      <c r="AX146" s="1421"/>
      <c r="AY146" s="1421"/>
      <c r="AZ146" s="1421"/>
      <c r="BA146" s="1422"/>
      <c r="BB146" s="1422" t="str">
        <f t="shared" si="34"/>
        <v/>
      </c>
      <c r="BC146" s="1422"/>
      <c r="BD146" s="1422"/>
      <c r="BE146" s="1422"/>
      <c r="BF146" s="1422"/>
      <c r="BG146" s="1422"/>
      <c r="BH146" s="1422"/>
      <c r="BI146" s="1422"/>
      <c r="BJ146" s="1422"/>
      <c r="BK146" s="1422"/>
      <c r="BL146" s="1422"/>
    </row>
    <row r="147" spans="1:64" x14ac:dyDescent="0.25">
      <c r="A147" s="9137"/>
      <c r="B147" s="1657" t="s">
        <v>478</v>
      </c>
      <c r="C147" s="1656">
        <f t="shared" si="31"/>
        <v>0</v>
      </c>
      <c r="D147" s="79">
        <f t="shared" si="32"/>
        <v>0</v>
      </c>
      <c r="E147" s="1597">
        <f t="shared" si="32"/>
        <v>0</v>
      </c>
      <c r="F147" s="41"/>
      <c r="G147" s="63"/>
      <c r="H147" s="41"/>
      <c r="I147" s="63"/>
      <c r="J147" s="41"/>
      <c r="K147" s="63"/>
      <c r="L147" s="41"/>
      <c r="M147" s="63"/>
      <c r="N147" s="41"/>
      <c r="O147" s="63"/>
      <c r="P147" s="41"/>
      <c r="Q147" s="63"/>
      <c r="R147" s="41"/>
      <c r="S147" s="63"/>
      <c r="T147" s="41"/>
      <c r="U147" s="63"/>
      <c r="V147" s="41"/>
      <c r="W147" s="63"/>
      <c r="X147" s="41"/>
      <c r="Y147" s="63"/>
      <c r="Z147" s="41"/>
      <c r="AA147" s="63"/>
      <c r="AB147" s="41"/>
      <c r="AC147" s="63"/>
      <c r="AD147" s="41"/>
      <c r="AE147" s="63"/>
      <c r="AF147" s="41"/>
      <c r="AG147" s="63"/>
      <c r="AH147" s="63"/>
      <c r="AI147" s="1654" t="str">
        <f t="shared" si="33"/>
        <v/>
      </c>
      <c r="AJ147" s="1421"/>
      <c r="AK147" s="1421"/>
      <c r="AL147" s="1421"/>
      <c r="AM147" s="1421"/>
      <c r="AN147" s="1421"/>
      <c r="AO147" s="1421"/>
      <c r="AP147" s="1421"/>
      <c r="AQ147" s="1421"/>
      <c r="AR147" s="1421"/>
      <c r="AS147" s="1421"/>
      <c r="AT147" s="1421"/>
      <c r="AU147" s="1421"/>
      <c r="AV147" s="1421"/>
      <c r="AW147" s="1421"/>
      <c r="AX147" s="1421"/>
      <c r="AY147" s="1421"/>
      <c r="AZ147" s="1421"/>
      <c r="BA147" s="1422"/>
      <c r="BB147" s="1422" t="str">
        <f t="shared" si="34"/>
        <v/>
      </c>
      <c r="BC147" s="1422"/>
      <c r="BD147" s="1422"/>
      <c r="BE147" s="1422"/>
      <c r="BF147" s="1422"/>
      <c r="BG147" s="1422"/>
      <c r="BH147" s="1422"/>
      <c r="BI147" s="1422"/>
      <c r="BJ147" s="1422"/>
      <c r="BK147" s="1422"/>
      <c r="BL147" s="1422"/>
    </row>
    <row r="148" spans="1:64" x14ac:dyDescent="0.25">
      <c r="A148" s="9017"/>
      <c r="B148" s="1658" t="s">
        <v>3419</v>
      </c>
      <c r="C148" s="1659">
        <f t="shared" si="31"/>
        <v>0</v>
      </c>
      <c r="D148" s="1608">
        <f t="shared" si="32"/>
        <v>0</v>
      </c>
      <c r="E148" s="1609">
        <f t="shared" si="32"/>
        <v>0</v>
      </c>
      <c r="F148" s="175"/>
      <c r="G148" s="150"/>
      <c r="H148" s="175"/>
      <c r="I148" s="150"/>
      <c r="J148" s="175"/>
      <c r="K148" s="150"/>
      <c r="L148" s="175"/>
      <c r="M148" s="150"/>
      <c r="N148" s="175"/>
      <c r="O148" s="150"/>
      <c r="P148" s="175"/>
      <c r="Q148" s="150"/>
      <c r="R148" s="175"/>
      <c r="S148" s="150"/>
      <c r="T148" s="175"/>
      <c r="U148" s="150"/>
      <c r="V148" s="175"/>
      <c r="W148" s="150"/>
      <c r="X148" s="175"/>
      <c r="Y148" s="150"/>
      <c r="Z148" s="175"/>
      <c r="AA148" s="150"/>
      <c r="AB148" s="175"/>
      <c r="AC148" s="150"/>
      <c r="AD148" s="175"/>
      <c r="AE148" s="150"/>
      <c r="AF148" s="175"/>
      <c r="AG148" s="150"/>
      <c r="AH148" s="150"/>
      <c r="AI148" s="1654" t="str">
        <f t="shared" si="33"/>
        <v/>
      </c>
      <c r="AJ148" s="1421"/>
      <c r="AK148" s="1421"/>
      <c r="AL148" s="1421"/>
      <c r="AM148" s="1421"/>
      <c r="AN148" s="1421"/>
      <c r="AO148" s="1421"/>
      <c r="AP148" s="1421"/>
      <c r="AQ148" s="1421"/>
      <c r="AR148" s="1421"/>
      <c r="AS148" s="1421"/>
      <c r="AT148" s="1421"/>
      <c r="AU148" s="1421"/>
      <c r="AV148" s="1421"/>
      <c r="AW148" s="1421"/>
      <c r="AX148" s="1421"/>
      <c r="AY148" s="1421"/>
      <c r="AZ148" s="1421"/>
      <c r="BA148" s="1422"/>
      <c r="BB148" s="1422" t="str">
        <f t="shared" si="34"/>
        <v/>
      </c>
      <c r="BC148" s="1422"/>
      <c r="BD148" s="1422"/>
      <c r="BE148" s="1422"/>
      <c r="BF148" s="1422"/>
      <c r="BG148" s="1422"/>
      <c r="BH148" s="1422"/>
      <c r="BI148" s="1422"/>
      <c r="BJ148" s="1422"/>
      <c r="BK148" s="1422"/>
      <c r="BL148" s="1422"/>
    </row>
    <row r="149" spans="1:64" x14ac:dyDescent="0.25">
      <c r="A149" s="388" t="s">
        <v>3421</v>
      </c>
      <c r="B149" s="1420"/>
      <c r="C149" s="1420"/>
      <c r="D149" s="1420"/>
      <c r="E149" s="1420"/>
      <c r="F149" s="1420"/>
      <c r="G149" s="1420"/>
      <c r="H149" s="1420"/>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1"/>
      <c r="AH149" s="1421"/>
      <c r="AI149" s="1421"/>
      <c r="AJ149" s="1421"/>
      <c r="AK149" s="1421"/>
      <c r="AL149" s="1421"/>
      <c r="AM149" s="1421"/>
      <c r="AN149" s="1421"/>
      <c r="AO149" s="1421"/>
      <c r="AP149" s="1421"/>
      <c r="AQ149" s="1421"/>
      <c r="AR149" s="1421"/>
      <c r="AS149" s="1421"/>
      <c r="AT149" s="1421"/>
      <c r="AU149" s="1421"/>
      <c r="AV149" s="1421"/>
      <c r="AW149" s="1421"/>
      <c r="AX149" s="1421"/>
      <c r="AY149" s="1421"/>
      <c r="AZ149" s="1421"/>
      <c r="BA149" s="1422"/>
      <c r="BB149" s="1422"/>
      <c r="BC149" s="1422"/>
      <c r="BD149" s="1422"/>
      <c r="BE149" s="1422"/>
      <c r="BF149" s="1422"/>
      <c r="BG149" s="1422"/>
      <c r="BH149" s="1422"/>
      <c r="BI149" s="1422"/>
      <c r="BJ149" s="1422"/>
      <c r="BK149" s="1422"/>
      <c r="BL149" s="1422"/>
    </row>
    <row r="150" spans="1:64" x14ac:dyDescent="0.25">
      <c r="A150" s="9138" t="s">
        <v>3422</v>
      </c>
      <c r="B150" s="9138" t="s">
        <v>50</v>
      </c>
      <c r="C150" s="9138" t="s">
        <v>669</v>
      </c>
      <c r="D150" s="9138"/>
      <c r="E150" s="9138"/>
      <c r="F150" s="9139" t="s">
        <v>6</v>
      </c>
      <c r="G150" s="9140"/>
      <c r="H150" s="1420"/>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1"/>
      <c r="AH150" s="1421"/>
      <c r="AI150" s="1421"/>
      <c r="AJ150" s="1421"/>
      <c r="AK150" s="1421"/>
      <c r="AL150" s="1421"/>
      <c r="AM150" s="1421"/>
      <c r="AN150" s="1421"/>
      <c r="AO150" s="1421"/>
      <c r="AP150" s="1421"/>
      <c r="AQ150" s="1421"/>
      <c r="AR150" s="1421"/>
      <c r="AS150" s="1421"/>
      <c r="AT150" s="1421"/>
      <c r="AU150" s="1421"/>
      <c r="AV150" s="1421"/>
      <c r="AW150" s="1421"/>
      <c r="AX150" s="1421"/>
      <c r="AY150" s="1421"/>
      <c r="AZ150" s="1421"/>
      <c r="BA150" s="1422"/>
      <c r="BB150" s="9126" t="s">
        <v>3336</v>
      </c>
      <c r="BC150" s="1484"/>
      <c r="BD150" s="1422"/>
      <c r="BE150" s="1422"/>
      <c r="BF150" s="1422"/>
      <c r="BG150" s="1422"/>
      <c r="BH150" s="1422"/>
      <c r="BI150" s="1422"/>
      <c r="BJ150" s="9126" t="s">
        <v>3336</v>
      </c>
      <c r="BK150" s="1422"/>
      <c r="BL150" s="1422"/>
    </row>
    <row r="151" spans="1:64" x14ac:dyDescent="0.25">
      <c r="A151" s="9138"/>
      <c r="B151" s="9138"/>
      <c r="C151" s="1660" t="s">
        <v>3423</v>
      </c>
      <c r="D151" s="1661" t="s">
        <v>3424</v>
      </c>
      <c r="E151" s="1662" t="s">
        <v>3425</v>
      </c>
      <c r="F151" s="1660" t="s">
        <v>27</v>
      </c>
      <c r="G151" s="1662" t="s">
        <v>28</v>
      </c>
      <c r="H151" s="1420"/>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1"/>
      <c r="AH151" s="1421"/>
      <c r="AI151" s="1421"/>
      <c r="AJ151" s="1421"/>
      <c r="AK151" s="1421"/>
      <c r="AL151" s="1421"/>
      <c r="AM151" s="1421"/>
      <c r="AN151" s="1421"/>
      <c r="AO151" s="1421"/>
      <c r="AP151" s="1421"/>
      <c r="AQ151" s="1421"/>
      <c r="AR151" s="1421"/>
      <c r="AS151" s="1421"/>
      <c r="AT151" s="1421"/>
      <c r="AU151" s="1421"/>
      <c r="AV151" s="1421"/>
      <c r="AW151" s="1421"/>
      <c r="AX151" s="1421"/>
      <c r="AY151" s="1421"/>
      <c r="AZ151" s="1421"/>
      <c r="BA151" s="1422"/>
      <c r="BB151" s="9126"/>
      <c r="BC151" s="1484"/>
      <c r="BD151" s="1422"/>
      <c r="BE151" s="1422"/>
      <c r="BF151" s="1422"/>
      <c r="BG151" s="1422"/>
      <c r="BH151" s="1422"/>
      <c r="BI151" s="1422"/>
      <c r="BJ151" s="9126"/>
      <c r="BK151" s="1422"/>
      <c r="BL151" s="1422"/>
    </row>
    <row r="152" spans="1:64" ht="15.75" x14ac:dyDescent="0.25">
      <c r="A152" s="1663" t="s">
        <v>667</v>
      </c>
      <c r="B152" s="1664">
        <f t="shared" ref="B152:B158" si="35">SUM(C152:E152)</f>
        <v>0</v>
      </c>
      <c r="C152" s="1665"/>
      <c r="D152" s="1666"/>
      <c r="E152" s="1667"/>
      <c r="F152" s="1668"/>
      <c r="G152" s="1667"/>
      <c r="H152" s="1669" t="str">
        <f>+BB152</f>
        <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1"/>
      <c r="AH152" s="1421"/>
      <c r="AI152" s="1421"/>
      <c r="AJ152" s="1421"/>
      <c r="AK152" s="1421"/>
      <c r="AL152" s="1421"/>
      <c r="AM152" s="1421"/>
      <c r="AN152" s="1421"/>
      <c r="AO152" s="1421"/>
      <c r="AP152" s="1421"/>
      <c r="AQ152" s="1421"/>
      <c r="AR152" s="1421"/>
      <c r="AS152" s="1421"/>
      <c r="AT152" s="1421"/>
      <c r="AU152" s="1421"/>
      <c r="AV152" s="1421"/>
      <c r="AW152" s="1421"/>
      <c r="AX152" s="1421"/>
      <c r="AY152" s="1421"/>
      <c r="AZ152" s="1421"/>
      <c r="BA152" s="1422"/>
      <c r="BB152" s="1422" t="str">
        <f>IF(BJ152=1," *El total por grupo etario debe ser igual a la desagregacion  según sexo. ","")</f>
        <v/>
      </c>
      <c r="BC152" s="1484"/>
      <c r="BD152" s="1422"/>
      <c r="BE152" s="1422"/>
      <c r="BF152" s="1422"/>
      <c r="BG152" s="1422"/>
      <c r="BH152" s="1422"/>
      <c r="BI152" s="1422"/>
      <c r="BJ152" s="1422">
        <f t="shared" ref="BJ152:BJ158" si="36">IF(F152+G152&lt;&gt;B152,1,0)</f>
        <v>0</v>
      </c>
      <c r="BK152" s="1422"/>
      <c r="BL152" s="1422"/>
    </row>
    <row r="153" spans="1:64" ht="15.75" x14ac:dyDescent="0.25">
      <c r="A153" s="1663" t="s">
        <v>3426</v>
      </c>
      <c r="B153" s="1664">
        <f t="shared" si="35"/>
        <v>0</v>
      </c>
      <c r="C153" s="1670"/>
      <c r="D153" s="1671"/>
      <c r="E153" s="1672"/>
      <c r="F153" s="1673"/>
      <c r="G153" s="1672"/>
      <c r="H153" s="1669" t="str">
        <f t="shared" ref="H153:H158" si="37">+BB153</f>
        <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1"/>
      <c r="AH153" s="1421"/>
      <c r="AI153" s="1421"/>
      <c r="AJ153" s="1421"/>
      <c r="AK153" s="1421"/>
      <c r="AL153" s="1421"/>
      <c r="AM153" s="1421"/>
      <c r="AN153" s="1421"/>
      <c r="AO153" s="1421"/>
      <c r="AP153" s="1421"/>
      <c r="AQ153" s="1421"/>
      <c r="AR153" s="1421"/>
      <c r="AS153" s="1421"/>
      <c r="AT153" s="1421"/>
      <c r="AU153" s="1421"/>
      <c r="AV153" s="1421"/>
      <c r="AW153" s="1421"/>
      <c r="AX153" s="1421"/>
      <c r="AY153" s="1421"/>
      <c r="AZ153" s="1421"/>
      <c r="BA153" s="1422"/>
      <c r="BB153" s="1422" t="str">
        <f t="shared" ref="BB153:BB158" si="38">IF(BJ153=1," *El total por grupo etario debe ser igual a la desagregacion  según sexo. ","")</f>
        <v/>
      </c>
      <c r="BC153" s="1484"/>
      <c r="BD153" s="1422"/>
      <c r="BE153" s="1422"/>
      <c r="BF153" s="1422"/>
      <c r="BG153" s="1422"/>
      <c r="BH153" s="1422"/>
      <c r="BI153" s="1422"/>
      <c r="BJ153" s="1422">
        <f t="shared" si="36"/>
        <v>0</v>
      </c>
      <c r="BK153" s="1422"/>
      <c r="BL153" s="1422"/>
    </row>
    <row r="154" spans="1:64" ht="15.75" x14ac:dyDescent="0.25">
      <c r="A154" s="1663" t="s">
        <v>3427</v>
      </c>
      <c r="B154" s="1664">
        <f t="shared" si="35"/>
        <v>0</v>
      </c>
      <c r="C154" s="1670"/>
      <c r="D154" s="1671"/>
      <c r="E154" s="1672"/>
      <c r="F154" s="1673"/>
      <c r="G154" s="1672"/>
      <c r="H154" s="1669" t="str">
        <f t="shared" si="37"/>
        <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1"/>
      <c r="AH154" s="1421"/>
      <c r="AI154" s="1421"/>
      <c r="AJ154" s="1421"/>
      <c r="AK154" s="1421"/>
      <c r="AL154" s="1421"/>
      <c r="AM154" s="1421"/>
      <c r="AN154" s="1421"/>
      <c r="AO154" s="1421"/>
      <c r="AP154" s="1421"/>
      <c r="AQ154" s="1421"/>
      <c r="AR154" s="1421"/>
      <c r="AS154" s="1421"/>
      <c r="AT154" s="1421"/>
      <c r="AU154" s="1421"/>
      <c r="AV154" s="1421"/>
      <c r="AW154" s="1421"/>
      <c r="AX154" s="1421"/>
      <c r="AY154" s="1421"/>
      <c r="AZ154" s="1421"/>
      <c r="BA154" s="1422"/>
      <c r="BB154" s="1422" t="str">
        <f t="shared" si="38"/>
        <v/>
      </c>
      <c r="BC154" s="1422"/>
      <c r="BD154" s="1422"/>
      <c r="BE154" s="1422"/>
      <c r="BF154" s="1422"/>
      <c r="BG154" s="1422"/>
      <c r="BH154" s="1422"/>
      <c r="BI154" s="1422"/>
      <c r="BJ154" s="1422">
        <f t="shared" si="36"/>
        <v>0</v>
      </c>
      <c r="BK154" s="1422"/>
      <c r="BL154" s="1422"/>
    </row>
    <row r="155" spans="1:64" ht="15.75" x14ac:dyDescent="0.25">
      <c r="A155" s="1663" t="s">
        <v>3428</v>
      </c>
      <c r="B155" s="1664">
        <f t="shared" si="35"/>
        <v>0</v>
      </c>
      <c r="C155" s="1670"/>
      <c r="D155" s="1671"/>
      <c r="E155" s="1672"/>
      <c r="F155" s="1673"/>
      <c r="G155" s="1672"/>
      <c r="H155" s="1669" t="str">
        <f t="shared" si="37"/>
        <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1"/>
      <c r="AH155" s="1421"/>
      <c r="AI155" s="1421"/>
      <c r="AJ155" s="1421"/>
      <c r="AK155" s="1421"/>
      <c r="AL155" s="1421"/>
      <c r="AM155" s="1421"/>
      <c r="AN155" s="1421"/>
      <c r="AO155" s="1421"/>
      <c r="AP155" s="1421"/>
      <c r="AQ155" s="1421"/>
      <c r="AR155" s="1421"/>
      <c r="AS155" s="1421"/>
      <c r="AT155" s="1421"/>
      <c r="AU155" s="1421"/>
      <c r="AV155" s="1421"/>
      <c r="AW155" s="1421"/>
      <c r="AX155" s="1421"/>
      <c r="AY155" s="1421"/>
      <c r="AZ155" s="1421"/>
      <c r="BA155" s="1422"/>
      <c r="BB155" s="1422" t="str">
        <f t="shared" si="38"/>
        <v/>
      </c>
      <c r="BC155" s="1422"/>
      <c r="BD155" s="1422"/>
      <c r="BE155" s="1422"/>
      <c r="BF155" s="1422"/>
      <c r="BG155" s="1422"/>
      <c r="BH155" s="1422"/>
      <c r="BI155" s="1422"/>
      <c r="BJ155" s="1422">
        <f t="shared" si="36"/>
        <v>0</v>
      </c>
      <c r="BK155" s="1484"/>
      <c r="BL155" s="1422"/>
    </row>
    <row r="156" spans="1:64" ht="15.75" x14ac:dyDescent="0.25">
      <c r="A156" s="1663" t="s">
        <v>3429</v>
      </c>
      <c r="B156" s="1664">
        <f t="shared" si="35"/>
        <v>0</v>
      </c>
      <c r="C156" s="1670"/>
      <c r="D156" s="1671"/>
      <c r="E156" s="1672"/>
      <c r="F156" s="1673"/>
      <c r="G156" s="1672"/>
      <c r="H156" s="1669" t="str">
        <f t="shared" si="37"/>
        <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1"/>
      <c r="AH156" s="1421"/>
      <c r="AI156" s="1421"/>
      <c r="AJ156" s="1421"/>
      <c r="AK156" s="1421"/>
      <c r="AL156" s="1421"/>
      <c r="AM156" s="1421"/>
      <c r="AN156" s="1421"/>
      <c r="AO156" s="1421"/>
      <c r="AP156" s="1421"/>
      <c r="AQ156" s="1421"/>
      <c r="AR156" s="1421"/>
      <c r="AS156" s="1421"/>
      <c r="AT156" s="1421"/>
      <c r="AU156" s="1421"/>
      <c r="AV156" s="1421"/>
      <c r="AW156" s="1421"/>
      <c r="AX156" s="1421"/>
      <c r="AY156" s="1421"/>
      <c r="AZ156" s="1421"/>
      <c r="BA156" s="1422"/>
      <c r="BB156" s="1422" t="str">
        <f t="shared" si="38"/>
        <v/>
      </c>
      <c r="BC156" s="1422"/>
      <c r="BD156" s="1422"/>
      <c r="BE156" s="1422"/>
      <c r="BF156" s="1422"/>
      <c r="BG156" s="1422"/>
      <c r="BH156" s="1422"/>
      <c r="BI156" s="1422"/>
      <c r="BJ156" s="1422">
        <f t="shared" si="36"/>
        <v>0</v>
      </c>
      <c r="BK156" s="1422"/>
      <c r="BL156" s="1422"/>
    </row>
    <row r="157" spans="1:64" ht="15.75" x14ac:dyDescent="0.25">
      <c r="A157" s="1663" t="s">
        <v>2776</v>
      </c>
      <c r="B157" s="1664">
        <f t="shared" si="35"/>
        <v>0</v>
      </c>
      <c r="C157" s="1670"/>
      <c r="D157" s="1671"/>
      <c r="E157" s="1672"/>
      <c r="F157" s="1673"/>
      <c r="G157" s="1672"/>
      <c r="H157" s="1669" t="str">
        <f t="shared" si="37"/>
        <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1"/>
      <c r="AH157" s="1421"/>
      <c r="AI157" s="1421"/>
      <c r="AJ157" s="1421"/>
      <c r="AK157" s="1421"/>
      <c r="AL157" s="1421"/>
      <c r="AM157" s="1421"/>
      <c r="AN157" s="1421"/>
      <c r="AO157" s="1421"/>
      <c r="AP157" s="1421"/>
      <c r="AQ157" s="1421"/>
      <c r="AR157" s="1421"/>
      <c r="AS157" s="1421"/>
      <c r="AT157" s="1421"/>
      <c r="AU157" s="1421"/>
      <c r="AV157" s="1421"/>
      <c r="AW157" s="1421"/>
      <c r="AX157" s="1421"/>
      <c r="AY157" s="1421"/>
      <c r="AZ157" s="1421"/>
      <c r="BA157" s="1422"/>
      <c r="BB157" s="1422" t="str">
        <f t="shared" si="38"/>
        <v/>
      </c>
      <c r="BC157" s="1422"/>
      <c r="BD157" s="1422"/>
      <c r="BE157" s="1422"/>
      <c r="BF157" s="1422"/>
      <c r="BG157" s="1422"/>
      <c r="BH157" s="1422"/>
      <c r="BI157" s="1422"/>
      <c r="BJ157" s="1422">
        <f t="shared" si="36"/>
        <v>0</v>
      </c>
      <c r="BK157" s="1422"/>
      <c r="BL157" s="1422"/>
    </row>
    <row r="158" spans="1:64" ht="15.75" x14ac:dyDescent="0.25">
      <c r="A158" s="1674" t="s">
        <v>3430</v>
      </c>
      <c r="B158" s="1675">
        <f t="shared" si="35"/>
        <v>0</v>
      </c>
      <c r="C158" s="1676"/>
      <c r="D158" s="1677"/>
      <c r="E158" s="1678"/>
      <c r="F158" s="1679"/>
      <c r="G158" s="1678"/>
      <c r="H158" s="1669" t="str">
        <f t="shared" si="37"/>
        <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1"/>
      <c r="AH158" s="1421"/>
      <c r="AI158" s="1421"/>
      <c r="AJ158" s="1421"/>
      <c r="AK158" s="1421"/>
      <c r="AL158" s="1421"/>
      <c r="AM158" s="1421"/>
      <c r="AN158" s="1421"/>
      <c r="AO158" s="1421"/>
      <c r="AP158" s="1421"/>
      <c r="AQ158" s="1421"/>
      <c r="AR158" s="1421"/>
      <c r="AS158" s="1421"/>
      <c r="AT158" s="1421"/>
      <c r="AU158" s="1421"/>
      <c r="AV158" s="1421"/>
      <c r="AW158" s="1421"/>
      <c r="AX158" s="1421"/>
      <c r="AY158" s="1421"/>
      <c r="AZ158" s="1421"/>
      <c r="BA158" s="1422"/>
      <c r="BB158" s="1422" t="str">
        <f t="shared" si="38"/>
        <v/>
      </c>
      <c r="BC158" s="1422"/>
      <c r="BD158" s="1422"/>
      <c r="BE158" s="1422"/>
      <c r="BF158" s="1422"/>
      <c r="BG158" s="1422"/>
      <c r="BH158" s="1422"/>
      <c r="BI158" s="1422"/>
      <c r="BJ158" s="1422">
        <f t="shared" si="36"/>
        <v>0</v>
      </c>
      <c r="BK158" s="1422"/>
      <c r="BL158" s="1422"/>
    </row>
    <row r="159" spans="1:64" x14ac:dyDescent="0.25">
      <c r="A159" s="813" t="s">
        <v>3431</v>
      </c>
      <c r="B159" s="234"/>
      <c r="C159" s="1420"/>
      <c r="D159" s="1420"/>
      <c r="E159" s="1420"/>
      <c r="F159" s="1420"/>
      <c r="G159" s="1420"/>
      <c r="H159" s="1420"/>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1"/>
      <c r="AH159" s="1421"/>
      <c r="AI159" s="1421"/>
      <c r="AJ159" s="1421"/>
      <c r="AK159" s="1421"/>
      <c r="AL159" s="1421"/>
      <c r="AM159" s="1421"/>
      <c r="AN159" s="1421"/>
      <c r="AO159" s="1421"/>
      <c r="AP159" s="1421"/>
      <c r="AQ159" s="1421"/>
      <c r="AR159" s="1421"/>
      <c r="AS159" s="1421"/>
      <c r="AT159" s="1421"/>
      <c r="AU159" s="1421"/>
      <c r="AV159" s="1421"/>
      <c r="AW159" s="1421"/>
      <c r="AX159" s="1421"/>
      <c r="AY159" s="1421"/>
      <c r="AZ159" s="1421"/>
      <c r="BA159" s="1422"/>
      <c r="BB159" s="1422"/>
      <c r="BC159" s="1422"/>
      <c r="BD159" s="1422"/>
      <c r="BE159" s="1422"/>
      <c r="BF159" s="1422"/>
      <c r="BG159" s="1422"/>
      <c r="BH159" s="1422"/>
      <c r="BI159" s="1484"/>
      <c r="BJ159" s="1484"/>
      <c r="BK159" s="1484"/>
      <c r="BL159" s="1484"/>
    </row>
    <row r="160" spans="1:64" x14ac:dyDescent="0.25">
      <c r="A160" s="1680" t="s">
        <v>168</v>
      </c>
      <c r="B160" s="1681" t="s">
        <v>50</v>
      </c>
      <c r="C160" s="1420"/>
      <c r="D160" s="1420"/>
      <c r="E160" s="1420"/>
      <c r="F160" s="1420"/>
      <c r="G160" s="1420"/>
      <c r="H160" s="1420"/>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1"/>
      <c r="AH160" s="1421"/>
      <c r="AI160" s="1421"/>
      <c r="AJ160" s="1421"/>
      <c r="AK160" s="1421"/>
      <c r="AL160" s="1421"/>
      <c r="AM160" s="1421"/>
      <c r="AN160" s="1421"/>
      <c r="AO160" s="1421"/>
      <c r="AP160" s="1421"/>
      <c r="AQ160" s="1421"/>
      <c r="AR160" s="1421"/>
      <c r="AS160" s="1421"/>
      <c r="AT160" s="1421"/>
      <c r="AU160" s="1421"/>
      <c r="AV160" s="1421"/>
      <c r="AW160" s="1421"/>
      <c r="AX160" s="1421"/>
      <c r="AY160" s="1421"/>
      <c r="AZ160" s="1421"/>
      <c r="BA160" s="1422"/>
      <c r="BB160" s="1422"/>
      <c r="BC160" s="1422"/>
      <c r="BD160" s="1422"/>
      <c r="BE160" s="1422"/>
      <c r="BF160" s="1422"/>
      <c r="BG160" s="1422"/>
      <c r="BH160" s="1422"/>
      <c r="BI160" s="1422"/>
      <c r="BJ160" s="1422"/>
      <c r="BK160" s="1422"/>
      <c r="BL160" s="1422"/>
    </row>
    <row r="161" spans="1:64" x14ac:dyDescent="0.25">
      <c r="A161" s="1655" t="s">
        <v>3432</v>
      </c>
      <c r="B161" s="1682"/>
      <c r="C161" s="1420"/>
      <c r="D161" s="1420"/>
      <c r="E161" s="1420"/>
      <c r="F161" s="1420"/>
      <c r="G161" s="1420"/>
      <c r="H161" s="1420"/>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1"/>
      <c r="AH161" s="1421"/>
      <c r="AI161" s="1421"/>
      <c r="AJ161" s="1421"/>
      <c r="AK161" s="1421"/>
      <c r="AL161" s="1421"/>
      <c r="AM161" s="1421"/>
      <c r="AN161" s="1421"/>
      <c r="AO161" s="1421"/>
      <c r="AP161" s="1421"/>
      <c r="AQ161" s="1421"/>
      <c r="AR161" s="1421"/>
      <c r="AS161" s="1421"/>
      <c r="AT161" s="1421"/>
      <c r="AU161" s="1421"/>
      <c r="AV161" s="1421"/>
      <c r="AW161" s="1421"/>
      <c r="AX161" s="1421"/>
      <c r="AY161" s="1421"/>
      <c r="AZ161" s="1421"/>
      <c r="BA161" s="1422"/>
      <c r="BB161" s="1422"/>
      <c r="BC161" s="1422"/>
      <c r="BD161" s="1422"/>
      <c r="BE161" s="1422"/>
      <c r="BF161" s="1422"/>
      <c r="BG161" s="1422"/>
      <c r="BH161" s="1422"/>
      <c r="BI161" s="1422"/>
      <c r="BJ161" s="1422"/>
      <c r="BK161" s="1422"/>
      <c r="BL161" s="1422"/>
    </row>
    <row r="162" spans="1:64" x14ac:dyDescent="0.25">
      <c r="A162" s="1655" t="s">
        <v>3433</v>
      </c>
      <c r="B162" s="1682"/>
      <c r="C162" s="1420"/>
      <c r="D162" s="1420"/>
      <c r="E162" s="1420"/>
      <c r="F162" s="1420"/>
      <c r="G162" s="1420"/>
      <c r="H162" s="1420"/>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1"/>
      <c r="AH162" s="1421"/>
      <c r="AI162" s="1421"/>
      <c r="AJ162" s="1421"/>
      <c r="AK162" s="1421"/>
      <c r="AL162" s="1421"/>
      <c r="AM162" s="1421"/>
      <c r="AN162" s="1421"/>
      <c r="AO162" s="1421"/>
      <c r="AP162" s="1421"/>
      <c r="AQ162" s="1421"/>
      <c r="AR162" s="1421"/>
      <c r="AS162" s="1421"/>
      <c r="AT162" s="1421"/>
      <c r="AU162" s="1421"/>
      <c r="AV162" s="1421"/>
      <c r="AW162" s="1421"/>
      <c r="AX162" s="1421"/>
      <c r="AY162" s="1421"/>
      <c r="AZ162" s="1421"/>
      <c r="BA162" s="1422"/>
      <c r="BB162" s="1422"/>
      <c r="BC162" s="1422"/>
      <c r="BD162" s="1422"/>
      <c r="BE162" s="1422"/>
      <c r="BF162" s="1422"/>
      <c r="BG162" s="1422"/>
      <c r="BH162" s="1422"/>
      <c r="BI162" s="1422"/>
      <c r="BJ162" s="1422"/>
      <c r="BK162" s="1422"/>
      <c r="BL162" s="1422"/>
    </row>
    <row r="163" spans="1:64" x14ac:dyDescent="0.25">
      <c r="A163" s="1683" t="s">
        <v>3434</v>
      </c>
      <c r="B163" s="1684"/>
      <c r="C163" s="1420"/>
      <c r="D163" s="1420"/>
      <c r="E163" s="1420"/>
      <c r="F163" s="1420"/>
      <c r="G163" s="1420"/>
      <c r="H163" s="1420"/>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1"/>
      <c r="AH163" s="1421"/>
      <c r="AI163" s="1421"/>
      <c r="AJ163" s="1421"/>
      <c r="AK163" s="1421"/>
      <c r="AL163" s="1421"/>
      <c r="AM163" s="1421"/>
      <c r="AN163" s="1421"/>
      <c r="AO163" s="1421"/>
      <c r="AP163" s="1421"/>
      <c r="AQ163" s="1421"/>
      <c r="AR163" s="1421"/>
      <c r="AS163" s="1421"/>
      <c r="AT163" s="1421"/>
      <c r="AU163" s="1421"/>
      <c r="AV163" s="1421"/>
      <c r="AW163" s="1421"/>
      <c r="AX163" s="1421"/>
      <c r="AY163" s="1421"/>
      <c r="AZ163" s="1421"/>
      <c r="BA163" s="1422"/>
      <c r="BB163" s="1422"/>
      <c r="BC163" s="1422"/>
      <c r="BD163" s="1422"/>
      <c r="BE163" s="1422"/>
      <c r="BF163" s="1422"/>
      <c r="BG163" s="1422"/>
      <c r="BH163" s="1422"/>
      <c r="BI163" s="1422"/>
      <c r="BJ163" s="1422"/>
      <c r="BK163" s="1422"/>
      <c r="BL163" s="1422"/>
    </row>
    <row r="164" spans="1:64" s="182" customFormat="1" ht="29.25" customHeight="1" x14ac:dyDescent="0.25">
      <c r="A164" s="813" t="s">
        <v>3435</v>
      </c>
      <c r="B164" s="1788"/>
      <c r="C164" s="74"/>
      <c r="D164" s="75"/>
      <c r="E164" s="1420"/>
      <c r="F164" s="1420"/>
      <c r="G164" s="1420"/>
      <c r="H164" s="1420"/>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17"/>
      <c r="AH164" s="1417"/>
      <c r="AI164" s="1417"/>
      <c r="AJ164" s="1417"/>
      <c r="AK164" s="1417"/>
      <c r="AL164" s="1417"/>
      <c r="AM164" s="1417"/>
      <c r="AN164" s="1417"/>
      <c r="AO164" s="1417"/>
      <c r="AP164" s="1417"/>
      <c r="AQ164" s="1417"/>
      <c r="AR164" s="1417"/>
      <c r="AS164" s="1417"/>
      <c r="AT164" s="1417"/>
      <c r="AU164" s="1417"/>
      <c r="AV164" s="1417"/>
      <c r="AW164" s="1417"/>
      <c r="AX164" s="1417"/>
      <c r="AY164" s="1417"/>
      <c r="AZ164" s="1417"/>
      <c r="BA164" s="1789"/>
      <c r="BB164" s="1789"/>
      <c r="BC164" s="1789"/>
      <c r="BD164" s="1789"/>
      <c r="BE164" s="1789"/>
      <c r="BF164" s="1789"/>
      <c r="BG164" s="1789"/>
      <c r="BH164" s="1789"/>
      <c r="BI164" s="1790"/>
      <c r="BJ164" s="1790"/>
      <c r="BK164" s="1790"/>
      <c r="BL164" s="1790"/>
    </row>
    <row r="165" spans="1:64" ht="15" customHeight="1" x14ac:dyDescent="0.25">
      <c r="A165" s="9127" t="s">
        <v>2054</v>
      </c>
      <c r="B165" s="9111" t="s">
        <v>50</v>
      </c>
      <c r="C165" s="7654"/>
      <c r="D165" s="9112"/>
      <c r="E165" s="9129" t="s">
        <v>2945</v>
      </c>
      <c r="F165" s="9130"/>
      <c r="G165" s="9130"/>
      <c r="H165" s="9130"/>
      <c r="I165" s="9130"/>
      <c r="J165" s="9130"/>
      <c r="K165" s="9130"/>
      <c r="L165" s="9130"/>
      <c r="M165" s="9130"/>
      <c r="N165" s="9130"/>
      <c r="O165" s="9130"/>
      <c r="P165" s="9130"/>
      <c r="Q165" s="9130"/>
      <c r="R165" s="9130"/>
      <c r="S165" s="9130"/>
      <c r="T165" s="9130"/>
      <c r="U165" s="9130"/>
      <c r="V165" s="9130"/>
      <c r="W165" s="9130"/>
      <c r="X165" s="9130"/>
      <c r="Y165" s="9130"/>
      <c r="Z165" s="9130"/>
      <c r="AA165" s="9130"/>
      <c r="AB165" s="9130"/>
      <c r="AC165" s="9130"/>
      <c r="AD165" s="9130"/>
      <c r="AE165" s="9130"/>
      <c r="AF165" s="9130"/>
      <c r="AG165" s="9131" t="s">
        <v>3436</v>
      </c>
      <c r="AH165" s="9134" t="s">
        <v>52</v>
      </c>
      <c r="AI165" s="1421"/>
      <c r="AJ165" s="1421"/>
      <c r="AK165" s="1421"/>
      <c r="AL165" s="1421"/>
      <c r="AM165" s="1421"/>
      <c r="AN165" s="1421"/>
      <c r="AO165" s="1421"/>
      <c r="AP165" s="1421"/>
      <c r="AQ165" s="1421"/>
      <c r="AR165" s="1421"/>
      <c r="AS165" s="1421"/>
      <c r="AT165" s="1421"/>
      <c r="AU165" s="1421"/>
      <c r="AV165" s="1421"/>
      <c r="AW165" s="1421"/>
      <c r="AX165" s="1421"/>
      <c r="AY165" s="1421"/>
      <c r="AZ165" s="1421"/>
      <c r="BA165" s="1422"/>
      <c r="BB165" s="1422"/>
      <c r="BC165" s="1422"/>
      <c r="BD165" s="1422"/>
      <c r="BE165" s="1422"/>
      <c r="BF165" s="1422"/>
      <c r="BG165" s="1422"/>
      <c r="BH165" s="1422"/>
      <c r="BI165" s="1484"/>
      <c r="BJ165" s="1484"/>
      <c r="BK165" s="1484"/>
      <c r="BL165" s="1484"/>
    </row>
    <row r="166" spans="1:64" x14ac:dyDescent="0.25">
      <c r="A166" s="6558"/>
      <c r="B166" s="9113"/>
      <c r="C166" s="9114"/>
      <c r="D166" s="9115"/>
      <c r="E166" s="9124" t="s">
        <v>72</v>
      </c>
      <c r="F166" s="9125"/>
      <c r="G166" s="9124" t="s">
        <v>14</v>
      </c>
      <c r="H166" s="9125"/>
      <c r="I166" s="9124" t="s">
        <v>15</v>
      </c>
      <c r="J166" s="9125"/>
      <c r="K166" s="9124" t="s">
        <v>16</v>
      </c>
      <c r="L166" s="9125"/>
      <c r="M166" s="9124" t="s">
        <v>17</v>
      </c>
      <c r="N166" s="9125"/>
      <c r="O166" s="9124" t="s">
        <v>18</v>
      </c>
      <c r="P166" s="9125"/>
      <c r="Q166" s="9124" t="s">
        <v>19</v>
      </c>
      <c r="R166" s="9125"/>
      <c r="S166" s="9124" t="s">
        <v>20</v>
      </c>
      <c r="T166" s="9125"/>
      <c r="U166" s="9124" t="s">
        <v>21</v>
      </c>
      <c r="V166" s="9125"/>
      <c r="W166" s="9124" t="s">
        <v>22</v>
      </c>
      <c r="X166" s="9125"/>
      <c r="Y166" s="9124" t="s">
        <v>23</v>
      </c>
      <c r="Z166" s="9125"/>
      <c r="AA166" s="9124" t="s">
        <v>24</v>
      </c>
      <c r="AB166" s="9125"/>
      <c r="AC166" s="9124" t="s">
        <v>25</v>
      </c>
      <c r="AD166" s="9125"/>
      <c r="AE166" s="9124" t="s">
        <v>26</v>
      </c>
      <c r="AF166" s="9093"/>
      <c r="AG166" s="9132"/>
      <c r="AH166" s="9098"/>
      <c r="AI166" s="1421"/>
      <c r="AJ166" s="1421"/>
      <c r="AK166" s="1421"/>
      <c r="AL166" s="1421"/>
      <c r="AM166" s="1421"/>
      <c r="AN166" s="1421"/>
      <c r="AO166" s="1421"/>
      <c r="AP166" s="1421"/>
      <c r="AQ166" s="1421"/>
      <c r="AR166" s="1421"/>
      <c r="AS166" s="1421"/>
      <c r="AT166" s="1421"/>
      <c r="AU166" s="1421"/>
      <c r="AV166" s="1421"/>
      <c r="AW166" s="1421"/>
      <c r="AX166" s="1421"/>
      <c r="AY166" s="1421"/>
      <c r="AZ166" s="1421"/>
      <c r="BA166" s="1422"/>
      <c r="BB166" s="1422"/>
      <c r="BC166" s="1422"/>
      <c r="BD166" s="1422"/>
      <c r="BE166" s="1422"/>
      <c r="BF166" s="1422"/>
      <c r="BG166" s="1422"/>
      <c r="BH166" s="1422"/>
      <c r="BI166" s="1484"/>
      <c r="BJ166" s="1484"/>
      <c r="BK166" s="1484"/>
      <c r="BL166" s="1484"/>
    </row>
    <row r="167" spans="1:64" x14ac:dyDescent="0.25">
      <c r="A167" s="9128"/>
      <c r="B167" s="925" t="s">
        <v>55</v>
      </c>
      <c r="C167" s="1685" t="s">
        <v>81</v>
      </c>
      <c r="D167" s="1649" t="s">
        <v>56</v>
      </c>
      <c r="E167" s="675" t="s">
        <v>81</v>
      </c>
      <c r="F167" s="1649" t="s">
        <v>56</v>
      </c>
      <c r="G167" s="675" t="s">
        <v>81</v>
      </c>
      <c r="H167" s="1649" t="s">
        <v>56</v>
      </c>
      <c r="I167" s="675" t="s">
        <v>81</v>
      </c>
      <c r="J167" s="1649" t="s">
        <v>56</v>
      </c>
      <c r="K167" s="675" t="s">
        <v>81</v>
      </c>
      <c r="L167" s="1649" t="s">
        <v>56</v>
      </c>
      <c r="M167" s="675" t="s">
        <v>81</v>
      </c>
      <c r="N167" s="1649" t="s">
        <v>56</v>
      </c>
      <c r="O167" s="675" t="s">
        <v>81</v>
      </c>
      <c r="P167" s="1649" t="s">
        <v>56</v>
      </c>
      <c r="Q167" s="675" t="s">
        <v>81</v>
      </c>
      <c r="R167" s="1649" t="s">
        <v>56</v>
      </c>
      <c r="S167" s="675" t="s">
        <v>81</v>
      </c>
      <c r="T167" s="1649" t="s">
        <v>56</v>
      </c>
      <c r="U167" s="675" t="s">
        <v>81</v>
      </c>
      <c r="V167" s="1649" t="s">
        <v>56</v>
      </c>
      <c r="W167" s="675" t="s">
        <v>81</v>
      </c>
      <c r="X167" s="1649" t="s">
        <v>56</v>
      </c>
      <c r="Y167" s="675" t="s">
        <v>81</v>
      </c>
      <c r="Z167" s="1649" t="s">
        <v>56</v>
      </c>
      <c r="AA167" s="675" t="s">
        <v>81</v>
      </c>
      <c r="AB167" s="1649" t="s">
        <v>56</v>
      </c>
      <c r="AC167" s="675" t="s">
        <v>81</v>
      </c>
      <c r="AD167" s="1649" t="s">
        <v>56</v>
      </c>
      <c r="AE167" s="675" t="s">
        <v>81</v>
      </c>
      <c r="AF167" s="1686" t="s">
        <v>56</v>
      </c>
      <c r="AG167" s="9133"/>
      <c r="AH167" s="9099"/>
      <c r="AI167" s="1421"/>
      <c r="AJ167" s="1421"/>
      <c r="AK167" s="1421"/>
      <c r="AL167" s="1421"/>
      <c r="AM167" s="1421"/>
      <c r="AN167" s="1421"/>
      <c r="AO167" s="1421"/>
      <c r="AP167" s="1421"/>
      <c r="AQ167" s="1421"/>
      <c r="AR167" s="1421"/>
      <c r="AS167" s="1421"/>
      <c r="AT167" s="1421"/>
      <c r="AU167" s="1421"/>
      <c r="AV167" s="1421"/>
      <c r="AW167" s="1421"/>
      <c r="AX167" s="1421"/>
      <c r="AY167" s="1421"/>
      <c r="AZ167" s="1421"/>
      <c r="BA167" s="1422"/>
      <c r="BB167" s="1422"/>
      <c r="BC167" s="1422"/>
      <c r="BD167" s="1422"/>
      <c r="BE167" s="1422"/>
      <c r="BF167" s="1422"/>
      <c r="BG167" s="1422"/>
      <c r="BH167" s="1422"/>
      <c r="BI167" s="1484"/>
      <c r="BJ167" s="1484"/>
      <c r="BK167" s="1484"/>
      <c r="BL167" s="1484"/>
    </row>
    <row r="168" spans="1:64" x14ac:dyDescent="0.25">
      <c r="A168" s="1655" t="s">
        <v>3437</v>
      </c>
      <c r="B168" s="1687">
        <f>SUM(C168:D168)</f>
        <v>0</v>
      </c>
      <c r="C168" s="1687">
        <f t="shared" ref="C168:D170" si="39">+E168+G168+I168+K168+M168+O168+Q168+S168+U168+W168+Y168+AA168+AC168+AE168</f>
        <v>0</v>
      </c>
      <c r="D168" s="1687">
        <f t="shared" si="39"/>
        <v>0</v>
      </c>
      <c r="E168" s="704"/>
      <c r="F168" s="705"/>
      <c r="G168" s="704"/>
      <c r="H168" s="705"/>
      <c r="I168" s="704"/>
      <c r="J168" s="705"/>
      <c r="K168" s="704"/>
      <c r="L168" s="705"/>
      <c r="M168" s="704"/>
      <c r="N168" s="705"/>
      <c r="O168" s="704"/>
      <c r="P168" s="705"/>
      <c r="Q168" s="704"/>
      <c r="R168" s="705"/>
      <c r="S168" s="704"/>
      <c r="T168" s="705"/>
      <c r="U168" s="704"/>
      <c r="V168" s="705"/>
      <c r="W168" s="704"/>
      <c r="X168" s="705"/>
      <c r="Y168" s="704"/>
      <c r="Z168" s="705"/>
      <c r="AA168" s="704"/>
      <c r="AB168" s="705"/>
      <c r="AC168" s="704"/>
      <c r="AD168" s="705"/>
      <c r="AE168" s="704"/>
      <c r="AF168" s="706"/>
      <c r="AG168" s="710"/>
      <c r="AH168" s="710"/>
      <c r="AI168" s="1688"/>
      <c r="AJ168" s="1421"/>
      <c r="AK168" s="1421"/>
      <c r="AL168" s="1421"/>
      <c r="AM168" s="1421"/>
      <c r="AN168" s="1421"/>
      <c r="AO168" s="1421"/>
      <c r="AP168" s="1421"/>
      <c r="AQ168" s="1421"/>
      <c r="AR168" s="1421"/>
      <c r="AS168" s="1421"/>
      <c r="AT168" s="1421"/>
      <c r="AU168" s="1421"/>
      <c r="AV168" s="1421"/>
      <c r="AW168" s="1421"/>
      <c r="AX168" s="1421"/>
      <c r="AY168" s="1421"/>
      <c r="AZ168" s="1421"/>
      <c r="BA168" s="1422"/>
      <c r="BB168" s="1422"/>
      <c r="BC168" s="1422"/>
      <c r="BD168" s="1422"/>
      <c r="BE168" s="1422"/>
      <c r="BF168" s="1422"/>
      <c r="BG168" s="1422"/>
      <c r="BH168" s="1422"/>
      <c r="BI168" s="1484"/>
      <c r="BJ168" s="1484"/>
      <c r="BK168" s="1484"/>
      <c r="BL168" s="1484"/>
    </row>
    <row r="169" spans="1:64" x14ac:dyDescent="0.25">
      <c r="A169" s="1655" t="s">
        <v>3438</v>
      </c>
      <c r="B169" s="1689">
        <f>SUM(C169:D169)</f>
        <v>0</v>
      </c>
      <c r="C169" s="1689">
        <f t="shared" si="39"/>
        <v>0</v>
      </c>
      <c r="D169" s="1689">
        <f t="shared" si="39"/>
        <v>0</v>
      </c>
      <c r="E169" s="41"/>
      <c r="F169" s="63"/>
      <c r="G169" s="41"/>
      <c r="H169" s="63"/>
      <c r="I169" s="41"/>
      <c r="J169" s="63"/>
      <c r="K169" s="41"/>
      <c r="L169" s="63"/>
      <c r="M169" s="41"/>
      <c r="N169" s="63"/>
      <c r="O169" s="41"/>
      <c r="P169" s="63"/>
      <c r="Q169" s="41"/>
      <c r="R169" s="63"/>
      <c r="S169" s="41"/>
      <c r="T169" s="63"/>
      <c r="U169" s="41"/>
      <c r="V169" s="63"/>
      <c r="W169" s="41"/>
      <c r="X169" s="63"/>
      <c r="Y169" s="41"/>
      <c r="Z169" s="63"/>
      <c r="AA169" s="41"/>
      <c r="AB169" s="63"/>
      <c r="AC169" s="41"/>
      <c r="AD169" s="63"/>
      <c r="AE169" s="41"/>
      <c r="AF169" s="655"/>
      <c r="AG169" s="296"/>
      <c r="AH169" s="296"/>
      <c r="AI169" s="1688"/>
      <c r="AJ169" s="1421"/>
      <c r="AK169" s="1421"/>
      <c r="AL169" s="1421"/>
      <c r="AM169" s="1421"/>
      <c r="AN169" s="1421"/>
      <c r="AO169" s="1421"/>
      <c r="AP169" s="1421"/>
      <c r="AQ169" s="1421"/>
      <c r="AR169" s="1421"/>
      <c r="AS169" s="1421"/>
      <c r="AT169" s="1421"/>
      <c r="AU169" s="1421"/>
      <c r="AV169" s="1421"/>
      <c r="AW169" s="1421"/>
      <c r="AX169" s="1421"/>
      <c r="AY169" s="1421"/>
      <c r="AZ169" s="1421"/>
      <c r="BA169" s="1422"/>
      <c r="BB169" s="1422"/>
      <c r="BC169" s="1422"/>
      <c r="BD169" s="1422"/>
      <c r="BE169" s="1422"/>
      <c r="BF169" s="1422"/>
      <c r="BG169" s="1422"/>
      <c r="BH169" s="1484"/>
      <c r="BI169" s="1484"/>
      <c r="BJ169" s="1422"/>
      <c r="BK169" s="1484"/>
      <c r="BL169" s="1484"/>
    </row>
    <row r="170" spans="1:64" x14ac:dyDescent="0.25">
      <c r="A170" s="1655" t="s">
        <v>3439</v>
      </c>
      <c r="B170" s="1689">
        <f>SUM(C170:D170)</f>
        <v>0</v>
      </c>
      <c r="C170" s="1689">
        <f t="shared" si="39"/>
        <v>0</v>
      </c>
      <c r="D170" s="1689">
        <f t="shared" si="39"/>
        <v>0</v>
      </c>
      <c r="E170" s="332"/>
      <c r="F170" s="593"/>
      <c r="G170" s="332"/>
      <c r="H170" s="593"/>
      <c r="I170" s="332"/>
      <c r="J170" s="593"/>
      <c r="K170" s="332"/>
      <c r="L170" s="593"/>
      <c r="M170" s="332"/>
      <c r="N170" s="593"/>
      <c r="O170" s="332"/>
      <c r="P170" s="593"/>
      <c r="Q170" s="332"/>
      <c r="R170" s="593"/>
      <c r="S170" s="332"/>
      <c r="T170" s="593"/>
      <c r="U170" s="332"/>
      <c r="V170" s="593"/>
      <c r="W170" s="332"/>
      <c r="X170" s="593"/>
      <c r="Y170" s="332"/>
      <c r="Z170" s="593"/>
      <c r="AA170" s="332"/>
      <c r="AB170" s="593"/>
      <c r="AC170" s="332"/>
      <c r="AD170" s="593"/>
      <c r="AE170" s="332"/>
      <c r="AF170" s="711"/>
      <c r="AG170" s="300"/>
      <c r="AH170" s="300"/>
      <c r="AI170" s="1688"/>
      <c r="AJ170" s="1421"/>
      <c r="AK170" s="1421"/>
      <c r="AL170" s="1421"/>
      <c r="AM170" s="1421"/>
      <c r="AN170" s="1421"/>
      <c r="AO170" s="1421"/>
      <c r="AP170" s="1421"/>
      <c r="AQ170" s="1421"/>
      <c r="AR170" s="1421"/>
      <c r="AS170" s="1421"/>
      <c r="AT170" s="1421"/>
      <c r="AU170" s="1421"/>
      <c r="AV170" s="1421"/>
      <c r="AW170" s="1421"/>
      <c r="AX170" s="1421"/>
      <c r="AY170" s="1421"/>
      <c r="AZ170" s="1421"/>
      <c r="BA170" s="1422"/>
      <c r="BB170" s="1422"/>
      <c r="BC170" s="1422"/>
      <c r="BD170" s="1422"/>
      <c r="BE170" s="1422"/>
      <c r="BF170" s="1422"/>
      <c r="BG170" s="1422"/>
      <c r="BH170" s="1484"/>
      <c r="BI170" s="1484"/>
      <c r="BJ170" s="1484"/>
      <c r="BK170" s="1484"/>
      <c r="BL170" s="1484"/>
    </row>
    <row r="171" spans="1:64" x14ac:dyDescent="0.25">
      <c r="A171" s="1791" t="s">
        <v>3440</v>
      </c>
      <c r="B171" s="1690"/>
      <c r="C171" s="1690"/>
      <c r="D171" s="1690"/>
      <c r="E171" s="1691"/>
      <c r="F171" s="1692"/>
      <c r="G171" s="1691"/>
      <c r="H171" s="1692"/>
      <c r="I171" s="1691"/>
      <c r="J171" s="1692"/>
      <c r="K171" s="1691"/>
      <c r="L171" s="1692"/>
      <c r="M171" s="1691"/>
      <c r="N171" s="1692"/>
      <c r="O171" s="1691"/>
      <c r="P171" s="1692"/>
      <c r="Q171" s="1691"/>
      <c r="R171" s="1692"/>
      <c r="S171" s="1691"/>
      <c r="T171" s="1692"/>
      <c r="U171" s="1691"/>
      <c r="V171" s="1692"/>
      <c r="W171" s="1691"/>
      <c r="X171" s="1692"/>
      <c r="Y171" s="1691"/>
      <c r="Z171" s="1692"/>
      <c r="AA171" s="1691"/>
      <c r="AB171" s="1692"/>
      <c r="AC171" s="1691"/>
      <c r="AD171" s="1692"/>
      <c r="AE171" s="1691"/>
      <c r="AF171" s="1693"/>
      <c r="AG171" s="301"/>
      <c r="AH171" s="1694"/>
      <c r="AI171" s="1688"/>
      <c r="AJ171" s="1421"/>
      <c r="AK171" s="1421"/>
      <c r="AL171" s="1421"/>
      <c r="AM171" s="1421"/>
      <c r="AN171" s="1421"/>
      <c r="AO171" s="1421"/>
      <c r="AP171" s="1421"/>
      <c r="AQ171" s="1421"/>
      <c r="AR171" s="1421"/>
      <c r="AS171" s="1421"/>
      <c r="AT171" s="1421"/>
      <c r="AU171" s="1421"/>
      <c r="AV171" s="1421"/>
      <c r="AW171" s="1421"/>
      <c r="AX171" s="1421"/>
      <c r="AY171" s="1421"/>
      <c r="AZ171" s="1421"/>
      <c r="BA171" s="1422"/>
      <c r="BB171" s="1422"/>
      <c r="BC171" s="1422"/>
      <c r="BD171" s="1422"/>
      <c r="BE171" s="1422"/>
      <c r="BF171" s="1422"/>
      <c r="BG171" s="1422"/>
      <c r="BH171" s="1422"/>
      <c r="BI171" s="1422"/>
      <c r="BJ171" s="1422"/>
      <c r="BK171" s="1422"/>
      <c r="BL171" s="1422"/>
    </row>
    <row r="172" spans="1:64" ht="25.5" customHeight="1" x14ac:dyDescent="0.25">
      <c r="A172" s="813" t="s">
        <v>3441</v>
      </c>
      <c r="B172" s="1420"/>
      <c r="C172" s="1420"/>
      <c r="D172" s="1695"/>
      <c r="E172" s="1420"/>
      <c r="F172" s="1420"/>
      <c r="G172" s="1420"/>
      <c r="H172" s="1420"/>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1"/>
      <c r="AH172" s="1421"/>
      <c r="AI172" s="1421"/>
      <c r="AJ172" s="1421"/>
      <c r="AK172" s="1421"/>
      <c r="AL172" s="1421"/>
      <c r="AM172" s="1421"/>
      <c r="AN172" s="1421"/>
      <c r="AO172" s="1421"/>
      <c r="AP172" s="1421"/>
      <c r="AQ172" s="1421"/>
      <c r="AR172" s="1421"/>
      <c r="AS172" s="1421"/>
      <c r="AT172" s="1421"/>
      <c r="AU172" s="1421"/>
      <c r="AV172" s="1421"/>
      <c r="AW172" s="1421"/>
      <c r="AX172" s="1421"/>
      <c r="AY172" s="1421"/>
      <c r="AZ172" s="1421"/>
      <c r="BA172" s="1422"/>
      <c r="BB172" s="1422"/>
      <c r="BC172" s="1422"/>
      <c r="BD172" s="1422"/>
      <c r="BE172" s="1422"/>
      <c r="BF172" s="1422"/>
      <c r="BG172" s="1422"/>
      <c r="BH172" s="1422"/>
      <c r="BI172" s="1422"/>
      <c r="BJ172" s="1422"/>
      <c r="BK172" s="1422"/>
      <c r="BL172" s="1422"/>
    </row>
    <row r="173" spans="1:64" x14ac:dyDescent="0.25">
      <c r="A173" s="9119" t="s">
        <v>3442</v>
      </c>
      <c r="B173" s="9121" t="s">
        <v>92</v>
      </c>
      <c r="C173" s="9122"/>
      <c r="D173" s="9123"/>
      <c r="E173" s="9121" t="s">
        <v>93</v>
      </c>
      <c r="F173" s="9122"/>
      <c r="G173" s="9123"/>
      <c r="H173" s="1420"/>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1"/>
      <c r="AH173" s="1421"/>
      <c r="AI173" s="1421"/>
      <c r="AJ173" s="1421"/>
      <c r="AK173" s="1421"/>
      <c r="AL173" s="1421"/>
      <c r="AM173" s="1421"/>
      <c r="AN173" s="1421"/>
      <c r="AO173" s="1421"/>
      <c r="AP173" s="1421"/>
      <c r="AQ173" s="1421"/>
      <c r="AR173" s="1421"/>
      <c r="AS173" s="1421"/>
      <c r="AT173" s="1421"/>
      <c r="AU173" s="1421"/>
      <c r="AV173" s="1421"/>
      <c r="AW173" s="1421"/>
      <c r="AX173" s="1421"/>
      <c r="AY173" s="1421"/>
      <c r="AZ173" s="1421"/>
      <c r="BA173" s="1422"/>
      <c r="BB173" s="1422"/>
      <c r="BC173" s="1422"/>
      <c r="BD173" s="1422"/>
      <c r="BE173" s="1422"/>
      <c r="BF173" s="1422"/>
      <c r="BG173" s="1422"/>
      <c r="BH173" s="1422"/>
      <c r="BI173" s="1422"/>
      <c r="BJ173" s="1422"/>
      <c r="BK173" s="1422"/>
      <c r="BL173" s="1422"/>
    </row>
    <row r="174" spans="1:64" x14ac:dyDescent="0.25">
      <c r="A174" s="9120"/>
      <c r="B174" s="1696" t="s">
        <v>55</v>
      </c>
      <c r="C174" s="1697" t="s">
        <v>81</v>
      </c>
      <c r="D174" s="1698" t="s">
        <v>56</v>
      </c>
      <c r="E174" s="1696" t="s">
        <v>55</v>
      </c>
      <c r="F174" s="1697" t="s">
        <v>81</v>
      </c>
      <c r="G174" s="1698" t="s">
        <v>56</v>
      </c>
      <c r="H174" s="1420"/>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1"/>
      <c r="AH174" s="1421"/>
      <c r="AI174" s="1421"/>
      <c r="AJ174" s="1421"/>
      <c r="AK174" s="1421"/>
      <c r="AL174" s="1421"/>
      <c r="AM174" s="1421"/>
      <c r="AN174" s="1421"/>
      <c r="AO174" s="1421"/>
      <c r="AP174" s="1421"/>
      <c r="AQ174" s="1421"/>
      <c r="AR174" s="1421"/>
      <c r="AS174" s="1421"/>
      <c r="AT174" s="1421"/>
      <c r="AU174" s="1421"/>
      <c r="AV174" s="1421"/>
      <c r="AW174" s="1421"/>
      <c r="AX174" s="1421"/>
      <c r="AY174" s="1421"/>
      <c r="AZ174" s="1421"/>
      <c r="BA174" s="1422"/>
      <c r="BB174" s="1422"/>
      <c r="BC174" s="1422"/>
      <c r="BD174" s="1422"/>
      <c r="BE174" s="1422"/>
      <c r="BF174" s="1422"/>
      <c r="BG174" s="1422"/>
      <c r="BH174" s="1422"/>
      <c r="BI174" s="1422"/>
      <c r="BJ174" s="1422"/>
      <c r="BK174" s="1422"/>
      <c r="BL174" s="1422"/>
    </row>
    <row r="175" spans="1:64" ht="18.75" customHeight="1" x14ac:dyDescent="0.25">
      <c r="A175" s="1826" t="s">
        <v>3443</v>
      </c>
      <c r="B175" s="1699">
        <f>SUM(C175:D175)</f>
        <v>0</v>
      </c>
      <c r="C175" s="1700"/>
      <c r="D175" s="1701"/>
      <c r="E175" s="1699">
        <f>SUM(F175:G175)</f>
        <v>0</v>
      </c>
      <c r="F175" s="1700"/>
      <c r="G175" s="1701"/>
      <c r="H175" s="1420"/>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1"/>
      <c r="AH175" s="1421"/>
      <c r="AI175" s="1421"/>
      <c r="AJ175" s="1421"/>
      <c r="AK175" s="1421"/>
      <c r="AL175" s="1421"/>
      <c r="AM175" s="1421"/>
      <c r="AN175" s="1421"/>
      <c r="AO175" s="1421"/>
      <c r="AP175" s="1421"/>
      <c r="AQ175" s="1421"/>
      <c r="AR175" s="1421"/>
      <c r="AS175" s="1421"/>
      <c r="AT175" s="1421"/>
      <c r="AU175" s="1421"/>
      <c r="AV175" s="1421"/>
      <c r="AW175" s="1421"/>
      <c r="AX175" s="1421"/>
      <c r="AY175" s="1421"/>
      <c r="AZ175" s="1421"/>
      <c r="BA175" s="1422"/>
      <c r="BB175" s="1422"/>
      <c r="BC175" s="1422"/>
      <c r="BD175" s="1422"/>
      <c r="BE175" s="1422"/>
      <c r="BF175" s="1422"/>
      <c r="BG175" s="1422"/>
      <c r="BH175" s="1422"/>
      <c r="BI175" s="1422"/>
      <c r="BJ175" s="1422"/>
      <c r="BK175" s="1422"/>
      <c r="BL175" s="1422"/>
    </row>
    <row r="176" spans="1:64" ht="20.25" customHeight="1" x14ac:dyDescent="0.25">
      <c r="A176" s="1827" t="s">
        <v>3444</v>
      </c>
      <c r="B176" s="1702">
        <f>SUM(C176:D176)</f>
        <v>0</v>
      </c>
      <c r="C176" s="1703"/>
      <c r="D176" s="1704"/>
      <c r="E176" s="1702">
        <f>SUM(F176:G176)</f>
        <v>0</v>
      </c>
      <c r="F176" s="1703"/>
      <c r="G176" s="1704"/>
      <c r="H176" s="1705"/>
      <c r="I176" s="1420"/>
      <c r="J176" s="1420"/>
      <c r="K176" s="1420"/>
      <c r="L176" s="1420"/>
      <c r="M176" s="1420"/>
      <c r="N176" s="1420"/>
      <c r="O176" s="1420"/>
      <c r="P176" s="1420"/>
      <c r="Q176" s="1420"/>
      <c r="R176" s="1420"/>
      <c r="S176" s="1705"/>
      <c r="T176" s="1420"/>
      <c r="U176" s="1420"/>
      <c r="V176" s="1420"/>
      <c r="W176" s="1420"/>
      <c r="X176" s="1420"/>
      <c r="Y176" s="1420"/>
      <c r="Z176" s="1420"/>
      <c r="AA176" s="1420"/>
      <c r="AB176" s="1420"/>
      <c r="AC176" s="1420"/>
      <c r="AD176" s="1420"/>
      <c r="AE176" s="1420"/>
      <c r="AF176" s="1420"/>
      <c r="AG176" s="1421"/>
      <c r="AH176" s="1421"/>
      <c r="AI176" s="1421"/>
      <c r="AJ176" s="1421"/>
      <c r="AK176" s="1421"/>
      <c r="AL176" s="1421"/>
      <c r="AM176" s="1421"/>
      <c r="AN176" s="1421"/>
      <c r="AO176" s="1421"/>
      <c r="AP176" s="1421"/>
      <c r="AQ176" s="1421"/>
      <c r="AR176" s="1421"/>
      <c r="AS176" s="1421"/>
      <c r="AT176" s="1421"/>
      <c r="AU176" s="1421"/>
      <c r="AV176" s="1421"/>
      <c r="AW176" s="1421"/>
      <c r="AX176" s="1421"/>
      <c r="AY176" s="1421"/>
      <c r="AZ176" s="1421"/>
      <c r="BA176" s="1422"/>
      <c r="BB176" s="1422"/>
      <c r="BC176" s="1422"/>
      <c r="BD176" s="1422"/>
      <c r="BE176" s="1422"/>
      <c r="BF176" s="1422"/>
      <c r="BG176" s="1422"/>
      <c r="BH176" s="1422"/>
      <c r="BI176" s="1422"/>
      <c r="BJ176" s="1422"/>
      <c r="BK176" s="1422"/>
      <c r="BL176" s="1422"/>
    </row>
    <row r="177" spans="1:64" s="182" customFormat="1" ht="15.75" x14ac:dyDescent="0.25">
      <c r="A177" s="813" t="s">
        <v>3445</v>
      </c>
      <c r="B177" s="1794"/>
      <c r="C177" s="1420"/>
      <c r="D177" s="1420"/>
      <c r="E177" s="1420"/>
      <c r="F177" s="1420"/>
      <c r="G177" s="1420"/>
      <c r="H177" s="1420"/>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17"/>
      <c r="AH177" s="1417"/>
      <c r="AI177" s="1417"/>
      <c r="AJ177" s="1417"/>
      <c r="AK177" s="1417"/>
      <c r="AL177" s="1417"/>
      <c r="AM177" s="1417"/>
      <c r="AN177" s="1417"/>
      <c r="AO177" s="1417"/>
      <c r="AP177" s="1417"/>
      <c r="AQ177" s="1417"/>
      <c r="AR177" s="1417"/>
      <c r="AS177" s="1417"/>
      <c r="AT177" s="1417"/>
      <c r="AU177" s="1417"/>
      <c r="AV177" s="1417"/>
      <c r="AW177" s="1417"/>
      <c r="AX177" s="1417"/>
      <c r="AY177" s="1417"/>
      <c r="AZ177" s="1417"/>
      <c r="BA177" s="1789"/>
      <c r="BB177" s="1789"/>
      <c r="BC177" s="1789"/>
      <c r="BD177" s="1789"/>
      <c r="BE177" s="1789"/>
      <c r="BF177" s="1789"/>
      <c r="BG177" s="1789"/>
      <c r="BH177" s="1789"/>
      <c r="BI177" s="1789"/>
      <c r="BJ177" s="1789"/>
      <c r="BK177" s="1789"/>
      <c r="BL177" s="1789"/>
    </row>
    <row r="178" spans="1:64" x14ac:dyDescent="0.25">
      <c r="A178" s="9104" t="s">
        <v>2843</v>
      </c>
      <c r="B178" s="9106" t="s">
        <v>122</v>
      </c>
      <c r="C178" s="9108" t="s">
        <v>3401</v>
      </c>
      <c r="D178" s="9109"/>
      <c r="E178" s="9109"/>
      <c r="F178" s="9109"/>
      <c r="G178" s="9109"/>
      <c r="H178" s="9109"/>
      <c r="I178" s="9109"/>
      <c r="J178" s="9109"/>
      <c r="K178" s="9109"/>
      <c r="L178" s="9109"/>
      <c r="M178" s="9109"/>
      <c r="N178" s="9109"/>
      <c r="O178" s="9109"/>
      <c r="P178" s="9109"/>
      <c r="Q178" s="9109"/>
      <c r="R178" s="9109"/>
      <c r="S178" s="9110"/>
      <c r="T178" s="1420"/>
      <c r="U178" s="1420"/>
      <c r="V178" s="1420"/>
      <c r="W178" s="1420"/>
      <c r="X178" s="1420"/>
      <c r="Y178" s="1420"/>
      <c r="Z178" s="1420"/>
      <c r="AA178" s="1420"/>
      <c r="AB178" s="1420"/>
      <c r="AC178" s="1420"/>
      <c r="AD178" s="1420"/>
      <c r="AE178" s="1420"/>
      <c r="AF178" s="1420"/>
      <c r="AG178" s="1421"/>
      <c r="AH178" s="1421"/>
      <c r="AI178" s="1421"/>
      <c r="AJ178" s="1421"/>
      <c r="AK178" s="1421"/>
      <c r="AL178" s="1421"/>
      <c r="AM178" s="1421"/>
      <c r="AN178" s="1421"/>
      <c r="AO178" s="1421"/>
      <c r="AP178" s="1421"/>
      <c r="AQ178" s="1421"/>
      <c r="AR178" s="1421"/>
      <c r="AS178" s="1421"/>
      <c r="AT178" s="1421"/>
      <c r="AU178" s="1421"/>
      <c r="AV178" s="1421"/>
      <c r="AW178" s="1421"/>
      <c r="AX178" s="1421"/>
      <c r="AY178" s="1421"/>
      <c r="AZ178" s="1421"/>
      <c r="BA178" s="1422"/>
      <c r="BB178" s="1422"/>
      <c r="BC178" s="1422"/>
      <c r="BD178" s="1422"/>
      <c r="BE178" s="1422"/>
      <c r="BF178" s="1422"/>
      <c r="BG178" s="1422"/>
      <c r="BH178" s="1422"/>
      <c r="BI178" s="1422"/>
      <c r="BJ178" s="1422"/>
      <c r="BK178" s="1422"/>
      <c r="BL178" s="1422"/>
    </row>
    <row r="179" spans="1:64" x14ac:dyDescent="0.25">
      <c r="A179" s="9105"/>
      <c r="B179" s="9107"/>
      <c r="C179" s="1432" t="s">
        <v>740</v>
      </c>
      <c r="D179" s="1433" t="s">
        <v>510</v>
      </c>
      <c r="E179" s="1433" t="s">
        <v>511</v>
      </c>
      <c r="F179" s="1433" t="s">
        <v>72</v>
      </c>
      <c r="G179" s="1433" t="s">
        <v>14</v>
      </c>
      <c r="H179" s="1433" t="s">
        <v>15</v>
      </c>
      <c r="I179" s="1433" t="s">
        <v>16</v>
      </c>
      <c r="J179" s="1433" t="s">
        <v>17</v>
      </c>
      <c r="K179" s="1433" t="s">
        <v>18</v>
      </c>
      <c r="L179" s="1433" t="s">
        <v>19</v>
      </c>
      <c r="M179" s="1433" t="s">
        <v>20</v>
      </c>
      <c r="N179" s="1433" t="s">
        <v>21</v>
      </c>
      <c r="O179" s="1433" t="s">
        <v>22</v>
      </c>
      <c r="P179" s="1433" t="s">
        <v>23</v>
      </c>
      <c r="Q179" s="1433" t="s">
        <v>24</v>
      </c>
      <c r="R179" s="1433" t="s">
        <v>25</v>
      </c>
      <c r="S179" s="1706" t="s">
        <v>26</v>
      </c>
      <c r="T179" s="1420"/>
      <c r="U179" s="1420"/>
      <c r="V179" s="1420"/>
      <c r="W179" s="1420"/>
      <c r="X179" s="1420"/>
      <c r="Y179" s="1420"/>
      <c r="Z179" s="1420"/>
      <c r="AA179" s="1420"/>
      <c r="AB179" s="1420"/>
      <c r="AC179" s="1420"/>
      <c r="AD179" s="1420"/>
      <c r="AE179" s="1420"/>
      <c r="AF179" s="1420"/>
      <c r="AG179" s="1421"/>
      <c r="AH179" s="1421"/>
      <c r="AI179" s="1421"/>
      <c r="AJ179" s="1421"/>
      <c r="AK179" s="1421"/>
      <c r="AL179" s="1421"/>
      <c r="AM179" s="1421"/>
      <c r="AN179" s="1421"/>
      <c r="AO179" s="1421"/>
      <c r="AP179" s="1421"/>
      <c r="AQ179" s="1421"/>
      <c r="AR179" s="1421"/>
      <c r="AS179" s="1421"/>
      <c r="AT179" s="1421"/>
      <c r="AU179" s="1421"/>
      <c r="AV179" s="1421"/>
      <c r="AW179" s="1421"/>
      <c r="AX179" s="1421"/>
      <c r="AY179" s="1421"/>
      <c r="AZ179" s="1421"/>
      <c r="BA179" s="1422"/>
      <c r="BB179" s="1422"/>
      <c r="BC179" s="1422"/>
      <c r="BD179" s="1422"/>
      <c r="BE179" s="1422"/>
      <c r="BF179" s="1422"/>
      <c r="BG179" s="1422"/>
      <c r="BH179" s="1422"/>
      <c r="BI179" s="1422"/>
      <c r="BJ179" s="1422"/>
      <c r="BK179" s="1422"/>
      <c r="BL179" s="1422"/>
    </row>
    <row r="180" spans="1:64" x14ac:dyDescent="0.25">
      <c r="A180" s="1826" t="s">
        <v>3141</v>
      </c>
      <c r="B180" s="40">
        <f>SUM(C180:S180)</f>
        <v>0</v>
      </c>
      <c r="C180" s="82"/>
      <c r="D180" s="83"/>
      <c r="E180" s="83"/>
      <c r="F180" s="83"/>
      <c r="G180" s="83"/>
      <c r="H180" s="83"/>
      <c r="I180" s="83"/>
      <c r="J180" s="83"/>
      <c r="K180" s="83"/>
      <c r="L180" s="83"/>
      <c r="M180" s="83"/>
      <c r="N180" s="83"/>
      <c r="O180" s="83"/>
      <c r="P180" s="83"/>
      <c r="Q180" s="83"/>
      <c r="R180" s="83"/>
      <c r="S180" s="713"/>
      <c r="T180" s="1420"/>
      <c r="U180" s="1420"/>
      <c r="V180" s="1420"/>
      <c r="W180" s="1420"/>
      <c r="X180" s="1420"/>
      <c r="Y180" s="1420"/>
      <c r="Z180" s="1420"/>
      <c r="AA180" s="1420"/>
      <c r="AB180" s="1420"/>
      <c r="AC180" s="1420"/>
      <c r="AD180" s="1420"/>
      <c r="AE180" s="1420"/>
      <c r="AF180" s="1420"/>
      <c r="AG180" s="1421"/>
      <c r="AH180" s="1421"/>
      <c r="AI180" s="1421"/>
      <c r="AJ180" s="1421"/>
      <c r="AK180" s="1421"/>
      <c r="AL180" s="1421"/>
      <c r="AM180" s="1421"/>
      <c r="AN180" s="1421"/>
      <c r="AO180" s="1421"/>
      <c r="AP180" s="1421"/>
      <c r="AQ180" s="1421"/>
      <c r="AR180" s="1421"/>
      <c r="AS180" s="1421"/>
      <c r="AT180" s="1421"/>
      <c r="AU180" s="1421"/>
      <c r="AV180" s="1421"/>
      <c r="AW180" s="1421"/>
      <c r="AX180" s="1421"/>
      <c r="AY180" s="1421"/>
      <c r="AZ180" s="1421"/>
      <c r="BA180" s="1422"/>
      <c r="BB180" s="1422"/>
      <c r="BC180" s="1422"/>
      <c r="BD180" s="1422"/>
      <c r="BE180" s="1422"/>
      <c r="BF180" s="1422"/>
      <c r="BG180" s="1422"/>
      <c r="BH180" s="1422"/>
      <c r="BI180" s="1422"/>
      <c r="BJ180" s="1422"/>
      <c r="BK180" s="1422"/>
      <c r="BL180" s="1422"/>
    </row>
    <row r="181" spans="1:64" x14ac:dyDescent="0.25">
      <c r="A181" s="1826" t="s">
        <v>3446</v>
      </c>
      <c r="B181" s="40">
        <f>SUM(C181:S181)</f>
        <v>0</v>
      </c>
      <c r="C181" s="82"/>
      <c r="D181" s="83"/>
      <c r="E181" s="83"/>
      <c r="F181" s="83"/>
      <c r="G181" s="83"/>
      <c r="H181" s="83"/>
      <c r="I181" s="83"/>
      <c r="J181" s="83"/>
      <c r="K181" s="83"/>
      <c r="L181" s="83"/>
      <c r="M181" s="83"/>
      <c r="N181" s="83"/>
      <c r="O181" s="83"/>
      <c r="P181" s="83"/>
      <c r="Q181" s="83"/>
      <c r="R181" s="83"/>
      <c r="S181" s="713"/>
      <c r="T181" s="1707"/>
      <c r="U181" s="1417"/>
      <c r="V181" s="1417"/>
      <c r="W181" s="1417"/>
      <c r="X181" s="1417"/>
      <c r="Y181" s="1417"/>
      <c r="Z181" s="1417"/>
      <c r="AA181" s="1417"/>
      <c r="AB181" s="1417"/>
      <c r="AC181" s="1417"/>
      <c r="AD181" s="1417"/>
      <c r="AE181" s="1417"/>
      <c r="AF181" s="1417"/>
      <c r="AG181" s="1421"/>
      <c r="AH181" s="1421"/>
      <c r="AI181" s="1421"/>
      <c r="AJ181" s="1421"/>
      <c r="AK181" s="1421"/>
      <c r="AL181" s="1421"/>
      <c r="AM181" s="1421"/>
      <c r="AN181" s="1421"/>
      <c r="AO181" s="1421"/>
      <c r="AP181" s="1421"/>
      <c r="AQ181" s="1421"/>
      <c r="AR181" s="1421"/>
      <c r="AS181" s="1421"/>
      <c r="AT181" s="1421"/>
      <c r="AU181" s="1421"/>
      <c r="AV181" s="1421"/>
      <c r="AW181" s="1421"/>
      <c r="AX181" s="1421"/>
      <c r="AY181" s="1421"/>
      <c r="AZ181" s="1421"/>
      <c r="BA181" s="1422"/>
      <c r="BB181" s="1422"/>
      <c r="BC181" s="1422"/>
      <c r="BD181" s="1422"/>
      <c r="BE181" s="1422"/>
      <c r="BF181" s="1422"/>
      <c r="BG181" s="1422"/>
      <c r="BH181" s="1422"/>
      <c r="BI181" s="1422"/>
      <c r="BJ181" s="1422"/>
      <c r="BK181" s="1422"/>
      <c r="BL181" s="1422"/>
    </row>
    <row r="182" spans="1:64" x14ac:dyDescent="0.25">
      <c r="A182" s="1827" t="s">
        <v>3143</v>
      </c>
      <c r="B182" s="372">
        <f>SUM(C182:S182)</f>
        <v>0</v>
      </c>
      <c r="C182" s="1579"/>
      <c r="D182" s="1580"/>
      <c r="E182" s="1580"/>
      <c r="F182" s="1580"/>
      <c r="G182" s="1580"/>
      <c r="H182" s="1580"/>
      <c r="I182" s="1580"/>
      <c r="J182" s="1580"/>
      <c r="K182" s="1580"/>
      <c r="L182" s="1580"/>
      <c r="M182" s="1580"/>
      <c r="N182" s="1580"/>
      <c r="O182" s="1580"/>
      <c r="P182" s="1580"/>
      <c r="Q182" s="1580"/>
      <c r="R182" s="1580"/>
      <c r="S182" s="1581"/>
      <c r="T182" s="1708"/>
      <c r="U182" s="1708"/>
      <c r="V182" s="1708"/>
      <c r="W182" s="1708"/>
      <c r="X182" s="1708"/>
      <c r="Y182" s="1709"/>
      <c r="Z182" s="1709"/>
      <c r="AA182" s="1709"/>
      <c r="AB182" s="1709"/>
      <c r="AC182" s="1709"/>
      <c r="AD182" s="1709"/>
      <c r="AE182" s="1709"/>
      <c r="AF182" s="1709"/>
      <c r="AG182" s="1651"/>
      <c r="AH182" s="1651"/>
      <c r="AI182" s="1651"/>
      <c r="AJ182" s="1651"/>
      <c r="AK182" s="1651"/>
      <c r="AL182" s="1651"/>
      <c r="AM182" s="1651"/>
      <c r="AN182" s="1651"/>
      <c r="AO182" s="1651"/>
      <c r="AP182" s="1651"/>
      <c r="AQ182" s="1651"/>
      <c r="AR182" s="1651"/>
      <c r="AS182" s="1710"/>
      <c r="AT182" s="1421"/>
      <c r="AU182" s="1421"/>
      <c r="AV182" s="1421"/>
      <c r="AW182" s="1421"/>
      <c r="AX182" s="1421"/>
      <c r="AY182" s="1421"/>
      <c r="AZ182" s="1421"/>
      <c r="BA182" s="1422"/>
      <c r="BB182" s="1422"/>
      <c r="BC182" s="1422"/>
      <c r="BD182" s="1422"/>
      <c r="BE182" s="1422"/>
      <c r="BF182" s="1422"/>
      <c r="BG182" s="1422"/>
      <c r="BH182" s="1422"/>
      <c r="BI182" s="1422"/>
      <c r="BJ182" s="1422"/>
      <c r="BK182" s="1422"/>
      <c r="BL182" s="1422"/>
    </row>
    <row r="183" spans="1:64" s="182" customFormat="1" x14ac:dyDescent="0.25">
      <c r="A183" s="813" t="s">
        <v>3447</v>
      </c>
      <c r="B183" s="233"/>
      <c r="C183" s="1795"/>
      <c r="D183" s="1420"/>
      <c r="E183" s="8043"/>
      <c r="F183" s="8043"/>
      <c r="G183" s="8043"/>
      <c r="H183" s="8043"/>
      <c r="I183" s="8043"/>
      <c r="J183" s="8043"/>
      <c r="K183" s="8043"/>
      <c r="L183" s="8043"/>
      <c r="M183" s="8043"/>
      <c r="N183" s="8043"/>
      <c r="O183" s="8043"/>
      <c r="P183" s="8043"/>
      <c r="Q183" s="8043"/>
      <c r="R183" s="8043"/>
      <c r="S183" s="8043"/>
      <c r="T183" s="8043"/>
      <c r="U183" s="8043"/>
      <c r="V183" s="8043"/>
      <c r="W183" s="8043"/>
      <c r="X183" s="8043"/>
      <c r="Y183" s="8043"/>
      <c r="Z183" s="8043"/>
      <c r="AA183" s="8043"/>
      <c r="AB183" s="8043"/>
      <c r="AC183" s="8043"/>
      <c r="AD183" s="8043"/>
      <c r="AE183" s="8043"/>
      <c r="AF183" s="8043"/>
      <c r="AG183" s="8043"/>
      <c r="AH183" s="8043"/>
      <c r="AI183" s="8043"/>
      <c r="AJ183" s="8043"/>
      <c r="AK183" s="8043"/>
      <c r="AL183" s="8043"/>
      <c r="AM183" s="8043"/>
      <c r="AN183" s="8043"/>
      <c r="AO183" s="1417"/>
      <c r="AP183" s="1417"/>
      <c r="AQ183" s="1417"/>
      <c r="AR183" s="1417"/>
      <c r="AS183" s="1417"/>
      <c r="AT183" s="1417"/>
      <c r="AU183" s="1417"/>
      <c r="AV183" s="1417"/>
      <c r="AW183" s="1417"/>
      <c r="AX183" s="1417"/>
      <c r="AY183" s="1417"/>
      <c r="AZ183" s="1417"/>
      <c r="BA183" s="1789"/>
      <c r="BB183" s="1789"/>
      <c r="BC183" s="1789"/>
      <c r="BD183" s="1789"/>
      <c r="BE183" s="1789"/>
      <c r="BF183" s="1789"/>
      <c r="BG183" s="1789"/>
      <c r="BH183" s="1789"/>
      <c r="BI183" s="1789"/>
      <c r="BJ183" s="1789"/>
      <c r="BK183" s="1789"/>
      <c r="BL183" s="1789"/>
    </row>
    <row r="184" spans="1:64" ht="15" customHeight="1" x14ac:dyDescent="0.25">
      <c r="A184" s="8832" t="s">
        <v>1872</v>
      </c>
      <c r="B184" s="9111" t="s">
        <v>5</v>
      </c>
      <c r="C184" s="7654"/>
      <c r="D184" s="9112"/>
      <c r="E184" s="9116" t="s">
        <v>364</v>
      </c>
      <c r="F184" s="9117"/>
      <c r="G184" s="9117"/>
      <c r="H184" s="9117"/>
      <c r="I184" s="9117"/>
      <c r="J184" s="9117"/>
      <c r="K184" s="9117"/>
      <c r="L184" s="9117"/>
      <c r="M184" s="9117"/>
      <c r="N184" s="9117"/>
      <c r="O184" s="9117"/>
      <c r="P184" s="9117"/>
      <c r="Q184" s="9117"/>
      <c r="R184" s="9117"/>
      <c r="S184" s="9117"/>
      <c r="T184" s="9117"/>
      <c r="U184" s="9117"/>
      <c r="V184" s="9117"/>
      <c r="W184" s="9117"/>
      <c r="X184" s="9117"/>
      <c r="Y184" s="9117"/>
      <c r="Z184" s="9117"/>
      <c r="AA184" s="9117"/>
      <c r="AB184" s="9117"/>
      <c r="AC184" s="9117"/>
      <c r="AD184" s="9117"/>
      <c r="AE184" s="9117"/>
      <c r="AF184" s="9117"/>
      <c r="AG184" s="9117"/>
      <c r="AH184" s="9117"/>
      <c r="AI184" s="9117"/>
      <c r="AJ184" s="9117"/>
      <c r="AK184" s="9117"/>
      <c r="AL184" s="9117"/>
      <c r="AM184" s="9117"/>
      <c r="AN184" s="9118"/>
      <c r="AO184" s="9097" t="s">
        <v>52</v>
      </c>
      <c r="AP184" s="9100" t="s">
        <v>112</v>
      </c>
      <c r="AQ184" s="9100" t="s">
        <v>111</v>
      </c>
      <c r="AR184" s="9101" t="s">
        <v>54</v>
      </c>
      <c r="AS184" s="1421"/>
      <c r="AT184" s="1421"/>
      <c r="AU184" s="1421"/>
      <c r="AV184" s="1421"/>
      <c r="AW184" s="1421"/>
      <c r="AX184" s="1421"/>
      <c r="AY184" s="1421"/>
      <c r="AZ184" s="1421"/>
      <c r="BA184" s="1422"/>
      <c r="BB184" s="1422"/>
      <c r="BC184" s="1422"/>
      <c r="BD184" s="1422"/>
      <c r="BE184" s="1422"/>
      <c r="BF184" s="1422"/>
      <c r="BG184" s="1422"/>
      <c r="BH184" s="1422"/>
      <c r="BI184" s="1422"/>
      <c r="BJ184" s="1422"/>
      <c r="BK184" s="1422"/>
      <c r="BL184" s="1422"/>
    </row>
    <row r="185" spans="1:64" x14ac:dyDescent="0.25">
      <c r="A185" s="8832"/>
      <c r="B185" s="9113"/>
      <c r="C185" s="9114"/>
      <c r="D185" s="9115"/>
      <c r="E185" s="9102" t="s">
        <v>3448</v>
      </c>
      <c r="F185" s="9094" t="s">
        <v>368</v>
      </c>
      <c r="G185" s="9103" t="s">
        <v>3449</v>
      </c>
      <c r="H185" s="9094"/>
      <c r="I185" s="9103" t="s">
        <v>279</v>
      </c>
      <c r="J185" s="9094"/>
      <c r="K185" s="9103" t="s">
        <v>257</v>
      </c>
      <c r="L185" s="9094"/>
      <c r="M185" s="9103" t="s">
        <v>151</v>
      </c>
      <c r="N185" s="9094"/>
      <c r="O185" s="9103" t="s">
        <v>152</v>
      </c>
      <c r="P185" s="9094"/>
      <c r="Q185" s="9093" t="s">
        <v>803</v>
      </c>
      <c r="R185" s="9094"/>
      <c r="S185" s="9103" t="s">
        <v>804</v>
      </c>
      <c r="T185" s="9094"/>
      <c r="U185" s="9103" t="s">
        <v>1832</v>
      </c>
      <c r="V185" s="9094"/>
      <c r="W185" s="9093" t="s">
        <v>1833</v>
      </c>
      <c r="X185" s="9094"/>
      <c r="Y185" s="9080" t="s">
        <v>1834</v>
      </c>
      <c r="Z185" s="9080"/>
      <c r="AA185" s="9080" t="s">
        <v>1835</v>
      </c>
      <c r="AB185" s="9080"/>
      <c r="AC185" s="9080" t="s">
        <v>1836</v>
      </c>
      <c r="AD185" s="9080"/>
      <c r="AE185" s="9080" t="s">
        <v>1837</v>
      </c>
      <c r="AF185" s="9080"/>
      <c r="AG185" s="9080" t="s">
        <v>1838</v>
      </c>
      <c r="AH185" s="9080"/>
      <c r="AI185" s="9080" t="s">
        <v>1839</v>
      </c>
      <c r="AJ185" s="9080"/>
      <c r="AK185" s="9080" t="s">
        <v>1840</v>
      </c>
      <c r="AL185" s="9080"/>
      <c r="AM185" s="9080" t="s">
        <v>26</v>
      </c>
      <c r="AN185" s="9081"/>
      <c r="AO185" s="9098"/>
      <c r="AP185" s="9100"/>
      <c r="AQ185" s="9100"/>
      <c r="AR185" s="9101"/>
      <c r="AS185" s="1421"/>
      <c r="AT185" s="1421"/>
      <c r="AU185" s="1421"/>
      <c r="AV185" s="1421"/>
      <c r="AW185" s="1421"/>
      <c r="AX185" s="1421"/>
      <c r="AY185" s="1421"/>
      <c r="AZ185" s="1421"/>
      <c r="BA185" s="1422"/>
      <c r="BB185" s="1422"/>
      <c r="BC185" s="1422"/>
      <c r="BD185" s="1422"/>
      <c r="BE185" s="1422"/>
      <c r="BF185" s="1422"/>
      <c r="BG185" s="1422"/>
      <c r="BH185" s="1422"/>
      <c r="BI185" s="1422"/>
      <c r="BJ185" s="1422"/>
      <c r="BK185" s="1422"/>
      <c r="BL185" s="1422"/>
    </row>
    <row r="186" spans="1:64" ht="21" customHeight="1" x14ac:dyDescent="0.25">
      <c r="A186" s="8832"/>
      <c r="B186" s="1685" t="s">
        <v>55</v>
      </c>
      <c r="C186" s="1685" t="s">
        <v>81</v>
      </c>
      <c r="D186" s="1685" t="s">
        <v>56</v>
      </c>
      <c r="E186" s="675" t="s">
        <v>81</v>
      </c>
      <c r="F186" s="659" t="s">
        <v>56</v>
      </c>
      <c r="G186" s="675" t="s">
        <v>81</v>
      </c>
      <c r="H186" s="659" t="s">
        <v>56</v>
      </c>
      <c r="I186" s="675" t="s">
        <v>81</v>
      </c>
      <c r="J186" s="659" t="s">
        <v>56</v>
      </c>
      <c r="K186" s="675" t="s">
        <v>81</v>
      </c>
      <c r="L186" s="659" t="s">
        <v>56</v>
      </c>
      <c r="M186" s="675" t="s">
        <v>81</v>
      </c>
      <c r="N186" s="659" t="s">
        <v>56</v>
      </c>
      <c r="O186" s="675" t="s">
        <v>81</v>
      </c>
      <c r="P186" s="659" t="s">
        <v>56</v>
      </c>
      <c r="Q186" s="675" t="s">
        <v>81</v>
      </c>
      <c r="R186" s="659" t="s">
        <v>56</v>
      </c>
      <c r="S186" s="675" t="s">
        <v>81</v>
      </c>
      <c r="T186" s="659" t="s">
        <v>56</v>
      </c>
      <c r="U186" s="675" t="s">
        <v>81</v>
      </c>
      <c r="V186" s="659" t="s">
        <v>56</v>
      </c>
      <c r="W186" s="675" t="s">
        <v>81</v>
      </c>
      <c r="X186" s="659" t="s">
        <v>56</v>
      </c>
      <c r="Y186" s="675" t="s">
        <v>81</v>
      </c>
      <c r="Z186" s="659" t="s">
        <v>56</v>
      </c>
      <c r="AA186" s="675" t="s">
        <v>81</v>
      </c>
      <c r="AB186" s="659" t="s">
        <v>56</v>
      </c>
      <c r="AC186" s="675" t="s">
        <v>81</v>
      </c>
      <c r="AD186" s="659" t="s">
        <v>56</v>
      </c>
      <c r="AE186" s="675" t="s">
        <v>81</v>
      </c>
      <c r="AF186" s="659" t="s">
        <v>56</v>
      </c>
      <c r="AG186" s="675" t="s">
        <v>81</v>
      </c>
      <c r="AH186" s="659" t="s">
        <v>56</v>
      </c>
      <c r="AI186" s="675" t="s">
        <v>81</v>
      </c>
      <c r="AJ186" s="659" t="s">
        <v>56</v>
      </c>
      <c r="AK186" s="675" t="s">
        <v>81</v>
      </c>
      <c r="AL186" s="659" t="s">
        <v>56</v>
      </c>
      <c r="AM186" s="675" t="s">
        <v>81</v>
      </c>
      <c r="AN186" s="660" t="s">
        <v>56</v>
      </c>
      <c r="AO186" s="9099"/>
      <c r="AP186" s="9100"/>
      <c r="AQ186" s="9100"/>
      <c r="AR186" s="9101"/>
      <c r="AS186" s="1421"/>
      <c r="AT186" s="1421"/>
      <c r="AU186" s="1421"/>
      <c r="AV186" s="1421"/>
      <c r="AW186" s="1421"/>
      <c r="AX186" s="1421"/>
      <c r="AY186" s="1421"/>
      <c r="AZ186" s="1421"/>
      <c r="BA186" s="1422"/>
      <c r="BB186" s="1422"/>
      <c r="BC186" s="1422"/>
      <c r="BD186" s="1422"/>
      <c r="BE186" s="1422"/>
      <c r="BF186" s="1422"/>
      <c r="BG186" s="1422"/>
      <c r="BH186" s="1422"/>
      <c r="BI186" s="1422"/>
      <c r="BJ186" s="1422"/>
      <c r="BK186" s="1422"/>
      <c r="BL186" s="1422"/>
    </row>
    <row r="187" spans="1:64" x14ac:dyDescent="0.25">
      <c r="A187" s="1826" t="s">
        <v>3450</v>
      </c>
      <c r="B187" s="1711">
        <f>SUM(C187:D187)</f>
        <v>0</v>
      </c>
      <c r="C187" s="1711">
        <f t="shared" ref="C187:D189" si="40">+E187+G187+I187+K187+M187+O187+Q187+S187+U187+W187+Y187+AA187+AC187+AE187+AG187+AI187+AK187+AM187</f>
        <v>0</v>
      </c>
      <c r="D187" s="1712">
        <f t="shared" si="40"/>
        <v>0</v>
      </c>
      <c r="E187" s="332"/>
      <c r="F187" s="299"/>
      <c r="G187" s="332"/>
      <c r="H187" s="593"/>
      <c r="I187" s="332"/>
      <c r="J187" s="593"/>
      <c r="K187" s="332"/>
      <c r="L187" s="593"/>
      <c r="M187" s="332"/>
      <c r="N187" s="299"/>
      <c r="O187" s="332"/>
      <c r="P187" s="299"/>
      <c r="Q187" s="332"/>
      <c r="R187" s="299"/>
      <c r="S187" s="332"/>
      <c r="T187" s="299"/>
      <c r="U187" s="332"/>
      <c r="V187" s="299"/>
      <c r="W187" s="332"/>
      <c r="X187" s="299"/>
      <c r="Y187" s="332"/>
      <c r="Z187" s="299"/>
      <c r="AA187" s="332"/>
      <c r="AB187" s="299"/>
      <c r="AC187" s="332"/>
      <c r="AD187" s="299"/>
      <c r="AE187" s="332"/>
      <c r="AF187" s="299"/>
      <c r="AG187" s="332"/>
      <c r="AH187" s="299"/>
      <c r="AI187" s="332"/>
      <c r="AJ187" s="299"/>
      <c r="AK187" s="332"/>
      <c r="AL187" s="299"/>
      <c r="AM187" s="332"/>
      <c r="AN187" s="333"/>
      <c r="AO187" s="334"/>
      <c r="AP187" s="332"/>
      <c r="AQ187" s="332"/>
      <c r="AR187" s="300"/>
      <c r="AS187" s="1688" t="str">
        <f>+CA187&amp;CB187&amp;CC187&amp;CD187</f>
        <v/>
      </c>
      <c r="AT187" s="1421"/>
      <c r="AU187" s="1421"/>
      <c r="AV187" s="1421"/>
      <c r="AW187" s="1421"/>
      <c r="AX187" s="1421"/>
      <c r="AY187" s="1421"/>
      <c r="AZ187" s="1421"/>
      <c r="BA187" s="1422"/>
      <c r="BB187" s="1422"/>
      <c r="BC187" s="1422"/>
      <c r="BD187" s="1422"/>
      <c r="BE187" s="1422"/>
      <c r="BF187" s="1422"/>
      <c r="BG187" s="1422"/>
      <c r="BH187" s="1422"/>
      <c r="BI187" s="1422"/>
      <c r="BJ187" s="1422"/>
      <c r="BK187" s="1422"/>
      <c r="BL187" s="1422"/>
    </row>
    <row r="188" spans="1:64" x14ac:dyDescent="0.25">
      <c r="A188" s="1826" t="s">
        <v>3451</v>
      </c>
      <c r="B188" s="1713">
        <f>SUM(C188:D188)</f>
        <v>0</v>
      </c>
      <c r="C188" s="1713">
        <f t="shared" si="40"/>
        <v>0</v>
      </c>
      <c r="D188" s="1714">
        <f t="shared" si="40"/>
        <v>0</v>
      </c>
      <c r="E188" s="41"/>
      <c r="F188" s="44"/>
      <c r="G188" s="41"/>
      <c r="H188" s="63"/>
      <c r="I188" s="41"/>
      <c r="J188" s="63"/>
      <c r="K188" s="41"/>
      <c r="L188" s="63"/>
      <c r="M188" s="41"/>
      <c r="N188" s="44"/>
      <c r="O188" s="41"/>
      <c r="P188" s="44"/>
      <c r="Q188" s="41"/>
      <c r="R188" s="44"/>
      <c r="S188" s="41"/>
      <c r="T188" s="44"/>
      <c r="U188" s="41"/>
      <c r="V188" s="44"/>
      <c r="W188" s="41"/>
      <c r="X188" s="44"/>
      <c r="Y188" s="41"/>
      <c r="Z188" s="44"/>
      <c r="AA188" s="41"/>
      <c r="AB188" s="44"/>
      <c r="AC188" s="41"/>
      <c r="AD188" s="44"/>
      <c r="AE188" s="41"/>
      <c r="AF188" s="44"/>
      <c r="AG188" s="41"/>
      <c r="AH188" s="44"/>
      <c r="AI188" s="41"/>
      <c r="AJ188" s="44"/>
      <c r="AK188" s="41"/>
      <c r="AL188" s="44"/>
      <c r="AM188" s="41"/>
      <c r="AN188" s="335"/>
      <c r="AO188" s="62"/>
      <c r="AP188" s="41"/>
      <c r="AQ188" s="41"/>
      <c r="AR188" s="296"/>
      <c r="AS188" s="1688" t="str">
        <f>+CA188&amp;CB188&amp;CC188&amp;CD188</f>
        <v/>
      </c>
      <c r="AT188" s="1421"/>
      <c r="AU188" s="1421"/>
      <c r="AV188" s="1421"/>
      <c r="AW188" s="1421"/>
      <c r="AX188" s="1421"/>
      <c r="AY188" s="1421"/>
      <c r="AZ188" s="1421"/>
      <c r="BA188" s="1422"/>
      <c r="BB188" s="1422"/>
      <c r="BC188" s="1422"/>
      <c r="BD188" s="1422"/>
      <c r="BE188" s="1422"/>
      <c r="BF188" s="1422"/>
      <c r="BG188" s="1422"/>
      <c r="BH188" s="1422"/>
      <c r="BI188" s="1422"/>
      <c r="BJ188" s="1422"/>
      <c r="BK188" s="1422"/>
      <c r="BL188" s="1422"/>
    </row>
    <row r="189" spans="1:64" x14ac:dyDescent="0.25">
      <c r="A189" s="1826" t="s">
        <v>3452</v>
      </c>
      <c r="B189" s="1715">
        <f>SUM(C189:D189)</f>
        <v>0</v>
      </c>
      <c r="C189" s="1715">
        <f t="shared" si="40"/>
        <v>0</v>
      </c>
      <c r="D189" s="1716">
        <f t="shared" si="40"/>
        <v>0</v>
      </c>
      <c r="E189" s="175"/>
      <c r="F189" s="176"/>
      <c r="G189" s="175"/>
      <c r="H189" s="150"/>
      <c r="I189" s="175"/>
      <c r="J189" s="150"/>
      <c r="K189" s="175"/>
      <c r="L189" s="150"/>
      <c r="M189" s="175"/>
      <c r="N189" s="176"/>
      <c r="O189" s="175"/>
      <c r="P189" s="176"/>
      <c r="Q189" s="175"/>
      <c r="R189" s="176"/>
      <c r="S189" s="175"/>
      <c r="T189" s="176"/>
      <c r="U189" s="175"/>
      <c r="V189" s="176"/>
      <c r="W189" s="175"/>
      <c r="X189" s="176"/>
      <c r="Y189" s="175"/>
      <c r="Z189" s="176"/>
      <c r="AA189" s="175"/>
      <c r="AB189" s="176"/>
      <c r="AC189" s="175"/>
      <c r="AD189" s="176"/>
      <c r="AE189" s="175"/>
      <c r="AF189" s="176"/>
      <c r="AG189" s="175"/>
      <c r="AH189" s="176"/>
      <c r="AI189" s="175"/>
      <c r="AJ189" s="176"/>
      <c r="AK189" s="175"/>
      <c r="AL189" s="176"/>
      <c r="AM189" s="175"/>
      <c r="AN189" s="337"/>
      <c r="AO189" s="149"/>
      <c r="AP189" s="175"/>
      <c r="AQ189" s="175"/>
      <c r="AR189" s="339"/>
      <c r="AS189" s="1688" t="str">
        <f>+CA189&amp;CB189&amp;CC189&amp;CD189</f>
        <v/>
      </c>
      <c r="AT189" s="1421"/>
      <c r="AU189" s="1421"/>
      <c r="AV189" s="1421"/>
      <c r="AW189" s="1421"/>
      <c r="AX189" s="1421"/>
      <c r="AY189" s="1421"/>
      <c r="AZ189" s="1421"/>
      <c r="BA189" s="1422"/>
      <c r="BB189" s="1422"/>
      <c r="BC189" s="1422"/>
      <c r="BD189" s="1422"/>
      <c r="BE189" s="1422"/>
      <c r="BF189" s="1422"/>
      <c r="BG189" s="1422"/>
      <c r="BH189" s="1422"/>
      <c r="BI189" s="1422"/>
      <c r="BJ189" s="1422"/>
      <c r="BK189" s="1422"/>
      <c r="BL189" s="1422"/>
    </row>
    <row r="190" spans="1:64" s="182" customFormat="1" x14ac:dyDescent="0.25">
      <c r="A190" s="1796" t="s">
        <v>3453</v>
      </c>
      <c r="B190" s="1797"/>
      <c r="C190" s="1420"/>
      <c r="D190" s="1420"/>
      <c r="E190" s="1420"/>
      <c r="F190" s="1420"/>
      <c r="G190" s="1420"/>
      <c r="H190" s="1420"/>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17"/>
      <c r="AH190" s="1417"/>
      <c r="AI190" s="1417"/>
      <c r="AJ190" s="1417"/>
      <c r="AK190" s="1417"/>
      <c r="AL190" s="1417"/>
      <c r="AM190" s="1417"/>
      <c r="AN190" s="1417"/>
      <c r="AO190" s="1417"/>
      <c r="AP190" s="1417"/>
      <c r="AQ190" s="1417"/>
      <c r="AR190" s="1417"/>
      <c r="AS190" s="1417"/>
      <c r="AT190" s="1417"/>
      <c r="AU190" s="1417"/>
      <c r="AV190" s="1417"/>
      <c r="AW190" s="1417"/>
      <c r="AX190" s="1417"/>
      <c r="AY190" s="1417"/>
      <c r="AZ190" s="1417"/>
      <c r="BA190" s="1789"/>
      <c r="BB190" s="1789"/>
      <c r="BC190" s="1789"/>
      <c r="BD190" s="1789"/>
      <c r="BE190" s="1789"/>
      <c r="BF190" s="1789"/>
      <c r="BG190" s="1789"/>
      <c r="BH190" s="1789"/>
      <c r="BI190" s="1789"/>
      <c r="BJ190" s="1789"/>
      <c r="BK190" s="1789"/>
      <c r="BL190" s="1789"/>
    </row>
    <row r="191" spans="1:64" x14ac:dyDescent="0.25">
      <c r="A191" s="9082" t="s">
        <v>3454</v>
      </c>
      <c r="B191" s="9084" t="s">
        <v>3308</v>
      </c>
      <c r="C191" s="9086" t="s">
        <v>3455</v>
      </c>
      <c r="D191" s="9087"/>
      <c r="E191" s="9084" t="s">
        <v>3456</v>
      </c>
      <c r="F191" s="9088" t="s">
        <v>3457</v>
      </c>
      <c r="G191" s="9089"/>
      <c r="H191" s="9089"/>
      <c r="I191" s="9089"/>
      <c r="J191" s="9089"/>
      <c r="K191" s="9089"/>
      <c r="L191" s="9089"/>
      <c r="M191" s="9089"/>
      <c r="N191" s="9089"/>
      <c r="O191" s="9089"/>
      <c r="P191" s="9089"/>
      <c r="Q191" s="9089"/>
      <c r="R191" s="9089"/>
      <c r="S191" s="9089"/>
      <c r="T191" s="9090"/>
      <c r="U191" s="9091" t="s">
        <v>3821</v>
      </c>
      <c r="V191" s="1420"/>
      <c r="W191" s="1420"/>
      <c r="X191" s="1420"/>
      <c r="Y191" s="1420"/>
      <c r="Z191" s="1420"/>
      <c r="AA191" s="1420"/>
      <c r="AB191" s="1420"/>
      <c r="AC191" s="1420"/>
      <c r="AD191" s="1420"/>
      <c r="AE191" s="1420"/>
      <c r="AF191" s="1420"/>
      <c r="AG191" s="1421"/>
      <c r="AH191" s="1421"/>
      <c r="AI191" s="1421"/>
      <c r="AJ191" s="1421"/>
      <c r="AK191" s="1421"/>
      <c r="AL191" s="1421"/>
      <c r="AM191" s="1421"/>
      <c r="AN191" s="1421"/>
      <c r="AO191" s="1421"/>
      <c r="AP191" s="1421"/>
      <c r="AQ191" s="1421"/>
      <c r="AR191" s="1421"/>
      <c r="AS191" s="1421"/>
      <c r="AT191" s="1421"/>
      <c r="AU191" s="1421"/>
      <c r="AV191" s="1421"/>
      <c r="AW191" s="1421"/>
      <c r="AX191" s="1421"/>
      <c r="AY191" s="1421"/>
      <c r="AZ191" s="1421"/>
      <c r="BA191" s="1422"/>
      <c r="BB191" s="1422"/>
      <c r="BC191" s="1422"/>
      <c r="BD191" s="1422"/>
      <c r="BE191" s="1422"/>
      <c r="BF191" s="1422"/>
      <c r="BG191" s="1422"/>
      <c r="BH191" s="1422"/>
      <c r="BI191" s="1422"/>
      <c r="BJ191" s="1422"/>
      <c r="BK191" s="1422"/>
      <c r="BL191" s="1422"/>
    </row>
    <row r="192" spans="1:64" ht="25.5" x14ac:dyDescent="0.25">
      <c r="A192" s="9083"/>
      <c r="B192" s="9085"/>
      <c r="C192" s="1717" t="s">
        <v>3458</v>
      </c>
      <c r="D192" s="1717" t="s">
        <v>3459</v>
      </c>
      <c r="E192" s="9085"/>
      <c r="F192" s="1718" t="s">
        <v>58</v>
      </c>
      <c r="G192" s="1718" t="s">
        <v>59</v>
      </c>
      <c r="H192" s="1718" t="s">
        <v>60</v>
      </c>
      <c r="I192" s="1718" t="s">
        <v>61</v>
      </c>
      <c r="J192" s="1718" t="s">
        <v>2281</v>
      </c>
      <c r="K192" s="1718" t="s">
        <v>63</v>
      </c>
      <c r="L192" s="1718" t="s">
        <v>3460</v>
      </c>
      <c r="M192" s="1718" t="s">
        <v>65</v>
      </c>
      <c r="N192" s="1718" t="s">
        <v>3461</v>
      </c>
      <c r="O192" s="1718" t="s">
        <v>3462</v>
      </c>
      <c r="P192" s="1718" t="s">
        <v>3463</v>
      </c>
      <c r="Q192" s="1718" t="s">
        <v>3464</v>
      </c>
      <c r="R192" s="1718" t="s">
        <v>3465</v>
      </c>
      <c r="S192" s="1718" t="s">
        <v>3466</v>
      </c>
      <c r="T192" s="1719" t="s">
        <v>3467</v>
      </c>
      <c r="U192" s="9092"/>
      <c r="V192" s="1420"/>
      <c r="W192" s="1420"/>
      <c r="X192" s="1420"/>
      <c r="Y192" s="1420"/>
      <c r="Z192" s="1420"/>
      <c r="AA192" s="1420"/>
      <c r="AB192" s="1420"/>
      <c r="AC192" s="1420"/>
      <c r="AD192" s="1420"/>
      <c r="AE192" s="1420"/>
      <c r="AF192" s="1420"/>
      <c r="AG192" s="1421"/>
      <c r="AH192" s="1421"/>
      <c r="AI192" s="1421"/>
      <c r="AJ192" s="1421"/>
      <c r="AK192" s="1421"/>
      <c r="AL192" s="1421"/>
      <c r="AM192" s="1421"/>
      <c r="AN192" s="1421"/>
      <c r="AO192" s="1421"/>
      <c r="AP192" s="1421"/>
      <c r="AQ192" s="1421"/>
      <c r="AR192" s="1421"/>
      <c r="AS192" s="1421"/>
      <c r="AT192" s="1421"/>
      <c r="AU192" s="1421"/>
      <c r="AV192" s="1421"/>
      <c r="AW192" s="1421"/>
      <c r="AX192" s="1421"/>
      <c r="AY192" s="1421"/>
      <c r="AZ192" s="1421"/>
      <c r="BA192" s="1422"/>
      <c r="BB192" s="1422"/>
      <c r="BC192" s="1422"/>
      <c r="BD192" s="1422"/>
      <c r="BE192" s="1422"/>
      <c r="BF192" s="1422"/>
      <c r="BG192" s="1422"/>
      <c r="BH192" s="1422"/>
      <c r="BI192" s="1422"/>
      <c r="BJ192" s="1422"/>
      <c r="BK192" s="1422"/>
      <c r="BL192" s="1422"/>
    </row>
    <row r="193" spans="1:64" x14ac:dyDescent="0.25">
      <c r="A193" s="1792" t="s">
        <v>3410</v>
      </c>
      <c r="B193" s="1720">
        <f>SUM(C193:D193)</f>
        <v>0</v>
      </c>
      <c r="C193" s="332"/>
      <c r="D193" s="332"/>
      <c r="E193" s="1721">
        <f>+F193+G193+H193+I193+K193+L193+M193+N193+O193+P193+Q193+R193+S193+T193</f>
        <v>0</v>
      </c>
      <c r="F193" s="41"/>
      <c r="G193" s="41"/>
      <c r="H193" s="41"/>
      <c r="I193" s="41"/>
      <c r="J193" s="1722"/>
      <c r="K193" s="41"/>
      <c r="L193" s="41"/>
      <c r="M193" s="41"/>
      <c r="N193" s="41"/>
      <c r="O193" s="41"/>
      <c r="P193" s="41"/>
      <c r="Q193" s="41"/>
      <c r="R193" s="41"/>
      <c r="S193" s="41"/>
      <c r="T193" s="1723"/>
      <c r="U193" s="299"/>
      <c r="V193" s="1420"/>
      <c r="W193" s="1420"/>
      <c r="X193" s="1420"/>
      <c r="Y193" s="1420"/>
      <c r="Z193" s="1420"/>
      <c r="AA193" s="1420"/>
      <c r="AB193" s="1420"/>
      <c r="AC193" s="1420"/>
      <c r="AD193" s="1420"/>
      <c r="AE193" s="1420"/>
      <c r="AF193" s="1420"/>
      <c r="AG193" s="1421"/>
      <c r="AH193" s="1421"/>
      <c r="AI193" s="1421"/>
      <c r="AJ193" s="1421"/>
      <c r="AK193" s="1421"/>
      <c r="AL193" s="1421"/>
      <c r="AM193" s="1421"/>
      <c r="AN193" s="1421"/>
      <c r="AO193" s="1421"/>
      <c r="AP193" s="1421"/>
      <c r="AQ193" s="1421"/>
      <c r="AR193" s="1421"/>
      <c r="AS193" s="1421"/>
      <c r="AT193" s="1421"/>
      <c r="AU193" s="1421"/>
      <c r="AV193" s="1421"/>
      <c r="AW193" s="1421"/>
      <c r="AX193" s="1421"/>
      <c r="AY193" s="1421"/>
      <c r="AZ193" s="1421"/>
      <c r="BA193" s="1422"/>
      <c r="BB193" s="1422"/>
      <c r="BC193" s="1422"/>
      <c r="BD193" s="1422"/>
      <c r="BE193" s="1422"/>
      <c r="BF193" s="1422"/>
      <c r="BG193" s="1422"/>
      <c r="BH193" s="1422"/>
      <c r="BI193" s="1422"/>
      <c r="BJ193" s="1422"/>
      <c r="BK193" s="1422"/>
      <c r="BL193" s="1422"/>
    </row>
    <row r="194" spans="1:64" x14ac:dyDescent="0.25">
      <c r="A194" s="1792" t="s">
        <v>3468</v>
      </c>
      <c r="B194" s="1724">
        <f>SUM(C194:D194)</f>
        <v>0</v>
      </c>
      <c r="C194" s="41"/>
      <c r="D194" s="41"/>
      <c r="E194" s="846">
        <f>+F194+G194+H194+I194+K194+L194+M194+N194+O194+P194+Q194+R194+S194+T194</f>
        <v>0</v>
      </c>
      <c r="F194" s="41"/>
      <c r="G194" s="41"/>
      <c r="H194" s="41"/>
      <c r="I194" s="41"/>
      <c r="J194" s="1725"/>
      <c r="K194" s="41"/>
      <c r="L194" s="41"/>
      <c r="M194" s="41"/>
      <c r="N194" s="41"/>
      <c r="O194" s="41"/>
      <c r="P194" s="41"/>
      <c r="Q194" s="41"/>
      <c r="R194" s="41"/>
      <c r="S194" s="41"/>
      <c r="T194" s="1723"/>
      <c r="U194" s="44"/>
      <c r="V194" s="1420"/>
      <c r="W194" s="1420"/>
      <c r="X194" s="1420"/>
      <c r="Y194" s="1420"/>
      <c r="Z194" s="1420"/>
      <c r="AA194" s="1420"/>
      <c r="AB194" s="1420"/>
      <c r="AC194" s="1420"/>
      <c r="AD194" s="1420"/>
      <c r="AE194" s="1420"/>
      <c r="AF194" s="1420"/>
      <c r="AG194" s="1421"/>
      <c r="AH194" s="1421"/>
      <c r="AI194" s="1421"/>
      <c r="AJ194" s="1421"/>
      <c r="AK194" s="1421"/>
      <c r="AL194" s="1421"/>
      <c r="AM194" s="1421"/>
      <c r="AN194" s="1421"/>
      <c r="AO194" s="1421"/>
      <c r="AP194" s="1421"/>
      <c r="AQ194" s="1421"/>
      <c r="AR194" s="1421"/>
      <c r="AS194" s="1421"/>
      <c r="AT194" s="1421"/>
      <c r="AU194" s="1421"/>
      <c r="AV194" s="1421"/>
      <c r="AW194" s="1421"/>
      <c r="AX194" s="1421"/>
      <c r="AY194" s="1421"/>
      <c r="AZ194" s="1421"/>
      <c r="BA194" s="1422"/>
      <c r="BB194" s="1422"/>
      <c r="BC194" s="1422"/>
      <c r="BD194" s="1422"/>
      <c r="BE194" s="1422"/>
      <c r="BF194" s="1422"/>
      <c r="BG194" s="1422"/>
      <c r="BH194" s="1422"/>
      <c r="BI194" s="1422"/>
      <c r="BJ194" s="1422"/>
      <c r="BK194" s="1422"/>
      <c r="BL194" s="1422"/>
    </row>
    <row r="195" spans="1:64" x14ac:dyDescent="0.25">
      <c r="A195" s="1792" t="s">
        <v>478</v>
      </c>
      <c r="B195" s="1724">
        <f>SUM(C195:D195)</f>
        <v>0</v>
      </c>
      <c r="C195" s="41"/>
      <c r="D195" s="41"/>
      <c r="E195" s="846">
        <f>SUM(F195:T195)</f>
        <v>0</v>
      </c>
      <c r="F195" s="41"/>
      <c r="G195" s="41"/>
      <c r="H195" s="41"/>
      <c r="I195" s="41"/>
      <c r="J195" s="296"/>
      <c r="K195" s="41"/>
      <c r="L195" s="41"/>
      <c r="M195" s="41"/>
      <c r="N195" s="41"/>
      <c r="O195" s="41"/>
      <c r="P195" s="41"/>
      <c r="Q195" s="41"/>
      <c r="R195" s="41"/>
      <c r="S195" s="41"/>
      <c r="T195" s="1723"/>
      <c r="U195" s="44"/>
      <c r="V195" s="1420"/>
      <c r="W195" s="1420"/>
      <c r="X195" s="1420"/>
      <c r="Y195" s="1420"/>
      <c r="Z195" s="1420"/>
      <c r="AA195" s="1420"/>
      <c r="AB195" s="1420"/>
      <c r="AC195" s="1420"/>
      <c r="AD195" s="1420"/>
      <c r="AE195" s="1420"/>
      <c r="AF195" s="1420"/>
      <c r="AG195" s="1421"/>
      <c r="AH195" s="1421"/>
      <c r="AI195" s="1421"/>
      <c r="AJ195" s="1421"/>
      <c r="AK195" s="1421"/>
      <c r="AL195" s="1421"/>
      <c r="AM195" s="1421"/>
      <c r="AN195" s="1421"/>
      <c r="AO195" s="1421"/>
      <c r="AP195" s="1421"/>
      <c r="AQ195" s="1421"/>
      <c r="AR195" s="1421"/>
      <c r="AS195" s="1421"/>
      <c r="AT195" s="1421"/>
      <c r="AU195" s="1421"/>
      <c r="AV195" s="1421"/>
      <c r="AW195" s="1421"/>
      <c r="AX195" s="1421"/>
      <c r="AY195" s="1421"/>
      <c r="AZ195" s="1421"/>
      <c r="BA195" s="1422"/>
      <c r="BB195" s="1422"/>
      <c r="BC195" s="1422"/>
      <c r="BD195" s="1422"/>
      <c r="BE195" s="1422"/>
      <c r="BF195" s="1422"/>
      <c r="BG195" s="1422"/>
      <c r="BH195" s="1422"/>
      <c r="BI195" s="1422"/>
      <c r="BJ195" s="1422"/>
      <c r="BK195" s="1422"/>
      <c r="BL195" s="1422"/>
    </row>
    <row r="196" spans="1:64" x14ac:dyDescent="0.25">
      <c r="A196" s="1793" t="s">
        <v>3469</v>
      </c>
      <c r="B196" s="1726">
        <f>SUM(C196:D196)</f>
        <v>0</v>
      </c>
      <c r="C196" s="175"/>
      <c r="D196" s="175"/>
      <c r="E196" s="1727">
        <f>+F196+G196+H196+I196+K196+L196+M196+N196+O196+P196+Q196+R196+S196+T196</f>
        <v>0</v>
      </c>
      <c r="F196" s="175"/>
      <c r="G196" s="175"/>
      <c r="H196" s="175"/>
      <c r="I196" s="175"/>
      <c r="J196" s="1728"/>
      <c r="K196" s="175"/>
      <c r="L196" s="175"/>
      <c r="M196" s="175"/>
      <c r="N196" s="175"/>
      <c r="O196" s="175"/>
      <c r="P196" s="175"/>
      <c r="Q196" s="175"/>
      <c r="R196" s="175"/>
      <c r="S196" s="175"/>
      <c r="T196" s="845"/>
      <c r="U196" s="176"/>
      <c r="V196" s="1420"/>
      <c r="W196" s="1420"/>
      <c r="X196" s="1420"/>
      <c r="Y196" s="1420"/>
      <c r="Z196" s="1420"/>
      <c r="AA196" s="1420"/>
      <c r="AB196" s="1420"/>
      <c r="AC196" s="1420"/>
      <c r="AD196" s="1420"/>
      <c r="AE196" s="1420"/>
      <c r="AF196" s="1420"/>
      <c r="AG196" s="1421"/>
      <c r="AH196" s="1421"/>
      <c r="AI196" s="1421"/>
      <c r="AJ196" s="1421"/>
      <c r="AK196" s="1421"/>
      <c r="AL196" s="1421"/>
      <c r="AM196" s="1421"/>
      <c r="AN196" s="1421"/>
      <c r="AO196" s="1421"/>
      <c r="AP196" s="1421"/>
      <c r="AQ196" s="1421"/>
      <c r="AR196" s="1421"/>
      <c r="AS196" s="1421"/>
      <c r="AT196" s="1421"/>
      <c r="AU196" s="1421"/>
      <c r="AV196" s="1421"/>
      <c r="AW196" s="1421"/>
      <c r="AX196" s="1421"/>
      <c r="AY196" s="1421"/>
      <c r="AZ196" s="1421"/>
      <c r="BA196" s="1422"/>
      <c r="BB196" s="1422"/>
      <c r="BC196" s="1422"/>
      <c r="BD196" s="1422"/>
      <c r="BE196" s="1422"/>
      <c r="BF196" s="1422"/>
      <c r="BG196" s="1422"/>
      <c r="BH196" s="1422"/>
      <c r="BI196" s="1422"/>
      <c r="BJ196" s="1422"/>
      <c r="BK196" s="1422"/>
      <c r="BL196" s="1422"/>
    </row>
    <row r="197" spans="1:64" s="182" customFormat="1" x14ac:dyDescent="0.25">
      <c r="A197" s="813" t="s">
        <v>3470</v>
      </c>
      <c r="B197" s="1798"/>
      <c r="C197" s="1420"/>
      <c r="D197" s="1799"/>
      <c r="E197" s="1800"/>
      <c r="F197" s="1420"/>
      <c r="G197" s="1420"/>
      <c r="H197" s="1420"/>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17"/>
      <c r="AH197" s="1417"/>
      <c r="AI197" s="1417"/>
      <c r="AJ197" s="1417"/>
      <c r="AK197" s="1417"/>
      <c r="AL197" s="1417"/>
      <c r="AM197" s="1417"/>
      <c r="AN197" s="1417"/>
      <c r="AO197" s="1417"/>
      <c r="AP197" s="1417"/>
      <c r="AQ197" s="1417"/>
      <c r="AR197" s="1417"/>
      <c r="AS197" s="1417"/>
      <c r="AT197" s="1417"/>
      <c r="AU197" s="1417"/>
      <c r="AV197" s="1417"/>
      <c r="AW197" s="1417"/>
      <c r="AX197" s="1417"/>
      <c r="AY197" s="1417"/>
      <c r="AZ197" s="1417"/>
      <c r="BA197" s="1789"/>
      <c r="BB197" s="1789"/>
      <c r="BC197" s="1789"/>
      <c r="BD197" s="1789"/>
      <c r="BE197" s="1789"/>
      <c r="BF197" s="1789"/>
      <c r="BG197" s="1789"/>
      <c r="BH197" s="1789"/>
      <c r="BI197" s="1789"/>
      <c r="BJ197" s="1789"/>
      <c r="BK197" s="1789"/>
      <c r="BL197" s="1789"/>
    </row>
    <row r="198" spans="1:64" x14ac:dyDescent="0.25">
      <c r="A198" s="9063" t="s">
        <v>3454</v>
      </c>
      <c r="B198" s="9066" t="s">
        <v>3308</v>
      </c>
      <c r="C198" s="9067" t="s">
        <v>3455</v>
      </c>
      <c r="D198" s="9068"/>
      <c r="E198" s="9069"/>
      <c r="F198" s="9052" t="s">
        <v>3456</v>
      </c>
      <c r="G198" s="9073" t="s">
        <v>3471</v>
      </c>
      <c r="H198" s="9073"/>
      <c r="I198" s="9073"/>
      <c r="J198" s="9073"/>
      <c r="K198" s="9073"/>
      <c r="L198" s="9073"/>
      <c r="M198" s="9073"/>
      <c r="N198" s="9073"/>
      <c r="O198" s="9073"/>
      <c r="P198" s="9073"/>
      <c r="Q198" s="9074"/>
      <c r="R198" s="9075" t="s">
        <v>689</v>
      </c>
      <c r="S198" s="1420"/>
      <c r="T198" s="1420"/>
      <c r="U198" s="1420"/>
      <c r="V198" s="1420"/>
      <c r="W198" s="1420"/>
      <c r="X198" s="1420"/>
      <c r="Y198" s="1420"/>
      <c r="Z198" s="1420"/>
      <c r="AA198" s="1420"/>
      <c r="AB198" s="1420"/>
      <c r="AC198" s="1420"/>
      <c r="AD198" s="1420"/>
      <c r="AE198" s="1420"/>
      <c r="AF198" s="1420"/>
      <c r="AG198" s="1421"/>
      <c r="AH198" s="1421"/>
      <c r="AI198" s="1421"/>
      <c r="AJ198" s="1421"/>
      <c r="AK198" s="1421"/>
      <c r="AL198" s="1421"/>
      <c r="AM198" s="1421"/>
      <c r="AN198" s="1421"/>
      <c r="AO198" s="1421"/>
      <c r="AP198" s="1421"/>
      <c r="AQ198" s="1421"/>
      <c r="AR198" s="1421"/>
      <c r="AS198" s="1421"/>
      <c r="AT198" s="1421"/>
      <c r="AU198" s="1421"/>
      <c r="AV198" s="1421"/>
      <c r="AW198" s="1421"/>
      <c r="AX198" s="1421"/>
      <c r="AY198" s="1421"/>
      <c r="AZ198" s="1421"/>
      <c r="BA198" s="1422"/>
      <c r="BB198" s="1422"/>
      <c r="BC198" s="1422"/>
      <c r="BD198" s="1422"/>
      <c r="BE198" s="1422"/>
      <c r="BF198" s="1422"/>
      <c r="BG198" s="1422"/>
      <c r="BH198" s="1422"/>
      <c r="BI198" s="1422"/>
      <c r="BJ198" s="1422"/>
      <c r="BK198" s="1422"/>
      <c r="BL198" s="1422"/>
    </row>
    <row r="199" spans="1:64" x14ac:dyDescent="0.25">
      <c r="A199" s="9064"/>
      <c r="B199" s="9066"/>
      <c r="C199" s="9070"/>
      <c r="D199" s="9071"/>
      <c r="E199" s="9072"/>
      <c r="F199" s="9053"/>
      <c r="G199" s="9078" t="s">
        <v>429</v>
      </c>
      <c r="H199" s="9061" t="s">
        <v>3472</v>
      </c>
      <c r="I199" s="9061" t="s">
        <v>3460</v>
      </c>
      <c r="J199" s="9061" t="s">
        <v>65</v>
      </c>
      <c r="K199" s="9061" t="s">
        <v>3461</v>
      </c>
      <c r="L199" s="9061" t="s">
        <v>3462</v>
      </c>
      <c r="M199" s="9061" t="s">
        <v>3463</v>
      </c>
      <c r="N199" s="9061" t="s">
        <v>3464</v>
      </c>
      <c r="O199" s="9061" t="s">
        <v>3465</v>
      </c>
      <c r="P199" s="9061" t="s">
        <v>3466</v>
      </c>
      <c r="Q199" s="9095" t="s">
        <v>3467</v>
      </c>
      <c r="R199" s="9076"/>
      <c r="S199" s="1420"/>
      <c r="T199" s="1420"/>
      <c r="U199" s="1420"/>
      <c r="V199" s="1420"/>
      <c r="W199" s="1420"/>
      <c r="X199" s="1420"/>
      <c r="Y199" s="1420"/>
      <c r="Z199" s="1420"/>
      <c r="AA199" s="1420"/>
      <c r="AB199" s="1420"/>
      <c r="AC199" s="1420"/>
      <c r="AD199" s="1420"/>
      <c r="AE199" s="1420"/>
      <c r="AF199" s="1420"/>
      <c r="AG199" s="1421"/>
      <c r="AH199" s="1421"/>
      <c r="AI199" s="1421"/>
      <c r="AJ199" s="1421"/>
      <c r="AK199" s="1421"/>
      <c r="AL199" s="1421"/>
      <c r="AM199" s="1421"/>
      <c r="AN199" s="1421"/>
      <c r="AO199" s="1421"/>
      <c r="AP199" s="1421"/>
      <c r="AQ199" s="1421"/>
      <c r="AR199" s="1421"/>
      <c r="AS199" s="1421"/>
      <c r="AT199" s="1421"/>
      <c r="AU199" s="1421"/>
      <c r="AV199" s="1421"/>
      <c r="AW199" s="1421"/>
      <c r="AX199" s="1421"/>
      <c r="AY199" s="1421"/>
      <c r="AZ199" s="1421"/>
      <c r="BA199" s="1422"/>
      <c r="BB199" s="1422"/>
      <c r="BC199" s="1422"/>
      <c r="BD199" s="1422"/>
      <c r="BE199" s="1422"/>
      <c r="BF199" s="1422"/>
      <c r="BG199" s="1422"/>
      <c r="BH199" s="1422"/>
      <c r="BI199" s="1422"/>
      <c r="BJ199" s="1422"/>
      <c r="BK199" s="1422"/>
      <c r="BL199" s="1422"/>
    </row>
    <row r="200" spans="1:64" ht="24" x14ac:dyDescent="0.25">
      <c r="A200" s="9065"/>
      <c r="B200" s="9066"/>
      <c r="C200" s="1729" t="s">
        <v>3403</v>
      </c>
      <c r="D200" s="1729" t="s">
        <v>3473</v>
      </c>
      <c r="E200" s="1729" t="s">
        <v>3405</v>
      </c>
      <c r="F200" s="9054"/>
      <c r="G200" s="9079"/>
      <c r="H200" s="9062"/>
      <c r="I200" s="9062"/>
      <c r="J200" s="9062"/>
      <c r="K200" s="9062"/>
      <c r="L200" s="9062"/>
      <c r="M200" s="9062"/>
      <c r="N200" s="9062"/>
      <c r="O200" s="9062"/>
      <c r="P200" s="9062"/>
      <c r="Q200" s="9096"/>
      <c r="R200" s="9077"/>
      <c r="S200" s="1420"/>
      <c r="T200" s="1420"/>
      <c r="U200" s="1420"/>
      <c r="V200" s="1420"/>
      <c r="W200" s="1420"/>
      <c r="X200" s="1420"/>
      <c r="Y200" s="1420"/>
      <c r="Z200" s="1420"/>
      <c r="AA200" s="1420"/>
      <c r="AB200" s="1420"/>
      <c r="AC200" s="1420"/>
      <c r="AD200" s="1420"/>
      <c r="AE200" s="1420"/>
      <c r="AF200" s="1420"/>
      <c r="AG200" s="1421"/>
      <c r="AH200" s="1421"/>
      <c r="AI200" s="1421"/>
      <c r="AJ200" s="1421"/>
      <c r="AK200" s="1421"/>
      <c r="AL200" s="1421"/>
      <c r="AM200" s="1421"/>
      <c r="AN200" s="1421"/>
      <c r="AO200" s="1421"/>
      <c r="AP200" s="1421"/>
      <c r="AQ200" s="1421"/>
      <c r="AR200" s="1421"/>
      <c r="AS200" s="1421"/>
      <c r="AT200" s="1421"/>
      <c r="AU200" s="1421"/>
      <c r="AV200" s="1421"/>
      <c r="AW200" s="1421"/>
      <c r="AX200" s="1421"/>
      <c r="AY200" s="1421"/>
      <c r="AZ200" s="1421"/>
      <c r="BA200" s="1422"/>
      <c r="BB200" s="1422"/>
      <c r="BC200" s="1422"/>
      <c r="BD200" s="1422"/>
      <c r="BE200" s="1422"/>
      <c r="BF200" s="1422"/>
      <c r="BG200" s="1422"/>
      <c r="BH200" s="1422"/>
      <c r="BI200" s="1422"/>
      <c r="BJ200" s="1422"/>
      <c r="BK200" s="1422"/>
      <c r="BL200" s="1422"/>
    </row>
    <row r="201" spans="1:64" x14ac:dyDescent="0.25">
      <c r="A201" s="1792" t="s">
        <v>3411</v>
      </c>
      <c r="B201" s="1720">
        <f t="shared" ref="B201:B207" si="41">SUM(C201:E201)</f>
        <v>0</v>
      </c>
      <c r="C201" s="41"/>
      <c r="D201" s="41"/>
      <c r="E201" s="41"/>
      <c r="F201" s="1721">
        <f>SUM(G201:Q201)</f>
        <v>0</v>
      </c>
      <c r="G201" s="332"/>
      <c r="H201" s="384"/>
      <c r="I201" s="384"/>
      <c r="J201" s="384"/>
      <c r="K201" s="384"/>
      <c r="L201" s="384"/>
      <c r="M201" s="384"/>
      <c r="N201" s="384"/>
      <c r="O201" s="384"/>
      <c r="P201" s="384"/>
      <c r="Q201" s="333"/>
      <c r="R201" s="299"/>
      <c r="S201" s="1420"/>
      <c r="T201" s="1420"/>
      <c r="U201" s="1420"/>
      <c r="V201" s="1420"/>
      <c r="W201" s="1420"/>
      <c r="X201" s="1420"/>
      <c r="Y201" s="1420"/>
      <c r="Z201" s="1420"/>
      <c r="AA201" s="1420"/>
      <c r="AB201" s="1420"/>
      <c r="AC201" s="1420"/>
      <c r="AD201" s="1420"/>
      <c r="AE201" s="1420"/>
      <c r="AF201" s="1420"/>
      <c r="AG201" s="1421"/>
      <c r="AH201" s="1421"/>
      <c r="AI201" s="1421"/>
      <c r="AJ201" s="1421"/>
      <c r="AK201" s="1421"/>
      <c r="AL201" s="1421"/>
      <c r="AM201" s="1421"/>
      <c r="AN201" s="1421"/>
      <c r="AO201" s="1421"/>
      <c r="AP201" s="1421"/>
      <c r="AQ201" s="1421"/>
      <c r="AR201" s="1421"/>
      <c r="AS201" s="1421"/>
      <c r="AT201" s="1421"/>
      <c r="AU201" s="1421"/>
      <c r="AV201" s="1421"/>
      <c r="AW201" s="1421"/>
      <c r="AX201" s="1421"/>
      <c r="AY201" s="1421"/>
      <c r="AZ201" s="1421"/>
      <c r="BA201" s="1422"/>
      <c r="BB201" s="1422"/>
      <c r="BC201" s="1422"/>
      <c r="BD201" s="1422"/>
      <c r="BE201" s="1422"/>
      <c r="BF201" s="1422"/>
      <c r="BG201" s="1422"/>
      <c r="BH201" s="1422"/>
      <c r="BI201" s="1422"/>
      <c r="BJ201" s="1422"/>
      <c r="BK201" s="1422"/>
      <c r="BL201" s="1422"/>
    </row>
    <row r="202" spans="1:64" x14ac:dyDescent="0.25">
      <c r="A202" s="1792" t="s">
        <v>3410</v>
      </c>
      <c r="B202" s="1730">
        <f t="shared" si="41"/>
        <v>0</v>
      </c>
      <c r="C202" s="41"/>
      <c r="D202" s="41"/>
      <c r="E202" s="41"/>
      <c r="F202" s="1731">
        <f t="shared" ref="F202:F207" si="42">SUM(G202:Q202)</f>
        <v>0</v>
      </c>
      <c r="G202" s="41"/>
      <c r="H202" s="42"/>
      <c r="I202" s="42"/>
      <c r="J202" s="42"/>
      <c r="K202" s="42"/>
      <c r="L202" s="42"/>
      <c r="M202" s="42"/>
      <c r="N202" s="42"/>
      <c r="O202" s="42"/>
      <c r="P202" s="42"/>
      <c r="Q202" s="335"/>
      <c r="R202" s="44"/>
      <c r="S202" s="1420"/>
      <c r="T202" s="1420"/>
      <c r="U202" s="1420"/>
      <c r="V202" s="1420"/>
      <c r="W202" s="1420"/>
      <c r="X202" s="1420"/>
      <c r="Y202" s="1420"/>
      <c r="Z202" s="1420"/>
      <c r="AA202" s="1420"/>
      <c r="AB202" s="1420"/>
      <c r="AC202" s="1420"/>
      <c r="AD202" s="1420"/>
      <c r="AE202" s="1420"/>
      <c r="AF202" s="1420"/>
      <c r="AG202" s="1421"/>
      <c r="AH202" s="1421"/>
      <c r="AI202" s="1421"/>
      <c r="AJ202" s="1421"/>
      <c r="AK202" s="1421"/>
      <c r="AL202" s="1421"/>
      <c r="AM202" s="1421"/>
      <c r="AN202" s="1421"/>
      <c r="AO202" s="1421"/>
      <c r="AP202" s="1421"/>
      <c r="AQ202" s="1421"/>
      <c r="AR202" s="1421"/>
      <c r="AS202" s="1421"/>
      <c r="AT202" s="1421"/>
      <c r="AU202" s="1421"/>
      <c r="AV202" s="1421"/>
      <c r="AW202" s="1421"/>
      <c r="AX202" s="1421"/>
      <c r="AY202" s="1421"/>
      <c r="AZ202" s="1421"/>
      <c r="BA202" s="1422"/>
      <c r="BB202" s="1422"/>
      <c r="BC202" s="1422"/>
      <c r="BD202" s="1422"/>
      <c r="BE202" s="1422"/>
      <c r="BF202" s="1422"/>
      <c r="BG202" s="1422"/>
      <c r="BH202" s="1422"/>
      <c r="BI202" s="1422"/>
      <c r="BJ202" s="1422"/>
      <c r="BK202" s="1422"/>
      <c r="BL202" s="1422"/>
    </row>
    <row r="203" spans="1:64" x14ac:dyDescent="0.25">
      <c r="A203" s="1792" t="s">
        <v>3474</v>
      </c>
      <c r="B203" s="1732">
        <f t="shared" si="41"/>
        <v>0</v>
      </c>
      <c r="C203" s="41"/>
      <c r="D203" s="41"/>
      <c r="E203" s="41"/>
      <c r="F203" s="1731">
        <f t="shared" si="42"/>
        <v>0</v>
      </c>
      <c r="G203" s="41"/>
      <c r="H203" s="42"/>
      <c r="I203" s="42"/>
      <c r="J203" s="42"/>
      <c r="K203" s="42"/>
      <c r="L203" s="42"/>
      <c r="M203" s="42"/>
      <c r="N203" s="42"/>
      <c r="O203" s="42"/>
      <c r="P203" s="42"/>
      <c r="Q203" s="335"/>
      <c r="R203" s="44"/>
      <c r="S203" s="1420"/>
      <c r="T203" s="1420"/>
      <c r="U203" s="1420"/>
      <c r="V203" s="1420"/>
      <c r="W203" s="1420"/>
      <c r="X203" s="1420"/>
      <c r="Y203" s="1420"/>
      <c r="Z203" s="1420"/>
      <c r="AA203" s="1420"/>
      <c r="AB203" s="1420"/>
      <c r="AC203" s="1420"/>
      <c r="AD203" s="1420"/>
      <c r="AE203" s="1420"/>
      <c r="AF203" s="1420"/>
      <c r="AG203" s="1421"/>
      <c r="AH203" s="1421"/>
      <c r="AI203" s="1421"/>
      <c r="AJ203" s="1421"/>
      <c r="AK203" s="1421"/>
      <c r="AL203" s="1421"/>
      <c r="AM203" s="1421"/>
      <c r="AN203" s="1421"/>
      <c r="AO203" s="1421"/>
      <c r="AP203" s="1421"/>
      <c r="AQ203" s="1421"/>
      <c r="AR203" s="1421"/>
      <c r="AS203" s="1421"/>
      <c r="AT203" s="1421"/>
      <c r="AU203" s="1421"/>
      <c r="AV203" s="1421"/>
      <c r="AW203" s="1421"/>
      <c r="AX203" s="1421"/>
      <c r="AY203" s="1421"/>
      <c r="AZ203" s="1421"/>
      <c r="BA203" s="1422"/>
      <c r="BB203" s="1422"/>
      <c r="BC203" s="1422"/>
      <c r="BD203" s="1422"/>
      <c r="BE203" s="1422"/>
      <c r="BF203" s="1422"/>
      <c r="BG203" s="1422"/>
      <c r="BH203" s="1422"/>
      <c r="BI203" s="1422"/>
      <c r="BJ203" s="1422"/>
      <c r="BK203" s="1422"/>
      <c r="BL203" s="1422"/>
    </row>
    <row r="204" spans="1:64" x14ac:dyDescent="0.25">
      <c r="A204" s="1792" t="s">
        <v>3475</v>
      </c>
      <c r="B204" s="1732">
        <f t="shared" si="41"/>
        <v>0</v>
      </c>
      <c r="C204" s="41"/>
      <c r="D204" s="41"/>
      <c r="E204" s="41"/>
      <c r="F204" s="1731">
        <f t="shared" si="42"/>
        <v>0</v>
      </c>
      <c r="G204" s="41"/>
      <c r="H204" s="42"/>
      <c r="I204" s="42"/>
      <c r="J204" s="42"/>
      <c r="K204" s="42"/>
      <c r="L204" s="42"/>
      <c r="M204" s="42"/>
      <c r="N204" s="42"/>
      <c r="O204" s="42"/>
      <c r="P204" s="42"/>
      <c r="Q204" s="335"/>
      <c r="R204" s="44"/>
      <c r="S204" s="1420"/>
      <c r="T204" s="1420"/>
      <c r="U204" s="1420"/>
      <c r="V204" s="1420"/>
      <c r="W204" s="1420"/>
      <c r="X204" s="1420"/>
      <c r="Y204" s="1420"/>
      <c r="Z204" s="1420"/>
      <c r="AA204" s="1420"/>
      <c r="AB204" s="1420"/>
      <c r="AC204" s="1420"/>
      <c r="AD204" s="1420"/>
      <c r="AE204" s="1420"/>
      <c r="AF204" s="1420"/>
      <c r="AG204" s="1421"/>
      <c r="AH204" s="1421"/>
      <c r="AI204" s="1421"/>
      <c r="AJ204" s="1421"/>
      <c r="AK204" s="1421"/>
      <c r="AL204" s="1421"/>
      <c r="AM204" s="1421"/>
      <c r="AN204" s="1421"/>
      <c r="AO204" s="1421"/>
      <c r="AP204" s="1421"/>
      <c r="AQ204" s="1421"/>
      <c r="AR204" s="1421"/>
      <c r="AS204" s="1421"/>
      <c r="AT204" s="1421"/>
      <c r="AU204" s="1421"/>
      <c r="AV204" s="1421"/>
      <c r="AW204" s="1421"/>
      <c r="AX204" s="1421"/>
      <c r="AY204" s="1421"/>
      <c r="AZ204" s="1421"/>
      <c r="BA204" s="1422"/>
      <c r="BB204" s="1422"/>
      <c r="BC204" s="1422"/>
      <c r="BD204" s="1422"/>
      <c r="BE204" s="1422"/>
      <c r="BF204" s="1422"/>
      <c r="BG204" s="1422"/>
      <c r="BH204" s="1422"/>
      <c r="BI204" s="1422"/>
      <c r="BJ204" s="1422"/>
      <c r="BK204" s="1422"/>
      <c r="BL204" s="1422"/>
    </row>
    <row r="205" spans="1:64" x14ac:dyDescent="0.25">
      <c r="A205" s="1792" t="s">
        <v>3476</v>
      </c>
      <c r="B205" s="1724">
        <f t="shared" si="41"/>
        <v>0</v>
      </c>
      <c r="C205" s="41"/>
      <c r="D205" s="41"/>
      <c r="E205" s="41"/>
      <c r="F205" s="1731">
        <f t="shared" si="42"/>
        <v>0</v>
      </c>
      <c r="G205" s="41"/>
      <c r="H205" s="42"/>
      <c r="I205" s="42"/>
      <c r="J205" s="42"/>
      <c r="K205" s="42"/>
      <c r="L205" s="42"/>
      <c r="M205" s="42"/>
      <c r="N205" s="42"/>
      <c r="O205" s="42"/>
      <c r="P205" s="42"/>
      <c r="Q205" s="335"/>
      <c r="R205" s="44"/>
      <c r="S205" s="1420"/>
      <c r="T205" s="1420"/>
      <c r="U205" s="1420"/>
      <c r="V205" s="1420"/>
      <c r="W205" s="1420"/>
      <c r="X205" s="1420"/>
      <c r="Y205" s="1420"/>
      <c r="Z205" s="1420"/>
      <c r="AA205" s="1420"/>
      <c r="AB205" s="1420"/>
      <c r="AC205" s="1420"/>
      <c r="AD205" s="1420"/>
      <c r="AE205" s="1420"/>
      <c r="AF205" s="1420"/>
      <c r="AG205" s="1421"/>
      <c r="AH205" s="1421"/>
      <c r="AI205" s="1421"/>
      <c r="AJ205" s="1421"/>
      <c r="AK205" s="1421"/>
      <c r="AL205" s="1421"/>
      <c r="AM205" s="1421"/>
      <c r="AN205" s="1421"/>
      <c r="AO205" s="1421"/>
      <c r="AP205" s="1421"/>
      <c r="AQ205" s="1421"/>
      <c r="AR205" s="1421"/>
      <c r="AS205" s="1421"/>
      <c r="AT205" s="1421"/>
      <c r="AU205" s="1421"/>
      <c r="AV205" s="1421"/>
      <c r="AW205" s="1421"/>
      <c r="AX205" s="1421"/>
      <c r="AY205" s="1421"/>
      <c r="AZ205" s="1421"/>
      <c r="BA205" s="1422"/>
      <c r="BB205" s="1422"/>
      <c r="BC205" s="1422"/>
      <c r="BD205" s="1422"/>
      <c r="BE205" s="1422"/>
      <c r="BF205" s="1422"/>
      <c r="BG205" s="1422"/>
      <c r="BH205" s="1422"/>
      <c r="BI205" s="1422"/>
      <c r="BJ205" s="1422"/>
      <c r="BK205" s="1422"/>
      <c r="BL205" s="1422"/>
    </row>
    <row r="206" spans="1:64" x14ac:dyDescent="0.25">
      <c r="A206" s="1792" t="s">
        <v>478</v>
      </c>
      <c r="B206" s="1724">
        <f t="shared" si="41"/>
        <v>0</v>
      </c>
      <c r="C206" s="41"/>
      <c r="D206" s="41"/>
      <c r="E206" s="41"/>
      <c r="F206" s="1731">
        <f t="shared" si="42"/>
        <v>0</v>
      </c>
      <c r="G206" s="41"/>
      <c r="H206" s="42"/>
      <c r="I206" s="42"/>
      <c r="J206" s="42"/>
      <c r="K206" s="42"/>
      <c r="L206" s="42"/>
      <c r="M206" s="42"/>
      <c r="N206" s="42"/>
      <c r="O206" s="42"/>
      <c r="P206" s="42"/>
      <c r="Q206" s="335"/>
      <c r="R206" s="44"/>
      <c r="S206" s="1420"/>
      <c r="T206" s="1420"/>
      <c r="U206" s="1420"/>
      <c r="V206" s="1420"/>
      <c r="W206" s="1420"/>
      <c r="X206" s="1420"/>
      <c r="Y206" s="1420"/>
      <c r="Z206" s="1420"/>
      <c r="AA206" s="1420"/>
      <c r="AB206" s="1420"/>
      <c r="AC206" s="1420"/>
      <c r="AD206" s="1420"/>
      <c r="AE206" s="1420"/>
      <c r="AF206" s="1420"/>
      <c r="AG206" s="1421"/>
      <c r="AH206" s="1421"/>
      <c r="AI206" s="1421"/>
      <c r="AJ206" s="1421"/>
      <c r="AK206" s="1421"/>
      <c r="AL206" s="1421"/>
      <c r="AM206" s="1421"/>
      <c r="AN206" s="1421"/>
      <c r="AO206" s="1421"/>
      <c r="AP206" s="1421"/>
      <c r="AQ206" s="1421"/>
      <c r="AR206" s="1421"/>
      <c r="AS206" s="1421"/>
      <c r="AT206" s="1421"/>
      <c r="AU206" s="1421"/>
      <c r="AV206" s="1421"/>
      <c r="AW206" s="1421"/>
      <c r="AX206" s="1421"/>
      <c r="AY206" s="1421"/>
      <c r="AZ206" s="1421"/>
      <c r="BA206" s="1422"/>
      <c r="BB206" s="1422"/>
      <c r="BC206" s="1422"/>
      <c r="BD206" s="1422"/>
      <c r="BE206" s="1422"/>
      <c r="BF206" s="1422"/>
      <c r="BG206" s="1422"/>
      <c r="BH206" s="1422"/>
      <c r="BI206" s="1422"/>
      <c r="BJ206" s="1422"/>
      <c r="BK206" s="1422"/>
      <c r="BL206" s="1422"/>
    </row>
    <row r="207" spans="1:64" x14ac:dyDescent="0.25">
      <c r="A207" s="1793" t="s">
        <v>3477</v>
      </c>
      <c r="B207" s="1733">
        <f t="shared" si="41"/>
        <v>0</v>
      </c>
      <c r="C207" s="175"/>
      <c r="D207" s="175"/>
      <c r="E207" s="175"/>
      <c r="F207" s="1734">
        <f t="shared" si="42"/>
        <v>0</v>
      </c>
      <c r="G207" s="175"/>
      <c r="H207" s="338"/>
      <c r="I207" s="338"/>
      <c r="J207" s="338"/>
      <c r="K207" s="338"/>
      <c r="L207" s="338"/>
      <c r="M207" s="338"/>
      <c r="N207" s="338"/>
      <c r="O207" s="338"/>
      <c r="P207" s="338"/>
      <c r="Q207" s="337"/>
      <c r="R207" s="176"/>
      <c r="S207" s="1420"/>
      <c r="T207" s="1420"/>
      <c r="U207" s="1420"/>
      <c r="V207" s="1420"/>
      <c r="W207" s="1420"/>
      <c r="X207" s="1420"/>
      <c r="Y207" s="1420"/>
      <c r="Z207" s="1420"/>
      <c r="AA207" s="1420"/>
      <c r="AB207" s="1420"/>
      <c r="AC207" s="1420"/>
      <c r="AD207" s="1420"/>
      <c r="AE207" s="1420"/>
      <c r="AF207" s="1420"/>
      <c r="AG207" s="1421"/>
      <c r="AH207" s="1421"/>
      <c r="AI207" s="1421"/>
      <c r="AJ207" s="1421"/>
      <c r="AK207" s="1421"/>
      <c r="AL207" s="1421"/>
      <c r="AM207" s="1421"/>
      <c r="AN207" s="1421"/>
      <c r="AO207" s="1421"/>
      <c r="AP207" s="1421"/>
      <c r="AQ207" s="1421"/>
      <c r="AR207" s="1421"/>
      <c r="AS207" s="1421"/>
      <c r="AT207" s="1421"/>
      <c r="AU207" s="1421"/>
      <c r="AV207" s="1421"/>
      <c r="AW207" s="1421"/>
      <c r="AX207" s="1421"/>
      <c r="AY207" s="1421"/>
      <c r="AZ207" s="1421"/>
      <c r="BA207" s="1422"/>
      <c r="BB207" s="1422"/>
      <c r="BC207" s="1422"/>
      <c r="BD207" s="1422"/>
      <c r="BE207" s="1422"/>
      <c r="BF207" s="1422"/>
      <c r="BG207" s="1422"/>
      <c r="BH207" s="1422"/>
      <c r="BI207" s="1422"/>
      <c r="BJ207" s="1422"/>
      <c r="BK207" s="1422"/>
      <c r="BL207" s="1422"/>
    </row>
    <row r="208" spans="1:64" s="182" customFormat="1" x14ac:dyDescent="0.25">
      <c r="A208" s="813" t="s">
        <v>3478</v>
      </c>
      <c r="B208" s="1801"/>
      <c r="C208" s="1420"/>
      <c r="D208" s="1420"/>
      <c r="E208" s="1420"/>
      <c r="F208" s="1420"/>
      <c r="G208" s="1420"/>
      <c r="H208" s="1420"/>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17"/>
      <c r="AH208" s="1417"/>
      <c r="AI208" s="1417"/>
      <c r="AJ208" s="1417"/>
      <c r="AK208" s="1417"/>
      <c r="AL208" s="1417"/>
      <c r="AM208" s="1417"/>
      <c r="AN208" s="1417"/>
      <c r="AO208" s="1417"/>
      <c r="AP208" s="1417"/>
      <c r="AQ208" s="1417"/>
      <c r="AR208" s="1417"/>
      <c r="AS208" s="1417"/>
      <c r="AT208" s="1417"/>
      <c r="AU208" s="1417"/>
      <c r="AV208" s="1417"/>
      <c r="AW208" s="1417"/>
      <c r="AX208" s="1417"/>
      <c r="AY208" s="1417"/>
      <c r="AZ208" s="1417"/>
      <c r="BA208" s="1789"/>
      <c r="BB208" s="1789"/>
      <c r="BC208" s="1789"/>
      <c r="BD208" s="1789"/>
      <c r="BE208" s="1789"/>
      <c r="BF208" s="1789"/>
      <c r="BG208" s="1789"/>
      <c r="BH208" s="1789"/>
      <c r="BI208" s="1789"/>
      <c r="BJ208" s="1789"/>
      <c r="BK208" s="1789"/>
      <c r="BL208" s="1789"/>
    </row>
    <row r="209" spans="1:64" x14ac:dyDescent="0.25">
      <c r="A209" s="9040" t="s">
        <v>168</v>
      </c>
      <c r="B209" s="9043" t="s">
        <v>3308</v>
      </c>
      <c r="C209" s="9046" t="s">
        <v>3479</v>
      </c>
      <c r="D209" s="9047"/>
      <c r="E209" s="9048"/>
      <c r="F209" s="9052" t="s">
        <v>3456</v>
      </c>
      <c r="G209" s="9055" t="s">
        <v>3471</v>
      </c>
      <c r="H209" s="9056"/>
      <c r="I209" s="9056"/>
      <c r="J209" s="9056"/>
      <c r="K209" s="9056"/>
      <c r="L209" s="9057"/>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1"/>
      <c r="AH209" s="1421"/>
      <c r="AI209" s="1421"/>
      <c r="AJ209" s="1421"/>
      <c r="AK209" s="1421"/>
      <c r="AL209" s="1421"/>
      <c r="AM209" s="1421"/>
      <c r="AN209" s="1421"/>
      <c r="AO209" s="1421"/>
      <c r="AP209" s="1421"/>
      <c r="AQ209" s="1421"/>
      <c r="AR209" s="1421"/>
      <c r="AS209" s="1421"/>
      <c r="AT209" s="1421"/>
      <c r="AU209" s="1421"/>
      <c r="AV209" s="1421"/>
      <c r="AW209" s="1421"/>
      <c r="AX209" s="1421"/>
      <c r="AY209" s="1421"/>
      <c r="AZ209" s="1421"/>
      <c r="BA209" s="1422"/>
      <c r="BB209" s="1422"/>
      <c r="BC209" s="1422"/>
      <c r="BD209" s="1422"/>
      <c r="BE209" s="1422"/>
      <c r="BF209" s="1422"/>
      <c r="BG209" s="1422"/>
      <c r="BH209" s="1422"/>
      <c r="BI209" s="1422"/>
      <c r="BJ209" s="1422"/>
      <c r="BK209" s="1422"/>
      <c r="BL209" s="1422"/>
    </row>
    <row r="210" spans="1:64" x14ac:dyDescent="0.25">
      <c r="A210" s="9041"/>
      <c r="B210" s="9044"/>
      <c r="C210" s="9049"/>
      <c r="D210" s="9050"/>
      <c r="E210" s="9051"/>
      <c r="F210" s="9053"/>
      <c r="G210" s="9058" t="s">
        <v>3480</v>
      </c>
      <c r="H210" s="9059"/>
      <c r="I210" s="9059"/>
      <c r="J210" s="9059"/>
      <c r="K210" s="9059"/>
      <c r="L210" s="906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1"/>
      <c r="AH210" s="1421"/>
      <c r="AI210" s="1421"/>
      <c r="AJ210" s="1421"/>
      <c r="AK210" s="1421"/>
      <c r="AL210" s="1421"/>
      <c r="AM210" s="1421"/>
      <c r="AN210" s="1421"/>
      <c r="AO210" s="1421"/>
      <c r="AP210" s="1421"/>
      <c r="AQ210" s="1421"/>
      <c r="AR210" s="1421"/>
      <c r="AS210" s="1421"/>
      <c r="AT210" s="1421"/>
      <c r="AU210" s="1421"/>
      <c r="AV210" s="1421"/>
      <c r="AW210" s="1421"/>
      <c r="AX210" s="1421"/>
      <c r="AY210" s="1421"/>
      <c r="AZ210" s="1421"/>
      <c r="BA210" s="1422"/>
      <c r="BB210" s="1422"/>
      <c r="BC210" s="1422"/>
      <c r="BD210" s="1422"/>
      <c r="BE210" s="1422"/>
      <c r="BF210" s="1422"/>
      <c r="BG210" s="1422"/>
      <c r="BH210" s="1422"/>
      <c r="BI210" s="1422"/>
      <c r="BJ210" s="1422"/>
      <c r="BK210" s="1422"/>
      <c r="BL210" s="1422"/>
    </row>
    <row r="211" spans="1:64" ht="24" x14ac:dyDescent="0.25">
      <c r="A211" s="9042"/>
      <c r="B211" s="9045"/>
      <c r="C211" s="1735" t="s">
        <v>3481</v>
      </c>
      <c r="D211" s="1735" t="s">
        <v>3482</v>
      </c>
      <c r="E211" s="1735" t="s">
        <v>3483</v>
      </c>
      <c r="F211" s="9054"/>
      <c r="G211" s="1736" t="s">
        <v>3472</v>
      </c>
      <c r="H211" s="1737" t="s">
        <v>3484</v>
      </c>
      <c r="I211" s="1737" t="s">
        <v>3485</v>
      </c>
      <c r="J211" s="1737" t="s">
        <v>3486</v>
      </c>
      <c r="K211" s="1737" t="s">
        <v>3487</v>
      </c>
      <c r="L211" s="1738" t="s">
        <v>3488</v>
      </c>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1"/>
      <c r="AH211" s="1421"/>
      <c r="AI211" s="1421"/>
      <c r="AJ211" s="1421"/>
      <c r="AK211" s="1421"/>
      <c r="AL211" s="1421"/>
      <c r="AM211" s="1421"/>
      <c r="AN211" s="1421"/>
      <c r="AO211" s="1421"/>
      <c r="AP211" s="1421"/>
      <c r="AQ211" s="1421"/>
      <c r="AR211" s="1421"/>
      <c r="AS211" s="1421"/>
      <c r="AT211" s="1421"/>
      <c r="AU211" s="1421"/>
      <c r="AV211" s="1421"/>
      <c r="AW211" s="1421"/>
      <c r="AX211" s="1421"/>
      <c r="AY211" s="1421"/>
      <c r="AZ211" s="1421"/>
      <c r="BA211" s="1422"/>
      <c r="BB211" s="1422"/>
      <c r="BC211" s="1422"/>
      <c r="BD211" s="1422"/>
      <c r="BE211" s="1422"/>
      <c r="BF211" s="1422"/>
      <c r="BG211" s="1422"/>
      <c r="BH211" s="1422"/>
      <c r="BI211" s="1422"/>
      <c r="BJ211" s="1422"/>
      <c r="BK211" s="1422"/>
      <c r="BL211" s="1422"/>
    </row>
    <row r="212" spans="1:64" x14ac:dyDescent="0.25">
      <c r="A212" s="1792" t="s">
        <v>3489</v>
      </c>
      <c r="B212" s="1739">
        <f>SUM(C212:D212)</f>
        <v>0</v>
      </c>
      <c r="C212" s="332"/>
      <c r="D212" s="332"/>
      <c r="E212" s="1740"/>
      <c r="F212" s="1721">
        <f>SUM(G212:L212)</f>
        <v>0</v>
      </c>
      <c r="G212" s="704"/>
      <c r="H212" s="373"/>
      <c r="I212" s="373"/>
      <c r="J212" s="373"/>
      <c r="K212" s="373"/>
      <c r="L212" s="299"/>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1"/>
      <c r="AH212" s="1421"/>
      <c r="AI212" s="1421"/>
      <c r="AJ212" s="1421"/>
      <c r="AK212" s="1421"/>
      <c r="AL212" s="1421"/>
      <c r="AM212" s="1421"/>
      <c r="AN212" s="1421"/>
      <c r="AO212" s="1421"/>
      <c r="AP212" s="1421"/>
      <c r="AQ212" s="1421"/>
      <c r="AR212" s="1421"/>
      <c r="AS212" s="1421"/>
      <c r="AT212" s="1421"/>
      <c r="AU212" s="1421"/>
      <c r="AV212" s="1421"/>
      <c r="AW212" s="1421"/>
      <c r="AX212" s="1421"/>
      <c r="AY212" s="1421"/>
      <c r="AZ212" s="1421"/>
      <c r="BA212" s="1422"/>
      <c r="BB212" s="1422"/>
      <c r="BC212" s="1422"/>
      <c r="BD212" s="1422"/>
      <c r="BE212" s="1422"/>
      <c r="BF212" s="1422"/>
      <c r="BG212" s="1422"/>
      <c r="BH212" s="1422"/>
      <c r="BI212" s="1422"/>
      <c r="BJ212" s="1422"/>
      <c r="BK212" s="1422"/>
      <c r="BL212" s="1422"/>
    </row>
    <row r="213" spans="1:64" x14ac:dyDescent="0.25">
      <c r="A213" s="1792" t="s">
        <v>3490</v>
      </c>
      <c r="B213" s="1741">
        <f>SUM(C213:E213)</f>
        <v>0</v>
      </c>
      <c r="C213" s="41"/>
      <c r="D213" s="41"/>
      <c r="E213" s="41"/>
      <c r="F213" s="1731">
        <f>SUM(G213:L213)</f>
        <v>0</v>
      </c>
      <c r="G213" s="41"/>
      <c r="H213" s="42"/>
      <c r="I213" s="42"/>
      <c r="J213" s="42"/>
      <c r="K213" s="42"/>
      <c r="L213" s="44"/>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1"/>
      <c r="AH213" s="1421"/>
      <c r="AI213" s="1421"/>
      <c r="AJ213" s="1421"/>
      <c r="AK213" s="1421"/>
      <c r="AL213" s="1421"/>
      <c r="AM213" s="1421"/>
      <c r="AN213" s="1421"/>
      <c r="AO213" s="1421"/>
      <c r="AP213" s="1421"/>
      <c r="AQ213" s="1421"/>
      <c r="AR213" s="1421"/>
      <c r="AS213" s="1421"/>
      <c r="AT213" s="1421"/>
      <c r="AU213" s="1421"/>
      <c r="AV213" s="1421"/>
      <c r="AW213" s="1421"/>
      <c r="AX213" s="1421"/>
      <c r="AY213" s="1421"/>
      <c r="AZ213" s="1421"/>
      <c r="BA213" s="1422"/>
      <c r="BB213" s="1422"/>
      <c r="BC213" s="1422"/>
      <c r="BD213" s="1422"/>
      <c r="BE213" s="1422"/>
      <c r="BF213" s="1422"/>
      <c r="BG213" s="1422"/>
      <c r="BH213" s="1422"/>
      <c r="BI213" s="1422"/>
      <c r="BJ213" s="1422"/>
      <c r="BK213" s="1422"/>
      <c r="BL213" s="1422"/>
    </row>
    <row r="214" spans="1:64" x14ac:dyDescent="0.25">
      <c r="A214" s="1792" t="s">
        <v>3491</v>
      </c>
      <c r="B214" s="1741">
        <f>SUM(C214:E214)</f>
        <v>0</v>
      </c>
      <c r="C214" s="41"/>
      <c r="D214" s="41"/>
      <c r="E214" s="41"/>
      <c r="F214" s="1731">
        <f>SUM(G214:L214)</f>
        <v>0</v>
      </c>
      <c r="G214" s="41"/>
      <c r="H214" s="42"/>
      <c r="I214" s="42"/>
      <c r="J214" s="42"/>
      <c r="K214" s="42"/>
      <c r="L214" s="44"/>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1"/>
      <c r="AH214" s="1421"/>
      <c r="AI214" s="1421"/>
      <c r="AJ214" s="1421"/>
      <c r="AK214" s="1421"/>
      <c r="AL214" s="1421"/>
      <c r="AM214" s="1421"/>
      <c r="AN214" s="1421"/>
      <c r="AO214" s="1421"/>
      <c r="AP214" s="1421"/>
      <c r="AQ214" s="1421"/>
      <c r="AR214" s="1421"/>
      <c r="AS214" s="1421"/>
      <c r="AT214" s="1421"/>
      <c r="AU214" s="1421"/>
      <c r="AV214" s="1421"/>
      <c r="AW214" s="1421"/>
      <c r="AX214" s="1421"/>
      <c r="AY214" s="1421"/>
      <c r="AZ214" s="1421"/>
      <c r="BA214" s="1422"/>
      <c r="BB214" s="1422"/>
      <c r="BC214" s="1422"/>
      <c r="BD214" s="1422"/>
      <c r="BE214" s="1422"/>
      <c r="BF214" s="1422"/>
      <c r="BG214" s="1422"/>
      <c r="BH214" s="1422"/>
      <c r="BI214" s="1422"/>
      <c r="BJ214" s="1422"/>
      <c r="BK214" s="1422"/>
      <c r="BL214" s="1422"/>
    </row>
    <row r="215" spans="1:64" x14ac:dyDescent="0.25">
      <c r="A215" s="1793" t="s">
        <v>3492</v>
      </c>
      <c r="B215" s="1742">
        <f>SUM(C215:D215)</f>
        <v>0</v>
      </c>
      <c r="C215" s="175"/>
      <c r="D215" s="175"/>
      <c r="E215" s="1743"/>
      <c r="F215" s="1744">
        <f>SUM(G215:L215)</f>
        <v>0</v>
      </c>
      <c r="G215" s="175"/>
      <c r="H215" s="338"/>
      <c r="I215" s="338"/>
      <c r="J215" s="338"/>
      <c r="K215" s="338"/>
      <c r="L215" s="176"/>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1"/>
      <c r="AH215" s="1421"/>
      <c r="AI215" s="1421"/>
      <c r="AJ215" s="1421"/>
      <c r="AK215" s="1421"/>
      <c r="AL215" s="1421"/>
      <c r="AM215" s="1421"/>
      <c r="AN215" s="1421"/>
      <c r="AO215" s="1421"/>
      <c r="AP215" s="1421"/>
      <c r="AQ215" s="1421"/>
      <c r="AR215" s="1421"/>
      <c r="AS215" s="1421"/>
      <c r="AT215" s="1421"/>
      <c r="AU215" s="1421"/>
      <c r="AV215" s="1421"/>
      <c r="AW215" s="1421"/>
      <c r="AX215" s="1421"/>
      <c r="AY215" s="1421"/>
      <c r="AZ215" s="1421"/>
      <c r="BA215" s="1422"/>
      <c r="BB215" s="1422"/>
      <c r="BC215" s="1422"/>
      <c r="BD215" s="1422"/>
      <c r="BE215" s="1422"/>
      <c r="BF215" s="1422"/>
      <c r="BG215" s="1422"/>
      <c r="BH215" s="1422"/>
      <c r="BI215" s="1422"/>
      <c r="BJ215" s="1422"/>
      <c r="BK215" s="1422"/>
      <c r="BL215" s="1422"/>
    </row>
    <row r="216" spans="1:64" s="182" customFormat="1" x14ac:dyDescent="0.25">
      <c r="A216" s="813" t="s">
        <v>3493</v>
      </c>
      <c r="B216" s="1802"/>
      <c r="C216" s="1420"/>
      <c r="D216" s="1420"/>
      <c r="E216" s="1420"/>
      <c r="F216" s="1420"/>
      <c r="G216" s="1420"/>
      <c r="H216" s="1420"/>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17"/>
      <c r="AH216" s="1417"/>
      <c r="AI216" s="1417"/>
      <c r="AJ216" s="1417"/>
      <c r="AK216" s="1417"/>
      <c r="AL216" s="1417"/>
      <c r="AM216" s="1417"/>
      <c r="AN216" s="1417"/>
      <c r="AO216" s="1417"/>
      <c r="AP216" s="1417"/>
      <c r="AQ216" s="1417"/>
      <c r="AR216" s="1417"/>
      <c r="AS216" s="1417"/>
      <c r="AT216" s="1417"/>
      <c r="AU216" s="1417"/>
      <c r="AV216" s="1417"/>
      <c r="AW216" s="1417"/>
      <c r="AX216" s="1417"/>
      <c r="AY216" s="1417"/>
      <c r="AZ216" s="1417"/>
      <c r="BA216" s="1789"/>
      <c r="BB216" s="1789"/>
      <c r="BC216" s="1789"/>
      <c r="BD216" s="1789"/>
      <c r="BE216" s="1789"/>
      <c r="BF216" s="1789"/>
      <c r="BG216" s="1789"/>
      <c r="BH216" s="1789"/>
      <c r="BI216" s="1789"/>
      <c r="BJ216" s="1789"/>
      <c r="BK216" s="1789"/>
      <c r="BL216" s="1789"/>
    </row>
    <row r="217" spans="1:64" x14ac:dyDescent="0.25">
      <c r="A217" s="9012" t="s">
        <v>3494</v>
      </c>
      <c r="B217" s="9013"/>
      <c r="C217" s="9016" t="s">
        <v>3308</v>
      </c>
      <c r="D217" s="9018" t="s">
        <v>3479</v>
      </c>
      <c r="E217" s="9019"/>
      <c r="F217" s="9019"/>
      <c r="G217" s="9019"/>
      <c r="H217" s="9019"/>
      <c r="I217" s="9019"/>
      <c r="J217" s="9020"/>
      <c r="K217" s="9021" t="s">
        <v>3495</v>
      </c>
      <c r="L217" s="9021"/>
      <c r="M217" s="9021"/>
      <c r="N217" s="9022"/>
      <c r="O217" s="1420"/>
      <c r="P217" s="1420"/>
      <c r="Q217" s="1420"/>
      <c r="R217" s="1420"/>
      <c r="S217" s="1420"/>
      <c r="T217" s="1420"/>
      <c r="U217" s="1420"/>
      <c r="V217" s="1420"/>
      <c r="W217" s="1420"/>
      <c r="X217" s="1420"/>
      <c r="Y217" s="1420"/>
      <c r="Z217" s="1420"/>
      <c r="AA217" s="1420"/>
      <c r="AB217" s="1420"/>
      <c r="AC217" s="1420"/>
      <c r="AD217" s="1420"/>
      <c r="AE217" s="1420"/>
      <c r="AF217" s="1420"/>
      <c r="AG217" s="1421"/>
      <c r="AH217" s="1421"/>
      <c r="AI217" s="1421"/>
      <c r="AJ217" s="1421"/>
      <c r="AK217" s="1421"/>
      <c r="AL217" s="1421"/>
      <c r="AM217" s="1421"/>
      <c r="AN217" s="1421"/>
      <c r="AO217" s="1421"/>
      <c r="AP217" s="1421"/>
      <c r="AQ217" s="1421"/>
      <c r="AR217" s="1421"/>
      <c r="AS217" s="1421"/>
      <c r="AT217" s="1421"/>
      <c r="AU217" s="1421"/>
      <c r="AV217" s="1421"/>
      <c r="AW217" s="1421"/>
      <c r="AX217" s="1421"/>
      <c r="AY217" s="1421"/>
      <c r="AZ217" s="1421"/>
      <c r="BA217" s="1422"/>
      <c r="BB217" s="1422"/>
      <c r="BC217" s="1422"/>
      <c r="BD217" s="1422"/>
      <c r="BE217" s="1422"/>
      <c r="BF217" s="1422"/>
      <c r="BG217" s="1422"/>
      <c r="BH217" s="1422"/>
      <c r="BI217" s="1422"/>
      <c r="BJ217" s="1422"/>
      <c r="BK217" s="1422"/>
      <c r="BL217" s="1422"/>
    </row>
    <row r="218" spans="1:64" ht="36" x14ac:dyDescent="0.25">
      <c r="A218" s="9014"/>
      <c r="B218" s="9015"/>
      <c r="C218" s="9017"/>
      <c r="D218" s="1735" t="s">
        <v>3481</v>
      </c>
      <c r="E218" s="1735" t="s">
        <v>3496</v>
      </c>
      <c r="F218" s="1735" t="s">
        <v>3497</v>
      </c>
      <c r="G218" s="1735" t="s">
        <v>3498</v>
      </c>
      <c r="H218" s="1735" t="s">
        <v>3456</v>
      </c>
      <c r="I218" s="1735" t="s">
        <v>429</v>
      </c>
      <c r="J218" s="1735" t="s">
        <v>3499</v>
      </c>
      <c r="K218" s="1745" t="s">
        <v>3500</v>
      </c>
      <c r="L218" s="1746" t="s">
        <v>3501</v>
      </c>
      <c r="M218" s="1746" t="s">
        <v>2626</v>
      </c>
      <c r="N218" s="1747" t="s">
        <v>3502</v>
      </c>
      <c r="O218" s="1420"/>
      <c r="P218" s="1420"/>
      <c r="Q218" s="1420"/>
      <c r="R218" s="1420"/>
      <c r="S218" s="1420"/>
      <c r="T218" s="1420"/>
      <c r="U218" s="1420"/>
      <c r="V218" s="1420"/>
      <c r="W218" s="1420"/>
      <c r="X218" s="1420"/>
      <c r="Y218" s="1420"/>
      <c r="Z218" s="1420"/>
      <c r="AA218" s="1420"/>
      <c r="AB218" s="1420"/>
      <c r="AC218" s="1420"/>
      <c r="AD218" s="1420"/>
      <c r="AE218" s="1420"/>
      <c r="AF218" s="1420"/>
      <c r="AG218" s="1421"/>
      <c r="AH218" s="1421"/>
      <c r="AI218" s="1421"/>
      <c r="AJ218" s="1421"/>
      <c r="AK218" s="1421"/>
      <c r="AL218" s="1421"/>
      <c r="AM218" s="1421"/>
      <c r="AN218" s="1421"/>
      <c r="AO218" s="1421"/>
      <c r="AP218" s="1421"/>
      <c r="AQ218" s="1421"/>
      <c r="AR218" s="1421"/>
      <c r="AS218" s="1421"/>
      <c r="AT218" s="1421"/>
      <c r="AU218" s="1421"/>
      <c r="AV218" s="1421"/>
      <c r="AW218" s="1421"/>
      <c r="AX218" s="1421"/>
      <c r="AY218" s="1421"/>
      <c r="AZ218" s="1421"/>
      <c r="BA218" s="1422"/>
      <c r="BB218" s="1422"/>
      <c r="BC218" s="1422"/>
      <c r="BD218" s="1422"/>
      <c r="BE218" s="1422"/>
      <c r="BF218" s="1422"/>
      <c r="BG218" s="1422"/>
      <c r="BH218" s="1422"/>
      <c r="BI218" s="1422"/>
      <c r="BJ218" s="1422"/>
      <c r="BK218" s="1422"/>
      <c r="BL218" s="1422"/>
    </row>
    <row r="219" spans="1:64" x14ac:dyDescent="0.25">
      <c r="A219" s="9023" t="s">
        <v>2649</v>
      </c>
      <c r="B219" s="1803" t="s">
        <v>3503</v>
      </c>
      <c r="C219" s="1720">
        <f>SUM(E219+G219)</f>
        <v>0</v>
      </c>
      <c r="D219" s="1722"/>
      <c r="E219" s="41"/>
      <c r="F219" s="1722"/>
      <c r="G219" s="41"/>
      <c r="H219" s="1720">
        <f>+K219+L219+M219</f>
        <v>0</v>
      </c>
      <c r="I219" s="1722"/>
      <c r="J219" s="1722"/>
      <c r="K219" s="62"/>
      <c r="L219" s="42"/>
      <c r="M219" s="42"/>
      <c r="N219" s="1748"/>
      <c r="O219" s="1420"/>
      <c r="P219" s="1420"/>
      <c r="Q219" s="1420"/>
      <c r="R219" s="1420"/>
      <c r="S219" s="1420"/>
      <c r="T219" s="1420"/>
      <c r="U219" s="1420"/>
      <c r="V219" s="1420"/>
      <c r="W219" s="1420"/>
      <c r="X219" s="1420"/>
      <c r="Y219" s="1420"/>
      <c r="Z219" s="1420"/>
      <c r="AA219" s="1420"/>
      <c r="AB219" s="1420"/>
      <c r="AC219" s="1420"/>
      <c r="AD219" s="1420"/>
      <c r="AE219" s="1420"/>
      <c r="AF219" s="1420"/>
      <c r="AG219" s="1421"/>
      <c r="AH219" s="1421"/>
      <c r="AI219" s="1421"/>
      <c r="AJ219" s="1421"/>
      <c r="AK219" s="1421"/>
      <c r="AL219" s="1421"/>
      <c r="AM219" s="1421"/>
      <c r="AN219" s="1421"/>
      <c r="AO219" s="1421"/>
      <c r="AP219" s="1421"/>
      <c r="AQ219" s="1421"/>
      <c r="AR219" s="1421"/>
      <c r="AS219" s="1421"/>
      <c r="AT219" s="1421"/>
      <c r="AU219" s="1421"/>
      <c r="AV219" s="1421"/>
      <c r="AW219" s="1421"/>
      <c r="AX219" s="1421"/>
      <c r="AY219" s="1421"/>
      <c r="AZ219" s="1421"/>
      <c r="BA219" s="1422"/>
      <c r="BB219" s="1422"/>
      <c r="BC219" s="1422"/>
      <c r="BD219" s="1422"/>
      <c r="BE219" s="1422"/>
      <c r="BF219" s="1422"/>
      <c r="BG219" s="1422"/>
      <c r="BH219" s="1422"/>
      <c r="BI219" s="1422"/>
      <c r="BJ219" s="1422"/>
      <c r="BK219" s="1422"/>
      <c r="BL219" s="1422"/>
    </row>
    <row r="220" spans="1:64" x14ac:dyDescent="0.25">
      <c r="A220" s="9024"/>
      <c r="B220" s="1804" t="s">
        <v>3504</v>
      </c>
      <c r="C220" s="1732">
        <f>SUM(D220+E220+G220)</f>
        <v>0</v>
      </c>
      <c r="D220" s="41"/>
      <c r="E220" s="41"/>
      <c r="F220" s="1740"/>
      <c r="G220" s="41"/>
      <c r="H220" s="1732">
        <f>SUM(I220:M220)</f>
        <v>0</v>
      </c>
      <c r="I220" s="332"/>
      <c r="J220" s="300"/>
      <c r="K220" s="62"/>
      <c r="L220" s="42"/>
      <c r="M220" s="42"/>
      <c r="N220" s="1748"/>
      <c r="O220" s="1420"/>
      <c r="P220" s="1420"/>
      <c r="Q220" s="1420"/>
      <c r="R220" s="1420"/>
      <c r="S220" s="1420"/>
      <c r="T220" s="1420"/>
      <c r="U220" s="1420"/>
      <c r="V220" s="1420"/>
      <c r="W220" s="1420"/>
      <c r="X220" s="1420"/>
      <c r="Y220" s="1420"/>
      <c r="Z220" s="1420"/>
      <c r="AA220" s="1420"/>
      <c r="AB220" s="1420"/>
      <c r="AC220" s="1420"/>
      <c r="AD220" s="1420"/>
      <c r="AE220" s="1420"/>
      <c r="AF220" s="1420"/>
      <c r="AG220" s="1421"/>
      <c r="AH220" s="1421"/>
      <c r="AI220" s="1421"/>
      <c r="AJ220" s="1421"/>
      <c r="AK220" s="1421"/>
      <c r="AL220" s="1421"/>
      <c r="AM220" s="1421"/>
      <c r="AN220" s="1421"/>
      <c r="AO220" s="1421"/>
      <c r="AP220" s="1421"/>
      <c r="AQ220" s="1421"/>
      <c r="AR220" s="1421"/>
      <c r="AS220" s="1421"/>
      <c r="AT220" s="1421"/>
      <c r="AU220" s="1421"/>
      <c r="AV220" s="1421"/>
      <c r="AW220" s="1421"/>
      <c r="AX220" s="1421"/>
      <c r="AY220" s="1421"/>
      <c r="AZ220" s="1421"/>
      <c r="BA220" s="1422"/>
      <c r="BB220" s="1422"/>
      <c r="BC220" s="1422"/>
      <c r="BD220" s="1422"/>
      <c r="BE220" s="1422"/>
      <c r="BF220" s="1422"/>
      <c r="BG220" s="1422"/>
      <c r="BH220" s="1422"/>
      <c r="BI220" s="1422"/>
      <c r="BJ220" s="1422"/>
      <c r="BK220" s="1422"/>
      <c r="BL220" s="1422"/>
    </row>
    <row r="221" spans="1:64" x14ac:dyDescent="0.25">
      <c r="A221" s="9024"/>
      <c r="B221" s="1804" t="s">
        <v>3505</v>
      </c>
      <c r="C221" s="846">
        <f>+F221+G221</f>
        <v>0</v>
      </c>
      <c r="D221" s="1740"/>
      <c r="E221" s="1740"/>
      <c r="F221" s="41"/>
      <c r="G221" s="41"/>
      <c r="H221" s="846">
        <f>SUM(I221:M221)</f>
        <v>0</v>
      </c>
      <c r="I221" s="41"/>
      <c r="J221" s="296"/>
      <c r="K221" s="62"/>
      <c r="L221" s="42"/>
      <c r="M221" s="42"/>
      <c r="N221" s="1749"/>
      <c r="O221" s="1420"/>
      <c r="P221" s="1420"/>
      <c r="Q221" s="1420"/>
      <c r="R221" s="1420"/>
      <c r="S221" s="1420"/>
      <c r="T221" s="1420"/>
      <c r="U221" s="1420"/>
      <c r="V221" s="1420"/>
      <c r="W221" s="1420"/>
      <c r="X221" s="1420"/>
      <c r="Y221" s="1420"/>
      <c r="Z221" s="1420"/>
      <c r="AA221" s="1420"/>
      <c r="AB221" s="1420"/>
      <c r="AC221" s="1420"/>
      <c r="AD221" s="1420"/>
      <c r="AE221" s="1420"/>
      <c r="AF221" s="1420"/>
      <c r="AG221" s="1421"/>
      <c r="AH221" s="1421"/>
      <c r="AI221" s="1421"/>
      <c r="AJ221" s="1421"/>
      <c r="AK221" s="1421"/>
      <c r="AL221" s="1421"/>
      <c r="AM221" s="1421"/>
      <c r="AN221" s="1421"/>
      <c r="AO221" s="1421"/>
      <c r="AP221" s="1421"/>
      <c r="AQ221" s="1421"/>
      <c r="AR221" s="1421"/>
      <c r="AS221" s="1421"/>
      <c r="AT221" s="1421"/>
      <c r="AU221" s="1421"/>
      <c r="AV221" s="1421"/>
      <c r="AW221" s="1421"/>
      <c r="AX221" s="1421"/>
      <c r="AY221" s="1421"/>
      <c r="AZ221" s="1421"/>
      <c r="BA221" s="1422"/>
      <c r="BB221" s="1422"/>
      <c r="BC221" s="1422"/>
      <c r="BD221" s="1422"/>
      <c r="BE221" s="1422"/>
      <c r="BF221" s="1422"/>
      <c r="BG221" s="1422"/>
      <c r="BH221" s="1422"/>
      <c r="BI221" s="1422"/>
      <c r="BJ221" s="1422"/>
      <c r="BK221" s="1422"/>
      <c r="BL221" s="1422"/>
    </row>
    <row r="222" spans="1:64" x14ac:dyDescent="0.25">
      <c r="A222" s="9025"/>
      <c r="B222" s="1805" t="s">
        <v>3506</v>
      </c>
      <c r="C222" s="1750">
        <f>SUM(D222:G222)</f>
        <v>0</v>
      </c>
      <c r="D222" s="41"/>
      <c r="E222" s="41"/>
      <c r="F222" s="41"/>
      <c r="G222" s="41"/>
      <c r="H222" s="1727">
        <f>+N222</f>
        <v>0</v>
      </c>
      <c r="I222" s="1743"/>
      <c r="J222" s="1743"/>
      <c r="K222" s="1751"/>
      <c r="L222" s="1752"/>
      <c r="M222" s="1752"/>
      <c r="N222" s="176"/>
      <c r="O222" s="1420"/>
      <c r="P222" s="1420"/>
      <c r="Q222" s="1420"/>
      <c r="R222" s="1420"/>
      <c r="S222" s="1420"/>
      <c r="T222" s="1420"/>
      <c r="U222" s="1420"/>
      <c r="V222" s="1420"/>
      <c r="W222" s="1420"/>
      <c r="X222" s="1420"/>
      <c r="Y222" s="1420"/>
      <c r="Z222" s="1420"/>
      <c r="AA222" s="1420"/>
      <c r="AB222" s="1420"/>
      <c r="AC222" s="1420"/>
      <c r="AD222" s="1420"/>
      <c r="AE222" s="1420"/>
      <c r="AF222" s="1420"/>
      <c r="AG222" s="1421"/>
      <c r="AH222" s="1421"/>
      <c r="AI222" s="1421"/>
      <c r="AJ222" s="1421"/>
      <c r="AK222" s="1421"/>
      <c r="AL222" s="1421"/>
      <c r="AM222" s="1421"/>
      <c r="AN222" s="1421"/>
      <c r="AO222" s="1421"/>
      <c r="AP222" s="1421"/>
      <c r="AQ222" s="1421"/>
      <c r="AR222" s="1421"/>
      <c r="AS222" s="1421"/>
      <c r="AT222" s="1421"/>
      <c r="AU222" s="1421"/>
      <c r="AV222" s="1421"/>
      <c r="AW222" s="1421"/>
      <c r="AX222" s="1421"/>
      <c r="AY222" s="1421"/>
      <c r="AZ222" s="1421"/>
      <c r="BA222" s="1422"/>
      <c r="BB222" s="1422"/>
      <c r="BC222" s="1422"/>
      <c r="BD222" s="1422"/>
      <c r="BE222" s="1422"/>
      <c r="BF222" s="1422"/>
      <c r="BG222" s="1422"/>
      <c r="BH222" s="1422"/>
      <c r="BI222" s="1422"/>
      <c r="BJ222" s="1422"/>
      <c r="BK222" s="1422"/>
      <c r="BL222" s="1422"/>
    </row>
    <row r="223" spans="1:64" s="6388" customFormat="1" x14ac:dyDescent="0.25">
      <c r="A223" s="6384" t="s">
        <v>3507</v>
      </c>
      <c r="B223" s="6384"/>
      <c r="C223" s="6384"/>
      <c r="D223" s="6385"/>
      <c r="E223" s="6385"/>
      <c r="F223" s="6385"/>
      <c r="G223" s="6385"/>
      <c r="H223" s="6385"/>
      <c r="I223" s="6385"/>
      <c r="J223" s="6385"/>
      <c r="K223" s="6385"/>
      <c r="L223" s="6385"/>
      <c r="M223" s="6385"/>
      <c r="N223" s="6385"/>
      <c r="O223" s="6385"/>
      <c r="P223" s="6385"/>
      <c r="Q223" s="6385"/>
      <c r="R223" s="6385"/>
      <c r="S223" s="6385"/>
      <c r="T223" s="6385"/>
      <c r="U223" s="6384"/>
      <c r="V223" s="6385"/>
      <c r="W223" s="6385"/>
      <c r="X223" s="6385"/>
      <c r="Y223" s="6385"/>
      <c r="Z223" s="6385"/>
      <c r="AA223" s="6385"/>
      <c r="AB223" s="6385"/>
      <c r="AC223" s="6385"/>
      <c r="AD223" s="6385"/>
      <c r="AE223" s="6385"/>
      <c r="AF223" s="6385"/>
      <c r="AG223" s="6386"/>
      <c r="AH223" s="6386"/>
      <c r="AI223" s="6386"/>
      <c r="AJ223" s="6386"/>
      <c r="AK223" s="6386"/>
      <c r="AL223" s="6386"/>
      <c r="AM223" s="6386"/>
      <c r="AN223" s="6386"/>
      <c r="AO223" s="6386"/>
      <c r="AP223" s="6386"/>
      <c r="AQ223" s="6386"/>
      <c r="AR223" s="6386"/>
      <c r="AS223" s="6386"/>
      <c r="AT223" s="6386"/>
      <c r="AU223" s="6386"/>
      <c r="AV223" s="6386"/>
      <c r="AW223" s="6386"/>
      <c r="AX223" s="6386"/>
      <c r="AY223" s="6386"/>
      <c r="AZ223" s="6386"/>
      <c r="BA223" s="6387"/>
      <c r="BB223" s="6387"/>
      <c r="BC223" s="6387"/>
      <c r="BD223" s="6387"/>
      <c r="BE223" s="6387"/>
      <c r="BF223" s="6387"/>
      <c r="BG223" s="6387"/>
      <c r="BH223" s="6387"/>
      <c r="BI223" s="6387"/>
      <c r="BJ223" s="6387"/>
      <c r="BK223" s="6387"/>
      <c r="BL223" s="6387"/>
    </row>
    <row r="224" spans="1:64" x14ac:dyDescent="0.25">
      <c r="A224" s="9026" t="s">
        <v>454</v>
      </c>
      <c r="B224" s="9027" t="s">
        <v>455</v>
      </c>
      <c r="C224" s="9027"/>
      <c r="D224" s="9027"/>
      <c r="E224" s="9027"/>
      <c r="F224" s="9028" t="s">
        <v>3508</v>
      </c>
      <c r="G224" s="9029"/>
      <c r="H224" s="9029"/>
      <c r="I224" s="9029"/>
      <c r="J224" s="9029"/>
      <c r="K224" s="9030"/>
      <c r="L224" s="1420"/>
      <c r="M224" s="1420"/>
      <c r="N224" s="1420"/>
      <c r="O224" s="1420"/>
      <c r="P224" s="1420"/>
      <c r="Q224" s="1420"/>
      <c r="R224" s="1420"/>
      <c r="S224" s="1420"/>
      <c r="T224" s="1420"/>
      <c r="U224" s="312"/>
      <c r="V224" s="1420"/>
      <c r="W224" s="1420"/>
      <c r="X224" s="1420"/>
      <c r="Y224" s="1420"/>
      <c r="Z224" s="1420"/>
      <c r="AA224" s="1420"/>
      <c r="AB224" s="1420"/>
      <c r="AC224" s="1420"/>
      <c r="AD224" s="1420"/>
      <c r="AE224" s="1420"/>
      <c r="AF224" s="1420"/>
      <c r="AG224" s="1421"/>
      <c r="AH224" s="1421"/>
      <c r="AI224" s="1421"/>
      <c r="AJ224" s="1421"/>
      <c r="AK224" s="1421"/>
      <c r="AL224" s="1421"/>
      <c r="AM224" s="1421"/>
      <c r="AN224" s="1421"/>
      <c r="AO224" s="1421"/>
      <c r="AP224" s="1421"/>
      <c r="AQ224" s="1421"/>
      <c r="AR224" s="1421"/>
      <c r="AS224" s="1421"/>
      <c r="AT224" s="1421"/>
      <c r="AU224" s="1421"/>
      <c r="AV224" s="1421"/>
      <c r="AW224" s="1421"/>
      <c r="AX224" s="1421"/>
      <c r="AY224" s="1421"/>
      <c r="AZ224" s="1421"/>
      <c r="BA224" s="1422"/>
      <c r="BB224" s="1422"/>
      <c r="BC224" s="1422"/>
      <c r="BD224" s="1422"/>
      <c r="BE224" s="1422"/>
      <c r="BF224" s="1422"/>
      <c r="BG224" s="1422"/>
      <c r="BH224" s="1422"/>
      <c r="BI224" s="1422"/>
      <c r="BJ224" s="1422"/>
      <c r="BK224" s="1422"/>
      <c r="BL224" s="1422"/>
    </row>
    <row r="225" spans="1:64" x14ac:dyDescent="0.25">
      <c r="A225" s="9026"/>
      <c r="B225" s="9027"/>
      <c r="C225" s="9027"/>
      <c r="D225" s="9027"/>
      <c r="E225" s="9027"/>
      <c r="F225" s="9031" t="s">
        <v>418</v>
      </c>
      <c r="G225" s="9031"/>
      <c r="H225" s="9031" t="s">
        <v>3509</v>
      </c>
      <c r="I225" s="9031"/>
      <c r="J225" s="9031" t="s">
        <v>3510</v>
      </c>
      <c r="K225" s="9031"/>
      <c r="L225" s="1420"/>
      <c r="M225" s="1420"/>
      <c r="N225" s="1420"/>
      <c r="O225" s="1420"/>
      <c r="P225" s="1420"/>
      <c r="Q225" s="1420"/>
      <c r="R225" s="1420"/>
      <c r="S225" s="1420"/>
      <c r="T225" s="1420"/>
      <c r="U225" s="312"/>
      <c r="V225" s="1420"/>
      <c r="W225" s="1420"/>
      <c r="X225" s="1420"/>
      <c r="Y225" s="1420"/>
      <c r="Z225" s="1420"/>
      <c r="AA225" s="1420"/>
      <c r="AB225" s="1420"/>
      <c r="AC225" s="1420"/>
      <c r="AD225" s="1420"/>
      <c r="AE225" s="1420"/>
      <c r="AF225" s="1420"/>
      <c r="AG225" s="1421"/>
      <c r="AH225" s="1421"/>
      <c r="AI225" s="1421"/>
      <c r="AJ225" s="1421"/>
      <c r="AK225" s="1421"/>
      <c r="AL225" s="1421"/>
      <c r="AM225" s="1421"/>
      <c r="AN225" s="1421"/>
      <c r="AO225" s="1421"/>
      <c r="AP225" s="1421"/>
      <c r="AQ225" s="1421"/>
      <c r="AR225" s="1421"/>
      <c r="AS225" s="1421"/>
      <c r="AT225" s="1421"/>
      <c r="AU225" s="1421"/>
      <c r="AV225" s="1421"/>
      <c r="AW225" s="1421"/>
      <c r="AX225" s="1421"/>
      <c r="AY225" s="1421"/>
      <c r="AZ225" s="1421"/>
      <c r="BA225" s="1422"/>
      <c r="BB225" s="1422"/>
      <c r="BC225" s="1422"/>
      <c r="BD225" s="1422"/>
      <c r="BE225" s="1422"/>
      <c r="BF225" s="1422"/>
      <c r="BG225" s="1422"/>
      <c r="BH225" s="1422"/>
      <c r="BI225" s="1422"/>
      <c r="BJ225" s="1422"/>
      <c r="BK225" s="1422"/>
      <c r="BL225" s="1422"/>
    </row>
    <row r="226" spans="1:64" x14ac:dyDescent="0.25">
      <c r="A226" s="9026"/>
      <c r="B226" s="9032" t="s">
        <v>3511</v>
      </c>
      <c r="C226" s="9033" t="s">
        <v>3512</v>
      </c>
      <c r="D226" s="9035" t="s">
        <v>3513</v>
      </c>
      <c r="E226" s="9036" t="s">
        <v>3514</v>
      </c>
      <c r="F226" s="9037" t="s">
        <v>1863</v>
      </c>
      <c r="G226" s="9011" t="s">
        <v>651</v>
      </c>
      <c r="H226" s="9039" t="s">
        <v>1863</v>
      </c>
      <c r="I226" s="9011" t="s">
        <v>651</v>
      </c>
      <c r="J226" s="9039" t="s">
        <v>1863</v>
      </c>
      <c r="K226" s="9011" t="s">
        <v>651</v>
      </c>
      <c r="L226" s="1420"/>
      <c r="M226" s="1420"/>
      <c r="N226" s="1420"/>
      <c r="O226" s="1420"/>
      <c r="P226" s="1420"/>
      <c r="Q226" s="1420"/>
      <c r="R226" s="1420"/>
      <c r="S226" s="1420"/>
      <c r="T226" s="1420"/>
      <c r="U226" s="312"/>
      <c r="V226" s="1420"/>
      <c r="W226" s="1420"/>
      <c r="X226" s="1420"/>
      <c r="Y226" s="1420"/>
      <c r="Z226" s="1420"/>
      <c r="AA226" s="1420"/>
      <c r="AB226" s="1420"/>
      <c r="AC226" s="1420"/>
      <c r="AD226" s="1420"/>
      <c r="AE226" s="1420"/>
      <c r="AF226" s="1420"/>
      <c r="AG226" s="1421"/>
      <c r="AH226" s="1421"/>
      <c r="AI226" s="1421"/>
      <c r="AJ226" s="1421"/>
      <c r="AK226" s="1421"/>
      <c r="AL226" s="1421"/>
      <c r="AM226" s="1421"/>
      <c r="AN226" s="1421"/>
      <c r="AO226" s="1421"/>
      <c r="AP226" s="1421"/>
      <c r="AQ226" s="1421"/>
      <c r="AR226" s="1421"/>
      <c r="AS226" s="1421"/>
      <c r="AT226" s="1421"/>
      <c r="AU226" s="1421"/>
      <c r="AV226" s="1421"/>
      <c r="AW226" s="1421"/>
      <c r="AX226" s="1421"/>
      <c r="AY226" s="1421"/>
      <c r="AZ226" s="1421"/>
      <c r="BA226" s="1422"/>
      <c r="BB226" s="1422"/>
      <c r="BC226" s="1422"/>
      <c r="BD226" s="1422"/>
      <c r="BE226" s="1422"/>
      <c r="BF226" s="1422"/>
      <c r="BG226" s="1422"/>
      <c r="BH226" s="1422"/>
      <c r="BI226" s="1422"/>
      <c r="BJ226" s="1422"/>
      <c r="BK226" s="1422"/>
      <c r="BL226" s="1422"/>
    </row>
    <row r="227" spans="1:64" x14ac:dyDescent="0.25">
      <c r="A227" s="9026"/>
      <c r="B227" s="9032"/>
      <c r="C227" s="9034"/>
      <c r="D227" s="9035"/>
      <c r="E227" s="9036"/>
      <c r="F227" s="9038"/>
      <c r="G227" s="9011"/>
      <c r="H227" s="9039"/>
      <c r="I227" s="9011"/>
      <c r="J227" s="9039"/>
      <c r="K227" s="9011"/>
      <c r="L227" s="1420"/>
      <c r="M227" s="1420"/>
      <c r="N227" s="1420"/>
      <c r="O227" s="1420"/>
      <c r="P227" s="1420"/>
      <c r="Q227" s="1420"/>
      <c r="R227" s="1420"/>
      <c r="S227" s="1420"/>
      <c r="T227" s="1420"/>
      <c r="U227" s="312"/>
      <c r="V227" s="1420"/>
      <c r="W227" s="1420"/>
      <c r="X227" s="1420"/>
      <c r="Y227" s="1420"/>
      <c r="Z227" s="1420"/>
      <c r="AA227" s="1420"/>
      <c r="AB227" s="1420"/>
      <c r="AC227" s="1420"/>
      <c r="AD227" s="1420"/>
      <c r="AE227" s="1420"/>
      <c r="AF227" s="1420"/>
      <c r="AG227" s="1421"/>
      <c r="AH227" s="1421"/>
      <c r="AI227" s="1421"/>
      <c r="AJ227" s="1421"/>
      <c r="AK227" s="1421"/>
      <c r="AL227" s="1421"/>
      <c r="AM227" s="1421"/>
      <c r="AN227" s="1421"/>
      <c r="AO227" s="1421"/>
      <c r="AP227" s="1421"/>
      <c r="AQ227" s="1421"/>
      <c r="AR227" s="1421"/>
      <c r="AS227" s="1421"/>
      <c r="AT227" s="1421"/>
      <c r="AU227" s="1421"/>
      <c r="AV227" s="1421"/>
      <c r="AW227" s="1421"/>
      <c r="AX227" s="1421"/>
      <c r="AY227" s="1421"/>
      <c r="AZ227" s="1421"/>
      <c r="BA227" s="1422"/>
      <c r="BB227" s="1422"/>
      <c r="BC227" s="1422"/>
      <c r="BD227" s="1422"/>
      <c r="BE227" s="1422"/>
      <c r="BF227" s="1422"/>
      <c r="BG227" s="1422"/>
      <c r="BH227" s="1422"/>
      <c r="BI227" s="1422"/>
      <c r="BJ227" s="1422"/>
      <c r="BK227" s="1422"/>
      <c r="BL227" s="1422"/>
    </row>
    <row r="228" spans="1:64" x14ac:dyDescent="0.25">
      <c r="A228" s="6389" t="s">
        <v>3515</v>
      </c>
      <c r="B228" s="41"/>
      <c r="C228" s="62"/>
      <c r="D228" s="42"/>
      <c r="E228" s="62"/>
      <c r="F228" s="41"/>
      <c r="G228" s="62"/>
      <c r="H228" s="41"/>
      <c r="I228" s="62"/>
      <c r="J228" s="41"/>
      <c r="K228" s="44"/>
      <c r="L228" s="1420"/>
      <c r="M228" s="1420"/>
      <c r="N228" s="1420"/>
      <c r="O228" s="1420"/>
      <c r="P228" s="1420"/>
      <c r="Q228" s="1420"/>
      <c r="R228" s="1420"/>
      <c r="S228" s="1420"/>
      <c r="T228" s="1420"/>
      <c r="U228" s="312"/>
      <c r="V228" s="1420"/>
      <c r="W228" s="1420"/>
      <c r="X228" s="1420"/>
      <c r="Y228" s="1420"/>
      <c r="Z228" s="1420"/>
      <c r="AA228" s="1420"/>
      <c r="AB228" s="1420"/>
      <c r="AC228" s="1420"/>
      <c r="AD228" s="1420"/>
      <c r="AE228" s="1420"/>
      <c r="AF228" s="1420"/>
      <c r="AG228" s="1421"/>
      <c r="AH228" s="1421"/>
      <c r="AI228" s="1421"/>
      <c r="AJ228" s="1421"/>
      <c r="AK228" s="1421"/>
      <c r="AL228" s="1421"/>
      <c r="AM228" s="1421"/>
      <c r="AN228" s="1421"/>
      <c r="AO228" s="1421"/>
      <c r="AP228" s="1421"/>
      <c r="AQ228" s="1421"/>
      <c r="AR228" s="1421"/>
      <c r="AS228" s="1421"/>
      <c r="AT228" s="1421"/>
      <c r="AU228" s="1421"/>
      <c r="AV228" s="1421"/>
      <c r="AW228" s="1421"/>
      <c r="AX228" s="1421"/>
      <c r="AY228" s="1421"/>
      <c r="AZ228" s="1421"/>
      <c r="BA228" s="1422"/>
      <c r="BB228" s="1422"/>
      <c r="BC228" s="1422"/>
      <c r="BD228" s="1422"/>
      <c r="BE228" s="1422"/>
      <c r="BF228" s="1422"/>
      <c r="BG228" s="1422"/>
      <c r="BH228" s="1422"/>
      <c r="BI228" s="1422"/>
      <c r="BJ228" s="1422"/>
      <c r="BK228" s="1422"/>
      <c r="BL228" s="1422"/>
    </row>
    <row r="229" spans="1:64" x14ac:dyDescent="0.25">
      <c r="A229" s="6390" t="s">
        <v>3516</v>
      </c>
      <c r="B229" s="41"/>
      <c r="C229" s="62"/>
      <c r="D229" s="42"/>
      <c r="E229" s="62"/>
      <c r="F229" s="41"/>
      <c r="G229" s="62"/>
      <c r="H229" s="41"/>
      <c r="I229" s="62"/>
      <c r="J229" s="41"/>
      <c r="K229" s="44"/>
      <c r="L229" s="1420"/>
      <c r="M229" s="1420"/>
      <c r="N229" s="1420"/>
      <c r="O229" s="1420"/>
      <c r="P229" s="1420"/>
      <c r="Q229" s="1420"/>
      <c r="R229" s="1420"/>
      <c r="S229" s="1420"/>
      <c r="T229" s="1420"/>
      <c r="U229" s="312"/>
      <c r="V229" s="1420"/>
      <c r="W229" s="1420"/>
      <c r="X229" s="1420"/>
      <c r="Y229" s="1420"/>
      <c r="Z229" s="1420"/>
      <c r="AA229" s="1420"/>
      <c r="AB229" s="1420"/>
      <c r="AC229" s="1420"/>
      <c r="AD229" s="1420"/>
      <c r="AE229" s="1420"/>
      <c r="AF229" s="1420"/>
      <c r="AG229" s="1421"/>
      <c r="AH229" s="1421"/>
      <c r="AI229" s="1421"/>
      <c r="AJ229" s="1421"/>
      <c r="AK229" s="1421"/>
      <c r="AL229" s="1421"/>
      <c r="AM229" s="1421"/>
      <c r="AN229" s="1421"/>
      <c r="AO229" s="1421"/>
      <c r="AP229" s="1421"/>
      <c r="AQ229" s="1421"/>
      <c r="AR229" s="1421"/>
      <c r="AS229" s="1421"/>
      <c r="AT229" s="1421"/>
      <c r="AU229" s="1421"/>
      <c r="AV229" s="1421"/>
      <c r="AW229" s="1421"/>
      <c r="AX229" s="1421"/>
      <c r="AY229" s="1421"/>
      <c r="AZ229" s="1421"/>
      <c r="BA229" s="1422"/>
      <c r="BB229" s="1422"/>
      <c r="BC229" s="1422"/>
      <c r="BD229" s="1422"/>
      <c r="BE229" s="1422"/>
      <c r="BF229" s="1422"/>
      <c r="BG229" s="1422"/>
      <c r="BH229" s="1422"/>
      <c r="BI229" s="1422"/>
      <c r="BJ229" s="1422"/>
      <c r="BK229" s="1422"/>
      <c r="BL229" s="1422"/>
    </row>
    <row r="230" spans="1:64" x14ac:dyDescent="0.25">
      <c r="A230" s="6391" t="s">
        <v>483</v>
      </c>
      <c r="B230" s="41"/>
      <c r="C230" s="62"/>
      <c r="D230" s="42"/>
      <c r="E230" s="62"/>
      <c r="F230" s="41"/>
      <c r="G230" s="62"/>
      <c r="H230" s="41"/>
      <c r="I230" s="62"/>
      <c r="J230" s="41"/>
      <c r="K230" s="44"/>
      <c r="L230" s="1420"/>
      <c r="M230" s="1420"/>
      <c r="N230" s="1420"/>
      <c r="O230" s="1420"/>
      <c r="P230" s="1420"/>
      <c r="Q230" s="1420"/>
      <c r="R230" s="1420"/>
      <c r="S230" s="1420"/>
      <c r="T230" s="1420"/>
      <c r="U230" s="312"/>
      <c r="V230" s="1420"/>
      <c r="W230" s="1420"/>
      <c r="X230" s="1420"/>
      <c r="Y230" s="1420"/>
      <c r="Z230" s="1420"/>
      <c r="AA230" s="1420"/>
      <c r="AB230" s="1420"/>
      <c r="AC230" s="1420"/>
      <c r="AD230" s="1420"/>
      <c r="AE230" s="1420"/>
      <c r="AF230" s="1420"/>
      <c r="AG230" s="1421"/>
      <c r="AH230" s="1421"/>
      <c r="AI230" s="1421"/>
      <c r="AJ230" s="1421"/>
      <c r="AK230" s="1421"/>
      <c r="AL230" s="1421"/>
      <c r="AM230" s="1421"/>
      <c r="AN230" s="1421"/>
      <c r="AO230" s="1421"/>
      <c r="AP230" s="1421"/>
      <c r="AQ230" s="1421"/>
      <c r="AR230" s="1421"/>
      <c r="AS230" s="1421"/>
      <c r="AT230" s="1421"/>
      <c r="AU230" s="1421"/>
      <c r="AV230" s="1421"/>
      <c r="AW230" s="1421"/>
      <c r="AX230" s="1421"/>
      <c r="AY230" s="1421"/>
      <c r="AZ230" s="1421"/>
      <c r="BA230" s="1422"/>
      <c r="BB230" s="1422"/>
      <c r="BC230" s="1422"/>
      <c r="BD230" s="1422"/>
      <c r="BE230" s="1422"/>
      <c r="BF230" s="1422"/>
      <c r="BG230" s="1422"/>
      <c r="BH230" s="1422"/>
      <c r="BI230" s="1422"/>
      <c r="BJ230" s="1422"/>
      <c r="BK230" s="1422"/>
      <c r="BL230" s="1422"/>
    </row>
    <row r="231" spans="1:64" x14ac:dyDescent="0.25">
      <c r="A231" s="1014" t="s">
        <v>50</v>
      </c>
      <c r="B231" s="1753">
        <f>SUM(B228:B230)</f>
        <v>0</v>
      </c>
      <c r="C231" s="1754">
        <f t="shared" ref="C231:K231" si="43">SUM(C228:C230)</f>
        <v>0</v>
      </c>
      <c r="D231" s="1755">
        <f t="shared" si="43"/>
        <v>0</v>
      </c>
      <c r="E231" s="1756">
        <f t="shared" si="43"/>
        <v>0</v>
      </c>
      <c r="F231" s="1757">
        <f t="shared" si="43"/>
        <v>0</v>
      </c>
      <c r="G231" s="1758">
        <f t="shared" si="43"/>
        <v>0</v>
      </c>
      <c r="H231" s="1757">
        <f t="shared" si="43"/>
        <v>0</v>
      </c>
      <c r="I231" s="1758">
        <f t="shared" si="43"/>
        <v>0</v>
      </c>
      <c r="J231" s="1757">
        <f t="shared" si="43"/>
        <v>0</v>
      </c>
      <c r="K231" s="1758">
        <f t="shared" si="43"/>
        <v>0</v>
      </c>
      <c r="L231" s="1420"/>
      <c r="M231" s="1420"/>
      <c r="N231" s="1420"/>
      <c r="O231" s="1420"/>
      <c r="P231" s="1420"/>
      <c r="Q231" s="1420"/>
      <c r="R231" s="1420"/>
      <c r="S231" s="1420"/>
      <c r="T231" s="1420"/>
      <c r="U231" s="312"/>
      <c r="V231" s="1420"/>
      <c r="W231" s="1420"/>
      <c r="X231" s="1420"/>
      <c r="Y231" s="1420"/>
      <c r="Z231" s="1420"/>
      <c r="AA231" s="1420"/>
      <c r="AB231" s="1420"/>
      <c r="AC231" s="1420"/>
      <c r="AD231" s="1420"/>
      <c r="AE231" s="1420"/>
      <c r="AF231" s="1420"/>
      <c r="AG231" s="1421"/>
      <c r="AH231" s="1421"/>
      <c r="AI231" s="1421"/>
      <c r="AJ231" s="1421"/>
      <c r="AK231" s="1421"/>
      <c r="AL231" s="1421"/>
      <c r="AM231" s="1421"/>
      <c r="AN231" s="1421"/>
      <c r="AO231" s="1421"/>
      <c r="AP231" s="1421"/>
      <c r="AQ231" s="1421"/>
      <c r="AR231" s="1421"/>
      <c r="AS231" s="1421"/>
      <c r="AT231" s="1421"/>
      <c r="AU231" s="1421"/>
      <c r="AV231" s="1421"/>
      <c r="AW231" s="1421"/>
      <c r="AX231" s="1421"/>
      <c r="AY231" s="1421"/>
      <c r="AZ231" s="1421"/>
      <c r="BA231" s="1422"/>
      <c r="BB231" s="1422"/>
      <c r="BC231" s="1422"/>
      <c r="BD231" s="1422"/>
      <c r="BE231" s="1422"/>
      <c r="BF231" s="1422"/>
      <c r="BG231" s="1422"/>
      <c r="BH231" s="1422"/>
      <c r="BI231" s="1422"/>
      <c r="BJ231" s="1422"/>
      <c r="BK231" s="1422"/>
      <c r="BL231" s="1422"/>
    </row>
    <row r="232" spans="1:64" s="182" customFormat="1" x14ac:dyDescent="0.25">
      <c r="A232" s="813" t="s">
        <v>3517</v>
      </c>
      <c r="B232" s="1806"/>
      <c r="C232" s="1468"/>
      <c r="D232" s="1468"/>
      <c r="E232" s="1420"/>
      <c r="F232" s="1420"/>
      <c r="G232" s="1420"/>
      <c r="H232" s="1420"/>
      <c r="I232" s="1420"/>
      <c r="J232" s="1420"/>
      <c r="K232" s="1420"/>
      <c r="L232" s="1420"/>
      <c r="M232" s="1420"/>
      <c r="N232" s="1420"/>
      <c r="O232" s="1420"/>
      <c r="P232" s="1420"/>
      <c r="Q232" s="1420"/>
      <c r="R232" s="1420"/>
      <c r="S232" s="1420"/>
      <c r="T232" s="1420"/>
      <c r="U232" s="1420"/>
      <c r="V232" s="1759"/>
      <c r="W232" s="1420"/>
      <c r="X232" s="1420"/>
      <c r="Y232" s="1420"/>
      <c r="Z232" s="1420"/>
      <c r="AA232" s="1420"/>
      <c r="AB232" s="1420"/>
      <c r="AC232" s="1420"/>
      <c r="AD232" s="1420"/>
      <c r="AE232" s="1420"/>
      <c r="AF232" s="1420"/>
      <c r="AG232" s="1417"/>
      <c r="AH232" s="1417"/>
      <c r="AI232" s="1417"/>
      <c r="AJ232" s="1417"/>
      <c r="AK232" s="1417"/>
      <c r="AL232" s="1417"/>
      <c r="AM232" s="1417"/>
      <c r="AN232" s="1417"/>
      <c r="AO232" s="1417"/>
      <c r="AP232" s="1417"/>
      <c r="AQ232" s="1417"/>
      <c r="AR232" s="1417"/>
      <c r="AS232" s="1417"/>
      <c r="AT232" s="1417"/>
      <c r="AU232" s="1417"/>
      <c r="AV232" s="1417"/>
      <c r="AW232" s="1417"/>
      <c r="AX232" s="1417"/>
      <c r="AY232" s="1417"/>
      <c r="AZ232" s="1417"/>
      <c r="BA232" s="1789"/>
      <c r="BB232" s="1789"/>
      <c r="BC232" s="1789"/>
      <c r="BD232" s="1789"/>
      <c r="BE232" s="1789"/>
      <c r="BF232" s="1789"/>
      <c r="BG232" s="1789"/>
      <c r="BH232" s="1789"/>
      <c r="BI232" s="1789"/>
      <c r="BJ232" s="1789"/>
      <c r="BK232" s="1789"/>
      <c r="BL232" s="1789"/>
    </row>
    <row r="233" spans="1:64" x14ac:dyDescent="0.25">
      <c r="A233" s="9005" t="s">
        <v>168</v>
      </c>
      <c r="B233" s="9005" t="s">
        <v>3518</v>
      </c>
      <c r="C233" s="9003" t="s">
        <v>3519</v>
      </c>
      <c r="D233" s="9006" t="s">
        <v>3520</v>
      </c>
      <c r="E233" s="9007"/>
      <c r="F233" s="9008" t="s">
        <v>3521</v>
      </c>
      <c r="G233" s="9009"/>
      <c r="H233" s="9009"/>
      <c r="I233" s="9009"/>
      <c r="J233" s="9009"/>
      <c r="K233" s="9009"/>
      <c r="L233" s="9009"/>
      <c r="M233" s="9009"/>
      <c r="N233" s="9009"/>
      <c r="O233" s="9009"/>
      <c r="P233" s="9009"/>
      <c r="Q233" s="9009"/>
      <c r="R233" s="9009"/>
      <c r="S233" s="9010"/>
      <c r="T233" s="9003" t="s">
        <v>429</v>
      </c>
      <c r="U233" s="9003" t="s">
        <v>430</v>
      </c>
      <c r="V233" s="1759"/>
      <c r="W233" s="1420"/>
      <c r="X233" s="1420"/>
      <c r="Y233" s="1420"/>
      <c r="Z233" s="1420"/>
      <c r="AA233" s="1420"/>
      <c r="AB233" s="1420"/>
      <c r="AC233" s="1420"/>
      <c r="AD233" s="1420"/>
      <c r="AE233" s="1420"/>
      <c r="AF233" s="1420"/>
      <c r="AG233" s="1421"/>
      <c r="AH233" s="1421"/>
      <c r="AI233" s="1421"/>
      <c r="AJ233" s="1421"/>
      <c r="AK233" s="1421"/>
      <c r="AL233" s="1421"/>
      <c r="AM233" s="1421"/>
      <c r="AN233" s="1421"/>
      <c r="AO233" s="1421"/>
      <c r="AP233" s="1421"/>
      <c r="AQ233" s="1421"/>
      <c r="AR233" s="1421"/>
      <c r="AS233" s="1421"/>
      <c r="AT233" s="1421"/>
      <c r="AU233" s="1421"/>
      <c r="AV233" s="1421"/>
      <c r="AW233" s="1421"/>
      <c r="AX233" s="1421"/>
      <c r="AY233" s="1421"/>
      <c r="AZ233" s="1421"/>
      <c r="BA233" s="1422"/>
      <c r="BB233" s="1422"/>
      <c r="BC233" s="1422"/>
      <c r="BD233" s="1422"/>
      <c r="BE233" s="1422"/>
      <c r="BF233" s="1422"/>
      <c r="BG233" s="1422"/>
      <c r="BH233" s="1422"/>
      <c r="BI233" s="1422"/>
      <c r="BJ233" s="1422"/>
      <c r="BK233" s="1422"/>
      <c r="BL233" s="1422"/>
    </row>
    <row r="234" spans="1:64" ht="24.75" x14ac:dyDescent="0.25">
      <c r="A234" s="9005"/>
      <c r="B234" s="9005"/>
      <c r="C234" s="9004"/>
      <c r="D234" s="1760" t="s">
        <v>2624</v>
      </c>
      <c r="E234" s="1761" t="s">
        <v>2625</v>
      </c>
      <c r="F234" s="1760" t="s">
        <v>2692</v>
      </c>
      <c r="G234" s="1762" t="s">
        <v>432</v>
      </c>
      <c r="H234" s="1762" t="s">
        <v>369</v>
      </c>
      <c r="I234" s="1762" t="s">
        <v>370</v>
      </c>
      <c r="J234" s="1762" t="s">
        <v>13</v>
      </c>
      <c r="K234" s="1762" t="s">
        <v>128</v>
      </c>
      <c r="L234" s="1762" t="s">
        <v>15</v>
      </c>
      <c r="M234" s="1762" t="s">
        <v>16</v>
      </c>
      <c r="N234" s="1762" t="s">
        <v>17</v>
      </c>
      <c r="O234" s="1762" t="s">
        <v>18</v>
      </c>
      <c r="P234" s="1762" t="s">
        <v>19</v>
      </c>
      <c r="Q234" s="1762" t="s">
        <v>20</v>
      </c>
      <c r="R234" s="1762" t="s">
        <v>21</v>
      </c>
      <c r="S234" s="1763" t="s">
        <v>22</v>
      </c>
      <c r="T234" s="9004"/>
      <c r="U234" s="9004"/>
      <c r="V234" s="1759"/>
      <c r="W234" s="1420"/>
      <c r="X234" s="1420"/>
      <c r="Y234" s="1420"/>
      <c r="Z234" s="1420"/>
      <c r="AA234" s="1420"/>
      <c r="AB234" s="1420"/>
      <c r="AC234" s="1420"/>
      <c r="AD234" s="1420"/>
      <c r="AE234" s="1420"/>
      <c r="AF234" s="1420"/>
      <c r="AG234" s="1421"/>
      <c r="AH234" s="1421"/>
      <c r="AI234" s="1421"/>
      <c r="AJ234" s="1421"/>
      <c r="AK234" s="1421"/>
      <c r="AL234" s="1421"/>
      <c r="AM234" s="1421"/>
      <c r="AN234" s="1421"/>
      <c r="AO234" s="1421"/>
      <c r="AP234" s="1421"/>
      <c r="AQ234" s="1421"/>
      <c r="AR234" s="1421"/>
      <c r="AS234" s="1421"/>
      <c r="AT234" s="1421"/>
      <c r="AU234" s="1421"/>
      <c r="AV234" s="1421"/>
      <c r="AW234" s="1421"/>
      <c r="AX234" s="1421"/>
      <c r="AY234" s="1421"/>
      <c r="AZ234" s="1421"/>
      <c r="BA234" s="1422"/>
      <c r="BB234" s="1422"/>
      <c r="BC234" s="1422"/>
      <c r="BD234" s="1422"/>
      <c r="BE234" s="1422"/>
      <c r="BF234" s="1422"/>
      <c r="BG234" s="1422"/>
      <c r="BH234" s="1422"/>
      <c r="BI234" s="1422"/>
      <c r="BJ234" s="1422"/>
      <c r="BK234" s="1422"/>
      <c r="BL234" s="1422"/>
    </row>
    <row r="235" spans="1:64" x14ac:dyDescent="0.25">
      <c r="A235" s="1807" t="s">
        <v>3522</v>
      </c>
      <c r="B235" s="1764"/>
      <c r="C235" s="1765">
        <f>SUM(D235:S235)</f>
        <v>0</v>
      </c>
      <c r="D235" s="1764"/>
      <c r="E235" s="1766"/>
      <c r="F235" s="1764"/>
      <c r="G235" s="1767"/>
      <c r="H235" s="1767"/>
      <c r="I235" s="1767"/>
      <c r="J235" s="1767"/>
      <c r="K235" s="1767"/>
      <c r="L235" s="1767"/>
      <c r="M235" s="1767"/>
      <c r="N235" s="1767"/>
      <c r="O235" s="1767"/>
      <c r="P235" s="1767"/>
      <c r="Q235" s="1767"/>
      <c r="R235" s="1767"/>
      <c r="S235" s="1768"/>
      <c r="T235" s="1769"/>
      <c r="U235" s="1770"/>
      <c r="V235" s="1759"/>
      <c r="W235" s="1420"/>
      <c r="X235" s="1420"/>
      <c r="Y235" s="1420"/>
      <c r="Z235" s="1420"/>
      <c r="AA235" s="1420"/>
      <c r="AB235" s="1420"/>
      <c r="AC235" s="1420"/>
      <c r="AD235" s="1420"/>
      <c r="AE235" s="1420"/>
      <c r="AF235" s="1420"/>
      <c r="AG235" s="1421"/>
      <c r="AH235" s="1421"/>
      <c r="AI235" s="1421"/>
      <c r="AJ235" s="1421"/>
      <c r="AK235" s="1421"/>
      <c r="AL235" s="1421"/>
      <c r="AM235" s="1421"/>
      <c r="AN235" s="1421"/>
      <c r="AO235" s="1421"/>
      <c r="AP235" s="1421"/>
      <c r="AQ235" s="1421"/>
      <c r="AR235" s="1421"/>
      <c r="AS235" s="1421"/>
      <c r="AT235" s="1421"/>
      <c r="AU235" s="1421"/>
      <c r="AV235" s="1421"/>
      <c r="AW235" s="1421"/>
      <c r="AX235" s="1421"/>
      <c r="AY235" s="1421"/>
      <c r="AZ235" s="1421"/>
      <c r="BA235" s="1422"/>
      <c r="BB235" s="1422"/>
      <c r="BC235" s="1422"/>
      <c r="BD235" s="1422"/>
      <c r="BE235" s="1422"/>
      <c r="BF235" s="1422"/>
      <c r="BG235" s="1422"/>
      <c r="BH235" s="1422"/>
      <c r="BI235" s="1422"/>
      <c r="BJ235" s="1422"/>
      <c r="BK235" s="1422"/>
      <c r="BL235" s="1422"/>
    </row>
    <row r="236" spans="1:64" x14ac:dyDescent="0.25">
      <c r="A236" s="1808" t="s">
        <v>3523</v>
      </c>
      <c r="B236" s="1764"/>
      <c r="C236" s="1771">
        <f>SUM(D236:S236)</f>
        <v>0</v>
      </c>
      <c r="D236" s="1764"/>
      <c r="E236" s="1766"/>
      <c r="F236" s="1764"/>
      <c r="G236" s="1767"/>
      <c r="H236" s="1767"/>
      <c r="I236" s="1767"/>
      <c r="J236" s="1767"/>
      <c r="K236" s="1767"/>
      <c r="L236" s="1767"/>
      <c r="M236" s="1767"/>
      <c r="N236" s="1767"/>
      <c r="O236" s="1767"/>
      <c r="P236" s="1767"/>
      <c r="Q236" s="1767"/>
      <c r="R236" s="1767"/>
      <c r="S236" s="1768"/>
      <c r="T236" s="1766"/>
      <c r="U236" s="1772"/>
      <c r="V236" s="1759"/>
      <c r="W236" s="1420"/>
      <c r="X236" s="1420"/>
      <c r="Y236" s="1420"/>
      <c r="Z236" s="1420"/>
      <c r="AA236" s="1420"/>
      <c r="AB236" s="1420"/>
      <c r="AC236" s="1420"/>
      <c r="AD236" s="1420"/>
      <c r="AE236" s="1420"/>
      <c r="AF236" s="1420"/>
      <c r="AG236" s="1421"/>
      <c r="AH236" s="1421"/>
      <c r="AI236" s="1421"/>
      <c r="AJ236" s="1421"/>
      <c r="AK236" s="1421"/>
      <c r="AL236" s="1421"/>
      <c r="AM236" s="1421"/>
      <c r="AN236" s="1421"/>
      <c r="AO236" s="1421"/>
      <c r="AP236" s="1421"/>
      <c r="AQ236" s="1421"/>
      <c r="AR236" s="1421"/>
      <c r="AS236" s="1421"/>
      <c r="AT236" s="1421"/>
      <c r="AU236" s="1421"/>
      <c r="AV236" s="1421"/>
      <c r="AW236" s="1421"/>
      <c r="AX236" s="1421"/>
      <c r="AY236" s="1421"/>
      <c r="AZ236" s="1421"/>
      <c r="BA236" s="1422"/>
      <c r="BB236" s="1422"/>
      <c r="BC236" s="1422"/>
      <c r="BD236" s="1422"/>
      <c r="BE236" s="1422"/>
      <c r="BF236" s="1422"/>
      <c r="BG236" s="1422"/>
      <c r="BH236" s="1422"/>
      <c r="BI236" s="1422"/>
      <c r="BJ236" s="1422"/>
      <c r="BK236" s="1422"/>
      <c r="BL236" s="1422"/>
    </row>
    <row r="237" spans="1:64" x14ac:dyDescent="0.25">
      <c r="A237" s="1809" t="s">
        <v>3524</v>
      </c>
      <c r="B237" s="1773"/>
      <c r="C237" s="1774">
        <f>SUM(D237:S237)</f>
        <v>0</v>
      </c>
      <c r="D237" s="1775"/>
      <c r="E237" s="1776"/>
      <c r="F237" s="1775"/>
      <c r="G237" s="1777"/>
      <c r="H237" s="1777"/>
      <c r="I237" s="1777"/>
      <c r="J237" s="1777"/>
      <c r="K237" s="1777"/>
      <c r="L237" s="1777"/>
      <c r="M237" s="1777"/>
      <c r="N237" s="1777"/>
      <c r="O237" s="1777"/>
      <c r="P237" s="1777"/>
      <c r="Q237" s="1777"/>
      <c r="R237" s="1777"/>
      <c r="S237" s="1778"/>
      <c r="T237" s="1776"/>
      <c r="U237" s="1773"/>
      <c r="V237" s="1420"/>
      <c r="W237" s="1420"/>
      <c r="X237" s="1420"/>
      <c r="Y237" s="1420"/>
      <c r="Z237" s="1420"/>
      <c r="AA237" s="1420"/>
      <c r="AB237" s="1420"/>
      <c r="AC237" s="1420"/>
      <c r="AD237" s="1420"/>
      <c r="AE237" s="1420"/>
      <c r="AF237" s="1420"/>
      <c r="AG237" s="1421"/>
      <c r="AH237" s="1421"/>
      <c r="AI237" s="1421"/>
      <c r="AJ237" s="1421"/>
      <c r="AK237" s="1421"/>
      <c r="AL237" s="1421"/>
      <c r="AM237" s="1421"/>
      <c r="AN237" s="1421"/>
      <c r="AO237" s="1421"/>
      <c r="AP237" s="1421"/>
      <c r="AQ237" s="1421"/>
      <c r="AR237" s="1421"/>
      <c r="AS237" s="1421"/>
      <c r="AT237" s="1421"/>
      <c r="AU237" s="1421"/>
      <c r="AV237" s="1421"/>
      <c r="AW237" s="1421"/>
      <c r="AX237" s="1421"/>
      <c r="AY237" s="1421"/>
      <c r="AZ237" s="1421"/>
      <c r="BA237" s="1422"/>
      <c r="BB237" s="1422"/>
      <c r="BC237" s="1422"/>
      <c r="BD237" s="1422"/>
      <c r="BE237" s="1422"/>
      <c r="BF237" s="1422"/>
      <c r="BG237" s="1422"/>
      <c r="BH237" s="1422"/>
      <c r="BI237" s="1422"/>
      <c r="BJ237" s="1422"/>
      <c r="BK237" s="1422"/>
      <c r="BL237" s="1422"/>
    </row>
    <row r="238" spans="1:64" s="182" customFormat="1" x14ac:dyDescent="0.25">
      <c r="A238" s="813" t="s">
        <v>3525</v>
      </c>
      <c r="B238" s="1420"/>
      <c r="C238" s="1420"/>
      <c r="D238" s="1420"/>
      <c r="E238" s="1420"/>
      <c r="F238" s="1420"/>
      <c r="G238" s="1420"/>
      <c r="H238" s="1420"/>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17"/>
      <c r="AH238" s="1417"/>
      <c r="AI238" s="1417"/>
      <c r="AJ238" s="1417"/>
      <c r="AK238" s="1417"/>
      <c r="AL238" s="1417"/>
      <c r="AM238" s="1417"/>
      <c r="AN238" s="1417"/>
      <c r="AO238" s="1417"/>
      <c r="AP238" s="1417"/>
      <c r="AQ238" s="1417"/>
      <c r="AR238" s="1417"/>
      <c r="AS238" s="1417"/>
      <c r="AT238" s="1417"/>
      <c r="AU238" s="1417"/>
      <c r="AV238" s="1417"/>
      <c r="AW238" s="1417"/>
      <c r="AX238" s="1417"/>
      <c r="AY238" s="1417"/>
      <c r="AZ238" s="1417"/>
      <c r="BA238" s="1789"/>
      <c r="BB238" s="1789"/>
      <c r="BC238" s="1789"/>
      <c r="BD238" s="1789"/>
      <c r="BE238" s="1789"/>
      <c r="BF238" s="1789"/>
      <c r="BG238" s="1789"/>
      <c r="BH238" s="1789"/>
      <c r="BI238" s="1789"/>
      <c r="BJ238" s="1789"/>
      <c r="BK238" s="1789"/>
      <c r="BL238" s="1789"/>
    </row>
    <row r="239" spans="1:64" x14ac:dyDescent="0.25">
      <c r="A239" s="9005" t="s">
        <v>2685</v>
      </c>
      <c r="B239" s="9005" t="s">
        <v>3526</v>
      </c>
      <c r="C239" s="9006" t="s">
        <v>3527</v>
      </c>
      <c r="D239" s="9007"/>
      <c r="E239" s="9008" t="s">
        <v>3528</v>
      </c>
      <c r="F239" s="9009"/>
      <c r="G239" s="9009"/>
      <c r="H239" s="9009"/>
      <c r="I239" s="9009"/>
      <c r="J239" s="9010"/>
      <c r="K239" s="9003" t="s">
        <v>429</v>
      </c>
      <c r="L239" s="9003" t="s">
        <v>430</v>
      </c>
      <c r="M239" s="1468"/>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1"/>
      <c r="AH239" s="1421"/>
      <c r="AI239" s="1421"/>
      <c r="AJ239" s="1421"/>
      <c r="AK239" s="1421"/>
      <c r="AL239" s="1421"/>
      <c r="AM239" s="1421"/>
      <c r="AN239" s="1421"/>
      <c r="AO239" s="1421"/>
      <c r="AP239" s="1421"/>
      <c r="AQ239" s="1421"/>
      <c r="AR239" s="1421"/>
      <c r="AS239" s="1421"/>
      <c r="AT239" s="1421"/>
      <c r="AU239" s="1421"/>
      <c r="AV239" s="1421"/>
      <c r="AW239" s="1421"/>
      <c r="AX239" s="1421"/>
      <c r="AY239" s="1421"/>
      <c r="AZ239" s="1421"/>
      <c r="BA239" s="1422"/>
      <c r="BB239" s="1422"/>
      <c r="BC239" s="1422"/>
      <c r="BD239" s="1422"/>
      <c r="BE239" s="1422"/>
      <c r="BF239" s="1422"/>
      <c r="BG239" s="1422"/>
      <c r="BH239" s="1422"/>
      <c r="BI239" s="1422"/>
      <c r="BJ239" s="1422"/>
      <c r="BK239" s="1422"/>
      <c r="BL239" s="1422"/>
    </row>
    <row r="240" spans="1:64" ht="24.75" x14ac:dyDescent="0.25">
      <c r="A240" s="9005"/>
      <c r="B240" s="9005"/>
      <c r="C240" s="1779" t="s">
        <v>2624</v>
      </c>
      <c r="D240" s="1761" t="s">
        <v>2625</v>
      </c>
      <c r="E240" s="1779" t="s">
        <v>2692</v>
      </c>
      <c r="F240" s="1780" t="s">
        <v>432</v>
      </c>
      <c r="G240" s="1780" t="s">
        <v>369</v>
      </c>
      <c r="H240" s="1780" t="s">
        <v>370</v>
      </c>
      <c r="I240" s="1780" t="s">
        <v>13</v>
      </c>
      <c r="J240" s="1781" t="s">
        <v>3424</v>
      </c>
      <c r="K240" s="9004"/>
      <c r="L240" s="9004"/>
      <c r="M240" s="1468"/>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1"/>
      <c r="AH240" s="1421"/>
      <c r="AI240" s="1421"/>
      <c r="AJ240" s="1421"/>
      <c r="AK240" s="1421"/>
      <c r="AL240" s="1421"/>
      <c r="AM240" s="1421"/>
      <c r="AN240" s="1421"/>
      <c r="AO240" s="1421"/>
      <c r="AP240" s="1421"/>
      <c r="AQ240" s="1421"/>
      <c r="AR240" s="1421"/>
      <c r="AS240" s="1421"/>
      <c r="AT240" s="1421"/>
      <c r="AU240" s="1421"/>
      <c r="AV240" s="1421"/>
      <c r="AW240" s="1421"/>
      <c r="AX240" s="1421"/>
      <c r="AY240" s="1421"/>
      <c r="AZ240" s="1421"/>
      <c r="BA240" s="1422"/>
      <c r="BB240" s="1422"/>
      <c r="BC240" s="1422"/>
      <c r="BD240" s="1422"/>
      <c r="BE240" s="1422"/>
      <c r="BF240" s="1422"/>
      <c r="BG240" s="1422"/>
      <c r="BH240" s="1422"/>
      <c r="BI240" s="1422"/>
      <c r="BJ240" s="1422"/>
      <c r="BK240" s="1422"/>
      <c r="BL240" s="1422"/>
    </row>
    <row r="241" spans="1:64" x14ac:dyDescent="0.25">
      <c r="A241" s="1810" t="s">
        <v>3529</v>
      </c>
      <c r="B241" s="1782">
        <f>SUM(C241:J241)</f>
        <v>0</v>
      </c>
      <c r="C241" s="1764"/>
      <c r="D241" s="1768"/>
      <c r="E241" s="1764"/>
      <c r="F241" s="1767"/>
      <c r="G241" s="1767"/>
      <c r="H241" s="1767"/>
      <c r="I241" s="1767"/>
      <c r="J241" s="1768"/>
      <c r="K241" s="1770"/>
      <c r="L241" s="1770"/>
      <c r="M241" s="1468"/>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1"/>
      <c r="AH241" s="1421"/>
      <c r="AI241" s="1421"/>
      <c r="AJ241" s="1421"/>
      <c r="AK241" s="1421"/>
      <c r="AL241" s="1421"/>
      <c r="AM241" s="1421"/>
      <c r="AN241" s="1421"/>
      <c r="AO241" s="1421"/>
      <c r="AP241" s="1421"/>
      <c r="AQ241" s="1421"/>
      <c r="AR241" s="1421"/>
      <c r="AS241" s="1421"/>
      <c r="AT241" s="1421"/>
      <c r="AU241" s="1421"/>
      <c r="AV241" s="1421"/>
      <c r="AW241" s="1421"/>
      <c r="AX241" s="1421"/>
      <c r="AY241" s="1421"/>
      <c r="AZ241" s="1421"/>
      <c r="BA241" s="1422"/>
      <c r="BB241" s="1422"/>
      <c r="BC241" s="1422"/>
      <c r="BD241" s="1422"/>
      <c r="BE241" s="1422"/>
      <c r="BF241" s="1422"/>
      <c r="BG241" s="1422"/>
      <c r="BH241" s="1422"/>
      <c r="BI241" s="1422"/>
      <c r="BJ241" s="1422"/>
      <c r="BK241" s="1422"/>
      <c r="BL241" s="1422"/>
    </row>
    <row r="242" spans="1:64" x14ac:dyDescent="0.25">
      <c r="A242" s="1811" t="s">
        <v>3530</v>
      </c>
      <c r="B242" s="1783">
        <f>SUM(C242:J242)</f>
        <v>0</v>
      </c>
      <c r="C242" s="1775"/>
      <c r="D242" s="1778"/>
      <c r="E242" s="1775"/>
      <c r="F242" s="1777"/>
      <c r="G242" s="1777"/>
      <c r="H242" s="1777"/>
      <c r="I242" s="1777"/>
      <c r="J242" s="1778"/>
      <c r="K242" s="1773"/>
      <c r="L242" s="1773"/>
      <c r="M242" s="1468"/>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1"/>
      <c r="AH242" s="1421"/>
      <c r="AI242" s="1421"/>
      <c r="AJ242" s="1421"/>
      <c r="AK242" s="1421"/>
      <c r="AL242" s="1421"/>
      <c r="AM242" s="1421"/>
      <c r="AN242" s="1421"/>
      <c r="AO242" s="1421"/>
      <c r="AP242" s="1421"/>
      <c r="AQ242" s="1421"/>
      <c r="AR242" s="1421"/>
      <c r="AS242" s="1421"/>
      <c r="AT242" s="1421"/>
      <c r="AU242" s="1421"/>
      <c r="AV242" s="1421"/>
      <c r="AW242" s="1421"/>
      <c r="AX242" s="1421"/>
      <c r="AY242" s="1421"/>
      <c r="AZ242" s="1421"/>
      <c r="BA242" s="1422"/>
      <c r="BB242" s="1422"/>
      <c r="BC242" s="1422"/>
      <c r="BD242" s="1422"/>
      <c r="BE242" s="1422"/>
      <c r="BF242" s="1422"/>
      <c r="BG242" s="1422"/>
      <c r="BH242" s="1422"/>
      <c r="BI242" s="1422"/>
      <c r="BJ242" s="1422"/>
      <c r="BK242" s="1422"/>
      <c r="BL242" s="1422"/>
    </row>
  </sheetData>
  <mergeCells count="315">
    <mergeCell ref="S92:S94"/>
    <mergeCell ref="BB12:BB13"/>
    <mergeCell ref="BI12:BI13"/>
    <mergeCell ref="BJ12:BJ13"/>
    <mergeCell ref="B7:J7"/>
    <mergeCell ref="B8:J8"/>
    <mergeCell ref="A10:I10"/>
    <mergeCell ref="A12:A13"/>
    <mergeCell ref="B12:B13"/>
    <mergeCell ref="C12:C13"/>
    <mergeCell ref="D12:T12"/>
    <mergeCell ref="A16:A18"/>
    <mergeCell ref="A22:A23"/>
    <mergeCell ref="B22:B23"/>
    <mergeCell ref="C22:S22"/>
    <mergeCell ref="T22:U22"/>
    <mergeCell ref="BA22:BA23"/>
    <mergeCell ref="U12:V12"/>
    <mergeCell ref="W12:W13"/>
    <mergeCell ref="BA12:BA13"/>
    <mergeCell ref="BI27:BI29"/>
    <mergeCell ref="BJ27:BK28"/>
    <mergeCell ref="C28:S28"/>
    <mergeCell ref="T28:U28"/>
    <mergeCell ref="Z28:AC28"/>
    <mergeCell ref="AE28:AH28"/>
    <mergeCell ref="BI22:BI23"/>
    <mergeCell ref="A27:A29"/>
    <mergeCell ref="B27:B29"/>
    <mergeCell ref="C27:U27"/>
    <mergeCell ref="V27:W28"/>
    <mergeCell ref="X27:Y28"/>
    <mergeCell ref="Z27:AH27"/>
    <mergeCell ref="AJ27:AJ29"/>
    <mergeCell ref="AK27:AK29"/>
    <mergeCell ref="BA27:BA29"/>
    <mergeCell ref="BI48:BI49"/>
    <mergeCell ref="A67:B69"/>
    <mergeCell ref="C67:E68"/>
    <mergeCell ref="F67:AM67"/>
    <mergeCell ref="AN67:AN69"/>
    <mergeCell ref="AO67:AO69"/>
    <mergeCell ref="AP67:AP69"/>
    <mergeCell ref="AQ67:AQ69"/>
    <mergeCell ref="AR67:AR69"/>
    <mergeCell ref="AS67:AS69"/>
    <mergeCell ref="A47:A49"/>
    <mergeCell ref="B47:B49"/>
    <mergeCell ref="C47:U47"/>
    <mergeCell ref="C48:S48"/>
    <mergeCell ref="T48:U48"/>
    <mergeCell ref="BA48:BA49"/>
    <mergeCell ref="AD68:AE68"/>
    <mergeCell ref="AF68:AG68"/>
    <mergeCell ref="AH68:AI68"/>
    <mergeCell ref="AJ68:AK68"/>
    <mergeCell ref="AL68:AM68"/>
    <mergeCell ref="A70:B70"/>
    <mergeCell ref="R68:S68"/>
    <mergeCell ref="T68:U68"/>
    <mergeCell ref="V68:W68"/>
    <mergeCell ref="X68:Y68"/>
    <mergeCell ref="Z68:AA68"/>
    <mergeCell ref="AB68:AC68"/>
    <mergeCell ref="F68:G68"/>
    <mergeCell ref="H68:I68"/>
    <mergeCell ref="J68:K68"/>
    <mergeCell ref="L68:M68"/>
    <mergeCell ref="N68:O68"/>
    <mergeCell ref="P68:Q68"/>
    <mergeCell ref="BB82:BB83"/>
    <mergeCell ref="BC82:BC83"/>
    <mergeCell ref="A79:B79"/>
    <mergeCell ref="A82:A83"/>
    <mergeCell ref="B82:D82"/>
    <mergeCell ref="E82:P82"/>
    <mergeCell ref="Q82:Q83"/>
    <mergeCell ref="R82:R83"/>
    <mergeCell ref="A71:A73"/>
    <mergeCell ref="A74:B74"/>
    <mergeCell ref="A75:B75"/>
    <mergeCell ref="A76:B76"/>
    <mergeCell ref="A77:B77"/>
    <mergeCell ref="A78:B78"/>
    <mergeCell ref="D93:D94"/>
    <mergeCell ref="E93:E94"/>
    <mergeCell ref="F93:F94"/>
    <mergeCell ref="G93:G94"/>
    <mergeCell ref="BL82:BL83"/>
    <mergeCell ref="A92:A94"/>
    <mergeCell ref="B92:D92"/>
    <mergeCell ref="E92:L92"/>
    <mergeCell ref="M92:M94"/>
    <mergeCell ref="N92:N94"/>
    <mergeCell ref="O92:O94"/>
    <mergeCell ref="P92:P94"/>
    <mergeCell ref="Q92:Q94"/>
    <mergeCell ref="R92:R94"/>
    <mergeCell ref="BD82:BD83"/>
    <mergeCell ref="BE82:BE83"/>
    <mergeCell ref="BF82:BF83"/>
    <mergeCell ref="BI82:BI83"/>
    <mergeCell ref="BJ82:BJ83"/>
    <mergeCell ref="BK82:BK83"/>
    <mergeCell ref="S82:S83"/>
    <mergeCell ref="T82:T83"/>
    <mergeCell ref="U82:U83"/>
    <mergeCell ref="BA82:BA83"/>
    <mergeCell ref="BI93:BI94"/>
    <mergeCell ref="BJ93:BJ94"/>
    <mergeCell ref="BK93:BK94"/>
    <mergeCell ref="BL93:BL94"/>
    <mergeCell ref="A103:A105"/>
    <mergeCell ref="B103:B105"/>
    <mergeCell ref="C103:S104"/>
    <mergeCell ref="T103:U103"/>
    <mergeCell ref="V103:V105"/>
    <mergeCell ref="W103:W105"/>
    <mergeCell ref="BB93:BB94"/>
    <mergeCell ref="BC93:BC94"/>
    <mergeCell ref="BD93:BD94"/>
    <mergeCell ref="BE93:BE94"/>
    <mergeCell ref="BF93:BF94"/>
    <mergeCell ref="BG93:BG94"/>
    <mergeCell ref="H93:H94"/>
    <mergeCell ref="I93:I94"/>
    <mergeCell ref="J93:J94"/>
    <mergeCell ref="K93:K94"/>
    <mergeCell ref="L93:L94"/>
    <mergeCell ref="BA93:BA94"/>
    <mergeCell ref="B93:B94"/>
    <mergeCell ref="C93:C94"/>
    <mergeCell ref="BD104:BD105"/>
    <mergeCell ref="BE104:BE105"/>
    <mergeCell ref="BI104:BI105"/>
    <mergeCell ref="A110:A112"/>
    <mergeCell ref="B110:B112"/>
    <mergeCell ref="C110:E111"/>
    <mergeCell ref="F110:AM110"/>
    <mergeCell ref="AN110:AN112"/>
    <mergeCell ref="AO110:AO112"/>
    <mergeCell ref="X103:X105"/>
    <mergeCell ref="Y103:Y105"/>
    <mergeCell ref="T104:T105"/>
    <mergeCell ref="U104:U105"/>
    <mergeCell ref="BA104:BA105"/>
    <mergeCell ref="BB104:BB105"/>
    <mergeCell ref="F111:G111"/>
    <mergeCell ref="H111:I111"/>
    <mergeCell ref="J111:K111"/>
    <mergeCell ref="L111:M111"/>
    <mergeCell ref="N111:O111"/>
    <mergeCell ref="P111:Q111"/>
    <mergeCell ref="R111:S111"/>
    <mergeCell ref="T111:U111"/>
    <mergeCell ref="BC104:BC105"/>
    <mergeCell ref="BE111:BE112"/>
    <mergeCell ref="A113:A124"/>
    <mergeCell ref="A125:A136"/>
    <mergeCell ref="A138:A140"/>
    <mergeCell ref="B138:B140"/>
    <mergeCell ref="C138:E139"/>
    <mergeCell ref="F138:AG138"/>
    <mergeCell ref="AH138:AH140"/>
    <mergeCell ref="F139:G139"/>
    <mergeCell ref="H139:I139"/>
    <mergeCell ref="AH111:AI111"/>
    <mergeCell ref="AJ111:AK111"/>
    <mergeCell ref="AL111:AM111"/>
    <mergeCell ref="BB111:BB112"/>
    <mergeCell ref="BC111:BC112"/>
    <mergeCell ref="BD111:BD112"/>
    <mergeCell ref="V111:W111"/>
    <mergeCell ref="X111:Y111"/>
    <mergeCell ref="Z111:AA111"/>
    <mergeCell ref="AB111:AC111"/>
    <mergeCell ref="AD111:AE111"/>
    <mergeCell ref="AF111:AG111"/>
    <mergeCell ref="AP110:AP112"/>
    <mergeCell ref="AQ110:AQ112"/>
    <mergeCell ref="BB139:BB140"/>
    <mergeCell ref="A141:A144"/>
    <mergeCell ref="A145:A148"/>
    <mergeCell ref="A150:A151"/>
    <mergeCell ref="B150:B151"/>
    <mergeCell ref="C150:E150"/>
    <mergeCell ref="F150:G150"/>
    <mergeCell ref="BB150:BB151"/>
    <mergeCell ref="V139:W139"/>
    <mergeCell ref="X139:Y139"/>
    <mergeCell ref="Z139:AA139"/>
    <mergeCell ref="AB139:AC139"/>
    <mergeCell ref="AD139:AE139"/>
    <mergeCell ref="AF139:AG139"/>
    <mergeCell ref="J139:K139"/>
    <mergeCell ref="L139:M139"/>
    <mergeCell ref="N139:O139"/>
    <mergeCell ref="P139:Q139"/>
    <mergeCell ref="R139:S139"/>
    <mergeCell ref="T139:U139"/>
    <mergeCell ref="BJ150:BJ151"/>
    <mergeCell ref="A165:A167"/>
    <mergeCell ref="B165:D166"/>
    <mergeCell ref="E165:AF165"/>
    <mergeCell ref="AG165:AG167"/>
    <mergeCell ref="AH165:AH167"/>
    <mergeCell ref="E166:F166"/>
    <mergeCell ref="G166:H166"/>
    <mergeCell ref="I166:J166"/>
    <mergeCell ref="K166:L166"/>
    <mergeCell ref="Y166:Z166"/>
    <mergeCell ref="AA166:AB166"/>
    <mergeCell ref="AC166:AD166"/>
    <mergeCell ref="AE166:AF166"/>
    <mergeCell ref="A173:A174"/>
    <mergeCell ref="B173:D173"/>
    <mergeCell ref="E173:G173"/>
    <mergeCell ref="M166:N166"/>
    <mergeCell ref="O166:P166"/>
    <mergeCell ref="Q166:R166"/>
    <mergeCell ref="S166:T166"/>
    <mergeCell ref="U166:V166"/>
    <mergeCell ref="W166:X166"/>
    <mergeCell ref="A178:A179"/>
    <mergeCell ref="B178:B179"/>
    <mergeCell ref="C178:S178"/>
    <mergeCell ref="E183:AN183"/>
    <mergeCell ref="A184:A186"/>
    <mergeCell ref="B184:D185"/>
    <mergeCell ref="E184:AN184"/>
    <mergeCell ref="Q185:R185"/>
    <mergeCell ref="S185:T185"/>
    <mergeCell ref="U185:V185"/>
    <mergeCell ref="AO184:AO186"/>
    <mergeCell ref="AP184:AP186"/>
    <mergeCell ref="AQ184:AQ186"/>
    <mergeCell ref="AR184:AR186"/>
    <mergeCell ref="E185:F185"/>
    <mergeCell ref="G185:H185"/>
    <mergeCell ref="I185:J185"/>
    <mergeCell ref="K185:L185"/>
    <mergeCell ref="M185:N185"/>
    <mergeCell ref="O185:P185"/>
    <mergeCell ref="R198:R200"/>
    <mergeCell ref="G199:G200"/>
    <mergeCell ref="H199:H200"/>
    <mergeCell ref="I199:I200"/>
    <mergeCell ref="J199:J200"/>
    <mergeCell ref="AI185:AJ185"/>
    <mergeCell ref="AK185:AL185"/>
    <mergeCell ref="AM185:AN185"/>
    <mergeCell ref="A191:A192"/>
    <mergeCell ref="B191:B192"/>
    <mergeCell ref="C191:D191"/>
    <mergeCell ref="E191:E192"/>
    <mergeCell ref="F191:T191"/>
    <mergeCell ref="U191:U192"/>
    <mergeCell ref="W185:X185"/>
    <mergeCell ref="Y185:Z185"/>
    <mergeCell ref="AA185:AB185"/>
    <mergeCell ref="AC185:AD185"/>
    <mergeCell ref="AE185:AF185"/>
    <mergeCell ref="AG185:AH185"/>
    <mergeCell ref="Q199:Q200"/>
    <mergeCell ref="N199:N200"/>
    <mergeCell ref="O199:O200"/>
    <mergeCell ref="P199:P200"/>
    <mergeCell ref="A209:A211"/>
    <mergeCell ref="B209:B211"/>
    <mergeCell ref="C209:E210"/>
    <mergeCell ref="F209:F211"/>
    <mergeCell ref="G209:L209"/>
    <mergeCell ref="G210:L210"/>
    <mergeCell ref="K199:K200"/>
    <mergeCell ref="L199:L200"/>
    <mergeCell ref="M199:M200"/>
    <mergeCell ref="A198:A200"/>
    <mergeCell ref="B198:B200"/>
    <mergeCell ref="C198:E199"/>
    <mergeCell ref="F198:F200"/>
    <mergeCell ref="G198:Q198"/>
    <mergeCell ref="A217:B218"/>
    <mergeCell ref="C217:C218"/>
    <mergeCell ref="D217:J217"/>
    <mergeCell ref="K217:N217"/>
    <mergeCell ref="A219:A222"/>
    <mergeCell ref="A224:A227"/>
    <mergeCell ref="B224:E225"/>
    <mergeCell ref="F224:K224"/>
    <mergeCell ref="F225:G225"/>
    <mergeCell ref="H225:I225"/>
    <mergeCell ref="J225:K225"/>
    <mergeCell ref="B226:B227"/>
    <mergeCell ref="C226:C227"/>
    <mergeCell ref="D226:D227"/>
    <mergeCell ref="E226:E227"/>
    <mergeCell ref="F226:F227"/>
    <mergeCell ref="G226:G227"/>
    <mergeCell ref="H226:H227"/>
    <mergeCell ref="I226:I227"/>
    <mergeCell ref="J226:J227"/>
    <mergeCell ref="T233:T234"/>
    <mergeCell ref="U233:U234"/>
    <mergeCell ref="A239:A240"/>
    <mergeCell ref="B239:B240"/>
    <mergeCell ref="C239:D239"/>
    <mergeCell ref="E239:J239"/>
    <mergeCell ref="K239:K240"/>
    <mergeCell ref="L239:L240"/>
    <mergeCell ref="K226:K227"/>
    <mergeCell ref="A233:A234"/>
    <mergeCell ref="B233:B234"/>
    <mergeCell ref="C233:C234"/>
    <mergeCell ref="D233:E233"/>
    <mergeCell ref="F233:S233"/>
  </mergeCells>
  <conditionalFormatting sqref="BI14:BJ20">
    <cfRule type="cellIs" dxfId="0" priority="1" operator="equal">
      <formula>1</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963C5-48AE-43F9-B38E-DEBD84D50A77}">
  <sheetPr>
    <tabColor theme="0" tint="-0.14999847407452621"/>
  </sheetPr>
  <dimension ref="A1:AG37"/>
  <sheetViews>
    <sheetView workbookViewId="0">
      <selection activeCell="G12" sqref="G12"/>
    </sheetView>
  </sheetViews>
  <sheetFormatPr baseColWidth="10" defaultRowHeight="15" x14ac:dyDescent="0.25"/>
  <cols>
    <col min="1" max="1" width="20.7109375" style="4434" customWidth="1"/>
    <col min="2" max="16384" width="11.42578125" style="4434"/>
  </cols>
  <sheetData>
    <row r="1" spans="1:33" x14ac:dyDescent="0.25">
      <c r="A1" s="3"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row>
    <row r="2" spans="1:33" x14ac:dyDescent="0.25">
      <c r="A2" s="3" t="s">
        <v>3822</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row>
    <row r="3" spans="1:33" x14ac:dyDescent="0.25">
      <c r="A3" s="3" t="s">
        <v>3823</v>
      </c>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row>
    <row r="4" spans="1:33" x14ac:dyDescent="0.25">
      <c r="A4" s="3" t="s">
        <v>3824</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row>
    <row r="5" spans="1:33" x14ac:dyDescent="0.25">
      <c r="A5" s="3" t="s">
        <v>3825</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row>
    <row r="6" spans="1:33" ht="19.5" x14ac:dyDescent="0.25">
      <c r="A6" s="6573" t="s">
        <v>119</v>
      </c>
      <c r="B6" s="6573"/>
      <c r="C6" s="6573"/>
      <c r="D6" s="6573"/>
      <c r="E6" s="6573"/>
      <c r="F6" s="6573"/>
      <c r="G6" s="6573"/>
      <c r="H6" s="6573"/>
      <c r="I6" s="6573"/>
      <c r="J6" s="6573"/>
      <c r="K6" s="6573"/>
      <c r="L6" s="6573"/>
      <c r="M6" s="6573"/>
      <c r="N6" s="6573"/>
      <c r="O6" s="6573"/>
      <c r="P6" s="6573"/>
      <c r="Q6" s="6573"/>
      <c r="R6" s="6573"/>
      <c r="S6" s="6573"/>
      <c r="T6" s="6573"/>
      <c r="U6" s="6573"/>
      <c r="V6" s="6573"/>
      <c r="W6" s="6573"/>
      <c r="X6" s="6573"/>
      <c r="Y6" s="6573"/>
      <c r="Z6" s="6573"/>
      <c r="AA6" s="6573"/>
      <c r="AB6" s="6573"/>
      <c r="AC6" s="6573"/>
      <c r="AD6" s="6573"/>
      <c r="AE6" s="2278"/>
      <c r="AF6" s="65"/>
      <c r="AG6" s="84"/>
    </row>
    <row r="7" spans="1:33" ht="19.5" x14ac:dyDescent="0.25">
      <c r="A7" s="4428"/>
      <c r="B7" s="4428"/>
      <c r="C7" s="4428"/>
      <c r="D7" s="4428"/>
      <c r="E7" s="4428"/>
      <c r="F7" s="4428"/>
      <c r="G7" s="4428"/>
      <c r="H7" s="4428"/>
      <c r="I7" s="4428"/>
      <c r="J7" s="4428"/>
      <c r="K7" s="4428"/>
      <c r="L7" s="4428"/>
      <c r="M7" s="4428"/>
      <c r="N7" s="4428"/>
      <c r="O7" s="4428"/>
      <c r="P7" s="4428"/>
      <c r="Q7" s="4428"/>
      <c r="R7" s="4428"/>
      <c r="S7" s="4428"/>
      <c r="T7" s="4428"/>
      <c r="U7" s="4428"/>
      <c r="V7" s="4428"/>
      <c r="W7" s="4428"/>
      <c r="X7" s="4428"/>
      <c r="Y7" s="4428"/>
      <c r="Z7" s="4428"/>
      <c r="AA7" s="4428"/>
      <c r="AB7" s="4428"/>
      <c r="AC7" s="4428"/>
      <c r="AD7" s="4428"/>
      <c r="AE7" s="2278"/>
      <c r="AF7" s="65"/>
      <c r="AG7" s="84"/>
    </row>
    <row r="8" spans="1:33" ht="15.75" x14ac:dyDescent="0.25">
      <c r="A8" s="983" t="s">
        <v>120</v>
      </c>
      <c r="B8" s="2279"/>
      <c r="C8" s="2279"/>
      <c r="D8" s="2279"/>
      <c r="E8" s="2279"/>
      <c r="F8" s="2279"/>
      <c r="G8" s="2279"/>
      <c r="H8" s="2279"/>
      <c r="I8" s="2279"/>
      <c r="J8" s="2279"/>
      <c r="K8" s="2279"/>
      <c r="L8" s="2279"/>
      <c r="M8" s="2279"/>
      <c r="N8" s="2279"/>
      <c r="O8" s="2279"/>
      <c r="P8" s="2279"/>
      <c r="Q8" s="2280"/>
      <c r="R8" s="2280"/>
      <c r="S8" s="2280"/>
      <c r="T8" s="2280"/>
      <c r="U8" s="2280"/>
      <c r="V8" s="2280"/>
      <c r="W8" s="2280"/>
      <c r="X8" s="2280"/>
      <c r="Y8" s="2280"/>
      <c r="Z8" s="2280"/>
      <c r="AA8" s="2280"/>
      <c r="AB8" s="2280"/>
      <c r="AC8" s="2280"/>
      <c r="AD8" s="2280"/>
      <c r="AE8" s="2280"/>
      <c r="AF8" s="65"/>
      <c r="AG8" s="84"/>
    </row>
    <row r="9" spans="1:33" x14ac:dyDescent="0.25">
      <c r="A9" s="6574" t="s">
        <v>4</v>
      </c>
      <c r="B9" s="6576" t="s">
        <v>50</v>
      </c>
      <c r="C9" s="6577"/>
      <c r="D9" s="6578"/>
      <c r="E9" s="2281"/>
      <c r="F9" s="65"/>
      <c r="G9" s="65"/>
      <c r="H9" s="65"/>
      <c r="I9" s="65"/>
      <c r="J9" s="65"/>
      <c r="K9" s="65"/>
      <c r="L9" s="65"/>
      <c r="M9" s="65"/>
      <c r="N9" s="65"/>
      <c r="O9" s="65"/>
      <c r="P9" s="65"/>
      <c r="Q9" s="65"/>
      <c r="R9" s="65"/>
      <c r="S9" s="65"/>
      <c r="T9" s="65"/>
      <c r="U9" s="65"/>
      <c r="V9" s="65"/>
      <c r="W9" s="65"/>
      <c r="X9" s="65"/>
      <c r="Y9" s="65"/>
      <c r="Z9" s="65"/>
      <c r="AA9" s="65"/>
      <c r="AB9" s="65"/>
      <c r="AC9" s="65"/>
      <c r="AD9" s="65"/>
      <c r="AE9" s="84"/>
      <c r="AF9" s="84"/>
      <c r="AG9" s="84"/>
    </row>
    <row r="10" spans="1:33" x14ac:dyDescent="0.25">
      <c r="A10" s="6575"/>
      <c r="B10" s="4696" t="s">
        <v>55</v>
      </c>
      <c r="C10" s="4642" t="s">
        <v>81</v>
      </c>
      <c r="D10" s="4695" t="s">
        <v>56</v>
      </c>
      <c r="E10" s="228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84"/>
      <c r="AF10" s="84"/>
      <c r="AG10" s="84"/>
    </row>
    <row r="11" spans="1:33" x14ac:dyDescent="0.25">
      <c r="A11" s="4619" t="s">
        <v>122</v>
      </c>
      <c r="B11" s="4701">
        <f>SUM(B12:B17)</f>
        <v>0</v>
      </c>
      <c r="C11" s="4668">
        <f>SUM(C12:C17)</f>
        <v>0</v>
      </c>
      <c r="D11" s="4669">
        <f>SUM(D12:D17)</f>
        <v>0</v>
      </c>
      <c r="E11" s="65"/>
      <c r="F11" s="65"/>
      <c r="G11" s="65"/>
      <c r="H11" s="65"/>
      <c r="I11" s="65"/>
      <c r="J11" s="65"/>
      <c r="K11" s="65"/>
      <c r="L11" s="65"/>
      <c r="M11" s="65"/>
      <c r="N11" s="65"/>
      <c r="O11" s="65"/>
      <c r="P11" s="65"/>
      <c r="Q11" s="65"/>
      <c r="R11" s="65"/>
      <c r="S11" s="65"/>
      <c r="T11" s="65"/>
      <c r="U11" s="65"/>
      <c r="V11" s="65"/>
      <c r="W11" s="65"/>
      <c r="X11" s="59"/>
      <c r="Y11" s="59"/>
      <c r="Z11" s="59"/>
      <c r="AA11" s="59"/>
      <c r="AB11" s="59"/>
      <c r="AC11" s="59"/>
      <c r="AD11" s="65"/>
      <c r="AE11" s="84"/>
      <c r="AF11" s="84"/>
      <c r="AG11" s="84"/>
    </row>
    <row r="12" spans="1:33" x14ac:dyDescent="0.25">
      <c r="A12" s="2282" t="s">
        <v>33</v>
      </c>
      <c r="B12" s="2245">
        <f t="shared" ref="B12:B17" si="0">SUM(C12:D12)</f>
        <v>0</v>
      </c>
      <c r="C12" s="332"/>
      <c r="D12" s="2265"/>
      <c r="E12" s="65"/>
      <c r="F12" s="65"/>
      <c r="G12" s="2283"/>
      <c r="H12" s="65"/>
      <c r="I12" s="65"/>
      <c r="J12" s="65"/>
      <c r="K12" s="65"/>
      <c r="L12" s="65"/>
      <c r="M12" s="65"/>
      <c r="N12" s="65"/>
      <c r="O12" s="65"/>
      <c r="P12" s="65"/>
      <c r="Q12" s="65"/>
      <c r="R12" s="65"/>
      <c r="S12" s="65"/>
      <c r="T12" s="65"/>
      <c r="U12" s="65"/>
      <c r="V12" s="65"/>
      <c r="W12" s="65"/>
      <c r="X12" s="65"/>
      <c r="Y12" s="65"/>
      <c r="Z12" s="65"/>
      <c r="AA12" s="65"/>
      <c r="AB12" s="65"/>
      <c r="AC12" s="65"/>
      <c r="AD12" s="65"/>
      <c r="AE12" s="84"/>
      <c r="AF12" s="84"/>
      <c r="AG12" s="84"/>
    </row>
    <row r="13" spans="1:33" x14ac:dyDescent="0.25">
      <c r="A13" s="4427" t="s">
        <v>76</v>
      </c>
      <c r="B13" s="2245">
        <f t="shared" si="0"/>
        <v>0</v>
      </c>
      <c r="C13" s="1923"/>
      <c r="D13" s="1925"/>
      <c r="E13" s="65"/>
      <c r="F13" s="65"/>
      <c r="G13" s="2283"/>
      <c r="H13" s="65"/>
      <c r="I13" s="65"/>
      <c r="J13" s="65"/>
      <c r="K13" s="65"/>
      <c r="L13" s="65"/>
      <c r="M13" s="65"/>
      <c r="N13" s="65"/>
      <c r="O13" s="65"/>
      <c r="P13" s="65"/>
      <c r="Q13" s="65"/>
      <c r="R13" s="65"/>
      <c r="S13" s="65"/>
      <c r="T13" s="65"/>
      <c r="U13" s="65"/>
      <c r="V13" s="65"/>
      <c r="W13" s="65"/>
      <c r="X13" s="65"/>
      <c r="Y13" s="65"/>
      <c r="Z13" s="65"/>
      <c r="AA13" s="65"/>
      <c r="AB13" s="65"/>
      <c r="AC13" s="65"/>
      <c r="AD13" s="65"/>
      <c r="AE13" s="84"/>
      <c r="AF13" s="84"/>
      <c r="AG13" s="73"/>
    </row>
    <row r="14" spans="1:33" x14ac:dyDescent="0.25">
      <c r="A14" s="4427" t="s">
        <v>35</v>
      </c>
      <c r="B14" s="2245">
        <f t="shared" si="0"/>
        <v>0</v>
      </c>
      <c r="C14" s="332"/>
      <c r="D14" s="2265"/>
      <c r="E14" s="65"/>
      <c r="F14" s="65"/>
      <c r="G14" s="2283"/>
      <c r="H14" s="65"/>
      <c r="I14" s="65"/>
      <c r="J14" s="65"/>
      <c r="K14" s="65"/>
      <c r="L14" s="65"/>
      <c r="M14" s="65"/>
      <c r="N14" s="65"/>
      <c r="O14" s="65"/>
      <c r="P14" s="65"/>
      <c r="Q14" s="65"/>
      <c r="R14" s="65"/>
      <c r="S14" s="65"/>
      <c r="T14" s="65"/>
      <c r="U14" s="65"/>
      <c r="V14" s="65"/>
      <c r="W14" s="65"/>
      <c r="X14" s="65"/>
      <c r="Y14" s="65"/>
      <c r="Z14" s="65"/>
      <c r="AA14" s="65"/>
      <c r="AB14" s="65"/>
      <c r="AC14" s="65"/>
      <c r="AD14" s="65"/>
      <c r="AE14" s="84"/>
      <c r="AF14" s="84"/>
      <c r="AG14" s="73"/>
    </row>
    <row r="15" spans="1:33" x14ac:dyDescent="0.25">
      <c r="A15" s="4427" t="s">
        <v>124</v>
      </c>
      <c r="B15" s="2245">
        <f t="shared" si="0"/>
        <v>0</v>
      </c>
      <c r="C15" s="1923"/>
      <c r="D15" s="1925"/>
      <c r="E15" s="65"/>
      <c r="F15" s="65"/>
      <c r="G15" s="2283"/>
      <c r="H15" s="65"/>
      <c r="I15" s="65"/>
      <c r="J15" s="65"/>
      <c r="K15" s="65"/>
      <c r="L15" s="65"/>
      <c r="M15" s="65"/>
      <c r="N15" s="65"/>
      <c r="O15" s="65"/>
      <c r="P15" s="65"/>
      <c r="Q15" s="65"/>
      <c r="R15" s="65"/>
      <c r="S15" s="65"/>
      <c r="T15" s="65"/>
      <c r="U15" s="65"/>
      <c r="V15" s="65"/>
      <c r="W15" s="65"/>
      <c r="X15" s="65"/>
      <c r="Y15" s="65"/>
      <c r="Z15" s="65"/>
      <c r="AA15" s="65"/>
      <c r="AB15" s="65"/>
      <c r="AC15" s="65"/>
      <c r="AD15" s="65"/>
      <c r="AE15" s="84"/>
      <c r="AF15" s="84"/>
      <c r="AG15" s="73"/>
    </row>
    <row r="16" spans="1:33" x14ac:dyDescent="0.25">
      <c r="A16" s="2285" t="s">
        <v>125</v>
      </c>
      <c r="B16" s="2245">
        <f t="shared" si="0"/>
        <v>0</v>
      </c>
      <c r="C16" s="332"/>
      <c r="D16" s="2265"/>
      <c r="E16" s="65"/>
      <c r="F16" s="65"/>
      <c r="G16" s="2283"/>
      <c r="H16" s="65"/>
      <c r="I16" s="65"/>
      <c r="J16" s="65"/>
      <c r="K16" s="65"/>
      <c r="L16" s="65"/>
      <c r="M16" s="65"/>
      <c r="N16" s="65"/>
      <c r="O16" s="65"/>
      <c r="P16" s="65"/>
      <c r="Q16" s="65"/>
      <c r="R16" s="65"/>
      <c r="S16" s="65"/>
      <c r="T16" s="65"/>
      <c r="U16" s="65"/>
      <c r="V16" s="65"/>
      <c r="W16" s="65"/>
      <c r="X16" s="65"/>
      <c r="Y16" s="65"/>
      <c r="Z16" s="65"/>
      <c r="AA16" s="65"/>
      <c r="AB16" s="65"/>
      <c r="AC16" s="65"/>
      <c r="AD16" s="65"/>
      <c r="AE16" s="84"/>
      <c r="AF16" s="84"/>
      <c r="AG16" s="73"/>
    </row>
    <row r="17" spans="1:33" x14ac:dyDescent="0.25">
      <c r="A17" s="2286" t="s">
        <v>77</v>
      </c>
      <c r="B17" s="2245">
        <f t="shared" si="0"/>
        <v>0</v>
      </c>
      <c r="C17" s="2022"/>
      <c r="D17" s="2025"/>
      <c r="E17" s="65"/>
      <c r="F17" s="65"/>
      <c r="G17" s="2283"/>
      <c r="H17" s="65"/>
      <c r="I17" s="65"/>
      <c r="J17" s="65"/>
      <c r="K17" s="65"/>
      <c r="L17" s="65"/>
      <c r="M17" s="65"/>
      <c r="N17" s="65"/>
      <c r="O17" s="65"/>
      <c r="P17" s="65"/>
      <c r="Q17" s="65"/>
      <c r="R17" s="65"/>
      <c r="S17" s="65"/>
      <c r="T17" s="65"/>
      <c r="U17" s="65"/>
      <c r="V17" s="65"/>
      <c r="W17" s="65"/>
      <c r="X17" s="65"/>
      <c r="Y17" s="65"/>
      <c r="Z17" s="65"/>
      <c r="AA17" s="65"/>
      <c r="AB17" s="65"/>
      <c r="AC17" s="65"/>
      <c r="AD17" s="65"/>
      <c r="AE17" s="84"/>
      <c r="AF17" s="84"/>
      <c r="AG17" s="73"/>
    </row>
    <row r="18" spans="1:33" ht="15.75" x14ac:dyDescent="0.25">
      <c r="A18" s="983" t="s">
        <v>126</v>
      </c>
      <c r="B18" s="2279"/>
      <c r="C18" s="2279"/>
      <c r="D18" s="2279"/>
      <c r="E18" s="2279"/>
      <c r="F18" s="2279"/>
      <c r="G18" s="2279"/>
      <c r="H18" s="2279"/>
      <c r="I18" s="2279"/>
      <c r="J18" s="2279"/>
      <c r="K18" s="2279"/>
      <c r="L18" s="2279"/>
      <c r="M18" s="2279"/>
      <c r="N18" s="2279"/>
      <c r="O18" s="2279"/>
      <c r="P18" s="2279"/>
      <c r="Q18" s="2280"/>
      <c r="R18" s="2280"/>
      <c r="S18" s="2280"/>
      <c r="T18" s="2280"/>
      <c r="U18" s="2280"/>
      <c r="V18" s="2280"/>
      <c r="W18" s="2280"/>
      <c r="X18" s="2280"/>
      <c r="Y18" s="2280"/>
      <c r="Z18" s="2280"/>
      <c r="AA18" s="2280"/>
      <c r="AB18" s="2280"/>
      <c r="AC18" s="2280"/>
      <c r="AD18" s="2280"/>
      <c r="AE18" s="2280"/>
      <c r="AF18" s="65"/>
      <c r="AG18" s="73"/>
    </row>
    <row r="19" spans="1:33" x14ac:dyDescent="0.25">
      <c r="A19" s="6579" t="s">
        <v>127</v>
      </c>
      <c r="B19" s="6576" t="s">
        <v>50</v>
      </c>
      <c r="C19" s="6577"/>
      <c r="D19" s="6578"/>
      <c r="E19" s="6581" t="s">
        <v>13</v>
      </c>
      <c r="F19" s="6582"/>
      <c r="G19" s="6581" t="s">
        <v>128</v>
      </c>
      <c r="H19" s="6583"/>
      <c r="I19" s="6581" t="s">
        <v>129</v>
      </c>
      <c r="J19" s="6583"/>
      <c r="K19" s="6581" t="s">
        <v>130</v>
      </c>
      <c r="L19" s="6583"/>
      <c r="M19" s="6581" t="s">
        <v>131</v>
      </c>
      <c r="N19" s="6583"/>
      <c r="O19" s="6581" t="s">
        <v>132</v>
      </c>
      <c r="P19" s="6583"/>
      <c r="Q19" s="6581" t="s">
        <v>133</v>
      </c>
      <c r="R19" s="6583"/>
      <c r="S19" s="6581" t="s">
        <v>134</v>
      </c>
      <c r="T19" s="6583"/>
      <c r="U19" s="6581" t="s">
        <v>135</v>
      </c>
      <c r="V19" s="6583"/>
      <c r="W19" s="6581" t="s">
        <v>136</v>
      </c>
      <c r="X19" s="6583"/>
      <c r="Y19" s="6581" t="s">
        <v>137</v>
      </c>
      <c r="Z19" s="6583"/>
      <c r="AA19" s="6581" t="s">
        <v>138</v>
      </c>
      <c r="AB19" s="6583"/>
      <c r="AC19" s="6581" t="s">
        <v>139</v>
      </c>
      <c r="AD19" s="6583"/>
      <c r="AE19" s="6581" t="s">
        <v>140</v>
      </c>
      <c r="AF19" s="6583"/>
      <c r="AG19" s="2287"/>
    </row>
    <row r="20" spans="1:33" x14ac:dyDescent="0.25">
      <c r="A20" s="6580"/>
      <c r="B20" s="4696" t="s">
        <v>55</v>
      </c>
      <c r="C20" s="4642" t="s">
        <v>81</v>
      </c>
      <c r="D20" s="4695" t="s">
        <v>56</v>
      </c>
      <c r="E20" s="4642" t="s">
        <v>81</v>
      </c>
      <c r="F20" s="4694" t="s">
        <v>56</v>
      </c>
      <c r="G20" s="4642" t="s">
        <v>81</v>
      </c>
      <c r="H20" s="4694" t="s">
        <v>56</v>
      </c>
      <c r="I20" s="4642" t="s">
        <v>81</v>
      </c>
      <c r="J20" s="4694" t="s">
        <v>56</v>
      </c>
      <c r="K20" s="4642" t="s">
        <v>81</v>
      </c>
      <c r="L20" s="4694" t="s">
        <v>56</v>
      </c>
      <c r="M20" s="4642" t="s">
        <v>81</v>
      </c>
      <c r="N20" s="4694" t="s">
        <v>56</v>
      </c>
      <c r="O20" s="4642" t="s">
        <v>81</v>
      </c>
      <c r="P20" s="4694" t="s">
        <v>56</v>
      </c>
      <c r="Q20" s="4642" t="s">
        <v>81</v>
      </c>
      <c r="R20" s="4694" t="s">
        <v>56</v>
      </c>
      <c r="S20" s="4642" t="s">
        <v>81</v>
      </c>
      <c r="T20" s="4694" t="s">
        <v>56</v>
      </c>
      <c r="U20" s="4642" t="s">
        <v>81</v>
      </c>
      <c r="V20" s="4694" t="s">
        <v>56</v>
      </c>
      <c r="W20" s="4642" t="s">
        <v>81</v>
      </c>
      <c r="X20" s="4694" t="s">
        <v>56</v>
      </c>
      <c r="Y20" s="4642" t="s">
        <v>81</v>
      </c>
      <c r="Z20" s="4694" t="s">
        <v>56</v>
      </c>
      <c r="AA20" s="4642" t="s">
        <v>81</v>
      </c>
      <c r="AB20" s="4694" t="s">
        <v>56</v>
      </c>
      <c r="AC20" s="4642" t="s">
        <v>81</v>
      </c>
      <c r="AD20" s="4694" t="s">
        <v>56</v>
      </c>
      <c r="AE20" s="4642" t="s">
        <v>81</v>
      </c>
      <c r="AF20" s="4694" t="s">
        <v>56</v>
      </c>
      <c r="AG20" s="2287"/>
    </row>
    <row r="21" spans="1:33" x14ac:dyDescent="0.25">
      <c r="A21" s="4619" t="s">
        <v>50</v>
      </c>
      <c r="B21" s="4701">
        <f t="shared" ref="B21:AF21" si="1">SUM(B22:B25)</f>
        <v>0</v>
      </c>
      <c r="C21" s="4668">
        <f t="shared" si="1"/>
        <v>0</v>
      </c>
      <c r="D21" s="4669">
        <f t="shared" si="1"/>
        <v>0</v>
      </c>
      <c r="E21" s="4668">
        <f t="shared" si="1"/>
        <v>0</v>
      </c>
      <c r="F21" s="4670">
        <f t="shared" si="1"/>
        <v>0</v>
      </c>
      <c r="G21" s="4668">
        <f t="shared" si="1"/>
        <v>0</v>
      </c>
      <c r="H21" s="4670">
        <f t="shared" si="1"/>
        <v>0</v>
      </c>
      <c r="I21" s="4668">
        <f t="shared" si="1"/>
        <v>0</v>
      </c>
      <c r="J21" s="4670">
        <f t="shared" si="1"/>
        <v>0</v>
      </c>
      <c r="K21" s="4668">
        <f t="shared" si="1"/>
        <v>0</v>
      </c>
      <c r="L21" s="4670">
        <f t="shared" si="1"/>
        <v>0</v>
      </c>
      <c r="M21" s="4668">
        <f t="shared" si="1"/>
        <v>0</v>
      </c>
      <c r="N21" s="4670">
        <f t="shared" si="1"/>
        <v>0</v>
      </c>
      <c r="O21" s="4668">
        <f t="shared" si="1"/>
        <v>0</v>
      </c>
      <c r="P21" s="4670">
        <f t="shared" si="1"/>
        <v>0</v>
      </c>
      <c r="Q21" s="4668">
        <f t="shared" si="1"/>
        <v>0</v>
      </c>
      <c r="R21" s="4670">
        <f t="shared" si="1"/>
        <v>0</v>
      </c>
      <c r="S21" s="4668">
        <f t="shared" si="1"/>
        <v>0</v>
      </c>
      <c r="T21" s="4670">
        <f t="shared" si="1"/>
        <v>0</v>
      </c>
      <c r="U21" s="4668">
        <f t="shared" si="1"/>
        <v>0</v>
      </c>
      <c r="V21" s="4670">
        <f t="shared" si="1"/>
        <v>0</v>
      </c>
      <c r="W21" s="4668">
        <f t="shared" si="1"/>
        <v>0</v>
      </c>
      <c r="X21" s="4670">
        <f t="shared" si="1"/>
        <v>0</v>
      </c>
      <c r="Y21" s="4668">
        <f t="shared" si="1"/>
        <v>0</v>
      </c>
      <c r="Z21" s="4670">
        <f t="shared" si="1"/>
        <v>0</v>
      </c>
      <c r="AA21" s="4668">
        <f t="shared" si="1"/>
        <v>0</v>
      </c>
      <c r="AB21" s="4670">
        <f t="shared" si="1"/>
        <v>0</v>
      </c>
      <c r="AC21" s="4668">
        <f t="shared" si="1"/>
        <v>0</v>
      </c>
      <c r="AD21" s="4670">
        <f t="shared" si="1"/>
        <v>0</v>
      </c>
      <c r="AE21" s="4668">
        <f t="shared" si="1"/>
        <v>0</v>
      </c>
      <c r="AF21" s="4670">
        <f t="shared" si="1"/>
        <v>0</v>
      </c>
      <c r="AG21" s="2241"/>
    </row>
    <row r="22" spans="1:33" x14ac:dyDescent="0.25">
      <c r="A22" s="2282" t="s">
        <v>142</v>
      </c>
      <c r="B22" s="2245">
        <f>SUM(C22:D22)</f>
        <v>0</v>
      </c>
      <c r="C22" s="1921">
        <f t="shared" ref="C22:D25" si="2">SUM(E22+G22+I22+K22+M22+O22+Q22+S22+U22+W22+Y22+AA22+AC22+AE22)</f>
        <v>0</v>
      </c>
      <c r="D22" s="2288">
        <f t="shared" si="2"/>
        <v>0</v>
      </c>
      <c r="E22" s="332"/>
      <c r="F22" s="593"/>
      <c r="G22" s="332"/>
      <c r="H22" s="593"/>
      <c r="I22" s="332"/>
      <c r="J22" s="593"/>
      <c r="K22" s="332"/>
      <c r="L22" s="593"/>
      <c r="M22" s="332"/>
      <c r="N22" s="593"/>
      <c r="O22" s="332"/>
      <c r="P22" s="593"/>
      <c r="Q22" s="332"/>
      <c r="R22" s="593"/>
      <c r="S22" s="332"/>
      <c r="T22" s="593"/>
      <c r="U22" s="332"/>
      <c r="V22" s="593"/>
      <c r="W22" s="332"/>
      <c r="X22" s="593"/>
      <c r="Y22" s="332"/>
      <c r="Z22" s="593"/>
      <c r="AA22" s="332"/>
      <c r="AB22" s="593"/>
      <c r="AC22" s="332"/>
      <c r="AD22" s="593"/>
      <c r="AE22" s="332"/>
      <c r="AF22" s="593"/>
      <c r="AG22" s="72"/>
    </row>
    <row r="23" spans="1:33" x14ac:dyDescent="0.25">
      <c r="A23" s="4427" t="s">
        <v>143</v>
      </c>
      <c r="B23" s="2245">
        <f>SUM(C23:D23)</f>
        <v>0</v>
      </c>
      <c r="C23" s="1921">
        <f t="shared" si="2"/>
        <v>0</v>
      </c>
      <c r="D23" s="2288">
        <f t="shared" si="2"/>
        <v>0</v>
      </c>
      <c r="E23" s="1923"/>
      <c r="F23" s="63"/>
      <c r="G23" s="1923"/>
      <c r="H23" s="63"/>
      <c r="I23" s="1923"/>
      <c r="J23" s="63"/>
      <c r="K23" s="1923"/>
      <c r="L23" s="63"/>
      <c r="M23" s="1923"/>
      <c r="N23" s="63"/>
      <c r="O23" s="1923"/>
      <c r="P23" s="63"/>
      <c r="Q23" s="1923"/>
      <c r="R23" s="63"/>
      <c r="S23" s="1923"/>
      <c r="T23" s="63"/>
      <c r="U23" s="1923"/>
      <c r="V23" s="63"/>
      <c r="W23" s="1923"/>
      <c r="X23" s="63"/>
      <c r="Y23" s="1923"/>
      <c r="Z23" s="63"/>
      <c r="AA23" s="1923"/>
      <c r="AB23" s="63"/>
      <c r="AC23" s="1923"/>
      <c r="AD23" s="63"/>
      <c r="AE23" s="1923"/>
      <c r="AF23" s="63"/>
      <c r="AG23" s="72"/>
    </row>
    <row r="24" spans="1:33" x14ac:dyDescent="0.25">
      <c r="A24" s="4427" t="s">
        <v>209</v>
      </c>
      <c r="B24" s="2245">
        <f>SUM(C24:D24)</f>
        <v>0</v>
      </c>
      <c r="C24" s="1921">
        <f t="shared" si="2"/>
        <v>0</v>
      </c>
      <c r="D24" s="2288">
        <f t="shared" si="2"/>
        <v>0</v>
      </c>
      <c r="E24" s="332"/>
      <c r="F24" s="593"/>
      <c r="G24" s="332"/>
      <c r="H24" s="593"/>
      <c r="I24" s="332"/>
      <c r="J24" s="593"/>
      <c r="K24" s="332"/>
      <c r="L24" s="593"/>
      <c r="M24" s="332"/>
      <c r="N24" s="593"/>
      <c r="O24" s="332"/>
      <c r="P24" s="593"/>
      <c r="Q24" s="332"/>
      <c r="R24" s="593"/>
      <c r="S24" s="332"/>
      <c r="T24" s="593"/>
      <c r="U24" s="332"/>
      <c r="V24" s="593"/>
      <c r="W24" s="332"/>
      <c r="X24" s="593"/>
      <c r="Y24" s="332"/>
      <c r="Z24" s="593"/>
      <c r="AA24" s="332"/>
      <c r="AB24" s="593"/>
      <c r="AC24" s="332"/>
      <c r="AD24" s="593"/>
      <c r="AE24" s="332"/>
      <c r="AF24" s="593"/>
      <c r="AG24" s="72"/>
    </row>
    <row r="25" spans="1:33" x14ac:dyDescent="0.25">
      <c r="A25" s="2289" t="s">
        <v>145</v>
      </c>
      <c r="B25" s="2249">
        <f>SUM(C25:D25)</f>
        <v>0</v>
      </c>
      <c r="C25" s="2290">
        <f t="shared" si="2"/>
        <v>0</v>
      </c>
      <c r="D25" s="2291">
        <f t="shared" si="2"/>
        <v>0</v>
      </c>
      <c r="E25" s="2022"/>
      <c r="F25" s="2021"/>
      <c r="G25" s="2022"/>
      <c r="H25" s="2021"/>
      <c r="I25" s="2022"/>
      <c r="J25" s="2021"/>
      <c r="K25" s="2022"/>
      <c r="L25" s="2021"/>
      <c r="M25" s="2022"/>
      <c r="N25" s="2021"/>
      <c r="O25" s="2022"/>
      <c r="P25" s="2021"/>
      <c r="Q25" s="2022"/>
      <c r="R25" s="2021"/>
      <c r="S25" s="2022"/>
      <c r="T25" s="2021"/>
      <c r="U25" s="2022"/>
      <c r="V25" s="2021"/>
      <c r="W25" s="2022"/>
      <c r="X25" s="2021"/>
      <c r="Y25" s="2022"/>
      <c r="Z25" s="2021"/>
      <c r="AA25" s="2022"/>
      <c r="AB25" s="2021"/>
      <c r="AC25" s="2022"/>
      <c r="AD25" s="2021"/>
      <c r="AE25" s="2022"/>
      <c r="AF25" s="2021"/>
      <c r="AG25" s="72"/>
    </row>
    <row r="26" spans="1:33" ht="15.75" x14ac:dyDescent="0.25">
      <c r="A26" s="983" t="s">
        <v>146</v>
      </c>
      <c r="B26" s="2280"/>
      <c r="C26" s="2280"/>
      <c r="D26" s="2280"/>
      <c r="E26" s="2280"/>
      <c r="F26" s="2280"/>
      <c r="G26" s="2280"/>
      <c r="H26" s="2280"/>
      <c r="I26" s="2280"/>
      <c r="J26" s="2280"/>
      <c r="K26" s="2280"/>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72"/>
    </row>
    <row r="27" spans="1:33" x14ac:dyDescent="0.25">
      <c r="A27" s="6574" t="s">
        <v>147</v>
      </c>
      <c r="B27" s="6576" t="s">
        <v>50</v>
      </c>
      <c r="C27" s="6577"/>
      <c r="D27" s="6578"/>
      <c r="E27" s="6581" t="s">
        <v>13</v>
      </c>
      <c r="F27" s="6582"/>
      <c r="G27" s="6581" t="s">
        <v>128</v>
      </c>
      <c r="H27" s="6583"/>
      <c r="I27" s="6581" t="s">
        <v>129</v>
      </c>
      <c r="J27" s="6583"/>
      <c r="K27" s="6581" t="s">
        <v>130</v>
      </c>
      <c r="L27" s="6583"/>
      <c r="M27" s="6581" t="s">
        <v>131</v>
      </c>
      <c r="N27" s="6583"/>
      <c r="O27" s="6581" t="s">
        <v>132</v>
      </c>
      <c r="P27" s="6583"/>
      <c r="Q27" s="6581" t="s">
        <v>133</v>
      </c>
      <c r="R27" s="6583"/>
      <c r="S27" s="6581" t="s">
        <v>134</v>
      </c>
      <c r="T27" s="6583"/>
      <c r="U27" s="6581" t="s">
        <v>135</v>
      </c>
      <c r="V27" s="6583"/>
      <c r="W27" s="6581" t="s">
        <v>136</v>
      </c>
      <c r="X27" s="6583"/>
      <c r="Y27" s="6581" t="s">
        <v>137</v>
      </c>
      <c r="Z27" s="6583"/>
      <c r="AA27" s="6581" t="s">
        <v>138</v>
      </c>
      <c r="AB27" s="6583"/>
      <c r="AC27" s="6581" t="s">
        <v>139</v>
      </c>
      <c r="AD27" s="6583"/>
      <c r="AE27" s="6581" t="s">
        <v>140</v>
      </c>
      <c r="AF27" s="6583"/>
      <c r="AG27" s="2158"/>
    </row>
    <row r="28" spans="1:33" ht="24" customHeight="1" x14ac:dyDescent="0.25">
      <c r="A28" s="6575"/>
      <c r="B28" s="4696" t="s">
        <v>55</v>
      </c>
      <c r="C28" s="4642" t="s">
        <v>81</v>
      </c>
      <c r="D28" s="4695" t="s">
        <v>56</v>
      </c>
      <c r="E28" s="4642" t="s">
        <v>81</v>
      </c>
      <c r="F28" s="4694" t="s">
        <v>56</v>
      </c>
      <c r="G28" s="4642" t="s">
        <v>81</v>
      </c>
      <c r="H28" s="4694" t="s">
        <v>56</v>
      </c>
      <c r="I28" s="4642" t="s">
        <v>81</v>
      </c>
      <c r="J28" s="4694" t="s">
        <v>56</v>
      </c>
      <c r="K28" s="4642" t="s">
        <v>81</v>
      </c>
      <c r="L28" s="4694" t="s">
        <v>56</v>
      </c>
      <c r="M28" s="4642" t="s">
        <v>81</v>
      </c>
      <c r="N28" s="4694" t="s">
        <v>56</v>
      </c>
      <c r="O28" s="4642" t="s">
        <v>81</v>
      </c>
      <c r="P28" s="4694" t="s">
        <v>56</v>
      </c>
      <c r="Q28" s="4642" t="s">
        <v>81</v>
      </c>
      <c r="R28" s="4694" t="s">
        <v>56</v>
      </c>
      <c r="S28" s="4642" t="s">
        <v>81</v>
      </c>
      <c r="T28" s="4694" t="s">
        <v>56</v>
      </c>
      <c r="U28" s="4642" t="s">
        <v>81</v>
      </c>
      <c r="V28" s="4694" t="s">
        <v>56</v>
      </c>
      <c r="W28" s="4642" t="s">
        <v>81</v>
      </c>
      <c r="X28" s="4694" t="s">
        <v>56</v>
      </c>
      <c r="Y28" s="4642" t="s">
        <v>81</v>
      </c>
      <c r="Z28" s="4694" t="s">
        <v>56</v>
      </c>
      <c r="AA28" s="4642" t="s">
        <v>81</v>
      </c>
      <c r="AB28" s="4694" t="s">
        <v>56</v>
      </c>
      <c r="AC28" s="4642" t="s">
        <v>81</v>
      </c>
      <c r="AD28" s="4694" t="s">
        <v>56</v>
      </c>
      <c r="AE28" s="4642" t="s">
        <v>81</v>
      </c>
      <c r="AF28" s="4694" t="s">
        <v>56</v>
      </c>
      <c r="AG28" s="2158"/>
    </row>
    <row r="29" spans="1:33" ht="23.25" customHeight="1" x14ac:dyDescent="0.25">
      <c r="A29" s="4700" t="s">
        <v>148</v>
      </c>
      <c r="B29" s="4699">
        <f>SUM(C29:D29)</f>
        <v>0</v>
      </c>
      <c r="C29" s="4698">
        <f>SUM(E29+G29+I29+K29+M29+O29+Q29+S29+U29+W29+Y29+AA29+AC29+AE29)</f>
        <v>0</v>
      </c>
      <c r="D29" s="4697">
        <f>SUM(F29+H29+J29+L29+N29+P29+R29+T29+V29+X29+Z29+AB29+AD29+AF29)</f>
        <v>0</v>
      </c>
      <c r="E29" s="4562"/>
      <c r="F29" s="4663"/>
      <c r="G29" s="4562"/>
      <c r="H29" s="4663"/>
      <c r="I29" s="4562"/>
      <c r="J29" s="4663"/>
      <c r="K29" s="4562"/>
      <c r="L29" s="4663"/>
      <c r="M29" s="4562"/>
      <c r="N29" s="4663"/>
      <c r="O29" s="4562"/>
      <c r="P29" s="4663"/>
      <c r="Q29" s="4562"/>
      <c r="R29" s="4663"/>
      <c r="S29" s="4562"/>
      <c r="T29" s="4663"/>
      <c r="U29" s="4562"/>
      <c r="V29" s="4663"/>
      <c r="W29" s="4562"/>
      <c r="X29" s="4663"/>
      <c r="Y29" s="4562"/>
      <c r="Z29" s="4663"/>
      <c r="AA29" s="4562"/>
      <c r="AB29" s="4663"/>
      <c r="AC29" s="4562"/>
      <c r="AD29" s="4663"/>
      <c r="AE29" s="4562"/>
      <c r="AF29" s="4663"/>
      <c r="AG29" s="2241"/>
    </row>
    <row r="30" spans="1:33" ht="31.5" x14ac:dyDescent="0.25">
      <c r="A30" s="2293" t="s">
        <v>149</v>
      </c>
      <c r="B30" s="2249">
        <f>SUM(C30:D30)</f>
        <v>0</v>
      </c>
      <c r="C30" s="2290">
        <f>SUM(E30+G30+I30+K30+M30+O30+Q30+S30+U30+W30+Y30+AA30+AC30+AE30)</f>
        <v>0</v>
      </c>
      <c r="D30" s="2291">
        <f>SUM(F30+H30+J30+L30+N30+P30+R30+T30+V30+X30+Z30+AB30+AD30+AF30)</f>
        <v>0</v>
      </c>
      <c r="E30" s="4675"/>
      <c r="F30" s="4676"/>
      <c r="G30" s="4675"/>
      <c r="H30" s="4676"/>
      <c r="I30" s="4675"/>
      <c r="J30" s="4676"/>
      <c r="K30" s="4675"/>
      <c r="L30" s="4676"/>
      <c r="M30" s="4675"/>
      <c r="N30" s="4676"/>
      <c r="O30" s="4675"/>
      <c r="P30" s="4676"/>
      <c r="Q30" s="4675"/>
      <c r="R30" s="4676"/>
      <c r="S30" s="4675"/>
      <c r="T30" s="4676"/>
      <c r="U30" s="4675"/>
      <c r="V30" s="4676"/>
      <c r="W30" s="4675"/>
      <c r="X30" s="4676"/>
      <c r="Y30" s="4675"/>
      <c r="Z30" s="4676"/>
      <c r="AA30" s="4675"/>
      <c r="AB30" s="4676"/>
      <c r="AC30" s="4675"/>
      <c r="AD30" s="4676"/>
      <c r="AE30" s="4675"/>
      <c r="AF30" s="4676"/>
      <c r="AG30" s="2241"/>
    </row>
    <row r="31" spans="1:33" ht="15.75" x14ac:dyDescent="0.25">
      <c r="A31" s="983" t="s">
        <v>150</v>
      </c>
      <c r="B31" s="2279"/>
      <c r="C31" s="2279"/>
      <c r="D31" s="2279"/>
      <c r="E31" s="2279"/>
      <c r="F31" s="2279"/>
      <c r="G31" s="2279"/>
      <c r="H31" s="2279"/>
      <c r="I31" s="2279"/>
      <c r="J31" s="2279"/>
      <c r="K31" s="2279"/>
      <c r="L31" s="2279"/>
      <c r="M31" s="2279"/>
      <c r="N31" s="2279"/>
      <c r="O31" s="823"/>
      <c r="P31" s="2279"/>
      <c r="Q31" s="2280"/>
      <c r="R31" s="2280"/>
      <c r="S31" s="2280"/>
      <c r="T31" s="2280"/>
      <c r="U31" s="2280"/>
      <c r="V31" s="2280"/>
      <c r="W31" s="2280"/>
      <c r="X31" s="2280"/>
      <c r="Y31" s="2280"/>
      <c r="Z31" s="2280"/>
      <c r="AA31" s="2280"/>
      <c r="AB31" s="2280"/>
      <c r="AC31" s="2280"/>
      <c r="AD31" s="2280"/>
      <c r="AE31" s="2280"/>
      <c r="AF31" s="65"/>
      <c r="AG31" s="72"/>
    </row>
    <row r="32" spans="1:33" ht="23.25" customHeight="1" x14ac:dyDescent="0.25">
      <c r="A32" s="6574" t="s">
        <v>147</v>
      </c>
      <c r="B32" s="6576" t="s">
        <v>50</v>
      </c>
      <c r="C32" s="6577"/>
      <c r="D32" s="6578"/>
      <c r="E32" s="6581" t="s">
        <v>151</v>
      </c>
      <c r="F32" s="6582"/>
      <c r="G32" s="6581" t="s">
        <v>152</v>
      </c>
      <c r="H32" s="6583"/>
      <c r="I32" s="6581" t="s">
        <v>129</v>
      </c>
      <c r="J32" s="6583"/>
      <c r="K32" s="6581" t="s">
        <v>130</v>
      </c>
      <c r="L32" s="6583"/>
      <c r="M32" s="6581" t="s">
        <v>131</v>
      </c>
      <c r="N32" s="6583"/>
      <c r="O32" s="6581" t="s">
        <v>132</v>
      </c>
      <c r="P32" s="6583"/>
      <c r="Q32" s="6581" t="s">
        <v>133</v>
      </c>
      <c r="R32" s="6583"/>
      <c r="S32" s="6581" t="s">
        <v>134</v>
      </c>
      <c r="T32" s="6583"/>
      <c r="U32" s="6581" t="s">
        <v>135</v>
      </c>
      <c r="V32" s="6583"/>
      <c r="W32" s="6581" t="s">
        <v>136</v>
      </c>
      <c r="X32" s="6583"/>
      <c r="Y32" s="6581" t="s">
        <v>137</v>
      </c>
      <c r="Z32" s="6583"/>
      <c r="AA32" s="6581" t="s">
        <v>138</v>
      </c>
      <c r="AB32" s="6583"/>
      <c r="AC32" s="6581" t="s">
        <v>139</v>
      </c>
      <c r="AD32" s="6583"/>
      <c r="AE32" s="6581" t="s">
        <v>140</v>
      </c>
      <c r="AF32" s="6583"/>
      <c r="AG32" s="2158"/>
    </row>
    <row r="33" spans="1:33" ht="26.25" customHeight="1" x14ac:dyDescent="0.25">
      <c r="A33" s="6575"/>
      <c r="B33" s="4696" t="s">
        <v>55</v>
      </c>
      <c r="C33" s="4642" t="s">
        <v>81</v>
      </c>
      <c r="D33" s="4695" t="s">
        <v>56</v>
      </c>
      <c r="E33" s="4642" t="s">
        <v>81</v>
      </c>
      <c r="F33" s="4694" t="s">
        <v>56</v>
      </c>
      <c r="G33" s="4642" t="s">
        <v>81</v>
      </c>
      <c r="H33" s="4694" t="s">
        <v>56</v>
      </c>
      <c r="I33" s="4642" t="s">
        <v>81</v>
      </c>
      <c r="J33" s="4694" t="s">
        <v>56</v>
      </c>
      <c r="K33" s="4642" t="s">
        <v>81</v>
      </c>
      <c r="L33" s="4694" t="s">
        <v>56</v>
      </c>
      <c r="M33" s="4642" t="s">
        <v>81</v>
      </c>
      <c r="N33" s="4694" t="s">
        <v>56</v>
      </c>
      <c r="O33" s="4642" t="s">
        <v>81</v>
      </c>
      <c r="P33" s="4694" t="s">
        <v>56</v>
      </c>
      <c r="Q33" s="4642" t="s">
        <v>81</v>
      </c>
      <c r="R33" s="4694" t="s">
        <v>56</v>
      </c>
      <c r="S33" s="4642" t="s">
        <v>81</v>
      </c>
      <c r="T33" s="4694" t="s">
        <v>56</v>
      </c>
      <c r="U33" s="4642" t="s">
        <v>81</v>
      </c>
      <c r="V33" s="4694" t="s">
        <v>56</v>
      </c>
      <c r="W33" s="4642" t="s">
        <v>81</v>
      </c>
      <c r="X33" s="4694" t="s">
        <v>56</v>
      </c>
      <c r="Y33" s="4642" t="s">
        <v>81</v>
      </c>
      <c r="Z33" s="4694" t="s">
        <v>56</v>
      </c>
      <c r="AA33" s="4642" t="s">
        <v>81</v>
      </c>
      <c r="AB33" s="4694" t="s">
        <v>56</v>
      </c>
      <c r="AC33" s="4642" t="s">
        <v>81</v>
      </c>
      <c r="AD33" s="4694" t="s">
        <v>56</v>
      </c>
      <c r="AE33" s="4642" t="s">
        <v>81</v>
      </c>
      <c r="AF33" s="4694" t="s">
        <v>56</v>
      </c>
      <c r="AG33" s="2158"/>
    </row>
    <row r="34" spans="1:33" ht="21" x14ac:dyDescent="0.25">
      <c r="A34" s="4623" t="s">
        <v>3582</v>
      </c>
      <c r="B34" s="2245">
        <f>SUM(C34:D34)</f>
        <v>0</v>
      </c>
      <c r="C34" s="1921">
        <f>SUM(E34+G34+I34+K34+M34+O34+Q34+S34+U34+W34+Y34+AA34+AC34+AE34)</f>
        <v>0</v>
      </c>
      <c r="D34" s="2288">
        <f>SUM(F34+H34+J34+L34+N34+P34+R34+T34+V34+X34+Z34+AB34+AD34+AF34)</f>
        <v>0</v>
      </c>
      <c r="E34" s="332"/>
      <c r="F34" s="593"/>
      <c r="G34" s="332"/>
      <c r="H34" s="593"/>
      <c r="I34" s="332"/>
      <c r="J34" s="593"/>
      <c r="K34" s="332"/>
      <c r="L34" s="593"/>
      <c r="M34" s="332"/>
      <c r="N34" s="593"/>
      <c r="O34" s="332"/>
      <c r="P34" s="593"/>
      <c r="Q34" s="332"/>
      <c r="R34" s="593"/>
      <c r="S34" s="332"/>
      <c r="T34" s="593"/>
      <c r="U34" s="332"/>
      <c r="V34" s="593"/>
      <c r="W34" s="332"/>
      <c r="X34" s="593"/>
      <c r="Y34" s="332"/>
      <c r="Z34" s="593"/>
      <c r="AA34" s="332"/>
      <c r="AB34" s="593"/>
      <c r="AC34" s="332"/>
      <c r="AD34" s="593"/>
      <c r="AE34" s="332"/>
      <c r="AF34" s="593"/>
      <c r="AG34" s="72"/>
    </row>
    <row r="35" spans="1:33" ht="21" x14ac:dyDescent="0.25">
      <c r="A35" s="4693" t="s">
        <v>153</v>
      </c>
      <c r="B35" s="2249">
        <f>SUM(C35:D35)</f>
        <v>0</v>
      </c>
      <c r="C35" s="2290">
        <f>SUM(E35+G35+I35+K35+M35+O35+Q35+S35+U35+W35+Y35+AA35+AC35+AE35)</f>
        <v>0</v>
      </c>
      <c r="D35" s="2291">
        <f>SUM(F35+H35+J35+L35+N35+P35+R35+T35+V35+X35+Z35+AB35+AD35+AF35)</f>
        <v>0</v>
      </c>
      <c r="E35" s="2022"/>
      <c r="F35" s="2021"/>
      <c r="G35" s="2022"/>
      <c r="H35" s="2021"/>
      <c r="I35" s="2022"/>
      <c r="J35" s="2021"/>
      <c r="K35" s="2022"/>
      <c r="L35" s="2021"/>
      <c r="M35" s="2022"/>
      <c r="N35" s="2021"/>
      <c r="O35" s="2022"/>
      <c r="P35" s="2021"/>
      <c r="Q35" s="2022"/>
      <c r="R35" s="2021"/>
      <c r="S35" s="2022"/>
      <c r="T35" s="2021"/>
      <c r="U35" s="2022"/>
      <c r="V35" s="2021"/>
      <c r="W35" s="2022"/>
      <c r="X35" s="2021"/>
      <c r="Y35" s="2022"/>
      <c r="Z35" s="2021"/>
      <c r="AA35" s="2022"/>
      <c r="AB35" s="2021"/>
      <c r="AC35" s="2022"/>
      <c r="AD35" s="2021"/>
      <c r="AE35" s="2022"/>
      <c r="AF35" s="2021"/>
      <c r="AG35" s="72"/>
    </row>
    <row r="36" spans="1:33"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73"/>
    </row>
    <row r="37" spans="1:33"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73"/>
    </row>
  </sheetData>
  <mergeCells count="51">
    <mergeCell ref="AE32:AF32"/>
    <mergeCell ref="Y27:Z27"/>
    <mergeCell ref="AA27:AB27"/>
    <mergeCell ref="AC27:AD27"/>
    <mergeCell ref="AE27:AF27"/>
    <mergeCell ref="K32:L32"/>
    <mergeCell ref="M32:N32"/>
    <mergeCell ref="O32:P32"/>
    <mergeCell ref="Q32:R32"/>
    <mergeCell ref="S32:T32"/>
    <mergeCell ref="A32:A33"/>
    <mergeCell ref="B32:D32"/>
    <mergeCell ref="E32:F32"/>
    <mergeCell ref="G32:H32"/>
    <mergeCell ref="I32:J32"/>
    <mergeCell ref="U32:V32"/>
    <mergeCell ref="W32:X32"/>
    <mergeCell ref="Y19:Z19"/>
    <mergeCell ref="AA19:AB19"/>
    <mergeCell ref="AC19:AD19"/>
    <mergeCell ref="U19:V19"/>
    <mergeCell ref="W19:X19"/>
    <mergeCell ref="Y32:Z32"/>
    <mergeCell ref="AA32:AB32"/>
    <mergeCell ref="AC32:AD32"/>
    <mergeCell ref="AE19:AF19"/>
    <mergeCell ref="A27:A28"/>
    <mergeCell ref="B27:D27"/>
    <mergeCell ref="E27:F27"/>
    <mergeCell ref="G27:H27"/>
    <mergeCell ref="I27:J27"/>
    <mergeCell ref="K27:L27"/>
    <mergeCell ref="M27:N27"/>
    <mergeCell ref="O27:P27"/>
    <mergeCell ref="Q27:R27"/>
    <mergeCell ref="S27:T27"/>
    <mergeCell ref="U27:V27"/>
    <mergeCell ref="W27:X27"/>
    <mergeCell ref="O19:P19"/>
    <mergeCell ref="Q19:R19"/>
    <mergeCell ref="S19:T19"/>
    <mergeCell ref="A6:AD6"/>
    <mergeCell ref="A9:A10"/>
    <mergeCell ref="B9:D9"/>
    <mergeCell ref="A19:A20"/>
    <mergeCell ref="B19:D19"/>
    <mergeCell ref="E19:F19"/>
    <mergeCell ref="G19:H19"/>
    <mergeCell ref="I19:J19"/>
    <mergeCell ref="K19:L19"/>
    <mergeCell ref="M19:N19"/>
  </mergeCells>
  <dataValidations count="2">
    <dataValidation type="whole" allowBlank="1" showInputMessage="1" showErrorMessage="1" error="Valor no Permitido" sqref="C12:D17 E22:AF25 E29:AF30 E34:AF35" xr:uid="{AE9B680C-DEF6-4CC4-9CE8-68C6AE4C69A8}">
      <formula1>0</formula1>
      <formula2>1E+28</formula2>
    </dataValidation>
    <dataValidation type="whole" operator="notBetween" allowBlank="1" showInputMessage="1" showErrorMessage="1" error="Valor no Permitido" sqref="E36:AF37 C18:D37 C1:D11 AG1:AG37 E1:AF21 E26:AF28 E31:AF33 B1:B37 A6:A37" xr:uid="{666DFD0F-BBDA-4D94-B1CC-997C0B6AA1ED}">
      <formula1>0</formula1>
      <formula2>1E+28</formula2>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2DE3-D2DD-4CF0-949C-40712B12A814}">
  <dimension ref="A1:DZ230"/>
  <sheetViews>
    <sheetView workbookViewId="0">
      <selection activeCell="B232" sqref="B232"/>
    </sheetView>
  </sheetViews>
  <sheetFormatPr baseColWidth="10" defaultRowHeight="15" x14ac:dyDescent="0.25"/>
  <cols>
    <col min="1" max="1" width="27.7109375" style="5362" customWidth="1"/>
    <col min="2" max="2" width="38.7109375" style="5362" customWidth="1"/>
    <col min="3" max="4" width="11.42578125" style="5362"/>
    <col min="5" max="5" width="16.140625" style="5362" customWidth="1"/>
    <col min="6" max="6" width="18.28515625" style="5362" customWidth="1"/>
    <col min="7" max="16384" width="11.42578125" style="5362"/>
  </cols>
  <sheetData>
    <row r="1" spans="1:26" x14ac:dyDescent="0.25">
      <c r="A1" s="3" t="s">
        <v>0</v>
      </c>
      <c r="B1" s="95"/>
      <c r="C1" s="95"/>
      <c r="D1" s="95"/>
      <c r="E1" s="95"/>
      <c r="F1" s="95"/>
      <c r="G1" s="95"/>
      <c r="H1" s="95"/>
      <c r="I1" s="95"/>
      <c r="J1" s="95"/>
      <c r="K1" s="95"/>
      <c r="L1" s="95"/>
      <c r="M1" s="95"/>
      <c r="N1" s="95"/>
      <c r="O1" s="95"/>
      <c r="P1" s="95"/>
      <c r="Q1" s="95"/>
      <c r="R1" s="95"/>
      <c r="S1" s="95"/>
      <c r="T1" s="95"/>
      <c r="U1" s="95"/>
      <c r="V1" s="95"/>
      <c r="W1" s="95"/>
      <c r="X1" s="95"/>
      <c r="Y1" s="95"/>
    </row>
    <row r="2" spans="1:26" x14ac:dyDescent="0.25">
      <c r="A2" s="3" t="s">
        <v>3822</v>
      </c>
      <c r="B2" s="95"/>
      <c r="C2" s="95"/>
      <c r="D2" s="95"/>
      <c r="E2" s="95"/>
      <c r="F2" s="95"/>
      <c r="G2" s="95"/>
      <c r="H2" s="95"/>
      <c r="I2" s="95"/>
      <c r="J2" s="95"/>
      <c r="K2" s="95"/>
      <c r="L2" s="95"/>
      <c r="M2" s="95"/>
      <c r="N2" s="95"/>
      <c r="O2" s="95"/>
      <c r="P2" s="95"/>
      <c r="Q2" s="95"/>
      <c r="R2" s="95"/>
      <c r="S2" s="95"/>
      <c r="T2" s="95"/>
      <c r="U2" s="95"/>
      <c r="V2" s="95"/>
      <c r="W2" s="95"/>
      <c r="X2" s="95"/>
      <c r="Y2" s="95"/>
    </row>
    <row r="3" spans="1:26" x14ac:dyDescent="0.25">
      <c r="A3" s="3" t="s">
        <v>3823</v>
      </c>
      <c r="B3" s="95"/>
      <c r="C3" s="95"/>
      <c r="D3" s="95"/>
      <c r="E3" s="95"/>
      <c r="F3" s="95"/>
      <c r="G3" s="95"/>
      <c r="H3" s="95"/>
      <c r="I3" s="95"/>
      <c r="J3" s="95"/>
      <c r="K3" s="95"/>
      <c r="L3" s="95"/>
      <c r="M3" s="95"/>
      <c r="N3" s="95"/>
      <c r="O3" s="95"/>
      <c r="P3" s="95"/>
      <c r="Q3" s="95"/>
      <c r="R3" s="95"/>
      <c r="S3" s="95"/>
      <c r="T3" s="95"/>
      <c r="U3" s="95"/>
      <c r="V3" s="95"/>
      <c r="W3" s="95"/>
      <c r="X3" s="95"/>
      <c r="Y3" s="95"/>
    </row>
    <row r="4" spans="1:26" x14ac:dyDescent="0.25">
      <c r="A4" s="3" t="s">
        <v>3824</v>
      </c>
      <c r="B4" s="95"/>
      <c r="C4" s="95"/>
      <c r="D4" s="95"/>
      <c r="E4" s="95"/>
      <c r="F4" s="95"/>
      <c r="G4" s="95"/>
      <c r="H4" s="95"/>
      <c r="I4" s="95"/>
      <c r="J4" s="95"/>
      <c r="K4" s="95"/>
      <c r="L4" s="95"/>
      <c r="M4" s="95"/>
      <c r="N4" s="95"/>
      <c r="O4" s="95"/>
      <c r="P4" s="95"/>
      <c r="Q4" s="95"/>
      <c r="R4" s="95"/>
      <c r="S4" s="95"/>
      <c r="T4" s="95"/>
      <c r="U4" s="95"/>
      <c r="V4" s="95"/>
      <c r="W4" s="95"/>
      <c r="X4" s="95"/>
      <c r="Y4" s="95"/>
    </row>
    <row r="5" spans="1:26" x14ac:dyDescent="0.25">
      <c r="A5" s="3" t="s">
        <v>3825</v>
      </c>
      <c r="B5" s="95"/>
      <c r="C5" s="95"/>
      <c r="D5" s="95"/>
      <c r="E5" s="95"/>
      <c r="F5" s="95"/>
      <c r="G5" s="95"/>
      <c r="H5" s="95"/>
      <c r="I5" s="95"/>
      <c r="J5" s="95"/>
      <c r="K5" s="95"/>
      <c r="L5" s="95"/>
      <c r="M5" s="95"/>
      <c r="N5" s="95"/>
      <c r="O5" s="95"/>
      <c r="P5" s="95"/>
      <c r="Q5" s="95"/>
      <c r="R5" s="95"/>
      <c r="S5" s="95"/>
      <c r="T5" s="95"/>
      <c r="U5" s="95"/>
      <c r="V5" s="95"/>
      <c r="W5" s="95"/>
      <c r="X5" s="95"/>
      <c r="Y5" s="95"/>
    </row>
    <row r="6" spans="1:26" ht="21" customHeight="1" x14ac:dyDescent="0.25">
      <c r="A6" s="6589" t="s">
        <v>154</v>
      </c>
      <c r="B6" s="6589"/>
      <c r="C6" s="6589"/>
      <c r="D6" s="6589"/>
      <c r="E6" s="6589"/>
      <c r="F6" s="6589"/>
      <c r="G6" s="6589"/>
      <c r="H6" s="6589"/>
      <c r="I6" s="6589"/>
      <c r="J6" s="6589"/>
      <c r="K6" s="6589"/>
      <c r="L6" s="6589"/>
      <c r="M6" s="6589"/>
      <c r="N6" s="6589"/>
      <c r="O6" s="6589"/>
      <c r="P6" s="6589"/>
      <c r="Q6" s="6589"/>
      <c r="R6" s="6589"/>
      <c r="S6" s="6589"/>
      <c r="T6" s="6589"/>
      <c r="U6" s="6589"/>
      <c r="V6" s="6589"/>
      <c r="W6" s="6589"/>
      <c r="X6" s="6589"/>
      <c r="Y6" s="6590"/>
      <c r="Z6" s="97"/>
    </row>
    <row r="7" spans="1:26" ht="17.25" customHeight="1" x14ac:dyDescent="0.25">
      <c r="A7" s="100" t="s">
        <v>155</v>
      </c>
      <c r="B7" s="5359"/>
      <c r="C7" s="5359"/>
      <c r="D7" s="5359"/>
      <c r="E7" s="5359"/>
      <c r="F7" s="5359"/>
      <c r="G7" s="5359"/>
      <c r="H7" s="5359"/>
      <c r="I7" s="5359"/>
      <c r="J7" s="5359"/>
      <c r="K7" s="5359"/>
      <c r="L7" s="5359"/>
      <c r="M7" s="5359"/>
      <c r="N7" s="5359"/>
      <c r="O7" s="5359"/>
      <c r="P7" s="5359"/>
      <c r="Q7" s="5359"/>
      <c r="R7" s="5359"/>
      <c r="S7" s="5359"/>
      <c r="T7" s="5359"/>
      <c r="U7" s="5359"/>
      <c r="V7" s="5359"/>
      <c r="W7" s="5359"/>
      <c r="X7" s="5359"/>
      <c r="Y7" s="5360"/>
      <c r="Z7" s="97"/>
    </row>
    <row r="8" spans="1:26" ht="20.25" customHeight="1" x14ac:dyDescent="0.25">
      <c r="A8" s="2252" t="s">
        <v>156</v>
      </c>
      <c r="B8" s="2252"/>
      <c r="C8" s="2252"/>
      <c r="D8" s="2252"/>
      <c r="E8" s="2252"/>
      <c r="F8" s="55"/>
      <c r="G8" s="98"/>
      <c r="H8" s="5373"/>
      <c r="I8" s="5374"/>
      <c r="J8" s="98"/>
      <c r="K8" s="5375"/>
      <c r="L8" s="98"/>
      <c r="M8" s="5373"/>
      <c r="N8" s="5374"/>
      <c r="O8" s="5374"/>
      <c r="P8" s="101"/>
      <c r="Q8" s="98"/>
      <c r="R8" s="5373"/>
      <c r="S8" s="5373"/>
      <c r="T8" s="5373"/>
      <c r="U8" s="5373"/>
      <c r="V8" s="5373"/>
      <c r="W8" s="5373"/>
      <c r="X8" s="5373"/>
      <c r="Y8" s="5374"/>
      <c r="Z8" s="101"/>
    </row>
    <row r="9" spans="1:26" x14ac:dyDescent="0.25">
      <c r="A9" s="6586" t="s">
        <v>157</v>
      </c>
      <c r="B9" s="6586"/>
      <c r="C9" s="6591" t="s">
        <v>158</v>
      </c>
      <c r="D9" s="6592"/>
      <c r="E9" s="6587"/>
      <c r="F9" s="6595" t="s">
        <v>159</v>
      </c>
      <c r="G9" s="6596"/>
      <c r="H9" s="6596"/>
      <c r="I9" s="6596"/>
      <c r="J9" s="6596"/>
      <c r="K9" s="6596"/>
      <c r="L9" s="6596"/>
      <c r="M9" s="6596"/>
      <c r="N9" s="6596"/>
      <c r="O9" s="6596"/>
      <c r="P9" s="6596"/>
      <c r="Q9" s="6596"/>
      <c r="R9" s="6596"/>
      <c r="S9" s="6596"/>
      <c r="T9" s="6596"/>
      <c r="U9" s="6596"/>
      <c r="V9" s="6596"/>
      <c r="W9" s="6596"/>
      <c r="X9" s="6596"/>
      <c r="Y9" s="6597"/>
      <c r="Z9" s="5376"/>
    </row>
    <row r="10" spans="1:26" x14ac:dyDescent="0.25">
      <c r="A10" s="6586"/>
      <c r="B10" s="6586"/>
      <c r="C10" s="6593"/>
      <c r="D10" s="6594"/>
      <c r="E10" s="6588"/>
      <c r="F10" s="6595" t="s">
        <v>57</v>
      </c>
      <c r="G10" s="6597"/>
      <c r="H10" s="6584" t="s">
        <v>58</v>
      </c>
      <c r="I10" s="6585"/>
      <c r="J10" s="6584" t="s">
        <v>59</v>
      </c>
      <c r="K10" s="6585"/>
      <c r="L10" s="6584" t="s">
        <v>60</v>
      </c>
      <c r="M10" s="6585"/>
      <c r="N10" s="6584" t="s">
        <v>61</v>
      </c>
      <c r="O10" s="6585"/>
      <c r="P10" s="6584" t="s">
        <v>62</v>
      </c>
      <c r="Q10" s="6585"/>
      <c r="R10" s="6584" t="s">
        <v>63</v>
      </c>
      <c r="S10" s="6585"/>
      <c r="T10" s="6584" t="s">
        <v>160</v>
      </c>
      <c r="U10" s="6585"/>
      <c r="V10" s="6584" t="s">
        <v>161</v>
      </c>
      <c r="W10" s="6585"/>
      <c r="X10" s="6584" t="s">
        <v>162</v>
      </c>
      <c r="Y10" s="6585"/>
      <c r="Z10" s="102"/>
    </row>
    <row r="11" spans="1:26" ht="21" x14ac:dyDescent="0.25">
      <c r="A11" s="6586"/>
      <c r="B11" s="6586"/>
      <c r="C11" s="5377" t="s">
        <v>55</v>
      </c>
      <c r="D11" s="5377" t="s">
        <v>81</v>
      </c>
      <c r="E11" s="5378" t="s">
        <v>56</v>
      </c>
      <c r="F11" s="104" t="s">
        <v>81</v>
      </c>
      <c r="G11" s="5379" t="s">
        <v>56</v>
      </c>
      <c r="H11" s="104" t="s">
        <v>81</v>
      </c>
      <c r="I11" s="5379" t="s">
        <v>56</v>
      </c>
      <c r="J11" s="104" t="s">
        <v>81</v>
      </c>
      <c r="K11" s="5379" t="s">
        <v>56</v>
      </c>
      <c r="L11" s="5380" t="s">
        <v>81</v>
      </c>
      <c r="M11" s="5379" t="s">
        <v>56</v>
      </c>
      <c r="N11" s="104" t="s">
        <v>81</v>
      </c>
      <c r="O11" s="5379" t="s">
        <v>56</v>
      </c>
      <c r="P11" s="104" t="s">
        <v>81</v>
      </c>
      <c r="Q11" s="5379" t="s">
        <v>56</v>
      </c>
      <c r="R11" s="104" t="s">
        <v>81</v>
      </c>
      <c r="S11" s="5379" t="s">
        <v>56</v>
      </c>
      <c r="T11" s="104" t="s">
        <v>81</v>
      </c>
      <c r="U11" s="5379" t="s">
        <v>56</v>
      </c>
      <c r="V11" s="104" t="s">
        <v>81</v>
      </c>
      <c r="W11" s="5379" t="s">
        <v>56</v>
      </c>
      <c r="X11" s="104" t="s">
        <v>81</v>
      </c>
      <c r="Y11" s="5379" t="s">
        <v>56</v>
      </c>
      <c r="Z11" s="5381"/>
    </row>
    <row r="12" spans="1:26" x14ac:dyDescent="0.25">
      <c r="A12" s="6586" t="s">
        <v>163</v>
      </c>
      <c r="B12" s="6586"/>
      <c r="C12" s="5382">
        <f>SUM(D12+E12)</f>
        <v>0</v>
      </c>
      <c r="D12" s="5382">
        <f t="shared" ref="D12:E14" si="0">SUM(F12+H12+J12+L12+N12+P12+R12+T12+V12+X12)</f>
        <v>0</v>
      </c>
      <c r="E12" s="5383">
        <f t="shared" si="0"/>
        <v>0</v>
      </c>
      <c r="F12" s="5384"/>
      <c r="G12" s="5385"/>
      <c r="H12" s="5384"/>
      <c r="I12" s="5385"/>
      <c r="J12" s="5384"/>
      <c r="K12" s="5385"/>
      <c r="L12" s="5384"/>
      <c r="M12" s="5385"/>
      <c r="N12" s="5386"/>
      <c r="O12" s="5385"/>
      <c r="P12" s="5384"/>
      <c r="Q12" s="5385"/>
      <c r="R12" s="5384"/>
      <c r="S12" s="5385"/>
      <c r="T12" s="5384"/>
      <c r="U12" s="5385"/>
      <c r="V12" s="5384"/>
      <c r="W12" s="5385"/>
      <c r="X12" s="5384"/>
      <c r="Y12" s="5385"/>
      <c r="Z12" s="5387" t="s">
        <v>164</v>
      </c>
    </row>
    <row r="13" spans="1:26" x14ac:dyDescent="0.25">
      <c r="A13" s="6587" t="s">
        <v>165</v>
      </c>
      <c r="B13" s="2295" t="s">
        <v>142</v>
      </c>
      <c r="C13" s="2296">
        <f>SUM(D13+E13)</f>
        <v>0</v>
      </c>
      <c r="D13" s="5388">
        <f t="shared" si="0"/>
        <v>0</v>
      </c>
      <c r="E13" s="2297">
        <f t="shared" si="0"/>
        <v>0</v>
      </c>
      <c r="F13" s="5389"/>
      <c r="G13" s="5390"/>
      <c r="H13" s="5389"/>
      <c r="I13" s="5390"/>
      <c r="J13" s="5389"/>
      <c r="K13" s="5390"/>
      <c r="L13" s="5389"/>
      <c r="M13" s="5390"/>
      <c r="N13" s="5389"/>
      <c r="O13" s="5390"/>
      <c r="P13" s="5389"/>
      <c r="Q13" s="5390"/>
      <c r="R13" s="5389"/>
      <c r="S13" s="5390"/>
      <c r="T13" s="5389"/>
      <c r="U13" s="5390"/>
      <c r="V13" s="5389"/>
      <c r="W13" s="5390"/>
      <c r="X13" s="5389"/>
      <c r="Y13" s="5390"/>
      <c r="Z13" s="5391"/>
    </row>
    <row r="14" spans="1:26" x14ac:dyDescent="0.25">
      <c r="A14" s="6588"/>
      <c r="B14" s="2298" t="s">
        <v>166</v>
      </c>
      <c r="C14" s="1892">
        <f>SUM(D14+E14)</f>
        <v>0</v>
      </c>
      <c r="D14" s="5392">
        <f t="shared" si="0"/>
        <v>0</v>
      </c>
      <c r="E14" s="2299">
        <f t="shared" si="0"/>
        <v>0</v>
      </c>
      <c r="F14" s="5393"/>
      <c r="G14" s="5394"/>
      <c r="H14" s="2300"/>
      <c r="I14" s="2301"/>
      <c r="J14" s="2300"/>
      <c r="K14" s="2301"/>
      <c r="L14" s="5393"/>
      <c r="M14" s="5395"/>
      <c r="N14" s="5393"/>
      <c r="O14" s="5395"/>
      <c r="P14" s="5396"/>
      <c r="Q14" s="5395"/>
      <c r="R14" s="5393"/>
      <c r="S14" s="5395"/>
      <c r="T14" s="5396"/>
      <c r="U14" s="5397"/>
      <c r="V14" s="5393"/>
      <c r="W14" s="5397"/>
      <c r="X14" s="5393"/>
      <c r="Y14" s="5395"/>
      <c r="Z14" s="5398"/>
    </row>
    <row r="16" spans="1:26" ht="15.75" x14ac:dyDescent="0.25">
      <c r="A16" s="2302" t="s">
        <v>167</v>
      </c>
      <c r="B16" s="2302"/>
      <c r="C16" s="2302"/>
      <c r="D16" s="2302"/>
      <c r="E16" s="2302"/>
      <c r="F16" s="2302"/>
      <c r="G16" s="2302"/>
      <c r="H16" s="2302"/>
      <c r="I16" s="2302"/>
      <c r="J16" s="2302"/>
      <c r="K16" s="2302"/>
      <c r="L16" s="2302"/>
      <c r="M16" s="2302"/>
      <c r="N16" s="2302"/>
      <c r="O16" s="2302"/>
      <c r="P16" s="111"/>
      <c r="Q16" s="112"/>
      <c r="R16" s="113"/>
    </row>
    <row r="17" spans="1:18" x14ac:dyDescent="0.25">
      <c r="A17" s="6528" t="s">
        <v>168</v>
      </c>
      <c r="B17" s="6528" t="s">
        <v>169</v>
      </c>
      <c r="C17" s="6611" t="s">
        <v>170</v>
      </c>
      <c r="D17" s="6612"/>
      <c r="E17" s="6613"/>
      <c r="F17" s="6614" t="s">
        <v>171</v>
      </c>
      <c r="G17" s="6615"/>
      <c r="H17" s="6615"/>
      <c r="I17" s="6615"/>
      <c r="J17" s="6615"/>
      <c r="K17" s="6615"/>
      <c r="L17" s="6615"/>
      <c r="M17" s="6615"/>
      <c r="N17" s="6615"/>
      <c r="O17" s="6615"/>
      <c r="P17" s="6615"/>
      <c r="Q17" s="6616"/>
      <c r="R17" s="6499" t="s">
        <v>172</v>
      </c>
    </row>
    <row r="18" spans="1:18" x14ac:dyDescent="0.25">
      <c r="A18" s="6532"/>
      <c r="B18" s="6532"/>
      <c r="C18" s="6593"/>
      <c r="D18" s="6594"/>
      <c r="E18" s="6588"/>
      <c r="F18" s="6599" t="s">
        <v>173</v>
      </c>
      <c r="G18" s="6600"/>
      <c r="H18" s="6599" t="s">
        <v>174</v>
      </c>
      <c r="I18" s="6600"/>
      <c r="J18" s="6599" t="s">
        <v>161</v>
      </c>
      <c r="K18" s="6600"/>
      <c r="L18" s="6599" t="s">
        <v>175</v>
      </c>
      <c r="M18" s="6600"/>
      <c r="N18" s="6599" t="s">
        <v>176</v>
      </c>
      <c r="O18" s="6600"/>
      <c r="P18" s="6599" t="s">
        <v>177</v>
      </c>
      <c r="Q18" s="6601"/>
      <c r="R18" s="6570"/>
    </row>
    <row r="19" spans="1:18" ht="21" x14ac:dyDescent="0.25">
      <c r="A19" s="6610"/>
      <c r="B19" s="6610"/>
      <c r="C19" s="116" t="s">
        <v>55</v>
      </c>
      <c r="D19" s="5399" t="s">
        <v>81</v>
      </c>
      <c r="E19" s="5400" t="s">
        <v>56</v>
      </c>
      <c r="F19" s="5401" t="s">
        <v>81</v>
      </c>
      <c r="G19" s="5402" t="s">
        <v>56</v>
      </c>
      <c r="H19" s="5401" t="s">
        <v>81</v>
      </c>
      <c r="I19" s="5402" t="s">
        <v>56</v>
      </c>
      <c r="J19" s="5401" t="s">
        <v>81</v>
      </c>
      <c r="K19" s="5402" t="s">
        <v>56</v>
      </c>
      <c r="L19" s="5401" t="s">
        <v>81</v>
      </c>
      <c r="M19" s="5402" t="s">
        <v>56</v>
      </c>
      <c r="N19" s="5401" t="s">
        <v>81</v>
      </c>
      <c r="O19" s="5402" t="s">
        <v>56</v>
      </c>
      <c r="P19" s="5401" t="s">
        <v>81</v>
      </c>
      <c r="Q19" s="5403" t="s">
        <v>56</v>
      </c>
      <c r="R19" s="6598"/>
    </row>
    <row r="20" spans="1:18" ht="21.75" customHeight="1" x14ac:dyDescent="0.25">
      <c r="A20" s="6602" t="s">
        <v>178</v>
      </c>
      <c r="B20" s="6603"/>
      <c r="C20" s="5404">
        <f t="shared" ref="C20:E34" si="1">SUM(D20+E20)</f>
        <v>0</v>
      </c>
      <c r="D20" s="5405">
        <f t="shared" ref="D20:E41" si="2">SUM(F20+H20+J20+L20+N20+P20)</f>
        <v>0</v>
      </c>
      <c r="E20" s="5406">
        <f t="shared" si="2"/>
        <v>0</v>
      </c>
      <c r="F20" s="5407"/>
      <c r="G20" s="5408"/>
      <c r="H20" s="5407"/>
      <c r="I20" s="5408"/>
      <c r="J20" s="5407"/>
      <c r="K20" s="5408"/>
      <c r="L20" s="5407"/>
      <c r="M20" s="5408"/>
      <c r="N20" s="5409"/>
      <c r="O20" s="5408"/>
      <c r="P20" s="5409"/>
      <c r="Q20" s="5410"/>
      <c r="R20" s="118"/>
    </row>
    <row r="21" spans="1:18" x14ac:dyDescent="0.25">
      <c r="A21" s="6528" t="s">
        <v>179</v>
      </c>
      <c r="B21" s="5411" t="s">
        <v>142</v>
      </c>
      <c r="C21" s="5404">
        <f t="shared" si="1"/>
        <v>0</v>
      </c>
      <c r="D21" s="5412">
        <f t="shared" si="2"/>
        <v>0</v>
      </c>
      <c r="E21" s="5413">
        <f t="shared" si="2"/>
        <v>0</v>
      </c>
      <c r="F21" s="5414"/>
      <c r="G21" s="107"/>
      <c r="H21" s="5414"/>
      <c r="I21" s="107"/>
      <c r="J21" s="5414"/>
      <c r="K21" s="107"/>
      <c r="L21" s="5414"/>
      <c r="M21" s="107"/>
      <c r="N21" s="2303"/>
      <c r="O21" s="107"/>
      <c r="P21" s="2303"/>
      <c r="Q21" s="118"/>
      <c r="R21" s="118"/>
    </row>
    <row r="22" spans="1:18" x14ac:dyDescent="0.25">
      <c r="A22" s="6532"/>
      <c r="B22" s="5411" t="s">
        <v>180</v>
      </c>
      <c r="C22" s="5404">
        <f t="shared" si="1"/>
        <v>0</v>
      </c>
      <c r="D22" s="2296">
        <f t="shared" si="2"/>
        <v>0</v>
      </c>
      <c r="E22" s="2297">
        <f t="shared" si="2"/>
        <v>0</v>
      </c>
      <c r="F22" s="2304"/>
      <c r="G22" s="120"/>
      <c r="H22" s="2304"/>
      <c r="I22" s="120"/>
      <c r="J22" s="2304"/>
      <c r="K22" s="120"/>
      <c r="L22" s="2304"/>
      <c r="M22" s="120"/>
      <c r="N22" s="2104"/>
      <c r="O22" s="120"/>
      <c r="P22" s="2104"/>
      <c r="Q22" s="121"/>
      <c r="R22" s="118"/>
    </row>
    <row r="23" spans="1:18" x14ac:dyDescent="0.25">
      <c r="A23" s="6498"/>
      <c r="B23" s="5411" t="s">
        <v>181</v>
      </c>
      <c r="C23" s="5404">
        <f t="shared" si="1"/>
        <v>0</v>
      </c>
      <c r="D23" s="2108">
        <f t="shared" si="2"/>
        <v>0</v>
      </c>
      <c r="E23" s="2305">
        <f t="shared" si="2"/>
        <v>0</v>
      </c>
      <c r="F23" s="2304"/>
      <c r="G23" s="120"/>
      <c r="H23" s="2304"/>
      <c r="I23" s="120"/>
      <c r="J23" s="2304"/>
      <c r="K23" s="120"/>
      <c r="L23" s="2304"/>
      <c r="M23" s="120"/>
      <c r="N23" s="2104"/>
      <c r="O23" s="120"/>
      <c r="P23" s="2104"/>
      <c r="Q23" s="121"/>
      <c r="R23" s="118"/>
    </row>
    <row r="24" spans="1:18" x14ac:dyDescent="0.25">
      <c r="A24" s="6604"/>
      <c r="B24" s="5411" t="s">
        <v>182</v>
      </c>
      <c r="C24" s="5404">
        <f t="shared" si="1"/>
        <v>0</v>
      </c>
      <c r="D24" s="1892">
        <f t="shared" si="2"/>
        <v>0</v>
      </c>
      <c r="E24" s="2299">
        <f t="shared" si="2"/>
        <v>0</v>
      </c>
      <c r="F24" s="2300"/>
      <c r="G24" s="2301"/>
      <c r="H24" s="2300"/>
      <c r="I24" s="2301"/>
      <c r="J24" s="2300"/>
      <c r="K24" s="2301"/>
      <c r="L24" s="2300"/>
      <c r="M24" s="2301"/>
      <c r="N24" s="2306"/>
      <c r="O24" s="2301"/>
      <c r="P24" s="2306"/>
      <c r="Q24" s="2307"/>
      <c r="R24" s="118"/>
    </row>
    <row r="25" spans="1:18" x14ac:dyDescent="0.25">
      <c r="A25" s="6605" t="s">
        <v>183</v>
      </c>
      <c r="B25" s="5415" t="s">
        <v>184</v>
      </c>
      <c r="C25" s="5404">
        <f t="shared" si="1"/>
        <v>0</v>
      </c>
      <c r="D25" s="5416">
        <f t="shared" si="1"/>
        <v>0</v>
      </c>
      <c r="E25" s="5416">
        <f t="shared" si="1"/>
        <v>0</v>
      </c>
      <c r="F25" s="5417"/>
      <c r="G25" s="1127"/>
      <c r="H25" s="5417"/>
      <c r="I25" s="1127"/>
      <c r="J25" s="5417"/>
      <c r="K25" s="1127"/>
      <c r="L25" s="5417"/>
      <c r="M25" s="1127"/>
      <c r="N25" s="5418"/>
      <c r="O25" s="1127"/>
      <c r="P25" s="5418"/>
      <c r="Q25" s="224"/>
      <c r="R25" s="118"/>
    </row>
    <row r="26" spans="1:18" x14ac:dyDescent="0.25">
      <c r="A26" s="6606"/>
      <c r="B26" s="5419" t="s">
        <v>185</v>
      </c>
      <c r="C26" s="5404">
        <f t="shared" si="1"/>
        <v>0</v>
      </c>
      <c r="D26" s="5416">
        <f t="shared" si="1"/>
        <v>0</v>
      </c>
      <c r="E26" s="5416">
        <f t="shared" si="1"/>
        <v>0</v>
      </c>
      <c r="F26" s="5414"/>
      <c r="G26" s="107"/>
      <c r="H26" s="5414"/>
      <c r="I26" s="107"/>
      <c r="J26" s="5414"/>
      <c r="K26" s="107"/>
      <c r="L26" s="5414"/>
      <c r="M26" s="107"/>
      <c r="N26" s="2303"/>
      <c r="O26" s="107"/>
      <c r="P26" s="2303"/>
      <c r="Q26" s="118"/>
      <c r="R26" s="118"/>
    </row>
    <row r="27" spans="1:18" x14ac:dyDescent="0.25">
      <c r="A27" s="6606"/>
      <c r="B27" s="5419" t="s">
        <v>186</v>
      </c>
      <c r="C27" s="5404">
        <f t="shared" si="1"/>
        <v>0</v>
      </c>
      <c r="D27" s="5416">
        <f t="shared" si="1"/>
        <v>0</v>
      </c>
      <c r="E27" s="5416">
        <f t="shared" si="1"/>
        <v>0</v>
      </c>
      <c r="F27" s="5414"/>
      <c r="G27" s="107"/>
      <c r="H27" s="5414"/>
      <c r="I27" s="107"/>
      <c r="J27" s="5414"/>
      <c r="K27" s="107"/>
      <c r="L27" s="5414"/>
      <c r="M27" s="107"/>
      <c r="N27" s="2303"/>
      <c r="O27" s="107"/>
      <c r="P27" s="2303"/>
      <c r="Q27" s="118"/>
      <c r="R27" s="118"/>
    </row>
    <row r="28" spans="1:18" x14ac:dyDescent="0.25">
      <c r="A28" s="6606"/>
      <c r="B28" s="5415" t="s">
        <v>187</v>
      </c>
      <c r="C28" s="5404">
        <f t="shared" si="1"/>
        <v>0</v>
      </c>
      <c r="D28" s="5416">
        <f t="shared" si="1"/>
        <v>0</v>
      </c>
      <c r="E28" s="5416">
        <f t="shared" si="1"/>
        <v>0</v>
      </c>
      <c r="F28" s="5414"/>
      <c r="G28" s="107"/>
      <c r="H28" s="5414"/>
      <c r="I28" s="107"/>
      <c r="J28" s="5414"/>
      <c r="K28" s="107"/>
      <c r="L28" s="5414"/>
      <c r="M28" s="107"/>
      <c r="N28" s="2303"/>
      <c r="O28" s="107"/>
      <c r="P28" s="2303"/>
      <c r="Q28" s="118"/>
      <c r="R28" s="118"/>
    </row>
    <row r="29" spans="1:18" x14ac:dyDescent="0.25">
      <c r="A29" s="6606"/>
      <c r="B29" s="5415" t="s">
        <v>188</v>
      </c>
      <c r="C29" s="5404">
        <f t="shared" si="1"/>
        <v>0</v>
      </c>
      <c r="D29" s="5416">
        <f t="shared" si="1"/>
        <v>0</v>
      </c>
      <c r="E29" s="5416">
        <f t="shared" si="1"/>
        <v>0</v>
      </c>
      <c r="F29" s="5414"/>
      <c r="G29" s="107"/>
      <c r="H29" s="5414"/>
      <c r="I29" s="107"/>
      <c r="J29" s="5414"/>
      <c r="K29" s="107"/>
      <c r="L29" s="5414"/>
      <c r="M29" s="107"/>
      <c r="N29" s="2303"/>
      <c r="O29" s="107"/>
      <c r="P29" s="2303"/>
      <c r="Q29" s="118"/>
      <c r="R29" s="118"/>
    </row>
    <row r="30" spans="1:18" x14ac:dyDescent="0.25">
      <c r="A30" s="6606"/>
      <c r="B30" s="5415" t="s">
        <v>189</v>
      </c>
      <c r="C30" s="5404">
        <f t="shared" si="1"/>
        <v>0</v>
      </c>
      <c r="D30" s="5416">
        <f t="shared" si="1"/>
        <v>0</v>
      </c>
      <c r="E30" s="5416">
        <f t="shared" si="1"/>
        <v>0</v>
      </c>
      <c r="F30" s="5414"/>
      <c r="G30" s="107"/>
      <c r="H30" s="5414"/>
      <c r="I30" s="107"/>
      <c r="J30" s="5414"/>
      <c r="K30" s="107"/>
      <c r="L30" s="5414"/>
      <c r="M30" s="107"/>
      <c r="N30" s="2303"/>
      <c r="O30" s="107"/>
      <c r="P30" s="2303"/>
      <c r="Q30" s="118"/>
      <c r="R30" s="118"/>
    </row>
    <row r="31" spans="1:18" x14ac:dyDescent="0.25">
      <c r="A31" s="6606"/>
      <c r="B31" s="5420" t="s">
        <v>190</v>
      </c>
      <c r="C31" s="5404">
        <f t="shared" si="1"/>
        <v>0</v>
      </c>
      <c r="D31" s="5416">
        <f t="shared" si="1"/>
        <v>0</v>
      </c>
      <c r="E31" s="5416">
        <f t="shared" si="1"/>
        <v>0</v>
      </c>
      <c r="F31" s="5414"/>
      <c r="G31" s="107"/>
      <c r="H31" s="5414"/>
      <c r="I31" s="107"/>
      <c r="J31" s="5414"/>
      <c r="K31" s="107"/>
      <c r="L31" s="5414"/>
      <c r="M31" s="107"/>
      <c r="N31" s="2303"/>
      <c r="O31" s="107"/>
      <c r="P31" s="2303"/>
      <c r="Q31" s="118"/>
      <c r="R31" s="118"/>
    </row>
    <row r="32" spans="1:18" x14ac:dyDescent="0.25">
      <c r="A32" s="6606"/>
      <c r="B32" s="5420" t="s">
        <v>191</v>
      </c>
      <c r="C32" s="5404">
        <f t="shared" si="1"/>
        <v>0</v>
      </c>
      <c r="D32" s="5416">
        <f t="shared" si="1"/>
        <v>0</v>
      </c>
      <c r="E32" s="5416">
        <f t="shared" si="1"/>
        <v>0</v>
      </c>
      <c r="F32" s="2304"/>
      <c r="G32" s="120"/>
      <c r="H32" s="2304"/>
      <c r="I32" s="120"/>
      <c r="J32" s="2304"/>
      <c r="K32" s="120"/>
      <c r="L32" s="2304"/>
      <c r="M32" s="120"/>
      <c r="N32" s="2104"/>
      <c r="O32" s="120"/>
      <c r="P32" s="2104"/>
      <c r="Q32" s="121"/>
      <c r="R32" s="118"/>
    </row>
    <row r="33" spans="1:18" x14ac:dyDescent="0.25">
      <c r="A33" s="6606"/>
      <c r="B33" s="5421" t="s">
        <v>192</v>
      </c>
      <c r="C33" s="5404">
        <v>0</v>
      </c>
      <c r="D33" s="5416">
        <v>0</v>
      </c>
      <c r="E33" s="5416">
        <v>0</v>
      </c>
      <c r="F33" s="2309"/>
      <c r="G33" s="2310"/>
      <c r="H33" s="2309"/>
      <c r="I33" s="2310"/>
      <c r="J33" s="2309"/>
      <c r="K33" s="2310"/>
      <c r="L33" s="2309"/>
      <c r="M33" s="2310"/>
      <c r="N33" s="2311"/>
      <c r="O33" s="2310"/>
      <c r="P33" s="2311"/>
      <c r="Q33" s="2312"/>
      <c r="R33" s="118"/>
    </row>
    <row r="34" spans="1:18" x14ac:dyDescent="0.25">
      <c r="A34" s="6606"/>
      <c r="B34" s="5420" t="s">
        <v>193</v>
      </c>
      <c r="C34" s="5404">
        <f t="shared" si="1"/>
        <v>0</v>
      </c>
      <c r="D34" s="5422">
        <f t="shared" si="1"/>
        <v>0</v>
      </c>
      <c r="E34" s="5416">
        <f t="shared" si="1"/>
        <v>0</v>
      </c>
      <c r="F34" s="2309"/>
      <c r="G34" s="2310"/>
      <c r="H34" s="2309"/>
      <c r="I34" s="2310"/>
      <c r="J34" s="2309"/>
      <c r="K34" s="2310"/>
      <c r="L34" s="2309"/>
      <c r="M34" s="2310"/>
      <c r="N34" s="2311"/>
      <c r="O34" s="2310"/>
      <c r="P34" s="2311"/>
      <c r="Q34" s="2312"/>
      <c r="R34" s="118"/>
    </row>
    <row r="35" spans="1:18" x14ac:dyDescent="0.25">
      <c r="A35" s="6606"/>
      <c r="B35" s="5421" t="s">
        <v>194</v>
      </c>
      <c r="C35" s="5404">
        <v>0</v>
      </c>
      <c r="D35" s="5423">
        <v>0</v>
      </c>
      <c r="E35" s="129">
        <v>0</v>
      </c>
      <c r="F35" s="5424"/>
      <c r="G35" s="5425"/>
      <c r="H35" s="5424"/>
      <c r="I35" s="5425"/>
      <c r="J35" s="5424"/>
      <c r="K35" s="5425"/>
      <c r="L35" s="5424"/>
      <c r="M35" s="5425"/>
      <c r="N35" s="2313"/>
      <c r="O35" s="5425"/>
      <c r="P35" s="2313"/>
      <c r="Q35" s="5426"/>
      <c r="R35" s="118"/>
    </row>
    <row r="36" spans="1:18" ht="15.75" thickBot="1" x14ac:dyDescent="0.3">
      <c r="A36" s="6607"/>
      <c r="B36" s="5421" t="s">
        <v>195</v>
      </c>
      <c r="C36" s="5404">
        <v>0</v>
      </c>
      <c r="D36" s="5427">
        <v>0</v>
      </c>
      <c r="E36" s="129">
        <v>0</v>
      </c>
      <c r="F36" s="5424"/>
      <c r="G36" s="5425"/>
      <c r="H36" s="5424"/>
      <c r="I36" s="5425"/>
      <c r="J36" s="5424"/>
      <c r="K36" s="5425"/>
      <c r="L36" s="5424"/>
      <c r="M36" s="5425"/>
      <c r="N36" s="2313"/>
      <c r="O36" s="5425"/>
      <c r="P36" s="2313"/>
      <c r="Q36" s="5426"/>
      <c r="R36" s="118"/>
    </row>
    <row r="37" spans="1:18" ht="15.75" thickTop="1" x14ac:dyDescent="0.25">
      <c r="A37" s="6608" t="s">
        <v>196</v>
      </c>
      <c r="B37" s="5357" t="s">
        <v>181</v>
      </c>
      <c r="C37" s="2296"/>
      <c r="D37" s="2296">
        <f t="shared" si="2"/>
        <v>0</v>
      </c>
      <c r="E37" s="132">
        <f t="shared" si="2"/>
        <v>0</v>
      </c>
      <c r="F37" s="133"/>
      <c r="G37" s="134"/>
      <c r="H37" s="133"/>
      <c r="I37" s="134"/>
      <c r="J37" s="133"/>
      <c r="K37" s="134"/>
      <c r="L37" s="133"/>
      <c r="M37" s="134"/>
      <c r="N37" s="133"/>
      <c r="O37" s="134"/>
      <c r="P37" s="135"/>
      <c r="Q37" s="136"/>
      <c r="R37" s="118"/>
    </row>
    <row r="38" spans="1:18" x14ac:dyDescent="0.25">
      <c r="A38" s="6609"/>
      <c r="B38" s="2314" t="s">
        <v>182</v>
      </c>
      <c r="C38" s="2103"/>
      <c r="D38" s="2103">
        <f t="shared" si="2"/>
        <v>0</v>
      </c>
      <c r="E38" s="137">
        <f t="shared" si="2"/>
        <v>0</v>
      </c>
      <c r="F38" s="2309"/>
      <c r="G38" s="2310"/>
      <c r="H38" s="2309"/>
      <c r="I38" s="2310"/>
      <c r="J38" s="2309"/>
      <c r="K38" s="2310"/>
      <c r="L38" s="2309"/>
      <c r="M38" s="2310"/>
      <c r="N38" s="2309"/>
      <c r="O38" s="2310"/>
      <c r="P38" s="2311"/>
      <c r="Q38" s="2312"/>
      <c r="R38" s="118"/>
    </row>
    <row r="39" spans="1:18" x14ac:dyDescent="0.25">
      <c r="A39" s="6487" t="s">
        <v>197</v>
      </c>
      <c r="B39" s="5428" t="s">
        <v>180</v>
      </c>
      <c r="C39" s="5405"/>
      <c r="D39" s="5405">
        <f t="shared" si="2"/>
        <v>0</v>
      </c>
      <c r="E39" s="5413">
        <f t="shared" si="2"/>
        <v>0</v>
      </c>
      <c r="F39" s="5417"/>
      <c r="G39" s="1127"/>
      <c r="H39" s="5417"/>
      <c r="I39" s="1127"/>
      <c r="J39" s="5417"/>
      <c r="K39" s="1127"/>
      <c r="L39" s="5417"/>
      <c r="M39" s="1127"/>
      <c r="N39" s="5417"/>
      <c r="O39" s="1127"/>
      <c r="P39" s="5418"/>
      <c r="Q39" s="224"/>
      <c r="R39" s="118"/>
    </row>
    <row r="40" spans="1:18" x14ac:dyDescent="0.25">
      <c r="A40" s="6498"/>
      <c r="B40" s="2315" t="s">
        <v>181</v>
      </c>
      <c r="C40" s="2108"/>
      <c r="D40" s="2108">
        <f t="shared" si="2"/>
        <v>0</v>
      </c>
      <c r="E40" s="2305">
        <f t="shared" si="2"/>
        <v>0</v>
      </c>
      <c r="F40" s="2304"/>
      <c r="G40" s="120"/>
      <c r="H40" s="2304"/>
      <c r="I40" s="120"/>
      <c r="J40" s="2304"/>
      <c r="K40" s="120"/>
      <c r="L40" s="2304"/>
      <c r="M40" s="120"/>
      <c r="N40" s="2304"/>
      <c r="O40" s="120"/>
      <c r="P40" s="2104"/>
      <c r="Q40" s="121"/>
      <c r="R40" s="118"/>
    </row>
    <row r="41" spans="1:18" x14ac:dyDescent="0.25">
      <c r="A41" s="6604"/>
      <c r="B41" s="2316" t="s">
        <v>182</v>
      </c>
      <c r="C41" s="1892"/>
      <c r="D41" s="1892">
        <f t="shared" si="2"/>
        <v>0</v>
      </c>
      <c r="E41" s="2299">
        <f t="shared" si="2"/>
        <v>0</v>
      </c>
      <c r="F41" s="2300"/>
      <c r="G41" s="2301"/>
      <c r="H41" s="2300"/>
      <c r="I41" s="2301"/>
      <c r="J41" s="2300"/>
      <c r="K41" s="2301"/>
      <c r="L41" s="2300"/>
      <c r="M41" s="2301"/>
      <c r="N41" s="2300"/>
      <c r="O41" s="2301"/>
      <c r="P41" s="2306"/>
      <c r="Q41" s="2307"/>
      <c r="R41" s="118"/>
    </row>
    <row r="43" spans="1:18" x14ac:dyDescent="0.25">
      <c r="A43" s="2252" t="s">
        <v>198</v>
      </c>
      <c r="B43" s="2317"/>
      <c r="C43" s="2317"/>
      <c r="D43" s="2317"/>
      <c r="E43" s="2317"/>
      <c r="F43" s="2317"/>
      <c r="G43" s="2317"/>
      <c r="H43" s="2317"/>
      <c r="I43" s="2317"/>
      <c r="J43" s="2317"/>
      <c r="K43" s="2317"/>
      <c r="L43" s="2317"/>
      <c r="M43" s="2317"/>
      <c r="N43" s="2317"/>
      <c r="O43" s="2317"/>
      <c r="P43" s="2317"/>
      <c r="Q43" s="2317"/>
      <c r="R43" s="97"/>
    </row>
    <row r="44" spans="1:18" x14ac:dyDescent="0.25">
      <c r="A44" s="6617" t="s">
        <v>199</v>
      </c>
      <c r="B44" s="6618"/>
      <c r="C44" s="6611" t="s">
        <v>170</v>
      </c>
      <c r="D44" s="6612"/>
      <c r="E44" s="6613"/>
      <c r="F44" s="6614" t="s">
        <v>171</v>
      </c>
      <c r="G44" s="6615"/>
      <c r="H44" s="6615"/>
      <c r="I44" s="6615"/>
      <c r="J44" s="6615"/>
      <c r="K44" s="6615"/>
      <c r="L44" s="6615"/>
      <c r="M44" s="6615"/>
      <c r="N44" s="6615"/>
      <c r="O44" s="6615"/>
      <c r="P44" s="6615"/>
      <c r="Q44" s="6623"/>
      <c r="R44" s="138"/>
    </row>
    <row r="45" spans="1:18" x14ac:dyDescent="0.25">
      <c r="A45" s="6619"/>
      <c r="B45" s="6620"/>
      <c r="C45" s="6593"/>
      <c r="D45" s="6594"/>
      <c r="E45" s="6588"/>
      <c r="F45" s="6599" t="s">
        <v>173</v>
      </c>
      <c r="G45" s="6600"/>
      <c r="H45" s="6599" t="s">
        <v>174</v>
      </c>
      <c r="I45" s="6600"/>
      <c r="J45" s="6599" t="s">
        <v>161</v>
      </c>
      <c r="K45" s="6600"/>
      <c r="L45" s="6599" t="s">
        <v>175</v>
      </c>
      <c r="M45" s="6600"/>
      <c r="N45" s="6599" t="s">
        <v>176</v>
      </c>
      <c r="O45" s="6600"/>
      <c r="P45" s="6599" t="s">
        <v>177</v>
      </c>
      <c r="Q45" s="6600"/>
      <c r="R45" s="138"/>
    </row>
    <row r="46" spans="1:18" ht="21" x14ac:dyDescent="0.25">
      <c r="A46" s="6621"/>
      <c r="B46" s="6622"/>
      <c r="C46" s="116" t="s">
        <v>55</v>
      </c>
      <c r="D46" s="5356" t="s">
        <v>81</v>
      </c>
      <c r="E46" s="5429" t="s">
        <v>56</v>
      </c>
      <c r="F46" s="5430" t="s">
        <v>81</v>
      </c>
      <c r="G46" s="5431" t="s">
        <v>56</v>
      </c>
      <c r="H46" s="5430" t="s">
        <v>81</v>
      </c>
      <c r="I46" s="5431" t="s">
        <v>56</v>
      </c>
      <c r="J46" s="5430" t="s">
        <v>81</v>
      </c>
      <c r="K46" s="5431" t="s">
        <v>56</v>
      </c>
      <c r="L46" s="5430" t="s">
        <v>81</v>
      </c>
      <c r="M46" s="5431" t="s">
        <v>56</v>
      </c>
      <c r="N46" s="5430" t="s">
        <v>81</v>
      </c>
      <c r="O46" s="5431" t="s">
        <v>56</v>
      </c>
      <c r="P46" s="5430" t="s">
        <v>81</v>
      </c>
      <c r="Q46" s="5431" t="s">
        <v>56</v>
      </c>
      <c r="R46" s="138"/>
    </row>
    <row r="47" spans="1:18" x14ac:dyDescent="0.25">
      <c r="A47" s="6631" t="s">
        <v>180</v>
      </c>
      <c r="B47" s="6632"/>
      <c r="C47" s="5432">
        <f>SUM(D47+E47)</f>
        <v>0</v>
      </c>
      <c r="D47" s="5433">
        <f t="shared" ref="D47:E50" si="3">SUM(F47+H47+J47+L47+N47+P47)</f>
        <v>0</v>
      </c>
      <c r="E47" s="5434">
        <f t="shared" si="3"/>
        <v>0</v>
      </c>
      <c r="F47" s="5417"/>
      <c r="G47" s="5435"/>
      <c r="H47" s="5417"/>
      <c r="I47" s="5435"/>
      <c r="J47" s="5417"/>
      <c r="K47" s="1127"/>
      <c r="L47" s="5417"/>
      <c r="M47" s="1127"/>
      <c r="N47" s="5418"/>
      <c r="O47" s="1127"/>
      <c r="P47" s="5418"/>
      <c r="Q47" s="1127"/>
      <c r="R47" s="139"/>
    </row>
    <row r="48" spans="1:18" x14ac:dyDescent="0.25">
      <c r="A48" s="6633" t="s">
        <v>181</v>
      </c>
      <c r="B48" s="6634"/>
      <c r="C48" s="2318">
        <f>SUM(D48+E48)</f>
        <v>0</v>
      </c>
      <c r="D48" s="2319">
        <f t="shared" si="3"/>
        <v>0</v>
      </c>
      <c r="E48" s="2320">
        <f t="shared" si="3"/>
        <v>0</v>
      </c>
      <c r="F48" s="2304"/>
      <c r="G48" s="2321"/>
      <c r="H48" s="5414"/>
      <c r="I48" s="2321"/>
      <c r="J48" s="5414"/>
      <c r="K48" s="107"/>
      <c r="L48" s="5414"/>
      <c r="M48" s="107"/>
      <c r="N48" s="2303"/>
      <c r="O48" s="107"/>
      <c r="P48" s="2303"/>
      <c r="Q48" s="107"/>
      <c r="R48" s="139"/>
    </row>
    <row r="49" spans="1:100" x14ac:dyDescent="0.25">
      <c r="A49" s="6635" t="s">
        <v>182</v>
      </c>
      <c r="B49" s="6636"/>
      <c r="C49" s="2322">
        <f>SUM(D49+E49)</f>
        <v>0</v>
      </c>
      <c r="D49" s="2323">
        <f t="shared" si="3"/>
        <v>0</v>
      </c>
      <c r="E49" s="2324">
        <f t="shared" si="3"/>
        <v>0</v>
      </c>
      <c r="F49" s="2309"/>
      <c r="G49" s="140"/>
      <c r="H49" s="2300"/>
      <c r="I49" s="2161"/>
      <c r="J49" s="2300"/>
      <c r="K49" s="2301"/>
      <c r="L49" s="2300"/>
      <c r="M49" s="2301"/>
      <c r="N49" s="2306"/>
      <c r="O49" s="2301"/>
      <c r="P49" s="2306"/>
      <c r="Q49" s="2301"/>
      <c r="R49" s="139"/>
    </row>
    <row r="50" spans="1:100" x14ac:dyDescent="0.25">
      <c r="A50" s="6637" t="s">
        <v>200</v>
      </c>
      <c r="B50" s="6638"/>
      <c r="C50" s="5436">
        <f>SUM(D50:E50)</f>
        <v>0</v>
      </c>
      <c r="D50" s="5437">
        <f t="shared" si="3"/>
        <v>0</v>
      </c>
      <c r="E50" s="5438">
        <f t="shared" si="3"/>
        <v>0</v>
      </c>
      <c r="F50" s="5407"/>
      <c r="G50" s="5439"/>
      <c r="H50" s="5407"/>
      <c r="I50" s="5439"/>
      <c r="J50" s="5407"/>
      <c r="K50" s="5408"/>
      <c r="L50" s="5407"/>
      <c r="M50" s="5408"/>
      <c r="N50" s="5409"/>
      <c r="O50" s="5408"/>
      <c r="P50" s="5409"/>
      <c r="Q50" s="5408"/>
      <c r="R50" s="139"/>
    </row>
    <row r="52" spans="1:100" x14ac:dyDescent="0.25">
      <c r="A52" s="2302" t="s">
        <v>201</v>
      </c>
      <c r="B52" s="2302"/>
      <c r="C52" s="2302"/>
      <c r="D52" s="2302"/>
      <c r="E52" s="2302"/>
      <c r="F52" s="2252"/>
      <c r="G52" s="2252"/>
      <c r="H52" s="2252"/>
      <c r="I52" s="2252"/>
      <c r="J52" s="142"/>
    </row>
    <row r="53" spans="1:100" x14ac:dyDescent="0.25">
      <c r="A53" s="6639" t="s">
        <v>165</v>
      </c>
      <c r="B53" s="6640"/>
      <c r="C53" s="6611" t="s">
        <v>158</v>
      </c>
      <c r="D53" s="6612"/>
      <c r="E53" s="6613"/>
      <c r="F53" s="6624" t="s">
        <v>171</v>
      </c>
      <c r="G53" s="6624"/>
      <c r="H53" s="6624"/>
      <c r="I53" s="6624"/>
      <c r="J53" s="142"/>
    </row>
    <row r="54" spans="1:100" x14ac:dyDescent="0.25">
      <c r="A54" s="6641"/>
      <c r="B54" s="6642"/>
      <c r="C54" s="6593"/>
      <c r="D54" s="6594"/>
      <c r="E54" s="6588"/>
      <c r="F54" s="6599" t="s">
        <v>58</v>
      </c>
      <c r="G54" s="6600"/>
      <c r="H54" s="6599" t="s">
        <v>59</v>
      </c>
      <c r="I54" s="6600"/>
      <c r="J54" s="142"/>
    </row>
    <row r="55" spans="1:100" ht="21" x14ac:dyDescent="0.25">
      <c r="A55" s="6643"/>
      <c r="B55" s="6644"/>
      <c r="C55" s="116" t="s">
        <v>55</v>
      </c>
      <c r="D55" s="5399" t="s">
        <v>81</v>
      </c>
      <c r="E55" s="5429" t="s">
        <v>56</v>
      </c>
      <c r="F55" s="5401" t="s">
        <v>81</v>
      </c>
      <c r="G55" s="5402" t="s">
        <v>56</v>
      </c>
      <c r="H55" s="5401" t="s">
        <v>81</v>
      </c>
      <c r="I55" s="5402" t="s">
        <v>56</v>
      </c>
      <c r="J55" s="142"/>
    </row>
    <row r="56" spans="1:100" x14ac:dyDescent="0.25">
      <c r="A56" s="6625" t="s">
        <v>202</v>
      </c>
      <c r="B56" s="6626"/>
      <c r="C56" s="5440">
        <f>SUM(D56+E56)</f>
        <v>0</v>
      </c>
      <c r="D56" s="5440">
        <f t="shared" ref="D56:E59" si="4">SUM(F56+H56)</f>
        <v>0</v>
      </c>
      <c r="E56" s="5406">
        <f t="shared" si="4"/>
        <v>0</v>
      </c>
      <c r="F56" s="5441">
        <f>SUM(F57:F59)</f>
        <v>0</v>
      </c>
      <c r="G56" s="5442">
        <f>SUM(G57:G59)</f>
        <v>0</v>
      </c>
      <c r="H56" s="5443">
        <f>SUM(H57:H59)</f>
        <v>0</v>
      </c>
      <c r="I56" s="5444">
        <f>SUM(I57:I59)</f>
        <v>0</v>
      </c>
      <c r="J56" s="143"/>
    </row>
    <row r="57" spans="1:100" x14ac:dyDescent="0.25">
      <c r="A57" s="6627" t="s">
        <v>142</v>
      </c>
      <c r="B57" s="6628"/>
      <c r="C57" s="2325">
        <f>SUM(D57+E57)</f>
        <v>0</v>
      </c>
      <c r="D57" s="2325">
        <f t="shared" si="4"/>
        <v>0</v>
      </c>
      <c r="E57" s="2297">
        <f t="shared" si="4"/>
        <v>0</v>
      </c>
      <c r="F57" s="5414"/>
      <c r="G57" s="2321"/>
      <c r="H57" s="2303"/>
      <c r="I57" s="107"/>
      <c r="J57" s="143"/>
    </row>
    <row r="58" spans="1:100" x14ac:dyDescent="0.25">
      <c r="A58" s="6629" t="s">
        <v>203</v>
      </c>
      <c r="B58" s="6630"/>
      <c r="C58" s="2326">
        <f>SUM(D58+E58)</f>
        <v>0</v>
      </c>
      <c r="D58" s="2108">
        <f t="shared" si="4"/>
        <v>0</v>
      </c>
      <c r="E58" s="2305">
        <f t="shared" si="4"/>
        <v>0</v>
      </c>
      <c r="F58" s="2304"/>
      <c r="G58" s="2162"/>
      <c r="H58" s="2104"/>
      <c r="I58" s="120"/>
      <c r="J58" s="143"/>
    </row>
    <row r="59" spans="1:100" x14ac:dyDescent="0.25">
      <c r="A59" s="6645" t="s">
        <v>204</v>
      </c>
      <c r="B59" s="6646"/>
      <c r="C59" s="2327">
        <f>SUM(D59+E59)</f>
        <v>0</v>
      </c>
      <c r="D59" s="1892">
        <f t="shared" si="4"/>
        <v>0</v>
      </c>
      <c r="E59" s="2299">
        <f t="shared" si="4"/>
        <v>0</v>
      </c>
      <c r="F59" s="2300"/>
      <c r="G59" s="2161"/>
      <c r="H59" s="2306"/>
      <c r="I59" s="2301"/>
      <c r="J59" s="143"/>
    </row>
    <row r="60" spans="1:100" s="98" customFormat="1" ht="37.5" customHeight="1" x14ac:dyDescent="0.25">
      <c r="A60" s="2302" t="s">
        <v>3548</v>
      </c>
      <c r="B60" s="2302"/>
      <c r="C60" s="2302"/>
      <c r="D60" s="2302"/>
      <c r="E60" s="2252"/>
      <c r="F60" s="2252"/>
      <c r="G60" s="2252"/>
      <c r="H60" s="2252"/>
      <c r="I60" s="2252"/>
      <c r="J60" s="55"/>
      <c r="K60" s="55"/>
      <c r="L60" s="2099"/>
      <c r="M60" s="142"/>
      <c r="N60" s="142"/>
      <c r="O60" s="142"/>
      <c r="P60" s="142"/>
      <c r="Q60" s="142"/>
      <c r="R60" s="142"/>
      <c r="S60" s="142"/>
      <c r="T60" s="142"/>
      <c r="U60" s="142"/>
      <c r="V60" s="142"/>
      <c r="W60" s="142"/>
      <c r="X60" s="142"/>
      <c r="Y60" s="142"/>
      <c r="Z60" s="142"/>
      <c r="AA60" s="142"/>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row>
    <row r="61" spans="1:100" s="98" customFormat="1" x14ac:dyDescent="0.25">
      <c r="A61" s="6617" t="s">
        <v>3549</v>
      </c>
      <c r="B61" s="6647"/>
      <c r="C61" s="6617" t="s">
        <v>50</v>
      </c>
      <c r="D61" s="6647"/>
      <c r="E61" s="6618"/>
      <c r="F61" s="6650" t="s">
        <v>3550</v>
      </c>
      <c r="G61" s="6650"/>
      <c r="H61" s="6650"/>
      <c r="I61" s="6650"/>
      <c r="J61" s="6650"/>
      <c r="K61" s="6650"/>
      <c r="L61" s="6650"/>
      <c r="M61" s="6650"/>
      <c r="N61" s="6650"/>
      <c r="O61" s="6524"/>
      <c r="P61" s="6651" t="s">
        <v>112</v>
      </c>
      <c r="Q61" s="6654" t="s">
        <v>111</v>
      </c>
      <c r="R61" s="142"/>
      <c r="S61" s="142"/>
      <c r="T61" s="142"/>
      <c r="U61" s="142"/>
      <c r="V61" s="142"/>
      <c r="W61" s="142"/>
      <c r="X61" s="142"/>
      <c r="Y61" s="142"/>
      <c r="Z61" s="142"/>
      <c r="AA61" s="142"/>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row>
    <row r="62" spans="1:100" s="98" customFormat="1" x14ac:dyDescent="0.25">
      <c r="A62" s="6619"/>
      <c r="B62" s="6648"/>
      <c r="C62" s="6621"/>
      <c r="D62" s="6649"/>
      <c r="E62" s="6622"/>
      <c r="F62" s="6656" t="s">
        <v>3551</v>
      </c>
      <c r="G62" s="6657"/>
      <c r="H62" s="6656" t="s">
        <v>3552</v>
      </c>
      <c r="I62" s="6657"/>
      <c r="J62" s="6656" t="s">
        <v>3553</v>
      </c>
      <c r="K62" s="6656"/>
      <c r="L62" s="6658" t="s">
        <v>3554</v>
      </c>
      <c r="M62" s="6657"/>
      <c r="N62" s="6658" t="s">
        <v>3555</v>
      </c>
      <c r="O62" s="6657"/>
      <c r="P62" s="6652"/>
      <c r="Q62" s="6521"/>
      <c r="R62" s="142"/>
      <c r="S62" s="142"/>
      <c r="T62" s="142"/>
      <c r="U62" s="142"/>
      <c r="V62" s="142"/>
      <c r="W62" s="142"/>
      <c r="X62" s="142"/>
      <c r="Y62" s="142"/>
      <c r="Z62" s="142"/>
      <c r="AA62" s="142"/>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row>
    <row r="63" spans="1:100" s="98" customFormat="1" ht="21" x14ac:dyDescent="0.25">
      <c r="A63" s="6621"/>
      <c r="B63" s="6649"/>
      <c r="C63" s="5399" t="s">
        <v>55</v>
      </c>
      <c r="D63" s="5399" t="s">
        <v>81</v>
      </c>
      <c r="E63" s="5445" t="s">
        <v>56</v>
      </c>
      <c r="F63" s="5446" t="s">
        <v>81</v>
      </c>
      <c r="G63" s="5402" t="s">
        <v>56</v>
      </c>
      <c r="H63" s="5446" t="s">
        <v>81</v>
      </c>
      <c r="I63" s="5402" t="s">
        <v>56</v>
      </c>
      <c r="J63" s="5446" t="s">
        <v>81</v>
      </c>
      <c r="K63" s="5447" t="s">
        <v>56</v>
      </c>
      <c r="L63" s="5446" t="s">
        <v>81</v>
      </c>
      <c r="M63" s="5402" t="s">
        <v>56</v>
      </c>
      <c r="N63" s="5446" t="s">
        <v>81</v>
      </c>
      <c r="O63" s="5402" t="s">
        <v>56</v>
      </c>
      <c r="P63" s="6653"/>
      <c r="Q63" s="6655"/>
      <c r="R63" s="142"/>
      <c r="S63" s="142"/>
      <c r="T63" s="142"/>
      <c r="U63" s="142"/>
      <c r="V63" s="142"/>
      <c r="W63" s="142"/>
      <c r="X63" s="142"/>
      <c r="Y63" s="142"/>
      <c r="Z63" s="142"/>
      <c r="AA63" s="5448"/>
      <c r="AB63" s="544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row>
    <row r="64" spans="1:100" s="98" customFormat="1" x14ac:dyDescent="0.25">
      <c r="A64" s="6661" t="s">
        <v>3556</v>
      </c>
      <c r="B64" s="6662"/>
      <c r="C64" s="5440">
        <f>SUM(D64+E64)</f>
        <v>0</v>
      </c>
      <c r="D64" s="5440">
        <f>SUM(F64+H64+J64+L64+N64)</f>
        <v>0</v>
      </c>
      <c r="E64" s="5406">
        <f>SUM(G64+I64+K64+M64+O64)</f>
        <v>0</v>
      </c>
      <c r="F64" s="5450"/>
      <c r="G64" s="5408"/>
      <c r="H64" s="5450"/>
      <c r="I64" s="5408"/>
      <c r="J64" s="5450"/>
      <c r="K64" s="5451"/>
      <c r="L64" s="5407"/>
      <c r="M64" s="5408"/>
      <c r="N64" s="5407"/>
      <c r="O64" s="5408"/>
      <c r="P64" s="5452"/>
      <c r="Q64" s="705"/>
      <c r="R64" s="142"/>
      <c r="S64" s="142"/>
      <c r="T64" s="142"/>
      <c r="U64" s="142"/>
      <c r="V64" s="142"/>
      <c r="W64" s="142"/>
      <c r="X64" s="142"/>
      <c r="Y64" s="142"/>
      <c r="Z64" s="142"/>
      <c r="AA64" s="5448"/>
      <c r="AB64" s="5449"/>
      <c r="BX64" s="99"/>
      <c r="BY64" s="99"/>
      <c r="BZ64" s="99"/>
      <c r="CA64" s="99"/>
      <c r="CB64" s="99"/>
      <c r="CC64" s="99"/>
      <c r="CD64" s="99"/>
      <c r="CE64" s="99"/>
      <c r="CF64" s="99"/>
      <c r="CG64" s="99">
        <v>0</v>
      </c>
      <c r="CH64" s="99">
        <v>0</v>
      </c>
      <c r="CI64" s="99">
        <v>0</v>
      </c>
      <c r="CJ64" s="99">
        <v>0</v>
      </c>
      <c r="CK64" s="99">
        <v>0</v>
      </c>
      <c r="CL64" s="99"/>
      <c r="CM64" s="99"/>
      <c r="CN64" s="99"/>
      <c r="CO64" s="99"/>
      <c r="CP64" s="99"/>
      <c r="CQ64" s="99"/>
      <c r="CR64" s="99"/>
      <c r="CS64" s="99"/>
      <c r="CT64" s="99"/>
      <c r="CU64" s="99"/>
      <c r="CV64" s="99"/>
    </row>
    <row r="65" spans="1:130" s="98" customFormat="1" x14ac:dyDescent="0.25">
      <c r="A65" s="6663" t="s">
        <v>29</v>
      </c>
      <c r="B65" s="6663"/>
      <c r="C65" s="2296">
        <f>SUM(D65+E65)</f>
        <v>0</v>
      </c>
      <c r="D65" s="2101">
        <f t="shared" ref="D65:E67" si="5">SUM(F65+H65+J65)</f>
        <v>0</v>
      </c>
      <c r="E65" s="2328">
        <f t="shared" si="5"/>
        <v>0</v>
      </c>
      <c r="F65" s="5414"/>
      <c r="G65" s="107"/>
      <c r="H65" s="108"/>
      <c r="I65" s="107"/>
      <c r="J65" s="108"/>
      <c r="K65" s="2102"/>
      <c r="L65" s="5453"/>
      <c r="M65" s="5453"/>
      <c r="N65" s="5453"/>
      <c r="O65" s="5453"/>
      <c r="P65" s="1926"/>
      <c r="Q65" s="63"/>
      <c r="R65" s="142"/>
      <c r="S65" s="142"/>
      <c r="T65" s="142"/>
      <c r="U65" s="142"/>
      <c r="V65" s="142"/>
      <c r="W65" s="142"/>
      <c r="X65" s="142"/>
      <c r="Y65" s="142"/>
      <c r="Z65" s="142"/>
      <c r="AA65" s="5448"/>
      <c r="AB65" s="544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row>
    <row r="66" spans="1:130" s="98" customFormat="1" x14ac:dyDescent="0.25">
      <c r="A66" s="6664" t="s">
        <v>30</v>
      </c>
      <c r="B66" s="6665"/>
      <c r="C66" s="2101">
        <f>SUM(D66+E66)</f>
        <v>0</v>
      </c>
      <c r="D66" s="2103">
        <f t="shared" si="5"/>
        <v>0</v>
      </c>
      <c r="E66" s="5454">
        <f t="shared" si="5"/>
        <v>0</v>
      </c>
      <c r="F66" s="2104"/>
      <c r="G66" s="120"/>
      <c r="H66" s="2106"/>
      <c r="I66" s="120"/>
      <c r="J66" s="2106"/>
      <c r="K66" s="5455"/>
      <c r="L66" s="5453"/>
      <c r="M66" s="5453"/>
      <c r="N66" s="5453"/>
      <c r="O66" s="5453"/>
      <c r="P66" s="1926"/>
      <c r="Q66" s="63"/>
      <c r="R66" s="142"/>
      <c r="S66" s="142"/>
      <c r="T66" s="142"/>
      <c r="U66" s="142"/>
      <c r="V66" s="142"/>
      <c r="W66" s="142"/>
      <c r="X66" s="142"/>
      <c r="Y66" s="142"/>
      <c r="Z66" s="142"/>
      <c r="AA66" s="5448"/>
      <c r="AB66" s="544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row>
    <row r="67" spans="1:130" s="98" customFormat="1" ht="15.75" x14ac:dyDescent="0.25">
      <c r="A67" s="6666" t="s">
        <v>31</v>
      </c>
      <c r="B67" s="6666"/>
      <c r="C67" s="2296">
        <f>SUM(D67+E67)</f>
        <v>0</v>
      </c>
      <c r="D67" s="2108">
        <f t="shared" si="5"/>
        <v>0</v>
      </c>
      <c r="E67" s="2328">
        <f t="shared" si="5"/>
        <v>0</v>
      </c>
      <c r="F67" s="5456"/>
      <c r="G67" s="5457"/>
      <c r="H67" s="5458"/>
      <c r="I67" s="5457"/>
      <c r="J67" s="5458"/>
      <c r="K67" s="5459"/>
      <c r="L67" s="5453"/>
      <c r="M67" s="5453"/>
      <c r="N67" s="5453"/>
      <c r="O67" s="5453"/>
      <c r="P67" s="1926"/>
      <c r="Q67" s="63"/>
      <c r="R67" s="2109"/>
      <c r="S67" s="2109"/>
      <c r="T67" s="2109"/>
      <c r="U67" s="97"/>
      <c r="V67" s="97"/>
      <c r="W67" s="97"/>
      <c r="X67" s="97"/>
      <c r="Y67" s="97"/>
      <c r="Z67" s="97"/>
      <c r="AA67" s="5460"/>
      <c r="AB67" s="544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row>
    <row r="68" spans="1:130" s="98" customFormat="1" ht="15" customHeight="1" x14ac:dyDescent="0.25">
      <c r="A68" s="6667" t="s">
        <v>3557</v>
      </c>
      <c r="B68" s="6667"/>
      <c r="C68" s="2329">
        <f>SUM(D68+E68)</f>
        <v>0</v>
      </c>
      <c r="D68" s="5461">
        <f>SUM(L68+N68)</f>
        <v>0</v>
      </c>
      <c r="E68" s="1892">
        <f>SUM(M68+O68)</f>
        <v>0</v>
      </c>
      <c r="F68" s="5453"/>
      <c r="G68" s="5453"/>
      <c r="H68" s="5453"/>
      <c r="I68" s="5453"/>
      <c r="J68" s="2110"/>
      <c r="K68" s="2111"/>
      <c r="L68" s="5462"/>
      <c r="M68" s="2330"/>
      <c r="N68" s="5463"/>
      <c r="O68" s="5464"/>
      <c r="P68" s="1926"/>
      <c r="Q68" s="63"/>
      <c r="R68" s="2109"/>
      <c r="S68" s="2109"/>
      <c r="T68" s="2109"/>
      <c r="U68" s="97"/>
      <c r="V68" s="97"/>
      <c r="W68" s="97"/>
      <c r="X68" s="97"/>
      <c r="Y68" s="97"/>
      <c r="Z68" s="97"/>
      <c r="AA68" s="5465"/>
      <c r="AB68" s="146"/>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row>
    <row r="69" spans="1:130" s="220" customFormat="1" ht="16.350000000000001" customHeight="1" x14ac:dyDescent="0.25">
      <c r="A69" s="6674" t="s">
        <v>3558</v>
      </c>
      <c r="B69" s="6674"/>
      <c r="C69" s="5466">
        <f t="shared" ref="C69:C70" si="6">SUM(D69+E69)</f>
        <v>0</v>
      </c>
      <c r="D69" s="4444">
        <f t="shared" ref="D69:D70" si="7">SUM(J69+L69+N69)</f>
        <v>0</v>
      </c>
      <c r="E69" s="5467">
        <f>SUM(K69+M69+O69)</f>
        <v>0</v>
      </c>
      <c r="F69" s="5453"/>
      <c r="G69" s="5453"/>
      <c r="H69" s="5453"/>
      <c r="I69" s="5453"/>
      <c r="J69" s="5468"/>
      <c r="K69" s="5469"/>
      <c r="L69" s="1923"/>
      <c r="M69" s="63"/>
      <c r="N69" s="1923"/>
      <c r="O69" s="43"/>
      <c r="P69" s="1926"/>
      <c r="Q69" s="63"/>
      <c r="R69" s="2114" t="str">
        <f t="shared" ref="R69:R70" si="8">CA69&amp;CB69</f>
        <v/>
      </c>
      <c r="S69" s="2115"/>
      <c r="T69" s="2115"/>
      <c r="U69" s="147"/>
      <c r="V69" s="147"/>
      <c r="W69" s="147"/>
      <c r="X69" s="147"/>
      <c r="Y69" s="147"/>
      <c r="Z69" s="147"/>
      <c r="AA69" s="5470"/>
      <c r="AB69" s="2116"/>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2117"/>
      <c r="BB69" s="2117"/>
      <c r="BC69" s="2117"/>
      <c r="BD69" s="2117"/>
      <c r="BE69" s="2117"/>
      <c r="BF69" s="2117"/>
      <c r="BG69" s="2117"/>
      <c r="BH69" s="2117"/>
      <c r="BI69" s="2117"/>
      <c r="BJ69" s="2117"/>
      <c r="BK69" s="2117"/>
      <c r="BL69" s="2117"/>
      <c r="BM69" s="2117"/>
      <c r="BN69" s="2117"/>
      <c r="BO69" s="2117"/>
      <c r="BP69" s="2117"/>
      <c r="BQ69" s="2117"/>
      <c r="BR69" s="2117"/>
      <c r="BS69" s="2117"/>
      <c r="BT69" s="2117"/>
      <c r="BU69" s="2117"/>
      <c r="BV69" s="2117"/>
      <c r="BW69" s="2117"/>
      <c r="BX69" s="2117"/>
      <c r="BY69" s="2117"/>
      <c r="BZ69" s="2117"/>
      <c r="CA69" s="2118" t="str">
        <f t="shared" ref="CA69:CA70" si="9">IF(CG69=1," * El Número de menores pertenecientes a Pueblos Originarios NO puede ser mayor al Número Total de Menores. ","")</f>
        <v/>
      </c>
      <c r="CB69" s="2118" t="str">
        <f t="shared" ref="CB69:CB70" si="10">IF(CH69=1," * El Número de menores pertenecientes a Población Migrante NO puede ser mayor al Número Total de Menores. ","")</f>
        <v/>
      </c>
      <c r="CC69" s="2119"/>
      <c r="CD69" s="2119"/>
      <c r="CE69" s="2119"/>
      <c r="CF69" s="2119"/>
      <c r="CG69" s="2118">
        <f t="shared" ref="CG69:CH70" si="11">IF(P69&gt;$C69,1,0)</f>
        <v>0</v>
      </c>
      <c r="CH69" s="2118">
        <f t="shared" si="11"/>
        <v>0</v>
      </c>
      <c r="CI69" s="2119"/>
      <c r="CJ69" s="2119"/>
      <c r="CK69" s="2119"/>
      <c r="CL69" s="2119"/>
      <c r="CM69" s="2119"/>
      <c r="CN69" s="2119"/>
      <c r="CO69" s="2119"/>
      <c r="CP69" s="2119"/>
      <c r="CQ69" s="2119"/>
      <c r="CR69" s="2119"/>
      <c r="CS69" s="2119"/>
      <c r="CT69" s="2119"/>
      <c r="CU69" s="2119"/>
      <c r="CV69" s="2119"/>
      <c r="CW69" s="2119"/>
      <c r="CX69" s="2119"/>
      <c r="CY69" s="2119"/>
      <c r="CZ69" s="2119"/>
      <c r="DA69" s="2120"/>
      <c r="DB69" s="2120"/>
      <c r="DC69" s="2120"/>
      <c r="DD69" s="2120"/>
      <c r="DE69" s="2120"/>
      <c r="DF69" s="2120"/>
      <c r="DG69" s="2120"/>
      <c r="DH69" s="2120"/>
      <c r="DI69" s="2120"/>
      <c r="DJ69" s="2120"/>
      <c r="DK69" s="2120"/>
      <c r="DL69" s="2120"/>
      <c r="DM69" s="2120"/>
      <c r="DN69" s="2120"/>
      <c r="DO69" s="2120"/>
      <c r="DP69" s="2120"/>
      <c r="DQ69" s="2120"/>
      <c r="DR69" s="2120"/>
      <c r="DS69" s="2120"/>
      <c r="DT69" s="2120"/>
      <c r="DU69" s="2120"/>
      <c r="DV69" s="2120"/>
      <c r="DW69" s="2120"/>
      <c r="DX69" s="2120"/>
      <c r="DY69" s="2120"/>
      <c r="DZ69" s="2120"/>
    </row>
    <row r="70" spans="1:130" s="220" customFormat="1" ht="16.350000000000001" customHeight="1" x14ac:dyDescent="0.25">
      <c r="A70" s="6675" t="s">
        <v>3559</v>
      </c>
      <c r="B70" s="6675"/>
      <c r="C70" s="5471">
        <f t="shared" si="6"/>
        <v>0</v>
      </c>
      <c r="D70" s="1852">
        <f t="shared" si="7"/>
        <v>0</v>
      </c>
      <c r="E70" s="2121">
        <f>SUM(K70+M70+O70)</f>
        <v>0</v>
      </c>
      <c r="F70" s="5453"/>
      <c r="G70" s="5453"/>
      <c r="H70" s="5453"/>
      <c r="I70" s="5453"/>
      <c r="J70" s="2122"/>
      <c r="K70" s="2123"/>
      <c r="L70" s="5472"/>
      <c r="M70" s="5473"/>
      <c r="N70" s="5474"/>
      <c r="O70" s="4677"/>
      <c r="P70" s="2023"/>
      <c r="Q70" s="2021"/>
      <c r="R70" s="2114" t="str">
        <f t="shared" si="8"/>
        <v/>
      </c>
      <c r="S70" s="2115"/>
      <c r="T70" s="2115"/>
      <c r="U70" s="147"/>
      <c r="V70" s="147"/>
      <c r="W70" s="147"/>
      <c r="X70" s="147"/>
      <c r="Y70" s="147"/>
      <c r="Z70" s="147"/>
      <c r="AA70" s="5470"/>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2117"/>
      <c r="BB70" s="2117"/>
      <c r="BC70" s="2117"/>
      <c r="BD70" s="2117"/>
      <c r="BE70" s="2117"/>
      <c r="BF70" s="2117"/>
      <c r="BG70" s="2117"/>
      <c r="BH70" s="2117"/>
      <c r="BI70" s="2117"/>
      <c r="BJ70" s="2117"/>
      <c r="BK70" s="2117"/>
      <c r="BL70" s="2117"/>
      <c r="BM70" s="2117"/>
      <c r="BN70" s="2117"/>
      <c r="BO70" s="2117"/>
      <c r="BP70" s="2117"/>
      <c r="BQ70" s="2117"/>
      <c r="BR70" s="2117"/>
      <c r="BS70" s="2117"/>
      <c r="BT70" s="2117"/>
      <c r="BU70" s="2117"/>
      <c r="BV70" s="2117"/>
      <c r="BW70" s="2117"/>
      <c r="BX70" s="2117"/>
      <c r="BY70" s="2117"/>
      <c r="BZ70" s="2117"/>
      <c r="CA70" s="2118" t="str">
        <f t="shared" si="9"/>
        <v/>
      </c>
      <c r="CB70" s="2118" t="str">
        <f t="shared" si="10"/>
        <v/>
      </c>
      <c r="CC70" s="2119"/>
      <c r="CD70" s="2119"/>
      <c r="CE70" s="2119"/>
      <c r="CF70" s="2119"/>
      <c r="CG70" s="2118">
        <f t="shared" si="11"/>
        <v>0</v>
      </c>
      <c r="CH70" s="2118">
        <f t="shared" si="11"/>
        <v>0</v>
      </c>
      <c r="CI70" s="2119"/>
      <c r="CJ70" s="2119"/>
      <c r="CK70" s="2119"/>
      <c r="CL70" s="2119"/>
      <c r="CM70" s="2119"/>
      <c r="CN70" s="2119"/>
      <c r="CO70" s="2119"/>
      <c r="CP70" s="2119"/>
      <c r="CQ70" s="2119"/>
      <c r="CR70" s="2119"/>
      <c r="CS70" s="2119"/>
      <c r="CT70" s="2119"/>
      <c r="CU70" s="2119"/>
      <c r="CV70" s="2119"/>
      <c r="CW70" s="2119"/>
      <c r="CX70" s="2119"/>
      <c r="CY70" s="2119"/>
      <c r="CZ70" s="2119"/>
      <c r="DA70" s="2120"/>
      <c r="DB70" s="2120"/>
      <c r="DC70" s="2120"/>
      <c r="DD70" s="2120"/>
      <c r="DE70" s="2120"/>
      <c r="DF70" s="2120"/>
      <c r="DG70" s="2120"/>
      <c r="DH70" s="2120"/>
      <c r="DI70" s="2120"/>
      <c r="DJ70" s="2120"/>
      <c r="DK70" s="2120"/>
      <c r="DL70" s="2120"/>
      <c r="DM70" s="2120"/>
      <c r="DN70" s="2120"/>
      <c r="DO70" s="2120"/>
      <c r="DP70" s="2120"/>
      <c r="DQ70" s="2120"/>
      <c r="DR70" s="2120"/>
      <c r="DS70" s="2120"/>
      <c r="DT70" s="2120"/>
      <c r="DU70" s="2120"/>
      <c r="DV70" s="2120"/>
      <c r="DW70" s="2120"/>
      <c r="DX70" s="2120"/>
      <c r="DY70" s="2120"/>
      <c r="DZ70" s="2120"/>
    </row>
    <row r="72" spans="1:130" x14ac:dyDescent="0.25">
      <c r="A72" s="55" t="s">
        <v>205</v>
      </c>
      <c r="B72" s="151"/>
      <c r="C72" s="151"/>
      <c r="D72" s="151"/>
      <c r="E72" s="152"/>
      <c r="F72" s="151"/>
    </row>
    <row r="73" spans="1:130" x14ac:dyDescent="0.25">
      <c r="A73" s="55" t="s">
        <v>206</v>
      </c>
      <c r="B73" s="55"/>
      <c r="C73" s="55"/>
      <c r="D73" s="55"/>
      <c r="E73" s="55"/>
      <c r="F73" s="55"/>
    </row>
    <row r="74" spans="1:130" x14ac:dyDescent="0.25">
      <c r="A74" s="6487" t="s">
        <v>207</v>
      </c>
      <c r="B74" s="6487"/>
      <c r="C74" s="6487" t="s">
        <v>50</v>
      </c>
      <c r="D74" s="2331"/>
      <c r="E74" s="153"/>
      <c r="F74" s="153"/>
    </row>
    <row r="75" spans="1:130" x14ac:dyDescent="0.25">
      <c r="A75" s="6488"/>
      <c r="B75" s="6488"/>
      <c r="C75" s="6488"/>
      <c r="D75" s="155"/>
      <c r="E75" s="117"/>
      <c r="F75" s="117"/>
    </row>
    <row r="76" spans="1:130" x14ac:dyDescent="0.25">
      <c r="A76" s="6659" t="s">
        <v>50</v>
      </c>
      <c r="B76" s="6659"/>
      <c r="C76" s="5475">
        <f>SUM(C77:C80)</f>
        <v>0</v>
      </c>
      <c r="D76" s="156"/>
      <c r="E76" s="117"/>
      <c r="F76" s="117"/>
    </row>
    <row r="77" spans="1:130" x14ac:dyDescent="0.25">
      <c r="A77" s="6660" t="s">
        <v>208</v>
      </c>
      <c r="B77" s="6660"/>
      <c r="C77" s="5475"/>
      <c r="D77" s="156"/>
      <c r="E77" s="117"/>
      <c r="F77" s="117"/>
    </row>
    <row r="78" spans="1:130" x14ac:dyDescent="0.25">
      <c r="A78" s="6668" t="s">
        <v>209</v>
      </c>
      <c r="B78" s="6668"/>
      <c r="C78" s="5475"/>
      <c r="D78" s="156"/>
      <c r="E78" s="117"/>
      <c r="F78" s="117"/>
    </row>
    <row r="79" spans="1:130" x14ac:dyDescent="0.25">
      <c r="A79" s="6668" t="s">
        <v>142</v>
      </c>
      <c r="B79" s="6668"/>
      <c r="C79" s="5475"/>
      <c r="D79" s="156"/>
      <c r="E79" s="117"/>
      <c r="F79" s="117"/>
    </row>
    <row r="80" spans="1:130" x14ac:dyDescent="0.25">
      <c r="A80" s="6669" t="s">
        <v>143</v>
      </c>
      <c r="B80" s="6669"/>
      <c r="C80" s="5475"/>
      <c r="D80" s="156"/>
      <c r="E80" s="117"/>
      <c r="F80" s="117"/>
    </row>
    <row r="81" spans="1:9" x14ac:dyDescent="0.25">
      <c r="A81" s="55" t="s">
        <v>210</v>
      </c>
      <c r="B81" s="55"/>
      <c r="C81" s="55"/>
      <c r="D81" s="55"/>
      <c r="E81" s="55"/>
      <c r="F81" s="55"/>
    </row>
    <row r="82" spans="1:9" ht="31.5" x14ac:dyDescent="0.25">
      <c r="A82" s="6523" t="s">
        <v>211</v>
      </c>
      <c r="B82" s="6524"/>
      <c r="C82" s="5477" t="s">
        <v>212</v>
      </c>
      <c r="D82" s="5477" t="s">
        <v>181</v>
      </c>
      <c r="E82" s="5477" t="s">
        <v>213</v>
      </c>
      <c r="F82" s="5478" t="s">
        <v>214</v>
      </c>
    </row>
    <row r="83" spans="1:9" x14ac:dyDescent="0.25">
      <c r="A83" s="6670" t="s">
        <v>215</v>
      </c>
      <c r="B83" s="6671"/>
      <c r="C83" s="5479"/>
      <c r="D83" s="5479"/>
      <c r="E83" s="5479"/>
      <c r="F83" s="5480"/>
    </row>
    <row r="84" spans="1:9" x14ac:dyDescent="0.25">
      <c r="A84" s="6672" t="s">
        <v>216</v>
      </c>
      <c r="B84" s="6673"/>
      <c r="C84" s="5480"/>
      <c r="D84" s="5480"/>
      <c r="E84" s="5480"/>
      <c r="F84" s="5480"/>
    </row>
    <row r="86" spans="1:9" x14ac:dyDescent="0.25">
      <c r="A86" s="55" t="s">
        <v>217</v>
      </c>
      <c r="B86" s="55"/>
      <c r="C86" s="55"/>
      <c r="D86" s="55"/>
      <c r="E86" s="55"/>
      <c r="F86" s="5481"/>
      <c r="G86" s="158"/>
      <c r="H86" s="158"/>
      <c r="I86" s="5482"/>
    </row>
    <row r="87" spans="1:9" ht="63" x14ac:dyDescent="0.25">
      <c r="A87" s="6684" t="s">
        <v>218</v>
      </c>
      <c r="B87" s="6685"/>
      <c r="C87" s="5483" t="s">
        <v>212</v>
      </c>
      <c r="D87" s="5484" t="s">
        <v>219</v>
      </c>
      <c r="E87" s="5484" t="s">
        <v>220</v>
      </c>
      <c r="F87" s="5485" t="s">
        <v>221</v>
      </c>
      <c r="G87" s="154"/>
      <c r="H87" s="157"/>
      <c r="I87" s="2333"/>
    </row>
    <row r="88" spans="1:9" x14ac:dyDescent="0.25">
      <c r="A88" s="6686" t="s">
        <v>222</v>
      </c>
      <c r="B88" s="5486" t="s">
        <v>223</v>
      </c>
      <c r="C88" s="5475"/>
      <c r="D88" s="5487"/>
      <c r="E88" s="5475"/>
      <c r="F88" s="5488"/>
      <c r="G88" s="154"/>
      <c r="H88" s="117"/>
      <c r="I88" s="2334"/>
    </row>
    <row r="89" spans="1:9" ht="24.75" customHeight="1" thickBot="1" x14ac:dyDescent="0.3">
      <c r="A89" s="6687"/>
      <c r="B89" s="2335" t="s">
        <v>224</v>
      </c>
      <c r="C89" s="5475"/>
      <c r="D89" s="5487"/>
      <c r="E89" s="5475"/>
      <c r="F89" s="5488"/>
      <c r="G89" s="154"/>
      <c r="H89" s="117"/>
      <c r="I89" s="5489"/>
    </row>
    <row r="90" spans="1:9" ht="15.75" thickTop="1" x14ac:dyDescent="0.25">
      <c r="A90" s="6688" t="s">
        <v>225</v>
      </c>
      <c r="B90" s="159" t="s">
        <v>226</v>
      </c>
      <c r="C90" s="5475"/>
      <c r="D90" s="5475"/>
      <c r="E90" s="5487"/>
      <c r="F90" s="5488"/>
      <c r="G90" s="154"/>
      <c r="H90" s="117"/>
      <c r="I90" s="117"/>
    </row>
    <row r="91" spans="1:9" ht="32.25" customHeight="1" x14ac:dyDescent="0.25">
      <c r="A91" s="6488"/>
      <c r="B91" s="2336" t="s">
        <v>227</v>
      </c>
      <c r="C91" s="5475"/>
      <c r="D91" s="5475"/>
      <c r="E91" s="5487"/>
      <c r="F91" s="5488"/>
      <c r="G91" s="117"/>
      <c r="H91" s="154"/>
      <c r="I91" s="97"/>
    </row>
    <row r="92" spans="1:9" ht="21" customHeight="1" x14ac:dyDescent="0.25">
      <c r="A92" s="55" t="s">
        <v>228</v>
      </c>
      <c r="B92" s="160"/>
      <c r="C92" s="151"/>
      <c r="D92" s="151"/>
      <c r="E92" s="151"/>
      <c r="F92" s="161"/>
      <c r="G92" s="5489"/>
      <c r="H92" s="98"/>
      <c r="I92" s="98"/>
    </row>
    <row r="93" spans="1:9" x14ac:dyDescent="0.25">
      <c r="A93" s="6689" t="s">
        <v>127</v>
      </c>
      <c r="B93" s="6686"/>
      <c r="C93" s="6624" t="s">
        <v>50</v>
      </c>
      <c r="D93" s="6624"/>
      <c r="E93" s="6624"/>
      <c r="F93" s="6599" t="s">
        <v>229</v>
      </c>
      <c r="G93" s="6600"/>
      <c r="H93" s="6624" t="s">
        <v>230</v>
      </c>
      <c r="I93" s="6624"/>
    </row>
    <row r="94" spans="1:9" ht="21" x14ac:dyDescent="0.25">
      <c r="A94" s="6690"/>
      <c r="B94" s="6691"/>
      <c r="C94" s="5490" t="s">
        <v>55</v>
      </c>
      <c r="D94" s="5490" t="s">
        <v>81</v>
      </c>
      <c r="E94" s="5490" t="s">
        <v>56</v>
      </c>
      <c r="F94" s="5490" t="s">
        <v>81</v>
      </c>
      <c r="G94" s="5490" t="s">
        <v>56</v>
      </c>
      <c r="H94" s="5490" t="s">
        <v>81</v>
      </c>
      <c r="I94" s="5490" t="s">
        <v>56</v>
      </c>
    </row>
    <row r="95" spans="1:9" x14ac:dyDescent="0.25">
      <c r="A95" s="6676" t="s">
        <v>50</v>
      </c>
      <c r="B95" s="6677"/>
      <c r="C95" s="5491">
        <f t="shared" ref="C95:F95" si="12">SUM(C96:C100)</f>
        <v>0</v>
      </c>
      <c r="D95" s="5491">
        <f t="shared" si="12"/>
        <v>0</v>
      </c>
      <c r="E95" s="5491">
        <f t="shared" si="12"/>
        <v>0</v>
      </c>
      <c r="F95" s="5491">
        <f t="shared" si="12"/>
        <v>0</v>
      </c>
      <c r="G95" s="5491">
        <f>SUM(G96:G100)</f>
        <v>0</v>
      </c>
      <c r="H95" s="5491">
        <f>SUM(H96:H100)</f>
        <v>0</v>
      </c>
      <c r="I95" s="5491">
        <f>SUM(I96:I100)</f>
        <v>0</v>
      </c>
    </row>
    <row r="96" spans="1:9" x14ac:dyDescent="0.25">
      <c r="A96" s="6678" t="s">
        <v>142</v>
      </c>
      <c r="B96" s="6679"/>
      <c r="C96" s="5491">
        <f>SUM(D96+E96)</f>
        <v>0</v>
      </c>
      <c r="D96" s="5491">
        <f t="shared" ref="D96:E100" si="13">SUM(F96+H96)</f>
        <v>0</v>
      </c>
      <c r="E96" s="5491">
        <f t="shared" si="13"/>
        <v>0</v>
      </c>
      <c r="F96" s="5488"/>
      <c r="G96" s="5488"/>
      <c r="H96" s="5488"/>
      <c r="I96" s="5488"/>
    </row>
    <row r="97" spans="1:29" x14ac:dyDescent="0.25">
      <c r="A97" s="6680" t="s">
        <v>143</v>
      </c>
      <c r="B97" s="6681"/>
      <c r="C97" s="5491">
        <f>SUM(D97+E97)</f>
        <v>0</v>
      </c>
      <c r="D97" s="5491">
        <f t="shared" si="13"/>
        <v>0</v>
      </c>
      <c r="E97" s="5491">
        <f t="shared" si="13"/>
        <v>0</v>
      </c>
      <c r="F97" s="5488"/>
      <c r="G97" s="5488"/>
      <c r="H97" s="5488"/>
      <c r="I97" s="5488"/>
    </row>
    <row r="98" spans="1:29" x14ac:dyDescent="0.25">
      <c r="A98" s="6680" t="s">
        <v>144</v>
      </c>
      <c r="B98" s="6681"/>
      <c r="C98" s="5491">
        <f>SUM(D98+E98)</f>
        <v>0</v>
      </c>
      <c r="D98" s="5491">
        <f t="shared" si="13"/>
        <v>0</v>
      </c>
      <c r="E98" s="5491">
        <f t="shared" si="13"/>
        <v>0</v>
      </c>
      <c r="F98" s="5488"/>
      <c r="G98" s="5488"/>
      <c r="H98" s="5488"/>
      <c r="I98" s="5488"/>
    </row>
    <row r="99" spans="1:29" x14ac:dyDescent="0.25">
      <c r="A99" s="6682" t="s">
        <v>145</v>
      </c>
      <c r="B99" s="6683"/>
      <c r="C99" s="5491">
        <f>SUM(D99+E99)</f>
        <v>0</v>
      </c>
      <c r="D99" s="5491">
        <f t="shared" si="13"/>
        <v>0</v>
      </c>
      <c r="E99" s="5491">
        <f t="shared" si="13"/>
        <v>0</v>
      </c>
      <c r="F99" s="5488"/>
      <c r="G99" s="5488"/>
      <c r="H99" s="5488"/>
      <c r="I99" s="5488"/>
    </row>
    <row r="100" spans="1:29" x14ac:dyDescent="0.25">
      <c r="A100" s="6692" t="s">
        <v>231</v>
      </c>
      <c r="B100" s="6693"/>
      <c r="C100" s="5491">
        <f>SUM(D100+E100)</f>
        <v>0</v>
      </c>
      <c r="D100" s="5491">
        <f t="shared" si="13"/>
        <v>0</v>
      </c>
      <c r="E100" s="5491">
        <f t="shared" si="13"/>
        <v>0</v>
      </c>
      <c r="F100" s="5488"/>
      <c r="G100" s="5488"/>
      <c r="H100" s="5488"/>
      <c r="I100" s="5488"/>
    </row>
    <row r="102" spans="1:29" x14ac:dyDescent="0.25">
      <c r="A102" s="162" t="s">
        <v>232</v>
      </c>
      <c r="B102" s="158"/>
      <c r="C102" s="158"/>
      <c r="D102" s="158"/>
      <c r="E102" s="158"/>
      <c r="F102" s="158"/>
      <c r="G102" s="163"/>
      <c r="H102" s="163"/>
      <c r="I102" s="163"/>
      <c r="J102" s="163"/>
      <c r="K102" s="163"/>
      <c r="L102" s="163"/>
      <c r="M102" s="163"/>
      <c r="N102" s="163"/>
      <c r="O102" s="163"/>
      <c r="P102" s="163"/>
      <c r="Q102" s="163"/>
      <c r="R102" s="163"/>
      <c r="S102" s="163"/>
      <c r="T102" s="163"/>
      <c r="U102" s="163"/>
      <c r="V102" s="163"/>
      <c r="W102" s="114"/>
      <c r="X102" s="114"/>
      <c r="Y102" s="114"/>
      <c r="Z102" s="114"/>
      <c r="AA102" s="114"/>
      <c r="AB102" s="115"/>
      <c r="AC102" s="115"/>
    </row>
    <row r="103" spans="1:29" x14ac:dyDescent="0.25">
      <c r="A103" s="111" t="s">
        <v>233</v>
      </c>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x14ac:dyDescent="0.25">
      <c r="A104" s="6694" t="s">
        <v>234</v>
      </c>
      <c r="B104" s="6695"/>
      <c r="C104" s="6611" t="s">
        <v>235</v>
      </c>
      <c r="D104" s="6689"/>
      <c r="E104" s="6686"/>
      <c r="F104" s="6701" t="s">
        <v>171</v>
      </c>
      <c r="G104" s="6702"/>
      <c r="H104" s="6702"/>
      <c r="I104" s="6702"/>
      <c r="J104" s="6702"/>
      <c r="K104" s="6702"/>
      <c r="L104" s="6702"/>
      <c r="M104" s="6702"/>
      <c r="N104" s="6702"/>
      <c r="O104" s="6702"/>
      <c r="P104" s="6702"/>
      <c r="Q104" s="6702"/>
      <c r="R104" s="6702"/>
      <c r="S104" s="6702"/>
      <c r="T104" s="6702"/>
      <c r="U104" s="6702"/>
      <c r="V104" s="97"/>
      <c r="W104" s="97"/>
      <c r="X104" s="97"/>
      <c r="Y104" s="97"/>
      <c r="Z104" s="97"/>
      <c r="AA104" s="97"/>
      <c r="AB104" s="98"/>
      <c r="AC104" s="98"/>
    </row>
    <row r="105" spans="1:29" x14ac:dyDescent="0.25">
      <c r="A105" s="6696"/>
      <c r="B105" s="6697"/>
      <c r="C105" s="6700"/>
      <c r="D105" s="6690"/>
      <c r="E105" s="6691"/>
      <c r="F105" s="6599" t="s">
        <v>236</v>
      </c>
      <c r="G105" s="6600"/>
      <c r="H105" s="6599" t="s">
        <v>237</v>
      </c>
      <c r="I105" s="6600"/>
      <c r="J105" s="6599" t="s">
        <v>238</v>
      </c>
      <c r="K105" s="6600"/>
      <c r="L105" s="6599" t="s">
        <v>239</v>
      </c>
      <c r="M105" s="6600"/>
      <c r="N105" s="6599" t="s">
        <v>240</v>
      </c>
      <c r="O105" s="6600"/>
      <c r="P105" s="6703" t="s">
        <v>241</v>
      </c>
      <c r="Q105" s="6704"/>
      <c r="R105" s="6703" t="s">
        <v>242</v>
      </c>
      <c r="S105" s="6704"/>
      <c r="T105" s="6703" t="s">
        <v>140</v>
      </c>
      <c r="U105" s="6704"/>
      <c r="V105" s="97"/>
      <c r="W105" s="97"/>
      <c r="X105" s="97"/>
      <c r="Y105" s="97"/>
      <c r="Z105" s="97"/>
      <c r="AA105" s="97"/>
      <c r="AB105" s="98"/>
      <c r="AC105" s="98"/>
    </row>
    <row r="106" spans="1:29" ht="21" x14ac:dyDescent="0.25">
      <c r="A106" s="6698"/>
      <c r="B106" s="6699"/>
      <c r="C106" s="116" t="s">
        <v>55</v>
      </c>
      <c r="D106" s="5399" t="s">
        <v>81</v>
      </c>
      <c r="E106" s="5363" t="s">
        <v>56</v>
      </c>
      <c r="F106" s="5430" t="s">
        <v>81</v>
      </c>
      <c r="G106" s="5492" t="s">
        <v>56</v>
      </c>
      <c r="H106" s="5430" t="s">
        <v>81</v>
      </c>
      <c r="I106" s="5493" t="s">
        <v>56</v>
      </c>
      <c r="J106" s="5430" t="s">
        <v>81</v>
      </c>
      <c r="K106" s="5493" t="s">
        <v>56</v>
      </c>
      <c r="L106" s="5430" t="s">
        <v>81</v>
      </c>
      <c r="M106" s="5493" t="s">
        <v>56</v>
      </c>
      <c r="N106" s="5430" t="s">
        <v>81</v>
      </c>
      <c r="O106" s="5493" t="s">
        <v>56</v>
      </c>
      <c r="P106" s="5494" t="s">
        <v>81</v>
      </c>
      <c r="Q106" s="5495" t="s">
        <v>56</v>
      </c>
      <c r="R106" s="5494" t="s">
        <v>81</v>
      </c>
      <c r="S106" s="5495" t="s">
        <v>56</v>
      </c>
      <c r="T106" s="5494" t="s">
        <v>81</v>
      </c>
      <c r="U106" s="5495" t="s">
        <v>56</v>
      </c>
      <c r="V106" s="97"/>
      <c r="W106" s="97"/>
      <c r="X106" s="97"/>
      <c r="Y106" s="97"/>
      <c r="Z106" s="97"/>
      <c r="AA106" s="97"/>
      <c r="AB106" s="98"/>
      <c r="AC106" s="98"/>
    </row>
    <row r="107" spans="1:29" x14ac:dyDescent="0.25">
      <c r="A107" s="6710" t="s">
        <v>243</v>
      </c>
      <c r="B107" s="6711"/>
      <c r="C107" s="5496">
        <f t="shared" ref="C107:C115" si="14">SUM(D107+E107)</f>
        <v>0</v>
      </c>
      <c r="D107" s="225">
        <f t="shared" ref="D107:E109" si="15">SUM(F107+H107+J107+L107+N107+P107)</f>
        <v>0</v>
      </c>
      <c r="E107" s="5497">
        <f t="shared" si="15"/>
        <v>0</v>
      </c>
      <c r="F107" s="5498"/>
      <c r="G107" s="5499"/>
      <c r="H107" s="5500"/>
      <c r="I107" s="5501"/>
      <c r="J107" s="5417"/>
      <c r="K107" s="1127"/>
      <c r="L107" s="5417"/>
      <c r="M107" s="1127"/>
      <c r="N107" s="5417"/>
      <c r="O107" s="1127"/>
      <c r="P107" s="5502"/>
      <c r="Q107" s="705"/>
      <c r="R107" s="5502"/>
      <c r="S107" s="705"/>
      <c r="T107" s="5502"/>
      <c r="U107" s="705"/>
      <c r="V107" s="97"/>
      <c r="W107" s="97"/>
      <c r="X107" s="97"/>
      <c r="Y107" s="97"/>
      <c r="Z107" s="97"/>
      <c r="AA107" s="97"/>
      <c r="AB107" s="98"/>
      <c r="AC107" s="98"/>
    </row>
    <row r="108" spans="1:29" x14ac:dyDescent="0.25">
      <c r="A108" s="6712" t="s">
        <v>244</v>
      </c>
      <c r="B108" s="6713"/>
      <c r="C108" s="2337">
        <f t="shared" si="14"/>
        <v>0</v>
      </c>
      <c r="D108" s="5503">
        <f t="shared" si="15"/>
        <v>0</v>
      </c>
      <c r="E108" s="2338">
        <f t="shared" si="15"/>
        <v>0</v>
      </c>
      <c r="F108" s="2339"/>
      <c r="G108" s="2340"/>
      <c r="H108" s="5498"/>
      <c r="I108" s="2341"/>
      <c r="J108" s="2304"/>
      <c r="K108" s="120"/>
      <c r="L108" s="2304"/>
      <c r="M108" s="120"/>
      <c r="N108" s="2304"/>
      <c r="O108" s="120"/>
      <c r="P108" s="2342"/>
      <c r="Q108" s="63"/>
      <c r="R108" s="2342"/>
      <c r="S108" s="63"/>
      <c r="T108" s="2342"/>
      <c r="U108" s="63"/>
      <c r="V108" s="123"/>
      <c r="W108" s="123"/>
      <c r="X108" s="123"/>
      <c r="Y108" s="123"/>
      <c r="Z108" s="123"/>
      <c r="AA108" s="123"/>
      <c r="AB108" s="124"/>
      <c r="AC108" s="124"/>
    </row>
    <row r="109" spans="1:29" x14ac:dyDescent="0.25">
      <c r="A109" s="6714" t="s">
        <v>245</v>
      </c>
      <c r="B109" s="6714"/>
      <c r="C109" s="2343">
        <f t="shared" si="14"/>
        <v>0</v>
      </c>
      <c r="D109" s="5504">
        <f t="shared" si="15"/>
        <v>0</v>
      </c>
      <c r="E109" s="2344">
        <f t="shared" si="15"/>
        <v>0</v>
      </c>
      <c r="F109" s="2345"/>
      <c r="G109" s="2340"/>
      <c r="H109" s="2345"/>
      <c r="I109" s="2340"/>
      <c r="J109" s="2309"/>
      <c r="K109" s="2310"/>
      <c r="L109" s="2309"/>
      <c r="M109" s="2310"/>
      <c r="N109" s="2309"/>
      <c r="O109" s="2310"/>
      <c r="P109" s="2346"/>
      <c r="Q109" s="2014"/>
      <c r="R109" s="2346"/>
      <c r="S109" s="2014"/>
      <c r="T109" s="2346"/>
      <c r="U109" s="2014"/>
      <c r="V109" s="123"/>
      <c r="W109" s="123"/>
      <c r="X109" s="123"/>
      <c r="Y109" s="123"/>
      <c r="Z109" s="123"/>
      <c r="AA109" s="123"/>
      <c r="AB109" s="124"/>
      <c r="AC109" s="124"/>
    </row>
    <row r="110" spans="1:29" x14ac:dyDescent="0.25">
      <c r="A110" s="6705" t="s">
        <v>246</v>
      </c>
      <c r="B110" s="6715"/>
      <c r="C110" s="2347"/>
      <c r="D110" s="2348"/>
      <c r="E110" s="165"/>
      <c r="F110" s="2349"/>
      <c r="G110" s="2350"/>
      <c r="H110" s="2349"/>
      <c r="I110" s="2350"/>
      <c r="J110" s="2309"/>
      <c r="K110" s="2310"/>
      <c r="L110" s="2309"/>
      <c r="M110" s="2310"/>
      <c r="N110" s="2309"/>
      <c r="O110" s="2310"/>
      <c r="P110" s="2346"/>
      <c r="Q110" s="2014"/>
      <c r="R110" s="2346"/>
      <c r="S110" s="2014"/>
      <c r="T110" s="2346"/>
      <c r="U110" s="2014"/>
      <c r="V110" s="123"/>
      <c r="W110" s="123"/>
      <c r="X110" s="123"/>
      <c r="Y110" s="123"/>
      <c r="Z110" s="123"/>
      <c r="AA110" s="123"/>
      <c r="AB110" s="124"/>
      <c r="AC110" s="124"/>
    </row>
    <row r="111" spans="1:29" x14ac:dyDescent="0.25">
      <c r="A111" s="6705" t="s">
        <v>247</v>
      </c>
      <c r="B111" s="6706"/>
      <c r="C111" s="2351">
        <f t="shared" si="14"/>
        <v>0</v>
      </c>
      <c r="D111" s="2352">
        <f>SUM(F111+H111+J111+L111+N111+P111)</f>
        <v>0</v>
      </c>
      <c r="E111" s="2353">
        <f>SUM(G111+I111+K111+M111+O111+Q111)</f>
        <v>0</v>
      </c>
      <c r="F111" s="5505"/>
      <c r="G111" s="166"/>
      <c r="H111" s="5505"/>
      <c r="I111" s="107"/>
      <c r="J111" s="5506"/>
      <c r="K111" s="5499"/>
      <c r="L111" s="5506"/>
      <c r="M111" s="5499"/>
      <c r="N111" s="5506"/>
      <c r="O111" s="5499"/>
      <c r="P111" s="2354"/>
      <c r="Q111" s="5507"/>
      <c r="R111" s="2354"/>
      <c r="S111" s="5507"/>
      <c r="T111" s="2354"/>
      <c r="U111" s="5507"/>
      <c r="V111" s="123"/>
      <c r="W111" s="123"/>
      <c r="X111" s="123"/>
      <c r="Y111" s="123"/>
      <c r="Z111" s="123"/>
      <c r="AA111" s="123"/>
      <c r="AB111" s="124"/>
      <c r="AC111" s="124"/>
    </row>
    <row r="112" spans="1:29" x14ac:dyDescent="0.25">
      <c r="A112" s="6705" t="s">
        <v>248</v>
      </c>
      <c r="B112" s="6706"/>
      <c r="C112" s="5508"/>
      <c r="D112" s="167"/>
      <c r="E112" s="5509"/>
      <c r="F112" s="5510"/>
      <c r="G112" s="168"/>
      <c r="H112" s="5510"/>
      <c r="I112" s="5511"/>
      <c r="J112" s="2349"/>
      <c r="K112" s="2350"/>
      <c r="L112" s="2349"/>
      <c r="M112" s="2350"/>
      <c r="N112" s="2349"/>
      <c r="O112" s="2350"/>
      <c r="P112" s="5512"/>
      <c r="Q112" s="4738"/>
      <c r="R112" s="5512"/>
      <c r="S112" s="4738"/>
      <c r="T112" s="5512"/>
      <c r="U112" s="4738"/>
      <c r="V112" s="97"/>
      <c r="W112" s="97"/>
      <c r="X112" s="97"/>
      <c r="Y112" s="97"/>
      <c r="Z112" s="97"/>
      <c r="AA112" s="97"/>
      <c r="AB112" s="98"/>
      <c r="AC112" s="98"/>
    </row>
    <row r="113" spans="1:29" x14ac:dyDescent="0.25">
      <c r="A113" s="6707" t="s">
        <v>249</v>
      </c>
      <c r="B113" s="5513" t="s">
        <v>250</v>
      </c>
      <c r="C113" s="5405">
        <f t="shared" si="14"/>
        <v>0</v>
      </c>
      <c r="D113" s="5405">
        <f t="shared" ref="D113:E115" si="16">SUM(F113+H113+J113+L113+N113+P113)</f>
        <v>0</v>
      </c>
      <c r="E113" s="5413">
        <f t="shared" si="16"/>
        <v>0</v>
      </c>
      <c r="F113" s="5417"/>
      <c r="G113" s="5514"/>
      <c r="H113" s="5417"/>
      <c r="I113" s="5435"/>
      <c r="J113" s="5417"/>
      <c r="K113" s="1127"/>
      <c r="L113" s="5417"/>
      <c r="M113" s="1127"/>
      <c r="N113" s="5417"/>
      <c r="O113" s="5435"/>
      <c r="P113" s="5515"/>
      <c r="Q113" s="5516"/>
      <c r="R113" s="5515"/>
      <c r="S113" s="5516"/>
      <c r="T113" s="5515"/>
      <c r="U113" s="5516"/>
      <c r="V113" s="97"/>
      <c r="W113" s="97"/>
      <c r="X113" s="97"/>
      <c r="Y113" s="97"/>
      <c r="Z113" s="97"/>
      <c r="AA113" s="97"/>
      <c r="AB113" s="98"/>
      <c r="AC113" s="98"/>
    </row>
    <row r="114" spans="1:29" x14ac:dyDescent="0.25">
      <c r="A114" s="6708"/>
      <c r="B114" s="2355" t="s">
        <v>251</v>
      </c>
      <c r="C114" s="2103">
        <f t="shared" si="14"/>
        <v>0</v>
      </c>
      <c r="D114" s="2103">
        <f t="shared" si="16"/>
        <v>0</v>
      </c>
      <c r="E114" s="171">
        <f t="shared" si="16"/>
        <v>0</v>
      </c>
      <c r="F114" s="2309"/>
      <c r="G114" s="172"/>
      <c r="H114" s="2309"/>
      <c r="I114" s="140"/>
      <c r="J114" s="2309"/>
      <c r="K114" s="2310"/>
      <c r="L114" s="2309"/>
      <c r="M114" s="2310"/>
      <c r="N114" s="2309"/>
      <c r="O114" s="140"/>
      <c r="P114" s="2013"/>
      <c r="Q114" s="173"/>
      <c r="R114" s="2013"/>
      <c r="S114" s="173"/>
      <c r="T114" s="2013"/>
      <c r="U114" s="173"/>
      <c r="V114" s="97"/>
      <c r="W114" s="97"/>
      <c r="X114" s="97"/>
      <c r="Y114" s="97"/>
      <c r="Z114" s="97"/>
      <c r="AA114" s="97"/>
      <c r="AB114" s="98"/>
      <c r="AC114" s="98"/>
    </row>
    <row r="115" spans="1:29" ht="21" x14ac:dyDescent="0.25">
      <c r="A115" s="6709"/>
      <c r="B115" s="2356" t="s">
        <v>252</v>
      </c>
      <c r="C115" s="1892">
        <f t="shared" si="14"/>
        <v>0</v>
      </c>
      <c r="D115" s="1892">
        <f t="shared" si="16"/>
        <v>0</v>
      </c>
      <c r="E115" s="2327">
        <f t="shared" si="16"/>
        <v>0</v>
      </c>
      <c r="F115" s="2300"/>
      <c r="G115" s="2357"/>
      <c r="H115" s="2300"/>
      <c r="I115" s="2161"/>
      <c r="J115" s="2300"/>
      <c r="K115" s="2301"/>
      <c r="L115" s="2300"/>
      <c r="M115" s="2301"/>
      <c r="N115" s="2300"/>
      <c r="O115" s="2161"/>
      <c r="P115" s="2022"/>
      <c r="Q115" s="2025"/>
      <c r="R115" s="2022"/>
      <c r="S115" s="2025"/>
      <c r="T115" s="2022"/>
      <c r="U115" s="2025"/>
      <c r="V115" s="5517"/>
      <c r="W115" s="5518"/>
      <c r="X115" s="5517"/>
      <c r="Y115" s="5518"/>
      <c r="Z115" s="5517"/>
      <c r="AA115" s="5518"/>
      <c r="AB115" s="98"/>
      <c r="AC115" s="98"/>
    </row>
    <row r="116" spans="1:29" x14ac:dyDescent="0.25">
      <c r="A116" s="5519" t="s">
        <v>253</v>
      </c>
      <c r="B116" s="5519"/>
      <c r="C116" s="5519"/>
      <c r="D116" s="5519"/>
      <c r="E116" s="5519"/>
      <c r="F116" s="5518"/>
      <c r="G116" s="5364"/>
      <c r="H116" s="5364"/>
      <c r="I116" s="5364"/>
      <c r="J116" s="5364"/>
      <c r="K116" s="5364"/>
      <c r="L116" s="5364"/>
      <c r="M116" s="5364"/>
      <c r="N116" s="5364"/>
      <c r="O116" s="5364"/>
      <c r="P116" s="5364"/>
      <c r="Q116" s="5364"/>
      <c r="R116" s="5364"/>
      <c r="S116" s="5364"/>
      <c r="T116" s="5364"/>
      <c r="U116" s="5364"/>
      <c r="V116" s="5364"/>
      <c r="W116" s="5364"/>
      <c r="X116" s="5364"/>
      <c r="Y116" s="5364"/>
      <c r="Z116" s="5364"/>
      <c r="AA116" s="5365"/>
      <c r="AB116" s="98"/>
      <c r="AC116" s="98"/>
    </row>
    <row r="117" spans="1:29" x14ac:dyDescent="0.25">
      <c r="A117" s="6707" t="s">
        <v>168</v>
      </c>
      <c r="B117" s="6707" t="s">
        <v>169</v>
      </c>
      <c r="C117" s="6611" t="s">
        <v>170</v>
      </c>
      <c r="D117" s="6689"/>
      <c r="E117" s="6686"/>
      <c r="F117" s="6625" t="s">
        <v>171</v>
      </c>
      <c r="G117" s="6716"/>
      <c r="H117" s="6716"/>
      <c r="I117" s="6716"/>
      <c r="J117" s="6716"/>
      <c r="K117" s="6716"/>
      <c r="L117" s="6716"/>
      <c r="M117" s="6716"/>
      <c r="N117" s="6716"/>
      <c r="O117" s="6716"/>
      <c r="P117" s="6716"/>
      <c r="Q117" s="6716"/>
      <c r="R117" s="6716"/>
      <c r="S117" s="6716"/>
      <c r="T117" s="6716"/>
      <c r="U117" s="6716"/>
      <c r="V117" s="6716"/>
      <c r="W117" s="6716"/>
      <c r="X117" s="6716"/>
      <c r="Y117" s="6716"/>
      <c r="Z117" s="6716"/>
      <c r="AA117" s="6626"/>
      <c r="AB117" s="98"/>
      <c r="AC117" s="98"/>
    </row>
    <row r="118" spans="1:29" ht="15" customHeight="1" x14ac:dyDescent="0.25">
      <c r="A118" s="6708"/>
      <c r="B118" s="6708"/>
      <c r="C118" s="6700"/>
      <c r="D118" s="6690"/>
      <c r="E118" s="6691"/>
      <c r="F118" s="5520" t="s">
        <v>262</v>
      </c>
      <c r="G118" s="5521" t="s">
        <v>56</v>
      </c>
      <c r="H118" s="6717" t="s">
        <v>254</v>
      </c>
      <c r="I118" s="6718"/>
      <c r="J118" s="6717" t="s">
        <v>255</v>
      </c>
      <c r="K118" s="6718"/>
      <c r="L118" s="6717" t="s">
        <v>256</v>
      </c>
      <c r="M118" s="6718"/>
      <c r="N118" s="6719" t="s">
        <v>257</v>
      </c>
      <c r="O118" s="6720"/>
      <c r="P118" s="6719" t="s">
        <v>151</v>
      </c>
      <c r="Q118" s="6720"/>
      <c r="R118" s="6719" t="s">
        <v>152</v>
      </c>
      <c r="S118" s="6720"/>
      <c r="T118" s="6719" t="s">
        <v>258</v>
      </c>
      <c r="U118" s="6720"/>
      <c r="V118" s="6719" t="s">
        <v>259</v>
      </c>
      <c r="W118" s="6720"/>
      <c r="X118" s="6719" t="s">
        <v>260</v>
      </c>
      <c r="Y118" s="6720"/>
      <c r="Z118" s="6719" t="s">
        <v>261</v>
      </c>
      <c r="AA118" s="6524"/>
      <c r="AB118" s="5523"/>
      <c r="AC118" s="98"/>
    </row>
    <row r="119" spans="1:29" ht="21" x14ac:dyDescent="0.25">
      <c r="A119" s="6709"/>
      <c r="B119" s="6709"/>
      <c r="C119" s="5524" t="s">
        <v>55</v>
      </c>
      <c r="D119" s="5521" t="s">
        <v>81</v>
      </c>
      <c r="E119" s="5521" t="s">
        <v>56</v>
      </c>
      <c r="F119" s="5521" t="s">
        <v>81</v>
      </c>
      <c r="G119" s="5521" t="s">
        <v>56</v>
      </c>
      <c r="H119" s="5521" t="s">
        <v>81</v>
      </c>
      <c r="I119" s="5521" t="s">
        <v>56</v>
      </c>
      <c r="J119" s="5521" t="s">
        <v>81</v>
      </c>
      <c r="K119" s="5521" t="s">
        <v>56</v>
      </c>
      <c r="L119" s="5521" t="s">
        <v>81</v>
      </c>
      <c r="M119" s="5521" t="s">
        <v>56</v>
      </c>
      <c r="N119" s="5521" t="s">
        <v>81</v>
      </c>
      <c r="O119" s="5521" t="s">
        <v>56</v>
      </c>
      <c r="P119" s="5521" t="s">
        <v>81</v>
      </c>
      <c r="Q119" s="5521" t="s">
        <v>56</v>
      </c>
      <c r="R119" s="5521" t="s">
        <v>81</v>
      </c>
      <c r="S119" s="5521" t="s">
        <v>56</v>
      </c>
      <c r="T119" s="5521" t="s">
        <v>81</v>
      </c>
      <c r="U119" s="5521" t="s">
        <v>56</v>
      </c>
      <c r="V119" s="5521" t="s">
        <v>81</v>
      </c>
      <c r="W119" s="5521" t="s">
        <v>56</v>
      </c>
      <c r="X119" s="5521" t="s">
        <v>81</v>
      </c>
      <c r="Y119" s="5521" t="s">
        <v>56</v>
      </c>
      <c r="Z119" s="5521" t="s">
        <v>81</v>
      </c>
      <c r="AA119" s="5477" t="s">
        <v>56</v>
      </c>
      <c r="AB119" s="99"/>
      <c r="AC119" s="98"/>
    </row>
    <row r="120" spans="1:29" x14ac:dyDescent="0.25">
      <c r="A120" s="6735" t="s">
        <v>263</v>
      </c>
      <c r="B120" s="5525" t="s">
        <v>264</v>
      </c>
      <c r="C120" s="2144">
        <f t="shared" ref="C120:C149" si="17">SUM(D120+E120)</f>
        <v>0</v>
      </c>
      <c r="D120" s="2144">
        <f>SUM(F120+H120+J120+L120+N120+P120+R120+T120+V120+X120+Z120)</f>
        <v>0</v>
      </c>
      <c r="E120" s="177">
        <f>SUM(G120+I120+K120+M120+O120+Q120+S120+U120+W120+Y120+AA120)</f>
        <v>0</v>
      </c>
      <c r="F120" s="5488"/>
      <c r="G120" s="5488"/>
      <c r="H120" s="5488"/>
      <c r="I120" s="5488"/>
      <c r="J120" s="5488"/>
      <c r="K120" s="5488"/>
      <c r="L120" s="5488"/>
      <c r="M120" s="5488"/>
      <c r="N120" s="5488"/>
      <c r="O120" s="5488"/>
      <c r="P120" s="5488"/>
      <c r="Q120" s="5488"/>
      <c r="R120" s="5488"/>
      <c r="S120" s="5488"/>
      <c r="T120" s="5488"/>
      <c r="U120" s="5488"/>
      <c r="V120" s="5488"/>
      <c r="W120" s="5488"/>
      <c r="X120" s="5488"/>
      <c r="Y120" s="5488"/>
      <c r="Z120" s="5488"/>
      <c r="AA120" s="5488"/>
      <c r="AB120" s="99"/>
      <c r="AC120" s="98"/>
    </row>
    <row r="121" spans="1:29" x14ac:dyDescent="0.25">
      <c r="A121" s="6736"/>
      <c r="B121" s="2358" t="s">
        <v>265</v>
      </c>
      <c r="C121" s="2144">
        <f t="shared" si="17"/>
        <v>0</v>
      </c>
      <c r="D121" s="2144">
        <f>SUM(F121+H121+J121+L121+N121+P121+R121+T121+V121+X121+Z121)</f>
        <v>0</v>
      </c>
      <c r="E121" s="177">
        <f>SUM(G121+I121+K121+M121+O121+Q121+S121+U121+W121+Y121+AA121)</f>
        <v>0</v>
      </c>
      <c r="F121" s="5488"/>
      <c r="G121" s="5488"/>
      <c r="H121" s="5488"/>
      <c r="I121" s="5488"/>
      <c r="J121" s="5488"/>
      <c r="K121" s="5488"/>
      <c r="L121" s="5488"/>
      <c r="M121" s="5488"/>
      <c r="N121" s="5488"/>
      <c r="O121" s="5488"/>
      <c r="P121" s="5488"/>
      <c r="Q121" s="5488"/>
      <c r="R121" s="5488"/>
      <c r="S121" s="5488"/>
      <c r="T121" s="5488"/>
      <c r="U121" s="5488"/>
      <c r="V121" s="5488"/>
      <c r="W121" s="5488"/>
      <c r="X121" s="5488"/>
      <c r="Y121" s="5488"/>
      <c r="Z121" s="5488"/>
      <c r="AA121" s="5488"/>
      <c r="AB121" s="99"/>
      <c r="AC121" s="98"/>
    </row>
    <row r="122" spans="1:29" x14ac:dyDescent="0.25">
      <c r="A122" s="6736"/>
      <c r="B122" s="5358" t="s">
        <v>266</v>
      </c>
      <c r="C122" s="2144">
        <f t="shared" si="17"/>
        <v>0</v>
      </c>
      <c r="D122" s="2144">
        <f t="shared" ref="D122:E149" si="18">SUM(F122+H122+J122+L122+N122+P122+R122+T122+V122+X122+Z122)</f>
        <v>0</v>
      </c>
      <c r="E122" s="177">
        <f t="shared" si="18"/>
        <v>0</v>
      </c>
      <c r="F122" s="5488"/>
      <c r="G122" s="5488"/>
      <c r="H122" s="5488"/>
      <c r="I122" s="5488"/>
      <c r="J122" s="5488"/>
      <c r="K122" s="5488"/>
      <c r="L122" s="5488"/>
      <c r="M122" s="5488"/>
      <c r="N122" s="5488"/>
      <c r="O122" s="5488"/>
      <c r="P122" s="5488"/>
      <c r="Q122" s="5488"/>
      <c r="R122" s="5488"/>
      <c r="S122" s="5488"/>
      <c r="T122" s="5488"/>
      <c r="U122" s="5488"/>
      <c r="V122" s="5488"/>
      <c r="W122" s="5488"/>
      <c r="X122" s="5488"/>
      <c r="Y122" s="5488"/>
      <c r="Z122" s="5488"/>
      <c r="AA122" s="5488"/>
      <c r="AB122" s="99"/>
      <c r="AC122" s="98"/>
    </row>
    <row r="123" spans="1:29" x14ac:dyDescent="0.25">
      <c r="A123" s="6737"/>
      <c r="B123" s="5358" t="s">
        <v>267</v>
      </c>
      <c r="C123" s="1917">
        <f t="shared" si="17"/>
        <v>0</v>
      </c>
      <c r="D123" s="2144">
        <f t="shared" si="18"/>
        <v>0</v>
      </c>
      <c r="E123" s="177">
        <f t="shared" si="18"/>
        <v>0</v>
      </c>
      <c r="F123" s="5488"/>
      <c r="G123" s="5488"/>
      <c r="H123" s="5488"/>
      <c r="I123" s="5488"/>
      <c r="J123" s="5488"/>
      <c r="K123" s="5488"/>
      <c r="L123" s="5488"/>
      <c r="M123" s="5488"/>
      <c r="N123" s="5488"/>
      <c r="O123" s="5488"/>
      <c r="P123" s="5488"/>
      <c r="Q123" s="5488"/>
      <c r="R123" s="5488"/>
      <c r="S123" s="5488"/>
      <c r="T123" s="5488"/>
      <c r="U123" s="5488"/>
      <c r="V123" s="5488"/>
      <c r="W123" s="5488"/>
      <c r="X123" s="5488"/>
      <c r="Y123" s="5488"/>
      <c r="Z123" s="5488"/>
      <c r="AA123" s="5488"/>
      <c r="AB123" s="99"/>
      <c r="AC123" s="98"/>
    </row>
    <row r="124" spans="1:29" x14ac:dyDescent="0.25">
      <c r="A124" s="6738"/>
      <c r="B124" s="2359" t="s">
        <v>268</v>
      </c>
      <c r="C124" s="1991">
        <f t="shared" si="17"/>
        <v>0</v>
      </c>
      <c r="D124" s="2144">
        <f t="shared" si="18"/>
        <v>0</v>
      </c>
      <c r="E124" s="177">
        <f t="shared" si="18"/>
        <v>0</v>
      </c>
      <c r="F124" s="5488"/>
      <c r="G124" s="5488"/>
      <c r="H124" s="5488"/>
      <c r="I124" s="5488"/>
      <c r="J124" s="5488"/>
      <c r="K124" s="5488"/>
      <c r="L124" s="5488"/>
      <c r="M124" s="5488"/>
      <c r="N124" s="5488"/>
      <c r="O124" s="5488"/>
      <c r="P124" s="5488"/>
      <c r="Q124" s="5488"/>
      <c r="R124" s="5488"/>
      <c r="S124" s="5488"/>
      <c r="T124" s="5488"/>
      <c r="U124" s="5488"/>
      <c r="V124" s="5488"/>
      <c r="W124" s="5488"/>
      <c r="X124" s="5488"/>
      <c r="Y124" s="5488"/>
      <c r="Z124" s="5488"/>
      <c r="AA124" s="5488"/>
      <c r="AB124" s="99"/>
      <c r="AC124" s="98"/>
    </row>
    <row r="125" spans="1:29" x14ac:dyDescent="0.25">
      <c r="A125" s="6735" t="s">
        <v>269</v>
      </c>
      <c r="B125" s="5525" t="s">
        <v>264</v>
      </c>
      <c r="C125" s="5526">
        <f t="shared" si="17"/>
        <v>0</v>
      </c>
      <c r="D125" s="2144">
        <f t="shared" si="18"/>
        <v>0</v>
      </c>
      <c r="E125" s="177">
        <f t="shared" si="18"/>
        <v>0</v>
      </c>
      <c r="F125" s="5488"/>
      <c r="G125" s="5488"/>
      <c r="H125" s="5488"/>
      <c r="I125" s="5488"/>
      <c r="J125" s="5488"/>
      <c r="K125" s="5488"/>
      <c r="L125" s="5488"/>
      <c r="M125" s="5488"/>
      <c r="N125" s="5488"/>
      <c r="O125" s="5488"/>
      <c r="P125" s="5488"/>
      <c r="Q125" s="5488"/>
      <c r="R125" s="5488"/>
      <c r="S125" s="5488"/>
      <c r="T125" s="5488"/>
      <c r="U125" s="5488"/>
      <c r="V125" s="5488"/>
      <c r="W125" s="5488"/>
      <c r="X125" s="5488"/>
      <c r="Y125" s="5488"/>
      <c r="Z125" s="5488"/>
      <c r="AA125" s="5488"/>
      <c r="AB125" s="99"/>
      <c r="AC125" s="98"/>
    </row>
    <row r="126" spans="1:29" x14ac:dyDescent="0.25">
      <c r="A126" s="6736"/>
      <c r="B126" s="2358" t="s">
        <v>265</v>
      </c>
      <c r="C126" s="2144">
        <f t="shared" si="17"/>
        <v>0</v>
      </c>
      <c r="D126" s="2144">
        <f t="shared" si="18"/>
        <v>0</v>
      </c>
      <c r="E126" s="177">
        <f t="shared" si="18"/>
        <v>0</v>
      </c>
      <c r="F126" s="5488"/>
      <c r="G126" s="5488"/>
      <c r="H126" s="5488"/>
      <c r="I126" s="5488"/>
      <c r="J126" s="5488"/>
      <c r="K126" s="5488"/>
      <c r="L126" s="5488"/>
      <c r="M126" s="5488"/>
      <c r="N126" s="5488"/>
      <c r="O126" s="5488"/>
      <c r="P126" s="5488"/>
      <c r="Q126" s="5488"/>
      <c r="R126" s="5488"/>
      <c r="S126" s="5488"/>
      <c r="T126" s="5488"/>
      <c r="U126" s="5488"/>
      <c r="V126" s="5488"/>
      <c r="W126" s="5488"/>
      <c r="X126" s="5488"/>
      <c r="Y126" s="5488"/>
      <c r="Z126" s="5488"/>
      <c r="AA126" s="5488"/>
      <c r="AB126" s="99"/>
      <c r="AC126" s="98"/>
    </row>
    <row r="127" spans="1:29" x14ac:dyDescent="0.25">
      <c r="A127" s="6736"/>
      <c r="B127" s="5358" t="s">
        <v>266</v>
      </c>
      <c r="C127" s="2144">
        <f t="shared" si="17"/>
        <v>0</v>
      </c>
      <c r="D127" s="2144">
        <f t="shared" si="18"/>
        <v>0</v>
      </c>
      <c r="E127" s="177">
        <f t="shared" si="18"/>
        <v>0</v>
      </c>
      <c r="F127" s="5488"/>
      <c r="G127" s="5488"/>
      <c r="H127" s="5488"/>
      <c r="I127" s="5488"/>
      <c r="J127" s="5488"/>
      <c r="K127" s="5488"/>
      <c r="L127" s="5488"/>
      <c r="M127" s="5488"/>
      <c r="N127" s="5488"/>
      <c r="O127" s="5488"/>
      <c r="P127" s="5488"/>
      <c r="Q127" s="5488"/>
      <c r="R127" s="5488"/>
      <c r="S127" s="5488"/>
      <c r="T127" s="5488"/>
      <c r="U127" s="5488"/>
      <c r="V127" s="5488"/>
      <c r="W127" s="5488"/>
      <c r="X127" s="5488"/>
      <c r="Y127" s="5488"/>
      <c r="Z127" s="5488"/>
      <c r="AA127" s="5488"/>
      <c r="AB127" s="99"/>
      <c r="AC127" s="98"/>
    </row>
    <row r="128" spans="1:29" x14ac:dyDescent="0.25">
      <c r="A128" s="6737"/>
      <c r="B128" s="5358" t="s">
        <v>267</v>
      </c>
      <c r="C128" s="1917">
        <f t="shared" si="17"/>
        <v>0</v>
      </c>
      <c r="D128" s="2144">
        <f t="shared" si="18"/>
        <v>0</v>
      </c>
      <c r="E128" s="177">
        <f t="shared" si="18"/>
        <v>0</v>
      </c>
      <c r="F128" s="5488"/>
      <c r="G128" s="5488"/>
      <c r="H128" s="5488"/>
      <c r="I128" s="5488"/>
      <c r="J128" s="5488"/>
      <c r="K128" s="5488"/>
      <c r="L128" s="5488"/>
      <c r="M128" s="5488"/>
      <c r="N128" s="5488"/>
      <c r="O128" s="5488"/>
      <c r="P128" s="5488"/>
      <c r="Q128" s="5488"/>
      <c r="R128" s="5488"/>
      <c r="S128" s="5488"/>
      <c r="T128" s="5488"/>
      <c r="U128" s="5488"/>
      <c r="V128" s="5488"/>
      <c r="W128" s="5488"/>
      <c r="X128" s="5488"/>
      <c r="Y128" s="5488"/>
      <c r="Z128" s="5488"/>
      <c r="AA128" s="5488"/>
      <c r="AB128" s="99"/>
      <c r="AC128" s="98"/>
    </row>
    <row r="129" spans="1:29" x14ac:dyDescent="0.25">
      <c r="A129" s="6738"/>
      <c r="B129" s="2359" t="s">
        <v>268</v>
      </c>
      <c r="C129" s="1991">
        <f t="shared" si="17"/>
        <v>0</v>
      </c>
      <c r="D129" s="2144">
        <f t="shared" si="18"/>
        <v>0</v>
      </c>
      <c r="E129" s="177">
        <f t="shared" si="18"/>
        <v>0</v>
      </c>
      <c r="F129" s="5488"/>
      <c r="G129" s="5488"/>
      <c r="H129" s="5488"/>
      <c r="I129" s="5488"/>
      <c r="J129" s="5488"/>
      <c r="K129" s="5488"/>
      <c r="L129" s="5488"/>
      <c r="M129" s="5488"/>
      <c r="N129" s="5488"/>
      <c r="O129" s="5488"/>
      <c r="P129" s="5488"/>
      <c r="Q129" s="5488"/>
      <c r="R129" s="5488"/>
      <c r="S129" s="5488"/>
      <c r="T129" s="5488"/>
      <c r="U129" s="5488"/>
      <c r="V129" s="5488"/>
      <c r="W129" s="5488"/>
      <c r="X129" s="5488"/>
      <c r="Y129" s="5488"/>
      <c r="Z129" s="5488"/>
      <c r="AA129" s="5488"/>
      <c r="AB129" s="99"/>
      <c r="AC129" s="98"/>
    </row>
    <row r="130" spans="1:29" x14ac:dyDescent="0.25">
      <c r="A130" s="6707" t="s">
        <v>270</v>
      </c>
      <c r="B130" s="5525" t="s">
        <v>264</v>
      </c>
      <c r="C130" s="5526">
        <f t="shared" si="17"/>
        <v>0</v>
      </c>
      <c r="D130" s="2144">
        <f t="shared" si="18"/>
        <v>0</v>
      </c>
      <c r="E130" s="177">
        <f t="shared" si="18"/>
        <v>0</v>
      </c>
      <c r="F130" s="5488"/>
      <c r="G130" s="5488"/>
      <c r="H130" s="5488"/>
      <c r="I130" s="5488"/>
      <c r="J130" s="5488"/>
      <c r="K130" s="5488"/>
      <c r="L130" s="5488"/>
      <c r="M130" s="5488"/>
      <c r="N130" s="5488"/>
      <c r="O130" s="5488"/>
      <c r="P130" s="5488"/>
      <c r="Q130" s="5488"/>
      <c r="R130" s="5488"/>
      <c r="S130" s="5488"/>
      <c r="T130" s="5488"/>
      <c r="U130" s="5488"/>
      <c r="V130" s="5488"/>
      <c r="W130" s="5488"/>
      <c r="X130" s="5488"/>
      <c r="Y130" s="5488"/>
      <c r="Z130" s="5488"/>
      <c r="AA130" s="5488"/>
      <c r="AB130" s="99"/>
      <c r="AC130" s="98"/>
    </row>
    <row r="131" spans="1:29" x14ac:dyDescent="0.25">
      <c r="A131" s="6708"/>
      <c r="B131" s="2358" t="s">
        <v>265</v>
      </c>
      <c r="C131" s="2144">
        <f t="shared" si="17"/>
        <v>0</v>
      </c>
      <c r="D131" s="2144">
        <f t="shared" si="18"/>
        <v>0</v>
      </c>
      <c r="E131" s="177">
        <f t="shared" si="18"/>
        <v>0</v>
      </c>
      <c r="F131" s="5488"/>
      <c r="G131" s="5488"/>
      <c r="H131" s="5488"/>
      <c r="I131" s="5488"/>
      <c r="J131" s="5488"/>
      <c r="K131" s="5488"/>
      <c r="L131" s="5488"/>
      <c r="M131" s="5488"/>
      <c r="N131" s="5488"/>
      <c r="O131" s="5488"/>
      <c r="P131" s="5488"/>
      <c r="Q131" s="5488"/>
      <c r="R131" s="5488"/>
      <c r="S131" s="5488"/>
      <c r="T131" s="5488"/>
      <c r="U131" s="5488"/>
      <c r="V131" s="5488"/>
      <c r="W131" s="5488"/>
      <c r="X131" s="5488"/>
      <c r="Y131" s="5488"/>
      <c r="Z131" s="5488"/>
      <c r="AA131" s="5488"/>
      <c r="AB131" s="99"/>
      <c r="AC131" s="98"/>
    </row>
    <row r="132" spans="1:29" x14ac:dyDescent="0.25">
      <c r="A132" s="6708"/>
      <c r="B132" s="5358" t="s">
        <v>266</v>
      </c>
      <c r="C132" s="2144">
        <f t="shared" si="17"/>
        <v>0</v>
      </c>
      <c r="D132" s="2144">
        <f t="shared" si="18"/>
        <v>0</v>
      </c>
      <c r="E132" s="177">
        <f t="shared" si="18"/>
        <v>0</v>
      </c>
      <c r="F132" s="5488"/>
      <c r="G132" s="5488"/>
      <c r="H132" s="5488"/>
      <c r="I132" s="5488"/>
      <c r="J132" s="5488"/>
      <c r="K132" s="5488"/>
      <c r="L132" s="5488"/>
      <c r="M132" s="5488"/>
      <c r="N132" s="5488"/>
      <c r="O132" s="5488"/>
      <c r="P132" s="5488"/>
      <c r="Q132" s="5488"/>
      <c r="R132" s="5488"/>
      <c r="S132" s="5488"/>
      <c r="T132" s="5488"/>
      <c r="U132" s="5488"/>
      <c r="V132" s="5488"/>
      <c r="W132" s="5488"/>
      <c r="X132" s="5488"/>
      <c r="Y132" s="5488"/>
      <c r="Z132" s="5488"/>
      <c r="AA132" s="5488"/>
      <c r="AB132" s="99"/>
      <c r="AC132" s="98"/>
    </row>
    <row r="133" spans="1:29" x14ac:dyDescent="0.25">
      <c r="A133" s="6570"/>
      <c r="B133" s="5358" t="s">
        <v>267</v>
      </c>
      <c r="C133" s="1917">
        <f t="shared" si="17"/>
        <v>0</v>
      </c>
      <c r="D133" s="2144">
        <f t="shared" si="18"/>
        <v>0</v>
      </c>
      <c r="E133" s="177">
        <f t="shared" si="18"/>
        <v>0</v>
      </c>
      <c r="F133" s="5488"/>
      <c r="G133" s="5488"/>
      <c r="H133" s="5488"/>
      <c r="I133" s="5488"/>
      <c r="J133" s="5488"/>
      <c r="K133" s="5488"/>
      <c r="L133" s="5488"/>
      <c r="M133" s="5488"/>
      <c r="N133" s="5488"/>
      <c r="O133" s="5488"/>
      <c r="P133" s="5488"/>
      <c r="Q133" s="5488"/>
      <c r="R133" s="5488"/>
      <c r="S133" s="5488"/>
      <c r="T133" s="5488"/>
      <c r="U133" s="5488"/>
      <c r="V133" s="5488"/>
      <c r="W133" s="5488"/>
      <c r="X133" s="5488"/>
      <c r="Y133" s="5488"/>
      <c r="Z133" s="5488"/>
      <c r="AA133" s="5488"/>
      <c r="AB133" s="99"/>
      <c r="AC133" s="98"/>
    </row>
    <row r="134" spans="1:29" x14ac:dyDescent="0.25">
      <c r="A134" s="6500"/>
      <c r="B134" s="2359" t="s">
        <v>268</v>
      </c>
      <c r="C134" s="1991">
        <f t="shared" si="17"/>
        <v>0</v>
      </c>
      <c r="D134" s="2144">
        <f t="shared" si="18"/>
        <v>0</v>
      </c>
      <c r="E134" s="177">
        <f t="shared" si="18"/>
        <v>0</v>
      </c>
      <c r="F134" s="5488"/>
      <c r="G134" s="5488"/>
      <c r="H134" s="5488"/>
      <c r="I134" s="5488"/>
      <c r="J134" s="5488"/>
      <c r="K134" s="5488"/>
      <c r="L134" s="5488"/>
      <c r="M134" s="5488"/>
      <c r="N134" s="5488"/>
      <c r="O134" s="5488"/>
      <c r="P134" s="5488"/>
      <c r="Q134" s="5488"/>
      <c r="R134" s="5488"/>
      <c r="S134" s="5488"/>
      <c r="T134" s="5488"/>
      <c r="U134" s="5488"/>
      <c r="V134" s="5488"/>
      <c r="W134" s="5488"/>
      <c r="X134" s="5488"/>
      <c r="Y134" s="5488"/>
      <c r="Z134" s="5488"/>
      <c r="AA134" s="5488"/>
      <c r="AB134" s="99"/>
      <c r="AC134" s="98"/>
    </row>
    <row r="135" spans="1:29" x14ac:dyDescent="0.25">
      <c r="A135" s="6735" t="s">
        <v>271</v>
      </c>
      <c r="B135" s="5525" t="s">
        <v>264</v>
      </c>
      <c r="C135" s="5526">
        <f t="shared" si="17"/>
        <v>0</v>
      </c>
      <c r="D135" s="2144">
        <f t="shared" si="18"/>
        <v>0</v>
      </c>
      <c r="E135" s="177">
        <f t="shared" si="18"/>
        <v>0</v>
      </c>
      <c r="F135" s="5488"/>
      <c r="G135" s="5488"/>
      <c r="H135" s="5488"/>
      <c r="I135" s="5488"/>
      <c r="J135" s="5488"/>
      <c r="K135" s="5488"/>
      <c r="L135" s="5488"/>
      <c r="M135" s="5488"/>
      <c r="N135" s="5488"/>
      <c r="O135" s="5488"/>
      <c r="P135" s="5488"/>
      <c r="Q135" s="5488"/>
      <c r="R135" s="5488"/>
      <c r="S135" s="5488"/>
      <c r="T135" s="5488"/>
      <c r="U135" s="5488"/>
      <c r="V135" s="5488"/>
      <c r="W135" s="5488"/>
      <c r="X135" s="5488"/>
      <c r="Y135" s="5488"/>
      <c r="Z135" s="5488"/>
      <c r="AA135" s="5488"/>
      <c r="AB135" s="99"/>
      <c r="AC135" s="98"/>
    </row>
    <row r="136" spans="1:29" x14ac:dyDescent="0.25">
      <c r="A136" s="6736"/>
      <c r="B136" s="2358" t="s">
        <v>265</v>
      </c>
      <c r="C136" s="2144">
        <f t="shared" si="17"/>
        <v>0</v>
      </c>
      <c r="D136" s="2144">
        <f t="shared" si="18"/>
        <v>0</v>
      </c>
      <c r="E136" s="177">
        <f t="shared" si="18"/>
        <v>0</v>
      </c>
      <c r="F136" s="5488"/>
      <c r="G136" s="5488"/>
      <c r="H136" s="5488"/>
      <c r="I136" s="5488"/>
      <c r="J136" s="5488"/>
      <c r="K136" s="5488"/>
      <c r="L136" s="5488"/>
      <c r="M136" s="5488"/>
      <c r="N136" s="5488"/>
      <c r="O136" s="5488"/>
      <c r="P136" s="5488"/>
      <c r="Q136" s="5488"/>
      <c r="R136" s="5488"/>
      <c r="S136" s="5488"/>
      <c r="T136" s="5488"/>
      <c r="U136" s="5488"/>
      <c r="V136" s="5488"/>
      <c r="W136" s="5488"/>
      <c r="X136" s="5488"/>
      <c r="Y136" s="5488"/>
      <c r="Z136" s="5488"/>
      <c r="AA136" s="5488"/>
      <c r="AB136" s="99"/>
      <c r="AC136" s="98"/>
    </row>
    <row r="137" spans="1:29" x14ac:dyDescent="0.25">
      <c r="A137" s="6736"/>
      <c r="B137" s="5358" t="s">
        <v>266</v>
      </c>
      <c r="C137" s="2144">
        <f t="shared" si="17"/>
        <v>0</v>
      </c>
      <c r="D137" s="2144">
        <f t="shared" si="18"/>
        <v>0</v>
      </c>
      <c r="E137" s="177">
        <f t="shared" si="18"/>
        <v>0</v>
      </c>
      <c r="F137" s="5488"/>
      <c r="G137" s="5488"/>
      <c r="H137" s="5488"/>
      <c r="I137" s="5488"/>
      <c r="J137" s="5488"/>
      <c r="K137" s="5488"/>
      <c r="L137" s="5488"/>
      <c r="M137" s="5488"/>
      <c r="N137" s="5488"/>
      <c r="O137" s="5488"/>
      <c r="P137" s="5488"/>
      <c r="Q137" s="5488"/>
      <c r="R137" s="5488"/>
      <c r="S137" s="5488"/>
      <c r="T137" s="5488"/>
      <c r="U137" s="5488"/>
      <c r="V137" s="5488"/>
      <c r="W137" s="5488"/>
      <c r="X137" s="5488"/>
      <c r="Y137" s="5488"/>
      <c r="Z137" s="5488"/>
      <c r="AA137" s="5488"/>
      <c r="AB137" s="99"/>
      <c r="AC137" s="98"/>
    </row>
    <row r="138" spans="1:29" x14ac:dyDescent="0.25">
      <c r="A138" s="6737"/>
      <c r="B138" s="5358" t="s">
        <v>267</v>
      </c>
      <c r="C138" s="1917">
        <f t="shared" si="17"/>
        <v>0</v>
      </c>
      <c r="D138" s="2144">
        <f t="shared" si="18"/>
        <v>0</v>
      </c>
      <c r="E138" s="177">
        <f t="shared" si="18"/>
        <v>0</v>
      </c>
      <c r="F138" s="5488"/>
      <c r="G138" s="5488"/>
      <c r="H138" s="5488"/>
      <c r="I138" s="5488"/>
      <c r="J138" s="5488"/>
      <c r="K138" s="5488"/>
      <c r="L138" s="5488"/>
      <c r="M138" s="5488"/>
      <c r="N138" s="5488"/>
      <c r="O138" s="5488"/>
      <c r="P138" s="5488"/>
      <c r="Q138" s="5488"/>
      <c r="R138" s="5488"/>
      <c r="S138" s="5488"/>
      <c r="T138" s="5488"/>
      <c r="U138" s="5488"/>
      <c r="V138" s="5488"/>
      <c r="W138" s="5488"/>
      <c r="X138" s="5488"/>
      <c r="Y138" s="5488"/>
      <c r="Z138" s="5488"/>
      <c r="AA138" s="5488"/>
      <c r="AB138" s="99"/>
      <c r="AC138" s="98"/>
    </row>
    <row r="139" spans="1:29" x14ac:dyDescent="0.25">
      <c r="A139" s="6738"/>
      <c r="B139" s="2359" t="s">
        <v>268</v>
      </c>
      <c r="C139" s="1991">
        <f t="shared" si="17"/>
        <v>0</v>
      </c>
      <c r="D139" s="2144">
        <f t="shared" si="18"/>
        <v>0</v>
      </c>
      <c r="E139" s="177">
        <f t="shared" si="18"/>
        <v>0</v>
      </c>
      <c r="F139" s="5488"/>
      <c r="G139" s="5488"/>
      <c r="H139" s="5488"/>
      <c r="I139" s="5488"/>
      <c r="J139" s="5488"/>
      <c r="K139" s="5488"/>
      <c r="L139" s="5488"/>
      <c r="M139" s="5488"/>
      <c r="N139" s="5488"/>
      <c r="O139" s="5488"/>
      <c r="P139" s="5488"/>
      <c r="Q139" s="5488"/>
      <c r="R139" s="5488"/>
      <c r="S139" s="5488"/>
      <c r="T139" s="5488"/>
      <c r="U139" s="5488"/>
      <c r="V139" s="5488"/>
      <c r="W139" s="5488"/>
      <c r="X139" s="5488"/>
      <c r="Y139" s="5488"/>
      <c r="Z139" s="5488"/>
      <c r="AA139" s="5488"/>
      <c r="AB139" s="99"/>
      <c r="AC139" s="98"/>
    </row>
    <row r="140" spans="1:29" x14ac:dyDescent="0.25">
      <c r="A140" s="6735" t="s">
        <v>272</v>
      </c>
      <c r="B140" s="5525" t="s">
        <v>264</v>
      </c>
      <c r="C140" s="5526">
        <f t="shared" si="17"/>
        <v>0</v>
      </c>
      <c r="D140" s="2144">
        <f t="shared" si="18"/>
        <v>0</v>
      </c>
      <c r="E140" s="177">
        <f t="shared" si="18"/>
        <v>0</v>
      </c>
      <c r="F140" s="5488"/>
      <c r="G140" s="5488"/>
      <c r="H140" s="5488"/>
      <c r="I140" s="5488"/>
      <c r="J140" s="5488"/>
      <c r="K140" s="5488"/>
      <c r="L140" s="5488"/>
      <c r="M140" s="5488"/>
      <c r="N140" s="5488"/>
      <c r="O140" s="5488"/>
      <c r="P140" s="5488"/>
      <c r="Q140" s="5488"/>
      <c r="R140" s="5488"/>
      <c r="S140" s="5488"/>
      <c r="T140" s="5488"/>
      <c r="U140" s="5488"/>
      <c r="V140" s="5488"/>
      <c r="W140" s="5488"/>
      <c r="X140" s="5488"/>
      <c r="Y140" s="5488"/>
      <c r="Z140" s="5488"/>
      <c r="AA140" s="5488"/>
      <c r="AB140" s="99"/>
      <c r="AC140" s="98"/>
    </row>
    <row r="141" spans="1:29" x14ac:dyDescent="0.25">
      <c r="A141" s="6736"/>
      <c r="B141" s="2358" t="s">
        <v>265</v>
      </c>
      <c r="C141" s="2144">
        <f t="shared" si="17"/>
        <v>0</v>
      </c>
      <c r="D141" s="2144">
        <f t="shared" si="18"/>
        <v>0</v>
      </c>
      <c r="E141" s="177">
        <f t="shared" si="18"/>
        <v>0</v>
      </c>
      <c r="F141" s="5488"/>
      <c r="G141" s="5488"/>
      <c r="H141" s="5488"/>
      <c r="I141" s="5488"/>
      <c r="J141" s="5488"/>
      <c r="K141" s="5488"/>
      <c r="L141" s="5488"/>
      <c r="M141" s="5488"/>
      <c r="N141" s="5488"/>
      <c r="O141" s="5488"/>
      <c r="P141" s="5488"/>
      <c r="Q141" s="5488"/>
      <c r="R141" s="5488"/>
      <c r="S141" s="5488"/>
      <c r="T141" s="5488"/>
      <c r="U141" s="5488"/>
      <c r="V141" s="5488"/>
      <c r="W141" s="5488"/>
      <c r="X141" s="5488"/>
      <c r="Y141" s="5488"/>
      <c r="Z141" s="5488"/>
      <c r="AA141" s="5488"/>
      <c r="AB141" s="99"/>
      <c r="AC141" s="98"/>
    </row>
    <row r="142" spans="1:29" x14ac:dyDescent="0.25">
      <c r="A142" s="6736"/>
      <c r="B142" s="5358" t="s">
        <v>266</v>
      </c>
      <c r="C142" s="2144">
        <f t="shared" si="17"/>
        <v>0</v>
      </c>
      <c r="D142" s="2144">
        <f t="shared" si="18"/>
        <v>0</v>
      </c>
      <c r="E142" s="177">
        <f t="shared" si="18"/>
        <v>0</v>
      </c>
      <c r="F142" s="5488"/>
      <c r="G142" s="5488"/>
      <c r="H142" s="5488"/>
      <c r="I142" s="5488"/>
      <c r="J142" s="5488"/>
      <c r="K142" s="5488"/>
      <c r="L142" s="5488"/>
      <c r="M142" s="5488"/>
      <c r="N142" s="5488"/>
      <c r="O142" s="5488"/>
      <c r="P142" s="5488"/>
      <c r="Q142" s="5488"/>
      <c r="R142" s="5488"/>
      <c r="S142" s="5488"/>
      <c r="T142" s="5488"/>
      <c r="U142" s="5488"/>
      <c r="V142" s="5488"/>
      <c r="W142" s="5488"/>
      <c r="X142" s="5488"/>
      <c r="Y142" s="5488"/>
      <c r="Z142" s="5488"/>
      <c r="AA142" s="5488"/>
      <c r="AB142" s="99"/>
      <c r="AC142" s="98"/>
    </row>
    <row r="143" spans="1:29" x14ac:dyDescent="0.25">
      <c r="A143" s="6737"/>
      <c r="B143" s="5358" t="s">
        <v>267</v>
      </c>
      <c r="C143" s="1917">
        <f t="shared" si="17"/>
        <v>0</v>
      </c>
      <c r="D143" s="2144">
        <f t="shared" si="18"/>
        <v>0</v>
      </c>
      <c r="E143" s="177">
        <f t="shared" si="18"/>
        <v>0</v>
      </c>
      <c r="F143" s="5488"/>
      <c r="G143" s="5488"/>
      <c r="H143" s="5488"/>
      <c r="I143" s="5488"/>
      <c r="J143" s="5488"/>
      <c r="K143" s="5488"/>
      <c r="L143" s="5488"/>
      <c r="M143" s="5488"/>
      <c r="N143" s="5488"/>
      <c r="O143" s="5488"/>
      <c r="P143" s="5488"/>
      <c r="Q143" s="5488"/>
      <c r="R143" s="5488"/>
      <c r="S143" s="5488"/>
      <c r="T143" s="5488"/>
      <c r="U143" s="5488"/>
      <c r="V143" s="5488"/>
      <c r="W143" s="5488"/>
      <c r="X143" s="5488"/>
      <c r="Y143" s="5488"/>
      <c r="Z143" s="5488"/>
      <c r="AA143" s="5488"/>
      <c r="AB143" s="99"/>
      <c r="AC143" s="98"/>
    </row>
    <row r="144" spans="1:29" x14ac:dyDescent="0.25">
      <c r="A144" s="6738"/>
      <c r="B144" s="2359" t="s">
        <v>268</v>
      </c>
      <c r="C144" s="1991">
        <f t="shared" si="17"/>
        <v>0</v>
      </c>
      <c r="D144" s="2144">
        <f t="shared" si="18"/>
        <v>0</v>
      </c>
      <c r="E144" s="177">
        <f t="shared" si="18"/>
        <v>0</v>
      </c>
      <c r="F144" s="5488"/>
      <c r="G144" s="5488"/>
      <c r="H144" s="5488"/>
      <c r="I144" s="5488"/>
      <c r="J144" s="5488"/>
      <c r="K144" s="5488"/>
      <c r="L144" s="5488"/>
      <c r="M144" s="5488"/>
      <c r="N144" s="5488"/>
      <c r="O144" s="5488"/>
      <c r="P144" s="5488"/>
      <c r="Q144" s="5488"/>
      <c r="R144" s="5488"/>
      <c r="S144" s="5488"/>
      <c r="T144" s="5488"/>
      <c r="U144" s="5488"/>
      <c r="V144" s="5488"/>
      <c r="W144" s="5488"/>
      <c r="X144" s="5488"/>
      <c r="Y144" s="5488"/>
      <c r="Z144" s="5488"/>
      <c r="AA144" s="5488"/>
      <c r="AB144" s="99"/>
      <c r="AC144" s="98"/>
    </row>
    <row r="145" spans="1:29" x14ac:dyDescent="0.25">
      <c r="A145" s="6707" t="s">
        <v>273</v>
      </c>
      <c r="B145" s="5525" t="s">
        <v>264</v>
      </c>
      <c r="C145" s="5526">
        <f t="shared" si="17"/>
        <v>0</v>
      </c>
      <c r="D145" s="2144">
        <f t="shared" si="18"/>
        <v>0</v>
      </c>
      <c r="E145" s="177">
        <f t="shared" si="18"/>
        <v>0</v>
      </c>
      <c r="F145" s="5488"/>
      <c r="G145" s="5488"/>
      <c r="H145" s="5488"/>
      <c r="I145" s="5488"/>
      <c r="J145" s="5488"/>
      <c r="K145" s="5488"/>
      <c r="L145" s="5488"/>
      <c r="M145" s="5488"/>
      <c r="N145" s="5488"/>
      <c r="O145" s="5488"/>
      <c r="P145" s="5488"/>
      <c r="Q145" s="5488"/>
      <c r="R145" s="5488"/>
      <c r="S145" s="5488"/>
      <c r="T145" s="5488"/>
      <c r="U145" s="5488"/>
      <c r="V145" s="5488"/>
      <c r="W145" s="5488"/>
      <c r="X145" s="5488"/>
      <c r="Y145" s="5488"/>
      <c r="Z145" s="5488"/>
      <c r="AA145" s="5488"/>
      <c r="AB145" s="99"/>
      <c r="AC145" s="98"/>
    </row>
    <row r="146" spans="1:29" x14ac:dyDescent="0.25">
      <c r="A146" s="6708"/>
      <c r="B146" s="2358" t="s">
        <v>265</v>
      </c>
      <c r="C146" s="2144">
        <f t="shared" si="17"/>
        <v>0</v>
      </c>
      <c r="D146" s="2144">
        <f t="shared" si="18"/>
        <v>0</v>
      </c>
      <c r="E146" s="177">
        <f t="shared" si="18"/>
        <v>0</v>
      </c>
      <c r="F146" s="5488"/>
      <c r="G146" s="5488"/>
      <c r="H146" s="5488"/>
      <c r="I146" s="5488"/>
      <c r="J146" s="5488"/>
      <c r="K146" s="5488"/>
      <c r="L146" s="5488"/>
      <c r="M146" s="5488"/>
      <c r="N146" s="5488"/>
      <c r="O146" s="5488"/>
      <c r="P146" s="5488"/>
      <c r="Q146" s="5488"/>
      <c r="R146" s="5488"/>
      <c r="S146" s="5488"/>
      <c r="T146" s="5488"/>
      <c r="U146" s="5488"/>
      <c r="V146" s="5488"/>
      <c r="W146" s="5488"/>
      <c r="X146" s="5488"/>
      <c r="Y146" s="5488"/>
      <c r="Z146" s="5488"/>
      <c r="AA146" s="5488"/>
      <c r="AB146" s="99"/>
      <c r="AC146" s="98"/>
    </row>
    <row r="147" spans="1:29" x14ac:dyDescent="0.25">
      <c r="A147" s="6708"/>
      <c r="B147" s="5358" t="s">
        <v>266</v>
      </c>
      <c r="C147" s="2144">
        <f t="shared" si="17"/>
        <v>0</v>
      </c>
      <c r="D147" s="2144">
        <f t="shared" si="18"/>
        <v>0</v>
      </c>
      <c r="E147" s="177">
        <f t="shared" si="18"/>
        <v>0</v>
      </c>
      <c r="F147" s="5488"/>
      <c r="G147" s="5488"/>
      <c r="H147" s="5488"/>
      <c r="I147" s="5488"/>
      <c r="J147" s="5488"/>
      <c r="K147" s="5488"/>
      <c r="L147" s="5488"/>
      <c r="M147" s="5488"/>
      <c r="N147" s="5488"/>
      <c r="O147" s="5488"/>
      <c r="P147" s="5488"/>
      <c r="Q147" s="5488"/>
      <c r="R147" s="5488"/>
      <c r="S147" s="5488"/>
      <c r="T147" s="5488"/>
      <c r="U147" s="5488"/>
      <c r="V147" s="5488"/>
      <c r="W147" s="5488"/>
      <c r="X147" s="5488"/>
      <c r="Y147" s="5488"/>
      <c r="Z147" s="5488"/>
      <c r="AA147" s="5488"/>
      <c r="AB147" s="99"/>
      <c r="AC147" s="98"/>
    </row>
    <row r="148" spans="1:29" x14ac:dyDescent="0.25">
      <c r="A148" s="6708"/>
      <c r="B148" s="5358" t="s">
        <v>267</v>
      </c>
      <c r="C148" s="1917">
        <f t="shared" si="17"/>
        <v>0</v>
      </c>
      <c r="D148" s="2144">
        <f t="shared" si="18"/>
        <v>0</v>
      </c>
      <c r="E148" s="177">
        <f t="shared" si="18"/>
        <v>0</v>
      </c>
      <c r="F148" s="5488"/>
      <c r="G148" s="5488"/>
      <c r="H148" s="5488"/>
      <c r="I148" s="5488"/>
      <c r="J148" s="5488"/>
      <c r="K148" s="5488"/>
      <c r="L148" s="5488"/>
      <c r="M148" s="5488"/>
      <c r="N148" s="5488"/>
      <c r="O148" s="5488"/>
      <c r="P148" s="5488"/>
      <c r="Q148" s="5488"/>
      <c r="R148" s="5488"/>
      <c r="S148" s="5488"/>
      <c r="T148" s="5488"/>
      <c r="U148" s="5488"/>
      <c r="V148" s="5488"/>
      <c r="W148" s="5488"/>
      <c r="X148" s="5488"/>
      <c r="Y148" s="5488"/>
      <c r="Z148" s="5488"/>
      <c r="AA148" s="5488"/>
      <c r="AB148" s="99"/>
      <c r="AC148" s="98"/>
    </row>
    <row r="149" spans="1:29" x14ac:dyDescent="0.25">
      <c r="A149" s="6708"/>
      <c r="B149" s="2360" t="s">
        <v>268</v>
      </c>
      <c r="C149" s="2361">
        <f t="shared" si="17"/>
        <v>0</v>
      </c>
      <c r="D149" s="2144">
        <f t="shared" si="18"/>
        <v>0</v>
      </c>
      <c r="E149" s="177">
        <f t="shared" si="18"/>
        <v>0</v>
      </c>
      <c r="F149" s="5488"/>
      <c r="G149" s="5488"/>
      <c r="H149" s="5488"/>
      <c r="I149" s="5488"/>
      <c r="J149" s="5488"/>
      <c r="K149" s="5488"/>
      <c r="L149" s="5488"/>
      <c r="M149" s="5488"/>
      <c r="N149" s="5488"/>
      <c r="O149" s="5488"/>
      <c r="P149" s="5488"/>
      <c r="Q149" s="5488"/>
      <c r="R149" s="5488"/>
      <c r="S149" s="5488"/>
      <c r="T149" s="5488"/>
      <c r="U149" s="5488"/>
      <c r="V149" s="5488"/>
      <c r="W149" s="5488"/>
      <c r="X149" s="5488"/>
      <c r="Y149" s="5488"/>
      <c r="Z149" s="5488"/>
      <c r="AA149" s="5488"/>
      <c r="AB149" s="99"/>
      <c r="AC149" s="98"/>
    </row>
    <row r="150" spans="1:29" ht="15.75" thickBot="1" x14ac:dyDescent="0.3">
      <c r="A150" s="6724" t="s">
        <v>274</v>
      </c>
      <c r="B150" s="6725"/>
      <c r="C150" s="5527">
        <f t="shared" ref="C150:AA150" si="19">SUM(C120:C149)</f>
        <v>0</v>
      </c>
      <c r="D150" s="5527">
        <f t="shared" si="19"/>
        <v>0</v>
      </c>
      <c r="E150" s="5528">
        <f t="shared" si="19"/>
        <v>0</v>
      </c>
      <c r="F150" s="5488">
        <f t="shared" si="19"/>
        <v>0</v>
      </c>
      <c r="G150" s="5488">
        <f t="shared" si="19"/>
        <v>0</v>
      </c>
      <c r="H150" s="5488">
        <f t="shared" si="19"/>
        <v>0</v>
      </c>
      <c r="I150" s="5488">
        <f t="shared" si="19"/>
        <v>0</v>
      </c>
      <c r="J150" s="5488">
        <f t="shared" si="19"/>
        <v>0</v>
      </c>
      <c r="K150" s="5488">
        <f t="shared" si="19"/>
        <v>0</v>
      </c>
      <c r="L150" s="5488">
        <f t="shared" si="19"/>
        <v>0</v>
      </c>
      <c r="M150" s="5488">
        <f t="shared" si="19"/>
        <v>0</v>
      </c>
      <c r="N150" s="5488">
        <f t="shared" si="19"/>
        <v>0</v>
      </c>
      <c r="O150" s="5488">
        <f t="shared" si="19"/>
        <v>0</v>
      </c>
      <c r="P150" s="5488">
        <f t="shared" si="19"/>
        <v>0</v>
      </c>
      <c r="Q150" s="5488">
        <f t="shared" si="19"/>
        <v>0</v>
      </c>
      <c r="R150" s="5488">
        <f t="shared" si="19"/>
        <v>0</v>
      </c>
      <c r="S150" s="5488">
        <f t="shared" si="19"/>
        <v>0</v>
      </c>
      <c r="T150" s="5488">
        <f t="shared" si="19"/>
        <v>0</v>
      </c>
      <c r="U150" s="5488">
        <f t="shared" si="19"/>
        <v>0</v>
      </c>
      <c r="V150" s="5488">
        <f t="shared" si="19"/>
        <v>0</v>
      </c>
      <c r="W150" s="5488">
        <f t="shared" si="19"/>
        <v>0</v>
      </c>
      <c r="X150" s="5488">
        <f t="shared" si="19"/>
        <v>0</v>
      </c>
      <c r="Y150" s="5488">
        <f t="shared" si="19"/>
        <v>0</v>
      </c>
      <c r="Z150" s="5488">
        <f t="shared" si="19"/>
        <v>0</v>
      </c>
      <c r="AA150" s="5488">
        <f t="shared" si="19"/>
        <v>0</v>
      </c>
      <c r="AB150" s="99"/>
      <c r="AC150" s="98"/>
    </row>
    <row r="151" spans="1:29" ht="15.75" thickTop="1" x14ac:dyDescent="0.25">
      <c r="A151" s="6726" t="s">
        <v>275</v>
      </c>
      <c r="B151" s="178" t="s">
        <v>264</v>
      </c>
      <c r="C151" s="179">
        <f t="shared" ref="C151:C160" si="20">SUM(D151+E151)</f>
        <v>0</v>
      </c>
      <c r="D151" s="179">
        <f t="shared" ref="D151:D160" si="21">SUM(F151+H150+J150+L150+N150+P150+R150+T150+V150+X150+Z150)</f>
        <v>0</v>
      </c>
      <c r="E151" s="180">
        <f t="shared" ref="E151:E160" si="22">SUM(G150+I150+K150+M150+O150+Q150+S150+U150+W150+Y150+AA150)</f>
        <v>0</v>
      </c>
      <c r="F151" s="5488"/>
      <c r="G151" s="5488"/>
      <c r="H151" s="5488"/>
      <c r="I151" s="5488"/>
      <c r="J151" s="5488"/>
      <c r="K151" s="5488"/>
      <c r="L151" s="5488"/>
      <c r="M151" s="5488"/>
      <c r="N151" s="5488"/>
      <c r="O151" s="5488"/>
      <c r="P151" s="5488"/>
      <c r="Q151" s="5488"/>
      <c r="R151" s="5488"/>
      <c r="S151" s="5488"/>
      <c r="T151" s="5488"/>
      <c r="U151" s="5488"/>
      <c r="V151" s="5488"/>
      <c r="W151" s="5488"/>
      <c r="X151" s="5488"/>
      <c r="Y151" s="5488"/>
      <c r="Z151" s="5488"/>
      <c r="AA151" s="5488"/>
      <c r="AB151" s="99"/>
      <c r="AC151" s="98"/>
    </row>
    <row r="152" spans="1:29" x14ac:dyDescent="0.25">
      <c r="A152" s="6727"/>
      <c r="B152" s="2358" t="s">
        <v>265</v>
      </c>
      <c r="C152" s="2144">
        <f t="shared" si="20"/>
        <v>0</v>
      </c>
      <c r="D152" s="2144">
        <f t="shared" si="21"/>
        <v>0</v>
      </c>
      <c r="E152" s="177">
        <f t="shared" si="22"/>
        <v>0</v>
      </c>
      <c r="F152" s="5488"/>
      <c r="G152" s="5488"/>
      <c r="H152" s="5488"/>
      <c r="I152" s="5488"/>
      <c r="J152" s="5488"/>
      <c r="K152" s="5488"/>
      <c r="L152" s="5488"/>
      <c r="M152" s="5488"/>
      <c r="N152" s="5488"/>
      <c r="O152" s="5488"/>
      <c r="P152" s="5488"/>
      <c r="Q152" s="5488"/>
      <c r="R152" s="5488"/>
      <c r="S152" s="5488"/>
      <c r="T152" s="5488"/>
      <c r="U152" s="5488"/>
      <c r="V152" s="5488"/>
      <c r="W152" s="5488"/>
      <c r="X152" s="5488"/>
      <c r="Y152" s="5488"/>
      <c r="Z152" s="5488"/>
      <c r="AA152" s="5488"/>
      <c r="AB152" s="99"/>
      <c r="AC152" s="98"/>
    </row>
    <row r="153" spans="1:29" x14ac:dyDescent="0.25">
      <c r="A153" s="6727"/>
      <c r="B153" s="5358" t="s">
        <v>266</v>
      </c>
      <c r="C153" s="2144">
        <f t="shared" si="20"/>
        <v>0</v>
      </c>
      <c r="D153" s="2144">
        <f t="shared" si="21"/>
        <v>0</v>
      </c>
      <c r="E153" s="177">
        <f t="shared" si="22"/>
        <v>0</v>
      </c>
      <c r="F153" s="5488"/>
      <c r="G153" s="5488"/>
      <c r="H153" s="5488"/>
      <c r="I153" s="5488"/>
      <c r="J153" s="5488"/>
      <c r="K153" s="5488"/>
      <c r="L153" s="5488"/>
      <c r="M153" s="5488"/>
      <c r="N153" s="5488"/>
      <c r="O153" s="5488"/>
      <c r="P153" s="5488"/>
      <c r="Q153" s="5488"/>
      <c r="R153" s="5488"/>
      <c r="S153" s="5488"/>
      <c r="T153" s="5488"/>
      <c r="U153" s="5488"/>
      <c r="V153" s="5488"/>
      <c r="W153" s="5488"/>
      <c r="X153" s="5488"/>
      <c r="Y153" s="5488"/>
      <c r="Z153" s="5488"/>
      <c r="AA153" s="5488"/>
      <c r="AB153" s="99"/>
      <c r="AC153" s="98"/>
    </row>
    <row r="154" spans="1:29" x14ac:dyDescent="0.25">
      <c r="A154" s="6727"/>
      <c r="B154" s="5358" t="s">
        <v>267</v>
      </c>
      <c r="C154" s="2144">
        <f t="shared" si="20"/>
        <v>0</v>
      </c>
      <c r="D154" s="2144">
        <f t="shared" si="21"/>
        <v>0</v>
      </c>
      <c r="E154" s="177">
        <f t="shared" si="22"/>
        <v>0</v>
      </c>
      <c r="F154" s="5488"/>
      <c r="G154" s="5488"/>
      <c r="H154" s="5488"/>
      <c r="I154" s="5488"/>
      <c r="J154" s="5488"/>
      <c r="K154" s="5488"/>
      <c r="L154" s="5488"/>
      <c r="M154" s="5488"/>
      <c r="N154" s="5488"/>
      <c r="O154" s="5488"/>
      <c r="P154" s="5488"/>
      <c r="Q154" s="5488"/>
      <c r="R154" s="5488"/>
      <c r="S154" s="5488"/>
      <c r="T154" s="5488"/>
      <c r="U154" s="5488"/>
      <c r="V154" s="5488"/>
      <c r="W154" s="5488"/>
      <c r="X154" s="5488"/>
      <c r="Y154" s="5488"/>
      <c r="Z154" s="5488"/>
      <c r="AA154" s="5488"/>
      <c r="AB154" s="99"/>
      <c r="AC154" s="98"/>
    </row>
    <row r="155" spans="1:29" x14ac:dyDescent="0.25">
      <c r="A155" s="6727"/>
      <c r="B155" s="2360" t="s">
        <v>268</v>
      </c>
      <c r="C155" s="2238">
        <f t="shared" si="20"/>
        <v>0</v>
      </c>
      <c r="D155" s="2238">
        <f t="shared" si="21"/>
        <v>0</v>
      </c>
      <c r="E155" s="142">
        <f t="shared" si="22"/>
        <v>0</v>
      </c>
      <c r="F155" s="5488"/>
      <c r="G155" s="5488"/>
      <c r="H155" s="5488"/>
      <c r="I155" s="5488"/>
      <c r="J155" s="5488"/>
      <c r="K155" s="5488"/>
      <c r="L155" s="5488"/>
      <c r="M155" s="5488"/>
      <c r="N155" s="5488"/>
      <c r="O155" s="5488"/>
      <c r="P155" s="5488"/>
      <c r="Q155" s="5488"/>
      <c r="R155" s="5488"/>
      <c r="S155" s="5488"/>
      <c r="T155" s="5488"/>
      <c r="U155" s="5488"/>
      <c r="V155" s="5488"/>
      <c r="W155" s="5488"/>
      <c r="X155" s="5488"/>
      <c r="Y155" s="5488"/>
      <c r="Z155" s="5488"/>
      <c r="AA155" s="5488"/>
      <c r="AB155" s="99"/>
      <c r="AC155" s="98"/>
    </row>
    <row r="156" spans="1:29" x14ac:dyDescent="0.25">
      <c r="A156" s="6684" t="s">
        <v>276</v>
      </c>
      <c r="B156" s="5525" t="s">
        <v>264</v>
      </c>
      <c r="C156" s="5526">
        <f t="shared" si="20"/>
        <v>0</v>
      </c>
      <c r="D156" s="5526">
        <f t="shared" si="21"/>
        <v>0</v>
      </c>
      <c r="E156" s="5529">
        <f t="shared" si="22"/>
        <v>0</v>
      </c>
      <c r="F156" s="5488"/>
      <c r="G156" s="5488"/>
      <c r="H156" s="5488"/>
      <c r="I156" s="5488"/>
      <c r="J156" s="5488"/>
      <c r="K156" s="5488"/>
      <c r="L156" s="5488"/>
      <c r="M156" s="5488"/>
      <c r="N156" s="5488"/>
      <c r="O156" s="5488"/>
      <c r="P156" s="5488"/>
      <c r="Q156" s="5488"/>
      <c r="R156" s="5488"/>
      <c r="S156" s="5488"/>
      <c r="T156" s="5488"/>
      <c r="U156" s="5488"/>
      <c r="V156" s="5488"/>
      <c r="W156" s="5488"/>
      <c r="X156" s="5488"/>
      <c r="Y156" s="5488"/>
      <c r="Z156" s="5488"/>
      <c r="AA156" s="5488"/>
      <c r="AB156" s="99"/>
      <c r="AC156" s="98"/>
    </row>
    <row r="157" spans="1:29" x14ac:dyDescent="0.25">
      <c r="A157" s="6727"/>
      <c r="B157" s="2358" t="s">
        <v>265</v>
      </c>
      <c r="C157" s="2144">
        <f t="shared" si="20"/>
        <v>0</v>
      </c>
      <c r="D157" s="2144">
        <f t="shared" si="21"/>
        <v>0</v>
      </c>
      <c r="E157" s="177">
        <f t="shared" si="22"/>
        <v>0</v>
      </c>
      <c r="F157" s="5488"/>
      <c r="G157" s="5488"/>
      <c r="H157" s="5488"/>
      <c r="I157" s="5488"/>
      <c r="J157" s="5488"/>
      <c r="K157" s="5488"/>
      <c r="L157" s="5488"/>
      <c r="M157" s="5488"/>
      <c r="N157" s="5488"/>
      <c r="O157" s="5488"/>
      <c r="P157" s="5488"/>
      <c r="Q157" s="5488"/>
      <c r="R157" s="5488"/>
      <c r="S157" s="5488"/>
      <c r="T157" s="5488"/>
      <c r="U157" s="5488"/>
      <c r="V157" s="5488"/>
      <c r="W157" s="5488"/>
      <c r="X157" s="5488"/>
      <c r="Y157" s="5488"/>
      <c r="Z157" s="5488"/>
      <c r="AA157" s="5488"/>
      <c r="AB157" s="99"/>
      <c r="AC157" s="98"/>
    </row>
    <row r="158" spans="1:29" x14ac:dyDescent="0.25">
      <c r="A158" s="6727"/>
      <c r="B158" s="5358" t="s">
        <v>266</v>
      </c>
      <c r="C158" s="2144">
        <f t="shared" si="20"/>
        <v>0</v>
      </c>
      <c r="D158" s="2144">
        <f t="shared" si="21"/>
        <v>0</v>
      </c>
      <c r="E158" s="177">
        <f t="shared" si="22"/>
        <v>0</v>
      </c>
      <c r="F158" s="5488"/>
      <c r="G158" s="5488"/>
      <c r="H158" s="5488"/>
      <c r="I158" s="5488"/>
      <c r="J158" s="5488"/>
      <c r="K158" s="5488"/>
      <c r="L158" s="5488"/>
      <c r="M158" s="5488"/>
      <c r="N158" s="5488"/>
      <c r="O158" s="5488"/>
      <c r="P158" s="5488"/>
      <c r="Q158" s="5488"/>
      <c r="R158" s="5488"/>
      <c r="S158" s="5488"/>
      <c r="T158" s="5488"/>
      <c r="U158" s="5488"/>
      <c r="V158" s="5488"/>
      <c r="W158" s="5488"/>
      <c r="X158" s="5488"/>
      <c r="Y158" s="5488"/>
      <c r="Z158" s="5488"/>
      <c r="AA158" s="5488"/>
      <c r="AB158" s="99"/>
      <c r="AC158" s="98"/>
    </row>
    <row r="159" spans="1:29" x14ac:dyDescent="0.25">
      <c r="A159" s="6727"/>
      <c r="B159" s="5358" t="s">
        <v>267</v>
      </c>
      <c r="C159" s="2144">
        <f t="shared" si="20"/>
        <v>0</v>
      </c>
      <c r="D159" s="2144">
        <f t="shared" si="21"/>
        <v>0</v>
      </c>
      <c r="E159" s="177">
        <f t="shared" si="22"/>
        <v>0</v>
      </c>
      <c r="F159" s="5488"/>
      <c r="G159" s="5488"/>
      <c r="H159" s="5488"/>
      <c r="I159" s="5488"/>
      <c r="J159" s="5488"/>
      <c r="K159" s="5488"/>
      <c r="L159" s="5488"/>
      <c r="M159" s="5488"/>
      <c r="N159" s="5488"/>
      <c r="O159" s="5488"/>
      <c r="P159" s="5488"/>
      <c r="Q159" s="5488"/>
      <c r="R159" s="5488"/>
      <c r="S159" s="5488"/>
      <c r="T159" s="5488"/>
      <c r="U159" s="5488"/>
      <c r="V159" s="5488"/>
      <c r="W159" s="5488"/>
      <c r="X159" s="5488"/>
      <c r="Y159" s="5488"/>
      <c r="Z159" s="5488"/>
      <c r="AA159" s="5488"/>
      <c r="AB159" s="99"/>
      <c r="AC159" s="98"/>
    </row>
    <row r="160" spans="1:29" x14ac:dyDescent="0.25">
      <c r="A160" s="6728"/>
      <c r="B160" s="2359" t="s">
        <v>268</v>
      </c>
      <c r="C160" s="5530">
        <f t="shared" si="20"/>
        <v>0</v>
      </c>
      <c r="D160" s="5530">
        <f t="shared" si="21"/>
        <v>0</v>
      </c>
      <c r="E160" s="5531">
        <f t="shared" si="22"/>
        <v>0</v>
      </c>
      <c r="F160" s="5488"/>
      <c r="G160" s="5488"/>
      <c r="H160" s="5488"/>
      <c r="I160" s="5488"/>
      <c r="J160" s="5488"/>
      <c r="K160" s="5488"/>
      <c r="L160" s="5488"/>
      <c r="M160" s="5488"/>
      <c r="N160" s="5488"/>
      <c r="O160" s="5488"/>
      <c r="P160" s="5488"/>
      <c r="Q160" s="5488"/>
      <c r="R160" s="5488"/>
      <c r="S160" s="5488"/>
      <c r="T160" s="5488"/>
      <c r="U160" s="5488"/>
      <c r="V160" s="5488"/>
      <c r="W160" s="5488"/>
      <c r="X160" s="5488"/>
      <c r="Y160" s="5488"/>
      <c r="Z160" s="5488"/>
      <c r="AA160" s="5488"/>
      <c r="AB160" s="99"/>
      <c r="AC160" s="98"/>
    </row>
    <row r="161" spans="1:44" x14ac:dyDescent="0.25">
      <c r="A161" s="6724" t="s">
        <v>274</v>
      </c>
      <c r="B161" s="6725"/>
      <c r="C161" s="5527">
        <f t="shared" ref="C161:AA161" si="23">SUM(C151:C160)</f>
        <v>0</v>
      </c>
      <c r="D161" s="5527">
        <f t="shared" si="23"/>
        <v>0</v>
      </c>
      <c r="E161" s="5528">
        <f t="shared" si="23"/>
        <v>0</v>
      </c>
      <c r="F161" s="5488">
        <f t="shared" si="23"/>
        <v>0</v>
      </c>
      <c r="G161" s="5488">
        <f t="shared" si="23"/>
        <v>0</v>
      </c>
      <c r="H161" s="5488">
        <f t="shared" si="23"/>
        <v>0</v>
      </c>
      <c r="I161" s="5488">
        <f t="shared" si="23"/>
        <v>0</v>
      </c>
      <c r="J161" s="5488">
        <f t="shared" si="23"/>
        <v>0</v>
      </c>
      <c r="K161" s="5488">
        <f t="shared" si="23"/>
        <v>0</v>
      </c>
      <c r="L161" s="5488">
        <f t="shared" si="23"/>
        <v>0</v>
      </c>
      <c r="M161" s="5488">
        <f t="shared" si="23"/>
        <v>0</v>
      </c>
      <c r="N161" s="5488">
        <f t="shared" si="23"/>
        <v>0</v>
      </c>
      <c r="O161" s="5488">
        <f t="shared" si="23"/>
        <v>0</v>
      </c>
      <c r="P161" s="5488">
        <f t="shared" si="23"/>
        <v>0</v>
      </c>
      <c r="Q161" s="5488">
        <f t="shared" si="23"/>
        <v>0</v>
      </c>
      <c r="R161" s="5488">
        <f t="shared" si="23"/>
        <v>0</v>
      </c>
      <c r="S161" s="5488">
        <f t="shared" si="23"/>
        <v>0</v>
      </c>
      <c r="T161" s="5488">
        <f t="shared" si="23"/>
        <v>0</v>
      </c>
      <c r="U161" s="5488">
        <f t="shared" si="23"/>
        <v>0</v>
      </c>
      <c r="V161" s="5488">
        <f t="shared" si="23"/>
        <v>0</v>
      </c>
      <c r="W161" s="5488">
        <f t="shared" si="23"/>
        <v>0</v>
      </c>
      <c r="X161" s="5488">
        <f t="shared" si="23"/>
        <v>0</v>
      </c>
      <c r="Y161" s="5488">
        <f t="shared" si="23"/>
        <v>0</v>
      </c>
      <c r="Z161" s="5488">
        <f t="shared" si="23"/>
        <v>0</v>
      </c>
      <c r="AA161" s="5488">
        <f t="shared" si="23"/>
        <v>0</v>
      </c>
      <c r="AB161" s="182"/>
      <c r="AC161" s="182"/>
    </row>
    <row r="163" spans="1:44" x14ac:dyDescent="0.25">
      <c r="A163" s="5532" t="s">
        <v>277</v>
      </c>
      <c r="B163" s="5533"/>
      <c r="C163" s="5533"/>
      <c r="D163" s="5533"/>
      <c r="E163" s="5533"/>
      <c r="F163" s="5533"/>
      <c r="G163" s="5534"/>
      <c r="H163" s="5534"/>
      <c r="I163" s="5534"/>
      <c r="J163" s="5534"/>
      <c r="K163" s="5534"/>
      <c r="L163" s="5534"/>
      <c r="M163" s="5534"/>
      <c r="N163" s="5534"/>
      <c r="O163" s="5534"/>
      <c r="P163" s="5534"/>
      <c r="Q163" s="5534"/>
      <c r="R163" s="5534"/>
      <c r="S163" s="5534"/>
      <c r="T163" s="5534"/>
      <c r="U163" s="5534"/>
      <c r="V163" s="5534"/>
      <c r="W163" s="5534"/>
      <c r="X163" s="5534"/>
      <c r="Y163" s="5534"/>
      <c r="Z163" s="5534"/>
      <c r="AA163" s="5534"/>
      <c r="AB163" s="5534"/>
      <c r="AC163" s="5534"/>
      <c r="AD163" s="5534"/>
      <c r="AE163" s="5534"/>
      <c r="AF163" s="5534"/>
      <c r="AG163" s="5534"/>
      <c r="AH163" s="5534"/>
      <c r="AI163" s="5534"/>
      <c r="AJ163" s="5534"/>
      <c r="AK163" s="5534"/>
      <c r="AL163" s="5534"/>
      <c r="AM163" s="5535"/>
      <c r="AN163" s="182"/>
      <c r="AO163" s="182"/>
      <c r="AP163" s="182"/>
      <c r="AQ163" s="182"/>
      <c r="AR163" s="182"/>
    </row>
    <row r="164" spans="1:44" x14ac:dyDescent="0.25">
      <c r="A164" s="6729" t="s">
        <v>165</v>
      </c>
      <c r="B164" s="6730"/>
      <c r="C164" s="6684" t="s">
        <v>50</v>
      </c>
      <c r="D164" s="6746"/>
      <c r="E164" s="6685"/>
      <c r="F164" s="6723" t="s">
        <v>171</v>
      </c>
      <c r="G164" s="6721"/>
      <c r="H164" s="6721"/>
      <c r="I164" s="6721"/>
      <c r="J164" s="6721"/>
      <c r="K164" s="6721"/>
      <c r="L164" s="6721"/>
      <c r="M164" s="6721"/>
      <c r="N164" s="6721"/>
      <c r="O164" s="6721"/>
      <c r="P164" s="6721"/>
      <c r="Q164" s="6721"/>
      <c r="R164" s="6721"/>
      <c r="S164" s="6721"/>
      <c r="T164" s="6721"/>
      <c r="U164" s="6721"/>
      <c r="V164" s="6721"/>
      <c r="W164" s="6721"/>
      <c r="X164" s="6721"/>
      <c r="Y164" s="6721"/>
      <c r="Z164" s="6721"/>
      <c r="AA164" s="6721"/>
      <c r="AB164" s="6721"/>
      <c r="AC164" s="6721"/>
      <c r="AD164" s="6721"/>
      <c r="AE164" s="6721"/>
      <c r="AF164" s="6721"/>
      <c r="AG164" s="6721"/>
      <c r="AH164" s="6721"/>
      <c r="AI164" s="6721"/>
      <c r="AJ164" s="6721"/>
      <c r="AK164" s="6721"/>
      <c r="AL164" s="6721"/>
      <c r="AM164" s="6722"/>
      <c r="AN164" s="183"/>
      <c r="AO164" s="183"/>
      <c r="AP164" s="183"/>
      <c r="AQ164" s="183"/>
      <c r="AR164" s="183"/>
    </row>
    <row r="165" spans="1:44" x14ac:dyDescent="0.25">
      <c r="A165" s="6731"/>
      <c r="B165" s="6732"/>
      <c r="C165" s="6728"/>
      <c r="D165" s="6747"/>
      <c r="E165" s="6748"/>
      <c r="F165" s="5536" t="s">
        <v>278</v>
      </c>
      <c r="G165" s="182"/>
      <c r="H165" s="6723" t="s">
        <v>279</v>
      </c>
      <c r="I165" s="6722"/>
      <c r="J165" s="6723" t="s">
        <v>257</v>
      </c>
      <c r="K165" s="6722"/>
      <c r="L165" s="6749" t="s">
        <v>151</v>
      </c>
      <c r="M165" s="6750"/>
      <c r="N165" s="6750" t="s">
        <v>152</v>
      </c>
      <c r="O165" s="6751"/>
      <c r="P165" s="6723" t="s">
        <v>280</v>
      </c>
      <c r="Q165" s="6722"/>
      <c r="R165" s="6721" t="s">
        <v>281</v>
      </c>
      <c r="S165" s="6722"/>
      <c r="T165" s="6721" t="s">
        <v>282</v>
      </c>
      <c r="U165" s="6722"/>
      <c r="V165" s="6723" t="s">
        <v>283</v>
      </c>
      <c r="W165" s="6722"/>
      <c r="X165" s="6721" t="s">
        <v>284</v>
      </c>
      <c r="Y165" s="6722"/>
      <c r="Z165" s="6739" t="s">
        <v>285</v>
      </c>
      <c r="AA165" s="6740"/>
      <c r="AB165" s="6739" t="s">
        <v>286</v>
      </c>
      <c r="AC165" s="6740"/>
      <c r="AD165" s="6739" t="s">
        <v>287</v>
      </c>
      <c r="AE165" s="6740"/>
      <c r="AF165" s="6739" t="s">
        <v>259</v>
      </c>
      <c r="AG165" s="6740"/>
      <c r="AH165" s="6739" t="s">
        <v>288</v>
      </c>
      <c r="AI165" s="6740"/>
      <c r="AJ165" s="6739" t="s">
        <v>289</v>
      </c>
      <c r="AK165" s="6740"/>
      <c r="AL165" s="6741" t="s">
        <v>261</v>
      </c>
      <c r="AM165" s="6740"/>
      <c r="AN165" s="183"/>
      <c r="AO165" s="183"/>
      <c r="AP165" s="183"/>
      <c r="AQ165" s="183"/>
      <c r="AR165" s="183"/>
    </row>
    <row r="166" spans="1:44" ht="21" x14ac:dyDescent="0.25">
      <c r="A166" s="6733"/>
      <c r="B166" s="6734"/>
      <c r="C166" s="184" t="s">
        <v>55</v>
      </c>
      <c r="D166" s="5537" t="s">
        <v>81</v>
      </c>
      <c r="E166" s="5538" t="s">
        <v>56</v>
      </c>
      <c r="F166" s="5539" t="s">
        <v>81</v>
      </c>
      <c r="G166" s="5540" t="s">
        <v>56</v>
      </c>
      <c r="H166" s="5541" t="s">
        <v>81</v>
      </c>
      <c r="I166" s="5542" t="s">
        <v>56</v>
      </c>
      <c r="J166" s="5541" t="s">
        <v>81</v>
      </c>
      <c r="K166" s="5542" t="s">
        <v>56</v>
      </c>
      <c r="L166" s="5543" t="s">
        <v>81</v>
      </c>
      <c r="M166" s="5544" t="s">
        <v>56</v>
      </c>
      <c r="N166" s="5545" t="s">
        <v>81</v>
      </c>
      <c r="O166" s="5546" t="s">
        <v>56</v>
      </c>
      <c r="P166" s="5545" t="s">
        <v>81</v>
      </c>
      <c r="Q166" s="5546" t="s">
        <v>56</v>
      </c>
      <c r="R166" s="5547" t="s">
        <v>81</v>
      </c>
      <c r="S166" s="5361" t="s">
        <v>56</v>
      </c>
      <c r="T166" s="5547" t="s">
        <v>81</v>
      </c>
      <c r="U166" s="5361" t="s">
        <v>56</v>
      </c>
      <c r="V166" s="5543" t="s">
        <v>81</v>
      </c>
      <c r="W166" s="5361" t="s">
        <v>56</v>
      </c>
      <c r="X166" s="5547" t="s">
        <v>81</v>
      </c>
      <c r="Y166" s="5361" t="s">
        <v>56</v>
      </c>
      <c r="Z166" s="5548" t="s">
        <v>81</v>
      </c>
      <c r="AA166" s="5549" t="s">
        <v>56</v>
      </c>
      <c r="AB166" s="5548" t="s">
        <v>81</v>
      </c>
      <c r="AC166" s="5549" t="s">
        <v>56</v>
      </c>
      <c r="AD166" s="5548" t="s">
        <v>81</v>
      </c>
      <c r="AE166" s="5549" t="s">
        <v>56</v>
      </c>
      <c r="AF166" s="5548" t="s">
        <v>81</v>
      </c>
      <c r="AG166" s="5549" t="s">
        <v>56</v>
      </c>
      <c r="AH166" s="5548" t="s">
        <v>81</v>
      </c>
      <c r="AI166" s="5549" t="s">
        <v>56</v>
      </c>
      <c r="AJ166" s="5548" t="s">
        <v>81</v>
      </c>
      <c r="AK166" s="5549" t="s">
        <v>56</v>
      </c>
      <c r="AL166" s="5550" t="s">
        <v>81</v>
      </c>
      <c r="AM166" s="5549" t="s">
        <v>56</v>
      </c>
      <c r="AN166" s="183"/>
      <c r="AO166" s="183"/>
      <c r="AP166" s="183"/>
      <c r="AQ166" s="183"/>
      <c r="AR166" s="183"/>
    </row>
    <row r="167" spans="1:44" x14ac:dyDescent="0.25">
      <c r="A167" s="6742" t="s">
        <v>290</v>
      </c>
      <c r="B167" s="5551" t="s">
        <v>291</v>
      </c>
      <c r="C167" s="5552">
        <f t="shared" ref="C167" si="24">SUM(D167+E167)</f>
        <v>0</v>
      </c>
      <c r="D167" s="5552">
        <f>SUM(F167+H167+J167+L167+N167+P167+R167+T167+V167+X167+Z167+AB167+AD167+AF167+AH167+AJ167+AL167)</f>
        <v>0</v>
      </c>
      <c r="E167" s="5552">
        <f>SUM(G167+I167+K167+M167+O167+Q167+S167+U167+W167+Y167+AA167+AC167+AE167+AG167+AI167+AK167+AM167)</f>
        <v>0</v>
      </c>
      <c r="F167" s="5553"/>
      <c r="G167" s="226"/>
      <c r="H167" s="5554"/>
      <c r="I167" s="2363"/>
      <c r="J167" s="5554"/>
      <c r="K167" s="2363"/>
      <c r="L167" s="5554"/>
      <c r="M167" s="227"/>
      <c r="N167" s="227"/>
      <c r="O167" s="2363"/>
      <c r="P167" s="5554"/>
      <c r="Q167" s="2363"/>
      <c r="R167" s="5553"/>
      <c r="S167" s="2363"/>
      <c r="T167" s="5553"/>
      <c r="U167" s="2363"/>
      <c r="V167" s="5554"/>
      <c r="W167" s="2363"/>
      <c r="X167" s="5553"/>
      <c r="Y167" s="2363"/>
      <c r="Z167" s="5555"/>
      <c r="AA167" s="2364"/>
      <c r="AB167" s="5555"/>
      <c r="AC167" s="2364"/>
      <c r="AD167" s="5555"/>
      <c r="AE167" s="2364"/>
      <c r="AF167" s="5555"/>
      <c r="AG167" s="2364"/>
      <c r="AH167" s="5555"/>
      <c r="AI167" s="2364"/>
      <c r="AJ167" s="5555"/>
      <c r="AK167" s="2364"/>
      <c r="AL167" s="5556"/>
      <c r="AM167" s="2364"/>
      <c r="AN167" s="183"/>
      <c r="AO167" s="183"/>
      <c r="AP167" s="183"/>
      <c r="AQ167" s="183"/>
      <c r="AR167" s="183"/>
    </row>
    <row r="168" spans="1:44" x14ac:dyDescent="0.25">
      <c r="A168" s="6743"/>
      <c r="B168" s="2365" t="s">
        <v>292</v>
      </c>
      <c r="C168" s="5552">
        <f t="shared" ref="C168:C172" si="25">SUM(D168+E168)</f>
        <v>0</v>
      </c>
      <c r="D168" s="5552">
        <f t="shared" ref="D168:E172" si="26">SUM(F168+H168+J168+L168+N168+P168+R168+T168+V168+X168+Z168+AB168+AD168+AF168+AH168+AJ168+AL168)</f>
        <v>0</v>
      </c>
      <c r="E168" s="5552">
        <f t="shared" si="26"/>
        <v>0</v>
      </c>
      <c r="F168" s="2366"/>
      <c r="G168" s="2367"/>
      <c r="H168" s="2137"/>
      <c r="I168" s="185"/>
      <c r="J168" s="2137"/>
      <c r="K168" s="185"/>
      <c r="L168" s="2137"/>
      <c r="M168" s="187"/>
      <c r="N168" s="187"/>
      <c r="O168" s="185"/>
      <c r="P168" s="2137"/>
      <c r="Q168" s="185"/>
      <c r="R168" s="2366"/>
      <c r="S168" s="185"/>
      <c r="T168" s="2366"/>
      <c r="U168" s="185"/>
      <c r="V168" s="2137"/>
      <c r="W168" s="185"/>
      <c r="X168" s="2366"/>
      <c r="Y168" s="185"/>
      <c r="Z168" s="2368"/>
      <c r="AA168" s="5557"/>
      <c r="AB168" s="2368"/>
      <c r="AC168" s="5557"/>
      <c r="AD168" s="2368"/>
      <c r="AE168" s="5557"/>
      <c r="AF168" s="2368"/>
      <c r="AG168" s="5557"/>
      <c r="AH168" s="2368"/>
      <c r="AI168" s="5557"/>
      <c r="AJ168" s="2368"/>
      <c r="AK168" s="5557"/>
      <c r="AL168" s="2369"/>
      <c r="AM168" s="5557"/>
      <c r="AN168" s="183"/>
      <c r="AO168" s="183"/>
      <c r="AP168" s="183"/>
      <c r="AQ168" s="183"/>
      <c r="AR168" s="183"/>
    </row>
    <row r="169" spans="1:44" x14ac:dyDescent="0.25">
      <c r="A169" s="6744"/>
      <c r="B169" s="2370" t="s">
        <v>293</v>
      </c>
      <c r="C169" s="5552">
        <f t="shared" si="25"/>
        <v>0</v>
      </c>
      <c r="D169" s="5552">
        <f t="shared" si="26"/>
        <v>0</v>
      </c>
      <c r="E169" s="5552">
        <f t="shared" si="26"/>
        <v>0</v>
      </c>
      <c r="F169" s="2371"/>
      <c r="G169" s="2363"/>
      <c r="H169" s="2372"/>
      <c r="I169" s="2367"/>
      <c r="J169" s="2372"/>
      <c r="K169" s="2367"/>
      <c r="L169" s="2372"/>
      <c r="M169" s="2373"/>
      <c r="N169" s="2373"/>
      <c r="O169" s="2367"/>
      <c r="P169" s="2372"/>
      <c r="Q169" s="2367"/>
      <c r="R169" s="2371"/>
      <c r="S169" s="2367"/>
      <c r="T169" s="2371"/>
      <c r="U169" s="2367"/>
      <c r="V169" s="2372"/>
      <c r="W169" s="2367"/>
      <c r="X169" s="2371"/>
      <c r="Y169" s="2367"/>
      <c r="Z169" s="2374"/>
      <c r="AA169" s="2375"/>
      <c r="AB169" s="2374"/>
      <c r="AC169" s="2375"/>
      <c r="AD169" s="2374"/>
      <c r="AE169" s="2375"/>
      <c r="AF169" s="2374"/>
      <c r="AG169" s="2375"/>
      <c r="AH169" s="2374"/>
      <c r="AI169" s="2375"/>
      <c r="AJ169" s="2374"/>
      <c r="AK169" s="2375"/>
      <c r="AL169" s="2376"/>
      <c r="AM169" s="2375"/>
      <c r="AN169" s="183"/>
      <c r="AO169" s="183"/>
      <c r="AP169" s="183"/>
      <c r="AQ169" s="183"/>
      <c r="AR169" s="183"/>
    </row>
    <row r="170" spans="1:44" x14ac:dyDescent="0.25">
      <c r="A170" s="6742" t="s">
        <v>294</v>
      </c>
      <c r="B170" s="5551" t="s">
        <v>291</v>
      </c>
      <c r="C170" s="5552">
        <f t="shared" si="25"/>
        <v>0</v>
      </c>
      <c r="D170" s="5552">
        <f t="shared" si="26"/>
        <v>0</v>
      </c>
      <c r="E170" s="5552">
        <f t="shared" si="26"/>
        <v>0</v>
      </c>
      <c r="F170" s="5553"/>
      <c r="G170" s="185"/>
      <c r="H170" s="5554"/>
      <c r="I170" s="2363"/>
      <c r="J170" s="5554"/>
      <c r="K170" s="2363"/>
      <c r="L170" s="5554"/>
      <c r="M170" s="227"/>
      <c r="N170" s="227"/>
      <c r="O170" s="2363"/>
      <c r="P170" s="5554"/>
      <c r="Q170" s="2363"/>
      <c r="R170" s="5553"/>
      <c r="S170" s="2363"/>
      <c r="T170" s="5553"/>
      <c r="U170" s="2363"/>
      <c r="V170" s="5554"/>
      <c r="W170" s="2363"/>
      <c r="X170" s="5553"/>
      <c r="Y170" s="2363"/>
      <c r="Z170" s="5555"/>
      <c r="AA170" s="2364"/>
      <c r="AB170" s="5555"/>
      <c r="AC170" s="2364"/>
      <c r="AD170" s="5555"/>
      <c r="AE170" s="2364"/>
      <c r="AF170" s="5555"/>
      <c r="AG170" s="2364"/>
      <c r="AH170" s="5555"/>
      <c r="AI170" s="2364"/>
      <c r="AJ170" s="5555"/>
      <c r="AK170" s="2364"/>
      <c r="AL170" s="5556"/>
      <c r="AM170" s="2364"/>
      <c r="AN170" s="183"/>
      <c r="AO170" s="183"/>
      <c r="AP170" s="183"/>
      <c r="AQ170" s="183"/>
      <c r="AR170" s="183"/>
    </row>
    <row r="171" spans="1:44" x14ac:dyDescent="0.25">
      <c r="A171" s="6743"/>
      <c r="B171" s="2365" t="s">
        <v>292</v>
      </c>
      <c r="C171" s="5552">
        <f t="shared" si="25"/>
        <v>0</v>
      </c>
      <c r="D171" s="5552">
        <f t="shared" si="26"/>
        <v>0</v>
      </c>
      <c r="E171" s="5552">
        <f t="shared" si="26"/>
        <v>0</v>
      </c>
      <c r="F171" s="2366"/>
      <c r="G171" s="2367"/>
      <c r="H171" s="2137"/>
      <c r="I171" s="185"/>
      <c r="J171" s="2137"/>
      <c r="K171" s="185"/>
      <c r="L171" s="2137"/>
      <c r="M171" s="187"/>
      <c r="N171" s="187"/>
      <c r="O171" s="185"/>
      <c r="P171" s="2137"/>
      <c r="Q171" s="185"/>
      <c r="R171" s="2366"/>
      <c r="S171" s="185"/>
      <c r="T171" s="2366"/>
      <c r="U171" s="185"/>
      <c r="V171" s="2137"/>
      <c r="W171" s="185"/>
      <c r="X171" s="2366"/>
      <c r="Y171" s="185"/>
      <c r="Z171" s="2368"/>
      <c r="AA171" s="5557"/>
      <c r="AB171" s="2368"/>
      <c r="AC171" s="5557"/>
      <c r="AD171" s="2368"/>
      <c r="AE171" s="5557"/>
      <c r="AF171" s="2368"/>
      <c r="AG171" s="5557"/>
      <c r="AH171" s="2368"/>
      <c r="AI171" s="5557"/>
      <c r="AJ171" s="2368"/>
      <c r="AK171" s="5557"/>
      <c r="AL171" s="2369"/>
      <c r="AM171" s="5557"/>
      <c r="AN171" s="183"/>
      <c r="AO171" s="183"/>
      <c r="AP171" s="183"/>
      <c r="AQ171" s="183"/>
      <c r="AR171" s="183"/>
    </row>
    <row r="172" spans="1:44" x14ac:dyDescent="0.25">
      <c r="A172" s="6744"/>
      <c r="B172" s="2370" t="s">
        <v>293</v>
      </c>
      <c r="C172" s="5552">
        <f t="shared" si="25"/>
        <v>0</v>
      </c>
      <c r="D172" s="5552">
        <f t="shared" si="26"/>
        <v>0</v>
      </c>
      <c r="E172" s="5552">
        <f t="shared" si="26"/>
        <v>0</v>
      </c>
      <c r="F172" s="2371"/>
      <c r="G172" s="2367"/>
      <c r="H172" s="2372"/>
      <c r="I172" s="2367"/>
      <c r="J172" s="2372"/>
      <c r="K172" s="2367"/>
      <c r="L172" s="2372"/>
      <c r="M172" s="2373"/>
      <c r="N172" s="2373"/>
      <c r="O172" s="2367"/>
      <c r="P172" s="2372"/>
      <c r="Q172" s="2367"/>
      <c r="R172" s="2371"/>
      <c r="S172" s="2367"/>
      <c r="T172" s="2371"/>
      <c r="U172" s="2367"/>
      <c r="V172" s="2372"/>
      <c r="W172" s="2367"/>
      <c r="X172" s="2371"/>
      <c r="Y172" s="2367"/>
      <c r="Z172" s="2374"/>
      <c r="AA172" s="2375"/>
      <c r="AB172" s="2374"/>
      <c r="AC172" s="2375"/>
      <c r="AD172" s="2374"/>
      <c r="AE172" s="2375"/>
      <c r="AF172" s="2374"/>
      <c r="AG172" s="2375"/>
      <c r="AH172" s="2374"/>
      <c r="AI172" s="2375"/>
      <c r="AJ172" s="2374"/>
      <c r="AK172" s="2375"/>
      <c r="AL172" s="2376"/>
      <c r="AM172" s="2375"/>
      <c r="AN172" s="98"/>
      <c r="AO172" s="98"/>
      <c r="AP172" s="98"/>
      <c r="AQ172" s="98"/>
      <c r="AR172" s="98"/>
    </row>
    <row r="173" spans="1:44" x14ac:dyDescent="0.25">
      <c r="A173" s="5519" t="s">
        <v>295</v>
      </c>
      <c r="B173" s="5519"/>
      <c r="C173" s="5519"/>
      <c r="D173" s="5519"/>
      <c r="E173" s="55"/>
      <c r="F173" s="55"/>
      <c r="G173" s="5447"/>
      <c r="H173" s="5447"/>
      <c r="I173" s="5447"/>
      <c r="J173" s="5447"/>
      <c r="K173" s="5447"/>
      <c r="L173" s="5447"/>
      <c r="M173" s="5447"/>
      <c r="N173" s="5447"/>
      <c r="O173" s="5402"/>
      <c r="P173" s="97"/>
      <c r="Q173" s="103"/>
      <c r="R173" s="97"/>
      <c r="S173" s="97"/>
      <c r="T173" s="97"/>
      <c r="U173" s="97"/>
      <c r="V173" s="97"/>
      <c r="W173" s="97"/>
      <c r="X173" s="97"/>
      <c r="Y173" s="97"/>
      <c r="Z173" s="97"/>
      <c r="AA173" s="97"/>
      <c r="AB173" s="98"/>
      <c r="AC173" s="98"/>
      <c r="AD173" s="98"/>
      <c r="AE173" s="98"/>
      <c r="AF173" s="98"/>
      <c r="AG173" s="98"/>
      <c r="AH173" s="98"/>
      <c r="AI173" s="98"/>
      <c r="AJ173" s="98"/>
      <c r="AK173" s="98"/>
      <c r="AL173" s="98"/>
      <c r="AM173" s="98"/>
      <c r="AN173" s="98"/>
      <c r="AO173" s="98"/>
      <c r="AP173" s="98"/>
      <c r="AQ173" s="98"/>
      <c r="AR173" s="98"/>
    </row>
    <row r="174" spans="1:44" x14ac:dyDescent="0.25">
      <c r="A174" s="6528" t="s">
        <v>168</v>
      </c>
      <c r="B174" s="6487" t="s">
        <v>169</v>
      </c>
      <c r="C174" s="6611" t="s">
        <v>50</v>
      </c>
      <c r="D174" s="6689"/>
      <c r="E174" s="6686"/>
      <c r="F174" s="6599" t="s">
        <v>171</v>
      </c>
      <c r="G174" s="6745"/>
      <c r="H174" s="6745"/>
      <c r="I174" s="6745"/>
      <c r="J174" s="6745"/>
      <c r="K174" s="6745"/>
      <c r="L174" s="6745"/>
      <c r="M174" s="6745"/>
      <c r="N174" s="6745"/>
      <c r="O174" s="6745"/>
      <c r="P174" s="138"/>
      <c r="Q174" s="191"/>
      <c r="R174" s="191"/>
      <c r="S174" s="97"/>
      <c r="T174" s="97"/>
      <c r="U174" s="97"/>
      <c r="V174" s="97"/>
      <c r="W174" s="97"/>
      <c r="X174" s="97"/>
      <c r="Y174" s="97"/>
      <c r="Z174" s="97"/>
      <c r="AA174" s="97"/>
      <c r="AB174" s="98"/>
      <c r="AC174" s="98"/>
      <c r="AD174" s="98"/>
      <c r="AE174" s="98"/>
      <c r="AF174" s="98"/>
      <c r="AG174" s="98"/>
      <c r="AH174" s="98"/>
      <c r="AI174" s="98"/>
      <c r="AJ174" s="98"/>
      <c r="AK174" s="98"/>
      <c r="AL174" s="98"/>
      <c r="AM174" s="98"/>
      <c r="AN174" s="98"/>
      <c r="AO174" s="98"/>
      <c r="AP174" s="98"/>
      <c r="AQ174" s="98"/>
      <c r="AR174" s="98"/>
    </row>
    <row r="175" spans="1:44" x14ac:dyDescent="0.25">
      <c r="A175" s="6532"/>
      <c r="B175" s="6498"/>
      <c r="C175" s="6700"/>
      <c r="D175" s="6690"/>
      <c r="E175" s="6691"/>
      <c r="F175" s="6599" t="s">
        <v>287</v>
      </c>
      <c r="G175" s="6600"/>
      <c r="H175" s="6599" t="s">
        <v>259</v>
      </c>
      <c r="I175" s="6600"/>
      <c r="J175" s="6599" t="s">
        <v>288</v>
      </c>
      <c r="K175" s="6600"/>
      <c r="L175" s="6599" t="s">
        <v>289</v>
      </c>
      <c r="M175" s="6600"/>
      <c r="N175" s="6599" t="s">
        <v>261</v>
      </c>
      <c r="O175" s="6600"/>
      <c r="P175" s="192"/>
      <c r="Q175" s="183"/>
      <c r="R175" s="183"/>
      <c r="S175" s="183"/>
      <c r="T175" s="183"/>
      <c r="U175" s="183"/>
      <c r="V175" s="183"/>
      <c r="W175" s="183"/>
      <c r="X175" s="97"/>
      <c r="Y175" s="183"/>
      <c r="Z175" s="183"/>
      <c r="AA175" s="183"/>
      <c r="AB175" s="98"/>
      <c r="AC175" s="98"/>
      <c r="AD175" s="98"/>
      <c r="AE175" s="98"/>
      <c r="AF175" s="98"/>
      <c r="AG175" s="98"/>
      <c r="AH175" s="98"/>
      <c r="AI175" s="98"/>
      <c r="AJ175" s="98"/>
      <c r="AK175" s="98"/>
      <c r="AL175" s="98"/>
      <c r="AM175" s="98"/>
      <c r="AN175" s="98"/>
      <c r="AO175" s="98"/>
      <c r="AP175" s="98"/>
      <c r="AQ175" s="98"/>
      <c r="AR175" s="98"/>
    </row>
    <row r="176" spans="1:44" ht="21" x14ac:dyDescent="0.25">
      <c r="A176" s="6533"/>
      <c r="B176" s="6488"/>
      <c r="C176" s="193" t="s">
        <v>55</v>
      </c>
      <c r="D176" s="5558" t="s">
        <v>81</v>
      </c>
      <c r="E176" s="5559" t="s">
        <v>56</v>
      </c>
      <c r="F176" s="5560" t="s">
        <v>81</v>
      </c>
      <c r="G176" s="5561" t="s">
        <v>56</v>
      </c>
      <c r="H176" s="5562" t="s">
        <v>81</v>
      </c>
      <c r="I176" s="5563" t="s">
        <v>56</v>
      </c>
      <c r="J176" s="5562" t="s">
        <v>81</v>
      </c>
      <c r="K176" s="5563" t="s">
        <v>56</v>
      </c>
      <c r="L176" s="5562" t="s">
        <v>81</v>
      </c>
      <c r="M176" s="5563" t="s">
        <v>56</v>
      </c>
      <c r="N176" s="5562" t="s">
        <v>81</v>
      </c>
      <c r="O176" s="5563" t="s">
        <v>56</v>
      </c>
      <c r="P176" s="139" t="s">
        <v>37</v>
      </c>
      <c r="Q176" s="194"/>
      <c r="R176" s="97"/>
      <c r="S176" s="97"/>
      <c r="T176" s="97"/>
      <c r="U176" s="97"/>
      <c r="V176" s="97"/>
      <c r="W176" s="97"/>
      <c r="X176" s="97"/>
      <c r="Y176" s="97"/>
      <c r="Z176" s="97"/>
      <c r="AA176" s="97"/>
      <c r="AB176" s="98"/>
      <c r="AC176" s="98"/>
      <c r="AD176" s="98"/>
      <c r="AE176" s="98"/>
      <c r="AF176" s="98"/>
      <c r="AG176" s="98"/>
      <c r="AH176" s="98"/>
      <c r="AI176" s="98"/>
      <c r="AJ176" s="98"/>
      <c r="AK176" s="98"/>
      <c r="AL176" s="98"/>
      <c r="AM176" s="98"/>
      <c r="AN176" s="98"/>
      <c r="AO176" s="98"/>
      <c r="AP176" s="98"/>
      <c r="AQ176" s="98"/>
      <c r="AR176" s="98"/>
    </row>
    <row r="177" spans="1:44" x14ac:dyDescent="0.25">
      <c r="A177" s="6499" t="s">
        <v>296</v>
      </c>
      <c r="B177" s="5564" t="s">
        <v>297</v>
      </c>
      <c r="C177" s="5565"/>
      <c r="D177" s="5526">
        <f t="shared" ref="D177:D182" si="27">SUM(F177+H177+J177+L177+N177)</f>
        <v>0</v>
      </c>
      <c r="E177" s="5434"/>
      <c r="F177" s="108"/>
      <c r="G177" s="5566"/>
      <c r="H177" s="5417"/>
      <c r="I177" s="1127"/>
      <c r="J177" s="5567"/>
      <c r="K177" s="228"/>
      <c r="L177" s="5417"/>
      <c r="M177" s="1127"/>
      <c r="N177" s="5567"/>
      <c r="O177" s="1127"/>
      <c r="P177" s="139" t="s">
        <v>37</v>
      </c>
      <c r="Q177" s="194"/>
      <c r="R177" s="97"/>
      <c r="S177" s="97"/>
      <c r="T177" s="97"/>
      <c r="U177" s="97"/>
      <c r="V177" s="97"/>
      <c r="W177" s="97"/>
      <c r="X177" s="97"/>
      <c r="Y177" s="97"/>
      <c r="Z177" s="97"/>
      <c r="AA177" s="97"/>
      <c r="AB177" s="98"/>
      <c r="AC177" s="98"/>
      <c r="AD177" s="98"/>
      <c r="AE177" s="98"/>
      <c r="AF177" s="98"/>
      <c r="AG177" s="98"/>
      <c r="AH177" s="98"/>
      <c r="AI177" s="98"/>
      <c r="AJ177" s="98"/>
      <c r="AK177" s="98"/>
      <c r="AL177" s="98"/>
      <c r="AM177" s="98"/>
      <c r="AN177" s="98"/>
      <c r="AO177" s="98"/>
      <c r="AP177" s="98"/>
      <c r="AQ177" s="98"/>
      <c r="AR177" s="98"/>
    </row>
    <row r="178" spans="1:44" x14ac:dyDescent="0.25">
      <c r="A178" s="6570"/>
      <c r="B178" s="2377" t="s">
        <v>298</v>
      </c>
      <c r="C178" s="5568">
        <f t="shared" ref="C178:C182" si="28">SUM(D178+E178)</f>
        <v>0</v>
      </c>
      <c r="D178" s="2238">
        <f t="shared" si="27"/>
        <v>0</v>
      </c>
      <c r="E178" s="5569">
        <f t="shared" ref="E178:E182" si="29">SUM(G177+I178+K178+M178+O178)</f>
        <v>0</v>
      </c>
      <c r="F178" s="195"/>
      <c r="G178" s="2378"/>
      <c r="H178" s="5510"/>
      <c r="I178" s="5425"/>
      <c r="J178" s="195"/>
      <c r="K178" s="5566"/>
      <c r="L178" s="5510"/>
      <c r="M178" s="5425"/>
      <c r="N178" s="195"/>
      <c r="O178" s="5425"/>
      <c r="P178" s="139" t="s">
        <v>37</v>
      </c>
      <c r="Q178" s="161"/>
      <c r="R178" s="97"/>
      <c r="S178" s="97"/>
      <c r="T178" s="97"/>
      <c r="U178" s="97"/>
      <c r="V178" s="97"/>
      <c r="W178" s="97"/>
      <c r="X178" s="97"/>
      <c r="Y178" s="97"/>
      <c r="Z178" s="97"/>
      <c r="AA178" s="97"/>
      <c r="AB178" s="98"/>
      <c r="AC178" s="98"/>
      <c r="AD178" s="98"/>
      <c r="AE178" s="98"/>
      <c r="AF178" s="98"/>
      <c r="AG178" s="98"/>
      <c r="AH178" s="98"/>
      <c r="AI178" s="98"/>
      <c r="AJ178" s="98"/>
      <c r="AK178" s="98"/>
      <c r="AL178" s="98"/>
      <c r="AM178" s="98"/>
      <c r="AN178" s="98"/>
      <c r="AO178" s="98"/>
      <c r="AP178" s="98"/>
      <c r="AQ178" s="98"/>
      <c r="AR178" s="98"/>
    </row>
    <row r="179" spans="1:44" x14ac:dyDescent="0.25">
      <c r="A179" s="6500"/>
      <c r="B179" s="2379" t="s">
        <v>299</v>
      </c>
      <c r="C179" s="2380">
        <f t="shared" si="28"/>
        <v>0</v>
      </c>
      <c r="D179" s="2361">
        <f t="shared" si="27"/>
        <v>0</v>
      </c>
      <c r="E179" s="196">
        <f t="shared" si="29"/>
        <v>0</v>
      </c>
      <c r="F179" s="2381"/>
      <c r="G179" s="1127"/>
      <c r="H179" s="2309"/>
      <c r="I179" s="2310"/>
      <c r="J179" s="2381"/>
      <c r="K179" s="2378"/>
      <c r="L179" s="2309"/>
      <c r="M179" s="2310"/>
      <c r="N179" s="2381"/>
      <c r="O179" s="2310"/>
      <c r="P179" s="139" t="s">
        <v>37</v>
      </c>
      <c r="Q179" s="194"/>
      <c r="R179" s="97"/>
      <c r="S179" s="97"/>
      <c r="T179" s="97"/>
      <c r="U179" s="97"/>
      <c r="V179" s="97"/>
      <c r="W179" s="97"/>
      <c r="X179" s="97"/>
      <c r="Y179" s="97"/>
      <c r="Z179" s="97"/>
      <c r="AA179" s="97"/>
      <c r="AB179" s="98"/>
      <c r="AC179" s="98"/>
      <c r="AD179" s="98"/>
      <c r="AE179" s="98"/>
      <c r="AF179" s="98"/>
      <c r="AG179" s="98"/>
      <c r="AH179" s="98"/>
      <c r="AI179" s="98"/>
      <c r="AJ179" s="98"/>
      <c r="AK179" s="98"/>
      <c r="AL179" s="98"/>
      <c r="AM179" s="98"/>
      <c r="AN179" s="98"/>
      <c r="AO179" s="98"/>
      <c r="AP179" s="98"/>
      <c r="AQ179" s="98"/>
      <c r="AR179" s="98"/>
    </row>
    <row r="180" spans="1:44" x14ac:dyDescent="0.25">
      <c r="A180" s="6487" t="s">
        <v>300</v>
      </c>
      <c r="B180" s="5570" t="s">
        <v>297</v>
      </c>
      <c r="C180" s="5565">
        <f t="shared" si="28"/>
        <v>0</v>
      </c>
      <c r="D180" s="5526">
        <f t="shared" si="27"/>
        <v>0</v>
      </c>
      <c r="E180" s="5434">
        <f t="shared" si="29"/>
        <v>0</v>
      </c>
      <c r="F180" s="5417"/>
      <c r="G180" s="5425"/>
      <c r="H180" s="5417"/>
      <c r="I180" s="228"/>
      <c r="J180" s="5417"/>
      <c r="K180" s="1127"/>
      <c r="L180" s="5567"/>
      <c r="M180" s="228"/>
      <c r="N180" s="5417"/>
      <c r="O180" s="1127"/>
      <c r="P180" s="139" t="s">
        <v>37</v>
      </c>
      <c r="Q180" s="97"/>
      <c r="R180" s="97"/>
      <c r="S180" s="97"/>
      <c r="T180" s="97"/>
      <c r="U180" s="97"/>
      <c r="V180" s="97"/>
      <c r="W180" s="97"/>
      <c r="X180" s="97"/>
      <c r="Y180" s="97"/>
      <c r="Z180" s="97"/>
      <c r="AA180" s="97"/>
      <c r="AB180" s="98"/>
      <c r="AC180" s="98"/>
      <c r="AD180" s="98"/>
      <c r="AE180" s="98"/>
      <c r="AF180" s="98"/>
      <c r="AG180" s="98"/>
      <c r="AH180" s="98"/>
      <c r="AI180" s="98"/>
      <c r="AJ180" s="98"/>
      <c r="AK180" s="98"/>
      <c r="AL180" s="98"/>
      <c r="AM180" s="98"/>
      <c r="AN180" s="98"/>
      <c r="AO180" s="98"/>
      <c r="AP180" s="98"/>
      <c r="AQ180" s="98"/>
      <c r="AR180" s="98"/>
    </row>
    <row r="181" spans="1:44" x14ac:dyDescent="0.25">
      <c r="A181" s="6498"/>
      <c r="B181" s="2382" t="s">
        <v>298</v>
      </c>
      <c r="C181" s="1990">
        <f t="shared" si="28"/>
        <v>0</v>
      </c>
      <c r="D181" s="1917">
        <f t="shared" si="27"/>
        <v>0</v>
      </c>
      <c r="E181" s="2383">
        <f t="shared" si="29"/>
        <v>0</v>
      </c>
      <c r="F181" s="5510"/>
      <c r="G181" s="2301"/>
      <c r="H181" s="2304"/>
      <c r="I181" s="5455"/>
      <c r="J181" s="2304"/>
      <c r="K181" s="120"/>
      <c r="L181" s="2106"/>
      <c r="M181" s="5455"/>
      <c r="N181" s="2304"/>
      <c r="O181" s="120"/>
      <c r="P181" s="139"/>
      <c r="Q181" s="97"/>
      <c r="R181" s="97"/>
      <c r="S181" s="97"/>
      <c r="T181" s="97"/>
      <c r="U181" s="97"/>
      <c r="V181" s="97"/>
      <c r="W181" s="97"/>
      <c r="X181" s="97"/>
      <c r="Y181" s="97"/>
      <c r="Z181" s="97"/>
      <c r="AA181" s="97"/>
      <c r="AB181" s="98"/>
      <c r="AC181" s="98"/>
      <c r="AD181" s="98"/>
      <c r="AE181" s="98"/>
      <c r="AF181" s="98"/>
      <c r="AG181" s="98"/>
      <c r="AH181" s="98"/>
      <c r="AI181" s="98"/>
      <c r="AJ181" s="98"/>
      <c r="AK181" s="98"/>
      <c r="AL181" s="98"/>
      <c r="AM181" s="98"/>
      <c r="AN181" s="98"/>
      <c r="AO181" s="98"/>
      <c r="AP181" s="98"/>
      <c r="AQ181" s="98"/>
      <c r="AR181" s="98"/>
    </row>
    <row r="182" spans="1:44" x14ac:dyDescent="0.25">
      <c r="A182" s="6488"/>
      <c r="B182" s="2384" t="s">
        <v>299</v>
      </c>
      <c r="C182" s="2385">
        <f t="shared" si="28"/>
        <v>0</v>
      </c>
      <c r="D182" s="1991">
        <f t="shared" si="27"/>
        <v>0</v>
      </c>
      <c r="E182" s="2324">
        <f t="shared" si="29"/>
        <v>0</v>
      </c>
      <c r="F182" s="2300"/>
      <c r="G182" s="2301"/>
      <c r="H182" s="2300"/>
      <c r="I182" s="2386"/>
      <c r="J182" s="2300"/>
      <c r="K182" s="2301"/>
      <c r="L182" s="2160"/>
      <c r="M182" s="2386"/>
      <c r="N182" s="2300"/>
      <c r="O182" s="2301"/>
      <c r="P182" s="114"/>
      <c r="Q182" s="114"/>
      <c r="R182" s="114"/>
      <c r="S182" s="114"/>
      <c r="T182" s="114"/>
      <c r="U182" s="114"/>
      <c r="V182" s="114"/>
      <c r="W182" s="114"/>
      <c r="X182" s="114"/>
      <c r="Y182" s="114"/>
      <c r="Z182" s="114"/>
      <c r="AA182" s="114"/>
      <c r="AB182" s="115"/>
      <c r="AC182" s="115"/>
      <c r="AD182" s="115"/>
      <c r="AE182" s="115"/>
      <c r="AF182" s="115"/>
      <c r="AG182" s="115"/>
      <c r="AH182" s="115"/>
      <c r="AI182" s="115"/>
      <c r="AJ182" s="115"/>
      <c r="AK182" s="115"/>
      <c r="AL182" s="115"/>
      <c r="AM182" s="115"/>
      <c r="AN182" s="115"/>
      <c r="AO182" s="115"/>
      <c r="AP182" s="115"/>
      <c r="AQ182" s="115"/>
      <c r="AR182" s="115"/>
    </row>
    <row r="184" spans="1:44" x14ac:dyDescent="0.25">
      <c r="A184" s="201" t="s">
        <v>301</v>
      </c>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row>
    <row r="185" spans="1:44" x14ac:dyDescent="0.25">
      <c r="A185" s="6758" t="s">
        <v>302</v>
      </c>
      <c r="B185" s="6759"/>
      <c r="C185" s="6605" t="s">
        <v>50</v>
      </c>
      <c r="D185" s="6764"/>
      <c r="E185" s="6765"/>
      <c r="F185" s="6599" t="s">
        <v>171</v>
      </c>
      <c r="G185" s="6745"/>
      <c r="H185" s="6745"/>
      <c r="I185" s="6745"/>
      <c r="J185" s="6745"/>
      <c r="K185" s="6745"/>
      <c r="L185" s="6745"/>
      <c r="M185" s="6745"/>
      <c r="N185" s="6745"/>
      <c r="O185" s="6745"/>
      <c r="P185" s="6745"/>
      <c r="Q185" s="6600"/>
      <c r="R185" s="202"/>
      <c r="S185" s="202"/>
      <c r="T185" s="202"/>
      <c r="U185" s="202"/>
      <c r="V185" s="202"/>
      <c r="W185" s="202"/>
      <c r="X185" s="202"/>
      <c r="Y185" s="202"/>
      <c r="Z185" s="123"/>
      <c r="AA185" s="123"/>
      <c r="AB185" s="125"/>
      <c r="AC185" s="125"/>
      <c r="AD185" s="125"/>
      <c r="AE185" s="125"/>
      <c r="AF185" s="125"/>
      <c r="AG185" s="125"/>
      <c r="AH185" s="125"/>
      <c r="AI185" s="125"/>
    </row>
    <row r="186" spans="1:44" x14ac:dyDescent="0.25">
      <c r="A186" s="6760"/>
      <c r="B186" s="6761"/>
      <c r="C186" s="6766"/>
      <c r="D186" s="6767"/>
      <c r="E186" s="6768"/>
      <c r="F186" s="6752" t="s">
        <v>259</v>
      </c>
      <c r="G186" s="6753"/>
      <c r="H186" s="6752" t="s">
        <v>288</v>
      </c>
      <c r="I186" s="6753"/>
      <c r="J186" s="6752" t="s">
        <v>289</v>
      </c>
      <c r="K186" s="6753"/>
      <c r="L186" s="6599" t="s">
        <v>303</v>
      </c>
      <c r="M186" s="6600"/>
      <c r="N186" s="6599" t="s">
        <v>304</v>
      </c>
      <c r="O186" s="6600"/>
      <c r="P186" s="6599" t="s">
        <v>305</v>
      </c>
      <c r="Q186" s="6600"/>
      <c r="R186" s="202"/>
      <c r="S186" s="202"/>
      <c r="T186" s="202"/>
      <c r="U186" s="202"/>
      <c r="V186" s="202"/>
      <c r="W186" s="202"/>
      <c r="X186" s="202"/>
      <c r="Y186" s="202"/>
      <c r="Z186" s="123"/>
      <c r="AA186" s="123"/>
      <c r="AB186" s="125"/>
      <c r="AC186" s="125"/>
      <c r="AD186" s="125"/>
      <c r="AE186" s="125"/>
      <c r="AF186" s="125"/>
      <c r="AG186" s="125"/>
      <c r="AH186" s="125"/>
      <c r="AI186" s="125"/>
    </row>
    <row r="187" spans="1:44" ht="21" x14ac:dyDescent="0.25">
      <c r="A187" s="6762"/>
      <c r="B187" s="6763"/>
      <c r="C187" s="5571" t="s">
        <v>55</v>
      </c>
      <c r="D187" s="5572" t="s">
        <v>81</v>
      </c>
      <c r="E187" s="5563" t="s">
        <v>56</v>
      </c>
      <c r="F187" s="5401" t="s">
        <v>81</v>
      </c>
      <c r="G187" s="5402" t="s">
        <v>56</v>
      </c>
      <c r="H187" s="5401" t="s">
        <v>81</v>
      </c>
      <c r="I187" s="5402" t="s">
        <v>56</v>
      </c>
      <c r="J187" s="5401" t="s">
        <v>81</v>
      </c>
      <c r="K187" s="5402" t="s">
        <v>56</v>
      </c>
      <c r="L187" s="5573" t="s">
        <v>81</v>
      </c>
      <c r="M187" s="5573" t="s">
        <v>56</v>
      </c>
      <c r="N187" s="5573" t="s">
        <v>81</v>
      </c>
      <c r="O187" s="5573" t="s">
        <v>56</v>
      </c>
      <c r="P187" s="5573" t="s">
        <v>81</v>
      </c>
      <c r="Q187" s="5573" t="s">
        <v>56</v>
      </c>
      <c r="R187" s="202"/>
      <c r="S187" s="202"/>
      <c r="T187" s="202"/>
      <c r="U187" s="202"/>
      <c r="V187" s="202"/>
      <c r="W187" s="202"/>
      <c r="X187" s="202"/>
      <c r="Y187" s="202"/>
      <c r="Z187" s="123"/>
      <c r="AA187" s="123"/>
      <c r="AB187" s="125"/>
      <c r="AC187" s="125"/>
      <c r="AD187" s="125"/>
      <c r="AE187" s="125"/>
      <c r="AF187" s="125"/>
      <c r="AG187" s="125"/>
      <c r="AH187" s="125"/>
      <c r="AI187" s="125"/>
    </row>
    <row r="188" spans="1:44" x14ac:dyDescent="0.25">
      <c r="A188" s="6754" t="s">
        <v>306</v>
      </c>
      <c r="B188" s="6755"/>
      <c r="C188" s="5574"/>
      <c r="D188" s="229"/>
      <c r="E188" s="5575"/>
      <c r="F188" s="5417"/>
      <c r="G188" s="5566"/>
      <c r="H188" s="5510"/>
      <c r="I188" s="5425"/>
      <c r="J188" s="5510"/>
      <c r="K188" s="5566"/>
      <c r="L188" s="5510"/>
      <c r="M188" s="5566"/>
      <c r="N188" s="5510"/>
      <c r="O188" s="5425"/>
      <c r="P188" s="195"/>
      <c r="Q188" s="5425"/>
      <c r="R188" s="202"/>
      <c r="S188" s="202"/>
      <c r="T188" s="202"/>
      <c r="U188" s="202"/>
      <c r="V188" s="202"/>
      <c r="W188" s="202"/>
      <c r="X188" s="202"/>
      <c r="Y188" s="202"/>
      <c r="Z188" s="123"/>
      <c r="AA188" s="123"/>
      <c r="AB188" s="125"/>
      <c r="AC188" s="125"/>
      <c r="AD188" s="125"/>
      <c r="AE188" s="125"/>
      <c r="AF188" s="125"/>
      <c r="AG188" s="125"/>
      <c r="AH188" s="125"/>
      <c r="AI188" s="125"/>
    </row>
    <row r="189" spans="1:44" x14ac:dyDescent="0.25">
      <c r="A189" s="6756" t="s">
        <v>307</v>
      </c>
      <c r="B189" s="6757"/>
      <c r="C189" s="2387">
        <f>SUM(D189+E189)</f>
        <v>0</v>
      </c>
      <c r="D189" s="5576">
        <f>SUM(F189+H188+J188+L188+N188+P188)</f>
        <v>0</v>
      </c>
      <c r="E189" s="204">
        <f>SUM(G188+I188+K188+M188+O188+Q188)</f>
        <v>0</v>
      </c>
      <c r="F189" s="5510"/>
      <c r="G189" s="2386"/>
      <c r="H189" s="2300"/>
      <c r="I189" s="2301"/>
      <c r="J189" s="2300"/>
      <c r="K189" s="2386"/>
      <c r="L189" s="2300"/>
      <c r="M189" s="2386"/>
      <c r="N189" s="2300"/>
      <c r="O189" s="2301"/>
      <c r="P189" s="2160"/>
      <c r="Q189" s="2301"/>
      <c r="R189" s="202"/>
      <c r="S189" s="202"/>
      <c r="T189" s="202"/>
      <c r="U189" s="202"/>
      <c r="V189" s="202"/>
      <c r="W189" s="202"/>
      <c r="X189" s="202"/>
      <c r="Y189" s="202"/>
      <c r="Z189" s="123"/>
      <c r="AA189" s="123"/>
      <c r="AB189" s="125"/>
      <c r="AC189" s="125"/>
      <c r="AD189" s="125"/>
      <c r="AE189" s="125"/>
      <c r="AF189" s="125"/>
      <c r="AG189" s="125"/>
      <c r="AH189" s="125"/>
      <c r="AI189" s="125"/>
    </row>
    <row r="190" spans="1:44" x14ac:dyDescent="0.25">
      <c r="A190" s="6775" t="s">
        <v>308</v>
      </c>
      <c r="B190" s="6776"/>
      <c r="C190" s="5577">
        <f>SUM(D190+E190)</f>
        <v>0</v>
      </c>
      <c r="D190" s="2388">
        <f>SUM(F190+H189+J189+L189+N189+P189)</f>
        <v>0</v>
      </c>
      <c r="E190" s="2389">
        <f>SUM(G189+I189+K189+M189+O189+Q189)</f>
        <v>0</v>
      </c>
      <c r="F190" s="5488"/>
      <c r="G190" s="5488">
        <f t="shared" ref="G190:K190" si="30">SUM(G187:G189)</f>
        <v>0</v>
      </c>
      <c r="H190" s="5488">
        <f>SUM(H188:H189)</f>
        <v>0</v>
      </c>
      <c r="I190" s="5488">
        <f>SUM(I188:I189)</f>
        <v>0</v>
      </c>
      <c r="J190" s="5488">
        <f t="shared" si="30"/>
        <v>0</v>
      </c>
      <c r="K190" s="5488">
        <f t="shared" si="30"/>
        <v>0</v>
      </c>
      <c r="L190" s="5488">
        <f t="shared" ref="L190:Q190" si="31">SUM(L187:L189)</f>
        <v>0</v>
      </c>
      <c r="M190" s="5488">
        <f t="shared" si="31"/>
        <v>0</v>
      </c>
      <c r="N190" s="5488">
        <f t="shared" si="31"/>
        <v>0</v>
      </c>
      <c r="O190" s="5488">
        <f t="shared" si="31"/>
        <v>0</v>
      </c>
      <c r="P190" s="5488">
        <f t="shared" si="31"/>
        <v>0</v>
      </c>
      <c r="Q190" s="5488">
        <f t="shared" si="31"/>
        <v>0</v>
      </c>
      <c r="R190" s="202"/>
      <c r="S190" s="202"/>
      <c r="T190" s="202"/>
      <c r="U190" s="202"/>
      <c r="V190" s="202"/>
      <c r="W190" s="202"/>
      <c r="X190" s="202"/>
      <c r="Y190" s="202"/>
      <c r="Z190" s="123"/>
      <c r="AA190" s="123"/>
      <c r="AB190" s="125"/>
      <c r="AC190" s="125"/>
      <c r="AD190" s="125"/>
      <c r="AE190" s="125"/>
      <c r="AF190" s="125"/>
      <c r="AG190" s="125"/>
      <c r="AH190" s="125"/>
      <c r="AI190" s="125"/>
    </row>
    <row r="191" spans="1:44" ht="15" customHeight="1" x14ac:dyDescent="0.25">
      <c r="A191" s="5498" t="s">
        <v>309</v>
      </c>
      <c r="B191" s="5498"/>
      <c r="C191" s="5498">
        <f>SUM(D191+E191)</f>
        <v>0</v>
      </c>
      <c r="D191" s="5498">
        <f>SUM(F191+H191+J191+L191+N191+P191)</f>
        <v>0</v>
      </c>
      <c r="E191" s="5498">
        <f t="shared" ref="E191" si="32">SUM(G191+I191+K191+M191+O191+Q191)</f>
        <v>0</v>
      </c>
      <c r="F191" s="5498"/>
      <c r="G191" s="5498"/>
      <c r="H191" s="5498"/>
      <c r="I191" s="5498"/>
      <c r="J191" s="5498"/>
      <c r="K191" s="5498"/>
      <c r="L191" s="5498"/>
      <c r="M191" s="5498"/>
      <c r="N191" s="5498"/>
      <c r="O191" s="5498"/>
      <c r="P191" s="5498"/>
      <c r="Q191" s="5498"/>
      <c r="R191" s="147"/>
      <c r="S191" s="147"/>
      <c r="T191" s="147"/>
      <c r="U191" s="147"/>
      <c r="V191" s="147"/>
      <c r="W191" s="147"/>
      <c r="X191" s="147"/>
      <c r="Y191" s="147"/>
      <c r="Z191" s="147"/>
      <c r="AA191" s="147"/>
      <c r="AB191" s="148"/>
      <c r="AC191" s="148"/>
      <c r="AD191" s="148"/>
      <c r="AE191" s="148"/>
      <c r="AF191" s="148"/>
      <c r="AG191" s="148"/>
      <c r="AH191" s="148"/>
      <c r="AI191" s="148"/>
    </row>
    <row r="192" spans="1:44" x14ac:dyDescent="0.25">
      <c r="A192" s="6752" t="s">
        <v>50</v>
      </c>
      <c r="B192" s="6753"/>
      <c r="C192" s="5441">
        <f>SUM(C188:C190)</f>
        <v>0</v>
      </c>
      <c r="D192" s="5578">
        <f>SUM(D188:D190)</f>
        <v>0</v>
      </c>
      <c r="E192" s="5442"/>
      <c r="F192" s="2386">
        <f>SUM(F188:F190)</f>
        <v>0</v>
      </c>
      <c r="G192" s="5488"/>
      <c r="H192" s="5488"/>
      <c r="I192" s="5488"/>
      <c r="J192" s="5488"/>
      <c r="K192" s="5488"/>
      <c r="L192" s="5488"/>
      <c r="M192" s="5488"/>
      <c r="N192" s="5488"/>
      <c r="O192" s="5488"/>
      <c r="P192" s="5488"/>
      <c r="Q192" s="5488"/>
      <c r="R192" s="98"/>
      <c r="S192" s="98"/>
      <c r="T192" s="98"/>
      <c r="U192" s="98"/>
      <c r="V192" s="98"/>
      <c r="W192" s="98"/>
      <c r="X192" s="98"/>
      <c r="Y192" s="98"/>
      <c r="Z192" s="98"/>
      <c r="AA192" s="98"/>
      <c r="AB192" s="98"/>
      <c r="AC192" s="98"/>
      <c r="AD192" s="98"/>
      <c r="AE192" s="98"/>
      <c r="AF192" s="98"/>
      <c r="AG192" s="98"/>
      <c r="AH192" s="98"/>
      <c r="AI192" s="98"/>
    </row>
    <row r="193" spans="1:35" x14ac:dyDescent="0.25">
      <c r="A193" s="98" t="s">
        <v>310</v>
      </c>
      <c r="B193" s="98"/>
      <c r="C193" s="98"/>
      <c r="D193" s="98"/>
      <c r="E193" s="98"/>
      <c r="F193" s="98"/>
      <c r="G193" s="235"/>
      <c r="H193" s="235"/>
      <c r="I193" s="235"/>
      <c r="J193" s="235"/>
      <c r="K193" s="235"/>
      <c r="L193" s="235"/>
      <c r="M193" s="235"/>
      <c r="N193" s="235"/>
      <c r="O193" s="235"/>
      <c r="P193" s="235"/>
      <c r="Q193" s="235"/>
      <c r="R193" s="146"/>
      <c r="S193" s="98"/>
      <c r="T193" s="98"/>
      <c r="U193" s="98"/>
      <c r="V193" s="98"/>
      <c r="W193" s="98"/>
      <c r="X193" s="98"/>
      <c r="Y193" s="98"/>
      <c r="Z193" s="98"/>
      <c r="AA193" s="98"/>
      <c r="AB193" s="98"/>
      <c r="AC193" s="98"/>
      <c r="AD193" s="98"/>
      <c r="AE193" s="98"/>
      <c r="AF193" s="98"/>
      <c r="AG193" s="98"/>
      <c r="AH193" s="98"/>
      <c r="AI193" s="98"/>
    </row>
    <row r="194" spans="1:35" x14ac:dyDescent="0.25">
      <c r="A194" s="208" t="s">
        <v>311</v>
      </c>
      <c r="B194" s="209"/>
      <c r="C194" s="210"/>
      <c r="D194" s="210"/>
      <c r="E194" s="210"/>
      <c r="F194" s="207"/>
      <c r="G194" s="5579"/>
      <c r="H194" s="5579"/>
      <c r="I194" s="5579"/>
      <c r="J194" s="5579"/>
      <c r="K194" s="5579"/>
      <c r="L194" s="5579"/>
      <c r="M194" s="5579"/>
      <c r="N194" s="5579"/>
      <c r="O194" s="5579"/>
      <c r="P194" s="5579"/>
      <c r="Q194" s="5580"/>
      <c r="R194" s="146"/>
      <c r="S194" s="98"/>
      <c r="T194" s="98"/>
      <c r="U194" s="98"/>
      <c r="V194" s="98"/>
      <c r="W194" s="98"/>
      <c r="X194" s="98"/>
      <c r="Y194" s="98"/>
      <c r="Z194" s="98"/>
      <c r="AA194" s="98"/>
      <c r="AB194" s="98"/>
      <c r="AC194" s="98"/>
      <c r="AD194" s="98"/>
      <c r="AE194" s="98"/>
      <c r="AF194" s="98"/>
      <c r="AG194" s="98"/>
      <c r="AH194" s="98"/>
      <c r="AI194" s="98"/>
    </row>
    <row r="195" spans="1:35" x14ac:dyDescent="0.25">
      <c r="A195" s="6777" t="s">
        <v>312</v>
      </c>
      <c r="B195" s="6778"/>
      <c r="C195" s="6783" t="s">
        <v>235</v>
      </c>
      <c r="D195" s="6784"/>
      <c r="E195" s="6785"/>
      <c r="F195" s="5560" t="s">
        <v>171</v>
      </c>
      <c r="G195" s="5581"/>
      <c r="H195" s="6769" t="s">
        <v>237</v>
      </c>
      <c r="I195" s="6770"/>
      <c r="J195" s="6769" t="s">
        <v>238</v>
      </c>
      <c r="K195" s="6770"/>
      <c r="L195" s="6769" t="s">
        <v>239</v>
      </c>
      <c r="M195" s="6770"/>
      <c r="N195" s="6769" t="s">
        <v>240</v>
      </c>
      <c r="O195" s="6770"/>
      <c r="P195" s="6771" t="s">
        <v>313</v>
      </c>
      <c r="Q195" s="6772"/>
      <c r="R195" s="98"/>
      <c r="S195" s="98"/>
      <c r="T195" s="98"/>
      <c r="U195" s="98"/>
      <c r="V195" s="98"/>
      <c r="W195" s="98"/>
      <c r="X195" s="98"/>
      <c r="Y195" s="98"/>
      <c r="Z195" s="98"/>
      <c r="AA195" s="98"/>
      <c r="AB195" s="98"/>
      <c r="AC195" s="98"/>
      <c r="AD195" s="98"/>
      <c r="AE195" s="98"/>
      <c r="AF195" s="98"/>
      <c r="AG195" s="98"/>
      <c r="AH195" s="98"/>
      <c r="AI195" s="98"/>
    </row>
    <row r="196" spans="1:35" x14ac:dyDescent="0.25">
      <c r="A196" s="6779"/>
      <c r="B196" s="6780"/>
      <c r="C196" s="6786"/>
      <c r="D196" s="6787"/>
      <c r="E196" s="6788"/>
      <c r="F196" s="5582" t="s">
        <v>236</v>
      </c>
      <c r="G196" s="5581" t="s">
        <v>56</v>
      </c>
      <c r="H196" s="5582" t="s">
        <v>81</v>
      </c>
      <c r="I196" s="5581" t="s">
        <v>56</v>
      </c>
      <c r="J196" s="5582" t="s">
        <v>81</v>
      </c>
      <c r="K196" s="5581" t="s">
        <v>56</v>
      </c>
      <c r="L196" s="5582" t="s">
        <v>81</v>
      </c>
      <c r="M196" s="5581" t="s">
        <v>56</v>
      </c>
      <c r="N196" s="5582" t="s">
        <v>81</v>
      </c>
      <c r="O196" s="5581" t="s">
        <v>56</v>
      </c>
      <c r="P196" s="5582" t="s">
        <v>81</v>
      </c>
      <c r="Q196" s="5581" t="s">
        <v>56</v>
      </c>
      <c r="R196" s="98"/>
      <c r="S196" s="98"/>
      <c r="T196" s="98"/>
      <c r="U196" s="98"/>
      <c r="V196" s="98"/>
      <c r="W196" s="98"/>
      <c r="X196" s="98"/>
      <c r="Y196" s="98"/>
      <c r="Z196" s="98"/>
      <c r="AA196" s="98"/>
      <c r="AB196" s="98"/>
      <c r="AC196" s="98"/>
      <c r="AD196" s="98"/>
      <c r="AE196" s="98"/>
      <c r="AF196" s="98"/>
      <c r="AG196" s="98"/>
      <c r="AH196" s="98"/>
      <c r="AI196" s="98"/>
    </row>
    <row r="197" spans="1:35" ht="21" x14ac:dyDescent="0.25">
      <c r="A197" s="6781"/>
      <c r="B197" s="6782"/>
      <c r="C197" s="5490" t="s">
        <v>55</v>
      </c>
      <c r="D197" s="5490" t="s">
        <v>81</v>
      </c>
      <c r="E197" s="5402" t="s">
        <v>56</v>
      </c>
      <c r="F197" s="5582" t="s">
        <v>81</v>
      </c>
      <c r="G197" s="107"/>
      <c r="H197" s="108"/>
      <c r="I197" s="107"/>
      <c r="J197" s="108"/>
      <c r="K197" s="107"/>
      <c r="L197" s="108"/>
      <c r="M197" s="107"/>
      <c r="N197" s="108"/>
      <c r="O197" s="107"/>
      <c r="P197" s="108"/>
      <c r="Q197" s="107"/>
      <c r="R197" s="98"/>
      <c r="S197" s="98"/>
      <c r="T197" s="98"/>
      <c r="U197" s="98"/>
      <c r="V197" s="98"/>
      <c r="W197" s="98"/>
      <c r="X197" s="98"/>
      <c r="Y197" s="98"/>
      <c r="Z197" s="98"/>
      <c r="AA197" s="98"/>
      <c r="AB197" s="98"/>
      <c r="AC197" s="98"/>
      <c r="AD197" s="98"/>
      <c r="AE197" s="98"/>
      <c r="AF197" s="98"/>
      <c r="AG197" s="98"/>
      <c r="AH197" s="98"/>
      <c r="AI197" s="98"/>
    </row>
    <row r="198" spans="1:35" x14ac:dyDescent="0.25">
      <c r="A198" s="6773" t="s">
        <v>314</v>
      </c>
      <c r="B198" s="6773"/>
      <c r="C198" s="2390">
        <f>SUM(D198+E198)</f>
        <v>0</v>
      </c>
      <c r="D198" s="2390">
        <f>SUM(F198+H197+J197+L197+N197+P197)</f>
        <v>0</v>
      </c>
      <c r="E198" s="211">
        <f>SUM(G197+I197+K197+M197+O197+Q197)</f>
        <v>0</v>
      </c>
      <c r="F198" s="108"/>
      <c r="G198" s="120"/>
      <c r="H198" s="2106"/>
      <c r="I198" s="120"/>
      <c r="J198" s="2106"/>
      <c r="K198" s="120"/>
      <c r="L198" s="2106"/>
      <c r="M198" s="120"/>
      <c r="N198" s="2106"/>
      <c r="O198" s="120"/>
      <c r="P198" s="2106"/>
      <c r="Q198" s="120"/>
      <c r="R198" s="98"/>
      <c r="S198" s="98"/>
      <c r="T198" s="98"/>
      <c r="U198" s="98"/>
      <c r="V198" s="98"/>
      <c r="W198" s="98"/>
      <c r="X198" s="98"/>
      <c r="Y198" s="98"/>
      <c r="Z198" s="98"/>
      <c r="AA198" s="98"/>
      <c r="AB198" s="98"/>
      <c r="AC198" s="98"/>
      <c r="AD198" s="98"/>
      <c r="AE198" s="98"/>
      <c r="AF198" s="98"/>
      <c r="AG198" s="98"/>
      <c r="AH198" s="98"/>
      <c r="AI198" s="98"/>
    </row>
    <row r="199" spans="1:35" x14ac:dyDescent="0.25">
      <c r="A199" s="6774" t="s">
        <v>315</v>
      </c>
      <c r="B199" s="6774"/>
      <c r="C199" s="2391">
        <f>SUM(D199+E199)</f>
        <v>0</v>
      </c>
      <c r="D199" s="2391">
        <f>SUM(F199+H198+J198+L198+N198+P198)</f>
        <v>0</v>
      </c>
      <c r="E199" s="2392">
        <f>SUM(G198+I198+K198+M198+O198+Q198)</f>
        <v>0</v>
      </c>
      <c r="F199" s="2381"/>
      <c r="G199" s="2393">
        <f t="shared" ref="F199:Q200" si="33">SUM(G197:G198)</f>
        <v>0</v>
      </c>
      <c r="H199" s="2394">
        <f t="shared" si="33"/>
        <v>0</v>
      </c>
      <c r="I199" s="2393">
        <f t="shared" si="33"/>
        <v>0</v>
      </c>
      <c r="J199" s="2394">
        <f t="shared" si="33"/>
        <v>0</v>
      </c>
      <c r="K199" s="2393">
        <f t="shared" si="33"/>
        <v>0</v>
      </c>
      <c r="L199" s="2394">
        <f t="shared" si="33"/>
        <v>0</v>
      </c>
      <c r="M199" s="2393">
        <f t="shared" si="33"/>
        <v>0</v>
      </c>
      <c r="N199" s="2394">
        <f t="shared" si="33"/>
        <v>0</v>
      </c>
      <c r="O199" s="2393">
        <f t="shared" si="33"/>
        <v>0</v>
      </c>
      <c r="P199" s="2394">
        <f t="shared" si="33"/>
        <v>0</v>
      </c>
      <c r="Q199" s="2393">
        <f t="shared" si="33"/>
        <v>0</v>
      </c>
      <c r="R199" s="98"/>
      <c r="S199" s="98"/>
      <c r="T199" s="98"/>
      <c r="U199" s="98"/>
      <c r="V199" s="98"/>
      <c r="W199" s="98"/>
      <c r="X199" s="98"/>
      <c r="Y199" s="98"/>
      <c r="Z199" s="98"/>
      <c r="AA199" s="98"/>
      <c r="AB199" s="98"/>
      <c r="AC199" s="98"/>
      <c r="AD199" s="98"/>
      <c r="AE199" s="98"/>
      <c r="AF199" s="98"/>
      <c r="AG199" s="98"/>
      <c r="AH199" s="98"/>
      <c r="AI199" s="98"/>
    </row>
    <row r="200" spans="1:35" x14ac:dyDescent="0.25">
      <c r="A200" s="6774" t="s">
        <v>316</v>
      </c>
      <c r="B200" s="6774"/>
      <c r="C200" s="2395">
        <f>SUM(C198+C199)</f>
        <v>0</v>
      </c>
      <c r="D200" s="2395">
        <f>SUM(F200+H199+J199+L199+N199+P199)</f>
        <v>0</v>
      </c>
      <c r="E200" s="2396">
        <f>SUM(G199+I199+K199+M199+O199+Q199)</f>
        <v>0</v>
      </c>
      <c r="F200" s="5491">
        <f t="shared" si="33"/>
        <v>0</v>
      </c>
      <c r="G200" s="5491">
        <f t="shared" si="33"/>
        <v>0</v>
      </c>
      <c r="H200" s="2394">
        <f t="shared" si="33"/>
        <v>0</v>
      </c>
      <c r="I200" s="2394">
        <f t="shared" si="33"/>
        <v>0</v>
      </c>
      <c r="J200" s="2394">
        <f t="shared" si="33"/>
        <v>0</v>
      </c>
      <c r="K200" s="2394">
        <f t="shared" si="33"/>
        <v>0</v>
      </c>
      <c r="L200" s="2394">
        <f t="shared" si="33"/>
        <v>0</v>
      </c>
      <c r="M200" s="2394">
        <f t="shared" si="33"/>
        <v>0</v>
      </c>
      <c r="N200" s="2394">
        <f t="shared" si="33"/>
        <v>0</v>
      </c>
      <c r="O200" s="2394">
        <f t="shared" si="33"/>
        <v>0</v>
      </c>
      <c r="P200" s="2394">
        <f t="shared" si="33"/>
        <v>0</v>
      </c>
      <c r="Q200" s="2394">
        <f t="shared" si="33"/>
        <v>0</v>
      </c>
      <c r="R200" s="98"/>
      <c r="S200" s="98"/>
      <c r="T200" s="98"/>
      <c r="U200" s="98"/>
      <c r="V200" s="98"/>
      <c r="W200" s="98"/>
      <c r="X200" s="98"/>
      <c r="Y200" s="98"/>
      <c r="Z200" s="98"/>
      <c r="AA200" s="98"/>
      <c r="AB200" s="98"/>
      <c r="AC200" s="98"/>
      <c r="AD200" s="98"/>
      <c r="AE200" s="98"/>
      <c r="AF200" s="98"/>
      <c r="AG200" s="98"/>
      <c r="AH200" s="98"/>
      <c r="AI200" s="98"/>
    </row>
    <row r="201" spans="1:35" x14ac:dyDescent="0.25">
      <c r="G201" s="232"/>
    </row>
    <row r="202" spans="1:35" x14ac:dyDescent="0.25">
      <c r="A202" s="208" t="s">
        <v>317</v>
      </c>
      <c r="B202" s="208"/>
      <c r="C202" s="208"/>
      <c r="D202" s="208"/>
      <c r="E202" s="208"/>
      <c r="F202" s="208"/>
      <c r="G202" s="231"/>
      <c r="H202" s="214"/>
      <c r="I202" s="214"/>
      <c r="J202" s="214"/>
      <c r="K202" s="214"/>
      <c r="L202" s="214"/>
      <c r="M202" s="214"/>
      <c r="N202" s="214"/>
      <c r="O202" s="214"/>
      <c r="P202" s="214"/>
      <c r="Q202" s="214"/>
      <c r="R202" s="214"/>
      <c r="S202" s="214"/>
      <c r="T202" s="214"/>
      <c r="U202" s="214"/>
      <c r="V202" s="214"/>
      <c r="W202" s="98"/>
      <c r="X202" s="98"/>
      <c r="Y202" s="98"/>
      <c r="Z202" s="98"/>
      <c r="AA202" s="98"/>
      <c r="AB202" s="98"/>
      <c r="AC202" s="98"/>
    </row>
    <row r="203" spans="1:35" x14ac:dyDescent="0.25">
      <c r="A203" s="6792" t="s">
        <v>318</v>
      </c>
      <c r="B203" s="6793"/>
      <c r="C203" s="6798" t="s">
        <v>50</v>
      </c>
      <c r="D203" s="6799"/>
      <c r="E203" s="6800"/>
      <c r="F203" s="6804" t="s">
        <v>171</v>
      </c>
      <c r="G203" s="6805"/>
      <c r="H203" s="6805"/>
      <c r="I203" s="6805"/>
      <c r="J203" s="6805"/>
      <c r="K203" s="6805"/>
      <c r="L203" s="6805"/>
      <c r="M203" s="6805"/>
      <c r="N203" s="6805"/>
      <c r="O203" s="6805"/>
      <c r="P203" s="6805"/>
      <c r="Q203" s="6805"/>
      <c r="R203" s="6805"/>
      <c r="S203" s="6805"/>
      <c r="T203" s="6805"/>
      <c r="U203" s="6805"/>
      <c r="V203" s="6805"/>
      <c r="W203" s="6805"/>
      <c r="X203" s="6805"/>
      <c r="Y203" s="6805"/>
      <c r="Z203" s="6805"/>
      <c r="AA203" s="6805"/>
      <c r="AB203" s="6805"/>
      <c r="AC203" s="6806"/>
      <c r="AD203" s="6807" t="s">
        <v>319</v>
      </c>
      <c r="AE203" s="6808"/>
    </row>
    <row r="204" spans="1:35" x14ac:dyDescent="0.25">
      <c r="A204" s="6794"/>
      <c r="B204" s="6795"/>
      <c r="C204" s="6801"/>
      <c r="D204" s="6802"/>
      <c r="E204" s="6803"/>
      <c r="F204" s="6811" t="s">
        <v>320</v>
      </c>
      <c r="G204" s="6812"/>
      <c r="H204" s="6813" t="s">
        <v>321</v>
      </c>
      <c r="I204" s="6814"/>
      <c r="J204" s="6813" t="s">
        <v>322</v>
      </c>
      <c r="K204" s="6814"/>
      <c r="L204" s="6813" t="s">
        <v>323</v>
      </c>
      <c r="M204" s="6814"/>
      <c r="N204" s="6813" t="s">
        <v>324</v>
      </c>
      <c r="O204" s="6814"/>
      <c r="P204" s="6813" t="s">
        <v>325</v>
      </c>
      <c r="Q204" s="6814"/>
      <c r="R204" s="6813" t="s">
        <v>326</v>
      </c>
      <c r="S204" s="6814"/>
      <c r="T204" s="6789" t="s">
        <v>327</v>
      </c>
      <c r="U204" s="6790"/>
      <c r="V204" s="6789" t="s">
        <v>328</v>
      </c>
      <c r="W204" s="6790"/>
      <c r="X204" s="6789" t="s">
        <v>329</v>
      </c>
      <c r="Y204" s="6790"/>
      <c r="Z204" s="6703" t="s">
        <v>236</v>
      </c>
      <c r="AA204" s="6704"/>
      <c r="AB204" s="6703" t="s">
        <v>237</v>
      </c>
      <c r="AC204" s="6791"/>
      <c r="AD204" s="6809"/>
      <c r="AE204" s="6810"/>
    </row>
    <row r="205" spans="1:35" x14ac:dyDescent="0.25">
      <c r="A205" s="6796"/>
      <c r="B205" s="6797"/>
      <c r="C205" s="5583" t="s">
        <v>330</v>
      </c>
      <c r="D205" s="5584" t="s">
        <v>81</v>
      </c>
      <c r="E205" s="5585" t="s">
        <v>56</v>
      </c>
      <c r="F205" s="5586" t="s">
        <v>81</v>
      </c>
      <c r="G205" s="5587" t="s">
        <v>56</v>
      </c>
      <c r="H205" s="5586" t="s">
        <v>81</v>
      </c>
      <c r="I205" s="5587" t="s">
        <v>56</v>
      </c>
      <c r="J205" s="5586" t="s">
        <v>81</v>
      </c>
      <c r="K205" s="5587" t="s">
        <v>56</v>
      </c>
      <c r="L205" s="5586" t="s">
        <v>81</v>
      </c>
      <c r="M205" s="5587" t="s">
        <v>56</v>
      </c>
      <c r="N205" s="5586" t="s">
        <v>81</v>
      </c>
      <c r="O205" s="5587" t="s">
        <v>56</v>
      </c>
      <c r="P205" s="5586" t="s">
        <v>81</v>
      </c>
      <c r="Q205" s="5587" t="s">
        <v>56</v>
      </c>
      <c r="R205" s="5586" t="s">
        <v>81</v>
      </c>
      <c r="S205" s="5587" t="s">
        <v>56</v>
      </c>
      <c r="T205" s="5586" t="s">
        <v>81</v>
      </c>
      <c r="U205" s="5587" t="s">
        <v>56</v>
      </c>
      <c r="V205" s="5586" t="s">
        <v>81</v>
      </c>
      <c r="W205" s="5587" t="s">
        <v>56</v>
      </c>
      <c r="X205" s="5586" t="s">
        <v>81</v>
      </c>
      <c r="Y205" s="5587" t="s">
        <v>56</v>
      </c>
      <c r="Z205" s="5586" t="s">
        <v>81</v>
      </c>
      <c r="AA205" s="5587" t="s">
        <v>56</v>
      </c>
      <c r="AB205" s="5586" t="s">
        <v>81</v>
      </c>
      <c r="AC205" s="5588" t="s">
        <v>56</v>
      </c>
      <c r="AD205" s="5589" t="s">
        <v>81</v>
      </c>
      <c r="AE205" s="5587" t="s">
        <v>56</v>
      </c>
    </row>
    <row r="206" spans="1:35" x14ac:dyDescent="0.25">
      <c r="A206" s="6815" t="s">
        <v>331</v>
      </c>
      <c r="B206" s="5590" t="s">
        <v>250</v>
      </c>
      <c r="C206" s="5591">
        <f>SUM(D206+E206)</f>
        <v>0</v>
      </c>
      <c r="D206" s="230">
        <f>SUM(F206+H206+J206+L206+N206+P206+R206+T206+V206+X206+Z206+AB206)</f>
        <v>0</v>
      </c>
      <c r="E206" s="5592">
        <f>SUM(G206+I206+K206+M206+O206+Q206+S206+U206+W206+Y206+AA206+AC206)</f>
        <v>0</v>
      </c>
      <c r="F206" s="5593"/>
      <c r="G206" s="5594"/>
      <c r="H206" s="5593"/>
      <c r="I206" s="5594"/>
      <c r="J206" s="5593"/>
      <c r="K206" s="5594"/>
      <c r="L206" s="5593"/>
      <c r="M206" s="5594"/>
      <c r="N206" s="5593"/>
      <c r="O206" s="5594"/>
      <c r="P206" s="5593"/>
      <c r="Q206" s="5595"/>
      <c r="R206" s="5593"/>
      <c r="S206" s="5595"/>
      <c r="T206" s="5593"/>
      <c r="U206" s="5594"/>
      <c r="V206" s="5593"/>
      <c r="W206" s="5594"/>
      <c r="X206" s="5593"/>
      <c r="Y206" s="5595"/>
      <c r="Z206" s="5593"/>
      <c r="AA206" s="5595"/>
      <c r="AB206" s="5593"/>
      <c r="AC206" s="5596"/>
      <c r="AD206" s="5594"/>
      <c r="AE206" s="5595"/>
    </row>
    <row r="207" spans="1:35" x14ac:dyDescent="0.25">
      <c r="A207" s="6816"/>
      <c r="B207" s="2406" t="s">
        <v>332</v>
      </c>
      <c r="C207" s="5597">
        <f>SUM(D207+E207)</f>
        <v>0</v>
      </c>
      <c r="D207" s="215">
        <f>SUM(F207+H207+J207+L207+N207+P207+R207+T207+V207+X207+Z207+AB207)</f>
        <v>0</v>
      </c>
      <c r="E207" s="216">
        <f>SUM(G207+I207+K207+M207+O207+Q207+S207+U207+W207+Y207+AA207+AC207)</f>
        <v>0</v>
      </c>
      <c r="F207" s="2397"/>
      <c r="G207" s="2398"/>
      <c r="H207" s="2397"/>
      <c r="I207" s="2398"/>
      <c r="J207" s="2397"/>
      <c r="K207" s="2398"/>
      <c r="L207" s="2397"/>
      <c r="M207" s="2398"/>
      <c r="N207" s="2397"/>
      <c r="O207" s="2398"/>
      <c r="P207" s="2397"/>
      <c r="Q207" s="2399"/>
      <c r="R207" s="2397"/>
      <c r="S207" s="2399"/>
      <c r="T207" s="2397"/>
      <c r="U207" s="2398"/>
      <c r="V207" s="2397"/>
      <c r="W207" s="2398"/>
      <c r="X207" s="2397"/>
      <c r="Y207" s="2399"/>
      <c r="Z207" s="2397"/>
      <c r="AA207" s="2399"/>
      <c r="AB207" s="2397"/>
      <c r="AC207" s="2400"/>
      <c r="AD207" s="2401"/>
      <c r="AE207" s="2399"/>
    </row>
    <row r="208" spans="1:35" x14ac:dyDescent="0.25">
      <c r="A208" s="6817" t="s">
        <v>122</v>
      </c>
      <c r="B208" s="6817"/>
      <c r="C208" s="5598">
        <f>SUM(D208+E208)</f>
        <v>0</v>
      </c>
      <c r="D208" s="5599">
        <f>SUM(D206+D207)</f>
        <v>0</v>
      </c>
      <c r="E208" s="5600">
        <f>SUM(E206+E207)</f>
        <v>0</v>
      </c>
      <c r="F208" s="5598">
        <f>SUM(F206+F207)</f>
        <v>0</v>
      </c>
      <c r="G208" s="5601">
        <f t="shared" ref="G208:AC208" si="34">SUM(G206+G207)</f>
        <v>0</v>
      </c>
      <c r="H208" s="5598">
        <f t="shared" si="34"/>
        <v>0</v>
      </c>
      <c r="I208" s="5601">
        <f t="shared" si="34"/>
        <v>0</v>
      </c>
      <c r="J208" s="5598">
        <f t="shared" si="34"/>
        <v>0</v>
      </c>
      <c r="K208" s="5601">
        <f t="shared" si="34"/>
        <v>0</v>
      </c>
      <c r="L208" s="5598">
        <f t="shared" si="34"/>
        <v>0</v>
      </c>
      <c r="M208" s="5601">
        <f t="shared" si="34"/>
        <v>0</v>
      </c>
      <c r="N208" s="5598">
        <f t="shared" si="34"/>
        <v>0</v>
      </c>
      <c r="O208" s="5601">
        <f t="shared" si="34"/>
        <v>0</v>
      </c>
      <c r="P208" s="5598">
        <f t="shared" si="34"/>
        <v>0</v>
      </c>
      <c r="Q208" s="5601">
        <f t="shared" si="34"/>
        <v>0</v>
      </c>
      <c r="R208" s="5598">
        <f t="shared" si="34"/>
        <v>0</v>
      </c>
      <c r="S208" s="5601">
        <f t="shared" si="34"/>
        <v>0</v>
      </c>
      <c r="T208" s="5598">
        <f t="shared" si="34"/>
        <v>0</v>
      </c>
      <c r="U208" s="5601">
        <f t="shared" si="34"/>
        <v>0</v>
      </c>
      <c r="V208" s="5598">
        <f t="shared" si="34"/>
        <v>0</v>
      </c>
      <c r="W208" s="5601">
        <f t="shared" si="34"/>
        <v>0</v>
      </c>
      <c r="X208" s="5598">
        <f t="shared" si="34"/>
        <v>0</v>
      </c>
      <c r="Y208" s="5601">
        <f t="shared" si="34"/>
        <v>0</v>
      </c>
      <c r="Z208" s="5598">
        <f t="shared" si="34"/>
        <v>0</v>
      </c>
      <c r="AA208" s="5601">
        <f t="shared" si="34"/>
        <v>0</v>
      </c>
      <c r="AB208" s="5598">
        <f t="shared" si="34"/>
        <v>0</v>
      </c>
      <c r="AC208" s="5602">
        <f t="shared" si="34"/>
        <v>0</v>
      </c>
      <c r="AD208" s="5603">
        <f>SUM(AD206+AD207)</f>
        <v>0</v>
      </c>
      <c r="AE208" s="5601">
        <f>SUM(AE206+AE207)</f>
        <v>0</v>
      </c>
    </row>
    <row r="209" spans="1:29" x14ac:dyDescent="0.25">
      <c r="A209" s="217" t="s">
        <v>333</v>
      </c>
      <c r="B209" s="218"/>
      <c r="C209" s="218"/>
      <c r="D209" s="218"/>
      <c r="E209" s="218"/>
      <c r="F209" s="218"/>
      <c r="G209" s="5604"/>
      <c r="H209" s="5604"/>
      <c r="I209" s="5604"/>
      <c r="J209" s="5604"/>
      <c r="K209" s="5604"/>
      <c r="L209" s="5604"/>
      <c r="M209" s="5604"/>
      <c r="N209" s="5604"/>
      <c r="O209" s="5605"/>
      <c r="P209" s="219"/>
      <c r="Q209" s="219"/>
      <c r="R209" s="219"/>
      <c r="S209" s="219"/>
      <c r="T209" s="219"/>
      <c r="U209" s="219"/>
      <c r="V209" s="219"/>
      <c r="W209" s="219"/>
      <c r="X209" s="219"/>
      <c r="Y209" s="219"/>
      <c r="Z209" s="214"/>
      <c r="AA209" s="214"/>
      <c r="AB209" s="214"/>
      <c r="AC209" s="214"/>
    </row>
    <row r="210" spans="1:29" ht="15" customHeight="1" x14ac:dyDescent="0.25">
      <c r="A210" s="6792" t="s">
        <v>334</v>
      </c>
      <c r="B210" s="6793"/>
      <c r="C210" s="6798" t="s">
        <v>50</v>
      </c>
      <c r="D210" s="6818"/>
      <c r="E210" s="6800"/>
      <c r="F210" s="6819" t="s">
        <v>171</v>
      </c>
      <c r="G210" s="6820"/>
      <c r="H210" s="6820"/>
      <c r="I210" s="6820"/>
      <c r="J210" s="6820"/>
      <c r="K210" s="6820"/>
      <c r="L210" s="6820"/>
      <c r="M210" s="6820"/>
      <c r="N210" s="6820"/>
      <c r="O210" s="6821"/>
      <c r="P210" s="6822" t="s">
        <v>335</v>
      </c>
      <c r="Q210" s="6823"/>
      <c r="R210" s="6840" t="s">
        <v>111</v>
      </c>
      <c r="S210" s="6823"/>
      <c r="T210" s="6842" t="s">
        <v>336</v>
      </c>
      <c r="U210" s="6843"/>
      <c r="V210" s="6843"/>
      <c r="W210" s="6844"/>
      <c r="X210" s="220"/>
      <c r="Y210" s="220"/>
      <c r="Z210" s="148"/>
      <c r="AA210" s="148"/>
      <c r="AB210" s="148"/>
      <c r="AC210" s="148"/>
    </row>
    <row r="211" spans="1:29" ht="15" customHeight="1" x14ac:dyDescent="0.25">
      <c r="A211" s="6794"/>
      <c r="B211" s="6795"/>
      <c r="C211" s="6801"/>
      <c r="D211" s="6802"/>
      <c r="E211" s="6803"/>
      <c r="F211" s="6845" t="s">
        <v>173</v>
      </c>
      <c r="G211" s="6845"/>
      <c r="H211" s="6845" t="s">
        <v>174</v>
      </c>
      <c r="I211" s="6845"/>
      <c r="J211" s="6845" t="s">
        <v>254</v>
      </c>
      <c r="K211" s="6845"/>
      <c r="L211" s="6845" t="s">
        <v>337</v>
      </c>
      <c r="M211" s="6845"/>
      <c r="N211" s="6845" t="s">
        <v>338</v>
      </c>
      <c r="O211" s="6846"/>
      <c r="P211" s="6824"/>
      <c r="Q211" s="6825"/>
      <c r="R211" s="6841"/>
      <c r="S211" s="6825"/>
      <c r="T211" s="6826" t="s">
        <v>339</v>
      </c>
      <c r="U211" s="6847" t="s">
        <v>340</v>
      </c>
      <c r="V211" s="6826" t="s">
        <v>341</v>
      </c>
      <c r="W211" s="6826" t="s">
        <v>342</v>
      </c>
      <c r="X211" s="220"/>
      <c r="Y211" s="220"/>
      <c r="Z211" s="148"/>
      <c r="AA211" s="148"/>
      <c r="AB211" s="148"/>
      <c r="AC211" s="148"/>
    </row>
    <row r="212" spans="1:29" ht="16.5" customHeight="1" x14ac:dyDescent="0.25">
      <c r="A212" s="6796"/>
      <c r="B212" s="6797"/>
      <c r="C212" s="5583" t="s">
        <v>330</v>
      </c>
      <c r="D212" s="5584" t="s">
        <v>81</v>
      </c>
      <c r="E212" s="5585" t="s">
        <v>56</v>
      </c>
      <c r="F212" s="5586" t="s">
        <v>81</v>
      </c>
      <c r="G212" s="5587" t="s">
        <v>56</v>
      </c>
      <c r="H212" s="5586" t="s">
        <v>81</v>
      </c>
      <c r="I212" s="5587" t="s">
        <v>56</v>
      </c>
      <c r="J212" s="5586" t="s">
        <v>81</v>
      </c>
      <c r="K212" s="5587" t="s">
        <v>56</v>
      </c>
      <c r="L212" s="5586" t="s">
        <v>81</v>
      </c>
      <c r="M212" s="5587" t="s">
        <v>56</v>
      </c>
      <c r="N212" s="5586" t="s">
        <v>81</v>
      </c>
      <c r="O212" s="5588" t="s">
        <v>56</v>
      </c>
      <c r="P212" s="5608" t="s">
        <v>81</v>
      </c>
      <c r="Q212" s="5609" t="s">
        <v>56</v>
      </c>
      <c r="R212" s="5610" t="s">
        <v>81</v>
      </c>
      <c r="S212" s="5609" t="s">
        <v>56</v>
      </c>
      <c r="T212" s="6827"/>
      <c r="U212" s="6848"/>
      <c r="V212" s="6827"/>
      <c r="W212" s="6827"/>
      <c r="X212" s="220"/>
      <c r="Y212" s="220"/>
      <c r="Z212" s="220"/>
      <c r="AA212" s="220"/>
      <c r="AB212" s="220"/>
      <c r="AC212" s="220"/>
    </row>
    <row r="213" spans="1:29" ht="15" customHeight="1" x14ac:dyDescent="0.25">
      <c r="A213" s="6828" t="s">
        <v>360</v>
      </c>
      <c r="B213" s="6829"/>
      <c r="C213" s="5598">
        <f>SUM(D213+E213)</f>
        <v>0</v>
      </c>
      <c r="D213" s="5599">
        <f>SUM(F213+H213+J213+L213+N213)</f>
        <v>0</v>
      </c>
      <c r="E213" s="5600">
        <f>SUM(G213+I213+K213+M213+O213)</f>
        <v>0</v>
      </c>
      <c r="F213" s="5611"/>
      <c r="G213" s="5612"/>
      <c r="H213" s="5611"/>
      <c r="I213" s="5612"/>
      <c r="J213" s="5611"/>
      <c r="K213" s="5612"/>
      <c r="L213" s="5611"/>
      <c r="M213" s="5612"/>
      <c r="N213" s="5611"/>
      <c r="O213" s="5613"/>
      <c r="P213" s="5612"/>
      <c r="Q213" s="5614"/>
      <c r="R213" s="5612"/>
      <c r="S213" s="5614"/>
      <c r="T213" s="5615"/>
      <c r="U213" s="5614"/>
      <c r="V213" s="5615"/>
      <c r="W213" s="5615"/>
      <c r="X213" s="221"/>
      <c r="Y213" s="220"/>
      <c r="Z213" s="148"/>
      <c r="AA213" s="148"/>
      <c r="AB213" s="148"/>
      <c r="AC213" s="148"/>
    </row>
    <row r="214" spans="1:29" ht="24" customHeight="1" x14ac:dyDescent="0.25">
      <c r="A214" s="222" t="s">
        <v>343</v>
      </c>
      <c r="B214" s="222"/>
      <c r="C214" s="222"/>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4"/>
      <c r="AA214" s="214"/>
      <c r="AB214" s="214"/>
      <c r="AC214" s="214"/>
    </row>
    <row r="215" spans="1:29" x14ac:dyDescent="0.25">
      <c r="A215" s="6830" t="s">
        <v>334</v>
      </c>
      <c r="B215" s="6831"/>
      <c r="C215" s="6834" t="s">
        <v>175</v>
      </c>
      <c r="D215" s="6835"/>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4"/>
      <c r="AA215" s="214"/>
      <c r="AB215" s="214"/>
      <c r="AC215" s="214"/>
    </row>
    <row r="216" spans="1:29" x14ac:dyDescent="0.25">
      <c r="A216" s="6832"/>
      <c r="B216" s="6833"/>
      <c r="C216" s="5617" t="s">
        <v>81</v>
      </c>
      <c r="D216" s="5618" t="s">
        <v>56</v>
      </c>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4"/>
      <c r="AA216" s="214"/>
      <c r="AB216" s="214"/>
      <c r="AC216" s="214"/>
    </row>
    <row r="217" spans="1:29" ht="17.25" customHeight="1" x14ac:dyDescent="0.25">
      <c r="A217" s="6836" t="s">
        <v>344</v>
      </c>
      <c r="B217" s="6837"/>
      <c r="C217" s="5619"/>
      <c r="D217" s="5620"/>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4"/>
      <c r="AA217" s="214"/>
      <c r="AB217" s="214"/>
      <c r="AC217" s="214"/>
    </row>
    <row r="218" spans="1:29" ht="21" customHeight="1" x14ac:dyDescent="0.25">
      <c r="A218" s="6838" t="s">
        <v>345</v>
      </c>
      <c r="B218" s="6839"/>
      <c r="C218" s="2402"/>
      <c r="D218" s="2403"/>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4"/>
      <c r="AA218" s="214"/>
      <c r="AB218" s="214"/>
      <c r="AC218" s="214"/>
    </row>
    <row r="219" spans="1:29" ht="29.25" customHeight="1" x14ac:dyDescent="0.25">
      <c r="A219" s="6838" t="s">
        <v>346</v>
      </c>
      <c r="B219" s="6839"/>
      <c r="C219" s="2402"/>
      <c r="D219" s="2403"/>
      <c r="E219" s="219"/>
      <c r="F219" s="219"/>
      <c r="G219" s="219"/>
      <c r="H219" s="219"/>
      <c r="I219" s="219"/>
      <c r="J219" s="219"/>
      <c r="K219" s="219"/>
      <c r="L219" s="219"/>
      <c r="M219" s="219"/>
      <c r="N219" s="219"/>
      <c r="O219" s="219"/>
      <c r="T219" s="219"/>
      <c r="U219" s="219"/>
      <c r="V219" s="219"/>
      <c r="W219" s="219"/>
      <c r="X219" s="219"/>
      <c r="Y219" s="219"/>
      <c r="Z219" s="214"/>
      <c r="AA219" s="214"/>
      <c r="AB219" s="214"/>
      <c r="AC219" s="214"/>
    </row>
    <row r="220" spans="1:29" ht="30.75" customHeight="1" x14ac:dyDescent="0.25">
      <c r="A220" s="6855" t="s">
        <v>347</v>
      </c>
      <c r="B220" s="6856"/>
      <c r="C220" s="5621"/>
      <c r="D220" s="5622"/>
      <c r="E220" s="219"/>
      <c r="F220" s="219"/>
    </row>
    <row r="222" spans="1:29" x14ac:dyDescent="0.25">
      <c r="A222" s="233" t="s">
        <v>348</v>
      </c>
      <c r="B222" s="233"/>
      <c r="C222" s="233"/>
      <c r="D222" s="148"/>
      <c r="E222" s="2216"/>
    </row>
    <row r="223" spans="1:29" x14ac:dyDescent="0.25">
      <c r="A223" s="6857" t="s">
        <v>349</v>
      </c>
      <c r="B223" s="6858"/>
      <c r="C223" s="6703" t="s">
        <v>350</v>
      </c>
      <c r="D223" s="6863"/>
      <c r="E223" s="6704"/>
    </row>
    <row r="224" spans="1:29" x14ac:dyDescent="0.25">
      <c r="A224" s="6859"/>
      <c r="B224" s="6860"/>
      <c r="C224" s="6864" t="s">
        <v>351</v>
      </c>
      <c r="D224" s="6703" t="s">
        <v>352</v>
      </c>
      <c r="E224" s="6704"/>
    </row>
    <row r="225" spans="1:5" ht="21" x14ac:dyDescent="0.25">
      <c r="A225" s="6861"/>
      <c r="B225" s="6862"/>
      <c r="C225" s="6865"/>
      <c r="D225" s="5623" t="s">
        <v>353</v>
      </c>
      <c r="E225" s="5624" t="s">
        <v>354</v>
      </c>
    </row>
    <row r="226" spans="1:5" x14ac:dyDescent="0.25">
      <c r="A226" s="6849" t="s">
        <v>355</v>
      </c>
      <c r="B226" s="6850"/>
      <c r="C226" s="5625"/>
      <c r="D226" s="5626"/>
      <c r="E226" s="5627"/>
    </row>
    <row r="227" spans="1:5" x14ac:dyDescent="0.25">
      <c r="A227" s="6851" t="s">
        <v>356</v>
      </c>
      <c r="B227" s="6852"/>
      <c r="C227" s="2404"/>
      <c r="D227" s="2405"/>
      <c r="E227" s="5628"/>
    </row>
    <row r="228" spans="1:5" x14ac:dyDescent="0.25">
      <c r="A228" s="6851" t="s">
        <v>357</v>
      </c>
      <c r="B228" s="6852"/>
      <c r="C228" s="2405"/>
      <c r="D228" s="2405"/>
      <c r="E228" s="5628"/>
    </row>
    <row r="229" spans="1:5" x14ac:dyDescent="0.25">
      <c r="A229" s="6851" t="s">
        <v>358</v>
      </c>
      <c r="B229" s="6852"/>
      <c r="C229" s="2405"/>
      <c r="D229" s="2405"/>
      <c r="E229" s="5628"/>
    </row>
    <row r="230" spans="1:5" x14ac:dyDescent="0.25">
      <c r="A230" s="6853" t="s">
        <v>359</v>
      </c>
      <c r="B230" s="6854"/>
      <c r="C230" s="2407"/>
      <c r="D230" s="2408"/>
      <c r="E230" s="2409"/>
    </row>
  </sheetData>
  <mergeCells count="240">
    <mergeCell ref="A226:B226"/>
    <mergeCell ref="A227:B227"/>
    <mergeCell ref="A228:B228"/>
    <mergeCell ref="A229:B229"/>
    <mergeCell ref="A230:B230"/>
    <mergeCell ref="A219:B219"/>
    <mergeCell ref="A220:B220"/>
    <mergeCell ref="A223:B225"/>
    <mergeCell ref="C223:E223"/>
    <mergeCell ref="C224:C225"/>
    <mergeCell ref="D224:E224"/>
    <mergeCell ref="A213:B213"/>
    <mergeCell ref="A215:B216"/>
    <mergeCell ref="C215:D215"/>
    <mergeCell ref="A217:B217"/>
    <mergeCell ref="A218:B218"/>
    <mergeCell ref="R210:S211"/>
    <mergeCell ref="T210:W210"/>
    <mergeCell ref="F211:G211"/>
    <mergeCell ref="H211:I211"/>
    <mergeCell ref="J211:K211"/>
    <mergeCell ref="L211:M211"/>
    <mergeCell ref="N211:O211"/>
    <mergeCell ref="T211:T212"/>
    <mergeCell ref="U211:U212"/>
    <mergeCell ref="V211:V212"/>
    <mergeCell ref="A206:A207"/>
    <mergeCell ref="A208:B208"/>
    <mergeCell ref="A210:B212"/>
    <mergeCell ref="C210:E211"/>
    <mergeCell ref="F210:O210"/>
    <mergeCell ref="P210:Q211"/>
    <mergeCell ref="R204:S204"/>
    <mergeCell ref="T204:U204"/>
    <mergeCell ref="V204:W204"/>
    <mergeCell ref="W211:W212"/>
    <mergeCell ref="X204:Y204"/>
    <mergeCell ref="Z204:AA204"/>
    <mergeCell ref="AB204:AC204"/>
    <mergeCell ref="A203:B205"/>
    <mergeCell ref="C203:E204"/>
    <mergeCell ref="F203:AC203"/>
    <mergeCell ref="AD203:AE204"/>
    <mergeCell ref="F204:G204"/>
    <mergeCell ref="H204:I204"/>
    <mergeCell ref="J204:K204"/>
    <mergeCell ref="L204:M204"/>
    <mergeCell ref="N204:O204"/>
    <mergeCell ref="P204:Q204"/>
    <mergeCell ref="L195:M195"/>
    <mergeCell ref="N195:O195"/>
    <mergeCell ref="P195:Q195"/>
    <mergeCell ref="A198:B198"/>
    <mergeCell ref="A199:B199"/>
    <mergeCell ref="A200:B200"/>
    <mergeCell ref="A190:B190"/>
    <mergeCell ref="A192:B192"/>
    <mergeCell ref="A195:B197"/>
    <mergeCell ref="C195:E196"/>
    <mergeCell ref="H195:I195"/>
    <mergeCell ref="J195:K195"/>
    <mergeCell ref="J186:K186"/>
    <mergeCell ref="L186:M186"/>
    <mergeCell ref="N186:O186"/>
    <mergeCell ref="P186:Q186"/>
    <mergeCell ref="A188:B188"/>
    <mergeCell ref="A189:B189"/>
    <mergeCell ref="J175:K175"/>
    <mergeCell ref="L175:M175"/>
    <mergeCell ref="N175:O175"/>
    <mergeCell ref="A177:A179"/>
    <mergeCell ref="A180:A182"/>
    <mergeCell ref="A185:B187"/>
    <mergeCell ref="C185:E186"/>
    <mergeCell ref="F185:Q185"/>
    <mergeCell ref="F186:G186"/>
    <mergeCell ref="H186:I186"/>
    <mergeCell ref="AJ165:AK165"/>
    <mergeCell ref="AL165:AM165"/>
    <mergeCell ref="A167:A169"/>
    <mergeCell ref="A170:A172"/>
    <mergeCell ref="A174:A176"/>
    <mergeCell ref="B174:B176"/>
    <mergeCell ref="C174:E175"/>
    <mergeCell ref="F174:O174"/>
    <mergeCell ref="F175:G175"/>
    <mergeCell ref="H175:I175"/>
    <mergeCell ref="X165:Y165"/>
    <mergeCell ref="Z165:AA165"/>
    <mergeCell ref="AB165:AC165"/>
    <mergeCell ref="AD165:AE165"/>
    <mergeCell ref="AF165:AG165"/>
    <mergeCell ref="AH165:AI165"/>
    <mergeCell ref="C164:E165"/>
    <mergeCell ref="F164:AM164"/>
    <mergeCell ref="H165:I165"/>
    <mergeCell ref="J165:K165"/>
    <mergeCell ref="L165:M165"/>
    <mergeCell ref="N165:O165"/>
    <mergeCell ref="P165:Q165"/>
    <mergeCell ref="R165:S165"/>
    <mergeCell ref="T165:U165"/>
    <mergeCell ref="V165:W165"/>
    <mergeCell ref="A145:A149"/>
    <mergeCell ref="A150:B150"/>
    <mergeCell ref="A151:A155"/>
    <mergeCell ref="A156:A160"/>
    <mergeCell ref="A161:B161"/>
    <mergeCell ref="A164:B166"/>
    <mergeCell ref="Z118:AA118"/>
    <mergeCell ref="A120:A124"/>
    <mergeCell ref="A125:A129"/>
    <mergeCell ref="A130:A134"/>
    <mergeCell ref="A135:A139"/>
    <mergeCell ref="A140:A144"/>
    <mergeCell ref="A111:B111"/>
    <mergeCell ref="A112:B112"/>
    <mergeCell ref="A113:A115"/>
    <mergeCell ref="A117:A119"/>
    <mergeCell ref="B117:B119"/>
    <mergeCell ref="C117:E118"/>
    <mergeCell ref="R105:S105"/>
    <mergeCell ref="T105:U105"/>
    <mergeCell ref="A107:B107"/>
    <mergeCell ref="A108:B108"/>
    <mergeCell ref="A109:B109"/>
    <mergeCell ref="A110:B110"/>
    <mergeCell ref="F117:AA117"/>
    <mergeCell ref="H118:I118"/>
    <mergeCell ref="J118:K118"/>
    <mergeCell ref="L118:M118"/>
    <mergeCell ref="N118:O118"/>
    <mergeCell ref="P118:Q118"/>
    <mergeCell ref="R118:S118"/>
    <mergeCell ref="T118:U118"/>
    <mergeCell ref="V118:W118"/>
    <mergeCell ref="X118:Y118"/>
    <mergeCell ref="A100:B100"/>
    <mergeCell ref="A104:B106"/>
    <mergeCell ref="C104:E105"/>
    <mergeCell ref="F104:U104"/>
    <mergeCell ref="F105:G105"/>
    <mergeCell ref="H105:I105"/>
    <mergeCell ref="J105:K105"/>
    <mergeCell ref="L105:M105"/>
    <mergeCell ref="N105:O105"/>
    <mergeCell ref="P105:Q105"/>
    <mergeCell ref="H93:I93"/>
    <mergeCell ref="A95:B95"/>
    <mergeCell ref="A96:B96"/>
    <mergeCell ref="A97:B97"/>
    <mergeCell ref="A98:B98"/>
    <mergeCell ref="A99:B99"/>
    <mergeCell ref="A87:B87"/>
    <mergeCell ref="A88:A89"/>
    <mergeCell ref="A90:A91"/>
    <mergeCell ref="A93:B94"/>
    <mergeCell ref="C93:E93"/>
    <mergeCell ref="F93:G93"/>
    <mergeCell ref="A78:B78"/>
    <mergeCell ref="A79:B79"/>
    <mergeCell ref="A80:B80"/>
    <mergeCell ref="A82:B82"/>
    <mergeCell ref="A83:B83"/>
    <mergeCell ref="A84:B84"/>
    <mergeCell ref="A69:B69"/>
    <mergeCell ref="A70:B70"/>
    <mergeCell ref="A74:B75"/>
    <mergeCell ref="C74:C75"/>
    <mergeCell ref="A76:B76"/>
    <mergeCell ref="A77:B77"/>
    <mergeCell ref="N62:O62"/>
    <mergeCell ref="A64:B64"/>
    <mergeCell ref="A65:B65"/>
    <mergeCell ref="A66:B66"/>
    <mergeCell ref="A67:B67"/>
    <mergeCell ref="A68:B68"/>
    <mergeCell ref="A59:B59"/>
    <mergeCell ref="A61:B63"/>
    <mergeCell ref="C61:E62"/>
    <mergeCell ref="F61:O61"/>
    <mergeCell ref="P61:P63"/>
    <mergeCell ref="Q61:Q63"/>
    <mergeCell ref="F62:G62"/>
    <mergeCell ref="H62:I62"/>
    <mergeCell ref="J62:K62"/>
    <mergeCell ref="L62:M62"/>
    <mergeCell ref="F53:I53"/>
    <mergeCell ref="F54:G54"/>
    <mergeCell ref="H54:I54"/>
    <mergeCell ref="A56:B56"/>
    <mergeCell ref="A57:B57"/>
    <mergeCell ref="A58:B58"/>
    <mergeCell ref="A47:B47"/>
    <mergeCell ref="A48:B48"/>
    <mergeCell ref="A49:B49"/>
    <mergeCell ref="A50:B50"/>
    <mergeCell ref="A53:B55"/>
    <mergeCell ref="C53:E54"/>
    <mergeCell ref="A44:B46"/>
    <mergeCell ref="C44:E45"/>
    <mergeCell ref="F44:Q44"/>
    <mergeCell ref="F45:G45"/>
    <mergeCell ref="H45:I45"/>
    <mergeCell ref="J45:K45"/>
    <mergeCell ref="L45:M45"/>
    <mergeCell ref="N45:O45"/>
    <mergeCell ref="P45:Q45"/>
    <mergeCell ref="A20:B20"/>
    <mergeCell ref="A21:A24"/>
    <mergeCell ref="A25:A36"/>
    <mergeCell ref="A37:A38"/>
    <mergeCell ref="A39:A41"/>
    <mergeCell ref="A17:A19"/>
    <mergeCell ref="B17:B19"/>
    <mergeCell ref="C17:E18"/>
    <mergeCell ref="F17:Q17"/>
    <mergeCell ref="R17:R19"/>
    <mergeCell ref="F18:G18"/>
    <mergeCell ref="H18:I18"/>
    <mergeCell ref="J18:K18"/>
    <mergeCell ref="L18:M18"/>
    <mergeCell ref="N18:O18"/>
    <mergeCell ref="R10:S10"/>
    <mergeCell ref="T10:U10"/>
    <mergeCell ref="V10:W10"/>
    <mergeCell ref="P18:Q18"/>
    <mergeCell ref="X10:Y10"/>
    <mergeCell ref="A12:B12"/>
    <mergeCell ref="A13:A14"/>
    <mergeCell ref="A6:Y6"/>
    <mergeCell ref="A9:B11"/>
    <mergeCell ref="C9:E10"/>
    <mergeCell ref="F9:Y9"/>
    <mergeCell ref="F10:G10"/>
    <mergeCell ref="H10:I10"/>
    <mergeCell ref="J10:K10"/>
    <mergeCell ref="L10:M10"/>
    <mergeCell ref="N10:O10"/>
    <mergeCell ref="P10:Q10"/>
  </mergeCells>
  <dataValidations count="6">
    <dataValidation operator="greaterThanOrEqual" allowBlank="1" showInputMessage="1" showErrorMessage="1" error="Valor no Permitido" sqref="B34 B39 B31:B32 F87:F89 T202:U202" xr:uid="{E3C31C6C-2020-431C-B140-5D1262BD8FE1}"/>
    <dataValidation type="whole" allowBlank="1" showInputMessage="1" showErrorMessage="1" errorTitle="Error de ingreso" error="Debe ingresar sólo números." sqref="F25:Q36 F107:O112 G188:Q189 F188:F190" xr:uid="{6F853443-D5C6-4779-A0AE-E0A919AAE2FE}">
      <formula1>0</formula1>
      <formula2>99999</formula2>
    </dataValidation>
    <dataValidation type="whole" allowBlank="1" showInputMessage="1" showErrorMessage="1" errorTitle="Error" error="Favor ingresar Números." sqref="F83 C84:F84 F86 P107:U115 F191:Q191 F206:AE207 F213:W213 C226:E230 F69:O70 P64:Q70" xr:uid="{006E7DB0-D8FD-404F-97C1-0297983C392E}">
      <formula1>0</formula1>
      <formula2>1E+29</formula2>
    </dataValidation>
    <dataValidation type="whole" allowBlank="1" showInputMessage="1" showErrorMessage="1" errorTitle="ERROR" error="Por favor ingrese solo Números." sqref="A107:B108 C167:E172 A194:F200 G193:Q200 A202:F202 F216:F217" xr:uid="{C6F8A04B-652E-4630-9FF3-9CE30D4F09A8}">
      <formula1>0</formula1>
      <formula2>1000000000000</formula2>
    </dataValidation>
    <dataValidation type="whole" allowBlank="1" showInputMessage="1" showErrorMessage="1" errorTitle="Error de ingreso" error="Debe ingresar sólo números enteros positivos." sqref="F167:AM172" xr:uid="{272658DA-7FD8-45E2-BB1F-A4B09F7C6348}">
      <formula1>0</formula1>
      <formula2>1000000</formula2>
    </dataValidation>
    <dataValidation type="whole" allowBlank="1" showInputMessage="1" showErrorMessage="1" sqref="F208:AE208 F203:F205 G204:AC205 A203:E208 AD205:AE205" xr:uid="{1CE1AEA8-EDF3-43C3-B0A2-6614DCD1C690}">
      <formula1>0</formula1>
      <formula2>1E+29</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16456-6ED1-4C9B-A077-AE27BC79385F}">
  <sheetPr>
    <tabColor theme="0" tint="-4.9989318521683403E-2"/>
  </sheetPr>
  <dimension ref="B3:I79"/>
  <sheetViews>
    <sheetView topLeftCell="A33" workbookViewId="0">
      <selection activeCell="D6" sqref="D6"/>
    </sheetView>
  </sheetViews>
  <sheetFormatPr baseColWidth="10" defaultRowHeight="15" x14ac:dyDescent="0.25"/>
  <cols>
    <col min="2" max="2" width="29.140625" customWidth="1"/>
    <col min="3" max="3" width="46.5703125" customWidth="1"/>
    <col min="4" max="4" width="30.28515625" bestFit="1" customWidth="1"/>
    <col min="5" max="5" width="20.5703125" customWidth="1"/>
  </cols>
  <sheetData>
    <row r="3" spans="2:4" x14ac:dyDescent="0.25">
      <c r="B3" s="6866" t="s">
        <v>531</v>
      </c>
      <c r="C3" s="6866"/>
      <c r="D3" s="6866"/>
    </row>
    <row r="4" spans="2:4" ht="15.75" thickBot="1" x14ac:dyDescent="0.3">
      <c r="B4" s="344"/>
      <c r="C4" s="344"/>
      <c r="D4" s="344"/>
    </row>
    <row r="5" spans="2:4" ht="15.75" thickBot="1" x14ac:dyDescent="0.3">
      <c r="B5" s="345" t="s">
        <v>467</v>
      </c>
      <c r="C5" s="346" t="s">
        <v>532</v>
      </c>
      <c r="D5" s="346" t="s">
        <v>468</v>
      </c>
    </row>
    <row r="6" spans="2:4" x14ac:dyDescent="0.25">
      <c r="B6" s="5355" t="s">
        <v>533</v>
      </c>
      <c r="C6" s="5355" t="s">
        <v>534</v>
      </c>
      <c r="D6" s="5355" t="s">
        <v>535</v>
      </c>
    </row>
    <row r="7" spans="2:4" x14ac:dyDescent="0.25">
      <c r="B7" s="2783" t="s">
        <v>536</v>
      </c>
      <c r="C7" s="2783" t="s">
        <v>537</v>
      </c>
      <c r="D7" s="2783" t="s">
        <v>538</v>
      </c>
    </row>
    <row r="8" spans="2:4" x14ac:dyDescent="0.25">
      <c r="B8" s="2783" t="s">
        <v>539</v>
      </c>
      <c r="C8" s="2783" t="s">
        <v>540</v>
      </c>
      <c r="D8" s="2783" t="s">
        <v>541</v>
      </c>
    </row>
    <row r="9" spans="2:4" x14ac:dyDescent="0.25">
      <c r="B9" s="2783" t="s">
        <v>547</v>
      </c>
      <c r="C9" s="2783" t="s">
        <v>543</v>
      </c>
      <c r="D9" s="2783" t="s">
        <v>544</v>
      </c>
    </row>
    <row r="10" spans="2:4" x14ac:dyDescent="0.25">
      <c r="B10" s="2783" t="s">
        <v>550</v>
      </c>
      <c r="C10" s="2783" t="s">
        <v>545</v>
      </c>
      <c r="D10" s="5355" t="s">
        <v>546</v>
      </c>
    </row>
    <row r="11" spans="2:4" x14ac:dyDescent="0.25">
      <c r="B11" s="2783" t="s">
        <v>553</v>
      </c>
      <c r="C11" s="2783" t="s">
        <v>548</v>
      </c>
      <c r="D11" s="2783" t="s">
        <v>549</v>
      </c>
    </row>
    <row r="12" spans="2:4" x14ac:dyDescent="0.25">
      <c r="B12" s="2783" t="s">
        <v>554</v>
      </c>
      <c r="C12" s="2783" t="s">
        <v>551</v>
      </c>
      <c r="D12" s="2783" t="s">
        <v>552</v>
      </c>
    </row>
    <row r="13" spans="2:4" x14ac:dyDescent="0.25">
      <c r="B13" s="5355" t="s">
        <v>556</v>
      </c>
      <c r="C13" s="2783" t="s">
        <v>545</v>
      </c>
      <c r="D13" s="347"/>
    </row>
    <row r="14" spans="2:4" x14ac:dyDescent="0.25">
      <c r="B14" s="2783" t="s">
        <v>558</v>
      </c>
      <c r="C14" s="5355" t="s">
        <v>555</v>
      </c>
      <c r="D14" s="347"/>
    </row>
    <row r="15" spans="2:4" x14ac:dyDescent="0.25">
      <c r="B15" s="2783" t="s">
        <v>560</v>
      </c>
      <c r="C15" s="2783" t="s">
        <v>557</v>
      </c>
      <c r="D15" s="347"/>
    </row>
    <row r="16" spans="2:4" x14ac:dyDescent="0.25">
      <c r="B16" s="2783" t="s">
        <v>562</v>
      </c>
      <c r="C16" s="2783" t="s">
        <v>559</v>
      </c>
      <c r="D16" s="347"/>
    </row>
    <row r="17" spans="2:4" x14ac:dyDescent="0.25">
      <c r="B17" s="2783" t="s">
        <v>564</v>
      </c>
      <c r="C17" s="2783" t="s">
        <v>561</v>
      </c>
      <c r="D17" s="347"/>
    </row>
    <row r="18" spans="2:4" x14ac:dyDescent="0.25">
      <c r="B18" s="2783" t="s">
        <v>566</v>
      </c>
      <c r="C18" s="2783" t="s">
        <v>563</v>
      </c>
      <c r="D18" s="347"/>
    </row>
    <row r="19" spans="2:4" x14ac:dyDescent="0.25">
      <c r="B19" s="5355" t="s">
        <v>568</v>
      </c>
      <c r="C19" s="2783" t="s">
        <v>565</v>
      </c>
      <c r="D19" s="347"/>
    </row>
    <row r="20" spans="2:4" x14ac:dyDescent="0.25">
      <c r="B20" s="2783" t="s">
        <v>570</v>
      </c>
      <c r="C20" s="2783" t="s">
        <v>567</v>
      </c>
      <c r="D20" s="347"/>
    </row>
    <row r="21" spans="2:4" x14ac:dyDescent="0.25">
      <c r="B21" s="5355" t="s">
        <v>572</v>
      </c>
      <c r="C21" s="2783" t="s">
        <v>569</v>
      </c>
      <c r="D21" s="347"/>
    </row>
    <row r="22" spans="2:4" x14ac:dyDescent="0.25">
      <c r="B22" s="2783" t="s">
        <v>574</v>
      </c>
      <c r="C22" s="2783" t="s">
        <v>571</v>
      </c>
      <c r="D22" s="347"/>
    </row>
    <row r="23" spans="2:4" x14ac:dyDescent="0.25">
      <c r="B23" s="2783" t="s">
        <v>576</v>
      </c>
      <c r="C23" s="2783" t="s">
        <v>573</v>
      </c>
      <c r="D23" s="347"/>
    </row>
    <row r="24" spans="2:4" x14ac:dyDescent="0.25">
      <c r="B24" s="2783" t="s">
        <v>578</v>
      </c>
      <c r="C24" s="2783" t="s">
        <v>575</v>
      </c>
      <c r="D24" s="348"/>
    </row>
    <row r="25" spans="2:4" x14ac:dyDescent="0.25">
      <c r="B25" s="2783" t="s">
        <v>580</v>
      </c>
      <c r="C25" s="2783" t="s">
        <v>577</v>
      </c>
      <c r="D25" s="348"/>
    </row>
    <row r="26" spans="2:4" x14ac:dyDescent="0.25">
      <c r="B26" s="2783" t="s">
        <v>582</v>
      </c>
      <c r="C26" s="2783" t="s">
        <v>579</v>
      </c>
      <c r="D26" s="348"/>
    </row>
    <row r="27" spans="2:4" x14ac:dyDescent="0.25">
      <c r="B27" s="2783" t="s">
        <v>584</v>
      </c>
      <c r="C27" s="2783" t="s">
        <v>581</v>
      </c>
      <c r="D27" s="348"/>
    </row>
    <row r="28" spans="2:4" x14ac:dyDescent="0.25">
      <c r="B28" s="2783" t="s">
        <v>586</v>
      </c>
      <c r="C28" s="2783" t="s">
        <v>583</v>
      </c>
      <c r="D28" s="348"/>
    </row>
    <row r="29" spans="2:4" x14ac:dyDescent="0.25">
      <c r="B29" s="2783" t="s">
        <v>588</v>
      </c>
      <c r="C29" s="2783" t="s">
        <v>585</v>
      </c>
      <c r="D29" s="348"/>
    </row>
    <row r="30" spans="2:4" x14ac:dyDescent="0.25">
      <c r="B30" s="2783" t="s">
        <v>590</v>
      </c>
      <c r="C30" s="2783" t="s">
        <v>587</v>
      </c>
      <c r="D30" s="348"/>
    </row>
    <row r="31" spans="2:4" x14ac:dyDescent="0.25">
      <c r="B31" s="2783" t="s">
        <v>593</v>
      </c>
      <c r="C31" s="2783" t="s">
        <v>589</v>
      </c>
      <c r="D31" s="348"/>
    </row>
    <row r="32" spans="2:4" x14ac:dyDescent="0.25">
      <c r="B32" s="2783" t="s">
        <v>595</v>
      </c>
      <c r="C32" s="2783" t="s">
        <v>591</v>
      </c>
      <c r="D32" s="348"/>
    </row>
    <row r="33" spans="2:4" x14ac:dyDescent="0.25">
      <c r="B33" s="2783" t="s">
        <v>597</v>
      </c>
      <c r="C33" s="2783" t="s">
        <v>592</v>
      </c>
      <c r="D33" s="348"/>
    </row>
    <row r="34" spans="2:4" x14ac:dyDescent="0.25">
      <c r="B34" s="2783" t="s">
        <v>599</v>
      </c>
      <c r="C34" s="2783" t="s">
        <v>594</v>
      </c>
      <c r="D34" s="344"/>
    </row>
    <row r="35" spans="2:4" x14ac:dyDescent="0.25">
      <c r="B35" s="2783" t="s">
        <v>601</v>
      </c>
      <c r="C35" s="2783" t="s">
        <v>596</v>
      </c>
      <c r="D35" s="344"/>
    </row>
    <row r="36" spans="2:4" x14ac:dyDescent="0.25">
      <c r="B36" s="2783" t="s">
        <v>603</v>
      </c>
      <c r="C36" s="2783" t="s">
        <v>598</v>
      </c>
      <c r="D36" s="344"/>
    </row>
    <row r="37" spans="2:4" x14ac:dyDescent="0.25">
      <c r="B37" s="2783" t="s">
        <v>603</v>
      </c>
      <c r="C37" s="2783" t="s">
        <v>600</v>
      </c>
      <c r="D37" s="344"/>
    </row>
    <row r="38" spans="2:4" x14ac:dyDescent="0.25">
      <c r="B38" s="344"/>
      <c r="C38" s="2783" t="s">
        <v>602</v>
      </c>
      <c r="D38" s="344"/>
    </row>
    <row r="39" spans="2:4" x14ac:dyDescent="0.25">
      <c r="B39" s="344"/>
      <c r="C39" s="2783" t="s">
        <v>604</v>
      </c>
      <c r="D39" s="344"/>
    </row>
    <row r="40" spans="2:4" x14ac:dyDescent="0.25">
      <c r="B40" s="344"/>
      <c r="C40" s="2783" t="s">
        <v>605</v>
      </c>
      <c r="D40" s="344"/>
    </row>
    <row r="41" spans="2:4" x14ac:dyDescent="0.25">
      <c r="C41" s="2783" t="s">
        <v>606</v>
      </c>
      <c r="D41" s="344"/>
    </row>
    <row r="42" spans="2:4" x14ac:dyDescent="0.25">
      <c r="C42" s="6383" t="s">
        <v>542</v>
      </c>
      <c r="D42" s="344"/>
    </row>
    <row r="43" spans="2:4" s="6380" customFormat="1" x14ac:dyDescent="0.25">
      <c r="C43" s="6383" t="s">
        <v>3956</v>
      </c>
      <c r="D43" s="344"/>
    </row>
    <row r="44" spans="2:4" s="6380" customFormat="1" x14ac:dyDescent="0.25">
      <c r="C44" s="6383" t="s">
        <v>3957</v>
      </c>
      <c r="D44" s="344"/>
    </row>
    <row r="45" spans="2:4" s="6380" customFormat="1" x14ac:dyDescent="0.25">
      <c r="C45" s="6383" t="s">
        <v>3958</v>
      </c>
      <c r="D45" s="344"/>
    </row>
    <row r="46" spans="2:4" s="6380" customFormat="1" x14ac:dyDescent="0.25">
      <c r="C46" s="6383" t="s">
        <v>3959</v>
      </c>
      <c r="D46" s="344"/>
    </row>
    <row r="47" spans="2:4" s="6380" customFormat="1" x14ac:dyDescent="0.25">
      <c r="C47" s="6383" t="s">
        <v>3960</v>
      </c>
      <c r="D47" s="344"/>
    </row>
    <row r="49" spans="2:9" x14ac:dyDescent="0.25">
      <c r="B49" s="6867" t="s">
        <v>607</v>
      </c>
      <c r="C49" s="6868"/>
      <c r="D49" s="6869"/>
    </row>
    <row r="51" spans="2:9" ht="15" customHeight="1" x14ac:dyDescent="0.25">
      <c r="D51" s="349"/>
    </row>
    <row r="52" spans="2:9" x14ac:dyDescent="0.25">
      <c r="E52" s="350"/>
      <c r="F52" s="6870" t="s">
        <v>608</v>
      </c>
      <c r="G52" s="6870"/>
      <c r="H52" s="6870"/>
      <c r="I52" s="6870"/>
    </row>
    <row r="53" spans="2:9" x14ac:dyDescent="0.25">
      <c r="E53" s="350"/>
      <c r="F53" s="6870"/>
      <c r="G53" s="6870"/>
      <c r="H53" s="6870"/>
      <c r="I53" s="6870"/>
    </row>
    <row r="54" spans="2:9" x14ac:dyDescent="0.25">
      <c r="E54" s="350"/>
      <c r="F54" s="6870"/>
      <c r="G54" s="6870"/>
      <c r="H54" s="6870"/>
      <c r="I54" s="6870"/>
    </row>
    <row r="55" spans="2:9" x14ac:dyDescent="0.25">
      <c r="E55" s="350"/>
      <c r="F55" s="6870"/>
      <c r="G55" s="6870"/>
      <c r="H55" s="6870"/>
      <c r="I55" s="6870"/>
    </row>
    <row r="56" spans="2:9" x14ac:dyDescent="0.25">
      <c r="F56" s="6870"/>
      <c r="G56" s="6870"/>
      <c r="H56" s="6870"/>
      <c r="I56" s="6870"/>
    </row>
    <row r="57" spans="2:9" x14ac:dyDescent="0.25">
      <c r="F57" s="6870"/>
      <c r="G57" s="6870"/>
      <c r="H57" s="6870"/>
      <c r="I57" s="6870"/>
    </row>
    <row r="58" spans="2:9" x14ac:dyDescent="0.25">
      <c r="F58" s="6870"/>
      <c r="G58" s="6870"/>
      <c r="H58" s="6870"/>
      <c r="I58" s="6870"/>
    </row>
    <row r="59" spans="2:9" x14ac:dyDescent="0.25">
      <c r="F59" s="6870"/>
      <c r="G59" s="6870"/>
      <c r="H59" s="6870"/>
      <c r="I59" s="6870"/>
    </row>
    <row r="60" spans="2:9" x14ac:dyDescent="0.25">
      <c r="F60" s="6870"/>
      <c r="G60" s="6870"/>
      <c r="H60" s="6870"/>
      <c r="I60" s="6870"/>
    </row>
    <row r="61" spans="2:9" x14ac:dyDescent="0.25">
      <c r="F61" s="6870"/>
      <c r="G61" s="6870"/>
      <c r="H61" s="6870"/>
      <c r="I61" s="6870"/>
    </row>
    <row r="62" spans="2:9" x14ac:dyDescent="0.25">
      <c r="F62" s="6870"/>
      <c r="G62" s="6870"/>
      <c r="H62" s="6870"/>
      <c r="I62" s="6870"/>
    </row>
    <row r="63" spans="2:9" x14ac:dyDescent="0.25">
      <c r="F63" s="6870"/>
      <c r="G63" s="6870"/>
      <c r="H63" s="6870"/>
      <c r="I63" s="6870"/>
    </row>
    <row r="79" spans="2:2" x14ac:dyDescent="0.25">
      <c r="B79" t="s">
        <v>609</v>
      </c>
    </row>
  </sheetData>
  <mergeCells count="3">
    <mergeCell ref="B3:D3"/>
    <mergeCell ref="B49:D49"/>
    <mergeCell ref="F52:I6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06C00-8ABF-49B5-B7E7-F7C440618720}">
  <sheetPr>
    <tabColor theme="0" tint="-0.14999847407452621"/>
  </sheetPr>
  <dimension ref="A1:BX152"/>
  <sheetViews>
    <sheetView topLeftCell="A83" zoomScaleNormal="100" workbookViewId="0">
      <selection activeCell="A95" sqref="A95:D95"/>
    </sheetView>
  </sheetViews>
  <sheetFormatPr baseColWidth="10" defaultRowHeight="15" x14ac:dyDescent="0.25"/>
  <cols>
    <col min="1" max="1" width="51.42578125" customWidth="1"/>
    <col min="2" max="2" width="28.85546875" customWidth="1"/>
    <col min="3" max="3" width="15.42578125" customWidth="1"/>
    <col min="4" max="4" width="15.5703125" customWidth="1"/>
    <col min="5" max="5" width="20.7109375" customWidth="1"/>
    <col min="6" max="6" width="20.85546875" customWidth="1"/>
    <col min="7" max="7" width="12.42578125" customWidth="1"/>
    <col min="9" max="9" width="17.85546875" customWidth="1"/>
    <col min="10" max="10" width="13.5703125" customWidth="1"/>
    <col min="11" max="11" width="22.5703125" customWidth="1"/>
    <col min="12" max="12" width="20.42578125" customWidth="1"/>
    <col min="13" max="13" width="15.28515625" customWidth="1"/>
    <col min="41" max="41" width="18.85546875" customWidth="1"/>
    <col min="42" max="42" width="13" customWidth="1"/>
  </cols>
  <sheetData>
    <row r="1" spans="1:76" s="236" customFormat="1" ht="14.25" x14ac:dyDescent="0.2">
      <c r="A1" s="3" t="s">
        <v>0</v>
      </c>
      <c r="BX1" s="270"/>
    </row>
    <row r="2" spans="1:76" s="236" customFormat="1" ht="14.25" x14ac:dyDescent="0.2">
      <c r="A2" s="3" t="s">
        <v>3822</v>
      </c>
      <c r="BX2" s="270"/>
    </row>
    <row r="3" spans="1:76" s="236" customFormat="1" ht="14.25" x14ac:dyDescent="0.2">
      <c r="A3" s="3" t="s">
        <v>3823</v>
      </c>
      <c r="BX3" s="270"/>
    </row>
    <row r="4" spans="1:76" s="236" customFormat="1" ht="14.25" x14ac:dyDescent="0.2">
      <c r="A4" s="3" t="s">
        <v>3824</v>
      </c>
      <c r="BX4" s="270"/>
    </row>
    <row r="5" spans="1:76" s="236" customFormat="1" ht="14.25" x14ac:dyDescent="0.2">
      <c r="A5" s="3" t="s">
        <v>3825</v>
      </c>
      <c r="BX5" s="270"/>
    </row>
    <row r="6" spans="1:76" s="236" customFormat="1" x14ac:dyDescent="0.2">
      <c r="A6" s="6489" t="s">
        <v>361</v>
      </c>
      <c r="B6" s="6489"/>
      <c r="C6" s="6489"/>
      <c r="D6" s="6489"/>
      <c r="E6" s="6489"/>
      <c r="F6" s="6489"/>
      <c r="G6" s="6489"/>
      <c r="H6" s="6489"/>
      <c r="I6" s="6489"/>
      <c r="J6" s="6489"/>
      <c r="K6" s="6489"/>
      <c r="L6" s="6489"/>
      <c r="M6" s="6489"/>
      <c r="N6" s="6489"/>
      <c r="O6" s="6489"/>
      <c r="P6" s="6489"/>
      <c r="Q6" s="6489"/>
      <c r="R6" s="6489"/>
      <c r="S6" s="6489"/>
      <c r="T6" s="6489"/>
      <c r="U6" s="6489"/>
      <c r="V6" s="6489"/>
      <c r="W6" s="6489"/>
      <c r="X6" s="237"/>
      <c r="Y6" s="238"/>
      <c r="Z6" s="238"/>
      <c r="AA6" s="238"/>
      <c r="AB6" s="238"/>
      <c r="AC6" s="238"/>
      <c r="AD6" s="238"/>
      <c r="AE6" s="238"/>
      <c r="AF6" s="238"/>
      <c r="AG6" s="238"/>
      <c r="AH6" s="238"/>
      <c r="AI6" s="238"/>
      <c r="AJ6" s="238"/>
      <c r="AK6" s="238"/>
      <c r="AL6" s="238"/>
      <c r="AM6" s="238"/>
      <c r="AN6" s="238"/>
      <c r="AO6" s="238"/>
      <c r="AP6" s="238"/>
      <c r="AQ6" s="238"/>
      <c r="AR6" s="238"/>
      <c r="BX6" s="270"/>
    </row>
    <row r="7" spans="1:76" s="236" customFormat="1" x14ac:dyDescent="0.2">
      <c r="A7" s="2194"/>
      <c r="B7" s="2194"/>
      <c r="C7" s="2194"/>
      <c r="D7" s="2194"/>
      <c r="E7" s="2194"/>
      <c r="F7" s="2194"/>
      <c r="G7" s="2194"/>
      <c r="H7" s="2194"/>
      <c r="I7" s="2194"/>
      <c r="J7" s="2194"/>
      <c r="K7" s="2194"/>
      <c r="L7" s="2194"/>
      <c r="M7" s="2194"/>
      <c r="N7" s="2194"/>
      <c r="O7" s="2194"/>
      <c r="P7" s="2194"/>
      <c r="Q7" s="2194"/>
      <c r="R7" s="2194"/>
      <c r="S7" s="2194"/>
      <c r="T7" s="2194"/>
      <c r="U7" s="2194"/>
      <c r="V7" s="2194"/>
      <c r="W7" s="2194"/>
      <c r="X7" s="237"/>
      <c r="Y7" s="238"/>
      <c r="Z7" s="238"/>
      <c r="AA7" s="238"/>
      <c r="AB7" s="238"/>
      <c r="AC7" s="238"/>
      <c r="AD7" s="238"/>
      <c r="AE7" s="238"/>
      <c r="AF7" s="238"/>
      <c r="AG7" s="238"/>
      <c r="AH7" s="238"/>
      <c r="AI7" s="238"/>
      <c r="AJ7" s="238"/>
      <c r="AK7" s="238"/>
      <c r="AL7" s="238"/>
      <c r="AM7" s="238"/>
      <c r="AN7" s="238"/>
      <c r="AO7" s="238"/>
      <c r="AP7" s="238"/>
      <c r="AQ7" s="238"/>
      <c r="AR7" s="238"/>
      <c r="BX7" s="270"/>
    </row>
    <row r="8" spans="1:76" s="241" customFormat="1" ht="14.25" x14ac:dyDescent="0.2">
      <c r="A8" s="239" t="s">
        <v>362</v>
      </c>
      <c r="B8" s="10"/>
      <c r="C8" s="10"/>
      <c r="D8" s="10"/>
      <c r="E8" s="10"/>
      <c r="F8" s="10"/>
      <c r="G8" s="10"/>
      <c r="H8" s="10"/>
      <c r="I8" s="10"/>
      <c r="J8" s="10"/>
      <c r="K8" s="10"/>
      <c r="L8" s="10"/>
      <c r="M8" s="10"/>
      <c r="N8" s="10"/>
      <c r="O8" s="10"/>
      <c r="P8" s="10"/>
      <c r="Q8" s="10"/>
      <c r="R8" s="10"/>
      <c r="S8" s="10"/>
      <c r="T8" s="10"/>
      <c r="U8" s="10"/>
      <c r="V8" s="10"/>
      <c r="W8" s="10"/>
      <c r="X8" s="10"/>
      <c r="Y8" s="240"/>
      <c r="Z8" s="240"/>
      <c r="AA8" s="238"/>
      <c r="AB8" s="238"/>
      <c r="AC8" s="238"/>
      <c r="AD8" s="238"/>
      <c r="AE8" s="238"/>
      <c r="AF8" s="238"/>
      <c r="AG8" s="238"/>
      <c r="AH8" s="238"/>
      <c r="AI8" s="238"/>
      <c r="AJ8" s="238"/>
      <c r="AK8" s="238"/>
      <c r="AL8" s="238"/>
      <c r="AM8" s="238"/>
      <c r="AN8" s="238"/>
      <c r="AO8" s="238"/>
      <c r="AP8" s="238"/>
      <c r="AQ8" s="238"/>
      <c r="AR8" s="238"/>
      <c r="BX8" s="818"/>
    </row>
    <row r="9" spans="1:76" s="236" customFormat="1" ht="14.25" customHeight="1" x14ac:dyDescent="0.2">
      <c r="A9" s="6871" t="s">
        <v>363</v>
      </c>
      <c r="B9" s="6874" t="s">
        <v>5</v>
      </c>
      <c r="C9" s="6875"/>
      <c r="D9" s="6876"/>
      <c r="E9" s="6880" t="s">
        <v>364</v>
      </c>
      <c r="F9" s="6881"/>
      <c r="G9" s="6881"/>
      <c r="H9" s="6881"/>
      <c r="I9" s="6881"/>
      <c r="J9" s="6881"/>
      <c r="K9" s="6881"/>
      <c r="L9" s="6881"/>
      <c r="M9" s="6881"/>
      <c r="N9" s="6881"/>
      <c r="O9" s="6881"/>
      <c r="P9" s="6881"/>
      <c r="Q9" s="6881"/>
      <c r="R9" s="6881"/>
      <c r="S9" s="6881"/>
      <c r="T9" s="6881"/>
      <c r="U9" s="6881"/>
      <c r="V9" s="6881"/>
      <c r="W9" s="6881"/>
      <c r="X9" s="6881"/>
      <c r="Y9" s="6881"/>
      <c r="Z9" s="6881"/>
      <c r="AA9" s="6881"/>
      <c r="AB9" s="6881"/>
      <c r="AC9" s="6881"/>
      <c r="AD9" s="6881"/>
      <c r="AE9" s="6881"/>
      <c r="AF9" s="6881"/>
      <c r="AG9" s="6881"/>
      <c r="AH9" s="6881"/>
      <c r="AI9" s="6881"/>
      <c r="AJ9" s="6881"/>
      <c r="AK9" s="6881"/>
      <c r="AL9" s="6881"/>
      <c r="AM9" s="6881"/>
      <c r="AN9" s="6882"/>
      <c r="AO9" s="6883" t="s">
        <v>52</v>
      </c>
      <c r="AP9" s="6883" t="s">
        <v>112</v>
      </c>
      <c r="AQ9" s="6883" t="s">
        <v>111</v>
      </c>
      <c r="AR9" s="6890" t="s">
        <v>54</v>
      </c>
      <c r="AS9" s="6893" t="s">
        <v>366</v>
      </c>
      <c r="BX9" s="270"/>
    </row>
    <row r="10" spans="1:76" s="236" customFormat="1" ht="14.25" x14ac:dyDescent="0.2">
      <c r="A10" s="6872"/>
      <c r="B10" s="6877"/>
      <c r="C10" s="6878"/>
      <c r="D10" s="6879"/>
      <c r="E10" s="6896" t="s">
        <v>367</v>
      </c>
      <c r="F10" s="6897"/>
      <c r="G10" s="6888" t="s">
        <v>368</v>
      </c>
      <c r="H10" s="6889"/>
      <c r="I10" s="6888" t="s">
        <v>369</v>
      </c>
      <c r="J10" s="6889"/>
      <c r="K10" s="6888" t="s">
        <v>370</v>
      </c>
      <c r="L10" s="6889"/>
      <c r="M10" s="6888" t="s">
        <v>13</v>
      </c>
      <c r="N10" s="6889"/>
      <c r="O10" s="6888" t="s">
        <v>128</v>
      </c>
      <c r="P10" s="6889"/>
      <c r="Q10" s="6888" t="s">
        <v>15</v>
      </c>
      <c r="R10" s="6889"/>
      <c r="S10" s="6888" t="s">
        <v>16</v>
      </c>
      <c r="T10" s="6889"/>
      <c r="U10" s="6888" t="s">
        <v>17</v>
      </c>
      <c r="V10" s="6889"/>
      <c r="W10" s="6888" t="s">
        <v>18</v>
      </c>
      <c r="X10" s="6889"/>
      <c r="Y10" s="6888" t="s">
        <v>19</v>
      </c>
      <c r="Z10" s="6889"/>
      <c r="AA10" s="6888" t="s">
        <v>20</v>
      </c>
      <c r="AB10" s="6889"/>
      <c r="AC10" s="6888" t="s">
        <v>21</v>
      </c>
      <c r="AD10" s="6889"/>
      <c r="AE10" s="6888" t="s">
        <v>22</v>
      </c>
      <c r="AF10" s="6889"/>
      <c r="AG10" s="6888" t="s">
        <v>23</v>
      </c>
      <c r="AH10" s="6889"/>
      <c r="AI10" s="6888" t="s">
        <v>24</v>
      </c>
      <c r="AJ10" s="6889"/>
      <c r="AK10" s="6888" t="s">
        <v>25</v>
      </c>
      <c r="AL10" s="6889"/>
      <c r="AM10" s="6898" t="s">
        <v>26</v>
      </c>
      <c r="AN10" s="6899"/>
      <c r="AO10" s="6884"/>
      <c r="AP10" s="6886"/>
      <c r="AQ10" s="6886"/>
      <c r="AR10" s="6891"/>
      <c r="AS10" s="6894"/>
      <c r="BX10" s="270"/>
    </row>
    <row r="11" spans="1:76" s="236" customFormat="1" ht="14.25" x14ac:dyDescent="0.2">
      <c r="A11" s="6873"/>
      <c r="B11" s="2332" t="s">
        <v>55</v>
      </c>
      <c r="C11" s="2332" t="s">
        <v>81</v>
      </c>
      <c r="D11" s="2411" t="s">
        <v>56</v>
      </c>
      <c r="E11" s="2412" t="s">
        <v>81</v>
      </c>
      <c r="F11" s="2413" t="s">
        <v>56</v>
      </c>
      <c r="G11" s="2412" t="s">
        <v>81</v>
      </c>
      <c r="H11" s="2413" t="s">
        <v>56</v>
      </c>
      <c r="I11" s="2412" t="s">
        <v>81</v>
      </c>
      <c r="J11" s="2413" t="s">
        <v>56</v>
      </c>
      <c r="K11" s="2412" t="s">
        <v>81</v>
      </c>
      <c r="L11" s="2413" t="s">
        <v>56</v>
      </c>
      <c r="M11" s="2412" t="s">
        <v>81</v>
      </c>
      <c r="N11" s="2413" t="s">
        <v>56</v>
      </c>
      <c r="O11" s="2412" t="s">
        <v>81</v>
      </c>
      <c r="P11" s="2413" t="s">
        <v>56</v>
      </c>
      <c r="Q11" s="2412" t="s">
        <v>81</v>
      </c>
      <c r="R11" s="2413" t="s">
        <v>56</v>
      </c>
      <c r="S11" s="2412" t="s">
        <v>81</v>
      </c>
      <c r="T11" s="2413" t="s">
        <v>56</v>
      </c>
      <c r="U11" s="2412" t="s">
        <v>81</v>
      </c>
      <c r="V11" s="2413" t="s">
        <v>56</v>
      </c>
      <c r="W11" s="2412" t="s">
        <v>81</v>
      </c>
      <c r="X11" s="2413" t="s">
        <v>56</v>
      </c>
      <c r="Y11" s="2412" t="s">
        <v>81</v>
      </c>
      <c r="Z11" s="2413" t="s">
        <v>56</v>
      </c>
      <c r="AA11" s="2412" t="s">
        <v>81</v>
      </c>
      <c r="AB11" s="2413" t="s">
        <v>56</v>
      </c>
      <c r="AC11" s="2412" t="s">
        <v>81</v>
      </c>
      <c r="AD11" s="2413" t="s">
        <v>56</v>
      </c>
      <c r="AE11" s="2412" t="s">
        <v>81</v>
      </c>
      <c r="AF11" s="2413" t="s">
        <v>56</v>
      </c>
      <c r="AG11" s="2412" t="s">
        <v>81</v>
      </c>
      <c r="AH11" s="2413" t="s">
        <v>56</v>
      </c>
      <c r="AI11" s="2412" t="s">
        <v>81</v>
      </c>
      <c r="AJ11" s="2413" t="s">
        <v>56</v>
      </c>
      <c r="AK11" s="2412" t="s">
        <v>81</v>
      </c>
      <c r="AL11" s="2413" t="s">
        <v>56</v>
      </c>
      <c r="AM11" s="2412" t="s">
        <v>81</v>
      </c>
      <c r="AN11" s="2413" t="s">
        <v>56</v>
      </c>
      <c r="AO11" s="6885"/>
      <c r="AP11" s="6887"/>
      <c r="AQ11" s="6887"/>
      <c r="AR11" s="6892"/>
      <c r="AS11" s="6895"/>
      <c r="BX11" s="270"/>
    </row>
    <row r="12" spans="1:76" s="236" customFormat="1" ht="14.25" x14ac:dyDescent="0.2">
      <c r="A12" s="2414" t="s">
        <v>50</v>
      </c>
      <c r="B12" s="2294"/>
      <c r="C12" s="2294"/>
      <c r="D12" s="242"/>
      <c r="E12" s="2412"/>
      <c r="F12" s="243"/>
      <c r="G12" s="244"/>
      <c r="H12" s="243"/>
      <c r="I12" s="2412"/>
      <c r="J12" s="243"/>
      <c r="K12" s="2412"/>
      <c r="L12" s="243"/>
      <c r="M12" s="2412"/>
      <c r="N12" s="243"/>
      <c r="O12" s="2412"/>
      <c r="P12" s="243"/>
      <c r="Q12" s="2412"/>
      <c r="R12" s="243"/>
      <c r="S12" s="2412"/>
      <c r="T12" s="243"/>
      <c r="U12" s="2412"/>
      <c r="V12" s="243"/>
      <c r="W12" s="2412"/>
      <c r="X12" s="243"/>
      <c r="Y12" s="2412"/>
      <c r="Z12" s="243"/>
      <c r="AA12" s="2412"/>
      <c r="AB12" s="243"/>
      <c r="AC12" s="2412"/>
      <c r="AD12" s="243"/>
      <c r="AE12" s="2412"/>
      <c r="AF12" s="243"/>
      <c r="AG12" s="244"/>
      <c r="AH12" s="244"/>
      <c r="AI12" s="244"/>
      <c r="AJ12" s="244"/>
      <c r="AK12" s="244"/>
      <c r="AL12" s="244"/>
      <c r="AM12" s="244"/>
      <c r="AN12" s="244"/>
      <c r="AO12" s="2415"/>
      <c r="AP12" s="245"/>
      <c r="AQ12" s="2416"/>
      <c r="AR12" s="2413"/>
      <c r="AS12" s="2417"/>
      <c r="BX12" s="270"/>
    </row>
    <row r="13" spans="1:76" s="236" customFormat="1" ht="14.25" x14ac:dyDescent="0.2">
      <c r="A13" s="2418" t="s">
        <v>371</v>
      </c>
      <c r="B13" s="2419"/>
      <c r="C13" s="2294"/>
      <c r="D13" s="2420"/>
      <c r="E13" s="1128"/>
      <c r="F13" s="2077"/>
      <c r="G13" s="1128"/>
      <c r="H13" s="2077"/>
      <c r="I13" s="1128"/>
      <c r="J13" s="1127"/>
      <c r="K13" s="1128"/>
      <c r="L13" s="1127"/>
      <c r="M13" s="1128"/>
      <c r="N13" s="1127"/>
      <c r="O13" s="1128"/>
      <c r="P13" s="1127"/>
      <c r="Q13" s="1128"/>
      <c r="R13" s="1127"/>
      <c r="S13" s="1128"/>
      <c r="T13" s="1127"/>
      <c r="U13" s="1128"/>
      <c r="V13" s="1127"/>
      <c r="W13" s="1128"/>
      <c r="X13" s="1127"/>
      <c r="Y13" s="1128"/>
      <c r="Z13" s="1127"/>
      <c r="AA13" s="1128"/>
      <c r="AB13" s="1127"/>
      <c r="AC13" s="1128"/>
      <c r="AD13" s="1127"/>
      <c r="AE13" s="1128"/>
      <c r="AF13" s="1127"/>
      <c r="AG13" s="1128"/>
      <c r="AH13" s="1127"/>
      <c r="AI13" s="1128"/>
      <c r="AJ13" s="1127"/>
      <c r="AK13" s="1128"/>
      <c r="AL13" s="1127"/>
      <c r="AM13" s="2308"/>
      <c r="AN13" s="1127"/>
      <c r="AO13" s="2421"/>
      <c r="AP13" s="246"/>
      <c r="AQ13" s="246"/>
      <c r="AR13" s="764"/>
      <c r="AS13" s="2417"/>
      <c r="BX13" s="270"/>
    </row>
    <row r="14" spans="1:76" s="236" customFormat="1" ht="14.25" x14ac:dyDescent="0.2">
      <c r="A14" s="2422" t="s">
        <v>372</v>
      </c>
      <c r="B14" s="2419"/>
      <c r="C14" s="2294"/>
      <c r="D14" s="2420"/>
      <c r="E14" s="2304"/>
      <c r="F14" s="2162"/>
      <c r="G14" s="2304"/>
      <c r="H14" s="2162"/>
      <c r="I14" s="2304"/>
      <c r="J14" s="2105"/>
      <c r="K14" s="2423"/>
      <c r="L14" s="2424"/>
      <c r="M14" s="2423"/>
      <c r="N14" s="2424"/>
      <c r="O14" s="2423"/>
      <c r="P14" s="2424"/>
      <c r="Q14" s="2423"/>
      <c r="R14" s="2424"/>
      <c r="S14" s="2423"/>
      <c r="T14" s="2424"/>
      <c r="U14" s="2423"/>
      <c r="V14" s="2424"/>
      <c r="W14" s="2423"/>
      <c r="X14" s="2424"/>
      <c r="Y14" s="2423"/>
      <c r="Z14" s="2424"/>
      <c r="AA14" s="2423"/>
      <c r="AB14" s="2424"/>
      <c r="AC14" s="2423"/>
      <c r="AD14" s="2424"/>
      <c r="AE14" s="2423"/>
      <c r="AF14" s="2424"/>
      <c r="AG14" s="2423"/>
      <c r="AH14" s="2424"/>
      <c r="AI14" s="2423"/>
      <c r="AJ14" s="2424"/>
      <c r="AK14" s="2423"/>
      <c r="AL14" s="2424"/>
      <c r="AM14" s="2423"/>
      <c r="AN14" s="2424"/>
      <c r="AO14" s="2425"/>
      <c r="AP14" s="2426"/>
      <c r="AQ14" s="2426"/>
      <c r="AR14" s="1838"/>
      <c r="AS14" s="2417"/>
      <c r="BX14" s="270"/>
    </row>
    <row r="15" spans="1:76" s="236" customFormat="1" ht="14.25" x14ac:dyDescent="0.2">
      <c r="A15" s="2212" t="s">
        <v>373</v>
      </c>
      <c r="B15" s="2427"/>
      <c r="C15" s="2294"/>
      <c r="D15" s="2420"/>
      <c r="E15" s="2304"/>
      <c r="F15" s="2162"/>
      <c r="G15" s="2304"/>
      <c r="H15" s="2162"/>
      <c r="I15" s="2304"/>
      <c r="J15" s="2105"/>
      <c r="K15" s="2304"/>
      <c r="L15" s="2105"/>
      <c r="M15" s="2304"/>
      <c r="N15" s="2105"/>
      <c r="O15" s="2304"/>
      <c r="P15" s="2105"/>
      <c r="Q15" s="2304"/>
      <c r="R15" s="2105"/>
      <c r="S15" s="2304"/>
      <c r="T15" s="2105"/>
      <c r="U15" s="2304"/>
      <c r="V15" s="2105"/>
      <c r="W15" s="2304"/>
      <c r="X15" s="2105"/>
      <c r="Y15" s="2304"/>
      <c r="Z15" s="2105"/>
      <c r="AA15" s="2304"/>
      <c r="AB15" s="2105"/>
      <c r="AC15" s="2304"/>
      <c r="AD15" s="2105"/>
      <c r="AE15" s="2304"/>
      <c r="AF15" s="2105"/>
      <c r="AG15" s="2304"/>
      <c r="AH15" s="2105"/>
      <c r="AI15" s="2304"/>
      <c r="AJ15" s="2105"/>
      <c r="AK15" s="2304"/>
      <c r="AL15" s="2105"/>
      <c r="AM15" s="2104"/>
      <c r="AN15" s="2105"/>
      <c r="AO15" s="2425"/>
      <c r="AP15" s="2426"/>
      <c r="AQ15" s="2426"/>
      <c r="AR15" s="1838"/>
      <c r="AS15" s="2417"/>
      <c r="BX15" s="270"/>
    </row>
    <row r="16" spans="1:76" s="236" customFormat="1" ht="14.25" x14ac:dyDescent="0.2">
      <c r="A16" s="2428" t="s">
        <v>374</v>
      </c>
      <c r="B16" s="2429"/>
      <c r="C16" s="2100"/>
      <c r="D16" s="2420"/>
      <c r="E16" s="2423"/>
      <c r="F16" s="2424"/>
      <c r="G16" s="2430"/>
      <c r="H16" s="249"/>
      <c r="I16" s="2304"/>
      <c r="J16" s="2105"/>
      <c r="K16" s="2304"/>
      <c r="L16" s="2105"/>
      <c r="M16" s="2304"/>
      <c r="N16" s="2105"/>
      <c r="O16" s="2304"/>
      <c r="P16" s="2105"/>
      <c r="Q16" s="2304"/>
      <c r="R16" s="2105"/>
      <c r="S16" s="2304"/>
      <c r="T16" s="2105"/>
      <c r="U16" s="2304"/>
      <c r="V16" s="2105"/>
      <c r="W16" s="2304"/>
      <c r="X16" s="2105"/>
      <c r="Y16" s="2304"/>
      <c r="Z16" s="2105"/>
      <c r="AA16" s="2304"/>
      <c r="AB16" s="2105"/>
      <c r="AC16" s="2304"/>
      <c r="AD16" s="2105"/>
      <c r="AE16" s="2304"/>
      <c r="AF16" s="2105"/>
      <c r="AG16" s="2304"/>
      <c r="AH16" s="2105"/>
      <c r="AI16" s="2304"/>
      <c r="AJ16" s="2105"/>
      <c r="AK16" s="2304"/>
      <c r="AL16" s="2105"/>
      <c r="AM16" s="2104"/>
      <c r="AN16" s="2105"/>
      <c r="AO16" s="2425"/>
      <c r="AP16" s="2426"/>
      <c r="AQ16" s="2426"/>
      <c r="AR16" s="1838"/>
      <c r="AS16" s="2417"/>
      <c r="BX16" s="270"/>
    </row>
    <row r="17" spans="1:76" s="236" customFormat="1" ht="14.25" x14ac:dyDescent="0.2">
      <c r="A17" s="2253" t="s">
        <v>375</v>
      </c>
      <c r="B17" s="2427"/>
      <c r="C17" s="2294"/>
      <c r="D17" s="2420"/>
      <c r="E17" s="2423"/>
      <c r="F17" s="2431"/>
      <c r="G17" s="2423"/>
      <c r="H17" s="2431"/>
      <c r="I17" s="2423"/>
      <c r="J17" s="2424"/>
      <c r="K17" s="2423"/>
      <c r="L17" s="2424"/>
      <c r="M17" s="2423"/>
      <c r="N17" s="2424"/>
      <c r="O17" s="2423"/>
      <c r="P17" s="2424"/>
      <c r="Q17" s="2423"/>
      <c r="R17" s="2424"/>
      <c r="S17" s="2423"/>
      <c r="T17" s="2424"/>
      <c r="U17" s="2304"/>
      <c r="V17" s="2105"/>
      <c r="W17" s="2304"/>
      <c r="X17" s="2105"/>
      <c r="Y17" s="2304"/>
      <c r="Z17" s="2105"/>
      <c r="AA17" s="2304"/>
      <c r="AB17" s="2105"/>
      <c r="AC17" s="2304"/>
      <c r="AD17" s="2105"/>
      <c r="AE17" s="2304"/>
      <c r="AF17" s="2105"/>
      <c r="AG17" s="2304"/>
      <c r="AH17" s="2105"/>
      <c r="AI17" s="2304"/>
      <c r="AJ17" s="2105"/>
      <c r="AK17" s="2304"/>
      <c r="AL17" s="2105"/>
      <c r="AM17" s="2104"/>
      <c r="AN17" s="2105"/>
      <c r="AO17" s="2425"/>
      <c r="AP17" s="2426"/>
      <c r="AQ17" s="2426"/>
      <c r="AR17" s="1838"/>
      <c r="AS17" s="2417"/>
      <c r="BX17" s="270"/>
    </row>
    <row r="18" spans="1:76" s="236" customFormat="1" ht="14.25" x14ac:dyDescent="0.2">
      <c r="A18" s="2432" t="s">
        <v>376</v>
      </c>
      <c r="B18" s="2427"/>
      <c r="C18" s="2294"/>
      <c r="D18" s="2420"/>
      <c r="E18" s="2304"/>
      <c r="F18" s="2162"/>
      <c r="G18" s="2304"/>
      <c r="H18" s="2162"/>
      <c r="I18" s="2304"/>
      <c r="J18" s="2105"/>
      <c r="K18" s="106"/>
      <c r="L18" s="2105"/>
      <c r="M18" s="2304"/>
      <c r="N18" s="2105"/>
      <c r="O18" s="2304"/>
      <c r="P18" s="2105"/>
      <c r="Q18" s="2304"/>
      <c r="R18" s="2105"/>
      <c r="S18" s="2304"/>
      <c r="T18" s="2105"/>
      <c r="U18" s="2304"/>
      <c r="V18" s="2105"/>
      <c r="W18" s="2304"/>
      <c r="X18" s="2105"/>
      <c r="Y18" s="2304"/>
      <c r="Z18" s="2105"/>
      <c r="AA18" s="2304"/>
      <c r="AB18" s="2105"/>
      <c r="AC18" s="2304"/>
      <c r="AD18" s="2105"/>
      <c r="AE18" s="2304"/>
      <c r="AF18" s="2105"/>
      <c r="AG18" s="2304"/>
      <c r="AH18" s="2105"/>
      <c r="AI18" s="2304"/>
      <c r="AJ18" s="2105"/>
      <c r="AK18" s="2304"/>
      <c r="AL18" s="2105"/>
      <c r="AM18" s="2104"/>
      <c r="AN18" s="2105"/>
      <c r="AO18" s="2425"/>
      <c r="AP18" s="2426"/>
      <c r="AQ18" s="2426"/>
      <c r="AR18" s="1838"/>
      <c r="AS18" s="2433"/>
      <c r="BX18" s="270"/>
    </row>
    <row r="19" spans="1:76" s="236" customFormat="1" ht="14.25" x14ac:dyDescent="0.2">
      <c r="A19" s="2434" t="s">
        <v>377</v>
      </c>
      <c r="B19" s="2435"/>
      <c r="C19" s="2436"/>
      <c r="D19" s="2420"/>
      <c r="E19" s="2430"/>
      <c r="F19" s="249"/>
      <c r="G19" s="2430"/>
      <c r="H19" s="249"/>
      <c r="I19" s="2430"/>
      <c r="J19" s="2437"/>
      <c r="K19" s="2423"/>
      <c r="L19" s="2310"/>
      <c r="M19" s="2438"/>
      <c r="N19" s="2310"/>
      <c r="O19" s="2438"/>
      <c r="P19" s="2310"/>
      <c r="Q19" s="2438"/>
      <c r="R19" s="2310"/>
      <c r="S19" s="2438"/>
      <c r="T19" s="2310"/>
      <c r="U19" s="2438"/>
      <c r="V19" s="2310"/>
      <c r="W19" s="2438"/>
      <c r="X19" s="2310"/>
      <c r="Y19" s="2438"/>
      <c r="Z19" s="2310"/>
      <c r="AA19" s="2438"/>
      <c r="AB19" s="2310"/>
      <c r="AC19" s="2438"/>
      <c r="AD19" s="2310"/>
      <c r="AE19" s="2438"/>
      <c r="AF19" s="2310"/>
      <c r="AG19" s="2430"/>
      <c r="AH19" s="2437"/>
      <c r="AI19" s="2430"/>
      <c r="AJ19" s="2437"/>
      <c r="AK19" s="2430"/>
      <c r="AL19" s="2437"/>
      <c r="AM19" s="2439"/>
      <c r="AN19" s="2424"/>
      <c r="AO19" s="2440"/>
      <c r="AP19" s="2441"/>
      <c r="AQ19" s="2441"/>
      <c r="AR19" s="251"/>
      <c r="AS19" s="2442"/>
      <c r="BX19" s="270"/>
    </row>
    <row r="20" spans="1:76" s="236" customFormat="1" ht="14.25" x14ac:dyDescent="0.2">
      <c r="A20" s="2434" t="s">
        <v>378</v>
      </c>
      <c r="B20" s="2435"/>
      <c r="C20" s="2436"/>
      <c r="D20" s="2420"/>
      <c r="E20" s="2430"/>
      <c r="F20" s="2162"/>
      <c r="G20" s="2430"/>
      <c r="H20" s="2162"/>
      <c r="I20" s="2430"/>
      <c r="J20" s="2310"/>
      <c r="K20" s="2430"/>
      <c r="L20" s="2310"/>
      <c r="M20" s="2438"/>
      <c r="N20" s="2310"/>
      <c r="O20" s="2438"/>
      <c r="P20" s="2310"/>
      <c r="Q20" s="2438"/>
      <c r="R20" s="2310"/>
      <c r="S20" s="2438"/>
      <c r="T20" s="2310"/>
      <c r="U20" s="2438"/>
      <c r="V20" s="2310"/>
      <c r="W20" s="2438"/>
      <c r="X20" s="2310"/>
      <c r="Y20" s="2438"/>
      <c r="Z20" s="2310"/>
      <c r="AA20" s="2438"/>
      <c r="AB20" s="2310"/>
      <c r="AC20" s="2438"/>
      <c r="AD20" s="2310"/>
      <c r="AE20" s="2438"/>
      <c r="AF20" s="2310"/>
      <c r="AG20" s="2438"/>
      <c r="AH20" s="2310"/>
      <c r="AI20" s="2438"/>
      <c r="AJ20" s="2310"/>
      <c r="AK20" s="2438"/>
      <c r="AL20" s="2310"/>
      <c r="AM20" s="2438"/>
      <c r="AN20" s="2310"/>
      <c r="AO20" s="2440"/>
      <c r="AP20" s="2441"/>
      <c r="AQ20" s="2441"/>
      <c r="AR20" s="251"/>
      <c r="AS20" s="2442"/>
      <c r="BX20" s="270"/>
    </row>
    <row r="21" spans="1:76" s="236" customFormat="1" ht="14.25" x14ac:dyDescent="0.2">
      <c r="A21" s="2434" t="s">
        <v>379</v>
      </c>
      <c r="B21" s="2427"/>
      <c r="C21" s="2294"/>
      <c r="D21" s="2420"/>
      <c r="E21" s="2430"/>
      <c r="F21" s="249"/>
      <c r="G21" s="2430"/>
      <c r="H21" s="249"/>
      <c r="I21" s="2430"/>
      <c r="J21" s="2437"/>
      <c r="K21" s="2423"/>
      <c r="L21" s="2437"/>
      <c r="M21" s="2430"/>
      <c r="N21" s="2437"/>
      <c r="O21" s="2309"/>
      <c r="P21" s="2310"/>
      <c r="Q21" s="2309"/>
      <c r="R21" s="2310"/>
      <c r="S21" s="2309"/>
      <c r="T21" s="2310"/>
      <c r="U21" s="2309"/>
      <c r="V21" s="2310"/>
      <c r="W21" s="2309"/>
      <c r="X21" s="2310"/>
      <c r="Y21" s="2309"/>
      <c r="Z21" s="2310"/>
      <c r="AA21" s="2309"/>
      <c r="AB21" s="2310"/>
      <c r="AC21" s="2430"/>
      <c r="AD21" s="2437"/>
      <c r="AE21" s="2430"/>
      <c r="AF21" s="2437"/>
      <c r="AG21" s="2438"/>
      <c r="AH21" s="2437"/>
      <c r="AI21" s="2430"/>
      <c r="AJ21" s="2437"/>
      <c r="AK21" s="2430"/>
      <c r="AL21" s="2437"/>
      <c r="AM21" s="2439"/>
      <c r="AN21" s="2424"/>
      <c r="AO21" s="2440"/>
      <c r="AP21" s="2441"/>
      <c r="AQ21" s="2441"/>
      <c r="AR21" s="251"/>
      <c r="AS21" s="2433"/>
      <c r="BX21" s="270"/>
    </row>
    <row r="22" spans="1:76" s="236" customFormat="1" ht="14.25" x14ac:dyDescent="0.2">
      <c r="A22" s="2443" t="s">
        <v>380</v>
      </c>
      <c r="B22" s="2444"/>
      <c r="C22" s="2294"/>
      <c r="D22" s="2420"/>
      <c r="E22" s="2309"/>
      <c r="F22" s="140"/>
      <c r="G22" s="2309"/>
      <c r="H22" s="140"/>
      <c r="I22" s="2309"/>
      <c r="J22" s="2310"/>
      <c r="K22" s="106"/>
      <c r="L22" s="2310"/>
      <c r="M22" s="2309"/>
      <c r="N22" s="2310"/>
      <c r="O22" s="2309"/>
      <c r="P22" s="2310"/>
      <c r="Q22" s="2309"/>
      <c r="R22" s="2310"/>
      <c r="S22" s="2309"/>
      <c r="T22" s="2310"/>
      <c r="U22" s="2309"/>
      <c r="V22" s="2310"/>
      <c r="W22" s="2309"/>
      <c r="X22" s="2310"/>
      <c r="Y22" s="2309"/>
      <c r="Z22" s="2310"/>
      <c r="AA22" s="2309"/>
      <c r="AB22" s="2310"/>
      <c r="AC22" s="2309"/>
      <c r="AD22" s="2310"/>
      <c r="AE22" s="2309"/>
      <c r="AF22" s="2310"/>
      <c r="AG22" s="2309"/>
      <c r="AH22" s="2310"/>
      <c r="AI22" s="2309"/>
      <c r="AJ22" s="2310"/>
      <c r="AK22" s="2309"/>
      <c r="AL22" s="2310"/>
      <c r="AM22" s="2311"/>
      <c r="AN22" s="2310"/>
      <c r="AO22" s="2440"/>
      <c r="AP22" s="2441"/>
      <c r="AQ22" s="2441"/>
      <c r="AR22" s="251"/>
      <c r="AS22" s="2417"/>
      <c r="BX22" s="270"/>
    </row>
    <row r="23" spans="1:76" s="236" customFormat="1" ht="14.25" x14ac:dyDescent="0.2">
      <c r="A23" s="2443" t="s">
        <v>381</v>
      </c>
      <c r="B23" s="2444"/>
      <c r="C23" s="2294"/>
      <c r="D23" s="2420"/>
      <c r="E23" s="2309"/>
      <c r="F23" s="140"/>
      <c r="G23" s="2309"/>
      <c r="H23" s="140"/>
      <c r="I23" s="2309"/>
      <c r="J23" s="2310"/>
      <c r="K23" s="106"/>
      <c r="L23" s="2310"/>
      <c r="M23" s="2309"/>
      <c r="N23" s="2310"/>
      <c r="O23" s="2309"/>
      <c r="P23" s="2310"/>
      <c r="Q23" s="2309"/>
      <c r="R23" s="2310"/>
      <c r="S23" s="2309"/>
      <c r="T23" s="2310"/>
      <c r="U23" s="2309"/>
      <c r="V23" s="2310"/>
      <c r="W23" s="2309"/>
      <c r="X23" s="2310"/>
      <c r="Y23" s="2309"/>
      <c r="Z23" s="2310"/>
      <c r="AA23" s="2309"/>
      <c r="AB23" s="2310"/>
      <c r="AC23" s="2309"/>
      <c r="AD23" s="2310"/>
      <c r="AE23" s="2309"/>
      <c r="AF23" s="2310"/>
      <c r="AG23" s="2309"/>
      <c r="AH23" s="2310"/>
      <c r="AI23" s="2309"/>
      <c r="AJ23" s="2310"/>
      <c r="AK23" s="2309"/>
      <c r="AL23" s="2310"/>
      <c r="AM23" s="2311"/>
      <c r="AN23" s="2310"/>
      <c r="AO23" s="2440"/>
      <c r="AP23" s="2441"/>
      <c r="AQ23" s="2441"/>
      <c r="AR23" s="251"/>
      <c r="AS23" s="2417"/>
      <c r="BX23" s="270"/>
    </row>
    <row r="24" spans="1:76" s="236" customFormat="1" ht="14.25" x14ac:dyDescent="0.2">
      <c r="A24" s="2443" t="s">
        <v>382</v>
      </c>
      <c r="B24" s="2445"/>
      <c r="C24" s="2294"/>
      <c r="D24" s="2420"/>
      <c r="E24" s="2423"/>
      <c r="F24" s="2424"/>
      <c r="G24" s="2309"/>
      <c r="H24" s="140"/>
      <c r="I24" s="2309"/>
      <c r="J24" s="2310"/>
      <c r="K24" s="106"/>
      <c r="L24" s="2310"/>
      <c r="M24" s="2309"/>
      <c r="N24" s="2310"/>
      <c r="O24" s="2309"/>
      <c r="P24" s="2310"/>
      <c r="Q24" s="2309"/>
      <c r="R24" s="2310"/>
      <c r="S24" s="2309"/>
      <c r="T24" s="2310"/>
      <c r="U24" s="2309"/>
      <c r="V24" s="2310"/>
      <c r="W24" s="2309"/>
      <c r="X24" s="2310"/>
      <c r="Y24" s="2309"/>
      <c r="Z24" s="2310"/>
      <c r="AA24" s="2309"/>
      <c r="AB24" s="2310"/>
      <c r="AC24" s="2309"/>
      <c r="AD24" s="2310"/>
      <c r="AE24" s="2309"/>
      <c r="AF24" s="2310"/>
      <c r="AG24" s="2309"/>
      <c r="AH24" s="2310"/>
      <c r="AI24" s="2309"/>
      <c r="AJ24" s="2310"/>
      <c r="AK24" s="2309"/>
      <c r="AL24" s="2310"/>
      <c r="AM24" s="2311"/>
      <c r="AN24" s="2310"/>
      <c r="AO24" s="2440"/>
      <c r="AP24" s="2441"/>
      <c r="AQ24" s="2441"/>
      <c r="AR24" s="251"/>
      <c r="AS24" s="2417"/>
      <c r="BX24" s="270"/>
    </row>
    <row r="25" spans="1:76" s="2449" customFormat="1" ht="16.149999999999999" customHeight="1" x14ac:dyDescent="0.2">
      <c r="A25" s="2446" t="s">
        <v>383</v>
      </c>
      <c r="B25" s="2447"/>
      <c r="C25" s="2448"/>
      <c r="D25" s="2448"/>
      <c r="E25" s="252"/>
      <c r="F25" s="2437"/>
      <c r="G25" s="2430"/>
      <c r="H25" s="249"/>
      <c r="I25" s="2437"/>
      <c r="J25" s="2437"/>
      <c r="K25" s="2437"/>
      <c r="L25" s="2437"/>
      <c r="M25" s="2309"/>
      <c r="N25" s="2310"/>
      <c r="O25" s="2309"/>
      <c r="P25" s="2310"/>
      <c r="Q25" s="2309"/>
      <c r="R25" s="2310"/>
      <c r="S25" s="2309"/>
      <c r="T25" s="2310"/>
      <c r="U25" s="2309"/>
      <c r="V25" s="2310"/>
      <c r="W25" s="2309"/>
      <c r="X25" s="2310"/>
      <c r="Y25" s="2309"/>
      <c r="Z25" s="2310"/>
      <c r="AA25" s="2309"/>
      <c r="AB25" s="2310"/>
      <c r="AC25" s="2309"/>
      <c r="AD25" s="2310"/>
      <c r="AE25" s="2309"/>
      <c r="AF25" s="2310"/>
      <c r="AG25" s="2309"/>
      <c r="AH25" s="2310"/>
      <c r="AI25" s="2309"/>
      <c r="AJ25" s="2310"/>
      <c r="AK25" s="2309"/>
      <c r="AL25" s="2310"/>
      <c r="AM25" s="2311"/>
      <c r="AN25" s="2310"/>
      <c r="AO25" s="2440"/>
      <c r="AP25" s="2441"/>
      <c r="AQ25" s="2441"/>
      <c r="AR25" s="251"/>
      <c r="AS25" s="2442"/>
      <c r="AT25" s="253"/>
      <c r="AU25" s="253"/>
      <c r="AV25" s="253"/>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row>
    <row r="26" spans="1:76" s="236" customFormat="1" ht="16.149999999999999" customHeight="1" x14ac:dyDescent="0.2">
      <c r="A26" s="2450" t="s">
        <v>384</v>
      </c>
      <c r="B26" s="2451"/>
      <c r="C26" s="2100"/>
      <c r="D26" s="2420"/>
      <c r="E26" s="2113"/>
      <c r="F26" s="2301"/>
      <c r="G26" s="2300"/>
      <c r="H26" s="2161"/>
      <c r="I26" s="2300"/>
      <c r="J26" s="2301"/>
      <c r="K26" s="2112"/>
      <c r="L26" s="2301"/>
      <c r="M26" s="2300"/>
      <c r="N26" s="2301"/>
      <c r="O26" s="2300"/>
      <c r="P26" s="2301"/>
      <c r="Q26" s="2300"/>
      <c r="R26" s="2301"/>
      <c r="S26" s="2300"/>
      <c r="T26" s="2301"/>
      <c r="U26" s="2300"/>
      <c r="V26" s="2301"/>
      <c r="W26" s="2300"/>
      <c r="X26" s="2301"/>
      <c r="Y26" s="2300"/>
      <c r="Z26" s="2301"/>
      <c r="AA26" s="2300"/>
      <c r="AB26" s="2301"/>
      <c r="AC26" s="2300"/>
      <c r="AD26" s="2301"/>
      <c r="AE26" s="2300"/>
      <c r="AF26" s="2301"/>
      <c r="AG26" s="2300"/>
      <c r="AH26" s="2301"/>
      <c r="AI26" s="2300"/>
      <c r="AJ26" s="2301"/>
      <c r="AK26" s="2300"/>
      <c r="AL26" s="2301"/>
      <c r="AM26" s="2306"/>
      <c r="AN26" s="2301"/>
      <c r="AO26" s="2452"/>
      <c r="AP26" s="2453"/>
      <c r="AQ26" s="2453"/>
      <c r="AR26" s="1831"/>
      <c r="AS26" s="2454"/>
      <c r="BX26" s="270"/>
    </row>
    <row r="27" spans="1:76" s="241" customFormat="1" ht="14.25" x14ac:dyDescent="0.2">
      <c r="A27" s="239" t="s">
        <v>385</v>
      </c>
      <c r="B27" s="10"/>
      <c r="C27" s="10"/>
      <c r="D27" s="10"/>
      <c r="E27" s="10"/>
      <c r="F27" s="2455"/>
      <c r="G27" s="2455" t="s">
        <v>37</v>
      </c>
      <c r="H27" s="2456"/>
      <c r="I27" s="2456"/>
      <c r="J27" s="2455"/>
      <c r="K27" s="2455"/>
      <c r="L27" s="2455"/>
      <c r="M27" s="2455"/>
      <c r="N27" s="2455"/>
      <c r="O27" s="2455"/>
      <c r="P27" s="2455"/>
      <c r="Q27" s="2455"/>
      <c r="R27" s="2455"/>
      <c r="S27" s="2455"/>
      <c r="T27" s="2455"/>
      <c r="U27" s="2455"/>
      <c r="V27" s="2455"/>
      <c r="W27" s="2455"/>
      <c r="X27" s="2455"/>
      <c r="Y27" s="2457"/>
      <c r="Z27" s="2457"/>
      <c r="AA27" s="2458"/>
      <c r="AB27" s="2458"/>
      <c r="AC27" s="2458"/>
      <c r="AD27" s="2458"/>
      <c r="AE27" s="2458"/>
      <c r="AF27" s="2458"/>
      <c r="AG27" s="2458"/>
      <c r="AH27" s="2458"/>
      <c r="AI27" s="2458"/>
      <c r="AJ27" s="2458"/>
      <c r="AK27" s="2458"/>
      <c r="AL27" s="2458"/>
      <c r="AM27" s="2458"/>
      <c r="AN27" s="2458"/>
      <c r="AO27" s="2458"/>
      <c r="AP27" s="2459"/>
      <c r="AQ27" s="2460"/>
      <c r="AR27" s="255"/>
      <c r="AS27" s="256"/>
      <c r="BX27" s="818"/>
    </row>
    <row r="28" spans="1:76" s="236" customFormat="1" ht="14.25" customHeight="1" x14ac:dyDescent="0.2">
      <c r="A28" s="6871" t="s">
        <v>4</v>
      </c>
      <c r="B28" s="6874" t="s">
        <v>5</v>
      </c>
      <c r="C28" s="6875"/>
      <c r="D28" s="6876"/>
      <c r="E28" s="6900" t="s">
        <v>364</v>
      </c>
      <c r="F28" s="6901"/>
      <c r="G28" s="6901"/>
      <c r="H28" s="6901"/>
      <c r="I28" s="6901"/>
      <c r="J28" s="6901"/>
      <c r="K28" s="6901"/>
      <c r="L28" s="6901"/>
      <c r="M28" s="6901"/>
      <c r="N28" s="6901"/>
      <c r="O28" s="6901"/>
      <c r="P28" s="6901"/>
      <c r="Q28" s="6901"/>
      <c r="R28" s="6901"/>
      <c r="S28" s="6901"/>
      <c r="T28" s="6901"/>
      <c r="U28" s="6901"/>
      <c r="V28" s="6901"/>
      <c r="W28" s="6901"/>
      <c r="X28" s="6901"/>
      <c r="Y28" s="6901"/>
      <c r="Z28" s="6901"/>
      <c r="AA28" s="6901"/>
      <c r="AB28" s="6901"/>
      <c r="AC28" s="6901"/>
      <c r="AD28" s="6901"/>
      <c r="AE28" s="6901"/>
      <c r="AF28" s="6901"/>
      <c r="AG28" s="6901"/>
      <c r="AH28" s="6901"/>
      <c r="AI28" s="6901"/>
      <c r="AJ28" s="6901"/>
      <c r="AK28" s="6901"/>
      <c r="AL28" s="6901"/>
      <c r="AM28" s="6901"/>
      <c r="AN28" s="6897"/>
      <c r="AO28" s="6902" t="s">
        <v>52</v>
      </c>
      <c r="AP28" s="6905" t="s">
        <v>112</v>
      </c>
      <c r="AQ28" s="6905" t="s">
        <v>111</v>
      </c>
      <c r="AR28" s="6905" t="s">
        <v>386</v>
      </c>
      <c r="AS28" s="6890" t="s">
        <v>54</v>
      </c>
      <c r="BX28" s="270"/>
    </row>
    <row r="29" spans="1:76" s="236" customFormat="1" ht="14.25" x14ac:dyDescent="0.2">
      <c r="A29" s="6872"/>
      <c r="B29" s="6877"/>
      <c r="C29" s="6878"/>
      <c r="D29" s="6879"/>
      <c r="E29" s="6900" t="s">
        <v>367</v>
      </c>
      <c r="F29" s="6897"/>
      <c r="G29" s="6908" t="s">
        <v>368</v>
      </c>
      <c r="H29" s="6899"/>
      <c r="I29" s="6908" t="s">
        <v>369</v>
      </c>
      <c r="J29" s="6899"/>
      <c r="K29" s="6908" t="s">
        <v>370</v>
      </c>
      <c r="L29" s="6899"/>
      <c r="M29" s="6908" t="s">
        <v>13</v>
      </c>
      <c r="N29" s="6899"/>
      <c r="O29" s="6908" t="s">
        <v>128</v>
      </c>
      <c r="P29" s="6899"/>
      <c r="Q29" s="6909" t="s">
        <v>15</v>
      </c>
      <c r="R29" s="6899"/>
      <c r="S29" s="6908" t="s">
        <v>16</v>
      </c>
      <c r="T29" s="6899"/>
      <c r="U29" s="6909" t="s">
        <v>17</v>
      </c>
      <c r="V29" s="6910"/>
      <c r="W29" s="6911" t="s">
        <v>18</v>
      </c>
      <c r="X29" s="6910"/>
      <c r="Y29" s="6911" t="s">
        <v>19</v>
      </c>
      <c r="Z29" s="6909"/>
      <c r="AA29" s="6898" t="s">
        <v>20</v>
      </c>
      <c r="AB29" s="6899"/>
      <c r="AC29" s="6909" t="s">
        <v>21</v>
      </c>
      <c r="AD29" s="6909"/>
      <c r="AE29" s="6898" t="s">
        <v>22</v>
      </c>
      <c r="AF29" s="6899"/>
      <c r="AG29" s="6898" t="s">
        <v>23</v>
      </c>
      <c r="AH29" s="6899"/>
      <c r="AI29" s="6898" t="s">
        <v>24</v>
      </c>
      <c r="AJ29" s="6899"/>
      <c r="AK29" s="6898" t="s">
        <v>25</v>
      </c>
      <c r="AL29" s="6899"/>
      <c r="AM29" s="6909" t="s">
        <v>26</v>
      </c>
      <c r="AN29" s="6899"/>
      <c r="AO29" s="6903"/>
      <c r="AP29" s="6906"/>
      <c r="AQ29" s="6906"/>
      <c r="AR29" s="6906"/>
      <c r="AS29" s="6891"/>
      <c r="BX29" s="270"/>
    </row>
    <row r="30" spans="1:76" s="236" customFormat="1" ht="25.5" customHeight="1" x14ac:dyDescent="0.2">
      <c r="A30" s="6873"/>
      <c r="B30" s="2202" t="s">
        <v>55</v>
      </c>
      <c r="C30" s="2332" t="s">
        <v>81</v>
      </c>
      <c r="D30" s="2461" t="s">
        <v>56</v>
      </c>
      <c r="E30" s="2462" t="s">
        <v>81</v>
      </c>
      <c r="F30" s="2463" t="s">
        <v>56</v>
      </c>
      <c r="G30" s="2462" t="s">
        <v>81</v>
      </c>
      <c r="H30" s="2463" t="s">
        <v>56</v>
      </c>
      <c r="I30" s="2462" t="s">
        <v>81</v>
      </c>
      <c r="J30" s="2463" t="s">
        <v>56</v>
      </c>
      <c r="K30" s="2462" t="s">
        <v>81</v>
      </c>
      <c r="L30" s="2463" t="s">
        <v>56</v>
      </c>
      <c r="M30" s="2462" t="s">
        <v>81</v>
      </c>
      <c r="N30" s="2463" t="s">
        <v>56</v>
      </c>
      <c r="O30" s="2462" t="s">
        <v>81</v>
      </c>
      <c r="P30" s="2463" t="s">
        <v>56</v>
      </c>
      <c r="Q30" s="2464" t="s">
        <v>81</v>
      </c>
      <c r="R30" s="2463" t="s">
        <v>56</v>
      </c>
      <c r="S30" s="2462" t="s">
        <v>81</v>
      </c>
      <c r="T30" s="2463" t="s">
        <v>56</v>
      </c>
      <c r="U30" s="2464" t="s">
        <v>81</v>
      </c>
      <c r="V30" s="2465" t="s">
        <v>56</v>
      </c>
      <c r="W30" s="2462" t="s">
        <v>81</v>
      </c>
      <c r="X30" s="2465" t="s">
        <v>56</v>
      </c>
      <c r="Y30" s="2462" t="s">
        <v>81</v>
      </c>
      <c r="Z30" s="2465" t="s">
        <v>56</v>
      </c>
      <c r="AA30" s="2462" t="s">
        <v>81</v>
      </c>
      <c r="AB30" s="2465" t="s">
        <v>56</v>
      </c>
      <c r="AC30" s="2462" t="s">
        <v>81</v>
      </c>
      <c r="AD30" s="2465" t="s">
        <v>56</v>
      </c>
      <c r="AE30" s="2462" t="s">
        <v>81</v>
      </c>
      <c r="AF30" s="2465" t="s">
        <v>56</v>
      </c>
      <c r="AG30" s="2462" t="s">
        <v>81</v>
      </c>
      <c r="AH30" s="2465" t="s">
        <v>56</v>
      </c>
      <c r="AI30" s="2462" t="s">
        <v>81</v>
      </c>
      <c r="AJ30" s="2465" t="s">
        <v>56</v>
      </c>
      <c r="AK30" s="2462" t="s">
        <v>81</v>
      </c>
      <c r="AL30" s="2465" t="s">
        <v>56</v>
      </c>
      <c r="AM30" s="2462" t="s">
        <v>81</v>
      </c>
      <c r="AN30" s="2463" t="s">
        <v>56</v>
      </c>
      <c r="AO30" s="6904"/>
      <c r="AP30" s="6907"/>
      <c r="AQ30" s="6907"/>
      <c r="AR30" s="6907"/>
      <c r="AS30" s="6892"/>
      <c r="BX30" s="270"/>
    </row>
    <row r="31" spans="1:76" s="236" customFormat="1" ht="14.25" x14ac:dyDescent="0.2">
      <c r="A31" s="2466" t="s">
        <v>76</v>
      </c>
      <c r="B31" s="2467"/>
      <c r="C31" s="730"/>
      <c r="D31" s="631"/>
      <c r="E31" s="1128"/>
      <c r="F31" s="2077"/>
      <c r="G31" s="1128"/>
      <c r="H31" s="1127"/>
      <c r="I31" s="1128"/>
      <c r="J31" s="1127"/>
      <c r="K31" s="1128"/>
      <c r="L31" s="1127"/>
      <c r="M31" s="1128"/>
      <c r="N31" s="1127"/>
      <c r="O31" s="1128"/>
      <c r="P31" s="1127"/>
      <c r="Q31" s="2159"/>
      <c r="R31" s="1127"/>
      <c r="S31" s="1128"/>
      <c r="T31" s="1127"/>
      <c r="U31" s="2159"/>
      <c r="V31" s="257"/>
      <c r="W31" s="257"/>
      <c r="X31" s="257"/>
      <c r="Y31" s="257"/>
      <c r="Z31" s="257"/>
      <c r="AA31" s="257"/>
      <c r="AB31" s="257"/>
      <c r="AC31" s="257"/>
      <c r="AD31" s="257"/>
      <c r="AE31" s="257"/>
      <c r="AF31" s="257"/>
      <c r="AG31" s="257"/>
      <c r="AH31" s="257"/>
      <c r="AI31" s="257"/>
      <c r="AJ31" s="257"/>
      <c r="AK31" s="257"/>
      <c r="AL31" s="228"/>
      <c r="AM31" s="228"/>
      <c r="AN31" s="1127"/>
      <c r="AO31" s="2468"/>
      <c r="AP31" s="2469"/>
      <c r="AQ31" s="2469"/>
      <c r="AR31" s="730"/>
      <c r="AS31" s="764"/>
      <c r="BX31" s="270"/>
    </row>
    <row r="32" spans="1:76" s="236" customFormat="1" ht="14.25" x14ac:dyDescent="0.2">
      <c r="A32" s="2470" t="s">
        <v>387</v>
      </c>
      <c r="B32" s="2471"/>
      <c r="C32" s="2472"/>
      <c r="D32" s="2473"/>
      <c r="E32" s="2304"/>
      <c r="F32" s="2162"/>
      <c r="G32" s="2304"/>
      <c r="H32" s="2105"/>
      <c r="I32" s="2304"/>
      <c r="J32" s="2105"/>
      <c r="K32" s="2304"/>
      <c r="L32" s="2105"/>
      <c r="M32" s="2304"/>
      <c r="N32" s="2105"/>
      <c r="O32" s="2304"/>
      <c r="P32" s="2105"/>
      <c r="Q32" s="2106"/>
      <c r="R32" s="2105"/>
      <c r="S32" s="2304"/>
      <c r="T32" s="2105"/>
      <c r="U32" s="2106"/>
      <c r="V32" s="2474"/>
      <c r="W32" s="2474"/>
      <c r="X32" s="2474"/>
      <c r="Y32" s="2474"/>
      <c r="Z32" s="2474"/>
      <c r="AA32" s="2474"/>
      <c r="AB32" s="2474"/>
      <c r="AC32" s="2474"/>
      <c r="AD32" s="2474"/>
      <c r="AE32" s="2474"/>
      <c r="AF32" s="2474"/>
      <c r="AG32" s="2474"/>
      <c r="AH32" s="2474"/>
      <c r="AI32" s="2474"/>
      <c r="AJ32" s="2474"/>
      <c r="AK32" s="2474"/>
      <c r="AL32" s="2107"/>
      <c r="AM32" s="2107"/>
      <c r="AN32" s="2105"/>
      <c r="AO32" s="258"/>
      <c r="AP32" s="2469"/>
      <c r="AQ32" s="2469"/>
      <c r="AR32" s="2472"/>
      <c r="AS32" s="259"/>
      <c r="BX32" s="270"/>
    </row>
    <row r="33" spans="1:76" s="236" customFormat="1" ht="14.25" x14ac:dyDescent="0.2">
      <c r="A33" s="2475" t="s">
        <v>388</v>
      </c>
      <c r="B33" s="2471"/>
      <c r="C33" s="2472"/>
      <c r="D33" s="260"/>
      <c r="E33" s="2304"/>
      <c r="F33" s="2162"/>
      <c r="G33" s="2304"/>
      <c r="H33" s="2105"/>
      <c r="I33" s="2304"/>
      <c r="J33" s="2105"/>
      <c r="K33" s="2304"/>
      <c r="L33" s="2105"/>
      <c r="M33" s="2304"/>
      <c r="N33" s="2105"/>
      <c r="O33" s="2304"/>
      <c r="P33" s="2105"/>
      <c r="Q33" s="2106"/>
      <c r="R33" s="2105"/>
      <c r="S33" s="2304"/>
      <c r="T33" s="2105"/>
      <c r="U33" s="2106"/>
      <c r="V33" s="2474"/>
      <c r="W33" s="2474"/>
      <c r="X33" s="2474"/>
      <c r="Y33" s="2474"/>
      <c r="Z33" s="2474"/>
      <c r="AA33" s="2474"/>
      <c r="AB33" s="2474"/>
      <c r="AC33" s="2474"/>
      <c r="AD33" s="2474"/>
      <c r="AE33" s="2474"/>
      <c r="AF33" s="2474"/>
      <c r="AG33" s="2474"/>
      <c r="AH33" s="2474"/>
      <c r="AI33" s="2474"/>
      <c r="AJ33" s="2474"/>
      <c r="AK33" s="2474"/>
      <c r="AL33" s="2107"/>
      <c r="AM33" s="2107"/>
      <c r="AN33" s="2105"/>
      <c r="AO33" s="2469"/>
      <c r="AP33" s="2469"/>
      <c r="AQ33" s="2469"/>
      <c r="AR33" s="2472"/>
      <c r="AS33" s="1838"/>
      <c r="BX33" s="270"/>
    </row>
    <row r="34" spans="1:76" s="236" customFormat="1" ht="14.25" x14ac:dyDescent="0.2">
      <c r="A34" s="2475" t="s">
        <v>389</v>
      </c>
      <c r="B34" s="2471"/>
      <c r="C34" s="2472"/>
      <c r="D34" s="260"/>
      <c r="E34" s="2430"/>
      <c r="F34" s="249"/>
      <c r="G34" s="2430"/>
      <c r="H34" s="2437"/>
      <c r="I34" s="2430"/>
      <c r="J34" s="2437"/>
      <c r="K34" s="2430"/>
      <c r="L34" s="2437"/>
      <c r="M34" s="2430"/>
      <c r="N34" s="2437"/>
      <c r="O34" s="2304"/>
      <c r="P34" s="2105"/>
      <c r="Q34" s="2106"/>
      <c r="R34" s="2105"/>
      <c r="S34" s="2304"/>
      <c r="T34" s="2105"/>
      <c r="U34" s="2106"/>
      <c r="V34" s="2474"/>
      <c r="W34" s="2474"/>
      <c r="X34" s="2474"/>
      <c r="Y34" s="2474"/>
      <c r="Z34" s="2474"/>
      <c r="AA34" s="2474"/>
      <c r="AB34" s="2476"/>
      <c r="AC34" s="2438"/>
      <c r="AD34" s="2438"/>
      <c r="AE34" s="2438"/>
      <c r="AF34" s="2438"/>
      <c r="AG34" s="2438"/>
      <c r="AH34" s="2438"/>
      <c r="AI34" s="2438"/>
      <c r="AJ34" s="2438"/>
      <c r="AK34" s="2438"/>
      <c r="AL34" s="2477"/>
      <c r="AM34" s="2477"/>
      <c r="AN34" s="2424"/>
      <c r="AO34" s="2469"/>
      <c r="AP34" s="2469"/>
      <c r="AQ34" s="2469"/>
      <c r="AR34" s="2472"/>
      <c r="AS34" s="1838"/>
      <c r="BX34" s="270"/>
    </row>
    <row r="35" spans="1:76" s="236" customFormat="1" ht="14.25" x14ac:dyDescent="0.2">
      <c r="A35" s="2475" t="s">
        <v>390</v>
      </c>
      <c r="B35" s="2478"/>
      <c r="C35" s="734"/>
      <c r="D35" s="260"/>
      <c r="E35" s="2304"/>
      <c r="F35" s="2162"/>
      <c r="G35" s="2304"/>
      <c r="H35" s="2105"/>
      <c r="I35" s="2304"/>
      <c r="J35" s="2105"/>
      <c r="K35" s="2304"/>
      <c r="L35" s="2105"/>
      <c r="M35" s="2304"/>
      <c r="N35" s="2105"/>
      <c r="O35" s="2304"/>
      <c r="P35" s="2105"/>
      <c r="Q35" s="2106"/>
      <c r="R35" s="2105"/>
      <c r="S35" s="2304"/>
      <c r="T35" s="2105"/>
      <c r="U35" s="2106"/>
      <c r="V35" s="2474"/>
      <c r="W35" s="2474"/>
      <c r="X35" s="2474"/>
      <c r="Y35" s="2474"/>
      <c r="Z35" s="2474"/>
      <c r="AA35" s="2474"/>
      <c r="AB35" s="2474"/>
      <c r="AC35" s="2474"/>
      <c r="AD35" s="2474"/>
      <c r="AE35" s="2474"/>
      <c r="AF35" s="2474"/>
      <c r="AG35" s="2474"/>
      <c r="AH35" s="2474"/>
      <c r="AI35" s="2474"/>
      <c r="AJ35" s="2474"/>
      <c r="AK35" s="2474"/>
      <c r="AL35" s="2107"/>
      <c r="AM35" s="2107"/>
      <c r="AN35" s="2105"/>
      <c r="AO35" s="258"/>
      <c r="AP35" s="2469"/>
      <c r="AQ35" s="2469"/>
      <c r="AR35" s="734"/>
      <c r="AS35" s="259"/>
      <c r="BX35" s="270"/>
    </row>
    <row r="36" spans="1:76" s="236" customFormat="1" ht="14.25" x14ac:dyDescent="0.2">
      <c r="A36" s="2479" t="s">
        <v>391</v>
      </c>
      <c r="B36" s="2478"/>
      <c r="C36" s="734"/>
      <c r="D36" s="260"/>
      <c r="E36" s="2430"/>
      <c r="F36" s="2430"/>
      <c r="G36" s="2430"/>
      <c r="H36" s="2430"/>
      <c r="I36" s="2430"/>
      <c r="J36" s="2430"/>
      <c r="K36" s="2304"/>
      <c r="L36" s="2105"/>
      <c r="M36" s="2304"/>
      <c r="N36" s="2105"/>
      <c r="O36" s="2304"/>
      <c r="P36" s="2105"/>
      <c r="Q36" s="2106"/>
      <c r="R36" s="2105"/>
      <c r="S36" s="2304"/>
      <c r="T36" s="2105"/>
      <c r="U36" s="2106"/>
      <c r="V36" s="2474"/>
      <c r="W36" s="2474"/>
      <c r="X36" s="2474"/>
      <c r="Y36" s="2474"/>
      <c r="Z36" s="2474"/>
      <c r="AA36" s="2474"/>
      <c r="AB36" s="2474"/>
      <c r="AC36" s="2474"/>
      <c r="AD36" s="2474"/>
      <c r="AE36" s="2474"/>
      <c r="AF36" s="2474"/>
      <c r="AG36" s="2474"/>
      <c r="AH36" s="2474"/>
      <c r="AI36" s="2474"/>
      <c r="AJ36" s="2474"/>
      <c r="AK36" s="2474"/>
      <c r="AL36" s="2107"/>
      <c r="AM36" s="2107"/>
      <c r="AN36" s="2105"/>
      <c r="AO36" s="258"/>
      <c r="AP36" s="2469"/>
      <c r="AQ36" s="2469"/>
      <c r="AR36" s="734"/>
      <c r="AS36" s="259"/>
      <c r="BX36" s="270"/>
    </row>
    <row r="37" spans="1:76" s="236" customFormat="1" ht="14.25" x14ac:dyDescent="0.2">
      <c r="A37" s="2480" t="s">
        <v>392</v>
      </c>
      <c r="B37" s="1944"/>
      <c r="C37" s="2038"/>
      <c r="D37" s="2473"/>
      <c r="E37" s="2304"/>
      <c r="F37" s="2162"/>
      <c r="G37" s="2304"/>
      <c r="H37" s="2105"/>
      <c r="I37" s="2304"/>
      <c r="J37" s="2105"/>
      <c r="K37" s="2304"/>
      <c r="L37" s="2105"/>
      <c r="M37" s="2304"/>
      <c r="N37" s="2105"/>
      <c r="O37" s="2304"/>
      <c r="P37" s="2105"/>
      <c r="Q37" s="2106"/>
      <c r="R37" s="2105"/>
      <c r="S37" s="2304"/>
      <c r="T37" s="2105"/>
      <c r="U37" s="2106"/>
      <c r="V37" s="2474"/>
      <c r="W37" s="2474"/>
      <c r="X37" s="2474"/>
      <c r="Y37" s="2474"/>
      <c r="Z37" s="2474"/>
      <c r="AA37" s="2474"/>
      <c r="AB37" s="2474"/>
      <c r="AC37" s="2474"/>
      <c r="AD37" s="2474"/>
      <c r="AE37" s="2474"/>
      <c r="AF37" s="2474"/>
      <c r="AG37" s="2474"/>
      <c r="AH37" s="2474"/>
      <c r="AI37" s="2474"/>
      <c r="AJ37" s="2474"/>
      <c r="AK37" s="2474"/>
      <c r="AL37" s="2107"/>
      <c r="AM37" s="2107"/>
      <c r="AN37" s="2105"/>
      <c r="AO37" s="2469"/>
      <c r="AP37" s="2469"/>
      <c r="AQ37" s="2469"/>
      <c r="AR37" s="2038"/>
      <c r="AS37" s="1838"/>
      <c r="BX37" s="270"/>
    </row>
    <row r="38" spans="1:76" s="236" customFormat="1" ht="14.25" x14ac:dyDescent="0.2">
      <c r="A38" s="2480" t="s">
        <v>393</v>
      </c>
      <c r="B38" s="1944"/>
      <c r="C38" s="2038"/>
      <c r="D38" s="2473"/>
      <c r="E38" s="2304"/>
      <c r="F38" s="2162"/>
      <c r="G38" s="2304"/>
      <c r="H38" s="2105"/>
      <c r="I38" s="2304"/>
      <c r="J38" s="2105"/>
      <c r="K38" s="2304"/>
      <c r="L38" s="2105"/>
      <c r="M38" s="2304"/>
      <c r="N38" s="2105"/>
      <c r="O38" s="2304"/>
      <c r="P38" s="2105"/>
      <c r="Q38" s="2106"/>
      <c r="R38" s="2105"/>
      <c r="S38" s="2304"/>
      <c r="T38" s="2105"/>
      <c r="U38" s="2106"/>
      <c r="V38" s="2474"/>
      <c r="W38" s="2474"/>
      <c r="X38" s="2474"/>
      <c r="Y38" s="2474"/>
      <c r="Z38" s="2474"/>
      <c r="AA38" s="2474"/>
      <c r="AB38" s="2474"/>
      <c r="AC38" s="2474"/>
      <c r="AD38" s="2474"/>
      <c r="AE38" s="2474"/>
      <c r="AF38" s="2474"/>
      <c r="AG38" s="2474"/>
      <c r="AH38" s="2474"/>
      <c r="AI38" s="2474"/>
      <c r="AJ38" s="2474"/>
      <c r="AK38" s="2474"/>
      <c r="AL38" s="2107"/>
      <c r="AM38" s="2107"/>
      <c r="AN38" s="2105"/>
      <c r="AO38" s="2469"/>
      <c r="AP38" s="2469"/>
      <c r="AQ38" s="2469"/>
      <c r="AR38" s="2038"/>
      <c r="AS38" s="1838"/>
      <c r="BX38" s="270"/>
    </row>
    <row r="39" spans="1:76" s="236" customFormat="1" ht="14.25" x14ac:dyDescent="0.2">
      <c r="A39" s="2480" t="s">
        <v>394</v>
      </c>
      <c r="B39" s="1944"/>
      <c r="C39" s="2038"/>
      <c r="D39" s="2473"/>
      <c r="E39" s="2304"/>
      <c r="F39" s="2162"/>
      <c r="G39" s="2304"/>
      <c r="H39" s="2105"/>
      <c r="I39" s="2304"/>
      <c r="J39" s="2105"/>
      <c r="K39" s="2304"/>
      <c r="L39" s="2105"/>
      <c r="M39" s="2304"/>
      <c r="N39" s="2105"/>
      <c r="O39" s="2304"/>
      <c r="P39" s="2105"/>
      <c r="Q39" s="2106"/>
      <c r="R39" s="2105"/>
      <c r="S39" s="2304"/>
      <c r="T39" s="2105"/>
      <c r="U39" s="2106"/>
      <c r="V39" s="2474"/>
      <c r="W39" s="2474"/>
      <c r="X39" s="2474"/>
      <c r="Y39" s="2474"/>
      <c r="Z39" s="2474"/>
      <c r="AA39" s="2474"/>
      <c r="AB39" s="2474"/>
      <c r="AC39" s="2474"/>
      <c r="AD39" s="2474"/>
      <c r="AE39" s="2474"/>
      <c r="AF39" s="2474"/>
      <c r="AG39" s="2474"/>
      <c r="AH39" s="2474"/>
      <c r="AI39" s="2474"/>
      <c r="AJ39" s="2474"/>
      <c r="AK39" s="2474"/>
      <c r="AL39" s="2107"/>
      <c r="AM39" s="2107"/>
      <c r="AN39" s="2105"/>
      <c r="AO39" s="2469"/>
      <c r="AP39" s="2469"/>
      <c r="AQ39" s="2469"/>
      <c r="AR39" s="2038"/>
      <c r="AS39" s="1838"/>
      <c r="BX39" s="270"/>
    </row>
    <row r="40" spans="1:76" s="236" customFormat="1" ht="14.25" x14ac:dyDescent="0.2">
      <c r="A40" s="2481" t="s">
        <v>395</v>
      </c>
      <c r="B40" s="1944"/>
      <c r="C40" s="2038"/>
      <c r="D40" s="2473"/>
      <c r="E40" s="2304"/>
      <c r="F40" s="2162"/>
      <c r="G40" s="2304"/>
      <c r="H40" s="2105"/>
      <c r="I40" s="2304"/>
      <c r="J40" s="2105"/>
      <c r="K40" s="2304"/>
      <c r="L40" s="2105"/>
      <c r="M40" s="2304"/>
      <c r="N40" s="2105"/>
      <c r="O40" s="2304"/>
      <c r="P40" s="2105"/>
      <c r="Q40" s="2106"/>
      <c r="R40" s="2105"/>
      <c r="S40" s="2304"/>
      <c r="T40" s="2105"/>
      <c r="U40" s="2106"/>
      <c r="V40" s="2474"/>
      <c r="W40" s="2474"/>
      <c r="X40" s="2474"/>
      <c r="Y40" s="2474"/>
      <c r="Z40" s="2474"/>
      <c r="AA40" s="2474"/>
      <c r="AB40" s="2474"/>
      <c r="AC40" s="2474"/>
      <c r="AD40" s="2474"/>
      <c r="AE40" s="2474"/>
      <c r="AF40" s="2474"/>
      <c r="AG40" s="2474"/>
      <c r="AH40" s="2474"/>
      <c r="AI40" s="2474"/>
      <c r="AJ40" s="2474"/>
      <c r="AK40" s="2474"/>
      <c r="AL40" s="2107"/>
      <c r="AM40" s="2107"/>
      <c r="AN40" s="2105"/>
      <c r="AO40" s="2469"/>
      <c r="AP40" s="2469"/>
      <c r="AQ40" s="2469"/>
      <c r="AR40" s="2038"/>
      <c r="AS40" s="1838"/>
      <c r="BX40" s="270"/>
    </row>
    <row r="41" spans="1:76" s="236" customFormat="1" ht="14.25" x14ac:dyDescent="0.2">
      <c r="A41" s="2253" t="s">
        <v>396</v>
      </c>
      <c r="B41" s="1944"/>
      <c r="C41" s="2038"/>
      <c r="D41" s="2473"/>
      <c r="E41" s="2304"/>
      <c r="F41" s="2162"/>
      <c r="G41" s="2304"/>
      <c r="H41" s="2105"/>
      <c r="I41" s="2304"/>
      <c r="J41" s="2105"/>
      <c r="K41" s="2304"/>
      <c r="L41" s="2105"/>
      <c r="M41" s="2304"/>
      <c r="N41" s="2105"/>
      <c r="O41" s="2304"/>
      <c r="P41" s="2105"/>
      <c r="Q41" s="2106"/>
      <c r="R41" s="2105"/>
      <c r="S41" s="2304"/>
      <c r="T41" s="2105"/>
      <c r="U41" s="2106"/>
      <c r="V41" s="2474"/>
      <c r="W41" s="2474"/>
      <c r="X41" s="2474"/>
      <c r="Y41" s="2474"/>
      <c r="Z41" s="2474"/>
      <c r="AA41" s="2474"/>
      <c r="AB41" s="2474"/>
      <c r="AC41" s="2474"/>
      <c r="AD41" s="2474"/>
      <c r="AE41" s="2474"/>
      <c r="AF41" s="2474"/>
      <c r="AG41" s="2474"/>
      <c r="AH41" s="2474"/>
      <c r="AI41" s="2474"/>
      <c r="AJ41" s="2474"/>
      <c r="AK41" s="2474"/>
      <c r="AL41" s="2107"/>
      <c r="AM41" s="2107"/>
      <c r="AN41" s="2105"/>
      <c r="AO41" s="2482"/>
      <c r="AP41" s="2469"/>
      <c r="AQ41" s="2469"/>
      <c r="AR41" s="2038"/>
      <c r="AS41" s="251"/>
      <c r="BX41" s="270"/>
    </row>
    <row r="42" spans="1:76" s="236" customFormat="1" ht="14.25" x14ac:dyDescent="0.2">
      <c r="A42" s="2481" t="s">
        <v>397</v>
      </c>
      <c r="B42" s="1944"/>
      <c r="C42" s="2038"/>
      <c r="D42" s="2473"/>
      <c r="E42" s="2304"/>
      <c r="F42" s="2162"/>
      <c r="G42" s="2304"/>
      <c r="H42" s="2105"/>
      <c r="I42" s="2304"/>
      <c r="J42" s="2105"/>
      <c r="K42" s="2304"/>
      <c r="L42" s="2105"/>
      <c r="M42" s="2304"/>
      <c r="N42" s="2105"/>
      <c r="O42" s="2304"/>
      <c r="P42" s="2105"/>
      <c r="Q42" s="2106"/>
      <c r="R42" s="2105"/>
      <c r="S42" s="2304"/>
      <c r="T42" s="2105"/>
      <c r="U42" s="2106"/>
      <c r="V42" s="2474"/>
      <c r="W42" s="2474"/>
      <c r="X42" s="2474"/>
      <c r="Y42" s="2474"/>
      <c r="Z42" s="2474"/>
      <c r="AA42" s="2474"/>
      <c r="AB42" s="2474"/>
      <c r="AC42" s="2474"/>
      <c r="AD42" s="2474"/>
      <c r="AE42" s="2474"/>
      <c r="AF42" s="2474"/>
      <c r="AG42" s="2474"/>
      <c r="AH42" s="2474"/>
      <c r="AI42" s="2474"/>
      <c r="AJ42" s="2474"/>
      <c r="AK42" s="2474"/>
      <c r="AL42" s="2107"/>
      <c r="AM42" s="2107"/>
      <c r="AN42" s="2105"/>
      <c r="AO42" s="2482"/>
      <c r="AP42" s="2469"/>
      <c r="AQ42" s="2469"/>
      <c r="AR42" s="2038"/>
      <c r="AS42" s="251"/>
      <c r="BX42" s="270"/>
    </row>
    <row r="43" spans="1:76" s="236" customFormat="1" ht="14.25" x14ac:dyDescent="0.2">
      <c r="A43" s="2253" t="s">
        <v>398</v>
      </c>
      <c r="B43" s="1944"/>
      <c r="C43" s="2038"/>
      <c r="D43" s="2473"/>
      <c r="E43" s="2304"/>
      <c r="F43" s="2162"/>
      <c r="G43" s="2304"/>
      <c r="H43" s="2105"/>
      <c r="I43" s="2304"/>
      <c r="J43" s="2105"/>
      <c r="K43" s="2304"/>
      <c r="L43" s="2105"/>
      <c r="M43" s="2304"/>
      <c r="N43" s="2105"/>
      <c r="O43" s="2304"/>
      <c r="P43" s="2105"/>
      <c r="Q43" s="2106"/>
      <c r="R43" s="2105"/>
      <c r="S43" s="2304"/>
      <c r="T43" s="2105"/>
      <c r="U43" s="2106"/>
      <c r="V43" s="2474"/>
      <c r="W43" s="2474"/>
      <c r="X43" s="2474"/>
      <c r="Y43" s="2474"/>
      <c r="Z43" s="2474"/>
      <c r="AA43" s="2474"/>
      <c r="AB43" s="2474"/>
      <c r="AC43" s="2474"/>
      <c r="AD43" s="2474"/>
      <c r="AE43" s="2474"/>
      <c r="AF43" s="2474"/>
      <c r="AG43" s="2474"/>
      <c r="AH43" s="2474"/>
      <c r="AI43" s="2474"/>
      <c r="AJ43" s="2474"/>
      <c r="AK43" s="2474"/>
      <c r="AL43" s="2107"/>
      <c r="AM43" s="2107"/>
      <c r="AN43" s="2105"/>
      <c r="AO43" s="2482"/>
      <c r="AP43" s="2469"/>
      <c r="AQ43" s="2469"/>
      <c r="AR43" s="2038"/>
      <c r="AS43" s="251"/>
      <c r="BX43" s="270"/>
    </row>
    <row r="44" spans="1:76" s="236" customFormat="1" ht="14.25" x14ac:dyDescent="0.2">
      <c r="A44" s="2261" t="s">
        <v>399</v>
      </c>
      <c r="B44" s="2483"/>
      <c r="C44" s="2058"/>
      <c r="D44" s="2484"/>
      <c r="E44" s="2300"/>
      <c r="F44" s="2161"/>
      <c r="G44" s="2300"/>
      <c r="H44" s="2301"/>
      <c r="I44" s="2300"/>
      <c r="J44" s="2301"/>
      <c r="K44" s="2300"/>
      <c r="L44" s="2301"/>
      <c r="M44" s="2300"/>
      <c r="N44" s="2301"/>
      <c r="O44" s="2300"/>
      <c r="P44" s="2301"/>
      <c r="Q44" s="2160"/>
      <c r="R44" s="2301"/>
      <c r="S44" s="2300"/>
      <c r="T44" s="2301"/>
      <c r="U44" s="2160"/>
      <c r="V44" s="2485"/>
      <c r="W44" s="2485"/>
      <c r="X44" s="2485"/>
      <c r="Y44" s="2485"/>
      <c r="Z44" s="2485"/>
      <c r="AA44" s="2485"/>
      <c r="AB44" s="2485"/>
      <c r="AC44" s="2485"/>
      <c r="AD44" s="2485"/>
      <c r="AE44" s="2485"/>
      <c r="AF44" s="2485"/>
      <c r="AG44" s="2485"/>
      <c r="AH44" s="2485"/>
      <c r="AI44" s="2485"/>
      <c r="AJ44" s="2485"/>
      <c r="AK44" s="2485"/>
      <c r="AL44" s="2386"/>
      <c r="AM44" s="2386"/>
      <c r="AN44" s="2301"/>
      <c r="AO44" s="2486"/>
      <c r="AP44" s="2469"/>
      <c r="AQ44" s="2469"/>
      <c r="AR44" s="2058"/>
      <c r="AS44" s="1831"/>
      <c r="BX44" s="270"/>
    </row>
    <row r="45" spans="1:76" s="236" customFormat="1" ht="14.25" x14ac:dyDescent="0.2">
      <c r="A45" s="264" t="s">
        <v>400</v>
      </c>
      <c r="B45" s="264"/>
      <c r="C45" s="264"/>
      <c r="D45" s="264"/>
      <c r="E45" s="264"/>
      <c r="F45" s="264"/>
      <c r="G45" s="264"/>
      <c r="H45" s="264"/>
      <c r="I45" s="10"/>
      <c r="J45" s="10"/>
      <c r="K45" s="10"/>
      <c r="L45" s="10"/>
      <c r="M45" s="10"/>
      <c r="N45" s="67"/>
      <c r="O45" s="238"/>
      <c r="P45" s="238"/>
      <c r="Q45" s="238"/>
      <c r="R45" s="238"/>
      <c r="S45" s="238"/>
      <c r="T45" s="238"/>
      <c r="U45" s="238"/>
      <c r="V45" s="238"/>
      <c r="W45" s="238"/>
      <c r="X45" s="10"/>
      <c r="Y45" s="10"/>
      <c r="Z45" s="10"/>
      <c r="AA45" s="10"/>
      <c r="AB45" s="10"/>
      <c r="AC45" s="10"/>
      <c r="AD45" s="10"/>
      <c r="AE45" s="10"/>
      <c r="AF45" s="10"/>
      <c r="AG45" s="10"/>
      <c r="AH45" s="10"/>
      <c r="AI45" s="10"/>
      <c r="AJ45" s="10"/>
      <c r="AK45" s="10"/>
      <c r="AL45" s="10"/>
      <c r="AM45" s="10"/>
      <c r="AN45" s="10"/>
      <c r="AO45" s="265"/>
      <c r="AP45" s="266"/>
      <c r="AQ45" s="2487"/>
      <c r="AR45" s="2488"/>
      <c r="BX45" s="270"/>
    </row>
    <row r="46" spans="1:76" s="236" customFormat="1" ht="19.5" x14ac:dyDescent="0.25">
      <c r="A46" s="6871" t="s">
        <v>4</v>
      </c>
      <c r="B46" s="6915" t="s">
        <v>5</v>
      </c>
      <c r="C46" s="6918" t="s">
        <v>401</v>
      </c>
      <c r="D46" s="6919"/>
      <c r="E46" s="6919"/>
      <c r="F46" s="6920"/>
      <c r="G46" s="6918" t="s">
        <v>402</v>
      </c>
      <c r="H46" s="6919"/>
      <c r="I46" s="6919"/>
      <c r="J46" s="6920"/>
      <c r="K46" s="67"/>
      <c r="L46" s="6921"/>
      <c r="M46" s="6921"/>
      <c r="N46" s="6921"/>
      <c r="O46" s="6921"/>
      <c r="P46" s="6921"/>
      <c r="Q46" s="6921"/>
      <c r="R46" s="6921"/>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489"/>
      <c r="AR46" s="267"/>
      <c r="BX46" s="270"/>
    </row>
    <row r="47" spans="1:76" s="236" customFormat="1" ht="14.25" x14ac:dyDescent="0.2">
      <c r="A47" s="6873"/>
      <c r="B47" s="6916"/>
      <c r="C47" s="589" t="s">
        <v>257</v>
      </c>
      <c r="D47" s="589" t="s">
        <v>151</v>
      </c>
      <c r="E47" s="944" t="s">
        <v>152</v>
      </c>
      <c r="F47" s="944" t="s">
        <v>403</v>
      </c>
      <c r="G47" s="589" t="s">
        <v>257</v>
      </c>
      <c r="H47" s="589" t="s">
        <v>151</v>
      </c>
      <c r="I47" s="944" t="s">
        <v>152</v>
      </c>
      <c r="J47" s="944" t="s">
        <v>403</v>
      </c>
      <c r="K47" s="268"/>
      <c r="L47" s="2490"/>
      <c r="M47" s="2490"/>
      <c r="N47" s="2491"/>
      <c r="O47" s="2492"/>
      <c r="P47" s="2492"/>
      <c r="Q47" s="2492"/>
      <c r="R47" s="2492"/>
      <c r="S47" s="2492"/>
      <c r="T47" s="2492"/>
      <c r="U47" s="2492"/>
      <c r="V47" s="2492"/>
      <c r="W47" s="2492"/>
      <c r="X47" s="2492"/>
      <c r="Y47" s="2492"/>
      <c r="Z47" s="2492"/>
      <c r="AA47" s="2492"/>
      <c r="AB47" s="2492"/>
      <c r="AC47" s="2492"/>
      <c r="AD47" s="2492"/>
      <c r="AE47" s="2492"/>
      <c r="AF47" s="2492"/>
      <c r="AG47" s="2492"/>
      <c r="AH47" s="2492"/>
      <c r="AI47" s="2492"/>
      <c r="AJ47" s="2492"/>
      <c r="AK47" s="2492"/>
      <c r="AL47" s="2492"/>
      <c r="AM47" s="2492"/>
      <c r="AN47" s="2492"/>
      <c r="AO47" s="2492"/>
      <c r="AP47" s="2492"/>
      <c r="AQ47" s="2493"/>
      <c r="AR47" s="2493"/>
      <c r="BX47" s="270"/>
    </row>
    <row r="48" spans="1:76" s="236" customFormat="1" ht="14.25" x14ac:dyDescent="0.2">
      <c r="A48" s="2494" t="s">
        <v>33</v>
      </c>
      <c r="B48" s="2495"/>
      <c r="C48" s="2496"/>
      <c r="D48" s="25"/>
      <c r="E48" s="47"/>
      <c r="F48" s="47"/>
      <c r="G48" s="591">
        <v>7073</v>
      </c>
      <c r="H48" s="25"/>
      <c r="I48" s="25"/>
      <c r="J48" s="47"/>
      <c r="K48" s="269" t="s">
        <v>123</v>
      </c>
      <c r="L48" s="2490"/>
      <c r="M48" s="2490"/>
      <c r="N48" s="2497"/>
      <c r="O48" s="2492"/>
      <c r="P48" s="2492"/>
      <c r="Q48" s="2492"/>
      <c r="R48" s="2492"/>
      <c r="S48" s="2492"/>
      <c r="T48" s="2492"/>
      <c r="U48" s="2492"/>
      <c r="V48" s="2492"/>
      <c r="W48" s="2492"/>
      <c r="X48" s="2498"/>
      <c r="Y48" s="2499"/>
      <c r="Z48" s="2499"/>
      <c r="AA48" s="2499"/>
      <c r="AB48" s="2499"/>
      <c r="AC48" s="2499"/>
      <c r="AD48" s="2499"/>
      <c r="AE48" s="2499"/>
      <c r="AF48" s="2499"/>
      <c r="AG48" s="2499"/>
      <c r="AH48" s="2499"/>
      <c r="AI48" s="2499"/>
      <c r="AJ48" s="2499"/>
      <c r="AK48" s="2499"/>
      <c r="AL48" s="2499"/>
      <c r="AM48" s="2499"/>
      <c r="AN48" s="2499"/>
      <c r="AO48" s="2499"/>
      <c r="AP48" s="2499"/>
      <c r="AQ48" s="2493"/>
      <c r="AR48" s="2493"/>
      <c r="BX48" s="270"/>
    </row>
    <row r="49" spans="1:76" s="236" customFormat="1" ht="14.25" x14ac:dyDescent="0.2">
      <c r="A49" s="2450" t="s">
        <v>35</v>
      </c>
      <c r="B49" s="2500"/>
      <c r="C49" s="2501"/>
      <c r="D49" s="2226"/>
      <c r="E49" s="1911"/>
      <c r="F49" s="1911"/>
      <c r="G49" s="1907">
        <v>7073</v>
      </c>
      <c r="H49" s="2226"/>
      <c r="I49" s="2226"/>
      <c r="J49" s="1911"/>
      <c r="K49" s="269" t="s">
        <v>123</v>
      </c>
      <c r="L49" s="2490"/>
      <c r="M49" s="2490"/>
      <c r="N49" s="2502"/>
      <c r="O49" s="2492"/>
      <c r="P49" s="2492"/>
      <c r="Q49" s="2492"/>
      <c r="R49" s="2492"/>
      <c r="S49" s="2492"/>
      <c r="T49" s="2492"/>
      <c r="U49" s="2492"/>
      <c r="V49" s="2492"/>
      <c r="W49" s="2492"/>
      <c r="X49" s="2498"/>
      <c r="Y49" s="2499"/>
      <c r="Z49" s="2499"/>
      <c r="AA49" s="2499"/>
      <c r="AB49" s="2499"/>
      <c r="AC49" s="2499"/>
      <c r="AD49" s="2499"/>
      <c r="AE49" s="2499"/>
      <c r="AF49" s="2499"/>
      <c r="AG49" s="2499"/>
      <c r="AH49" s="2499"/>
      <c r="AI49" s="2499"/>
      <c r="AJ49" s="2499"/>
      <c r="AK49" s="2499"/>
      <c r="AL49" s="2499"/>
      <c r="AM49" s="2499"/>
      <c r="AN49" s="2499"/>
      <c r="AO49" s="2499"/>
      <c r="AP49" s="2499"/>
      <c r="AQ49" s="2493"/>
      <c r="AR49" s="2493"/>
      <c r="BX49" s="270"/>
    </row>
    <row r="50" spans="1:76" s="236" customFormat="1" ht="14.25" x14ac:dyDescent="0.2">
      <c r="A50" s="2503" t="s">
        <v>404</v>
      </c>
      <c r="B50" s="2504"/>
      <c r="C50" s="2504"/>
      <c r="D50" s="2504"/>
      <c r="E50" s="2504"/>
      <c r="F50" s="2504"/>
      <c r="G50" s="2505"/>
      <c r="H50" s="2505"/>
      <c r="I50" s="2505"/>
      <c r="J50" s="2505"/>
      <c r="K50" s="2505"/>
      <c r="L50" s="2505"/>
      <c r="M50" s="2505"/>
      <c r="N50" s="2505"/>
      <c r="O50" s="2506"/>
      <c r="P50" s="2504"/>
      <c r="Q50" s="2505"/>
      <c r="R50" s="2505"/>
      <c r="S50" s="2506"/>
      <c r="T50" s="2504"/>
      <c r="U50" s="2505"/>
      <c r="V50" s="2506"/>
      <c r="W50" s="2504"/>
      <c r="X50" s="238"/>
      <c r="Y50" s="238"/>
      <c r="Z50" s="238"/>
      <c r="AA50" s="238"/>
      <c r="AB50" s="238"/>
      <c r="AC50" s="238"/>
      <c r="AD50" s="238"/>
      <c r="AE50" s="238"/>
      <c r="AF50" s="238"/>
      <c r="AG50" s="238"/>
      <c r="AH50" s="238"/>
      <c r="AI50" s="238"/>
      <c r="AJ50" s="238"/>
      <c r="AK50" s="238"/>
      <c r="AL50" s="2499"/>
      <c r="AM50" s="2493"/>
      <c r="AN50" s="2493"/>
      <c r="BX50" s="270"/>
    </row>
    <row r="51" spans="1:76" s="236" customFormat="1" ht="14.25" x14ac:dyDescent="0.2">
      <c r="A51" s="6924" t="s">
        <v>405</v>
      </c>
      <c r="B51" s="6927" t="s">
        <v>50</v>
      </c>
      <c r="C51" s="6917"/>
      <c r="D51" s="6922"/>
      <c r="E51" s="6880" t="s">
        <v>364</v>
      </c>
      <c r="F51" s="6881"/>
      <c r="G51" s="6881"/>
      <c r="H51" s="6881"/>
      <c r="I51" s="6881"/>
      <c r="J51" s="6881"/>
      <c r="K51" s="6881"/>
      <c r="L51" s="6881"/>
      <c r="M51" s="6881"/>
      <c r="N51" s="6881"/>
      <c r="O51" s="6881"/>
      <c r="P51" s="6881"/>
      <c r="Q51" s="6881"/>
      <c r="R51" s="6881"/>
      <c r="S51" s="6881"/>
      <c r="T51" s="6881"/>
      <c r="U51" s="6881"/>
      <c r="V51" s="6882"/>
      <c r="W51" s="6912" t="s">
        <v>3583</v>
      </c>
      <c r="BX51" s="270"/>
    </row>
    <row r="52" spans="1:76" s="236" customFormat="1" ht="14.25" x14ac:dyDescent="0.2">
      <c r="A52" s="6925"/>
      <c r="B52" s="6928"/>
      <c r="C52" s="6594"/>
      <c r="D52" s="6588"/>
      <c r="E52" s="6915" t="s">
        <v>367</v>
      </c>
      <c r="F52" s="6917" t="s">
        <v>368</v>
      </c>
      <c r="G52" s="6912" t="s">
        <v>369</v>
      </c>
      <c r="H52" s="6917" t="s">
        <v>370</v>
      </c>
      <c r="I52" s="6912" t="s">
        <v>13</v>
      </c>
      <c r="J52" s="6917" t="s">
        <v>128</v>
      </c>
      <c r="K52" s="6912" t="s">
        <v>15</v>
      </c>
      <c r="L52" s="6917" t="s">
        <v>16</v>
      </c>
      <c r="M52" s="6912" t="s">
        <v>17</v>
      </c>
      <c r="N52" s="6917" t="s">
        <v>18</v>
      </c>
      <c r="O52" s="6912" t="s">
        <v>19</v>
      </c>
      <c r="P52" s="6917" t="s">
        <v>20</v>
      </c>
      <c r="Q52" s="6912" t="s">
        <v>21</v>
      </c>
      <c r="R52" s="6917" t="s">
        <v>22</v>
      </c>
      <c r="S52" s="6912" t="s">
        <v>23</v>
      </c>
      <c r="T52" s="6917" t="s">
        <v>24</v>
      </c>
      <c r="U52" s="6912" t="s">
        <v>25</v>
      </c>
      <c r="V52" s="6922" t="s">
        <v>26</v>
      </c>
      <c r="W52" s="6913"/>
      <c r="BX52" s="270"/>
    </row>
    <row r="53" spans="1:76" s="236" customFormat="1" ht="14.25" x14ac:dyDescent="0.2">
      <c r="A53" s="6926"/>
      <c r="B53" s="2209" t="s">
        <v>55</v>
      </c>
      <c r="C53" s="2507" t="s">
        <v>81</v>
      </c>
      <c r="D53" s="2209" t="s">
        <v>56</v>
      </c>
      <c r="E53" s="6916"/>
      <c r="F53" s="6594"/>
      <c r="G53" s="6914"/>
      <c r="H53" s="6594"/>
      <c r="I53" s="6914"/>
      <c r="J53" s="6594"/>
      <c r="K53" s="6914"/>
      <c r="L53" s="6594"/>
      <c r="M53" s="6914"/>
      <c r="N53" s="6594"/>
      <c r="O53" s="6914"/>
      <c r="P53" s="6594"/>
      <c r="Q53" s="6914"/>
      <c r="R53" s="6594"/>
      <c r="S53" s="6914"/>
      <c r="T53" s="6594"/>
      <c r="U53" s="6914"/>
      <c r="V53" s="6588"/>
      <c r="W53" s="6914"/>
      <c r="X53" s="270"/>
      <c r="BX53" s="270"/>
    </row>
    <row r="54" spans="1:76" s="236" customFormat="1" ht="14.25" x14ac:dyDescent="0.2">
      <c r="A54" s="2508" t="s">
        <v>406</v>
      </c>
      <c r="B54" s="2509"/>
      <c r="C54" s="2510"/>
      <c r="D54" s="616"/>
      <c r="E54" s="571"/>
      <c r="F54" s="2362"/>
      <c r="G54" s="571"/>
      <c r="H54" s="2362"/>
      <c r="I54" s="571"/>
      <c r="J54" s="2362"/>
      <c r="K54" s="571"/>
      <c r="L54" s="2362"/>
      <c r="M54" s="571"/>
      <c r="N54" s="2362"/>
      <c r="O54" s="571"/>
      <c r="P54" s="2362"/>
      <c r="Q54" s="571"/>
      <c r="R54" s="2362"/>
      <c r="S54" s="571"/>
      <c r="T54" s="2362"/>
      <c r="U54" s="571"/>
      <c r="V54" s="2362"/>
      <c r="W54" s="571"/>
      <c r="X54" s="271"/>
      <c r="BX54" s="270"/>
    </row>
    <row r="55" spans="1:76" s="236" customFormat="1" ht="14.25" x14ac:dyDescent="0.2">
      <c r="A55" s="2511" t="s">
        <v>33</v>
      </c>
      <c r="B55" s="2512"/>
      <c r="C55" s="2513"/>
      <c r="D55" s="2514"/>
      <c r="E55" s="1900"/>
      <c r="F55" s="1904"/>
      <c r="G55" s="1900"/>
      <c r="H55" s="1904"/>
      <c r="I55" s="1900"/>
      <c r="J55" s="1904"/>
      <c r="K55" s="1900"/>
      <c r="L55" s="1904"/>
      <c r="M55" s="1900"/>
      <c r="N55" s="1904"/>
      <c r="O55" s="1900"/>
      <c r="P55" s="1904"/>
      <c r="Q55" s="1900"/>
      <c r="R55" s="1904"/>
      <c r="S55" s="1900"/>
      <c r="T55" s="1904"/>
      <c r="U55" s="1900"/>
      <c r="V55" s="1904"/>
      <c r="W55" s="1900"/>
      <c r="X55" s="271" t="s">
        <v>141</v>
      </c>
      <c r="BX55" s="270"/>
    </row>
    <row r="56" spans="1:76" s="236" customFormat="1" ht="14.25" x14ac:dyDescent="0.2">
      <c r="A56" s="2515" t="s">
        <v>407</v>
      </c>
      <c r="B56" s="2516"/>
      <c r="C56" s="2517"/>
      <c r="D56" s="2518"/>
      <c r="E56" s="1912"/>
      <c r="F56" s="1910"/>
      <c r="G56" s="1912"/>
      <c r="H56" s="1910"/>
      <c r="I56" s="1912"/>
      <c r="J56" s="1910"/>
      <c r="K56" s="1912"/>
      <c r="L56" s="1910"/>
      <c r="M56" s="1912"/>
      <c r="N56" s="1910"/>
      <c r="O56" s="1912"/>
      <c r="P56" s="1910"/>
      <c r="Q56" s="1912"/>
      <c r="R56" s="1910"/>
      <c r="S56" s="1912"/>
      <c r="T56" s="1910"/>
      <c r="U56" s="1912"/>
      <c r="V56" s="1910"/>
      <c r="W56" s="1912"/>
      <c r="X56" s="271" t="s">
        <v>141</v>
      </c>
      <c r="BX56" s="270"/>
    </row>
    <row r="57" spans="1:76" s="236" customFormat="1" ht="13.9" customHeight="1" x14ac:dyDescent="0.2">
      <c r="A57" s="2519" t="s">
        <v>408</v>
      </c>
      <c r="B57" s="2520"/>
      <c r="C57" s="2521"/>
      <c r="D57" s="105"/>
      <c r="E57" s="2144"/>
      <c r="F57" s="177"/>
      <c r="G57" s="2144"/>
      <c r="H57" s="177"/>
      <c r="I57" s="2144"/>
      <c r="J57" s="177"/>
      <c r="K57" s="2144"/>
      <c r="L57" s="177"/>
      <c r="M57" s="2144"/>
      <c r="N57" s="177"/>
      <c r="O57" s="2144"/>
      <c r="P57" s="177"/>
      <c r="Q57" s="2144"/>
      <c r="R57" s="177"/>
      <c r="S57" s="2144"/>
      <c r="T57" s="177"/>
      <c r="U57" s="2144"/>
      <c r="V57" s="177"/>
      <c r="W57" s="571"/>
      <c r="X57" s="271"/>
      <c r="BX57" s="270"/>
    </row>
    <row r="58" spans="1:76" s="236" customFormat="1" ht="14.25" x14ac:dyDescent="0.2">
      <c r="A58" s="2511" t="s">
        <v>33</v>
      </c>
      <c r="B58" s="2512"/>
      <c r="C58" s="2513"/>
      <c r="D58" s="2514"/>
      <c r="E58" s="1900"/>
      <c r="F58" s="1904"/>
      <c r="G58" s="1900"/>
      <c r="H58" s="1904"/>
      <c r="I58" s="1900"/>
      <c r="J58" s="1904"/>
      <c r="K58" s="1900"/>
      <c r="L58" s="1904"/>
      <c r="M58" s="1900"/>
      <c r="N58" s="1904"/>
      <c r="O58" s="1900"/>
      <c r="P58" s="1904"/>
      <c r="Q58" s="1900"/>
      <c r="R58" s="1904"/>
      <c r="S58" s="1900"/>
      <c r="T58" s="1904"/>
      <c r="U58" s="1900"/>
      <c r="V58" s="1904"/>
      <c r="W58" s="1900"/>
      <c r="X58" s="271" t="s">
        <v>141</v>
      </c>
      <c r="BX58" s="270"/>
    </row>
    <row r="59" spans="1:76" s="236" customFormat="1" ht="14.25" x14ac:dyDescent="0.2">
      <c r="A59" s="2515" t="s">
        <v>407</v>
      </c>
      <c r="B59" s="2516"/>
      <c r="C59" s="2517"/>
      <c r="D59" s="2522"/>
      <c r="E59" s="1912"/>
      <c r="F59" s="1910"/>
      <c r="G59" s="1912"/>
      <c r="H59" s="1910"/>
      <c r="I59" s="1912"/>
      <c r="J59" s="1910"/>
      <c r="K59" s="1912"/>
      <c r="L59" s="1910"/>
      <c r="M59" s="1912"/>
      <c r="N59" s="1910"/>
      <c r="O59" s="1912"/>
      <c r="P59" s="1910"/>
      <c r="Q59" s="1912"/>
      <c r="R59" s="1910"/>
      <c r="S59" s="1912"/>
      <c r="T59" s="1910"/>
      <c r="U59" s="1912"/>
      <c r="V59" s="1910"/>
      <c r="W59" s="1912"/>
      <c r="X59" s="15" t="s">
        <v>141</v>
      </c>
      <c r="Y59" s="2"/>
      <c r="Z59" s="2"/>
      <c r="AA59" s="2"/>
      <c r="AB59" s="2"/>
      <c r="AC59" s="2"/>
      <c r="AD59" s="2"/>
      <c r="AE59" s="2"/>
      <c r="AF59" s="2"/>
      <c r="AG59" s="2"/>
      <c r="AH59" s="2"/>
      <c r="AI59" s="2"/>
      <c r="AJ59" s="2"/>
      <c r="AK59" s="2"/>
      <c r="BX59" s="270"/>
    </row>
    <row r="60" spans="1:76" s="236" customFormat="1" ht="14.25" x14ac:dyDescent="0.2">
      <c r="A60" s="273" t="s">
        <v>409</v>
      </c>
      <c r="B60" s="273"/>
      <c r="C60" s="273"/>
      <c r="D60" s="273"/>
      <c r="E60" s="273"/>
      <c r="F60" s="273"/>
      <c r="G60" s="273"/>
      <c r="H60" s="273"/>
      <c r="I60" s="273"/>
      <c r="J60" s="2523"/>
      <c r="K60" s="2524"/>
      <c r="L60" s="2525"/>
      <c r="M60" s="2524"/>
      <c r="N60" s="67"/>
      <c r="O60" s="238"/>
      <c r="P60" s="238"/>
      <c r="Q60" s="238"/>
      <c r="R60" s="238"/>
      <c r="S60" s="238"/>
      <c r="T60" s="238"/>
      <c r="U60" s="238"/>
      <c r="V60" s="238"/>
      <c r="W60" s="238"/>
      <c r="X60" s="274"/>
      <c r="Y60" s="274"/>
      <c r="Z60" s="274"/>
      <c r="AA60" s="2526"/>
      <c r="AB60" s="2527"/>
      <c r="AC60" s="2526"/>
      <c r="AD60" s="274"/>
      <c r="AE60" s="2527"/>
      <c r="AF60" s="2526"/>
      <c r="AG60" s="2526"/>
      <c r="AH60" s="2526"/>
      <c r="AI60" s="2527"/>
      <c r="AJ60" s="265"/>
      <c r="AK60" s="266"/>
      <c r="AL60" s="2528"/>
      <c r="AM60" s="2529"/>
      <c r="AN60" s="2529"/>
      <c r="BX60" s="270"/>
    </row>
    <row r="61" spans="1:76" s="236" customFormat="1" ht="14.25" x14ac:dyDescent="0.2">
      <c r="A61" s="6935" t="s">
        <v>405</v>
      </c>
      <c r="B61" s="6936" t="s">
        <v>410</v>
      </c>
      <c r="C61" s="6937"/>
      <c r="D61" s="6936" t="s">
        <v>411</v>
      </c>
      <c r="E61" s="6937"/>
      <c r="F61" s="6938" t="s">
        <v>412</v>
      </c>
      <c r="G61" s="6939"/>
      <c r="H61" s="238"/>
      <c r="I61" s="238"/>
      <c r="J61" s="238"/>
      <c r="K61" s="238"/>
      <c r="L61" s="238"/>
      <c r="M61" s="238"/>
      <c r="N61" s="238"/>
      <c r="O61" s="238"/>
      <c r="P61" s="238"/>
      <c r="Q61" s="238"/>
      <c r="R61" s="238"/>
      <c r="S61" s="238"/>
      <c r="T61" s="238"/>
      <c r="U61" s="265"/>
      <c r="V61" s="2527"/>
      <c r="W61" s="265"/>
      <c r="X61" s="2530"/>
      <c r="Y61" s="2530"/>
      <c r="Z61" s="2530"/>
      <c r="AA61" s="2526"/>
      <c r="AB61" s="2530"/>
      <c r="AC61" s="2526"/>
      <c r="AD61" s="2530"/>
      <c r="AE61" s="2526"/>
      <c r="AF61" s="2526"/>
      <c r="AG61" s="2528"/>
      <c r="AH61" s="2526"/>
      <c r="AI61" s="2528"/>
      <c r="AJ61" s="2530"/>
      <c r="AK61" s="2528"/>
      <c r="AL61" s="2531"/>
      <c r="AM61" s="2532"/>
      <c r="AN61" s="2532"/>
      <c r="BX61" s="270"/>
    </row>
    <row r="62" spans="1:76" s="236" customFormat="1" ht="31.5" x14ac:dyDescent="0.2">
      <c r="A62" s="6887"/>
      <c r="B62" s="2533" t="s">
        <v>413</v>
      </c>
      <c r="C62" s="2534" t="s">
        <v>414</v>
      </c>
      <c r="D62" s="2533" t="s">
        <v>413</v>
      </c>
      <c r="E62" s="2534" t="s">
        <v>414</v>
      </c>
      <c r="F62" s="2533" t="s">
        <v>413</v>
      </c>
      <c r="G62" s="2534" t="s">
        <v>414</v>
      </c>
      <c r="H62" s="275"/>
      <c r="I62" s="238"/>
      <c r="J62" s="2535"/>
      <c r="K62" s="2535"/>
      <c r="L62" s="2535"/>
      <c r="M62" s="2535"/>
      <c r="N62" s="2535"/>
      <c r="O62" s="2535"/>
      <c r="P62" s="2535"/>
      <c r="Q62" s="2528"/>
      <c r="R62" s="2528"/>
      <c r="S62" s="2528"/>
      <c r="T62" s="2528"/>
      <c r="U62" s="2528"/>
      <c r="V62" s="2528"/>
      <c r="W62" s="2528"/>
      <c r="X62" s="2536"/>
      <c r="Y62" s="2528"/>
      <c r="Z62" s="2528"/>
      <c r="AA62" s="2528"/>
      <c r="AB62" s="2528"/>
      <c r="AC62" s="2528"/>
      <c r="AD62" s="2528"/>
      <c r="AE62" s="2528"/>
      <c r="AF62" s="2528"/>
      <c r="AG62" s="2528"/>
      <c r="AH62" s="2528"/>
      <c r="AI62" s="2528"/>
      <c r="AJ62" s="2528"/>
      <c r="AK62" s="2528"/>
      <c r="AL62" s="2528"/>
      <c r="AM62" s="2528"/>
      <c r="AN62" s="2528"/>
      <c r="AO62" s="2528"/>
      <c r="AP62" s="2535"/>
      <c r="AQ62" s="2529"/>
      <c r="AR62" s="2529"/>
      <c r="BX62" s="270"/>
    </row>
    <row r="63" spans="1:76" s="236" customFormat="1" ht="14.25" x14ac:dyDescent="0.2">
      <c r="A63" s="731" t="s">
        <v>415</v>
      </c>
      <c r="B63" s="612"/>
      <c r="C63" s="614"/>
      <c r="D63" s="612"/>
      <c r="E63" s="614"/>
      <c r="F63" s="612"/>
      <c r="G63" s="613"/>
      <c r="H63" s="276" t="s">
        <v>141</v>
      </c>
      <c r="I63" s="89"/>
      <c r="J63" s="2535"/>
      <c r="K63" s="2535"/>
      <c r="L63" s="2535"/>
      <c r="M63" s="2535"/>
      <c r="N63" s="2535"/>
      <c r="O63" s="2535"/>
      <c r="P63" s="2535"/>
      <c r="Q63" s="2528"/>
      <c r="R63" s="2528"/>
      <c r="S63" s="2528"/>
      <c r="T63" s="2528"/>
      <c r="U63" s="2528"/>
      <c r="V63" s="2528"/>
      <c r="W63" s="2528"/>
      <c r="X63" s="2536"/>
      <c r="Y63" s="2528"/>
      <c r="Z63" s="2528"/>
      <c r="AA63" s="2528"/>
      <c r="AB63" s="2528"/>
      <c r="AC63" s="2528"/>
      <c r="AD63" s="2528"/>
      <c r="AE63" s="2528"/>
      <c r="AF63" s="2528"/>
      <c r="AG63" s="2528"/>
      <c r="AH63" s="2528"/>
      <c r="AI63" s="2528"/>
      <c r="AJ63" s="2528"/>
      <c r="AK63" s="2528"/>
      <c r="AL63" s="2528"/>
      <c r="AM63" s="2528"/>
      <c r="AN63" s="2528"/>
      <c r="AO63" s="2528"/>
      <c r="AP63" s="2529"/>
      <c r="AQ63" s="2529"/>
      <c r="AR63" s="2529"/>
      <c r="BX63" s="270"/>
    </row>
    <row r="64" spans="1:76" s="236" customFormat="1" ht="28.5" customHeight="1" x14ac:dyDescent="0.2">
      <c r="A64" s="2537" t="s">
        <v>416</v>
      </c>
      <c r="B64" s="2538"/>
      <c r="C64" s="277"/>
      <c r="D64" s="2538"/>
      <c r="E64" s="277"/>
      <c r="F64" s="2538"/>
      <c r="G64" s="2539"/>
      <c r="H64" s="276" t="s">
        <v>141</v>
      </c>
      <c r="I64" s="238"/>
      <c r="J64" s="2535"/>
      <c r="K64" s="2535"/>
      <c r="L64" s="2535"/>
      <c r="M64" s="2535"/>
      <c r="N64" s="2535"/>
      <c r="O64" s="2535"/>
      <c r="P64" s="2535"/>
      <c r="Q64" s="2528"/>
      <c r="R64" s="2528"/>
      <c r="S64" s="2528"/>
      <c r="T64" s="2528"/>
      <c r="U64" s="2528"/>
      <c r="V64" s="2528"/>
      <c r="W64" s="2528"/>
      <c r="X64" s="2536"/>
      <c r="Y64" s="2528"/>
      <c r="Z64" s="2528"/>
      <c r="AA64" s="2528"/>
      <c r="AB64" s="2528"/>
      <c r="AC64" s="2528"/>
      <c r="AD64" s="2528"/>
      <c r="AE64" s="2528"/>
      <c r="AF64" s="2528"/>
      <c r="AG64" s="2528"/>
      <c r="AH64" s="2528"/>
      <c r="AI64" s="2528"/>
      <c r="AJ64" s="2528"/>
      <c r="AK64" s="2528"/>
      <c r="AL64" s="2528"/>
      <c r="AM64" s="2528"/>
      <c r="AN64" s="2528"/>
      <c r="AO64" s="2528"/>
      <c r="AP64" s="2529"/>
      <c r="AQ64" s="2529"/>
      <c r="AR64" s="2529"/>
      <c r="BX64" s="270"/>
    </row>
    <row r="65" spans="1:76" s="84" customFormat="1" ht="25.35" customHeight="1" x14ac:dyDescent="0.2">
      <c r="A65" s="340" t="s">
        <v>417</v>
      </c>
      <c r="B65" s="341"/>
      <c r="C65" s="341"/>
      <c r="D65" s="341"/>
      <c r="E65" s="341"/>
      <c r="F65" s="341"/>
      <c r="G65" s="341"/>
      <c r="H65" s="29"/>
      <c r="I65" s="30"/>
      <c r="J65" s="30"/>
      <c r="K65" s="30"/>
      <c r="L65" s="30"/>
      <c r="M65" s="30"/>
      <c r="N65" s="30"/>
      <c r="O65" s="30"/>
      <c r="P65" s="30"/>
      <c r="Q65" s="30"/>
      <c r="R65" s="30"/>
      <c r="S65" s="30"/>
      <c r="T65" s="2540"/>
      <c r="U65" s="2540"/>
      <c r="V65" s="2541"/>
      <c r="W65" s="2541"/>
      <c r="X65" s="2541"/>
      <c r="Y65" s="2541"/>
      <c r="Z65" s="2541"/>
      <c r="AA65" s="2541"/>
      <c r="AB65" s="2541"/>
      <c r="AC65" s="2541"/>
      <c r="AD65" s="2541"/>
      <c r="AE65" s="2541"/>
      <c r="AF65" s="2541"/>
      <c r="AG65" s="2541"/>
      <c r="AH65" s="2541"/>
      <c r="AI65" s="2541"/>
      <c r="AJ65" s="2541"/>
      <c r="AK65" s="2541"/>
      <c r="AL65" s="2541"/>
      <c r="AM65" s="2541"/>
      <c r="AN65" s="2541"/>
      <c r="AO65" s="2541"/>
      <c r="AP65" s="2542"/>
      <c r="AQ65" s="2542"/>
      <c r="AR65" s="2542"/>
      <c r="BX65" s="331"/>
    </row>
    <row r="66" spans="1:76" s="84" customFormat="1" ht="25.35" customHeight="1" x14ac:dyDescent="0.2">
      <c r="A66" s="6923" t="s">
        <v>405</v>
      </c>
      <c r="B66" s="6923" t="s">
        <v>418</v>
      </c>
      <c r="C66" s="6923"/>
      <c r="D66" s="6923" t="s">
        <v>419</v>
      </c>
      <c r="E66" s="6923"/>
      <c r="F66" s="341"/>
      <c r="G66" s="341"/>
      <c r="H66" s="29"/>
      <c r="I66" s="30"/>
      <c r="J66" s="30"/>
      <c r="K66" s="30"/>
      <c r="L66" s="30"/>
      <c r="M66" s="30"/>
      <c r="N66" s="30"/>
      <c r="O66" s="30"/>
      <c r="P66" s="30"/>
      <c r="Q66" s="30"/>
      <c r="R66" s="30"/>
      <c r="S66" s="30"/>
      <c r="T66" s="2540"/>
      <c r="U66" s="2540"/>
      <c r="V66" s="2541"/>
      <c r="W66" s="2541"/>
      <c r="X66" s="2541"/>
      <c r="Y66" s="2541"/>
      <c r="Z66" s="2541"/>
      <c r="AA66" s="2541"/>
      <c r="AB66" s="2541"/>
      <c r="AC66" s="2541"/>
      <c r="AD66" s="2541"/>
      <c r="AE66" s="2541"/>
      <c r="AF66" s="2541"/>
      <c r="AG66" s="2541"/>
      <c r="AH66" s="2541"/>
      <c r="AI66" s="2541"/>
      <c r="AJ66" s="2541"/>
      <c r="AK66" s="2541"/>
      <c r="AL66" s="2541"/>
      <c r="AM66" s="2541"/>
      <c r="AN66" s="2541"/>
      <c r="AO66" s="2541"/>
      <c r="AP66" s="2542"/>
      <c r="AQ66" s="2542"/>
      <c r="AR66" s="2542"/>
      <c r="BX66" s="331"/>
    </row>
    <row r="67" spans="1:76" s="84" customFormat="1" ht="28.5" customHeight="1" x14ac:dyDescent="0.2">
      <c r="A67" s="6923"/>
      <c r="B67" s="2737" t="s">
        <v>420</v>
      </c>
      <c r="C67" s="2738" t="s">
        <v>414</v>
      </c>
      <c r="D67" s="2737" t="s">
        <v>420</v>
      </c>
      <c r="E67" s="2738" t="s">
        <v>414</v>
      </c>
      <c r="F67" s="341"/>
      <c r="G67" s="341"/>
      <c r="H67" s="29"/>
      <c r="I67" s="30"/>
      <c r="J67" s="30"/>
      <c r="K67" s="30"/>
      <c r="L67" s="30"/>
      <c r="M67" s="30"/>
      <c r="N67" s="30"/>
      <c r="O67" s="30"/>
      <c r="P67" s="30"/>
      <c r="Q67" s="30"/>
      <c r="R67" s="30"/>
      <c r="S67" s="30"/>
      <c r="T67" s="2543"/>
      <c r="U67" s="2543"/>
      <c r="V67" s="2544"/>
      <c r="W67" s="2544"/>
      <c r="X67" s="2544"/>
      <c r="Y67" s="2544"/>
      <c r="Z67" s="2544"/>
      <c r="AA67" s="2544"/>
      <c r="AB67" s="2544"/>
      <c r="AC67" s="2544"/>
      <c r="AD67" s="2544"/>
      <c r="AE67" s="2544"/>
      <c r="AF67" s="2544"/>
      <c r="AG67" s="2544"/>
      <c r="AH67" s="2544"/>
      <c r="AI67" s="2544"/>
      <c r="AJ67" s="2544"/>
      <c r="AK67" s="2544"/>
      <c r="AL67" s="2544"/>
      <c r="AM67" s="2544"/>
      <c r="AN67" s="2544"/>
      <c r="AO67" s="2544"/>
      <c r="AP67" s="2545"/>
      <c r="AQ67" s="2545"/>
      <c r="AR67" s="2545"/>
      <c r="BX67" s="331"/>
    </row>
    <row r="68" spans="1:76" s="84" customFormat="1" ht="25.35" customHeight="1" x14ac:dyDescent="0.2">
      <c r="A68" s="2739" t="s">
        <v>415</v>
      </c>
      <c r="B68" s="2740"/>
      <c r="C68" s="2741"/>
      <c r="D68" s="2742"/>
      <c r="E68" s="2743"/>
      <c r="F68" s="341"/>
      <c r="G68" s="341"/>
      <c r="H68" s="29"/>
      <c r="I68" s="30"/>
      <c r="J68" s="30"/>
      <c r="K68" s="30"/>
      <c r="L68" s="30"/>
      <c r="M68" s="30"/>
      <c r="N68" s="30"/>
      <c r="O68" s="30"/>
      <c r="P68" s="30"/>
      <c r="Q68" s="30"/>
      <c r="R68" s="30"/>
      <c r="S68" s="30"/>
      <c r="T68" s="2543"/>
      <c r="U68" s="2543"/>
      <c r="V68" s="2544"/>
      <c r="W68" s="2544"/>
      <c r="X68" s="2544"/>
      <c r="Y68" s="2544"/>
      <c r="Z68" s="2544"/>
      <c r="AA68" s="2544"/>
      <c r="AB68" s="2544"/>
      <c r="AC68" s="2544"/>
      <c r="AD68" s="2544"/>
      <c r="AE68" s="2544"/>
      <c r="AF68" s="2544"/>
      <c r="AG68" s="2544"/>
      <c r="AH68" s="2544"/>
      <c r="AI68" s="2544"/>
      <c r="AJ68" s="2544"/>
      <c r="AK68" s="2544"/>
      <c r="AL68" s="2544"/>
      <c r="AM68" s="2544"/>
      <c r="AN68" s="2544"/>
      <c r="AO68" s="2544"/>
      <c r="AP68" s="2545"/>
      <c r="AQ68" s="2545"/>
      <c r="AR68" s="2545"/>
      <c r="BX68" s="331"/>
    </row>
    <row r="69" spans="1:76" s="84" customFormat="1" ht="25.35" customHeight="1" x14ac:dyDescent="0.2">
      <c r="A69" s="2744" t="s">
        <v>421</v>
      </c>
      <c r="B69" s="2745"/>
      <c r="C69" s="2746"/>
      <c r="D69" s="2747"/>
      <c r="E69" s="2748"/>
      <c r="F69" s="341"/>
      <c r="G69" s="341"/>
      <c r="H69" s="29"/>
      <c r="I69" s="30"/>
      <c r="J69" s="30"/>
      <c r="K69" s="30"/>
      <c r="L69" s="30"/>
      <c r="M69" s="30"/>
      <c r="N69" s="30"/>
      <c r="O69" s="30"/>
      <c r="P69" s="30"/>
      <c r="Q69" s="30"/>
      <c r="R69" s="30"/>
      <c r="S69" s="30"/>
      <c r="T69" s="2543"/>
      <c r="U69" s="2543"/>
      <c r="V69" s="2544"/>
      <c r="W69" s="2544"/>
      <c r="X69" s="2544"/>
      <c r="Y69" s="2544"/>
      <c r="Z69" s="2544"/>
      <c r="AA69" s="2544"/>
      <c r="AB69" s="2544"/>
      <c r="AC69" s="2544"/>
      <c r="AD69" s="2544"/>
      <c r="AE69" s="2544"/>
      <c r="AF69" s="2544"/>
      <c r="AG69" s="2544"/>
      <c r="AH69" s="2544"/>
      <c r="AI69" s="2544"/>
      <c r="AJ69" s="2544"/>
      <c r="AK69" s="2544"/>
      <c r="AL69" s="2544"/>
      <c r="AM69" s="2544"/>
      <c r="AN69" s="2544"/>
      <c r="AO69" s="2544"/>
      <c r="AP69" s="2545"/>
      <c r="AQ69" s="2545"/>
      <c r="AR69" s="2545"/>
      <c r="BX69" s="331"/>
    </row>
    <row r="70" spans="1:76" s="236" customFormat="1" ht="14.25" x14ac:dyDescent="0.2">
      <c r="A70" s="2546" t="s">
        <v>422</v>
      </c>
      <c r="B70" s="2547"/>
      <c r="C70" s="2547"/>
      <c r="D70" s="2547"/>
      <c r="E70" s="279"/>
      <c r="F70" s="279"/>
      <c r="G70" s="279"/>
      <c r="H70" s="238"/>
      <c r="I70" s="238"/>
      <c r="J70" s="2492"/>
      <c r="K70" s="2492"/>
      <c r="L70" s="2492"/>
      <c r="M70" s="2492"/>
      <c r="N70" s="2492"/>
      <c r="O70" s="2492"/>
      <c r="P70" s="2492"/>
      <c r="Q70" s="2492"/>
      <c r="R70" s="2492"/>
      <c r="S70" s="2492"/>
      <c r="T70" s="2492"/>
      <c r="U70" s="2492"/>
      <c r="V70" s="2492"/>
      <c r="W70" s="2492"/>
      <c r="X70" s="2498"/>
      <c r="Y70" s="2499"/>
      <c r="Z70" s="2499"/>
      <c r="AA70" s="2499"/>
      <c r="AB70" s="2499"/>
      <c r="AC70" s="2499"/>
      <c r="AD70" s="2499"/>
      <c r="AE70" s="2499"/>
      <c r="AF70" s="2499"/>
      <c r="AG70" s="2499"/>
      <c r="AH70" s="2499"/>
      <c r="AI70" s="2499"/>
      <c r="AJ70" s="2499"/>
      <c r="AK70" s="2499"/>
      <c r="AL70" s="2499"/>
      <c r="AM70" s="2499"/>
      <c r="AN70" s="2499"/>
      <c r="AO70" s="2499"/>
      <c r="AP70" s="2493"/>
      <c r="AQ70" s="2493"/>
      <c r="AR70" s="2493"/>
      <c r="BX70" s="270"/>
    </row>
    <row r="71" spans="1:76" s="236" customFormat="1" ht="14.25" x14ac:dyDescent="0.2">
      <c r="A71" s="2548" t="s">
        <v>4</v>
      </c>
      <c r="B71" s="2548" t="s">
        <v>50</v>
      </c>
      <c r="C71" s="280"/>
      <c r="D71" s="281"/>
      <c r="E71" s="281"/>
      <c r="F71" s="281"/>
      <c r="G71" s="281"/>
      <c r="H71" s="238"/>
      <c r="I71" s="238"/>
      <c r="J71" s="2492"/>
      <c r="K71" s="2492"/>
      <c r="L71" s="2549"/>
      <c r="M71" s="2549"/>
      <c r="N71" s="2492"/>
      <c r="O71" s="2492"/>
      <c r="P71" s="2492"/>
      <c r="Q71" s="2492"/>
      <c r="R71" s="2492"/>
      <c r="S71" s="2492"/>
      <c r="T71" s="2492"/>
      <c r="U71" s="2492"/>
      <c r="V71" s="2492"/>
      <c r="W71" s="2492"/>
      <c r="X71" s="2498"/>
      <c r="Y71" s="2499"/>
      <c r="Z71" s="2499"/>
      <c r="AA71" s="2499"/>
      <c r="AB71" s="2499"/>
      <c r="AC71" s="2499"/>
      <c r="AD71" s="2499"/>
      <c r="AE71" s="2499"/>
      <c r="AF71" s="2499"/>
      <c r="AG71" s="2499"/>
      <c r="AH71" s="2499"/>
      <c r="AI71" s="2499"/>
      <c r="AJ71" s="2499"/>
      <c r="AK71" s="2499"/>
      <c r="AL71" s="2499"/>
      <c r="AM71" s="2499"/>
      <c r="AN71" s="2499"/>
      <c r="AO71" s="2499"/>
      <c r="AP71" s="2493"/>
      <c r="AQ71" s="2493"/>
      <c r="AR71" s="2493"/>
      <c r="BX71" s="270"/>
    </row>
    <row r="72" spans="1:76" s="236" customFormat="1" ht="14.25" x14ac:dyDescent="0.2">
      <c r="A72" s="2550" t="s">
        <v>33</v>
      </c>
      <c r="B72" s="2551"/>
      <c r="C72" s="280"/>
      <c r="D72" s="281"/>
      <c r="E72" s="281"/>
      <c r="F72" s="281"/>
      <c r="G72" s="281"/>
      <c r="H72" s="238"/>
      <c r="I72" s="265"/>
      <c r="J72" s="2492"/>
      <c r="K72" s="2492"/>
      <c r="L72" s="2552"/>
      <c r="M72" s="2552"/>
      <c r="N72" s="2492"/>
      <c r="O72" s="2492"/>
      <c r="P72" s="2492"/>
      <c r="Q72" s="2492"/>
      <c r="R72" s="2492"/>
      <c r="S72" s="2492"/>
      <c r="T72" s="2492"/>
      <c r="U72" s="2492"/>
      <c r="V72" s="2492"/>
      <c r="W72" s="2492"/>
      <c r="X72" s="2498"/>
      <c r="Y72" s="2499"/>
      <c r="Z72" s="2499"/>
      <c r="AA72" s="2499"/>
      <c r="AB72" s="2499"/>
      <c r="AC72" s="2499"/>
      <c r="AD72" s="2499"/>
      <c r="AE72" s="2499"/>
      <c r="AF72" s="2499"/>
      <c r="AG72" s="2499"/>
      <c r="AH72" s="2499"/>
      <c r="AI72" s="2499"/>
      <c r="AJ72" s="2499"/>
      <c r="AK72" s="2499"/>
      <c r="AL72" s="2499"/>
      <c r="AM72" s="2499"/>
      <c r="AN72" s="2499"/>
      <c r="AO72" s="2499"/>
      <c r="AP72" s="2493"/>
      <c r="AQ72" s="2493"/>
      <c r="AR72" s="2493"/>
      <c r="BX72" s="270"/>
    </row>
    <row r="73" spans="1:76" s="236" customFormat="1" ht="14.25" x14ac:dyDescent="0.2">
      <c r="A73" s="2553" t="s">
        <v>423</v>
      </c>
      <c r="B73" s="2554"/>
      <c r="C73" s="282"/>
      <c r="D73" s="283"/>
      <c r="E73" s="273"/>
      <c r="F73" s="2555"/>
      <c r="G73" s="284"/>
      <c r="H73" s="238"/>
      <c r="I73" s="238"/>
      <c r="J73" s="2492"/>
      <c r="K73" s="2492"/>
      <c r="L73" s="2492"/>
      <c r="M73" s="2492"/>
      <c r="N73" s="2492"/>
      <c r="O73" s="2492"/>
      <c r="P73" s="2492"/>
      <c r="Q73" s="2492"/>
      <c r="R73" s="2492"/>
      <c r="S73" s="2492"/>
      <c r="T73" s="2492"/>
      <c r="U73" s="2492"/>
      <c r="V73" s="2492"/>
      <c r="W73" s="2492"/>
      <c r="X73" s="2498"/>
      <c r="Y73" s="2499"/>
      <c r="Z73" s="2499"/>
      <c r="AA73" s="2499"/>
      <c r="AB73" s="2499"/>
      <c r="AC73" s="2499"/>
      <c r="AD73" s="2499"/>
      <c r="AE73" s="2499"/>
      <c r="AF73" s="2499"/>
      <c r="AG73" s="2499"/>
      <c r="AH73" s="2499"/>
      <c r="AI73" s="2499"/>
      <c r="AJ73" s="2499"/>
      <c r="AK73" s="2499"/>
      <c r="AL73" s="2499"/>
      <c r="AM73" s="2499"/>
      <c r="AN73" s="2499"/>
      <c r="AO73" s="2499"/>
      <c r="AP73" s="2493"/>
      <c r="AQ73" s="2493"/>
      <c r="AR73" s="2493"/>
      <c r="BX73" s="270"/>
    </row>
    <row r="74" spans="1:76" s="236" customFormat="1" ht="14.25" x14ac:dyDescent="0.2">
      <c r="A74" s="273" t="s">
        <v>424</v>
      </c>
      <c r="B74" s="273"/>
      <c r="C74" s="2556"/>
      <c r="D74" s="2556"/>
      <c r="E74" s="238"/>
      <c r="F74" s="238"/>
      <c r="G74" s="238"/>
      <c r="H74" s="238"/>
      <c r="I74" s="238"/>
      <c r="J74" s="2492"/>
      <c r="K74" s="2492"/>
      <c r="L74" s="2492"/>
      <c r="M74" s="2492"/>
      <c r="N74" s="2492"/>
      <c r="O74" s="2492"/>
      <c r="P74" s="2492"/>
      <c r="Q74" s="2492"/>
      <c r="R74" s="2492"/>
      <c r="S74" s="2492"/>
      <c r="T74" s="2492"/>
      <c r="U74" s="2492"/>
      <c r="V74" s="2492"/>
      <c r="W74" s="2557"/>
      <c r="X74" s="2498"/>
      <c r="Y74" s="2499"/>
      <c r="Z74" s="2499"/>
      <c r="AA74" s="2499"/>
      <c r="AB74" s="2499"/>
      <c r="AC74" s="2499"/>
      <c r="AD74" s="2499"/>
      <c r="AE74" s="2499"/>
      <c r="AF74" s="2558"/>
      <c r="AG74" s="2499"/>
      <c r="AH74" s="2559"/>
      <c r="AI74" s="2499"/>
      <c r="AJ74" s="2499"/>
      <c r="AK74" s="2499"/>
      <c r="AL74" s="2499"/>
      <c r="AM74" s="2499"/>
      <c r="AN74" s="2499"/>
      <c r="AO74" s="2499"/>
      <c r="AP74" s="2493"/>
      <c r="AQ74" s="2493"/>
      <c r="AR74" s="2493"/>
      <c r="BX74" s="270"/>
    </row>
    <row r="75" spans="1:76" s="236" customFormat="1" ht="14.25" x14ac:dyDescent="0.2">
      <c r="A75" s="6929" t="s">
        <v>234</v>
      </c>
      <c r="B75" s="6912" t="s">
        <v>50</v>
      </c>
      <c r="C75" s="6931" t="s">
        <v>365</v>
      </c>
      <c r="D75" s="6933" t="s">
        <v>425</v>
      </c>
      <c r="E75" s="275"/>
      <c r="F75" s="238"/>
      <c r="G75" s="238"/>
      <c r="H75" s="238"/>
      <c r="I75" s="238"/>
      <c r="J75" s="238"/>
      <c r="K75" s="238"/>
      <c r="L75" s="238"/>
      <c r="M75" s="238"/>
      <c r="N75" s="238"/>
      <c r="O75" s="238"/>
      <c r="P75" s="238"/>
      <c r="Q75" s="238"/>
      <c r="R75" s="238"/>
      <c r="S75" s="238"/>
      <c r="T75" s="238"/>
      <c r="U75" s="238"/>
      <c r="V75" s="238"/>
      <c r="W75" s="238"/>
      <c r="X75" s="2498"/>
      <c r="Y75" s="2499"/>
      <c r="Z75" s="2499"/>
      <c r="AA75" s="2499"/>
      <c r="AB75" s="2499"/>
      <c r="AC75" s="2499"/>
      <c r="AD75" s="2499"/>
      <c r="AE75" s="2499"/>
      <c r="AF75" s="2558"/>
      <c r="AG75" s="2499"/>
      <c r="AH75" s="2499"/>
      <c r="AI75" s="2499"/>
      <c r="AJ75" s="2499"/>
      <c r="AK75" s="2499"/>
      <c r="AL75" s="2499"/>
      <c r="AM75" s="2499"/>
      <c r="AN75" s="2499"/>
      <c r="AO75" s="2499"/>
      <c r="AP75" s="2493"/>
      <c r="AQ75" s="2493"/>
      <c r="AR75" s="2493"/>
      <c r="BX75" s="270"/>
    </row>
    <row r="76" spans="1:76" s="236" customFormat="1" ht="14.25" x14ac:dyDescent="0.2">
      <c r="A76" s="6930"/>
      <c r="B76" s="6914"/>
      <c r="C76" s="6932"/>
      <c r="D76" s="6934"/>
      <c r="E76" s="275"/>
      <c r="F76" s="238"/>
      <c r="G76" s="238"/>
      <c r="H76" s="238"/>
      <c r="I76" s="238"/>
      <c r="J76" s="238"/>
      <c r="K76" s="238"/>
      <c r="L76" s="238"/>
      <c r="M76" s="238"/>
      <c r="N76" s="238"/>
      <c r="O76" s="238"/>
      <c r="P76" s="238"/>
      <c r="Q76" s="238"/>
      <c r="R76" s="238"/>
      <c r="S76" s="238"/>
      <c r="T76" s="238"/>
      <c r="U76" s="238"/>
      <c r="V76" s="238"/>
      <c r="W76" s="238"/>
      <c r="X76" s="2498"/>
      <c r="Y76" s="2499"/>
      <c r="Z76" s="2499"/>
      <c r="AA76" s="2499"/>
      <c r="AB76" s="2499"/>
      <c r="AC76" s="2499"/>
      <c r="AD76" s="2499"/>
      <c r="AE76" s="2499"/>
      <c r="AF76" s="2560"/>
      <c r="AG76" s="2561"/>
      <c r="AH76" s="2561"/>
      <c r="AI76" s="2499"/>
      <c r="AJ76" s="2499"/>
      <c r="AK76" s="2499"/>
      <c r="AL76" s="2499"/>
      <c r="AM76" s="2499"/>
      <c r="AN76" s="2499"/>
      <c r="AO76" s="2499"/>
      <c r="AP76" s="2493"/>
      <c r="AQ76" s="2493"/>
      <c r="AR76" s="2493"/>
      <c r="BX76" s="270"/>
    </row>
    <row r="77" spans="1:76" s="236" customFormat="1" ht="14.25" x14ac:dyDescent="0.2">
      <c r="A77" s="2562" t="s">
        <v>426</v>
      </c>
      <c r="B77" s="1991"/>
      <c r="C77" s="2563"/>
      <c r="D77" s="2564"/>
      <c r="E77" s="275"/>
      <c r="F77" s="238"/>
      <c r="G77" s="238"/>
      <c r="H77" s="238"/>
      <c r="I77" s="238"/>
      <c r="J77" s="238"/>
      <c r="K77" s="238"/>
      <c r="L77" s="238"/>
      <c r="M77" s="238"/>
      <c r="N77" s="238"/>
      <c r="O77" s="238"/>
      <c r="P77" s="238"/>
      <c r="Q77" s="238"/>
      <c r="R77" s="238"/>
      <c r="S77" s="238"/>
      <c r="T77" s="238"/>
      <c r="U77" s="238"/>
      <c r="V77" s="238"/>
      <c r="W77" s="238"/>
      <c r="X77" s="237"/>
      <c r="Y77" s="238"/>
      <c r="Z77" s="238"/>
      <c r="AA77" s="238"/>
      <c r="AB77" s="238"/>
      <c r="AC77" s="238"/>
      <c r="AD77" s="238"/>
      <c r="AE77" s="238"/>
      <c r="AF77" s="238"/>
      <c r="AG77" s="238"/>
      <c r="AH77" s="238"/>
      <c r="AI77" s="2492"/>
      <c r="AJ77" s="2492"/>
      <c r="AK77" s="2492"/>
      <c r="AL77" s="2492"/>
      <c r="AM77" s="2492"/>
      <c r="AN77" s="2492"/>
      <c r="AO77" s="2492"/>
      <c r="AP77" s="2493"/>
      <c r="AQ77" s="2493"/>
      <c r="AR77" s="2493"/>
      <c r="BX77" s="270"/>
    </row>
    <row r="78" spans="1:76" s="241" customFormat="1" ht="14.25" x14ac:dyDescent="0.2">
      <c r="A78" s="6940" t="s">
        <v>427</v>
      </c>
      <c r="B78" s="6940"/>
      <c r="C78" s="6940"/>
      <c r="D78" s="6940"/>
      <c r="E78" s="6940"/>
      <c r="F78" s="6940"/>
      <c r="G78" s="6940"/>
      <c r="H78" s="10"/>
      <c r="I78" s="10"/>
      <c r="J78" s="10"/>
      <c r="K78" s="10"/>
      <c r="L78" s="10"/>
      <c r="M78" s="10"/>
      <c r="N78" s="67"/>
      <c r="O78" s="238"/>
      <c r="P78" s="238"/>
      <c r="Q78" s="285"/>
      <c r="R78" s="285"/>
      <c r="S78" s="285"/>
      <c r="T78" s="285"/>
      <c r="U78" s="285"/>
      <c r="V78" s="285"/>
      <c r="W78" s="238"/>
      <c r="X78" s="285"/>
      <c r="Y78" s="285"/>
      <c r="Z78" s="267"/>
      <c r="AA78" s="2565"/>
      <c r="AB78" s="2565"/>
      <c r="AC78" s="2565"/>
      <c r="AD78" s="2565"/>
      <c r="AE78" s="2566"/>
      <c r="AF78" s="2566"/>
      <c r="AG78" s="2566"/>
      <c r="AH78" s="2487"/>
      <c r="AI78" s="2493"/>
      <c r="AJ78" s="2493"/>
      <c r="AK78" s="2493"/>
      <c r="AL78" s="2493"/>
      <c r="AM78" s="2493"/>
      <c r="AN78" s="2493"/>
      <c r="AO78" s="2493"/>
      <c r="AP78" s="2493"/>
      <c r="AQ78" s="2493"/>
      <c r="AR78" s="2493"/>
      <c r="BX78" s="818"/>
    </row>
    <row r="79" spans="1:76" s="236" customFormat="1" ht="14.25" x14ac:dyDescent="0.2">
      <c r="A79" s="6941" t="s">
        <v>4</v>
      </c>
      <c r="B79" s="6944" t="s">
        <v>428</v>
      </c>
      <c r="C79" s="6947" t="s">
        <v>50</v>
      </c>
      <c r="D79" s="6948"/>
      <c r="E79" s="6949"/>
      <c r="F79" s="6953" t="s">
        <v>364</v>
      </c>
      <c r="G79" s="6901"/>
      <c r="H79" s="6901"/>
      <c r="I79" s="6901"/>
      <c r="J79" s="6901"/>
      <c r="K79" s="6901"/>
      <c r="L79" s="6901"/>
      <c r="M79" s="6901"/>
      <c r="N79" s="6901"/>
      <c r="O79" s="6901"/>
      <c r="P79" s="6901"/>
      <c r="Q79" s="6901"/>
      <c r="R79" s="6901"/>
      <c r="S79" s="6901"/>
      <c r="T79" s="6901"/>
      <c r="U79" s="6901"/>
      <c r="V79" s="6901"/>
      <c r="W79" s="6901"/>
      <c r="X79" s="6901"/>
      <c r="Y79" s="6901"/>
      <c r="Z79" s="6901"/>
      <c r="AA79" s="6901"/>
      <c r="AB79" s="6901"/>
      <c r="AC79" s="6901"/>
      <c r="AD79" s="6901"/>
      <c r="AE79" s="6901"/>
      <c r="AF79" s="6901"/>
      <c r="AG79" s="6901"/>
      <c r="AH79" s="6901"/>
      <c r="AI79" s="6954"/>
      <c r="AJ79" s="6958" t="s">
        <v>429</v>
      </c>
      <c r="AK79" s="6961" t="s">
        <v>430</v>
      </c>
      <c r="AL79" s="2493"/>
      <c r="AM79" s="2493"/>
      <c r="AN79" s="2493"/>
      <c r="AO79" s="2493"/>
      <c r="AP79" s="2493"/>
      <c r="AQ79" s="2493"/>
      <c r="AR79" s="2493"/>
      <c r="BX79" s="270"/>
    </row>
    <row r="80" spans="1:76" s="236" customFormat="1" ht="14.25" x14ac:dyDescent="0.2">
      <c r="A80" s="6942"/>
      <c r="B80" s="6945"/>
      <c r="C80" s="6950"/>
      <c r="D80" s="6951"/>
      <c r="E80" s="6952"/>
      <c r="F80" s="6955" t="s">
        <v>431</v>
      </c>
      <c r="G80" s="6956"/>
      <c r="H80" s="6955" t="s">
        <v>432</v>
      </c>
      <c r="I80" s="6956"/>
      <c r="J80" s="6955" t="s">
        <v>369</v>
      </c>
      <c r="K80" s="6956"/>
      <c r="L80" s="6955" t="s">
        <v>370</v>
      </c>
      <c r="M80" s="6956"/>
      <c r="N80" s="6955" t="s">
        <v>433</v>
      </c>
      <c r="O80" s="6956"/>
      <c r="P80" s="6955">
        <v>19</v>
      </c>
      <c r="Q80" s="6956"/>
      <c r="R80" s="6955" t="s">
        <v>128</v>
      </c>
      <c r="S80" s="6956"/>
      <c r="T80" s="6955" t="s">
        <v>15</v>
      </c>
      <c r="U80" s="6956"/>
      <c r="V80" s="6955" t="s">
        <v>16</v>
      </c>
      <c r="W80" s="6956"/>
      <c r="X80" s="6955" t="s">
        <v>17</v>
      </c>
      <c r="Y80" s="6956"/>
      <c r="Z80" s="6955" t="s">
        <v>18</v>
      </c>
      <c r="AA80" s="6956"/>
      <c r="AB80" s="6955" t="s">
        <v>19</v>
      </c>
      <c r="AC80" s="6956"/>
      <c r="AD80" s="6955" t="s">
        <v>20</v>
      </c>
      <c r="AE80" s="6956"/>
      <c r="AF80" s="6955" t="s">
        <v>21</v>
      </c>
      <c r="AG80" s="6956"/>
      <c r="AH80" s="6955" t="s">
        <v>22</v>
      </c>
      <c r="AI80" s="6957"/>
      <c r="AJ80" s="6959"/>
      <c r="AK80" s="6962"/>
      <c r="AL80" s="2493"/>
      <c r="AM80" s="2493"/>
      <c r="AN80" s="2493"/>
      <c r="AO80" s="2493"/>
      <c r="AP80" s="2493"/>
      <c r="AQ80" s="2493"/>
      <c r="AR80" s="2493"/>
      <c r="BX80" s="270"/>
    </row>
    <row r="81" spans="1:76" s="236" customFormat="1" ht="14.25" x14ac:dyDescent="0.2">
      <c r="A81" s="6943"/>
      <c r="B81" s="6946"/>
      <c r="C81" s="2567" t="s">
        <v>55</v>
      </c>
      <c r="D81" s="2567" t="s">
        <v>81</v>
      </c>
      <c r="E81" s="2568" t="s">
        <v>56</v>
      </c>
      <c r="F81" s="2569" t="s">
        <v>81</v>
      </c>
      <c r="G81" s="2570" t="s">
        <v>56</v>
      </c>
      <c r="H81" s="2571" t="s">
        <v>81</v>
      </c>
      <c r="I81" s="2570" t="s">
        <v>56</v>
      </c>
      <c r="J81" s="2569" t="s">
        <v>81</v>
      </c>
      <c r="K81" s="2570" t="s">
        <v>56</v>
      </c>
      <c r="L81" s="2569" t="s">
        <v>81</v>
      </c>
      <c r="M81" s="2570" t="s">
        <v>56</v>
      </c>
      <c r="N81" s="2569" t="s">
        <v>81</v>
      </c>
      <c r="O81" s="2570" t="s">
        <v>56</v>
      </c>
      <c r="P81" s="2569" t="s">
        <v>81</v>
      </c>
      <c r="Q81" s="2570" t="s">
        <v>56</v>
      </c>
      <c r="R81" s="2569" t="s">
        <v>81</v>
      </c>
      <c r="S81" s="2570" t="s">
        <v>56</v>
      </c>
      <c r="T81" s="2569" t="s">
        <v>81</v>
      </c>
      <c r="U81" s="2570" t="s">
        <v>56</v>
      </c>
      <c r="V81" s="2569" t="s">
        <v>81</v>
      </c>
      <c r="W81" s="2570" t="s">
        <v>56</v>
      </c>
      <c r="X81" s="2569" t="s">
        <v>81</v>
      </c>
      <c r="Y81" s="2570" t="s">
        <v>56</v>
      </c>
      <c r="Z81" s="2569" t="s">
        <v>81</v>
      </c>
      <c r="AA81" s="2570" t="s">
        <v>56</v>
      </c>
      <c r="AB81" s="2569" t="s">
        <v>81</v>
      </c>
      <c r="AC81" s="2570" t="s">
        <v>56</v>
      </c>
      <c r="AD81" s="2569" t="s">
        <v>81</v>
      </c>
      <c r="AE81" s="2570" t="s">
        <v>56</v>
      </c>
      <c r="AF81" s="2569" t="s">
        <v>81</v>
      </c>
      <c r="AG81" s="2570" t="s">
        <v>56</v>
      </c>
      <c r="AH81" s="2569" t="s">
        <v>81</v>
      </c>
      <c r="AI81" s="2572" t="s">
        <v>56</v>
      </c>
      <c r="AJ81" s="6960"/>
      <c r="AK81" s="6963"/>
      <c r="AL81" s="2493"/>
      <c r="AM81" s="2493"/>
      <c r="AN81" s="2493"/>
      <c r="AO81" s="2493"/>
      <c r="AP81" s="2493"/>
      <c r="AQ81" s="2493"/>
      <c r="AR81" s="2493"/>
      <c r="BX81" s="270"/>
    </row>
    <row r="82" spans="1:76" s="236" customFormat="1" ht="14.25" x14ac:dyDescent="0.2">
      <c r="A82" s="2573" t="s">
        <v>434</v>
      </c>
      <c r="B82" s="2574" t="s">
        <v>334</v>
      </c>
      <c r="C82" s="2575"/>
      <c r="D82" s="2576"/>
      <c r="E82" s="2577"/>
      <c r="F82" s="2578"/>
      <c r="G82" s="2579"/>
      <c r="H82" s="2580"/>
      <c r="I82" s="2579"/>
      <c r="J82" s="2578"/>
      <c r="K82" s="286"/>
      <c r="L82" s="2578"/>
      <c r="M82" s="286"/>
      <c r="N82" s="2578"/>
      <c r="O82" s="286"/>
      <c r="P82" s="2578"/>
      <c r="Q82" s="286"/>
      <c r="R82" s="2578"/>
      <c r="S82" s="286"/>
      <c r="T82" s="2578"/>
      <c r="U82" s="286"/>
      <c r="V82" s="2578"/>
      <c r="W82" s="286"/>
      <c r="X82" s="2578"/>
      <c r="Y82" s="286"/>
      <c r="Z82" s="2578"/>
      <c r="AA82" s="286"/>
      <c r="AB82" s="2578"/>
      <c r="AC82" s="286"/>
      <c r="AD82" s="2578"/>
      <c r="AE82" s="286"/>
      <c r="AF82" s="2578"/>
      <c r="AG82" s="286"/>
      <c r="AH82" s="2578"/>
      <c r="AI82" s="287"/>
      <c r="AJ82" s="2581"/>
      <c r="AK82" s="2582"/>
      <c r="AL82" s="2493"/>
      <c r="AM82" s="2493"/>
      <c r="AN82" s="2493"/>
      <c r="AO82" s="2493"/>
      <c r="AP82" s="2493"/>
      <c r="AQ82" s="2493"/>
      <c r="AR82" s="2493"/>
      <c r="BX82" s="270"/>
    </row>
    <row r="83" spans="1:76" s="236" customFormat="1" ht="14.25" x14ac:dyDescent="0.2">
      <c r="A83" s="6964" t="s">
        <v>83</v>
      </c>
      <c r="B83" s="2583" t="s">
        <v>435</v>
      </c>
      <c r="C83" s="2584"/>
      <c r="D83" s="2325"/>
      <c r="E83" s="105"/>
      <c r="F83" s="288"/>
      <c r="G83" s="289"/>
      <c r="H83" s="290"/>
      <c r="I83" s="289"/>
      <c r="J83" s="288"/>
      <c r="K83" s="291"/>
      <c r="L83" s="288"/>
      <c r="M83" s="291"/>
      <c r="N83" s="288"/>
      <c r="O83" s="291"/>
      <c r="P83" s="288"/>
      <c r="Q83" s="291"/>
      <c r="R83" s="288"/>
      <c r="S83" s="291"/>
      <c r="T83" s="288"/>
      <c r="U83" s="291"/>
      <c r="V83" s="288"/>
      <c r="W83" s="291"/>
      <c r="X83" s="288"/>
      <c r="Y83" s="291"/>
      <c r="Z83" s="288"/>
      <c r="AA83" s="291"/>
      <c r="AB83" s="288"/>
      <c r="AC83" s="291"/>
      <c r="AD83" s="288"/>
      <c r="AE83" s="291"/>
      <c r="AF83" s="288"/>
      <c r="AG83" s="291"/>
      <c r="AH83" s="288"/>
      <c r="AI83" s="292"/>
      <c r="AJ83" s="293"/>
      <c r="AK83" s="292"/>
      <c r="AL83" s="2493"/>
      <c r="AM83" s="2493"/>
      <c r="AN83" s="2493"/>
      <c r="AO83" s="2493"/>
      <c r="AP83" s="2493"/>
      <c r="AQ83" s="2493"/>
      <c r="AR83" s="2493"/>
      <c r="BX83" s="270"/>
    </row>
    <row r="84" spans="1:76" s="236" customFormat="1" ht="21" x14ac:dyDescent="0.2">
      <c r="A84" s="6964"/>
      <c r="B84" s="2585" t="s">
        <v>436</v>
      </c>
      <c r="C84" s="2586"/>
      <c r="D84" s="2038"/>
      <c r="E84" s="2305"/>
      <c r="F84" s="2587"/>
      <c r="G84" s="294"/>
      <c r="H84" s="2588"/>
      <c r="I84" s="294"/>
      <c r="J84" s="2587"/>
      <c r="K84" s="2589"/>
      <c r="L84" s="2587"/>
      <c r="M84" s="2589"/>
      <c r="N84" s="2587"/>
      <c r="O84" s="2589"/>
      <c r="P84" s="2587"/>
      <c r="Q84" s="2589"/>
      <c r="R84" s="2587"/>
      <c r="S84" s="2589"/>
      <c r="T84" s="2587"/>
      <c r="U84" s="2589"/>
      <c r="V84" s="2587"/>
      <c r="W84" s="2589"/>
      <c r="X84" s="2587"/>
      <c r="Y84" s="2589"/>
      <c r="Z84" s="2587"/>
      <c r="AA84" s="2589"/>
      <c r="AB84" s="2587"/>
      <c r="AC84" s="2589"/>
      <c r="AD84" s="2587"/>
      <c r="AE84" s="2589"/>
      <c r="AF84" s="2587"/>
      <c r="AG84" s="2589"/>
      <c r="AH84" s="2587"/>
      <c r="AI84" s="2590"/>
      <c r="AJ84" s="2591"/>
      <c r="AK84" s="2592"/>
      <c r="AL84" s="2493"/>
      <c r="AM84" s="2493"/>
      <c r="AN84" s="2493"/>
      <c r="AO84" s="2493"/>
      <c r="AP84" s="2493"/>
      <c r="AQ84" s="2493"/>
      <c r="AR84" s="2493"/>
      <c r="BX84" s="270"/>
    </row>
    <row r="85" spans="1:76" s="236" customFormat="1" ht="14.25" x14ac:dyDescent="0.2">
      <c r="A85" s="2593" t="s">
        <v>395</v>
      </c>
      <c r="B85" s="2594" t="s">
        <v>437</v>
      </c>
      <c r="C85" s="2595"/>
      <c r="D85" s="606"/>
      <c r="E85" s="2596"/>
      <c r="F85" s="2597"/>
      <c r="G85" s="2598"/>
      <c r="H85" s="2599"/>
      <c r="I85" s="2598"/>
      <c r="J85" s="2597"/>
      <c r="K85" s="2600"/>
      <c r="L85" s="2597"/>
      <c r="M85" s="2600"/>
      <c r="N85" s="2597"/>
      <c r="O85" s="2600"/>
      <c r="P85" s="2597"/>
      <c r="Q85" s="2600"/>
      <c r="R85" s="2597"/>
      <c r="S85" s="2600"/>
      <c r="T85" s="2597"/>
      <c r="U85" s="2600"/>
      <c r="V85" s="2597"/>
      <c r="W85" s="2600"/>
      <c r="X85" s="2597"/>
      <c r="Y85" s="2600"/>
      <c r="Z85" s="2597"/>
      <c r="AA85" s="2600"/>
      <c r="AB85" s="2597"/>
      <c r="AC85" s="2600"/>
      <c r="AD85" s="2597"/>
      <c r="AE85" s="2600"/>
      <c r="AF85" s="2597"/>
      <c r="AG85" s="2600"/>
      <c r="AH85" s="2597"/>
      <c r="AI85" s="2582"/>
      <c r="AJ85" s="2601"/>
      <c r="AK85" s="287"/>
      <c r="AL85" s="2493"/>
      <c r="AM85" s="2493"/>
      <c r="AN85" s="2493"/>
      <c r="AO85" s="2493"/>
      <c r="AP85" s="2493"/>
      <c r="AQ85" s="2493"/>
      <c r="AR85" s="2493"/>
      <c r="BX85" s="270"/>
    </row>
    <row r="86" spans="1:76" s="241" customFormat="1" ht="14.25" x14ac:dyDescent="0.2">
      <c r="A86" s="273" t="s">
        <v>438</v>
      </c>
      <c r="B86" s="273"/>
      <c r="C86" s="265"/>
      <c r="D86" s="238"/>
      <c r="E86" s="238"/>
      <c r="F86" s="238"/>
      <c r="G86" s="238"/>
      <c r="H86" s="238"/>
      <c r="I86" s="238"/>
      <c r="J86" s="238"/>
      <c r="K86" s="238"/>
      <c r="L86" s="238"/>
      <c r="M86" s="238"/>
      <c r="N86" s="238"/>
      <c r="O86" s="238"/>
      <c r="P86" s="238"/>
      <c r="Q86" s="285"/>
      <c r="R86" s="285"/>
      <c r="S86" s="285"/>
      <c r="T86" s="285"/>
      <c r="U86" s="285"/>
      <c r="V86" s="285"/>
      <c r="W86" s="238"/>
      <c r="X86" s="285"/>
      <c r="Y86" s="285"/>
      <c r="Z86" s="2602"/>
      <c r="AA86" s="267"/>
      <c r="AB86" s="2603"/>
      <c r="AC86" s="2603"/>
      <c r="AD86" s="2603"/>
      <c r="AE86" s="2603"/>
      <c r="AF86" s="2603"/>
      <c r="AG86" s="2603"/>
      <c r="AH86" s="267"/>
      <c r="AI86" s="2493"/>
      <c r="AJ86" s="2604"/>
      <c r="AK86" s="2604"/>
      <c r="AL86" s="2493"/>
      <c r="AM86" s="2493"/>
      <c r="AN86" s="2493"/>
      <c r="AO86" s="2493"/>
      <c r="AP86" s="2493"/>
      <c r="AQ86" s="2493"/>
      <c r="AR86" s="2493"/>
      <c r="BX86" s="818"/>
    </row>
    <row r="87" spans="1:76" s="241" customFormat="1" ht="14.25" customHeight="1" x14ac:dyDescent="0.2">
      <c r="A87" s="6964" t="s">
        <v>234</v>
      </c>
      <c r="B87" s="6965" t="s">
        <v>50</v>
      </c>
      <c r="C87" s="6965" t="s">
        <v>439</v>
      </c>
      <c r="D87" s="6965" t="s">
        <v>440</v>
      </c>
      <c r="E87" s="6966" t="s">
        <v>441</v>
      </c>
      <c r="F87" s="6972" t="s">
        <v>442</v>
      </c>
      <c r="G87" s="238"/>
      <c r="H87" s="2492"/>
      <c r="I87" s="2492"/>
      <c r="J87" s="2492"/>
      <c r="K87" s="2492"/>
      <c r="L87" s="2492"/>
      <c r="M87" s="2492"/>
      <c r="N87" s="2492"/>
      <c r="O87" s="2492"/>
      <c r="P87" s="2605"/>
      <c r="Q87" s="2605"/>
      <c r="R87" s="2605"/>
      <c r="S87" s="2605"/>
      <c r="T87" s="2605"/>
      <c r="U87" s="2605"/>
      <c r="V87" s="2605"/>
      <c r="W87" s="2492"/>
      <c r="X87" s="2605"/>
      <c r="Y87" s="2493"/>
      <c r="Z87" s="2493"/>
      <c r="AA87" s="2493"/>
      <c r="AB87" s="2493"/>
      <c r="AC87" s="2493"/>
      <c r="AD87" s="2493"/>
      <c r="AE87" s="2493"/>
      <c r="AF87" s="2493"/>
      <c r="AG87" s="2493"/>
      <c r="AH87" s="2493"/>
      <c r="AI87" s="2493"/>
      <c r="AJ87" s="2493"/>
      <c r="AK87" s="2493"/>
      <c r="AL87" s="2493"/>
      <c r="AM87" s="2493"/>
      <c r="AN87" s="2493"/>
      <c r="AO87" s="2493"/>
      <c r="AP87" s="2493"/>
      <c r="AQ87" s="2493"/>
      <c r="AR87" s="2493"/>
      <c r="BX87" s="818"/>
    </row>
    <row r="88" spans="1:76" s="241" customFormat="1" ht="44.25" customHeight="1" x14ac:dyDescent="0.2">
      <c r="A88" s="6964"/>
      <c r="B88" s="6965"/>
      <c r="C88" s="6965"/>
      <c r="D88" s="6965"/>
      <c r="E88" s="6966"/>
      <c r="F88" s="6972"/>
      <c r="G88" s="238"/>
      <c r="H88" s="2492"/>
      <c r="I88" s="2492"/>
      <c r="J88" s="2492"/>
      <c r="K88" s="2492"/>
      <c r="L88" s="2492"/>
      <c r="M88" s="2492"/>
      <c r="N88" s="2492"/>
      <c r="O88" s="2492"/>
      <c r="P88" s="2605"/>
      <c r="Q88" s="2605"/>
      <c r="R88" s="2605"/>
      <c r="S88" s="2605"/>
      <c r="T88" s="2605"/>
      <c r="U88" s="2605"/>
      <c r="V88" s="2605"/>
      <c r="W88" s="2492"/>
      <c r="X88" s="2605"/>
      <c r="Y88" s="2493"/>
      <c r="Z88" s="2493"/>
      <c r="AA88" s="2493"/>
      <c r="AB88" s="2493"/>
      <c r="AC88" s="2493"/>
      <c r="AD88" s="2493"/>
      <c r="AE88" s="2493"/>
      <c r="AF88" s="2493"/>
      <c r="AG88" s="2493"/>
      <c r="AH88" s="2493"/>
      <c r="AI88" s="2493"/>
      <c r="AJ88" s="2493"/>
      <c r="AK88" s="2493"/>
      <c r="AL88" s="2493"/>
      <c r="AM88" s="2493"/>
      <c r="AN88" s="2493"/>
      <c r="AO88" s="2493"/>
      <c r="AP88" s="2493"/>
      <c r="AQ88" s="2493"/>
      <c r="AR88" s="2493"/>
      <c r="BX88" s="818"/>
    </row>
    <row r="89" spans="1:76" s="241" customFormat="1" ht="14.25" x14ac:dyDescent="0.2">
      <c r="A89" s="6973" t="s">
        <v>443</v>
      </c>
      <c r="B89" s="6974"/>
      <c r="C89" s="6974"/>
      <c r="D89" s="6975"/>
      <c r="E89" s="275"/>
      <c r="F89" s="238"/>
      <c r="G89" s="238"/>
      <c r="H89" s="2492"/>
      <c r="I89" s="2492"/>
      <c r="J89" s="2492"/>
      <c r="K89" s="2492"/>
      <c r="L89" s="2492"/>
      <c r="M89" s="2492"/>
      <c r="N89" s="2492"/>
      <c r="O89" s="2492"/>
      <c r="P89" s="2605"/>
      <c r="Q89" s="2605"/>
      <c r="R89" s="2605"/>
      <c r="S89" s="2605"/>
      <c r="T89" s="2605"/>
      <c r="U89" s="2605"/>
      <c r="V89" s="2605"/>
      <c r="W89" s="2492"/>
      <c r="X89" s="2605"/>
      <c r="Y89" s="2493"/>
      <c r="Z89" s="2493"/>
      <c r="AA89" s="2493"/>
      <c r="AB89" s="2493"/>
      <c r="AC89" s="2493"/>
      <c r="AD89" s="2493"/>
      <c r="AE89" s="2493"/>
      <c r="AF89" s="2493"/>
      <c r="AG89" s="2493"/>
      <c r="AH89" s="2493"/>
      <c r="AI89" s="2493"/>
      <c r="AJ89" s="2493"/>
      <c r="AK89" s="2493"/>
      <c r="AL89" s="2493"/>
      <c r="AM89" s="2493"/>
      <c r="AN89" s="2493"/>
      <c r="AO89" s="2493"/>
      <c r="AP89" s="2493"/>
      <c r="AQ89" s="2493"/>
      <c r="AR89" s="2493"/>
      <c r="BX89" s="818"/>
    </row>
    <row r="90" spans="1:76" s="241" customFormat="1" ht="14.25" x14ac:dyDescent="0.2">
      <c r="A90" s="2606" t="s">
        <v>444</v>
      </c>
      <c r="B90" s="2607"/>
      <c r="C90" s="2608"/>
      <c r="D90" s="2608"/>
      <c r="E90" s="2609"/>
      <c r="F90" s="2610"/>
      <c r="G90" s="238"/>
      <c r="H90" s="2492"/>
      <c r="I90" s="2492"/>
      <c r="J90" s="2492"/>
      <c r="K90" s="2492"/>
      <c r="L90" s="2492"/>
      <c r="M90" s="2492"/>
      <c r="N90" s="2492"/>
      <c r="O90" s="2492"/>
      <c r="P90" s="2605"/>
      <c r="Q90" s="2605"/>
      <c r="R90" s="2605"/>
      <c r="S90" s="2605"/>
      <c r="T90" s="2605"/>
      <c r="U90" s="2605"/>
      <c r="V90" s="2605"/>
      <c r="W90" s="2492"/>
      <c r="X90" s="2605"/>
      <c r="Y90" s="2493"/>
      <c r="Z90" s="2493"/>
      <c r="AA90" s="2493"/>
      <c r="AB90" s="2493"/>
      <c r="AC90" s="2493"/>
      <c r="AD90" s="2493"/>
      <c r="AE90" s="2493"/>
      <c r="AF90" s="2493"/>
      <c r="AG90" s="2493"/>
      <c r="AH90" s="2493"/>
      <c r="AI90" s="2493"/>
      <c r="AJ90" s="2493"/>
      <c r="AK90" s="2493"/>
      <c r="AL90" s="2493"/>
      <c r="AM90" s="2493"/>
      <c r="AN90" s="2493"/>
      <c r="AO90" s="2493"/>
      <c r="AP90" s="2493"/>
      <c r="AQ90" s="2493"/>
      <c r="AR90" s="2493"/>
      <c r="BX90" s="818"/>
    </row>
    <row r="91" spans="1:76" s="241" customFormat="1" ht="14.25" x14ac:dyDescent="0.2">
      <c r="A91" s="2611" t="s">
        <v>445</v>
      </c>
      <c r="B91" s="2585"/>
      <c r="C91" s="2097"/>
      <c r="D91" s="2097"/>
      <c r="E91" s="1925"/>
      <c r="F91" s="1906"/>
      <c r="G91" s="238"/>
      <c r="H91" s="2492"/>
      <c r="I91" s="2492"/>
      <c r="J91" s="2492"/>
      <c r="K91" s="2492"/>
      <c r="L91" s="2492"/>
      <c r="M91" s="2492"/>
      <c r="N91" s="2492"/>
      <c r="O91" s="2492"/>
      <c r="P91" s="2605"/>
      <c r="Q91" s="2605"/>
      <c r="R91" s="2605"/>
      <c r="S91" s="2605"/>
      <c r="T91" s="2605"/>
      <c r="U91" s="2605"/>
      <c r="V91" s="2605"/>
      <c r="W91" s="2492"/>
      <c r="X91" s="2605"/>
      <c r="Y91" s="2493"/>
      <c r="Z91" s="2493"/>
      <c r="AA91" s="2493"/>
      <c r="AB91" s="2493"/>
      <c r="AC91" s="2493"/>
      <c r="AD91" s="2493"/>
      <c r="AE91" s="2493"/>
      <c r="AF91" s="2493"/>
      <c r="AG91" s="2493"/>
      <c r="AH91" s="2493"/>
      <c r="AI91" s="2493"/>
      <c r="AJ91" s="2493"/>
      <c r="AK91" s="2493"/>
      <c r="AL91" s="2493"/>
      <c r="AM91" s="2493"/>
      <c r="AN91" s="2493"/>
      <c r="AO91" s="2493"/>
      <c r="AP91" s="2493"/>
      <c r="AQ91" s="2493"/>
      <c r="AR91" s="2493"/>
      <c r="BX91" s="818"/>
    </row>
    <row r="92" spans="1:76" s="241" customFormat="1" ht="14.25" x14ac:dyDescent="0.2">
      <c r="A92" s="2611" t="s">
        <v>446</v>
      </c>
      <c r="B92" s="2585"/>
      <c r="C92" s="2097"/>
      <c r="D92" s="2097"/>
      <c r="E92" s="1925"/>
      <c r="F92" s="1906"/>
      <c r="G92" s="238"/>
      <c r="H92" s="2492"/>
      <c r="I92" s="2492"/>
      <c r="J92" s="2492"/>
      <c r="K92" s="2492"/>
      <c r="L92" s="2492"/>
      <c r="M92" s="2492"/>
      <c r="N92" s="2492"/>
      <c r="O92" s="2492"/>
      <c r="P92" s="2605"/>
      <c r="Q92" s="2605"/>
      <c r="R92" s="2605"/>
      <c r="S92" s="2605"/>
      <c r="T92" s="2605"/>
      <c r="U92" s="2605"/>
      <c r="V92" s="2605"/>
      <c r="W92" s="2492"/>
      <c r="X92" s="2605"/>
      <c r="Y92" s="2493"/>
      <c r="Z92" s="2493"/>
      <c r="AA92" s="2493"/>
      <c r="AB92" s="2493"/>
      <c r="AC92" s="2493"/>
      <c r="AD92" s="2493"/>
      <c r="AE92" s="2493"/>
      <c r="AF92" s="2493"/>
      <c r="AG92" s="2493"/>
      <c r="AH92" s="2493"/>
      <c r="AI92" s="2493"/>
      <c r="AJ92" s="2493"/>
      <c r="AK92" s="2493"/>
      <c r="AL92" s="2493"/>
      <c r="AM92" s="2493"/>
      <c r="AN92" s="2493"/>
      <c r="AO92" s="2493"/>
      <c r="AP92" s="2493"/>
      <c r="AQ92" s="2493"/>
      <c r="AR92" s="2493"/>
      <c r="BX92" s="818"/>
    </row>
    <row r="93" spans="1:76" s="241" customFormat="1" ht="14.25" x14ac:dyDescent="0.2">
      <c r="A93" s="2611" t="s">
        <v>447</v>
      </c>
      <c r="B93" s="2585"/>
      <c r="C93" s="2097"/>
      <c r="D93" s="2097"/>
      <c r="E93" s="1925"/>
      <c r="F93" s="1906"/>
      <c r="G93" s="238"/>
      <c r="H93" s="2492"/>
      <c r="I93" s="2492"/>
      <c r="J93" s="2492"/>
      <c r="K93" s="2492"/>
      <c r="L93" s="2492"/>
      <c r="M93" s="2492"/>
      <c r="N93" s="2492"/>
      <c r="O93" s="2492"/>
      <c r="P93" s="2605"/>
      <c r="Q93" s="2605"/>
      <c r="R93" s="2605"/>
      <c r="S93" s="2605"/>
      <c r="T93" s="2605"/>
      <c r="U93" s="2605"/>
      <c r="V93" s="2605"/>
      <c r="W93" s="2492"/>
      <c r="X93" s="2605"/>
      <c r="Y93" s="2493"/>
      <c r="Z93" s="2493"/>
      <c r="AA93" s="2493"/>
      <c r="AB93" s="2493"/>
      <c r="AC93" s="2493"/>
      <c r="AD93" s="2493"/>
      <c r="AE93" s="2493"/>
      <c r="AF93" s="2493"/>
      <c r="AG93" s="2493"/>
      <c r="AH93" s="2493"/>
      <c r="AI93" s="2493"/>
      <c r="AJ93" s="2493"/>
      <c r="AK93" s="2493"/>
      <c r="AL93" s="2493"/>
      <c r="AM93" s="2493"/>
      <c r="AN93" s="2493"/>
      <c r="AO93" s="2493"/>
      <c r="AP93" s="2493"/>
      <c r="AQ93" s="2493"/>
      <c r="AR93" s="2493"/>
      <c r="BX93" s="818"/>
    </row>
    <row r="94" spans="1:76" s="241" customFormat="1" ht="14.25" x14ac:dyDescent="0.2">
      <c r="A94" s="297" t="s">
        <v>448</v>
      </c>
      <c r="B94" s="298"/>
      <c r="C94" s="2612"/>
      <c r="D94" s="2612"/>
      <c r="E94" s="299"/>
      <c r="F94" s="2613"/>
      <c r="G94" s="238"/>
      <c r="H94" s="2492"/>
      <c r="I94" s="2492"/>
      <c r="J94" s="2492"/>
      <c r="K94" s="2492"/>
      <c r="L94" s="2492"/>
      <c r="M94" s="2492"/>
      <c r="N94" s="2492"/>
      <c r="O94" s="2492"/>
      <c r="P94" s="2605"/>
      <c r="Q94" s="2605"/>
      <c r="R94" s="2605"/>
      <c r="S94" s="2605"/>
      <c r="T94" s="2605"/>
      <c r="U94" s="2605"/>
      <c r="V94" s="2605"/>
      <c r="W94" s="2492"/>
      <c r="X94" s="2605"/>
      <c r="Y94" s="2493"/>
      <c r="Z94" s="2493"/>
      <c r="AA94" s="2493"/>
      <c r="AB94" s="2493"/>
      <c r="AC94" s="2493"/>
      <c r="AD94" s="2493"/>
      <c r="AE94" s="2493"/>
      <c r="AF94" s="2493"/>
      <c r="AG94" s="2493"/>
      <c r="AH94" s="2493"/>
      <c r="AI94" s="2493"/>
      <c r="AJ94" s="2493"/>
      <c r="AK94" s="2493"/>
      <c r="AL94" s="2493"/>
      <c r="AM94" s="2493"/>
      <c r="AN94" s="2493"/>
      <c r="AO94" s="2493"/>
      <c r="AP94" s="2493"/>
      <c r="AQ94" s="2493"/>
      <c r="AR94" s="2493"/>
      <c r="BX94" s="818"/>
    </row>
    <row r="95" spans="1:76" s="241" customFormat="1" ht="14.25" x14ac:dyDescent="0.2">
      <c r="A95" s="6973" t="s">
        <v>449</v>
      </c>
      <c r="B95" s="6974"/>
      <c r="C95" s="6974"/>
      <c r="D95" s="6975"/>
      <c r="E95" s="275"/>
      <c r="F95" s="238"/>
      <c r="G95" s="238"/>
      <c r="H95" s="2492"/>
      <c r="I95" s="2492"/>
      <c r="J95" s="2492"/>
      <c r="K95" s="2492"/>
      <c r="L95" s="2492"/>
      <c r="M95" s="2492"/>
      <c r="N95" s="2492"/>
      <c r="O95" s="2492"/>
      <c r="P95" s="2605"/>
      <c r="Q95" s="2605"/>
      <c r="R95" s="2605"/>
      <c r="S95" s="2605"/>
      <c r="T95" s="2605"/>
      <c r="U95" s="2605"/>
      <c r="V95" s="2605"/>
      <c r="W95" s="2492"/>
      <c r="X95" s="2605"/>
      <c r="Y95" s="2493"/>
      <c r="Z95" s="2493"/>
      <c r="AA95" s="2493"/>
      <c r="AB95" s="2493"/>
      <c r="AC95" s="2493"/>
      <c r="AD95" s="2493"/>
      <c r="AE95" s="2493"/>
      <c r="AF95" s="2493"/>
      <c r="AG95" s="2493"/>
      <c r="AH95" s="2493"/>
      <c r="AI95" s="2493"/>
      <c r="AJ95" s="2493"/>
      <c r="AK95" s="2493"/>
      <c r="AL95" s="2493"/>
      <c r="AM95" s="2493"/>
      <c r="AN95" s="2493"/>
      <c r="AO95" s="2493"/>
      <c r="AP95" s="2493"/>
      <c r="AQ95" s="2493"/>
      <c r="AR95" s="2493"/>
      <c r="BX95" s="818"/>
    </row>
    <row r="96" spans="1:76" s="241" customFormat="1" ht="14.25" x14ac:dyDescent="0.2">
      <c r="A96" s="2562" t="s">
        <v>450</v>
      </c>
      <c r="B96" s="2614"/>
      <c r="C96" s="2615"/>
      <c r="D96" s="2615"/>
      <c r="E96" s="709"/>
      <c r="F96" s="710"/>
      <c r="G96" s="238"/>
      <c r="H96" s="2492"/>
      <c r="I96" s="2492"/>
      <c r="J96" s="2492"/>
      <c r="K96" s="2492"/>
      <c r="L96" s="2492"/>
      <c r="M96" s="2492"/>
      <c r="N96" s="2492"/>
      <c r="O96" s="2492"/>
      <c r="P96" s="2605"/>
      <c r="Q96" s="2605"/>
      <c r="R96" s="2605"/>
      <c r="S96" s="2605"/>
      <c r="T96" s="2605"/>
      <c r="U96" s="2605"/>
      <c r="V96" s="2605"/>
      <c r="W96" s="2492"/>
      <c r="X96" s="2605"/>
      <c r="Y96" s="2493"/>
      <c r="Z96" s="2493"/>
      <c r="AA96" s="2493"/>
      <c r="AB96" s="2493"/>
      <c r="AC96" s="2493"/>
      <c r="AD96" s="2493"/>
      <c r="AE96" s="2493"/>
      <c r="AF96" s="2493"/>
      <c r="AG96" s="2493"/>
      <c r="AH96" s="2493"/>
      <c r="AI96" s="2493"/>
      <c r="AJ96" s="2493"/>
      <c r="AK96" s="2493"/>
      <c r="AL96" s="2493"/>
      <c r="AM96" s="2493"/>
      <c r="AN96" s="2493"/>
      <c r="AO96" s="2493"/>
      <c r="AP96" s="2493"/>
      <c r="AQ96" s="2493"/>
      <c r="AR96" s="2493"/>
      <c r="BX96" s="818"/>
    </row>
    <row r="97" spans="1:76" s="241" customFormat="1" ht="14.25" x14ac:dyDescent="0.2">
      <c r="A97" s="2616" t="s">
        <v>451</v>
      </c>
      <c r="B97" s="2617"/>
      <c r="C97" s="2097"/>
      <c r="D97" s="2097"/>
      <c r="E97" s="1925"/>
      <c r="F97" s="1906"/>
      <c r="G97" s="238"/>
      <c r="H97" s="2492"/>
      <c r="I97" s="2492"/>
      <c r="J97" s="2492"/>
      <c r="K97" s="2492"/>
      <c r="L97" s="2492"/>
      <c r="M97" s="2492"/>
      <c r="N97" s="2492"/>
      <c r="O97" s="2492"/>
      <c r="P97" s="2605"/>
      <c r="Q97" s="2605"/>
      <c r="R97" s="2605"/>
      <c r="S97" s="2605"/>
      <c r="T97" s="2605"/>
      <c r="U97" s="2605"/>
      <c r="V97" s="2605"/>
      <c r="W97" s="2492"/>
      <c r="X97" s="2605"/>
      <c r="Y97" s="2493"/>
      <c r="Z97" s="2493"/>
      <c r="AA97" s="2493"/>
      <c r="AB97" s="2493"/>
      <c r="AC97" s="2493"/>
      <c r="AD97" s="2493"/>
      <c r="AE97" s="2493"/>
      <c r="AF97" s="2493"/>
      <c r="AG97" s="2493"/>
      <c r="AH97" s="2493"/>
      <c r="AI97" s="2493"/>
      <c r="AJ97" s="2493"/>
      <c r="AK97" s="2493"/>
      <c r="AL97" s="2493"/>
      <c r="AM97" s="2493"/>
      <c r="AN97" s="2493"/>
      <c r="AO97" s="2493"/>
      <c r="AP97" s="2493"/>
      <c r="AQ97" s="2493"/>
      <c r="AR97" s="2493"/>
      <c r="BX97" s="818"/>
    </row>
    <row r="98" spans="1:76" s="241" customFormat="1" ht="24.75" customHeight="1" x14ac:dyDescent="0.2">
      <c r="A98" s="2616" t="s">
        <v>452</v>
      </c>
      <c r="B98" s="2618"/>
      <c r="C98" s="2619"/>
      <c r="D98" s="2619"/>
      <c r="E98" s="2620"/>
      <c r="F98" s="2621"/>
      <c r="G98" s="238"/>
      <c r="H98" s="2492"/>
      <c r="I98" s="2492"/>
      <c r="J98" s="2492"/>
      <c r="K98" s="2492"/>
      <c r="L98" s="2492"/>
      <c r="M98" s="2492"/>
      <c r="N98" s="2492"/>
      <c r="O98" s="2492"/>
      <c r="P98" s="2605"/>
      <c r="Q98" s="2605"/>
      <c r="R98" s="2605"/>
      <c r="S98" s="2605"/>
      <c r="T98" s="2605"/>
      <c r="U98" s="2605"/>
      <c r="V98" s="2605"/>
      <c r="W98" s="2492"/>
      <c r="X98" s="2605"/>
      <c r="Y98" s="2493"/>
      <c r="Z98" s="2493"/>
      <c r="AA98" s="2493"/>
      <c r="AB98" s="2493"/>
      <c r="AC98" s="2493"/>
      <c r="AD98" s="2493"/>
      <c r="AE98" s="2493"/>
      <c r="AF98" s="2493"/>
      <c r="AG98" s="2493"/>
      <c r="AH98" s="2493"/>
      <c r="AI98" s="2493"/>
      <c r="AJ98" s="2493"/>
      <c r="AK98" s="2493"/>
      <c r="AL98" s="2493"/>
      <c r="AM98" s="2493"/>
      <c r="AN98" s="2493"/>
      <c r="AO98" s="2493"/>
      <c r="AP98" s="2493"/>
      <c r="AQ98" s="2493"/>
      <c r="AR98" s="2493"/>
      <c r="BX98" s="818"/>
    </row>
    <row r="99" spans="1:76" s="56" customFormat="1" ht="29.25" customHeight="1" x14ac:dyDescent="0.2">
      <c r="A99" s="6976" t="s">
        <v>453</v>
      </c>
      <c r="B99" s="6976"/>
      <c r="C99" s="6976"/>
      <c r="D99" s="6976"/>
      <c r="E99" s="6976"/>
      <c r="F99" s="6976"/>
      <c r="G99" s="2499"/>
      <c r="H99" s="2499"/>
      <c r="I99" s="2499"/>
      <c r="J99" s="2499"/>
      <c r="K99" s="2499"/>
      <c r="L99" s="2499"/>
      <c r="M99" s="2499"/>
      <c r="N99" s="2499"/>
      <c r="O99" s="2499"/>
      <c r="P99" s="2499"/>
      <c r="Q99" s="2493"/>
      <c r="R99" s="2493"/>
      <c r="S99" s="2493"/>
      <c r="T99" s="2493"/>
      <c r="U99" s="2493"/>
      <c r="V99" s="2493"/>
      <c r="W99" s="2499"/>
      <c r="X99" s="2493"/>
      <c r="Y99" s="2493"/>
      <c r="Z99" s="2493"/>
      <c r="AA99" s="2493"/>
      <c r="AB99" s="2493"/>
      <c r="AC99" s="2493"/>
      <c r="AD99" s="2493"/>
      <c r="AE99" s="2493"/>
      <c r="AF99" s="2493"/>
      <c r="AG99" s="2493"/>
      <c r="AH99" s="2493"/>
      <c r="AI99" s="2493"/>
      <c r="AJ99" s="2493"/>
      <c r="AK99" s="2493"/>
      <c r="AL99" s="2493"/>
      <c r="AM99" s="2493"/>
      <c r="AN99" s="2493"/>
      <c r="AO99" s="2493"/>
      <c r="AP99" s="2493"/>
      <c r="AQ99" s="2493"/>
      <c r="AR99" s="2493"/>
      <c r="BX99" s="2098"/>
    </row>
    <row r="100" spans="1:76" s="84" customFormat="1" ht="16.350000000000001" customHeight="1" x14ac:dyDescent="0.2">
      <c r="A100" s="6977" t="s">
        <v>454</v>
      </c>
      <c r="B100" s="6980" t="s">
        <v>455</v>
      </c>
      <c r="C100" s="6981"/>
      <c r="D100" s="6981"/>
      <c r="E100" s="6982"/>
      <c r="F100" s="6980" t="s">
        <v>456</v>
      </c>
      <c r="G100" s="6981"/>
      <c r="H100" s="6981"/>
      <c r="I100" s="6982"/>
      <c r="J100" s="6995" t="s">
        <v>457</v>
      </c>
      <c r="K100" s="6998" t="s">
        <v>458</v>
      </c>
      <c r="L100" s="6999"/>
      <c r="M100" s="6998" t="s">
        <v>459</v>
      </c>
      <c r="N100" s="6999"/>
      <c r="O100" s="65"/>
      <c r="P100" s="302"/>
      <c r="Q100" s="302"/>
      <c r="R100" s="302"/>
      <c r="S100" s="302"/>
      <c r="T100" s="302"/>
      <c r="U100" s="302"/>
      <c r="V100" s="65"/>
      <c r="W100" s="302"/>
      <c r="X100" s="2622"/>
      <c r="Y100" s="2623"/>
      <c r="Z100" s="2623"/>
      <c r="AA100" s="2623"/>
      <c r="AB100" s="2623"/>
      <c r="AC100" s="2623"/>
      <c r="AD100" s="2623"/>
      <c r="AE100" s="2623"/>
      <c r="AF100" s="2623"/>
      <c r="AG100" s="2623"/>
      <c r="AH100" s="2623"/>
      <c r="AI100" s="2545"/>
      <c r="AJ100" s="2545"/>
      <c r="AK100" s="2545"/>
      <c r="AL100" s="2545"/>
      <c r="AM100" s="2545"/>
      <c r="AN100" s="2545"/>
      <c r="AO100" s="2545"/>
      <c r="AP100" s="2545"/>
      <c r="AQ100" s="2545"/>
      <c r="AR100" s="2545"/>
      <c r="BX100" s="331"/>
    </row>
    <row r="101" spans="1:76" s="84" customFormat="1" ht="39" customHeight="1" x14ac:dyDescent="0.2">
      <c r="A101" s="6978"/>
      <c r="B101" s="6983"/>
      <c r="C101" s="6984"/>
      <c r="D101" s="6984"/>
      <c r="E101" s="6985"/>
      <c r="F101" s="6986"/>
      <c r="G101" s="6987"/>
      <c r="H101" s="6987"/>
      <c r="I101" s="6988"/>
      <c r="J101" s="6996"/>
      <c r="K101" s="7000"/>
      <c r="L101" s="7001"/>
      <c r="M101" s="7000"/>
      <c r="N101" s="7001"/>
      <c r="O101" s="65"/>
      <c r="P101" s="302"/>
      <c r="Q101" s="302"/>
      <c r="R101" s="302"/>
      <c r="S101" s="302"/>
      <c r="T101" s="302"/>
      <c r="U101" s="302"/>
      <c r="V101" s="65"/>
      <c r="W101" s="302"/>
      <c r="X101" s="2624"/>
      <c r="Y101" s="2545"/>
      <c r="Z101" s="2545"/>
      <c r="AA101" s="2545"/>
      <c r="AB101" s="2545"/>
      <c r="AC101" s="2545"/>
      <c r="AD101" s="2545"/>
      <c r="AE101" s="2545"/>
      <c r="AF101" s="2545"/>
      <c r="AG101" s="2545"/>
      <c r="AH101" s="2545"/>
      <c r="AI101" s="2545"/>
      <c r="AJ101" s="2545"/>
      <c r="AK101" s="2545"/>
      <c r="AL101" s="2545"/>
      <c r="AM101" s="2545"/>
      <c r="AN101" s="2545"/>
      <c r="AO101" s="2545"/>
      <c r="AP101" s="2545"/>
      <c r="AQ101" s="2545"/>
      <c r="AR101" s="2545"/>
      <c r="BX101" s="331"/>
    </row>
    <row r="102" spans="1:76" s="84" customFormat="1" ht="40.5" customHeight="1" x14ac:dyDescent="0.2">
      <c r="A102" s="6979"/>
      <c r="B102" s="2625" t="s">
        <v>460</v>
      </c>
      <c r="C102" s="4782" t="s">
        <v>461</v>
      </c>
      <c r="D102" s="2749" t="s">
        <v>462</v>
      </c>
      <c r="E102" s="2750" t="s">
        <v>463</v>
      </c>
      <c r="F102" s="2751" t="s">
        <v>464</v>
      </c>
      <c r="G102" s="2749" t="s">
        <v>465</v>
      </c>
      <c r="H102" s="2749" t="s">
        <v>462</v>
      </c>
      <c r="I102" s="2750" t="s">
        <v>463</v>
      </c>
      <c r="J102" s="6997"/>
      <c r="K102" s="2626" t="s">
        <v>460</v>
      </c>
      <c r="L102" s="4783" t="s">
        <v>461</v>
      </c>
      <c r="M102" s="2751" t="s">
        <v>464</v>
      </c>
      <c r="N102" s="2627" t="s">
        <v>3584</v>
      </c>
      <c r="O102" s="65"/>
      <c r="P102" s="302"/>
      <c r="Q102" s="302"/>
      <c r="R102" s="302"/>
      <c r="S102" s="302"/>
      <c r="T102" s="302"/>
      <c r="U102" s="302"/>
      <c r="V102" s="65"/>
      <c r="W102" s="302"/>
      <c r="X102" s="2628"/>
      <c r="Y102" s="2629"/>
      <c r="Z102" s="2629"/>
      <c r="AA102" s="2629"/>
      <c r="AB102" s="2629"/>
      <c r="AC102" s="2629"/>
      <c r="AD102" s="2629"/>
      <c r="AE102" s="2629"/>
      <c r="AF102" s="2629"/>
      <c r="AG102" s="2629"/>
      <c r="AH102" s="2629"/>
      <c r="AI102" s="2629"/>
      <c r="AJ102" s="2629"/>
      <c r="AK102" s="2629"/>
      <c r="AL102" s="2629"/>
      <c r="AM102" s="2629"/>
      <c r="AN102" s="2629"/>
      <c r="AO102" s="2629"/>
      <c r="AP102" s="2629"/>
      <c r="AQ102" s="2629"/>
      <c r="AR102" s="2629"/>
      <c r="BX102" s="331"/>
    </row>
    <row r="103" spans="1:76" s="84" customFormat="1" ht="16.350000000000001" customHeight="1" x14ac:dyDescent="0.2">
      <c r="A103" s="2630" t="s">
        <v>466</v>
      </c>
      <c r="B103" s="2631"/>
      <c r="C103" s="2632"/>
      <c r="D103" s="303"/>
      <c r="E103" s="2633"/>
      <c r="F103" s="2634"/>
      <c r="G103" s="303"/>
      <c r="H103" s="303"/>
      <c r="I103" s="2635"/>
      <c r="J103" s="2636"/>
      <c r="K103" s="2634"/>
      <c r="L103" s="2636"/>
      <c r="M103" s="2634"/>
      <c r="N103" s="2636"/>
      <c r="O103" s="65"/>
      <c r="P103" s="302"/>
      <c r="Q103" s="302"/>
      <c r="R103" s="302"/>
      <c r="S103" s="302"/>
      <c r="T103" s="302"/>
      <c r="U103" s="302"/>
      <c r="V103" s="65"/>
      <c r="W103" s="302"/>
      <c r="X103" s="2628"/>
      <c r="Y103" s="2629"/>
      <c r="Z103" s="2629"/>
      <c r="AA103" s="2629"/>
      <c r="AB103" s="2629"/>
      <c r="AC103" s="2629"/>
      <c r="AD103" s="2629"/>
      <c r="AE103" s="2629"/>
      <c r="AF103" s="2629"/>
      <c r="AG103" s="2629"/>
      <c r="AH103" s="2629"/>
      <c r="AI103" s="2629"/>
      <c r="AJ103" s="2629"/>
      <c r="AK103" s="2629"/>
      <c r="AL103" s="2629"/>
      <c r="AM103" s="2629"/>
      <c r="AN103" s="2629"/>
      <c r="AO103" s="2629"/>
      <c r="AP103" s="2629"/>
      <c r="AQ103" s="2629"/>
      <c r="AR103" s="2629"/>
      <c r="BX103" s="331"/>
    </row>
    <row r="104" spans="1:76" s="84" customFormat="1" ht="16.350000000000001" customHeight="1" x14ac:dyDescent="0.2">
      <c r="A104" s="2639" t="s">
        <v>467</v>
      </c>
      <c r="B104" s="2640"/>
      <c r="C104" s="304"/>
      <c r="D104" s="305"/>
      <c r="E104" s="306"/>
      <c r="F104" s="307"/>
      <c r="G104" s="305"/>
      <c r="H104" s="305"/>
      <c r="I104" s="308"/>
      <c r="J104" s="309"/>
      <c r="K104" s="310"/>
      <c r="L104" s="311"/>
      <c r="M104" s="310"/>
      <c r="N104" s="311"/>
      <c r="O104" s="65"/>
      <c r="P104" s="302"/>
      <c r="Q104" s="302"/>
      <c r="R104" s="302"/>
      <c r="S104" s="302"/>
      <c r="T104" s="302"/>
      <c r="U104" s="302"/>
      <c r="V104" s="65"/>
      <c r="W104" s="302"/>
      <c r="X104" s="2628"/>
      <c r="Y104" s="2629"/>
      <c r="Z104" s="2629"/>
      <c r="AA104" s="2629"/>
      <c r="AB104" s="2629"/>
      <c r="AC104" s="2629"/>
      <c r="AD104" s="2629"/>
      <c r="AE104" s="2629"/>
      <c r="AF104" s="2629"/>
      <c r="AG104" s="2629"/>
      <c r="AH104" s="2629"/>
      <c r="AI104" s="2629"/>
      <c r="AJ104" s="2629"/>
      <c r="AK104" s="2629"/>
      <c r="AL104" s="2629"/>
      <c r="AM104" s="2629"/>
      <c r="AN104" s="2629"/>
      <c r="AO104" s="2629"/>
      <c r="AP104" s="2629"/>
      <c r="AQ104" s="2629"/>
      <c r="AR104" s="2629"/>
      <c r="BX104" s="331"/>
    </row>
    <row r="105" spans="1:76" s="84" customFormat="1" ht="16.350000000000001" customHeight="1" x14ac:dyDescent="0.2">
      <c r="A105" s="2639" t="s">
        <v>468</v>
      </c>
      <c r="B105" s="2641"/>
      <c r="C105" s="2642"/>
      <c r="D105" s="2643"/>
      <c r="E105" s="2644"/>
      <c r="F105" s="2645"/>
      <c r="G105" s="2643"/>
      <c r="H105" s="2643"/>
      <c r="I105" s="2646"/>
      <c r="J105" s="2647"/>
      <c r="K105" s="2648"/>
      <c r="L105" s="2649"/>
      <c r="M105" s="2648"/>
      <c r="N105" s="2649"/>
      <c r="O105" s="65"/>
      <c r="P105" s="302"/>
      <c r="Q105" s="302"/>
      <c r="R105" s="302"/>
      <c r="S105" s="302"/>
      <c r="T105" s="302"/>
      <c r="U105" s="302"/>
      <c r="V105" s="65"/>
      <c r="W105" s="302"/>
      <c r="X105" s="2628"/>
      <c r="Y105" s="2629"/>
      <c r="Z105" s="2629"/>
      <c r="AA105" s="2629"/>
      <c r="AB105" s="2629"/>
      <c r="AC105" s="2629"/>
      <c r="AD105" s="2629"/>
      <c r="AE105" s="2629"/>
      <c r="AF105" s="2629"/>
      <c r="AG105" s="2629"/>
      <c r="AH105" s="2629"/>
      <c r="AI105" s="2629"/>
      <c r="AJ105" s="2629"/>
      <c r="AK105" s="2629"/>
      <c r="AL105" s="2629"/>
      <c r="AM105" s="2629"/>
      <c r="AN105" s="2629"/>
      <c r="AO105" s="2629"/>
      <c r="AP105" s="2629"/>
      <c r="AQ105" s="2629"/>
      <c r="AR105" s="2629"/>
      <c r="BX105" s="331"/>
    </row>
    <row r="106" spans="1:76" s="84" customFormat="1" ht="16.350000000000001" customHeight="1" x14ac:dyDescent="0.2">
      <c r="A106" s="2650" t="s">
        <v>50</v>
      </c>
      <c r="B106" s="2651"/>
      <c r="C106" s="2652"/>
      <c r="D106" s="2653"/>
      <c r="E106" s="2654"/>
      <c r="F106" s="2655"/>
      <c r="G106" s="2653"/>
      <c r="H106" s="2653"/>
      <c r="I106" s="2654"/>
      <c r="J106" s="2656"/>
      <c r="K106" s="2655"/>
      <c r="L106" s="2656"/>
      <c r="M106" s="2655"/>
      <c r="N106" s="2656"/>
      <c r="O106" s="65"/>
      <c r="P106" s="302"/>
      <c r="Q106" s="302"/>
      <c r="R106" s="302"/>
      <c r="S106" s="302"/>
      <c r="T106" s="302"/>
      <c r="U106" s="302"/>
      <c r="V106" s="65"/>
      <c r="W106" s="302"/>
      <c r="X106" s="2657"/>
      <c r="Y106" s="2658"/>
      <c r="Z106" s="2658"/>
      <c r="AA106" s="2658"/>
      <c r="AB106" s="2658"/>
      <c r="AC106" s="2658"/>
      <c r="AD106" s="2658"/>
      <c r="AE106" s="2658"/>
      <c r="AF106" s="2658"/>
      <c r="AG106" s="2658"/>
      <c r="AH106" s="2658"/>
      <c r="AI106" s="2658"/>
      <c r="AJ106" s="2658"/>
      <c r="AK106" s="2658"/>
      <c r="AL106" s="2658"/>
      <c r="AM106" s="2658"/>
      <c r="AN106" s="2658"/>
      <c r="AO106" s="2658"/>
      <c r="AP106" s="2658"/>
      <c r="AQ106" s="2658"/>
      <c r="AR106" s="2658"/>
      <c r="BX106" s="331"/>
    </row>
    <row r="107" spans="1:76" s="241" customFormat="1" ht="14.25" x14ac:dyDescent="0.2">
      <c r="A107" s="312" t="s">
        <v>469</v>
      </c>
      <c r="B107" s="46"/>
      <c r="C107" s="46"/>
      <c r="D107" s="313"/>
      <c r="E107" s="2659"/>
      <c r="F107" s="2659"/>
      <c r="G107" s="314"/>
      <c r="H107" s="314"/>
      <c r="I107" s="315"/>
      <c r="J107" s="46"/>
      <c r="K107" s="315"/>
      <c r="L107" s="46"/>
      <c r="M107" s="238"/>
      <c r="N107" s="238"/>
      <c r="O107" s="238"/>
      <c r="P107" s="238"/>
      <c r="Q107" s="285"/>
      <c r="R107" s="285"/>
      <c r="S107" s="285"/>
      <c r="T107" s="285"/>
      <c r="U107" s="285"/>
      <c r="V107" s="285"/>
      <c r="W107" s="238"/>
      <c r="X107" s="2660"/>
      <c r="Y107" s="2660"/>
      <c r="Z107" s="2661"/>
      <c r="AA107" s="2661"/>
      <c r="AB107" s="2661"/>
      <c r="AC107" s="2661"/>
      <c r="AD107" s="2661"/>
      <c r="AE107" s="2661"/>
      <c r="AF107" s="2661"/>
      <c r="AG107" s="2661"/>
      <c r="AH107" s="2661"/>
      <c r="AI107" s="2661"/>
      <c r="AJ107" s="2661"/>
      <c r="AK107" s="2661"/>
      <c r="AL107" s="2661"/>
      <c r="AM107" s="2661"/>
      <c r="AN107" s="2661"/>
      <c r="AO107" s="2661"/>
      <c r="AP107" s="2661"/>
      <c r="AQ107" s="2661"/>
      <c r="AR107" s="2661"/>
      <c r="BX107" s="818"/>
    </row>
    <row r="108" spans="1:76" s="236" customFormat="1" ht="22.5" customHeight="1" x14ac:dyDescent="0.2">
      <c r="A108" s="6967" t="s">
        <v>470</v>
      </c>
      <c r="B108" s="6969" t="s">
        <v>471</v>
      </c>
      <c r="C108" s="6971" t="s">
        <v>472</v>
      </c>
      <c r="D108" s="6971"/>
      <c r="E108" s="6971"/>
      <c r="F108" s="6971"/>
      <c r="G108" s="6971"/>
      <c r="H108" s="6971"/>
      <c r="I108" s="6971"/>
      <c r="J108" s="6971"/>
      <c r="K108" s="6971"/>
      <c r="L108" s="6971"/>
      <c r="M108" s="6969" t="s">
        <v>473</v>
      </c>
      <c r="N108" s="316"/>
      <c r="O108" s="316"/>
      <c r="P108" s="316"/>
      <c r="Q108" s="285"/>
      <c r="R108" s="285"/>
      <c r="S108" s="285"/>
      <c r="T108" s="285"/>
      <c r="U108" s="285"/>
      <c r="V108" s="285"/>
      <c r="W108" s="285"/>
      <c r="X108" s="317"/>
      <c r="Y108" s="2660"/>
      <c r="Z108" s="2661"/>
      <c r="AA108" s="2661"/>
      <c r="AB108" s="2661"/>
      <c r="AC108" s="2661"/>
      <c r="AD108" s="2661"/>
      <c r="AE108" s="2661"/>
      <c r="AF108" s="2661"/>
      <c r="AG108" s="2661"/>
      <c r="AH108" s="2661"/>
      <c r="AI108" s="2661"/>
      <c r="AJ108" s="2661"/>
      <c r="AK108" s="2661"/>
      <c r="AL108" s="2661"/>
      <c r="AM108" s="2661"/>
      <c r="AN108" s="2661"/>
      <c r="AO108" s="2661"/>
      <c r="AP108" s="2661"/>
      <c r="AQ108" s="2661"/>
      <c r="AR108" s="2661"/>
      <c r="AS108" s="2661"/>
      <c r="BX108" s="270"/>
    </row>
    <row r="109" spans="1:76" s="236" customFormat="1" ht="33" customHeight="1" x14ac:dyDescent="0.2">
      <c r="A109" s="6968"/>
      <c r="B109" s="6970"/>
      <c r="C109" s="2662" t="s">
        <v>474</v>
      </c>
      <c r="D109" s="2662" t="s">
        <v>475</v>
      </c>
      <c r="E109" s="2662" t="s">
        <v>476</v>
      </c>
      <c r="F109" s="2662" t="s">
        <v>477</v>
      </c>
      <c r="G109" s="2662" t="s">
        <v>478</v>
      </c>
      <c r="H109" s="2752" t="s">
        <v>479</v>
      </c>
      <c r="I109" s="2752" t="s">
        <v>480</v>
      </c>
      <c r="J109" s="2663" t="s">
        <v>481</v>
      </c>
      <c r="K109" s="2752" t="s">
        <v>482</v>
      </c>
      <c r="L109" s="2662" t="s">
        <v>483</v>
      </c>
      <c r="M109" s="6970"/>
      <c r="N109" s="316"/>
      <c r="O109" s="316"/>
      <c r="P109" s="316"/>
      <c r="Q109" s="285"/>
      <c r="R109" s="285"/>
      <c r="S109" s="285"/>
      <c r="T109" s="285"/>
      <c r="U109" s="285"/>
      <c r="V109" s="285"/>
      <c r="W109" s="285"/>
      <c r="X109" s="317"/>
      <c r="Y109" s="2664"/>
      <c r="Z109" s="2665"/>
      <c r="AA109" s="2665"/>
      <c r="AB109" s="2665"/>
      <c r="AC109" s="2665"/>
      <c r="AD109" s="2665"/>
      <c r="AE109" s="2665"/>
      <c r="AF109" s="2665"/>
      <c r="AG109" s="2665"/>
      <c r="AH109" s="2665"/>
      <c r="AI109" s="2665"/>
      <c r="AJ109" s="2665"/>
      <c r="AK109" s="2665"/>
      <c r="AL109" s="2665"/>
      <c r="AM109" s="2665"/>
      <c r="AN109" s="2665"/>
      <c r="AO109" s="2665"/>
      <c r="AP109" s="2665"/>
      <c r="AQ109" s="2665"/>
      <c r="AR109" s="2665"/>
      <c r="AS109" s="2665"/>
      <c r="BX109" s="270"/>
    </row>
    <row r="110" spans="1:76" s="236" customFormat="1" ht="14.25" customHeight="1" x14ac:dyDescent="0.2">
      <c r="A110" s="2666" t="s">
        <v>484</v>
      </c>
      <c r="B110" s="2667"/>
      <c r="C110" s="318"/>
      <c r="D110" s="318"/>
      <c r="E110" s="318"/>
      <c r="F110" s="318"/>
      <c r="G110" s="318"/>
      <c r="H110" s="318"/>
      <c r="I110" s="318"/>
      <c r="J110" s="318"/>
      <c r="K110" s="318"/>
      <c r="L110" s="318"/>
      <c r="M110" s="2668"/>
      <c r="N110" s="316"/>
      <c r="O110" s="316"/>
      <c r="P110" s="316"/>
      <c r="Q110" s="285"/>
      <c r="R110" s="285"/>
      <c r="S110" s="285"/>
      <c r="T110" s="285"/>
      <c r="U110" s="285"/>
      <c r="V110" s="285"/>
      <c r="W110" s="285"/>
      <c r="X110" s="317"/>
      <c r="Y110" s="2664"/>
      <c r="Z110" s="2665"/>
      <c r="AA110" s="2665"/>
      <c r="AB110" s="2665"/>
      <c r="AC110" s="2665"/>
      <c r="AD110" s="2665"/>
      <c r="AE110" s="2665"/>
      <c r="AF110" s="2665"/>
      <c r="AG110" s="2665"/>
      <c r="AH110" s="2665"/>
      <c r="AI110" s="2665"/>
      <c r="AJ110" s="2665"/>
      <c r="AK110" s="2665"/>
      <c r="AL110" s="2665"/>
      <c r="AM110" s="2665"/>
      <c r="AN110" s="2665"/>
      <c r="AO110" s="2665"/>
      <c r="AP110" s="2665"/>
      <c r="AQ110" s="2665"/>
      <c r="AR110" s="2665"/>
      <c r="AS110" s="2665"/>
      <c r="BX110" s="270"/>
    </row>
    <row r="111" spans="1:76" s="236" customFormat="1" ht="14.25" customHeight="1" x14ac:dyDescent="0.2">
      <c r="A111" s="2669" t="s">
        <v>485</v>
      </c>
      <c r="B111" s="2670"/>
      <c r="C111" s="2671"/>
      <c r="D111" s="2671"/>
      <c r="E111" s="2671"/>
      <c r="F111" s="2671"/>
      <c r="G111" s="2671"/>
      <c r="H111" s="2671"/>
      <c r="I111" s="2671"/>
      <c r="J111" s="2671"/>
      <c r="K111" s="2671"/>
      <c r="L111" s="2671"/>
      <c r="M111" s="2672"/>
      <c r="N111" s="316"/>
      <c r="O111" s="316"/>
      <c r="P111" s="316"/>
      <c r="Q111" s="285"/>
      <c r="R111" s="285"/>
      <c r="S111" s="285"/>
      <c r="T111" s="285"/>
      <c r="U111" s="285"/>
      <c r="V111" s="285"/>
      <c r="W111" s="285"/>
      <c r="X111" s="317"/>
      <c r="Y111" s="2664"/>
      <c r="Z111" s="2665"/>
      <c r="AA111" s="2665"/>
      <c r="AB111" s="2665"/>
      <c r="AC111" s="2665"/>
      <c r="AD111" s="2665"/>
      <c r="AE111" s="2665"/>
      <c r="AF111" s="2665"/>
      <c r="AG111" s="2665"/>
      <c r="AH111" s="2665"/>
      <c r="AI111" s="2665"/>
      <c r="AJ111" s="2665"/>
      <c r="AK111" s="2665"/>
      <c r="AL111" s="2665"/>
      <c r="AM111" s="2665"/>
      <c r="AN111" s="2665"/>
      <c r="AO111" s="2665"/>
      <c r="AP111" s="2665"/>
      <c r="AQ111" s="2665"/>
      <c r="AR111" s="2665"/>
      <c r="AS111" s="2665"/>
      <c r="BX111" s="270"/>
    </row>
    <row r="112" spans="1:76" s="236" customFormat="1" ht="14.25" customHeight="1" x14ac:dyDescent="0.2">
      <c r="A112" s="2673" t="s">
        <v>486</v>
      </c>
      <c r="B112" s="2674"/>
      <c r="C112" s="2675"/>
      <c r="D112" s="2675"/>
      <c r="E112" s="2675"/>
      <c r="F112" s="2675"/>
      <c r="G112" s="2675"/>
      <c r="H112" s="2675"/>
      <c r="I112" s="2675"/>
      <c r="J112" s="2675"/>
      <c r="K112" s="2675"/>
      <c r="L112" s="2675"/>
      <c r="M112" s="2675"/>
      <c r="N112" s="316"/>
      <c r="O112" s="316"/>
      <c r="P112" s="316"/>
      <c r="Q112" s="285"/>
      <c r="R112" s="285"/>
      <c r="S112" s="285"/>
      <c r="T112" s="285"/>
      <c r="U112" s="285"/>
      <c r="V112" s="285"/>
      <c r="W112" s="285"/>
      <c r="X112" s="317"/>
      <c r="Y112" s="2664"/>
      <c r="Z112" s="2665"/>
      <c r="AA112" s="2665"/>
      <c r="AB112" s="2665"/>
      <c r="AC112" s="2665"/>
      <c r="AD112" s="2665"/>
      <c r="AE112" s="2665"/>
      <c r="AF112" s="2665"/>
      <c r="AG112" s="2665"/>
      <c r="AH112" s="2665"/>
      <c r="AI112" s="2665"/>
      <c r="AJ112" s="2665"/>
      <c r="AK112" s="2665"/>
      <c r="AL112" s="2665"/>
      <c r="AM112" s="2665"/>
      <c r="AN112" s="2665"/>
      <c r="AO112" s="2665"/>
      <c r="AP112" s="2665"/>
      <c r="AQ112" s="2665"/>
      <c r="AR112" s="2665"/>
      <c r="AS112" s="2665"/>
      <c r="BX112" s="270"/>
    </row>
    <row r="113" spans="1:76" s="236" customFormat="1" ht="14.25" x14ac:dyDescent="0.2">
      <c r="A113" s="319" t="s">
        <v>487</v>
      </c>
      <c r="B113" s="2676"/>
      <c r="C113" s="2676"/>
      <c r="D113" s="2676"/>
      <c r="E113" s="2676"/>
      <c r="F113" s="2676"/>
      <c r="G113" s="2676"/>
      <c r="H113" s="2676"/>
      <c r="I113" s="2676"/>
      <c r="J113" s="2676"/>
      <c r="K113" s="2676"/>
      <c r="L113" s="2676"/>
      <c r="M113" s="2676"/>
      <c r="N113" s="2676"/>
      <c r="O113" s="2676"/>
      <c r="P113" s="2676"/>
      <c r="Q113" s="2676"/>
      <c r="R113" s="2676"/>
      <c r="S113" s="2676"/>
      <c r="T113" s="2676"/>
      <c r="U113" s="2676"/>
      <c r="V113" s="2676"/>
      <c r="W113" s="2676"/>
      <c r="X113" s="2676"/>
      <c r="Y113" s="2676"/>
      <c r="Z113" s="2676"/>
      <c r="AA113" s="2676"/>
      <c r="AB113" s="2676"/>
      <c r="AC113" s="2676"/>
      <c r="AD113" s="2676"/>
      <c r="AE113" s="2676"/>
      <c r="AF113" s="2676"/>
      <c r="AG113" s="2676"/>
      <c r="AH113" s="2676"/>
      <c r="AI113" s="2676"/>
      <c r="AJ113" s="2676"/>
      <c r="AK113" s="2676"/>
      <c r="AL113" s="2676"/>
      <c r="AM113" s="2676"/>
      <c r="AN113" s="2676"/>
      <c r="AO113" s="2677"/>
      <c r="AP113" s="2677"/>
      <c r="BX113" s="270"/>
    </row>
    <row r="114" spans="1:76" s="236" customFormat="1" ht="14.25" x14ac:dyDescent="0.2">
      <c r="A114" s="7005" t="s">
        <v>488</v>
      </c>
      <c r="B114" s="7008" t="s">
        <v>5</v>
      </c>
      <c r="C114" s="6544"/>
      <c r="D114" s="7009"/>
      <c r="E114" s="7046" t="s">
        <v>364</v>
      </c>
      <c r="F114" s="7047"/>
      <c r="G114" s="7047"/>
      <c r="H114" s="7047"/>
      <c r="I114" s="7047"/>
      <c r="J114" s="7047"/>
      <c r="K114" s="7047"/>
      <c r="L114" s="7047"/>
      <c r="M114" s="7047"/>
      <c r="N114" s="7047"/>
      <c r="O114" s="7047"/>
      <c r="P114" s="7047"/>
      <c r="Q114" s="7047"/>
      <c r="R114" s="7047"/>
      <c r="S114" s="7047"/>
      <c r="T114" s="7047"/>
      <c r="U114" s="7047"/>
      <c r="V114" s="7047"/>
      <c r="W114" s="7047"/>
      <c r="X114" s="7047"/>
      <c r="Y114" s="7047"/>
      <c r="Z114" s="7047"/>
      <c r="AA114" s="7047"/>
      <c r="AB114" s="7047"/>
      <c r="AC114" s="7047"/>
      <c r="AD114" s="7047"/>
      <c r="AE114" s="7047"/>
      <c r="AF114" s="7047"/>
      <c r="AG114" s="7047"/>
      <c r="AH114" s="7047"/>
      <c r="AI114" s="7047"/>
      <c r="AJ114" s="7047"/>
      <c r="AK114" s="7047"/>
      <c r="AL114" s="7047"/>
      <c r="AM114" s="7047"/>
      <c r="AN114" s="7048"/>
      <c r="AO114" s="6989" t="s">
        <v>52</v>
      </c>
      <c r="AP114" s="6989" t="s">
        <v>3829</v>
      </c>
      <c r="BX114" s="270"/>
    </row>
    <row r="115" spans="1:76" s="236" customFormat="1" ht="14.25" x14ac:dyDescent="0.2">
      <c r="A115" s="7006"/>
      <c r="B115" s="7010"/>
      <c r="C115" s="7011"/>
      <c r="D115" s="7012"/>
      <c r="E115" s="6991" t="s">
        <v>367</v>
      </c>
      <c r="F115" s="6992"/>
      <c r="G115" s="6993" t="s">
        <v>368</v>
      </c>
      <c r="H115" s="6994"/>
      <c r="I115" s="6993" t="s">
        <v>369</v>
      </c>
      <c r="J115" s="6994"/>
      <c r="K115" s="6993" t="s">
        <v>370</v>
      </c>
      <c r="L115" s="6994"/>
      <c r="M115" s="6993" t="s">
        <v>13</v>
      </c>
      <c r="N115" s="6994"/>
      <c r="O115" s="6993" t="s">
        <v>128</v>
      </c>
      <c r="P115" s="6994"/>
      <c r="Q115" s="7002" t="s">
        <v>15</v>
      </c>
      <c r="R115" s="6994"/>
      <c r="S115" s="6993" t="s">
        <v>16</v>
      </c>
      <c r="T115" s="6994"/>
      <c r="U115" s="7002" t="s">
        <v>17</v>
      </c>
      <c r="V115" s="7003"/>
      <c r="W115" s="7004" t="s">
        <v>18</v>
      </c>
      <c r="X115" s="7003"/>
      <c r="Y115" s="7004" t="s">
        <v>19</v>
      </c>
      <c r="Z115" s="7002"/>
      <c r="AA115" s="6993" t="s">
        <v>20</v>
      </c>
      <c r="AB115" s="6994"/>
      <c r="AC115" s="7002" t="s">
        <v>21</v>
      </c>
      <c r="AD115" s="7002"/>
      <c r="AE115" s="6993" t="s">
        <v>22</v>
      </c>
      <c r="AF115" s="6994"/>
      <c r="AG115" s="6993" t="s">
        <v>23</v>
      </c>
      <c r="AH115" s="6994"/>
      <c r="AI115" s="6993" t="s">
        <v>24</v>
      </c>
      <c r="AJ115" s="6994"/>
      <c r="AK115" s="6993" t="s">
        <v>25</v>
      </c>
      <c r="AL115" s="6994"/>
      <c r="AM115" s="7002" t="s">
        <v>26</v>
      </c>
      <c r="AN115" s="6994"/>
      <c r="AO115" s="6989"/>
      <c r="AP115" s="6989"/>
      <c r="BX115" s="270"/>
    </row>
    <row r="116" spans="1:76" s="236" customFormat="1" ht="14.25" x14ac:dyDescent="0.2">
      <c r="A116" s="7007"/>
      <c r="B116" s="2678" t="s">
        <v>55</v>
      </c>
      <c r="C116" s="2679" t="s">
        <v>81</v>
      </c>
      <c r="D116" s="2680" t="s">
        <v>56</v>
      </c>
      <c r="E116" s="2681" t="s">
        <v>81</v>
      </c>
      <c r="F116" s="2682" t="s">
        <v>56</v>
      </c>
      <c r="G116" s="2681" t="s">
        <v>81</v>
      </c>
      <c r="H116" s="2682" t="s">
        <v>56</v>
      </c>
      <c r="I116" s="2681" t="s">
        <v>81</v>
      </c>
      <c r="J116" s="2682" t="s">
        <v>56</v>
      </c>
      <c r="K116" s="2681" t="s">
        <v>81</v>
      </c>
      <c r="L116" s="2682" t="s">
        <v>56</v>
      </c>
      <c r="M116" s="2681" t="s">
        <v>81</v>
      </c>
      <c r="N116" s="2682" t="s">
        <v>56</v>
      </c>
      <c r="O116" s="2681" t="s">
        <v>81</v>
      </c>
      <c r="P116" s="2682" t="s">
        <v>56</v>
      </c>
      <c r="Q116" s="2683" t="s">
        <v>81</v>
      </c>
      <c r="R116" s="2682" t="s">
        <v>56</v>
      </c>
      <c r="S116" s="2681" t="s">
        <v>81</v>
      </c>
      <c r="T116" s="2682" t="s">
        <v>56</v>
      </c>
      <c r="U116" s="2683" t="s">
        <v>81</v>
      </c>
      <c r="V116" s="2684" t="s">
        <v>56</v>
      </c>
      <c r="W116" s="2681" t="s">
        <v>81</v>
      </c>
      <c r="X116" s="2684" t="s">
        <v>56</v>
      </c>
      <c r="Y116" s="2681" t="s">
        <v>81</v>
      </c>
      <c r="Z116" s="2684" t="s">
        <v>56</v>
      </c>
      <c r="AA116" s="2681" t="s">
        <v>81</v>
      </c>
      <c r="AB116" s="2684" t="s">
        <v>56</v>
      </c>
      <c r="AC116" s="2681" t="s">
        <v>81</v>
      </c>
      <c r="AD116" s="2684" t="s">
        <v>56</v>
      </c>
      <c r="AE116" s="2681" t="s">
        <v>81</v>
      </c>
      <c r="AF116" s="2684" t="s">
        <v>56</v>
      </c>
      <c r="AG116" s="2681" t="s">
        <v>81</v>
      </c>
      <c r="AH116" s="2684" t="s">
        <v>56</v>
      </c>
      <c r="AI116" s="2681" t="s">
        <v>81</v>
      </c>
      <c r="AJ116" s="2684" t="s">
        <v>56</v>
      </c>
      <c r="AK116" s="2681" t="s">
        <v>81</v>
      </c>
      <c r="AL116" s="2684" t="s">
        <v>56</v>
      </c>
      <c r="AM116" s="2681" t="s">
        <v>81</v>
      </c>
      <c r="AN116" s="2682" t="s">
        <v>56</v>
      </c>
      <c r="AO116" s="6990"/>
      <c r="AP116" s="6990"/>
      <c r="BX116" s="270"/>
    </row>
    <row r="117" spans="1:76" s="236" customFormat="1" ht="14.25" x14ac:dyDescent="0.2">
      <c r="A117" s="2685" t="s">
        <v>489</v>
      </c>
      <c r="B117" s="2686"/>
      <c r="C117" s="2687"/>
      <c r="D117" s="2688"/>
      <c r="E117" s="37"/>
      <c r="F117" s="321"/>
      <c r="G117" s="37"/>
      <c r="H117" s="35"/>
      <c r="I117" s="37"/>
      <c r="J117" s="35"/>
      <c r="K117" s="37"/>
      <c r="L117" s="35"/>
      <c r="M117" s="37"/>
      <c r="N117" s="35"/>
      <c r="O117" s="37"/>
      <c r="P117" s="35"/>
      <c r="Q117" s="70"/>
      <c r="R117" s="35"/>
      <c r="S117" s="37"/>
      <c r="T117" s="35"/>
      <c r="U117" s="70"/>
      <c r="V117" s="13"/>
      <c r="W117" s="13"/>
      <c r="X117" s="13"/>
      <c r="Y117" s="13"/>
      <c r="Z117" s="13"/>
      <c r="AA117" s="13"/>
      <c r="AB117" s="13"/>
      <c r="AC117" s="13"/>
      <c r="AD117" s="13"/>
      <c r="AE117" s="13"/>
      <c r="AF117" s="13"/>
      <c r="AG117" s="13"/>
      <c r="AH117" s="13"/>
      <c r="AI117" s="13"/>
      <c r="AJ117" s="13"/>
      <c r="AK117" s="13"/>
      <c r="AL117" s="322"/>
      <c r="AM117" s="322"/>
      <c r="AN117" s="35"/>
      <c r="AO117" s="323"/>
      <c r="AP117" s="323"/>
      <c r="AQ117" s="271" t="s">
        <v>141</v>
      </c>
      <c r="BX117" s="270"/>
    </row>
    <row r="118" spans="1:76" s="236" customFormat="1" ht="14.25" x14ac:dyDescent="0.2">
      <c r="A118" s="2685" t="s">
        <v>490</v>
      </c>
      <c r="B118" s="2686"/>
      <c r="C118" s="2687"/>
      <c r="D118" s="324"/>
      <c r="E118" s="1901"/>
      <c r="F118" s="1902"/>
      <c r="G118" s="1901"/>
      <c r="H118" s="1905"/>
      <c r="I118" s="1901"/>
      <c r="J118" s="1905"/>
      <c r="K118" s="1901"/>
      <c r="L118" s="1905"/>
      <c r="M118" s="1901"/>
      <c r="N118" s="1905"/>
      <c r="O118" s="1901"/>
      <c r="P118" s="1905"/>
      <c r="Q118" s="2147"/>
      <c r="R118" s="1905"/>
      <c r="S118" s="1901"/>
      <c r="T118" s="1905"/>
      <c r="U118" s="2147"/>
      <c r="V118" s="2145"/>
      <c r="W118" s="2145"/>
      <c r="X118" s="2145"/>
      <c r="Y118" s="2145"/>
      <c r="Z118" s="2145"/>
      <c r="AA118" s="2145"/>
      <c r="AB118" s="2145"/>
      <c r="AC118" s="2145"/>
      <c r="AD118" s="2145"/>
      <c r="AE118" s="2145"/>
      <c r="AF118" s="2145"/>
      <c r="AG118" s="2145"/>
      <c r="AH118" s="2145"/>
      <c r="AI118" s="2145"/>
      <c r="AJ118" s="2145"/>
      <c r="AK118" s="2145"/>
      <c r="AL118" s="2146"/>
      <c r="AM118" s="2146"/>
      <c r="AN118" s="1905"/>
      <c r="AO118" s="2689"/>
      <c r="AP118" s="2689"/>
      <c r="AQ118" s="271" t="s">
        <v>141</v>
      </c>
      <c r="BX118" s="270"/>
    </row>
    <row r="119" spans="1:76" s="236" customFormat="1" ht="14.25" x14ac:dyDescent="0.2">
      <c r="A119" s="2690" t="s">
        <v>491</v>
      </c>
      <c r="B119" s="2691"/>
      <c r="C119" s="2692"/>
      <c r="D119" s="2693"/>
      <c r="E119" s="1907"/>
      <c r="F119" s="1908"/>
      <c r="G119" s="1907"/>
      <c r="H119" s="1911"/>
      <c r="I119" s="1907"/>
      <c r="J119" s="1911"/>
      <c r="K119" s="1907"/>
      <c r="L119" s="1911"/>
      <c r="M119" s="1907"/>
      <c r="N119" s="1911"/>
      <c r="O119" s="1907"/>
      <c r="P119" s="1911"/>
      <c r="Q119" s="2269"/>
      <c r="R119" s="1911"/>
      <c r="S119" s="1907"/>
      <c r="T119" s="1911"/>
      <c r="U119" s="2269"/>
      <c r="V119" s="2226"/>
      <c r="W119" s="2226"/>
      <c r="X119" s="2226"/>
      <c r="Y119" s="2226"/>
      <c r="Z119" s="2226"/>
      <c r="AA119" s="2226"/>
      <c r="AB119" s="2226"/>
      <c r="AC119" s="2226"/>
      <c r="AD119" s="2226"/>
      <c r="AE119" s="2226"/>
      <c r="AF119" s="2226"/>
      <c r="AG119" s="2226"/>
      <c r="AH119" s="2226"/>
      <c r="AI119" s="2226"/>
      <c r="AJ119" s="2226"/>
      <c r="AK119" s="2226"/>
      <c r="AL119" s="2694"/>
      <c r="AM119" s="2694"/>
      <c r="AN119" s="1911"/>
      <c r="AO119" s="2695"/>
      <c r="AP119" s="2695"/>
      <c r="AQ119" s="271" t="s">
        <v>141</v>
      </c>
      <c r="BX119" s="270"/>
    </row>
    <row r="120" spans="1:76" s="236" customFormat="1" ht="14.25" x14ac:dyDescent="0.2">
      <c r="A120" s="2696" t="s">
        <v>492</v>
      </c>
      <c r="B120" s="160"/>
      <c r="C120" s="160"/>
      <c r="D120" s="160"/>
      <c r="E120" s="160"/>
      <c r="F120" s="326"/>
      <c r="G120" s="326"/>
      <c r="H120" s="326"/>
      <c r="I120" s="326"/>
      <c r="J120" s="326"/>
      <c r="K120" s="326"/>
      <c r="L120" s="327"/>
      <c r="M120" s="327"/>
      <c r="N120" s="327"/>
      <c r="O120" s="327"/>
      <c r="BX120" s="270"/>
    </row>
    <row r="121" spans="1:76" s="236" customFormat="1" ht="14.25" customHeight="1" x14ac:dyDescent="0.2">
      <c r="A121" s="7034" t="s">
        <v>3828</v>
      </c>
      <c r="B121" s="7035"/>
      <c r="C121" s="7034" t="s">
        <v>50</v>
      </c>
      <c r="D121" s="7040"/>
      <c r="E121" s="7035"/>
      <c r="F121" s="7013" t="s">
        <v>171</v>
      </c>
      <c r="G121" s="7042"/>
      <c r="H121" s="7042"/>
      <c r="I121" s="7042"/>
      <c r="J121" s="7042"/>
      <c r="K121" s="7042"/>
      <c r="L121" s="7042"/>
      <c r="M121" s="7042"/>
      <c r="N121" s="7042"/>
      <c r="O121" s="7014"/>
      <c r="P121" s="6883" t="s">
        <v>112</v>
      </c>
      <c r="Q121" s="6883" t="s">
        <v>111</v>
      </c>
      <c r="BX121" s="270"/>
    </row>
    <row r="122" spans="1:76" s="236" customFormat="1" ht="14.25" x14ac:dyDescent="0.2">
      <c r="A122" s="7036"/>
      <c r="B122" s="7037"/>
      <c r="C122" s="7038"/>
      <c r="D122" s="7041"/>
      <c r="E122" s="7039"/>
      <c r="F122" s="7013" t="s">
        <v>494</v>
      </c>
      <c r="G122" s="7043"/>
      <c r="H122" s="7013" t="s">
        <v>495</v>
      </c>
      <c r="I122" s="7043"/>
      <c r="J122" s="7044" t="s">
        <v>496</v>
      </c>
      <c r="K122" s="7045"/>
      <c r="L122" s="7044" t="s">
        <v>497</v>
      </c>
      <c r="M122" s="7045"/>
      <c r="N122" s="7013" t="s">
        <v>498</v>
      </c>
      <c r="O122" s="7014"/>
      <c r="P122" s="6886"/>
      <c r="Q122" s="6886"/>
      <c r="BX122" s="270"/>
    </row>
    <row r="123" spans="1:76" s="236" customFormat="1" ht="14.25" x14ac:dyDescent="0.2">
      <c r="A123" s="7038"/>
      <c r="B123" s="7039"/>
      <c r="C123" s="4702" t="s">
        <v>55</v>
      </c>
      <c r="D123" s="4703" t="s">
        <v>81</v>
      </c>
      <c r="E123" s="4704" t="s">
        <v>56</v>
      </c>
      <c r="F123" s="4702" t="s">
        <v>81</v>
      </c>
      <c r="G123" s="4704" t="s">
        <v>56</v>
      </c>
      <c r="H123" s="4702" t="s">
        <v>81</v>
      </c>
      <c r="I123" s="4704" t="s">
        <v>56</v>
      </c>
      <c r="J123" s="4702" t="s">
        <v>81</v>
      </c>
      <c r="K123" s="4704" t="s">
        <v>56</v>
      </c>
      <c r="L123" s="4702" t="s">
        <v>81</v>
      </c>
      <c r="M123" s="4704" t="s">
        <v>56</v>
      </c>
      <c r="N123" s="4702" t="s">
        <v>81</v>
      </c>
      <c r="O123" s="4705" t="s">
        <v>56</v>
      </c>
      <c r="P123" s="6887"/>
      <c r="Q123" s="6887"/>
      <c r="BX123" s="270"/>
    </row>
    <row r="124" spans="1:76" s="236" customFormat="1" ht="14.25" x14ac:dyDescent="0.2">
      <c r="A124" s="7015" t="s">
        <v>499</v>
      </c>
      <c r="B124" s="2698" t="s">
        <v>500</v>
      </c>
      <c r="C124" s="2699"/>
      <c r="D124" s="2700"/>
      <c r="E124" s="328"/>
      <c r="F124" s="2701"/>
      <c r="G124" s="2702"/>
      <c r="H124" s="2701"/>
      <c r="I124" s="2702"/>
      <c r="J124" s="2701"/>
      <c r="K124" s="2702"/>
      <c r="L124" s="2701"/>
      <c r="M124" s="2702"/>
      <c r="N124" s="2701"/>
      <c r="O124" s="2702"/>
      <c r="P124" s="2703"/>
      <c r="Q124" s="2704"/>
      <c r="BX124" s="270"/>
    </row>
    <row r="125" spans="1:76" s="236" customFormat="1" ht="14.25" x14ac:dyDescent="0.2">
      <c r="A125" s="7016"/>
      <c r="B125" s="2705" t="s">
        <v>501</v>
      </c>
      <c r="C125" s="2706"/>
      <c r="D125" s="2707"/>
      <c r="E125" s="2708"/>
      <c r="F125" s="2709"/>
      <c r="G125" s="2710"/>
      <c r="H125" s="2709"/>
      <c r="I125" s="2710"/>
      <c r="J125" s="2709"/>
      <c r="K125" s="2710"/>
      <c r="L125" s="2709"/>
      <c r="M125" s="2710"/>
      <c r="N125" s="2709"/>
      <c r="O125" s="2710"/>
      <c r="P125" s="2711"/>
      <c r="Q125" s="2712"/>
      <c r="BX125" s="270"/>
    </row>
    <row r="126" spans="1:76" s="236" customFormat="1" ht="29.25" customHeight="1" thickBot="1" x14ac:dyDescent="0.3">
      <c r="A126" s="7017"/>
      <c r="B126" s="2753" t="s">
        <v>502</v>
      </c>
      <c r="C126" s="329"/>
      <c r="D126" s="2713"/>
      <c r="E126" s="2714"/>
      <c r="F126" s="2715"/>
      <c r="G126" s="2716"/>
      <c r="H126" s="2715"/>
      <c r="I126" s="2716"/>
      <c r="J126" s="2715"/>
      <c r="K126" s="2716"/>
      <c r="L126" s="2715"/>
      <c r="M126" s="2716"/>
      <c r="N126" s="2715"/>
      <c r="O126" s="2716"/>
      <c r="P126" s="2717"/>
      <c r="Q126" s="2718"/>
      <c r="BX126" s="270"/>
    </row>
    <row r="127" spans="1:76" s="236" customFormat="1" thickTop="1" x14ac:dyDescent="0.2">
      <c r="A127" s="7018" t="s">
        <v>503</v>
      </c>
      <c r="B127" s="2719" t="s">
        <v>33</v>
      </c>
      <c r="C127" s="2720"/>
      <c r="D127" s="330"/>
      <c r="E127" s="328"/>
      <c r="F127" s="2701"/>
      <c r="G127" s="2702"/>
      <c r="H127" s="2701"/>
      <c r="I127" s="2702"/>
      <c r="J127" s="2701"/>
      <c r="K127" s="2702"/>
      <c r="L127" s="2701"/>
      <c r="M127" s="2702"/>
      <c r="N127" s="2701"/>
      <c r="O127" s="2702"/>
      <c r="P127" s="2703"/>
      <c r="Q127" s="2704"/>
      <c r="BX127" s="270"/>
    </row>
    <row r="128" spans="1:76" s="236" customFormat="1" ht="14.25" x14ac:dyDescent="0.2">
      <c r="A128" s="7019"/>
      <c r="B128" s="2719" t="s">
        <v>504</v>
      </c>
      <c r="C128" s="2720"/>
      <c r="D128" s="330"/>
      <c r="E128" s="328"/>
      <c r="F128" s="2701"/>
      <c r="G128" s="2702"/>
      <c r="H128" s="2701"/>
      <c r="I128" s="2702"/>
      <c r="J128" s="2701"/>
      <c r="K128" s="2702"/>
      <c r="L128" s="2701"/>
      <c r="M128" s="2702"/>
      <c r="N128" s="2701"/>
      <c r="O128" s="2702"/>
      <c r="P128" s="2703"/>
      <c r="Q128" s="2704"/>
      <c r="BX128" s="270"/>
    </row>
    <row r="129" spans="1:76" s="236" customFormat="1" ht="14.25" x14ac:dyDescent="0.2">
      <c r="A129" s="7019"/>
      <c r="B129" s="2721" t="s">
        <v>505</v>
      </c>
      <c r="C129" s="2706"/>
      <c r="D129" s="2707"/>
      <c r="E129" s="2708"/>
      <c r="F129" s="2709"/>
      <c r="G129" s="2710"/>
      <c r="H129" s="2709"/>
      <c r="I129" s="2710"/>
      <c r="J129" s="2709"/>
      <c r="K129" s="2710"/>
      <c r="L129" s="2709"/>
      <c r="M129" s="2710"/>
      <c r="N129" s="2709"/>
      <c r="O129" s="2710"/>
      <c r="P129" s="2711"/>
      <c r="Q129" s="2712"/>
      <c r="BX129" s="270"/>
    </row>
    <row r="130" spans="1:76" s="236" customFormat="1" ht="14.25" x14ac:dyDescent="0.2">
      <c r="A130" s="7020"/>
      <c r="B130" s="2722" t="s">
        <v>83</v>
      </c>
      <c r="C130" s="2723"/>
      <c r="D130" s="2724"/>
      <c r="E130" s="2725"/>
      <c r="F130" s="2726"/>
      <c r="G130" s="2727"/>
      <c r="H130" s="2726"/>
      <c r="I130" s="2727"/>
      <c r="J130" s="2726"/>
      <c r="K130" s="2727"/>
      <c r="L130" s="2726"/>
      <c r="M130" s="2727"/>
      <c r="N130" s="2726"/>
      <c r="O130" s="2727"/>
      <c r="P130" s="2728"/>
      <c r="Q130" s="2729"/>
      <c r="BX130" s="270"/>
    </row>
    <row r="131" spans="1:76" s="73" customFormat="1" ht="27" customHeight="1" x14ac:dyDescent="0.25">
      <c r="A131" s="340" t="s">
        <v>506</v>
      </c>
      <c r="B131" s="2216"/>
      <c r="C131" s="2216"/>
      <c r="D131" s="2216"/>
      <c r="E131" s="2216"/>
      <c r="F131" s="2216"/>
      <c r="G131" s="2216"/>
      <c r="H131" s="2216"/>
      <c r="I131" s="2216"/>
      <c r="J131" s="2216"/>
      <c r="K131" s="2216"/>
      <c r="L131" s="2216"/>
      <c r="M131" s="2216"/>
      <c r="N131" s="2216"/>
      <c r="O131" s="2216"/>
      <c r="P131" s="2216"/>
      <c r="Q131" s="2216"/>
      <c r="R131" s="2216"/>
      <c r="S131" s="2216"/>
      <c r="T131" s="2216"/>
      <c r="U131" s="2216"/>
      <c r="V131" s="2216"/>
      <c r="W131" s="2216"/>
      <c r="X131" s="2216"/>
      <c r="Y131" s="2216"/>
      <c r="Z131" s="2216"/>
      <c r="AA131" s="2216"/>
      <c r="AB131" s="2216"/>
      <c r="AC131" s="2216"/>
      <c r="AD131" s="2216"/>
      <c r="AE131" s="2216"/>
      <c r="AF131" s="2216"/>
      <c r="AG131" s="2216"/>
      <c r="AH131" s="2216"/>
      <c r="AI131" s="2216"/>
      <c r="AJ131" s="2216"/>
      <c r="AK131" s="2216"/>
      <c r="AL131" s="2216"/>
      <c r="AM131" s="2216"/>
      <c r="BX131" s="1015"/>
    </row>
    <row r="132" spans="1:76" s="73" customFormat="1" ht="16.5" customHeight="1" x14ac:dyDescent="0.2">
      <c r="A132" s="7021" t="s">
        <v>4</v>
      </c>
      <c r="B132" s="7021" t="s">
        <v>507</v>
      </c>
      <c r="C132" s="7024" t="s">
        <v>55</v>
      </c>
      <c r="D132" s="7024" t="s">
        <v>81</v>
      </c>
      <c r="E132" s="7026" t="s">
        <v>56</v>
      </c>
      <c r="F132" s="7029" t="s">
        <v>508</v>
      </c>
      <c r="G132" s="7030"/>
      <c r="H132" s="7030"/>
      <c r="I132" s="7030"/>
      <c r="J132" s="7030"/>
      <c r="K132" s="7030"/>
      <c r="L132" s="7030"/>
      <c r="M132" s="7030"/>
      <c r="N132" s="7030"/>
      <c r="O132" s="7030"/>
      <c r="P132" s="7030"/>
      <c r="Q132" s="7030"/>
      <c r="R132" s="7030"/>
      <c r="S132" s="7030"/>
      <c r="T132" s="7030"/>
      <c r="U132" s="7030"/>
      <c r="V132" s="7030"/>
      <c r="W132" s="7030"/>
      <c r="X132" s="7030"/>
      <c r="Y132" s="7030"/>
      <c r="Z132" s="7030"/>
      <c r="AA132" s="7030"/>
      <c r="AB132" s="7030"/>
      <c r="AC132" s="7030"/>
      <c r="AD132" s="7030"/>
      <c r="AE132" s="7030"/>
      <c r="AF132" s="7030"/>
      <c r="AG132" s="7030"/>
      <c r="AH132" s="7030"/>
      <c r="AI132" s="7030"/>
      <c r="AJ132" s="7030"/>
      <c r="AK132" s="7030"/>
      <c r="AL132" s="7030"/>
      <c r="AM132" s="7031"/>
      <c r="AN132" s="7024" t="s">
        <v>112</v>
      </c>
      <c r="AO132" s="7026" t="s">
        <v>111</v>
      </c>
      <c r="BX132" s="1015"/>
    </row>
    <row r="133" spans="1:76" s="73" customFormat="1" ht="15" customHeight="1" x14ac:dyDescent="0.2">
      <c r="A133" s="7022"/>
      <c r="B133" s="7022"/>
      <c r="C133" s="6652"/>
      <c r="D133" s="6652"/>
      <c r="E133" s="7027"/>
      <c r="F133" s="7032" t="s">
        <v>509</v>
      </c>
      <c r="G133" s="7049"/>
      <c r="H133" s="7032" t="s">
        <v>510</v>
      </c>
      <c r="I133" s="7049"/>
      <c r="J133" s="7032" t="s">
        <v>511</v>
      </c>
      <c r="K133" s="7049"/>
      <c r="L133" s="7032" t="s">
        <v>72</v>
      </c>
      <c r="M133" s="7049"/>
      <c r="N133" s="7032" t="s">
        <v>14</v>
      </c>
      <c r="O133" s="7049"/>
      <c r="P133" s="7032" t="s">
        <v>129</v>
      </c>
      <c r="Q133" s="7033"/>
      <c r="R133" s="7032" t="s">
        <v>130</v>
      </c>
      <c r="S133" s="7033"/>
      <c r="T133" s="7032" t="s">
        <v>131</v>
      </c>
      <c r="U133" s="7033"/>
      <c r="V133" s="7032" t="s">
        <v>132</v>
      </c>
      <c r="W133" s="7033"/>
      <c r="X133" s="7032" t="s">
        <v>133</v>
      </c>
      <c r="Y133" s="7033"/>
      <c r="Z133" s="7032" t="s">
        <v>134</v>
      </c>
      <c r="AA133" s="7033"/>
      <c r="AB133" s="7032" t="s">
        <v>135</v>
      </c>
      <c r="AC133" s="7033"/>
      <c r="AD133" s="7032" t="s">
        <v>136</v>
      </c>
      <c r="AE133" s="7033"/>
      <c r="AF133" s="7032" t="s">
        <v>137</v>
      </c>
      <c r="AG133" s="7033"/>
      <c r="AH133" s="7032" t="s">
        <v>138</v>
      </c>
      <c r="AI133" s="7033"/>
      <c r="AJ133" s="7032" t="s">
        <v>139</v>
      </c>
      <c r="AK133" s="7033"/>
      <c r="AL133" s="7032" t="s">
        <v>140</v>
      </c>
      <c r="AM133" s="7050"/>
      <c r="AN133" s="6652"/>
      <c r="AO133" s="7027"/>
      <c r="BX133" s="1015"/>
    </row>
    <row r="134" spans="1:76" s="73" customFormat="1" ht="15.75" customHeight="1" x14ac:dyDescent="0.2">
      <c r="A134" s="7023"/>
      <c r="B134" s="7023"/>
      <c r="C134" s="7025"/>
      <c r="D134" s="7025"/>
      <c r="E134" s="7028"/>
      <c r="F134" s="2754" t="s">
        <v>512</v>
      </c>
      <c r="G134" s="2755" t="s">
        <v>56</v>
      </c>
      <c r="H134" s="2754" t="s">
        <v>512</v>
      </c>
      <c r="I134" s="2755" t="s">
        <v>56</v>
      </c>
      <c r="J134" s="2754" t="s">
        <v>512</v>
      </c>
      <c r="K134" s="2755" t="s">
        <v>56</v>
      </c>
      <c r="L134" s="2754" t="s">
        <v>512</v>
      </c>
      <c r="M134" s="2755" t="s">
        <v>56</v>
      </c>
      <c r="N134" s="2754" t="s">
        <v>512</v>
      </c>
      <c r="O134" s="2755" t="s">
        <v>56</v>
      </c>
      <c r="P134" s="2754" t="s">
        <v>512</v>
      </c>
      <c r="Q134" s="2755" t="s">
        <v>56</v>
      </c>
      <c r="R134" s="2754" t="s">
        <v>512</v>
      </c>
      <c r="S134" s="2755" t="s">
        <v>56</v>
      </c>
      <c r="T134" s="2754" t="s">
        <v>512</v>
      </c>
      <c r="U134" s="2755" t="s">
        <v>56</v>
      </c>
      <c r="V134" s="2754" t="s">
        <v>512</v>
      </c>
      <c r="W134" s="2755" t="s">
        <v>56</v>
      </c>
      <c r="X134" s="2754" t="s">
        <v>512</v>
      </c>
      <c r="Y134" s="2755" t="s">
        <v>56</v>
      </c>
      <c r="Z134" s="2754" t="s">
        <v>512</v>
      </c>
      <c r="AA134" s="2755" t="s">
        <v>56</v>
      </c>
      <c r="AB134" s="2754" t="s">
        <v>512</v>
      </c>
      <c r="AC134" s="2755" t="s">
        <v>56</v>
      </c>
      <c r="AD134" s="2754" t="s">
        <v>512</v>
      </c>
      <c r="AE134" s="2755" t="s">
        <v>56</v>
      </c>
      <c r="AF134" s="2754" t="s">
        <v>512</v>
      </c>
      <c r="AG134" s="2755" t="s">
        <v>56</v>
      </c>
      <c r="AH134" s="2754" t="s">
        <v>512</v>
      </c>
      <c r="AI134" s="2755" t="s">
        <v>56</v>
      </c>
      <c r="AJ134" s="2754" t="s">
        <v>512</v>
      </c>
      <c r="AK134" s="2755" t="s">
        <v>56</v>
      </c>
      <c r="AL134" s="2754" t="s">
        <v>512</v>
      </c>
      <c r="AM134" s="2756" t="s">
        <v>56</v>
      </c>
      <c r="AN134" s="7025"/>
      <c r="AO134" s="7028"/>
      <c r="BX134" s="1015"/>
    </row>
    <row r="135" spans="1:76" s="73" customFormat="1" ht="14.25" x14ac:dyDescent="0.2">
      <c r="A135" s="7051" t="s">
        <v>33</v>
      </c>
      <c r="B135" s="2757" t="s">
        <v>513</v>
      </c>
      <c r="C135" s="2758"/>
      <c r="D135" s="342"/>
      <c r="E135" s="2759"/>
      <c r="F135" s="574"/>
      <c r="G135" s="2760"/>
      <c r="H135" s="574"/>
      <c r="I135" s="2760"/>
      <c r="J135" s="574"/>
      <c r="K135" s="2760"/>
      <c r="L135" s="574"/>
      <c r="M135" s="2760"/>
      <c r="N135" s="574"/>
      <c r="O135" s="2760"/>
      <c r="P135" s="574"/>
      <c r="Q135" s="2760"/>
      <c r="R135" s="574"/>
      <c r="S135" s="2760"/>
      <c r="T135" s="574"/>
      <c r="U135" s="2760"/>
      <c r="V135" s="574"/>
      <c r="W135" s="2760"/>
      <c r="X135" s="574"/>
      <c r="Y135" s="2760"/>
      <c r="Z135" s="574"/>
      <c r="AA135" s="2760"/>
      <c r="AB135" s="574"/>
      <c r="AC135" s="2760"/>
      <c r="AD135" s="574"/>
      <c r="AE135" s="2760"/>
      <c r="AF135" s="574"/>
      <c r="AG135" s="2760"/>
      <c r="AH135" s="574"/>
      <c r="AI135" s="2760"/>
      <c r="AJ135" s="574"/>
      <c r="AK135" s="2760"/>
      <c r="AL135" s="574"/>
      <c r="AM135" s="2761"/>
      <c r="AN135" s="754"/>
      <c r="AO135" s="2760"/>
      <c r="AP135" s="1015"/>
      <c r="BX135" s="1015"/>
    </row>
    <row r="136" spans="1:76" s="73" customFormat="1" ht="14.25" x14ac:dyDescent="0.2">
      <c r="A136" s="7052"/>
      <c r="B136" s="2762" t="s">
        <v>514</v>
      </c>
      <c r="C136" s="1936"/>
      <c r="D136" s="2763"/>
      <c r="E136" s="1939"/>
      <c r="F136" s="1017"/>
      <c r="G136" s="2154"/>
      <c r="H136" s="1017"/>
      <c r="I136" s="2154"/>
      <c r="J136" s="1017"/>
      <c r="K136" s="2154"/>
      <c r="L136" s="1017"/>
      <c r="M136" s="2154"/>
      <c r="N136" s="1017"/>
      <c r="O136" s="2154"/>
      <c r="P136" s="1017"/>
      <c r="Q136" s="2154"/>
      <c r="R136" s="1017"/>
      <c r="S136" s="2154"/>
      <c r="T136" s="1017"/>
      <c r="U136" s="2154"/>
      <c r="V136" s="1017"/>
      <c r="W136" s="2154"/>
      <c r="X136" s="1017"/>
      <c r="Y136" s="2154"/>
      <c r="Z136" s="1017"/>
      <c r="AA136" s="2154"/>
      <c r="AB136" s="1017"/>
      <c r="AC136" s="2154"/>
      <c r="AD136" s="1017"/>
      <c r="AE136" s="2154"/>
      <c r="AF136" s="1017"/>
      <c r="AG136" s="2154"/>
      <c r="AH136" s="1017"/>
      <c r="AI136" s="2154"/>
      <c r="AJ136" s="1017"/>
      <c r="AK136" s="2154"/>
      <c r="AL136" s="1017"/>
      <c r="AM136" s="2764"/>
      <c r="AN136" s="2765"/>
      <c r="AO136" s="2154"/>
      <c r="AP136" s="1015"/>
      <c r="BX136" s="1015"/>
    </row>
    <row r="137" spans="1:76" s="73" customFormat="1" ht="14.25" x14ac:dyDescent="0.2">
      <c r="A137" s="7052"/>
      <c r="B137" s="2762" t="s">
        <v>515</v>
      </c>
      <c r="C137" s="1936"/>
      <c r="D137" s="2763"/>
      <c r="E137" s="1939"/>
      <c r="F137" s="2142"/>
      <c r="G137" s="2141"/>
      <c r="H137" s="2142"/>
      <c r="I137" s="2141"/>
      <c r="J137" s="2142"/>
      <c r="K137" s="2141"/>
      <c r="L137" s="2142"/>
      <c r="M137" s="2141"/>
      <c r="N137" s="2142"/>
      <c r="O137" s="2141"/>
      <c r="P137" s="2142"/>
      <c r="Q137" s="2141"/>
      <c r="R137" s="2142"/>
      <c r="S137" s="2141"/>
      <c r="T137" s="2142"/>
      <c r="U137" s="2141"/>
      <c r="V137" s="2142"/>
      <c r="W137" s="2141"/>
      <c r="X137" s="2142"/>
      <c r="Y137" s="2141"/>
      <c r="Z137" s="2142"/>
      <c r="AA137" s="2141"/>
      <c r="AB137" s="2142"/>
      <c r="AC137" s="2141"/>
      <c r="AD137" s="2142"/>
      <c r="AE137" s="2141"/>
      <c r="AF137" s="2142"/>
      <c r="AG137" s="2141"/>
      <c r="AH137" s="2142"/>
      <c r="AI137" s="2141"/>
      <c r="AJ137" s="2142"/>
      <c r="AK137" s="2141"/>
      <c r="AL137" s="2142"/>
      <c r="AM137" s="2766"/>
      <c r="AN137" s="2088"/>
      <c r="AO137" s="2141"/>
      <c r="AP137" s="1015"/>
      <c r="BX137" s="1015"/>
    </row>
    <row r="138" spans="1:76" s="73" customFormat="1" ht="14.25" x14ac:dyDescent="0.2">
      <c r="A138" s="7052"/>
      <c r="B138" s="2762" t="s">
        <v>516</v>
      </c>
      <c r="C138" s="1936"/>
      <c r="D138" s="2763"/>
      <c r="E138" s="1939"/>
      <c r="F138" s="2142"/>
      <c r="G138" s="2141"/>
      <c r="H138" s="2142"/>
      <c r="I138" s="2141"/>
      <c r="J138" s="2142"/>
      <c r="K138" s="2141"/>
      <c r="L138" s="2142"/>
      <c r="M138" s="2141"/>
      <c r="N138" s="2142"/>
      <c r="O138" s="2141"/>
      <c r="P138" s="2142"/>
      <c r="Q138" s="2141"/>
      <c r="R138" s="2142"/>
      <c r="S138" s="2141"/>
      <c r="T138" s="2142"/>
      <c r="U138" s="2141"/>
      <c r="V138" s="2142"/>
      <c r="W138" s="2141"/>
      <c r="X138" s="2142"/>
      <c r="Y138" s="2141"/>
      <c r="Z138" s="2142"/>
      <c r="AA138" s="2141"/>
      <c r="AB138" s="2142"/>
      <c r="AC138" s="2141"/>
      <c r="AD138" s="2142"/>
      <c r="AE138" s="2141"/>
      <c r="AF138" s="2142"/>
      <c r="AG138" s="2141"/>
      <c r="AH138" s="2142"/>
      <c r="AI138" s="2141"/>
      <c r="AJ138" s="2142"/>
      <c r="AK138" s="2141"/>
      <c r="AL138" s="2142"/>
      <c r="AM138" s="2766"/>
      <c r="AN138" s="2088"/>
      <c r="AO138" s="2141"/>
      <c r="AP138" s="1015"/>
      <c r="BX138" s="1015"/>
    </row>
    <row r="139" spans="1:76" s="73" customFormat="1" ht="14.25" x14ac:dyDescent="0.2">
      <c r="A139" s="7052"/>
      <c r="B139" s="2277" t="s">
        <v>517</v>
      </c>
      <c r="C139" s="1936"/>
      <c r="D139" s="2763"/>
      <c r="E139" s="1939"/>
      <c r="F139" s="2142"/>
      <c r="G139" s="2141"/>
      <c r="H139" s="2142"/>
      <c r="I139" s="2141"/>
      <c r="J139" s="2142"/>
      <c r="K139" s="2141"/>
      <c r="L139" s="2142"/>
      <c r="M139" s="2141"/>
      <c r="N139" s="2142"/>
      <c r="O139" s="2141"/>
      <c r="P139" s="2142"/>
      <c r="Q139" s="2141"/>
      <c r="R139" s="2142"/>
      <c r="S139" s="2141"/>
      <c r="T139" s="2142"/>
      <c r="U139" s="2141"/>
      <c r="V139" s="2142"/>
      <c r="W139" s="2141"/>
      <c r="X139" s="2142"/>
      <c r="Y139" s="2141"/>
      <c r="Z139" s="2142"/>
      <c r="AA139" s="2141"/>
      <c r="AB139" s="2142"/>
      <c r="AC139" s="2141"/>
      <c r="AD139" s="2142"/>
      <c r="AE139" s="2141"/>
      <c r="AF139" s="2142"/>
      <c r="AG139" s="2141"/>
      <c r="AH139" s="2142"/>
      <c r="AI139" s="2141"/>
      <c r="AJ139" s="2142"/>
      <c r="AK139" s="2141"/>
      <c r="AL139" s="2142"/>
      <c r="AM139" s="2766"/>
      <c r="AN139" s="2088"/>
      <c r="AO139" s="2141"/>
      <c r="AP139" s="1015"/>
      <c r="BX139" s="1015"/>
    </row>
    <row r="140" spans="1:76" s="73" customFormat="1" ht="14.25" x14ac:dyDescent="0.2">
      <c r="A140" s="7052"/>
      <c r="B140" s="2762" t="s">
        <v>518</v>
      </c>
      <c r="C140" s="1936"/>
      <c r="D140" s="2763"/>
      <c r="E140" s="1939"/>
      <c r="F140" s="2767"/>
      <c r="G140" s="576"/>
      <c r="H140" s="2767"/>
      <c r="I140" s="576"/>
      <c r="J140" s="2767"/>
      <c r="K140" s="576"/>
      <c r="L140" s="2767"/>
      <c r="M140" s="576"/>
      <c r="N140" s="2767"/>
      <c r="O140" s="576"/>
      <c r="P140" s="2767"/>
      <c r="Q140" s="576"/>
      <c r="R140" s="2767"/>
      <c r="S140" s="576"/>
      <c r="T140" s="2767"/>
      <c r="U140" s="576"/>
      <c r="V140" s="2767"/>
      <c r="W140" s="576"/>
      <c r="X140" s="2767"/>
      <c r="Y140" s="576"/>
      <c r="Z140" s="2767"/>
      <c r="AA140" s="576"/>
      <c r="AB140" s="2767"/>
      <c r="AC140" s="576"/>
      <c r="AD140" s="2767"/>
      <c r="AE140" s="576"/>
      <c r="AF140" s="2767"/>
      <c r="AG140" s="576"/>
      <c r="AH140" s="2767"/>
      <c r="AI140" s="576"/>
      <c r="AJ140" s="2767"/>
      <c r="AK140" s="576"/>
      <c r="AL140" s="2767"/>
      <c r="AM140" s="2768"/>
      <c r="AN140" s="2769"/>
      <c r="AO140" s="576"/>
      <c r="AP140" s="1015"/>
      <c r="BX140" s="1015"/>
    </row>
    <row r="141" spans="1:76" s="73" customFormat="1" ht="14.25" x14ac:dyDescent="0.2">
      <c r="A141" s="7052"/>
      <c r="B141" s="2762" t="s">
        <v>519</v>
      </c>
      <c r="C141" s="1936"/>
      <c r="D141" s="2763"/>
      <c r="E141" s="1939"/>
      <c r="F141" s="2767"/>
      <c r="G141" s="576"/>
      <c r="H141" s="2767"/>
      <c r="I141" s="576"/>
      <c r="J141" s="2767"/>
      <c r="K141" s="576"/>
      <c r="L141" s="2767"/>
      <c r="M141" s="576"/>
      <c r="N141" s="2767"/>
      <c r="O141" s="576"/>
      <c r="P141" s="2767"/>
      <c r="Q141" s="576"/>
      <c r="R141" s="2767"/>
      <c r="S141" s="576"/>
      <c r="T141" s="2767"/>
      <c r="U141" s="576"/>
      <c r="V141" s="2767"/>
      <c r="W141" s="576"/>
      <c r="X141" s="2767"/>
      <c r="Y141" s="576"/>
      <c r="Z141" s="2767"/>
      <c r="AA141" s="576"/>
      <c r="AB141" s="2767"/>
      <c r="AC141" s="576"/>
      <c r="AD141" s="2767"/>
      <c r="AE141" s="576"/>
      <c r="AF141" s="2767"/>
      <c r="AG141" s="576"/>
      <c r="AH141" s="2767"/>
      <c r="AI141" s="576"/>
      <c r="AJ141" s="2767"/>
      <c r="AK141" s="576"/>
      <c r="AL141" s="2767"/>
      <c r="AM141" s="2768"/>
      <c r="AN141" s="2769"/>
      <c r="AO141" s="576"/>
      <c r="AP141" s="1015"/>
      <c r="BX141" s="1015"/>
    </row>
    <row r="142" spans="1:76" s="73" customFormat="1" ht="14.25" x14ac:dyDescent="0.2">
      <c r="A142" s="7053"/>
      <c r="B142" s="2770" t="s">
        <v>520</v>
      </c>
      <c r="C142" s="2771"/>
      <c r="D142" s="2772"/>
      <c r="E142" s="2773"/>
      <c r="F142" s="2143"/>
      <c r="G142" s="2774"/>
      <c r="H142" s="2143"/>
      <c r="I142" s="2774"/>
      <c r="J142" s="2143"/>
      <c r="K142" s="2774"/>
      <c r="L142" s="2143"/>
      <c r="M142" s="2774"/>
      <c r="N142" s="2143"/>
      <c r="O142" s="2774"/>
      <c r="P142" s="2143"/>
      <c r="Q142" s="2774"/>
      <c r="R142" s="2143"/>
      <c r="S142" s="2774"/>
      <c r="T142" s="2143"/>
      <c r="U142" s="2774"/>
      <c r="V142" s="2143"/>
      <c r="W142" s="2774"/>
      <c r="X142" s="2143"/>
      <c r="Y142" s="2774"/>
      <c r="Z142" s="2143"/>
      <c r="AA142" s="2774"/>
      <c r="AB142" s="2143"/>
      <c r="AC142" s="2774"/>
      <c r="AD142" s="2143"/>
      <c r="AE142" s="2774"/>
      <c r="AF142" s="2143"/>
      <c r="AG142" s="2774"/>
      <c r="AH142" s="2143"/>
      <c r="AI142" s="2774"/>
      <c r="AJ142" s="2143"/>
      <c r="AK142" s="2774"/>
      <c r="AL142" s="2143"/>
      <c r="AM142" s="2775"/>
      <c r="AN142" s="2092"/>
      <c r="AO142" s="2774"/>
      <c r="AP142" s="1015"/>
      <c r="BX142" s="1015"/>
    </row>
    <row r="143" spans="1:76" s="73" customFormat="1" ht="14.25" x14ac:dyDescent="0.2">
      <c r="A143" s="7051" t="s">
        <v>505</v>
      </c>
      <c r="B143" s="2757" t="s">
        <v>521</v>
      </c>
      <c r="C143" s="2758"/>
      <c r="D143" s="342"/>
      <c r="E143" s="2759"/>
      <c r="F143" s="574"/>
      <c r="G143" s="2760"/>
      <c r="H143" s="574"/>
      <c r="I143" s="2760"/>
      <c r="J143" s="574"/>
      <c r="K143" s="2760"/>
      <c r="L143" s="574"/>
      <c r="M143" s="2760"/>
      <c r="N143" s="574"/>
      <c r="O143" s="2760"/>
      <c r="P143" s="574"/>
      <c r="Q143" s="2760"/>
      <c r="R143" s="574"/>
      <c r="S143" s="2760"/>
      <c r="T143" s="574"/>
      <c r="U143" s="2760"/>
      <c r="V143" s="574"/>
      <c r="W143" s="2760"/>
      <c r="X143" s="574"/>
      <c r="Y143" s="2760"/>
      <c r="Z143" s="574"/>
      <c r="AA143" s="2760"/>
      <c r="AB143" s="574"/>
      <c r="AC143" s="2760"/>
      <c r="AD143" s="574"/>
      <c r="AE143" s="2760"/>
      <c r="AF143" s="574"/>
      <c r="AG143" s="2760"/>
      <c r="AH143" s="574"/>
      <c r="AI143" s="2760"/>
      <c r="AJ143" s="574"/>
      <c r="AK143" s="2760"/>
      <c r="AL143" s="574"/>
      <c r="AM143" s="2761"/>
      <c r="AN143" s="754"/>
      <c r="AO143" s="2760"/>
      <c r="AP143" s="1015"/>
      <c r="BX143" s="1015"/>
    </row>
    <row r="144" spans="1:76" s="73" customFormat="1" ht="14.25" x14ac:dyDescent="0.2">
      <c r="A144" s="7052"/>
      <c r="B144" s="2762" t="s">
        <v>515</v>
      </c>
      <c r="C144" s="1936"/>
      <c r="D144" s="2763"/>
      <c r="E144" s="1939"/>
      <c r="F144" s="2142"/>
      <c r="G144" s="2141"/>
      <c r="H144" s="2142"/>
      <c r="I144" s="2141"/>
      <c r="J144" s="2142"/>
      <c r="K144" s="2141"/>
      <c r="L144" s="2142"/>
      <c r="M144" s="2141"/>
      <c r="N144" s="2142"/>
      <c r="O144" s="2141"/>
      <c r="P144" s="2142"/>
      <c r="Q144" s="2141"/>
      <c r="R144" s="2142"/>
      <c r="S144" s="2141"/>
      <c r="T144" s="2142"/>
      <c r="U144" s="2141"/>
      <c r="V144" s="2142"/>
      <c r="W144" s="2141"/>
      <c r="X144" s="2142"/>
      <c r="Y144" s="2141"/>
      <c r="Z144" s="2142"/>
      <c r="AA144" s="2141"/>
      <c r="AB144" s="2142"/>
      <c r="AC144" s="2141"/>
      <c r="AD144" s="2142"/>
      <c r="AE144" s="2141"/>
      <c r="AF144" s="2142"/>
      <c r="AG144" s="2141"/>
      <c r="AH144" s="2142"/>
      <c r="AI144" s="2141"/>
      <c r="AJ144" s="2142"/>
      <c r="AK144" s="2141"/>
      <c r="AL144" s="2142"/>
      <c r="AM144" s="2766"/>
      <c r="AN144" s="2088"/>
      <c r="AO144" s="2141"/>
      <c r="AP144" s="1015"/>
      <c r="BX144" s="1015"/>
    </row>
    <row r="145" spans="1:76" s="73" customFormat="1" ht="14.25" x14ac:dyDescent="0.2">
      <c r="A145" s="7052"/>
      <c r="B145" s="2762" t="s">
        <v>516</v>
      </c>
      <c r="C145" s="1936"/>
      <c r="D145" s="2763"/>
      <c r="E145" s="1939"/>
      <c r="F145" s="2142"/>
      <c r="G145" s="2141"/>
      <c r="H145" s="2142"/>
      <c r="I145" s="2141"/>
      <c r="J145" s="2142"/>
      <c r="K145" s="2141"/>
      <c r="L145" s="2142"/>
      <c r="M145" s="2141"/>
      <c r="N145" s="2142"/>
      <c r="O145" s="2141"/>
      <c r="P145" s="2142"/>
      <c r="Q145" s="2141"/>
      <c r="R145" s="2142"/>
      <c r="S145" s="2141"/>
      <c r="T145" s="2142"/>
      <c r="U145" s="2141"/>
      <c r="V145" s="2142"/>
      <c r="W145" s="2141"/>
      <c r="X145" s="2142"/>
      <c r="Y145" s="2141"/>
      <c r="Z145" s="2142"/>
      <c r="AA145" s="2141"/>
      <c r="AB145" s="2142"/>
      <c r="AC145" s="2141"/>
      <c r="AD145" s="2142"/>
      <c r="AE145" s="2141"/>
      <c r="AF145" s="2142"/>
      <c r="AG145" s="2141"/>
      <c r="AH145" s="2142"/>
      <c r="AI145" s="2141"/>
      <c r="AJ145" s="2142"/>
      <c r="AK145" s="2141"/>
      <c r="AL145" s="2142"/>
      <c r="AM145" s="2766"/>
      <c r="AN145" s="2088"/>
      <c r="AO145" s="2141"/>
      <c r="AP145" s="1015"/>
      <c r="BX145" s="1015"/>
    </row>
    <row r="146" spans="1:76" s="73" customFormat="1" ht="14.25" x14ac:dyDescent="0.2">
      <c r="A146" s="7052"/>
      <c r="B146" s="2277" t="s">
        <v>517</v>
      </c>
      <c r="C146" s="1936"/>
      <c r="D146" s="2763"/>
      <c r="E146" s="1939"/>
      <c r="F146" s="2142"/>
      <c r="G146" s="2141"/>
      <c r="H146" s="2142"/>
      <c r="I146" s="2141"/>
      <c r="J146" s="2142"/>
      <c r="K146" s="2141"/>
      <c r="L146" s="2142"/>
      <c r="M146" s="2141"/>
      <c r="N146" s="2142"/>
      <c r="O146" s="2141"/>
      <c r="P146" s="2142"/>
      <c r="Q146" s="2141"/>
      <c r="R146" s="2142"/>
      <c r="S146" s="2141"/>
      <c r="T146" s="2142"/>
      <c r="U146" s="2141"/>
      <c r="V146" s="2142"/>
      <c r="W146" s="2141"/>
      <c r="X146" s="2142"/>
      <c r="Y146" s="2141"/>
      <c r="Z146" s="2142"/>
      <c r="AA146" s="2141"/>
      <c r="AB146" s="2142"/>
      <c r="AC146" s="2141"/>
      <c r="AD146" s="2142"/>
      <c r="AE146" s="2141"/>
      <c r="AF146" s="2142"/>
      <c r="AG146" s="2141"/>
      <c r="AH146" s="2142"/>
      <c r="AI146" s="2141"/>
      <c r="AJ146" s="2142"/>
      <c r="AK146" s="2141"/>
      <c r="AL146" s="2142"/>
      <c r="AM146" s="2766"/>
      <c r="AN146" s="2088"/>
      <c r="AO146" s="2141"/>
      <c r="AP146" s="1015"/>
      <c r="BX146" s="1015"/>
    </row>
    <row r="147" spans="1:76" s="73" customFormat="1" ht="14.25" x14ac:dyDescent="0.2">
      <c r="A147" s="7052"/>
      <c r="B147" s="2762" t="s">
        <v>518</v>
      </c>
      <c r="C147" s="2776"/>
      <c r="D147" s="2777"/>
      <c r="E147" s="343"/>
      <c r="F147" s="2767"/>
      <c r="G147" s="576"/>
      <c r="H147" s="2767"/>
      <c r="I147" s="576"/>
      <c r="J147" s="2767"/>
      <c r="K147" s="576"/>
      <c r="L147" s="2767"/>
      <c r="M147" s="576"/>
      <c r="N147" s="2767"/>
      <c r="O147" s="576"/>
      <c r="P147" s="2767"/>
      <c r="Q147" s="576"/>
      <c r="R147" s="2767"/>
      <c r="S147" s="576"/>
      <c r="T147" s="2767"/>
      <c r="U147" s="576"/>
      <c r="V147" s="2767"/>
      <c r="W147" s="576"/>
      <c r="X147" s="2767"/>
      <c r="Y147" s="576"/>
      <c r="Z147" s="2767"/>
      <c r="AA147" s="576"/>
      <c r="AB147" s="2767"/>
      <c r="AC147" s="576"/>
      <c r="AD147" s="2767"/>
      <c r="AE147" s="576"/>
      <c r="AF147" s="2767"/>
      <c r="AG147" s="576"/>
      <c r="AH147" s="2767"/>
      <c r="AI147" s="576"/>
      <c r="AJ147" s="2767"/>
      <c r="AK147" s="576"/>
      <c r="AL147" s="2767"/>
      <c r="AM147" s="2768"/>
      <c r="AN147" s="2769"/>
      <c r="AO147" s="576"/>
      <c r="AP147" s="1015"/>
      <c r="BX147" s="1015"/>
    </row>
    <row r="148" spans="1:76" s="73" customFormat="1" ht="14.25" x14ac:dyDescent="0.2">
      <c r="A148" s="7053"/>
      <c r="B148" s="2770" t="s">
        <v>520</v>
      </c>
      <c r="C148" s="2771"/>
      <c r="D148" s="2772"/>
      <c r="E148" s="2773"/>
      <c r="F148" s="2143"/>
      <c r="G148" s="2774"/>
      <c r="H148" s="2143"/>
      <c r="I148" s="2774"/>
      <c r="J148" s="2143"/>
      <c r="K148" s="2774"/>
      <c r="L148" s="2143"/>
      <c r="M148" s="2774"/>
      <c r="N148" s="2143"/>
      <c r="O148" s="2774"/>
      <c r="P148" s="2143"/>
      <c r="Q148" s="2774"/>
      <c r="R148" s="2143"/>
      <c r="S148" s="2774"/>
      <c r="T148" s="2143"/>
      <c r="U148" s="2774"/>
      <c r="V148" s="2143"/>
      <c r="W148" s="2774"/>
      <c r="X148" s="2143"/>
      <c r="Y148" s="2774"/>
      <c r="Z148" s="2143"/>
      <c r="AA148" s="2774"/>
      <c r="AB148" s="2143"/>
      <c r="AC148" s="2774"/>
      <c r="AD148" s="2143"/>
      <c r="AE148" s="2774"/>
      <c r="AF148" s="2143"/>
      <c r="AG148" s="2774"/>
      <c r="AH148" s="2143"/>
      <c r="AI148" s="2774"/>
      <c r="AJ148" s="2143"/>
      <c r="AK148" s="2774"/>
      <c r="AL148" s="2143"/>
      <c r="AM148" s="2775"/>
      <c r="AN148" s="2092"/>
      <c r="AO148" s="2774"/>
      <c r="AP148" s="1015"/>
      <c r="BX148" s="1015"/>
    </row>
    <row r="149" spans="1:76" s="73" customFormat="1" ht="21.75" customHeight="1" x14ac:dyDescent="0.25">
      <c r="A149" s="340" t="s">
        <v>522</v>
      </c>
      <c r="B149" s="148"/>
      <c r="C149" s="148"/>
      <c r="D149" s="148"/>
      <c r="E149" s="148"/>
      <c r="F149" s="148"/>
      <c r="G149" s="148"/>
      <c r="H149" s="148"/>
      <c r="I149" s="148"/>
      <c r="J149" s="148"/>
      <c r="K149" s="148"/>
      <c r="L149" s="148"/>
      <c r="M149" s="148"/>
      <c r="N149" s="148"/>
      <c r="O149" s="148"/>
      <c r="P149" s="2216"/>
      <c r="BX149" s="1015"/>
    </row>
    <row r="150" spans="1:76" s="73" customFormat="1" ht="17.25" customHeight="1" x14ac:dyDescent="0.2">
      <c r="A150" s="7051" t="s">
        <v>523</v>
      </c>
      <c r="B150" s="7054" t="s">
        <v>50</v>
      </c>
      <c r="C150" s="7029" t="s">
        <v>508</v>
      </c>
      <c r="D150" s="7030"/>
      <c r="E150" s="7030"/>
      <c r="F150" s="7030"/>
      <c r="G150" s="7030"/>
      <c r="H150" s="7030"/>
      <c r="I150" s="7030"/>
      <c r="J150" s="7030"/>
      <c r="K150" s="7030"/>
      <c r="L150" s="7030"/>
      <c r="M150" s="7030"/>
      <c r="N150" s="7030"/>
      <c r="O150" s="7030"/>
      <c r="P150" s="7030"/>
      <c r="Q150" s="7030"/>
      <c r="R150" s="7030"/>
      <c r="S150" s="7031"/>
      <c r="T150" s="7056" t="s">
        <v>112</v>
      </c>
      <c r="U150" s="7057" t="s">
        <v>111</v>
      </c>
    </row>
    <row r="151" spans="1:76" s="73" customFormat="1" ht="24" customHeight="1" x14ac:dyDescent="0.2">
      <c r="A151" s="7053"/>
      <c r="B151" s="7055"/>
      <c r="C151" s="2778" t="s">
        <v>278</v>
      </c>
      <c r="D151" s="2779" t="s">
        <v>279</v>
      </c>
      <c r="E151" s="2779" t="s">
        <v>236</v>
      </c>
      <c r="F151" s="2779" t="s">
        <v>151</v>
      </c>
      <c r="G151" s="2779" t="s">
        <v>238</v>
      </c>
      <c r="H151" s="2779" t="s">
        <v>280</v>
      </c>
      <c r="I151" s="2779" t="s">
        <v>524</v>
      </c>
      <c r="J151" s="2779" t="s">
        <v>282</v>
      </c>
      <c r="K151" s="2779" t="s">
        <v>525</v>
      </c>
      <c r="L151" s="2779" t="s">
        <v>284</v>
      </c>
      <c r="M151" s="2779" t="s">
        <v>526</v>
      </c>
      <c r="N151" s="2779" t="s">
        <v>286</v>
      </c>
      <c r="O151" s="2779" t="s">
        <v>287</v>
      </c>
      <c r="P151" s="2779" t="s">
        <v>259</v>
      </c>
      <c r="Q151" s="2779" t="s">
        <v>288</v>
      </c>
      <c r="R151" s="2779" t="s">
        <v>289</v>
      </c>
      <c r="S151" s="2198" t="s">
        <v>527</v>
      </c>
      <c r="T151" s="7056"/>
      <c r="U151" s="7057"/>
    </row>
    <row r="152" spans="1:76" s="73" customFormat="1" ht="29.25" customHeight="1" x14ac:dyDescent="0.2">
      <c r="A152" s="2780" t="s">
        <v>528</v>
      </c>
      <c r="B152" s="2781"/>
      <c r="C152" s="2143"/>
      <c r="D152" s="2093"/>
      <c r="E152" s="2093"/>
      <c r="F152" s="2093"/>
      <c r="G152" s="2093"/>
      <c r="H152" s="2093"/>
      <c r="I152" s="2093"/>
      <c r="J152" s="2093"/>
      <c r="K152" s="2093"/>
      <c r="L152" s="2093"/>
      <c r="M152" s="2093"/>
      <c r="N152" s="2093"/>
      <c r="O152" s="2093"/>
      <c r="P152" s="2093"/>
      <c r="Q152" s="2093"/>
      <c r="R152" s="2093"/>
      <c r="S152" s="2775"/>
      <c r="T152" s="2092"/>
      <c r="U152" s="2782"/>
      <c r="V152" s="1015"/>
    </row>
  </sheetData>
  <mergeCells count="200">
    <mergeCell ref="A135:A142"/>
    <mergeCell ref="A143:A148"/>
    <mergeCell ref="A150:A151"/>
    <mergeCell ref="B150:B151"/>
    <mergeCell ref="C150:S150"/>
    <mergeCell ref="T150:T151"/>
    <mergeCell ref="U150:U151"/>
    <mergeCell ref="X133:Y133"/>
    <mergeCell ref="Z133:AA133"/>
    <mergeCell ref="AO132:AO134"/>
    <mergeCell ref="F133:G133"/>
    <mergeCell ref="H133:I133"/>
    <mergeCell ref="J133:K133"/>
    <mergeCell ref="L133:M133"/>
    <mergeCell ref="N133:O133"/>
    <mergeCell ref="P133:Q133"/>
    <mergeCell ref="R133:S133"/>
    <mergeCell ref="T133:U133"/>
    <mergeCell ref="AJ133:AK133"/>
    <mergeCell ref="AL133:AM133"/>
    <mergeCell ref="AB133:AC133"/>
    <mergeCell ref="AD133:AE133"/>
    <mergeCell ref="AF133:AG133"/>
    <mergeCell ref="AH133:AI133"/>
    <mergeCell ref="A114:A116"/>
    <mergeCell ref="B114:D115"/>
    <mergeCell ref="N122:O122"/>
    <mergeCell ref="A124:A126"/>
    <mergeCell ref="A127:A130"/>
    <mergeCell ref="A132:A134"/>
    <mergeCell ref="B132:B134"/>
    <mergeCell ref="C132:C134"/>
    <mergeCell ref="D132:D134"/>
    <mergeCell ref="E132:E134"/>
    <mergeCell ref="F132:AM132"/>
    <mergeCell ref="V133:W133"/>
    <mergeCell ref="A121:B123"/>
    <mergeCell ref="C121:E122"/>
    <mergeCell ref="F121:O121"/>
    <mergeCell ref="P121:P123"/>
    <mergeCell ref="Q121:Q123"/>
    <mergeCell ref="F122:G122"/>
    <mergeCell ref="H122:I122"/>
    <mergeCell ref="J122:K122"/>
    <mergeCell ref="L122:M122"/>
    <mergeCell ref="E114:AN114"/>
    <mergeCell ref="AN132:AN134"/>
    <mergeCell ref="AO114:AO116"/>
    <mergeCell ref="AP114:AP116"/>
    <mergeCell ref="E115:F115"/>
    <mergeCell ref="G115:H115"/>
    <mergeCell ref="I115:J115"/>
    <mergeCell ref="K115:L115"/>
    <mergeCell ref="M115:N115"/>
    <mergeCell ref="J100:J102"/>
    <mergeCell ref="K100:L101"/>
    <mergeCell ref="M100:N101"/>
    <mergeCell ref="AM115:AN115"/>
    <mergeCell ref="AA115:AB115"/>
    <mergeCell ref="AC115:AD115"/>
    <mergeCell ref="AE115:AF115"/>
    <mergeCell ref="AG115:AH115"/>
    <mergeCell ref="AI115:AJ115"/>
    <mergeCell ref="AK115:AL115"/>
    <mergeCell ref="O115:P115"/>
    <mergeCell ref="Q115:R115"/>
    <mergeCell ref="S115:T115"/>
    <mergeCell ref="U115:V115"/>
    <mergeCell ref="W115:X115"/>
    <mergeCell ref="Y115:Z115"/>
    <mergeCell ref="A108:A109"/>
    <mergeCell ref="B108:B109"/>
    <mergeCell ref="C108:L108"/>
    <mergeCell ref="M108:M109"/>
    <mergeCell ref="F87:F88"/>
    <mergeCell ref="A89:D89"/>
    <mergeCell ref="A95:D95"/>
    <mergeCell ref="A99:F99"/>
    <mergeCell ref="A100:A102"/>
    <mergeCell ref="B100:E101"/>
    <mergeCell ref="F100:I101"/>
    <mergeCell ref="A83:A84"/>
    <mergeCell ref="A87:A88"/>
    <mergeCell ref="B87:B88"/>
    <mergeCell ref="C87:C88"/>
    <mergeCell ref="D87:D88"/>
    <mergeCell ref="E87:E88"/>
    <mergeCell ref="X80:Y80"/>
    <mergeCell ref="Z80:AA80"/>
    <mergeCell ref="AB80:AC80"/>
    <mergeCell ref="AJ79:AJ81"/>
    <mergeCell ref="AK79:AK81"/>
    <mergeCell ref="F80:G80"/>
    <mergeCell ref="H80:I80"/>
    <mergeCell ref="J80:K80"/>
    <mergeCell ref="L80:M80"/>
    <mergeCell ref="N80:O80"/>
    <mergeCell ref="P80:Q80"/>
    <mergeCell ref="R80:S80"/>
    <mergeCell ref="T80:U80"/>
    <mergeCell ref="A78:G78"/>
    <mergeCell ref="A79:A81"/>
    <mergeCell ref="B79:B81"/>
    <mergeCell ref="C79:E80"/>
    <mergeCell ref="F79:AI79"/>
    <mergeCell ref="V80:W80"/>
    <mergeCell ref="AD80:AE80"/>
    <mergeCell ref="AF80:AG80"/>
    <mergeCell ref="AH80:AI80"/>
    <mergeCell ref="A66:A67"/>
    <mergeCell ref="B66:C66"/>
    <mergeCell ref="D66:E66"/>
    <mergeCell ref="Q52:Q53"/>
    <mergeCell ref="R52:R53"/>
    <mergeCell ref="A51:A53"/>
    <mergeCell ref="B51:D52"/>
    <mergeCell ref="E51:V51"/>
    <mergeCell ref="A75:A76"/>
    <mergeCell ref="B75:B76"/>
    <mergeCell ref="C75:C76"/>
    <mergeCell ref="D75:D76"/>
    <mergeCell ref="L52:L53"/>
    <mergeCell ref="M52:M53"/>
    <mergeCell ref="N52:N53"/>
    <mergeCell ref="O52:O53"/>
    <mergeCell ref="P52:P53"/>
    <mergeCell ref="A61:A62"/>
    <mergeCell ref="B61:C61"/>
    <mergeCell ref="D61:E61"/>
    <mergeCell ref="F61:G61"/>
    <mergeCell ref="W51:W53"/>
    <mergeCell ref="E52:E53"/>
    <mergeCell ref="F52:F53"/>
    <mergeCell ref="G52:G53"/>
    <mergeCell ref="H52:H53"/>
    <mergeCell ref="I52:I53"/>
    <mergeCell ref="J52:J53"/>
    <mergeCell ref="AM29:AN29"/>
    <mergeCell ref="A46:A47"/>
    <mergeCell ref="B46:B47"/>
    <mergeCell ref="C46:F46"/>
    <mergeCell ref="G46:J46"/>
    <mergeCell ref="L46:R46"/>
    <mergeCell ref="AA29:AB29"/>
    <mergeCell ref="AC29:AD29"/>
    <mergeCell ref="AE29:AF29"/>
    <mergeCell ref="AG29:AH29"/>
    <mergeCell ref="AI29:AJ29"/>
    <mergeCell ref="AK29:AL29"/>
    <mergeCell ref="S52:S53"/>
    <mergeCell ref="T52:T53"/>
    <mergeCell ref="U52:U53"/>
    <mergeCell ref="V52:V53"/>
    <mergeCell ref="K52:K53"/>
    <mergeCell ref="AQ28:AQ30"/>
    <mergeCell ref="AR28:AR30"/>
    <mergeCell ref="AS28:AS30"/>
    <mergeCell ref="E29:F29"/>
    <mergeCell ref="G29:H29"/>
    <mergeCell ref="I29:J29"/>
    <mergeCell ref="K29:L29"/>
    <mergeCell ref="M29:N29"/>
    <mergeCell ref="O29:P29"/>
    <mergeCell ref="Q29:R29"/>
    <mergeCell ref="A28:A30"/>
    <mergeCell ref="B28:D29"/>
    <mergeCell ref="E28:AN28"/>
    <mergeCell ref="AO28:AO30"/>
    <mergeCell ref="AP28:AP30"/>
    <mergeCell ref="S29:T29"/>
    <mergeCell ref="U29:V29"/>
    <mergeCell ref="W29:X29"/>
    <mergeCell ref="Y29:Z29"/>
    <mergeCell ref="AQ9:AQ11"/>
    <mergeCell ref="AR9:AR11"/>
    <mergeCell ref="AS9:AS11"/>
    <mergeCell ref="E10:F10"/>
    <mergeCell ref="G10:H10"/>
    <mergeCell ref="I10:J10"/>
    <mergeCell ref="K10:L10"/>
    <mergeCell ref="M10:N10"/>
    <mergeCell ref="O10:P10"/>
    <mergeCell ref="Q10:R10"/>
    <mergeCell ref="AM10:AN10"/>
    <mergeCell ref="AA10:AB10"/>
    <mergeCell ref="AC10:AD10"/>
    <mergeCell ref="AE10:AF10"/>
    <mergeCell ref="AG10:AH10"/>
    <mergeCell ref="AI10:AJ10"/>
    <mergeCell ref="AK10:AL10"/>
    <mergeCell ref="A6:W6"/>
    <mergeCell ref="A9:A11"/>
    <mergeCell ref="B9:D10"/>
    <mergeCell ref="E9:AN9"/>
    <mergeCell ref="AO9:AO11"/>
    <mergeCell ref="AP9:AP11"/>
    <mergeCell ref="S10:T10"/>
    <mergeCell ref="U10:V10"/>
    <mergeCell ref="W10:X10"/>
    <mergeCell ref="Y10:Z10"/>
  </mergeCells>
  <dataValidations count="5">
    <dataValidation type="whole" allowBlank="1" showInputMessage="1" showErrorMessage="1" sqref="C132:E132" xr:uid="{B13E4E0E-3C03-4100-BD04-7272A0B43DB9}">
      <formula1>0</formula1>
      <formula2>1E+30</formula2>
    </dataValidation>
    <dataValidation type="whole" operator="greaterThanOrEqual" allowBlank="1" showInputMessage="1" showErrorMessage="1" errorTitle="Error" error="Favor Ingrese sólo Números." sqref="B68:E69 E90:F94 E96:F98 B103:N105 P124:Q130 F135:AO148 C152:U152" xr:uid="{E5615FE3-2873-4C1D-83B3-CEE2233740D1}">
      <formula1>0</formula1>
    </dataValidation>
    <dataValidation allowBlank="1" showInputMessage="1" showErrorMessage="1" errorTitle="Error de ingreso" error="Debe ingresar sólo números enteros positivos." sqref="E10:AN26 AR28:AR30 AS9:AS11 A36:A39 E28:AQ44 A79:B85 F79:F85 G80:AI85 AJ79:AK79 AJ82:AK85 A87:D95 A97:D98 AO12:AR26 AS31:AS44" xr:uid="{77626C1D-5D4C-46D7-9DD0-68975FD799E2}"/>
    <dataValidation type="whole" allowBlank="1" showInputMessage="1" showErrorMessage="1" errorTitle="Error de ingreso" error="Debe ingresar sólo números." sqref="AR27" xr:uid="{33DCE215-4BE0-4507-B8B3-4149623F4E97}">
      <formula1>0</formula1>
      <formula2>99999</formula2>
    </dataValidation>
    <dataValidation type="whole" allowBlank="1" showInputMessage="1" showErrorMessage="1" errorTitle="Error" error="Por favor ingrese números enteros" sqref="B13:B24 AS12:AS24" xr:uid="{1FA9B239-7E57-4621-84BE-E5839F688B71}">
      <formula1>0</formula1>
      <formula2>10000000000</formula2>
    </dataValidation>
  </dataValidations>
  <pageMargins left="0.7" right="0.7" top="0.75" bottom="0.75" header="0.3" footer="0.3"/>
  <pageSetup orientation="portrait" horizontalDpi="90" verticalDpi="9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497FB-7844-48B7-881B-4AFE54323F6D}">
  <sheetPr>
    <tabColor theme="0" tint="-0.14999847407452621"/>
  </sheetPr>
  <dimension ref="A1:AX341"/>
  <sheetViews>
    <sheetView topLeftCell="A111" zoomScaleNormal="100" workbookViewId="0">
      <selection activeCell="B179" sqref="B179:C179"/>
    </sheetView>
  </sheetViews>
  <sheetFormatPr baseColWidth="10" defaultRowHeight="15" x14ac:dyDescent="0.25"/>
  <cols>
    <col min="1" max="1" width="28.140625" style="4794" customWidth="1"/>
    <col min="2" max="2" width="39.140625" style="4794" customWidth="1"/>
    <col min="3" max="3" width="20.42578125" style="4794" customWidth="1"/>
    <col min="4" max="4" width="16.5703125" style="4794" customWidth="1"/>
    <col min="5" max="5" width="16.28515625" style="4794" customWidth="1"/>
    <col min="6" max="6" width="15.42578125" style="4794" customWidth="1"/>
    <col min="7" max="17" width="11.42578125" style="4794"/>
    <col min="18" max="18" width="14.42578125" style="4794" customWidth="1"/>
    <col min="19" max="19" width="11.42578125" style="4794"/>
    <col min="20" max="20" width="15.7109375" style="4794" customWidth="1"/>
    <col min="21" max="21" width="11.42578125" style="4794"/>
    <col min="22" max="22" width="14.7109375" style="4794" customWidth="1"/>
    <col min="23" max="23" width="11.42578125" style="4794"/>
    <col min="24" max="24" width="14.5703125" style="4794" customWidth="1"/>
    <col min="25" max="34" width="11.42578125" style="4794"/>
    <col min="35" max="35" width="9" style="4794" customWidth="1"/>
    <col min="36" max="44" width="11.42578125" style="4794"/>
    <col min="45" max="45" width="16.28515625" style="4794" customWidth="1"/>
    <col min="46" max="16384" width="11.42578125" style="4794"/>
  </cols>
  <sheetData>
    <row r="1" spans="1:17" x14ac:dyDescent="0.25">
      <c r="A1" s="3" t="s">
        <v>0</v>
      </c>
      <c r="B1" s="351"/>
      <c r="C1" s="351"/>
      <c r="D1" s="351"/>
      <c r="E1" s="351"/>
      <c r="F1" s="351"/>
      <c r="G1" s="351"/>
      <c r="H1" s="351"/>
      <c r="I1" s="351"/>
      <c r="J1" s="351"/>
      <c r="K1" s="351"/>
      <c r="L1" s="351"/>
      <c r="M1" s="351"/>
      <c r="N1" s="351"/>
      <c r="O1" s="351"/>
      <c r="P1" s="351"/>
    </row>
    <row r="2" spans="1:17" x14ac:dyDescent="0.25">
      <c r="A2" s="3" t="s">
        <v>3822</v>
      </c>
      <c r="B2" s="351"/>
      <c r="C2" s="351"/>
      <c r="D2" s="351"/>
      <c r="E2" s="351"/>
      <c r="F2" s="351"/>
      <c r="G2" s="351"/>
      <c r="H2" s="351"/>
      <c r="I2" s="351"/>
      <c r="J2" s="351"/>
      <c r="K2" s="351"/>
      <c r="L2" s="351"/>
      <c r="M2" s="351"/>
      <c r="N2" s="351"/>
      <c r="O2" s="351"/>
      <c r="P2" s="351"/>
    </row>
    <row r="3" spans="1:17" x14ac:dyDescent="0.25">
      <c r="A3" s="3" t="s">
        <v>3823</v>
      </c>
      <c r="B3" s="351"/>
      <c r="C3" s="351"/>
      <c r="D3" s="351"/>
      <c r="E3" s="351"/>
      <c r="F3" s="351"/>
      <c r="G3" s="351"/>
      <c r="H3" s="351"/>
      <c r="I3" s="351"/>
      <c r="J3" s="351"/>
      <c r="K3" s="351"/>
      <c r="L3" s="351"/>
      <c r="M3" s="351"/>
      <c r="N3" s="351"/>
      <c r="O3" s="351"/>
      <c r="P3" s="351"/>
    </row>
    <row r="4" spans="1:17" x14ac:dyDescent="0.25">
      <c r="A4" s="3" t="s">
        <v>3824</v>
      </c>
      <c r="B4" s="351"/>
      <c r="C4" s="351"/>
      <c r="D4" s="351"/>
      <c r="E4" s="351"/>
      <c r="F4" s="351"/>
      <c r="G4" s="351"/>
      <c r="H4" s="351"/>
      <c r="I4" s="351"/>
      <c r="J4" s="351"/>
      <c r="K4" s="351"/>
      <c r="L4" s="351"/>
      <c r="M4" s="351"/>
      <c r="N4" s="351"/>
      <c r="O4" s="351"/>
      <c r="P4" s="351"/>
    </row>
    <row r="5" spans="1:17" x14ac:dyDescent="0.25">
      <c r="A5" s="3" t="s">
        <v>3825</v>
      </c>
      <c r="B5" s="351"/>
      <c r="C5" s="351"/>
      <c r="D5" s="351"/>
      <c r="E5" s="351"/>
      <c r="F5" s="351"/>
      <c r="G5" s="351"/>
      <c r="H5" s="351"/>
      <c r="I5" s="351"/>
      <c r="J5" s="351"/>
      <c r="K5" s="351"/>
      <c r="L5" s="351"/>
      <c r="M5" s="351"/>
      <c r="N5" s="351"/>
      <c r="O5" s="351"/>
      <c r="P5" s="351"/>
    </row>
    <row r="6" spans="1:17" x14ac:dyDescent="0.25">
      <c r="A6" s="7545" t="s">
        <v>610</v>
      </c>
      <c r="B6" s="7545"/>
      <c r="C6" s="7545"/>
      <c r="D6" s="7545"/>
      <c r="E6" s="7545"/>
      <c r="F6" s="7545"/>
      <c r="G6" s="7545"/>
      <c r="H6" s="7545"/>
      <c r="I6" s="7545"/>
      <c r="J6" s="7545"/>
      <c r="K6" s="7545"/>
      <c r="L6" s="7545"/>
      <c r="M6" s="7545"/>
      <c r="N6" s="7545"/>
      <c r="O6" s="7545"/>
      <c r="P6" s="7545"/>
    </row>
    <row r="7" spans="1:17" x14ac:dyDescent="0.25">
      <c r="A7" s="4793"/>
      <c r="B7" s="4793"/>
      <c r="C7" s="4793"/>
      <c r="D7" s="4793"/>
      <c r="E7" s="4793"/>
      <c r="F7" s="4793"/>
      <c r="G7" s="4793"/>
      <c r="H7" s="4793"/>
      <c r="I7" s="4793"/>
      <c r="J7" s="4793"/>
      <c r="K7" s="4793"/>
      <c r="L7" s="4793"/>
      <c r="M7" s="4793"/>
      <c r="N7" s="4793"/>
      <c r="O7" s="4793"/>
      <c r="P7" s="4793"/>
    </row>
    <row r="8" spans="1:17" x14ac:dyDescent="0.25">
      <c r="A8" s="352" t="s">
        <v>611</v>
      </c>
      <c r="B8" s="353"/>
      <c r="C8" s="353"/>
      <c r="D8" s="354"/>
      <c r="E8" s="94"/>
      <c r="F8" s="355"/>
      <c r="G8" s="355"/>
      <c r="H8" s="355"/>
      <c r="I8" s="356"/>
      <c r="J8" s="357"/>
      <c r="K8" s="357"/>
      <c r="L8" s="357"/>
      <c r="M8" s="357"/>
      <c r="N8" s="357"/>
      <c r="O8" s="357"/>
      <c r="P8" s="357"/>
    </row>
    <row r="9" spans="1:17" x14ac:dyDescent="0.25">
      <c r="A9" s="7546" t="s">
        <v>612</v>
      </c>
      <c r="B9" s="7547"/>
      <c r="C9" s="7548" t="s">
        <v>5</v>
      </c>
      <c r="D9" s="7550" t="s">
        <v>364</v>
      </c>
      <c r="E9" s="7551"/>
      <c r="F9" s="7551"/>
      <c r="G9" s="7551"/>
      <c r="H9" s="7551"/>
      <c r="I9" s="7551"/>
      <c r="J9" s="7551"/>
      <c r="K9" s="7551"/>
      <c r="L9" s="7551"/>
      <c r="M9" s="7552"/>
      <c r="N9" s="7542" t="s">
        <v>613</v>
      </c>
      <c r="O9" s="7542" t="s">
        <v>112</v>
      </c>
      <c r="P9" s="7170" t="s">
        <v>172</v>
      </c>
      <c r="Q9" s="7481" t="s">
        <v>3560</v>
      </c>
    </row>
    <row r="10" spans="1:17" ht="21" x14ac:dyDescent="0.25">
      <c r="A10" s="7428"/>
      <c r="B10" s="7429"/>
      <c r="C10" s="7549"/>
      <c r="D10" s="4795" t="s">
        <v>614</v>
      </c>
      <c r="E10" s="4796" t="s">
        <v>615</v>
      </c>
      <c r="F10" s="4796" t="s">
        <v>14</v>
      </c>
      <c r="G10" s="4796" t="s">
        <v>15</v>
      </c>
      <c r="H10" s="4796" t="s">
        <v>16</v>
      </c>
      <c r="I10" s="4796" t="s">
        <v>17</v>
      </c>
      <c r="J10" s="4796" t="s">
        <v>18</v>
      </c>
      <c r="K10" s="4796" t="s">
        <v>19</v>
      </c>
      <c r="L10" s="4797" t="s">
        <v>20</v>
      </c>
      <c r="M10" s="4798" t="s">
        <v>616</v>
      </c>
      <c r="N10" s="7543"/>
      <c r="O10" s="7543"/>
      <c r="P10" s="7544"/>
      <c r="Q10" s="7482"/>
    </row>
    <row r="11" spans="1:17" x14ac:dyDescent="0.25">
      <c r="A11" s="7537" t="s">
        <v>617</v>
      </c>
      <c r="B11" s="7538"/>
      <c r="C11" s="4799">
        <f>SUM(D11:L11)</f>
        <v>0</v>
      </c>
      <c r="D11" s="4800"/>
      <c r="E11" s="358"/>
      <c r="F11" s="358"/>
      <c r="G11" s="358"/>
      <c r="H11" s="358"/>
      <c r="I11" s="358"/>
      <c r="J11" s="358"/>
      <c r="K11" s="358"/>
      <c r="L11" s="4801"/>
      <c r="M11" s="4801"/>
      <c r="N11" s="569"/>
      <c r="O11" s="91"/>
      <c r="P11" s="91"/>
      <c r="Q11" s="705"/>
    </row>
    <row r="12" spans="1:17" x14ac:dyDescent="0.25">
      <c r="A12" s="7539" t="s">
        <v>618</v>
      </c>
      <c r="B12" s="7539"/>
      <c r="C12" s="2271">
        <f>SUM(D12:L12)</f>
        <v>0</v>
      </c>
      <c r="D12" s="4802"/>
      <c r="E12" s="359"/>
      <c r="F12" s="359"/>
      <c r="G12" s="359"/>
      <c r="H12" s="359"/>
      <c r="I12" s="359"/>
      <c r="J12" s="359"/>
      <c r="K12" s="359"/>
      <c r="L12" s="360"/>
      <c r="M12" s="360"/>
      <c r="N12" s="91"/>
      <c r="O12" s="91"/>
      <c r="P12" s="91"/>
      <c r="Q12" s="63"/>
    </row>
    <row r="13" spans="1:17" x14ac:dyDescent="0.25">
      <c r="A13" s="7535" t="s">
        <v>619</v>
      </c>
      <c r="B13" s="7536"/>
      <c r="C13" s="2271">
        <f>SUM(D13:L13)</f>
        <v>0</v>
      </c>
      <c r="D13" s="4802"/>
      <c r="E13" s="359"/>
      <c r="F13" s="359"/>
      <c r="G13" s="359"/>
      <c r="H13" s="359"/>
      <c r="I13" s="359"/>
      <c r="J13" s="359"/>
      <c r="K13" s="359"/>
      <c r="L13" s="360"/>
      <c r="M13" s="360"/>
      <c r="N13" s="91"/>
      <c r="O13" s="91"/>
      <c r="P13" s="91"/>
      <c r="Q13" s="63"/>
    </row>
    <row r="14" spans="1:17" x14ac:dyDescent="0.25">
      <c r="A14" s="7519" t="s">
        <v>620</v>
      </c>
      <c r="B14" s="7520"/>
      <c r="C14" s="2272">
        <f>SUM(D14:L14)</f>
        <v>0</v>
      </c>
      <c r="D14" s="4803"/>
      <c r="E14" s="4804"/>
      <c r="F14" s="4804"/>
      <c r="G14" s="4804"/>
      <c r="H14" s="4804"/>
      <c r="I14" s="4804"/>
      <c r="J14" s="4804"/>
      <c r="K14" s="4804"/>
      <c r="L14" s="4805"/>
      <c r="M14" s="4805"/>
      <c r="N14" s="4806"/>
      <c r="O14" s="4806"/>
      <c r="P14" s="4806"/>
      <c r="Q14" s="2021"/>
    </row>
    <row r="15" spans="1:17" x14ac:dyDescent="0.25">
      <c r="A15" s="361" t="s">
        <v>621</v>
      </c>
      <c r="B15" s="362"/>
      <c r="C15" s="362"/>
      <c r="D15" s="362"/>
      <c r="E15" s="361"/>
      <c r="F15" s="361"/>
      <c r="G15" s="361"/>
      <c r="H15" s="362"/>
      <c r="I15" s="362"/>
      <c r="J15" s="362"/>
      <c r="K15" s="362"/>
      <c r="L15" s="362"/>
      <c r="M15" s="362"/>
      <c r="N15" s="362"/>
      <c r="O15" s="355"/>
      <c r="P15" s="355"/>
    </row>
    <row r="16" spans="1:17" x14ac:dyDescent="0.25">
      <c r="A16" s="7475" t="s">
        <v>622</v>
      </c>
      <c r="B16" s="7477"/>
      <c r="C16" s="7540" t="s">
        <v>623</v>
      </c>
      <c r="D16" s="7542" t="s">
        <v>624</v>
      </c>
      <c r="E16" s="7542" t="s">
        <v>112</v>
      </c>
      <c r="F16" s="7170" t="s">
        <v>172</v>
      </c>
      <c r="G16" s="355"/>
      <c r="H16" s="355"/>
      <c r="I16" s="355"/>
      <c r="J16" s="355"/>
      <c r="K16" s="355"/>
      <c r="L16" s="355"/>
      <c r="M16" s="355"/>
      <c r="N16" s="355"/>
      <c r="O16" s="355"/>
      <c r="P16" s="355"/>
    </row>
    <row r="17" spans="1:16" x14ac:dyDescent="0.25">
      <c r="A17" s="7478"/>
      <c r="B17" s="7479"/>
      <c r="C17" s="7541"/>
      <c r="D17" s="7543"/>
      <c r="E17" s="7543"/>
      <c r="F17" s="7544"/>
      <c r="G17" s="355"/>
      <c r="H17" s="355"/>
      <c r="I17" s="355"/>
      <c r="J17" s="355"/>
      <c r="K17" s="355"/>
      <c r="L17" s="355"/>
      <c r="M17" s="355"/>
      <c r="N17" s="355"/>
      <c r="O17" s="355"/>
      <c r="P17" s="355"/>
    </row>
    <row r="18" spans="1:16" x14ac:dyDescent="0.25">
      <c r="A18" s="7553" t="s">
        <v>625</v>
      </c>
      <c r="B18" s="7554"/>
      <c r="C18" s="4807"/>
      <c r="D18" s="4807"/>
      <c r="E18" s="4807"/>
      <c r="F18" s="4807"/>
      <c r="G18" s="363" t="s">
        <v>141</v>
      </c>
      <c r="H18" s="364"/>
      <c r="I18" s="364"/>
      <c r="J18" s="364"/>
      <c r="K18" s="355"/>
      <c r="L18" s="355"/>
      <c r="M18" s="355"/>
      <c r="N18" s="355"/>
      <c r="O18" s="355"/>
      <c r="P18" s="355"/>
    </row>
    <row r="19" spans="1:16" x14ac:dyDescent="0.25">
      <c r="A19" s="7555" t="s">
        <v>626</v>
      </c>
      <c r="B19" s="7556"/>
      <c r="C19" s="2132"/>
      <c r="D19" s="2132"/>
      <c r="E19" s="2132"/>
      <c r="F19" s="2132"/>
      <c r="G19" s="363" t="s">
        <v>141</v>
      </c>
      <c r="H19" s="364"/>
      <c r="I19" s="364"/>
      <c r="J19" s="364"/>
      <c r="K19" s="355"/>
      <c r="L19" s="355"/>
      <c r="M19" s="355"/>
      <c r="N19" s="355"/>
      <c r="O19" s="355"/>
      <c r="P19" s="355"/>
    </row>
    <row r="20" spans="1:16" x14ac:dyDescent="0.25">
      <c r="A20" s="7535" t="s">
        <v>627</v>
      </c>
      <c r="B20" s="7536"/>
      <c r="C20" s="2133"/>
      <c r="D20" s="2133"/>
      <c r="E20" s="2133"/>
      <c r="F20" s="2133"/>
      <c r="G20" s="363" t="s">
        <v>141</v>
      </c>
      <c r="H20" s="364"/>
      <c r="I20" s="364"/>
      <c r="J20" s="364"/>
      <c r="K20" s="355"/>
      <c r="L20" s="355"/>
      <c r="M20" s="355"/>
      <c r="N20" s="355"/>
      <c r="O20" s="355"/>
      <c r="P20" s="355"/>
    </row>
    <row r="21" spans="1:16" x14ac:dyDescent="0.25">
      <c r="A21" s="7535" t="s">
        <v>628</v>
      </c>
      <c r="B21" s="7536"/>
      <c r="C21" s="2133"/>
      <c r="D21" s="2133"/>
      <c r="E21" s="2133"/>
      <c r="F21" s="2133"/>
      <c r="G21" s="363" t="s">
        <v>141</v>
      </c>
      <c r="H21" s="364"/>
      <c r="I21" s="364"/>
      <c r="J21" s="364"/>
      <c r="K21" s="355"/>
      <c r="L21" s="355"/>
      <c r="M21" s="355"/>
      <c r="N21" s="355"/>
      <c r="O21" s="355"/>
      <c r="P21" s="355"/>
    </row>
    <row r="22" spans="1:16" x14ac:dyDescent="0.25">
      <c r="A22" s="7531" t="s">
        <v>629</v>
      </c>
      <c r="B22" s="7532"/>
      <c r="C22" s="2133"/>
      <c r="D22" s="2133"/>
      <c r="E22" s="2133"/>
      <c r="F22" s="2133"/>
      <c r="G22" s="363" t="s">
        <v>141</v>
      </c>
      <c r="H22" s="364"/>
      <c r="I22" s="364"/>
      <c r="J22" s="364"/>
      <c r="K22" s="355"/>
      <c r="L22" s="355"/>
      <c r="M22" s="355"/>
      <c r="N22" s="355"/>
      <c r="O22" s="355"/>
      <c r="P22" s="355"/>
    </row>
    <row r="23" spans="1:16" x14ac:dyDescent="0.25">
      <c r="A23" s="7531" t="s">
        <v>630</v>
      </c>
      <c r="B23" s="7532"/>
      <c r="C23" s="2133"/>
      <c r="D23" s="2133"/>
      <c r="E23" s="2133"/>
      <c r="F23" s="2133"/>
      <c r="G23" s="363" t="s">
        <v>141</v>
      </c>
      <c r="H23" s="364"/>
      <c r="I23" s="364"/>
      <c r="J23" s="364"/>
      <c r="K23" s="355"/>
      <c r="L23" s="355"/>
      <c r="M23" s="355"/>
      <c r="N23" s="355"/>
      <c r="O23" s="355"/>
      <c r="P23" s="355"/>
    </row>
    <row r="24" spans="1:16" x14ac:dyDescent="0.25">
      <c r="A24" s="7531" t="s">
        <v>631</v>
      </c>
      <c r="B24" s="7532"/>
      <c r="C24" s="2133"/>
      <c r="D24" s="2133"/>
      <c r="E24" s="2133"/>
      <c r="F24" s="2133"/>
      <c r="G24" s="363" t="s">
        <v>141</v>
      </c>
      <c r="H24" s="364"/>
      <c r="I24" s="364"/>
      <c r="J24" s="364"/>
      <c r="K24" s="355"/>
      <c r="L24" s="355"/>
      <c r="M24" s="355"/>
      <c r="N24" s="355"/>
      <c r="O24" s="355"/>
      <c r="P24" s="355"/>
    </row>
    <row r="25" spans="1:16" x14ac:dyDescent="0.25">
      <c r="A25" s="7533" t="s">
        <v>632</v>
      </c>
      <c r="B25" s="7534"/>
      <c r="C25" s="2133"/>
      <c r="D25" s="2133"/>
      <c r="E25" s="2133"/>
      <c r="F25" s="2133"/>
      <c r="G25" s="363" t="s">
        <v>141</v>
      </c>
      <c r="H25" s="364"/>
      <c r="I25" s="364"/>
      <c r="J25" s="364"/>
      <c r="K25" s="355"/>
      <c r="L25" s="355"/>
      <c r="M25" s="355"/>
      <c r="N25" s="355"/>
      <c r="O25" s="355"/>
      <c r="P25" s="355"/>
    </row>
    <row r="26" spans="1:16" x14ac:dyDescent="0.25">
      <c r="A26" s="7533" t="s">
        <v>633</v>
      </c>
      <c r="B26" s="7534"/>
      <c r="C26" s="2133"/>
      <c r="D26" s="2133"/>
      <c r="E26" s="2133"/>
      <c r="F26" s="2133"/>
      <c r="G26" s="363" t="s">
        <v>141</v>
      </c>
      <c r="H26" s="364"/>
      <c r="I26" s="364"/>
      <c r="J26" s="364"/>
      <c r="K26" s="355"/>
      <c r="L26" s="355"/>
      <c r="M26" s="355"/>
      <c r="N26" s="355"/>
      <c r="O26" s="355"/>
      <c r="P26" s="355"/>
    </row>
    <row r="27" spans="1:16" x14ac:dyDescent="0.25">
      <c r="A27" s="7533" t="s">
        <v>634</v>
      </c>
      <c r="B27" s="7534"/>
      <c r="C27" s="2133"/>
      <c r="D27" s="2133"/>
      <c r="E27" s="2133"/>
      <c r="F27" s="2133"/>
      <c r="G27" s="363" t="s">
        <v>141</v>
      </c>
      <c r="H27" s="364"/>
      <c r="I27" s="364"/>
      <c r="J27" s="364"/>
      <c r="K27" s="355"/>
      <c r="L27" s="355"/>
      <c r="M27" s="355"/>
      <c r="N27" s="355"/>
      <c r="O27" s="355"/>
      <c r="P27" s="355"/>
    </row>
    <row r="28" spans="1:16" x14ac:dyDescent="0.25">
      <c r="A28" s="7517" t="s">
        <v>635</v>
      </c>
      <c r="B28" s="7518"/>
      <c r="C28" s="2130"/>
      <c r="D28" s="2130"/>
      <c r="E28" s="2130"/>
      <c r="F28" s="2130"/>
      <c r="G28" s="363"/>
      <c r="H28" s="364"/>
      <c r="I28" s="364"/>
      <c r="J28" s="364"/>
      <c r="K28" s="355"/>
      <c r="L28" s="355"/>
      <c r="M28" s="355"/>
      <c r="N28" s="355"/>
      <c r="O28" s="355"/>
      <c r="P28" s="355"/>
    </row>
    <row r="29" spans="1:16" x14ac:dyDescent="0.25">
      <c r="A29" s="7517" t="s">
        <v>636</v>
      </c>
      <c r="B29" s="7518"/>
      <c r="C29" s="2130"/>
      <c r="D29" s="2130"/>
      <c r="E29" s="2130"/>
      <c r="F29" s="2130"/>
      <c r="G29" s="363"/>
      <c r="H29" s="364"/>
      <c r="I29" s="364"/>
      <c r="J29" s="364"/>
      <c r="K29" s="355"/>
      <c r="L29" s="355"/>
      <c r="M29" s="355"/>
      <c r="N29" s="355"/>
      <c r="O29" s="355"/>
      <c r="P29" s="355"/>
    </row>
    <row r="30" spans="1:16" x14ac:dyDescent="0.25">
      <c r="A30" s="7517" t="s">
        <v>637</v>
      </c>
      <c r="B30" s="7518"/>
      <c r="C30" s="2130"/>
      <c r="D30" s="2130"/>
      <c r="E30" s="2130"/>
      <c r="F30" s="2130"/>
      <c r="G30" s="363"/>
      <c r="H30" s="364"/>
      <c r="I30" s="364"/>
      <c r="J30" s="364"/>
      <c r="K30" s="355"/>
      <c r="L30" s="355"/>
      <c r="M30" s="355"/>
      <c r="N30" s="355"/>
      <c r="O30" s="355"/>
      <c r="P30" s="355"/>
    </row>
    <row r="31" spans="1:16" x14ac:dyDescent="0.25">
      <c r="A31" s="7519" t="s">
        <v>638</v>
      </c>
      <c r="B31" s="7520"/>
      <c r="C31" s="2128"/>
      <c r="D31" s="2128"/>
      <c r="E31" s="2128"/>
      <c r="F31" s="2128"/>
      <c r="G31" s="363" t="s">
        <v>141</v>
      </c>
      <c r="H31" s="364"/>
      <c r="I31" s="364"/>
      <c r="J31" s="364"/>
      <c r="K31" s="355"/>
      <c r="L31" s="355"/>
      <c r="M31" s="355"/>
      <c r="N31" s="355"/>
      <c r="O31" s="355"/>
      <c r="P31" s="355"/>
    </row>
    <row r="32" spans="1:16" x14ac:dyDescent="0.25">
      <c r="A32" s="365" t="s">
        <v>639</v>
      </c>
      <c r="B32" s="366"/>
      <c r="C32" s="367"/>
      <c r="D32" s="368"/>
      <c r="E32" s="369"/>
      <c r="F32" s="370"/>
      <c r="G32" s="371"/>
      <c r="H32" s="371"/>
      <c r="I32" s="371"/>
      <c r="J32" s="371"/>
      <c r="K32" s="371"/>
      <c r="L32" s="371"/>
      <c r="M32" s="371"/>
      <c r="N32" s="371"/>
      <c r="O32" s="371"/>
      <c r="P32" s="371"/>
    </row>
    <row r="33" spans="1:18" x14ac:dyDescent="0.25">
      <c r="A33" s="7521" t="s">
        <v>640</v>
      </c>
      <c r="B33" s="7522"/>
      <c r="C33" s="7525" t="s">
        <v>5</v>
      </c>
      <c r="D33" s="7527" t="s">
        <v>364</v>
      </c>
      <c r="E33" s="7528"/>
      <c r="F33" s="7528"/>
      <c r="G33" s="7528"/>
      <c r="H33" s="7528"/>
      <c r="I33" s="7528"/>
      <c r="J33" s="7528"/>
      <c r="K33" s="7528"/>
      <c r="L33" s="7528"/>
      <c r="M33" s="7528"/>
      <c r="N33" s="7528"/>
      <c r="O33" s="7528"/>
      <c r="P33" s="7529"/>
    </row>
    <row r="34" spans="1:18" ht="42" x14ac:dyDescent="0.25">
      <c r="A34" s="7523"/>
      <c r="B34" s="7524"/>
      <c r="C34" s="7526"/>
      <c r="D34" s="4808" t="s">
        <v>614</v>
      </c>
      <c r="E34" s="4809" t="s">
        <v>615</v>
      </c>
      <c r="F34" s="4809" t="s">
        <v>14</v>
      </c>
      <c r="G34" s="4809" t="s">
        <v>15</v>
      </c>
      <c r="H34" s="4809" t="s">
        <v>16</v>
      </c>
      <c r="I34" s="4809" t="s">
        <v>17</v>
      </c>
      <c r="J34" s="4809" t="s">
        <v>18</v>
      </c>
      <c r="K34" s="4809" t="s">
        <v>19</v>
      </c>
      <c r="L34" s="4809" t="s">
        <v>20</v>
      </c>
      <c r="M34" s="4810" t="s">
        <v>641</v>
      </c>
      <c r="N34" s="4811" t="s">
        <v>22</v>
      </c>
      <c r="O34" s="4810" t="s">
        <v>23</v>
      </c>
      <c r="P34" s="4812" t="s">
        <v>642</v>
      </c>
      <c r="Q34" s="4813" t="s">
        <v>386</v>
      </c>
      <c r="R34" s="4813" t="s">
        <v>3561</v>
      </c>
    </row>
    <row r="35" spans="1:18" x14ac:dyDescent="0.25">
      <c r="A35" s="7530" t="s">
        <v>643</v>
      </c>
      <c r="B35" s="7530"/>
      <c r="C35" s="4751">
        <v>0</v>
      </c>
      <c r="D35" s="4751">
        <f t="shared" ref="D35:K35" si="0">SUM(D36:D45)</f>
        <v>0</v>
      </c>
      <c r="E35" s="4751">
        <f t="shared" si="0"/>
        <v>0</v>
      </c>
      <c r="F35" s="4751">
        <f t="shared" si="0"/>
        <v>0</v>
      </c>
      <c r="G35" s="4751">
        <f t="shared" si="0"/>
        <v>0</v>
      </c>
      <c r="H35" s="4751">
        <f t="shared" si="0"/>
        <v>0</v>
      </c>
      <c r="I35" s="4751">
        <f t="shared" si="0"/>
        <v>0</v>
      </c>
      <c r="J35" s="4751">
        <f t="shared" si="0"/>
        <v>0</v>
      </c>
      <c r="K35" s="4751">
        <f t="shared" si="0"/>
        <v>0</v>
      </c>
      <c r="L35" s="4751"/>
      <c r="M35" s="4751">
        <f>SUM(M36:M45)</f>
        <v>0</v>
      </c>
      <c r="N35" s="4814">
        <f t="shared" ref="N35:P35" si="1">SUM(N36:N47)</f>
        <v>0</v>
      </c>
      <c r="O35" s="4078">
        <f t="shared" si="1"/>
        <v>0</v>
      </c>
      <c r="P35" s="4076">
        <f t="shared" si="1"/>
        <v>0</v>
      </c>
      <c r="Q35" s="4752">
        <f>SUM(Q36:Q47)</f>
        <v>0</v>
      </c>
      <c r="R35" s="4752">
        <f t="shared" ref="R35" si="2">SUM(R36:R47)</f>
        <v>0</v>
      </c>
    </row>
    <row r="36" spans="1:18" x14ac:dyDescent="0.25">
      <c r="A36" s="7506" t="s">
        <v>644</v>
      </c>
      <c r="B36" s="7507"/>
      <c r="C36" s="4815">
        <f t="shared" ref="C36:C54" si="3">SUM(D36:M36)</f>
        <v>0</v>
      </c>
      <c r="D36" s="4816"/>
      <c r="E36" s="4816"/>
      <c r="F36" s="4816"/>
      <c r="G36" s="4816"/>
      <c r="H36" s="4816"/>
      <c r="I36" s="4816"/>
      <c r="J36" s="4816"/>
      <c r="K36" s="4816"/>
      <c r="L36" s="4816"/>
      <c r="M36" s="4816"/>
      <c r="N36" s="4817"/>
      <c r="O36" s="4817"/>
      <c r="P36" s="4817"/>
      <c r="Q36" s="4501"/>
      <c r="R36" s="4501"/>
    </row>
    <row r="37" spans="1:18" x14ac:dyDescent="0.25">
      <c r="A37" s="7508" t="s">
        <v>645</v>
      </c>
      <c r="B37" s="7509"/>
      <c r="C37" s="1991">
        <v>0</v>
      </c>
      <c r="D37" s="4816"/>
      <c r="E37" s="4816"/>
      <c r="F37" s="4816"/>
      <c r="G37" s="4816"/>
      <c r="H37" s="4816"/>
      <c r="I37" s="4816"/>
      <c r="J37" s="4816"/>
      <c r="K37" s="4816"/>
      <c r="L37" s="4816"/>
      <c r="M37" s="4816"/>
      <c r="N37" s="4817"/>
      <c r="O37" s="4817"/>
      <c r="P37" s="4817"/>
      <c r="Q37" s="2025"/>
      <c r="R37" s="2025"/>
    </row>
    <row r="38" spans="1:18" x14ac:dyDescent="0.25">
      <c r="A38" s="7510" t="s">
        <v>646</v>
      </c>
      <c r="B38" s="4818" t="s">
        <v>658</v>
      </c>
      <c r="C38" s="4815">
        <f t="shared" si="3"/>
        <v>0</v>
      </c>
      <c r="D38" s="4816"/>
      <c r="E38" s="4816"/>
      <c r="F38" s="4816"/>
      <c r="G38" s="4816"/>
      <c r="H38" s="4816"/>
      <c r="I38" s="4816"/>
      <c r="J38" s="4816"/>
      <c r="K38" s="4816"/>
      <c r="L38" s="4816"/>
      <c r="M38" s="4816"/>
      <c r="N38" s="4817"/>
      <c r="O38" s="4817"/>
      <c r="P38" s="4817"/>
      <c r="Q38" s="4501"/>
      <c r="R38" s="4501"/>
    </row>
    <row r="39" spans="1:18" x14ac:dyDescent="0.25">
      <c r="A39" s="6737"/>
      <c r="B39" s="4819" t="s">
        <v>659</v>
      </c>
      <c r="C39" s="1917">
        <f t="shared" si="3"/>
        <v>0</v>
      </c>
      <c r="D39" s="4816"/>
      <c r="E39" s="4816"/>
      <c r="F39" s="4816"/>
      <c r="G39" s="4816"/>
      <c r="H39" s="4816"/>
      <c r="I39" s="4816"/>
      <c r="J39" s="4816"/>
      <c r="K39" s="4816"/>
      <c r="L39" s="4816"/>
      <c r="M39" s="4816"/>
      <c r="N39" s="4817"/>
      <c r="O39" s="4817"/>
      <c r="P39" s="4817"/>
      <c r="Q39" s="1925"/>
      <c r="R39" s="1925"/>
    </row>
    <row r="40" spans="1:18" x14ac:dyDescent="0.25">
      <c r="A40" s="6737"/>
      <c r="B40" s="4819" t="s">
        <v>660</v>
      </c>
      <c r="C40" s="1917">
        <f t="shared" si="3"/>
        <v>0</v>
      </c>
      <c r="D40" s="4816"/>
      <c r="E40" s="4816"/>
      <c r="F40" s="4816"/>
      <c r="G40" s="4816"/>
      <c r="H40" s="4816"/>
      <c r="I40" s="4816"/>
      <c r="J40" s="4816"/>
      <c r="K40" s="4816"/>
      <c r="L40" s="4816"/>
      <c r="M40" s="4816"/>
      <c r="N40" s="4817"/>
      <c r="O40" s="4817"/>
      <c r="P40" s="4817"/>
      <c r="Q40" s="1925"/>
      <c r="R40" s="1925"/>
    </row>
    <row r="41" spans="1:18" x14ac:dyDescent="0.25">
      <c r="A41" s="6737"/>
      <c r="B41" s="4819" t="s">
        <v>661</v>
      </c>
      <c r="C41" s="1917">
        <f t="shared" si="3"/>
        <v>0</v>
      </c>
      <c r="D41" s="4816"/>
      <c r="E41" s="4816"/>
      <c r="F41" s="4816"/>
      <c r="G41" s="4816"/>
      <c r="H41" s="4816"/>
      <c r="I41" s="4816"/>
      <c r="J41" s="4816"/>
      <c r="K41" s="4816"/>
      <c r="L41" s="4816"/>
      <c r="M41" s="4816"/>
      <c r="N41" s="4817"/>
      <c r="O41" s="4817"/>
      <c r="P41" s="4817"/>
      <c r="Q41" s="1925"/>
      <c r="R41" s="1925"/>
    </row>
    <row r="42" spans="1:18" x14ac:dyDescent="0.25">
      <c r="A42" s="7511"/>
      <c r="B42" s="4820" t="s">
        <v>647</v>
      </c>
      <c r="C42" s="2245">
        <f>SUM(D42:M42)</f>
        <v>0</v>
      </c>
      <c r="D42" s="4821"/>
      <c r="E42" s="4821"/>
      <c r="F42" s="4821"/>
      <c r="G42" s="4821"/>
      <c r="H42" s="4821"/>
      <c r="I42" s="4821"/>
      <c r="J42" s="4821"/>
      <c r="K42" s="4821"/>
      <c r="L42" s="4816"/>
      <c r="M42" s="4816"/>
      <c r="N42" s="4817"/>
      <c r="O42" s="4817"/>
      <c r="P42" s="4817"/>
      <c r="Q42" s="1925"/>
      <c r="R42" s="1925"/>
    </row>
    <row r="43" spans="1:18" x14ac:dyDescent="0.25">
      <c r="A43" s="7511"/>
      <c r="B43" s="4822" t="s">
        <v>648</v>
      </c>
      <c r="C43" s="4823">
        <f>SUM(D43:M43)</f>
        <v>0</v>
      </c>
      <c r="D43" s="4821"/>
      <c r="E43" s="4821"/>
      <c r="F43" s="4821"/>
      <c r="G43" s="4821"/>
      <c r="H43" s="4821"/>
      <c r="I43" s="4821"/>
      <c r="J43" s="4821"/>
      <c r="K43" s="4821"/>
      <c r="L43" s="4816"/>
      <c r="M43" s="4816"/>
      <c r="N43" s="4817"/>
      <c r="O43" s="4817"/>
      <c r="P43" s="4817"/>
      <c r="Q43" s="4729"/>
      <c r="R43" s="4729"/>
    </row>
    <row r="44" spans="1:18" x14ac:dyDescent="0.25">
      <c r="A44" s="7512" t="s">
        <v>649</v>
      </c>
      <c r="B44" s="386" t="s">
        <v>651</v>
      </c>
      <c r="C44" s="2144">
        <f t="shared" si="3"/>
        <v>0</v>
      </c>
      <c r="D44" s="4816"/>
      <c r="E44" s="4816"/>
      <c r="F44" s="4816"/>
      <c r="G44" s="4816"/>
      <c r="H44" s="4816"/>
      <c r="I44" s="4816"/>
      <c r="J44" s="4816"/>
      <c r="K44" s="4816"/>
      <c r="L44" s="4816"/>
      <c r="M44" s="4816"/>
      <c r="N44" s="4817"/>
      <c r="O44" s="4817"/>
      <c r="P44" s="4817"/>
      <c r="Q44" s="4501"/>
      <c r="R44" s="4501"/>
    </row>
    <row r="45" spans="1:18" x14ac:dyDescent="0.25">
      <c r="A45" s="7512"/>
      <c r="B45" s="4824" t="s">
        <v>81</v>
      </c>
      <c r="C45" s="2361">
        <f t="shared" si="3"/>
        <v>0</v>
      </c>
      <c r="D45" s="4816"/>
      <c r="E45" s="4816"/>
      <c r="F45" s="4816"/>
      <c r="G45" s="4816"/>
      <c r="H45" s="4816"/>
      <c r="I45" s="4816"/>
      <c r="J45" s="4816"/>
      <c r="K45" s="4816"/>
      <c r="L45" s="4816"/>
      <c r="M45" s="4816"/>
      <c r="N45" s="4817"/>
      <c r="O45" s="4817"/>
      <c r="P45" s="4817"/>
      <c r="Q45" s="2025"/>
      <c r="R45" s="2025"/>
    </row>
    <row r="46" spans="1:18" x14ac:dyDescent="0.25">
      <c r="A46" s="7513" t="s">
        <v>650</v>
      </c>
      <c r="B46" s="4820" t="s">
        <v>651</v>
      </c>
      <c r="C46" s="4825">
        <f>SUM(D46:M46)</f>
        <v>0</v>
      </c>
      <c r="D46" s="4821"/>
      <c r="E46" s="4821"/>
      <c r="F46" s="4821"/>
      <c r="G46" s="4821"/>
      <c r="H46" s="4821"/>
      <c r="I46" s="4821"/>
      <c r="J46" s="4821"/>
      <c r="K46" s="4821"/>
      <c r="L46" s="4816"/>
      <c r="M46" s="4816"/>
      <c r="N46" s="4817"/>
      <c r="O46" s="4817"/>
      <c r="P46" s="4817"/>
      <c r="Q46" s="4501"/>
      <c r="R46" s="4501"/>
    </row>
    <row r="47" spans="1:18" ht="15.75" thickBot="1" x14ac:dyDescent="0.3">
      <c r="A47" s="7514"/>
      <c r="B47" s="387" t="s">
        <v>81</v>
      </c>
      <c r="C47" s="374">
        <f>SUM(D47:M47)</f>
        <v>0</v>
      </c>
      <c r="D47" s="4821"/>
      <c r="E47" s="4821"/>
      <c r="F47" s="4821"/>
      <c r="G47" s="4821"/>
      <c r="H47" s="4821"/>
      <c r="I47" s="4821"/>
      <c r="J47" s="4821"/>
      <c r="K47" s="4821"/>
      <c r="L47" s="4816"/>
      <c r="M47" s="4816"/>
      <c r="N47" s="4817"/>
      <c r="O47" s="4817"/>
      <c r="P47" s="4817"/>
      <c r="Q47" s="2124"/>
      <c r="R47" s="2124"/>
    </row>
    <row r="48" spans="1:18" ht="15.75" thickTop="1" x14ac:dyDescent="0.25">
      <c r="A48" s="7515" t="s">
        <v>652</v>
      </c>
      <c r="B48" s="7516"/>
      <c r="C48" s="377">
        <f t="shared" si="3"/>
        <v>0</v>
      </c>
      <c r="D48" s="4816"/>
      <c r="E48" s="4816"/>
      <c r="F48" s="4816"/>
      <c r="G48" s="4816"/>
      <c r="H48" s="4816"/>
      <c r="I48" s="4816"/>
      <c r="J48" s="4816"/>
      <c r="K48" s="4816"/>
      <c r="L48" s="4816"/>
      <c r="M48" s="4816"/>
      <c r="N48" s="4817"/>
      <c r="O48" s="4817"/>
      <c r="P48" s="4817"/>
      <c r="Q48" s="2265"/>
      <c r="R48" s="2265"/>
    </row>
    <row r="49" spans="1:18" x14ac:dyDescent="0.25">
      <c r="A49" s="7497" t="s">
        <v>653</v>
      </c>
      <c r="B49" s="7498"/>
      <c r="C49" s="4823">
        <f t="shared" si="3"/>
        <v>0</v>
      </c>
      <c r="D49" s="4821"/>
      <c r="E49" s="4821"/>
      <c r="F49" s="4821"/>
      <c r="G49" s="4821"/>
      <c r="H49" s="4821"/>
      <c r="I49" s="4821"/>
      <c r="J49" s="4821"/>
      <c r="K49" s="4821"/>
      <c r="L49" s="4816"/>
      <c r="M49" s="4816"/>
      <c r="N49" s="4817"/>
      <c r="O49" s="4817"/>
      <c r="P49" s="4817"/>
      <c r="Q49" s="4729"/>
      <c r="R49" s="4729"/>
    </row>
    <row r="50" spans="1:18" x14ac:dyDescent="0.25">
      <c r="A50" s="7499" t="s">
        <v>654</v>
      </c>
      <c r="B50" s="4826" t="s">
        <v>651</v>
      </c>
      <c r="C50" s="4825">
        <f t="shared" si="3"/>
        <v>0</v>
      </c>
      <c r="D50" s="4821"/>
      <c r="E50" s="4821"/>
      <c r="F50" s="4821"/>
      <c r="G50" s="4821"/>
      <c r="H50" s="4821"/>
      <c r="I50" s="4821"/>
      <c r="J50" s="4821"/>
      <c r="K50" s="4821"/>
      <c r="L50" s="4816"/>
      <c r="M50" s="4816"/>
      <c r="N50" s="4821"/>
      <c r="O50" s="4821"/>
      <c r="P50" s="4821"/>
      <c r="Q50" s="4501"/>
      <c r="R50" s="4501"/>
    </row>
    <row r="51" spans="1:18" x14ac:dyDescent="0.25">
      <c r="A51" s="7500"/>
      <c r="B51" s="4827" t="s">
        <v>81</v>
      </c>
      <c r="C51" s="4823">
        <f t="shared" si="3"/>
        <v>0</v>
      </c>
      <c r="D51" s="4821"/>
      <c r="E51" s="4821"/>
      <c r="F51" s="4821"/>
      <c r="G51" s="4821"/>
      <c r="H51" s="4821"/>
      <c r="I51" s="4821"/>
      <c r="J51" s="4821"/>
      <c r="K51" s="4821"/>
      <c r="L51" s="4816"/>
      <c r="M51" s="4816"/>
      <c r="N51" s="4821"/>
      <c r="O51" s="4821"/>
      <c r="P51" s="4821"/>
      <c r="Q51" s="4729"/>
      <c r="R51" s="4729"/>
    </row>
    <row r="52" spans="1:18" x14ac:dyDescent="0.25">
      <c r="A52" s="7499" t="s">
        <v>655</v>
      </c>
      <c r="B52" s="4826" t="s">
        <v>651</v>
      </c>
      <c r="C52" s="4825">
        <f t="shared" si="3"/>
        <v>0</v>
      </c>
      <c r="D52" s="4821"/>
      <c r="E52" s="4821"/>
      <c r="F52" s="4821"/>
      <c r="G52" s="4821"/>
      <c r="H52" s="4821"/>
      <c r="I52" s="4821"/>
      <c r="J52" s="4821"/>
      <c r="K52" s="4821"/>
      <c r="L52" s="4816"/>
      <c r="M52" s="4816"/>
      <c r="N52" s="4821"/>
      <c r="O52" s="4821"/>
      <c r="P52" s="4821"/>
      <c r="Q52" s="4501"/>
      <c r="R52" s="4501"/>
    </row>
    <row r="53" spans="1:18" x14ac:dyDescent="0.25">
      <c r="A53" s="7500"/>
      <c r="B53" s="4828" t="s">
        <v>81</v>
      </c>
      <c r="C53" s="4823">
        <f t="shared" si="3"/>
        <v>0</v>
      </c>
      <c r="D53" s="4821"/>
      <c r="E53" s="4821"/>
      <c r="F53" s="4821"/>
      <c r="G53" s="4821"/>
      <c r="H53" s="4821"/>
      <c r="I53" s="4821"/>
      <c r="J53" s="4821"/>
      <c r="K53" s="4821"/>
      <c r="L53" s="4816"/>
      <c r="M53" s="4816"/>
      <c r="N53" s="4821"/>
      <c r="O53" s="4821"/>
      <c r="P53" s="4821"/>
      <c r="Q53" s="4729"/>
      <c r="R53" s="4729"/>
    </row>
    <row r="54" spans="1:18" x14ac:dyDescent="0.25">
      <c r="A54" s="7501" t="s">
        <v>656</v>
      </c>
      <c r="B54" s="7502"/>
      <c r="C54" s="4829">
        <f t="shared" si="3"/>
        <v>0</v>
      </c>
      <c r="D54" s="4821"/>
      <c r="E54" s="4821"/>
      <c r="F54" s="4821"/>
      <c r="G54" s="4821"/>
      <c r="H54" s="4821"/>
      <c r="I54" s="4821"/>
      <c r="J54" s="4821"/>
      <c r="K54" s="4821"/>
      <c r="L54" s="4821"/>
      <c r="M54" s="4821"/>
      <c r="N54" s="4821"/>
      <c r="O54" s="4821"/>
      <c r="P54" s="4821"/>
      <c r="Q54" s="4830"/>
      <c r="R54" s="4830"/>
    </row>
    <row r="55" spans="1:18" s="4708" customFormat="1" x14ac:dyDescent="0.25">
      <c r="A55" s="4706"/>
      <c r="B55" s="4706"/>
      <c r="C55" s="4707"/>
      <c r="D55" s="341"/>
      <c r="E55" s="341"/>
      <c r="F55" s="341"/>
      <c r="G55" s="341"/>
      <c r="H55" s="341"/>
      <c r="I55" s="341"/>
      <c r="J55" s="341"/>
      <c r="K55" s="341"/>
      <c r="L55" s="341"/>
      <c r="M55" s="341"/>
      <c r="N55" s="341"/>
      <c r="O55" s="341"/>
      <c r="P55" s="341"/>
    </row>
    <row r="56" spans="1:18" x14ac:dyDescent="0.25">
      <c r="A56" s="388" t="s">
        <v>657</v>
      </c>
      <c r="B56" s="389"/>
      <c r="C56" s="391"/>
      <c r="D56" s="72"/>
      <c r="E56" s="72"/>
      <c r="F56" s="392"/>
      <c r="G56" s="72"/>
      <c r="H56" s="72"/>
      <c r="I56" s="72"/>
      <c r="J56" s="72"/>
      <c r="K56" s="72"/>
      <c r="L56" s="72"/>
      <c r="M56" s="72"/>
      <c r="N56" s="72"/>
      <c r="O56" s="72"/>
      <c r="P56" s="72"/>
    </row>
    <row r="57" spans="1:18" x14ac:dyDescent="0.25">
      <c r="A57" s="7503" t="s">
        <v>640</v>
      </c>
      <c r="B57" s="7504"/>
      <c r="C57" s="7481" t="s">
        <v>5</v>
      </c>
      <c r="D57" s="7489" t="s">
        <v>364</v>
      </c>
      <c r="E57" s="7490"/>
      <c r="F57" s="7490"/>
      <c r="G57" s="7490"/>
      <c r="H57" s="7490"/>
      <c r="I57" s="7490"/>
      <c r="J57" s="7490"/>
      <c r="K57" s="7490"/>
      <c r="L57" s="7490"/>
      <c r="M57" s="7490"/>
      <c r="N57" s="7490"/>
      <c r="O57" s="7490"/>
      <c r="P57" s="7491"/>
    </row>
    <row r="58" spans="1:18" ht="21" x14ac:dyDescent="0.25">
      <c r="A58" s="7505"/>
      <c r="B58" s="6521"/>
      <c r="C58" s="7482"/>
      <c r="D58" s="4831" t="s">
        <v>614</v>
      </c>
      <c r="E58" s="4810" t="s">
        <v>615</v>
      </c>
      <c r="F58" s="4810" t="s">
        <v>14</v>
      </c>
      <c r="G58" s="4810" t="s">
        <v>15</v>
      </c>
      <c r="H58" s="4810" t="s">
        <v>16</v>
      </c>
      <c r="I58" s="4810" t="s">
        <v>17</v>
      </c>
      <c r="J58" s="4810" t="s">
        <v>18</v>
      </c>
      <c r="K58" s="4810" t="s">
        <v>19</v>
      </c>
      <c r="L58" s="4810" t="s">
        <v>20</v>
      </c>
      <c r="M58" s="4810" t="s">
        <v>641</v>
      </c>
      <c r="N58" s="4811" t="s">
        <v>22</v>
      </c>
      <c r="O58" s="4810" t="s">
        <v>23</v>
      </c>
      <c r="P58" s="4832" t="s">
        <v>642</v>
      </c>
    </row>
    <row r="59" spans="1:18" x14ac:dyDescent="0.25">
      <c r="A59" s="7492" t="s">
        <v>643</v>
      </c>
      <c r="B59" s="7492"/>
      <c r="C59" s="4829">
        <f>SUM(D59:P59)</f>
        <v>0</v>
      </c>
      <c r="D59" s="4833">
        <f>SUM(D60:D71)</f>
        <v>0</v>
      </c>
      <c r="E59" s="4078">
        <f t="shared" ref="E59:P59" si="4">SUM(E60:E71)</f>
        <v>0</v>
      </c>
      <c r="F59" s="4078">
        <f t="shared" si="4"/>
        <v>0</v>
      </c>
      <c r="G59" s="4078">
        <f t="shared" si="4"/>
        <v>0</v>
      </c>
      <c r="H59" s="4078">
        <f t="shared" si="4"/>
        <v>0</v>
      </c>
      <c r="I59" s="4078">
        <f t="shared" si="4"/>
        <v>0</v>
      </c>
      <c r="J59" s="4078">
        <f t="shared" si="4"/>
        <v>0</v>
      </c>
      <c r="K59" s="4078">
        <f t="shared" si="4"/>
        <v>0</v>
      </c>
      <c r="L59" s="4078">
        <f t="shared" si="4"/>
        <v>0</v>
      </c>
      <c r="M59" s="4078">
        <f>SUM(M60:M71)</f>
        <v>0</v>
      </c>
      <c r="N59" s="4814">
        <f t="shared" si="4"/>
        <v>0</v>
      </c>
      <c r="O59" s="4078">
        <f t="shared" si="4"/>
        <v>0</v>
      </c>
      <c r="P59" s="4834">
        <f t="shared" si="4"/>
        <v>0</v>
      </c>
    </row>
    <row r="60" spans="1:18" x14ac:dyDescent="0.25">
      <c r="A60" s="7493" t="s">
        <v>644</v>
      </c>
      <c r="B60" s="7494"/>
      <c r="C60" s="4825">
        <f>SUM(D60:M60)</f>
        <v>0</v>
      </c>
      <c r="D60" s="3018"/>
      <c r="E60" s="373"/>
      <c r="F60" s="373"/>
      <c r="G60" s="373"/>
      <c r="H60" s="373"/>
      <c r="I60" s="373"/>
      <c r="J60" s="373"/>
      <c r="K60" s="373"/>
      <c r="L60" s="373"/>
      <c r="M60" s="373"/>
      <c r="N60" s="4835"/>
      <c r="O60" s="378"/>
      <c r="P60" s="4836"/>
    </row>
    <row r="61" spans="1:18" x14ac:dyDescent="0.25">
      <c r="A61" s="7495" t="s">
        <v>645</v>
      </c>
      <c r="B61" s="7496"/>
      <c r="C61" s="2249">
        <f>SUM(D61:M61)</f>
        <v>0</v>
      </c>
      <c r="D61" s="2022"/>
      <c r="E61" s="2028"/>
      <c r="F61" s="2028"/>
      <c r="G61" s="2028"/>
      <c r="H61" s="2028"/>
      <c r="I61" s="2028"/>
      <c r="J61" s="2028"/>
      <c r="K61" s="2028"/>
      <c r="L61" s="2028"/>
      <c r="M61" s="2028"/>
      <c r="N61" s="4837"/>
      <c r="O61" s="4838"/>
      <c r="P61" s="4839"/>
    </row>
    <row r="62" spans="1:18" x14ac:dyDescent="0.25">
      <c r="A62" s="7481" t="s">
        <v>646</v>
      </c>
      <c r="B62" s="4840" t="s">
        <v>658</v>
      </c>
      <c r="C62" s="4825">
        <f t="shared" ref="C62:C73" si="5">SUM(D62:M62)</f>
        <v>0</v>
      </c>
      <c r="D62" s="3018"/>
      <c r="E62" s="373"/>
      <c r="F62" s="373"/>
      <c r="G62" s="373"/>
      <c r="H62" s="373"/>
      <c r="I62" s="373"/>
      <c r="J62" s="373"/>
      <c r="K62" s="373"/>
      <c r="L62" s="373"/>
      <c r="M62" s="373"/>
      <c r="N62" s="4835"/>
      <c r="O62" s="378"/>
      <c r="P62" s="4836"/>
    </row>
    <row r="63" spans="1:18" x14ac:dyDescent="0.25">
      <c r="A63" s="7052"/>
      <c r="B63" s="4841" t="s">
        <v>659</v>
      </c>
      <c r="C63" s="2245">
        <v>0</v>
      </c>
      <c r="D63" s="1923"/>
      <c r="E63" s="42"/>
      <c r="F63" s="42"/>
      <c r="G63" s="42"/>
      <c r="H63" s="42"/>
      <c r="I63" s="42"/>
      <c r="J63" s="42"/>
      <c r="K63" s="42"/>
      <c r="L63" s="42"/>
      <c r="M63" s="42"/>
      <c r="N63" s="4842"/>
      <c r="O63" s="379"/>
      <c r="P63" s="380"/>
    </row>
    <row r="64" spans="1:18" x14ac:dyDescent="0.25">
      <c r="A64" s="7052"/>
      <c r="B64" s="4841" t="s">
        <v>660</v>
      </c>
      <c r="C64" s="2245">
        <f t="shared" si="5"/>
        <v>0</v>
      </c>
      <c r="D64" s="1923"/>
      <c r="E64" s="42"/>
      <c r="F64" s="42"/>
      <c r="G64" s="42"/>
      <c r="H64" s="42"/>
      <c r="I64" s="42"/>
      <c r="J64" s="42"/>
      <c r="K64" s="42"/>
      <c r="L64" s="42"/>
      <c r="M64" s="42"/>
      <c r="N64" s="4842"/>
      <c r="O64" s="379"/>
      <c r="P64" s="380"/>
    </row>
    <row r="65" spans="1:45" x14ac:dyDescent="0.25">
      <c r="A65" s="7052"/>
      <c r="B65" s="4841" t="s">
        <v>661</v>
      </c>
      <c r="C65" s="2245">
        <v>0</v>
      </c>
      <c r="D65" s="1923"/>
      <c r="E65" s="42"/>
      <c r="F65" s="42"/>
      <c r="G65" s="42"/>
      <c r="H65" s="42"/>
      <c r="I65" s="42"/>
      <c r="J65" s="42"/>
      <c r="K65" s="42"/>
      <c r="L65" s="42"/>
      <c r="M65" s="42"/>
      <c r="N65" s="4842"/>
      <c r="O65" s="379"/>
      <c r="P65" s="380"/>
    </row>
    <row r="66" spans="1:45" x14ac:dyDescent="0.25">
      <c r="A66" s="7052"/>
      <c r="B66" s="4841" t="s">
        <v>647</v>
      </c>
      <c r="C66" s="2245">
        <f t="shared" si="5"/>
        <v>0</v>
      </c>
      <c r="D66" s="1923"/>
      <c r="E66" s="42"/>
      <c r="F66" s="42"/>
      <c r="G66" s="42"/>
      <c r="H66" s="42"/>
      <c r="I66" s="42"/>
      <c r="J66" s="42"/>
      <c r="K66" s="42"/>
      <c r="L66" s="42"/>
      <c r="M66" s="42"/>
      <c r="N66" s="4842"/>
      <c r="O66" s="379"/>
      <c r="P66" s="380"/>
    </row>
    <row r="67" spans="1:45" x14ac:dyDescent="0.25">
      <c r="A67" s="7482"/>
      <c r="B67" s="4843" t="s">
        <v>648</v>
      </c>
      <c r="C67" s="4823">
        <f t="shared" si="5"/>
        <v>0</v>
      </c>
      <c r="D67" s="4675"/>
      <c r="E67" s="4781"/>
      <c r="F67" s="4781"/>
      <c r="G67" s="4781"/>
      <c r="H67" s="4781"/>
      <c r="I67" s="4781"/>
      <c r="J67" s="4781"/>
      <c r="K67" s="4781"/>
      <c r="L67" s="4781"/>
      <c r="M67" s="4781"/>
      <c r="N67" s="4844"/>
      <c r="O67" s="4845"/>
      <c r="P67" s="4846"/>
    </row>
    <row r="68" spans="1:45" x14ac:dyDescent="0.25">
      <c r="A68" s="7481" t="s">
        <v>662</v>
      </c>
      <c r="B68" s="4847" t="s">
        <v>651</v>
      </c>
      <c r="C68" s="4825">
        <f t="shared" si="5"/>
        <v>0</v>
      </c>
      <c r="D68" s="3018"/>
      <c r="E68" s="373"/>
      <c r="F68" s="373"/>
      <c r="G68" s="373"/>
      <c r="H68" s="373"/>
      <c r="I68" s="373"/>
      <c r="J68" s="373"/>
      <c r="K68" s="373"/>
      <c r="L68" s="373"/>
      <c r="M68" s="373"/>
      <c r="N68" s="4835"/>
      <c r="O68" s="378"/>
      <c r="P68" s="4836"/>
    </row>
    <row r="69" spans="1:45" x14ac:dyDescent="0.25">
      <c r="A69" s="7482"/>
      <c r="B69" s="4843" t="s">
        <v>81</v>
      </c>
      <c r="C69" s="2249">
        <f t="shared" si="5"/>
        <v>0</v>
      </c>
      <c r="D69" s="2022"/>
      <c r="E69" s="2028"/>
      <c r="F69" s="2028"/>
      <c r="G69" s="2028"/>
      <c r="H69" s="2028"/>
      <c r="I69" s="2028"/>
      <c r="J69" s="2028"/>
      <c r="K69" s="2028"/>
      <c r="L69" s="2028"/>
      <c r="M69" s="2028"/>
      <c r="N69" s="4837"/>
      <c r="O69" s="4838"/>
      <c r="P69" s="4839"/>
    </row>
    <row r="70" spans="1:45" x14ac:dyDescent="0.25">
      <c r="A70" s="7481" t="s">
        <v>663</v>
      </c>
      <c r="B70" s="4848" t="s">
        <v>651</v>
      </c>
      <c r="C70" s="4825">
        <f t="shared" si="5"/>
        <v>0</v>
      </c>
      <c r="D70" s="3018"/>
      <c r="E70" s="373"/>
      <c r="F70" s="373"/>
      <c r="G70" s="373"/>
      <c r="H70" s="373"/>
      <c r="I70" s="373"/>
      <c r="J70" s="373"/>
      <c r="K70" s="373"/>
      <c r="L70" s="373"/>
      <c r="M70" s="373"/>
      <c r="N70" s="4835"/>
      <c r="O70" s="378"/>
      <c r="P70" s="4836"/>
    </row>
    <row r="71" spans="1:45" ht="15.75" thickBot="1" x14ac:dyDescent="0.3">
      <c r="A71" s="7482"/>
      <c r="B71" s="390" t="s">
        <v>81</v>
      </c>
      <c r="C71" s="374">
        <f t="shared" si="5"/>
        <v>0</v>
      </c>
      <c r="D71" s="375"/>
      <c r="E71" s="376"/>
      <c r="F71" s="376"/>
      <c r="G71" s="376"/>
      <c r="H71" s="376"/>
      <c r="I71" s="376"/>
      <c r="J71" s="376"/>
      <c r="K71" s="376"/>
      <c r="L71" s="376"/>
      <c r="M71" s="376"/>
      <c r="N71" s="381"/>
      <c r="O71" s="382"/>
      <c r="P71" s="383"/>
    </row>
    <row r="72" spans="1:45" ht="15.75" thickTop="1" x14ac:dyDescent="0.25">
      <c r="A72" s="7483" t="s">
        <v>664</v>
      </c>
      <c r="B72" s="7484"/>
      <c r="C72" s="2151">
        <f t="shared" si="5"/>
        <v>0</v>
      </c>
      <c r="D72" s="4849"/>
      <c r="E72" s="384"/>
      <c r="F72" s="384"/>
      <c r="G72" s="384"/>
      <c r="H72" s="384"/>
      <c r="I72" s="384"/>
      <c r="J72" s="384"/>
      <c r="K72" s="384"/>
      <c r="L72" s="384"/>
      <c r="M72" s="384"/>
      <c r="N72" s="4835"/>
      <c r="O72" s="378"/>
      <c r="P72" s="4836"/>
    </row>
    <row r="73" spans="1:45" x14ac:dyDescent="0.25">
      <c r="A73" s="7485" t="s">
        <v>653</v>
      </c>
      <c r="B73" s="7486"/>
      <c r="C73" s="4823">
        <f t="shared" si="5"/>
        <v>0</v>
      </c>
      <c r="D73" s="4675"/>
      <c r="E73" s="4781"/>
      <c r="F73" s="4781"/>
      <c r="G73" s="4781"/>
      <c r="H73" s="4781"/>
      <c r="I73" s="4781"/>
      <c r="J73" s="4781"/>
      <c r="K73" s="4781"/>
      <c r="L73" s="4781"/>
      <c r="M73" s="4781"/>
      <c r="N73" s="4844"/>
      <c r="O73" s="4845"/>
      <c r="P73" s="4846"/>
    </row>
    <row r="74" spans="1:45" x14ac:dyDescent="0.25">
      <c r="A74" s="7481" t="s">
        <v>654</v>
      </c>
      <c r="B74" s="4840" t="s">
        <v>651</v>
      </c>
      <c r="C74" s="4825">
        <f>SUM(D74:P74)</f>
        <v>0</v>
      </c>
      <c r="D74" s="3018"/>
      <c r="E74" s="373"/>
      <c r="F74" s="373"/>
      <c r="G74" s="373"/>
      <c r="H74" s="373"/>
      <c r="I74" s="373"/>
      <c r="J74" s="373"/>
      <c r="K74" s="373"/>
      <c r="L74" s="373"/>
      <c r="M74" s="373"/>
      <c r="N74" s="4502"/>
      <c r="O74" s="373"/>
      <c r="P74" s="705"/>
    </row>
    <row r="75" spans="1:45" x14ac:dyDescent="0.25">
      <c r="A75" s="7482"/>
      <c r="B75" s="4850" t="s">
        <v>81</v>
      </c>
      <c r="C75" s="4823">
        <f t="shared" ref="C75:C76" si="6">SUM(D75:P75)</f>
        <v>0</v>
      </c>
      <c r="D75" s="4675"/>
      <c r="E75" s="4781"/>
      <c r="F75" s="4781"/>
      <c r="G75" s="4781"/>
      <c r="H75" s="4781"/>
      <c r="I75" s="4781"/>
      <c r="J75" s="4781"/>
      <c r="K75" s="4781"/>
      <c r="L75" s="4781"/>
      <c r="M75" s="4781"/>
      <c r="N75" s="4506"/>
      <c r="O75" s="4781"/>
      <c r="P75" s="4676"/>
    </row>
    <row r="76" spans="1:45" x14ac:dyDescent="0.25">
      <c r="A76" s="7481" t="s">
        <v>655</v>
      </c>
      <c r="B76" s="4840" t="s">
        <v>651</v>
      </c>
      <c r="C76" s="4825">
        <f t="shared" si="6"/>
        <v>0</v>
      </c>
      <c r="D76" s="3018"/>
      <c r="E76" s="373"/>
      <c r="F76" s="373"/>
      <c r="G76" s="373"/>
      <c r="H76" s="373"/>
      <c r="I76" s="373"/>
      <c r="J76" s="373"/>
      <c r="K76" s="373"/>
      <c r="L76" s="373"/>
      <c r="M76" s="373"/>
      <c r="N76" s="4502"/>
      <c r="O76" s="373"/>
      <c r="P76" s="705"/>
    </row>
    <row r="77" spans="1:45" x14ac:dyDescent="0.25">
      <c r="A77" s="7482"/>
      <c r="B77" s="4851" t="s">
        <v>81</v>
      </c>
      <c r="C77" s="4823">
        <f>SUM(D77:P77)</f>
        <v>0</v>
      </c>
      <c r="D77" s="4675"/>
      <c r="E77" s="4781"/>
      <c r="F77" s="4781"/>
      <c r="G77" s="4781"/>
      <c r="H77" s="4781"/>
      <c r="I77" s="4781"/>
      <c r="J77" s="4781"/>
      <c r="K77" s="4781"/>
      <c r="L77" s="4781"/>
      <c r="M77" s="4781"/>
      <c r="N77" s="4506"/>
      <c r="O77" s="4781"/>
      <c r="P77" s="4676"/>
    </row>
    <row r="78" spans="1:45" x14ac:dyDescent="0.25">
      <c r="A78" s="7487" t="s">
        <v>665</v>
      </c>
      <c r="B78" s="7488"/>
      <c r="C78" s="4823">
        <f>SUM(D78:P78)</f>
        <v>0</v>
      </c>
      <c r="D78" s="4675"/>
      <c r="E78" s="4781"/>
      <c r="F78" s="4781"/>
      <c r="G78" s="4781"/>
      <c r="H78" s="4781"/>
      <c r="I78" s="4781"/>
      <c r="J78" s="4781"/>
      <c r="K78" s="4781"/>
      <c r="L78" s="4781"/>
      <c r="M78" s="4781"/>
      <c r="N78" s="4506"/>
      <c r="O78" s="4781"/>
      <c r="P78" s="4676"/>
    </row>
    <row r="79" spans="1:45" x14ac:dyDescent="0.25">
      <c r="A79" s="393" t="s">
        <v>666</v>
      </c>
      <c r="B79" s="394"/>
      <c r="C79" s="394"/>
      <c r="D79" s="394"/>
      <c r="E79" s="394"/>
      <c r="F79" s="394"/>
      <c r="G79" s="394"/>
      <c r="H79" s="357"/>
      <c r="I79" s="394"/>
      <c r="J79" s="394"/>
      <c r="K79" s="394"/>
      <c r="L79" s="394"/>
      <c r="M79" s="394"/>
      <c r="N79" s="394"/>
      <c r="O79" s="394"/>
      <c r="P79" s="394"/>
      <c r="Q79" s="394"/>
      <c r="R79" s="394"/>
      <c r="S79" s="356"/>
      <c r="T79" s="356"/>
      <c r="U79" s="394"/>
      <c r="V79" s="394"/>
      <c r="W79" s="394"/>
      <c r="X79" s="395"/>
      <c r="Y79" s="395"/>
      <c r="Z79" s="395"/>
      <c r="AA79" s="395"/>
      <c r="AB79" s="395"/>
      <c r="AC79" s="395"/>
      <c r="AD79" s="395"/>
      <c r="AE79" s="395"/>
      <c r="AF79" s="395"/>
      <c r="AG79" s="395"/>
      <c r="AH79" s="395"/>
      <c r="AI79" s="4852"/>
      <c r="AJ79" s="4852"/>
      <c r="AK79" s="4852"/>
      <c r="AL79" s="4852"/>
      <c r="AM79" s="4852"/>
      <c r="AN79" s="4852"/>
      <c r="AO79" s="4852"/>
      <c r="AP79" s="4852"/>
      <c r="AQ79" s="4852"/>
      <c r="AR79" s="4852"/>
      <c r="AS79" s="4852"/>
    </row>
    <row r="80" spans="1:45" x14ac:dyDescent="0.25">
      <c r="A80" s="4853" t="s">
        <v>218</v>
      </c>
      <c r="B80" s="4854" t="s">
        <v>50</v>
      </c>
      <c r="C80" s="396"/>
      <c r="D80" s="396"/>
      <c r="E80" s="396"/>
      <c r="F80" s="396"/>
      <c r="G80" s="355"/>
      <c r="H80" s="355"/>
      <c r="I80" s="355"/>
      <c r="J80" s="355"/>
      <c r="K80" s="355"/>
      <c r="L80" s="355"/>
      <c r="M80" s="355"/>
      <c r="N80" s="355"/>
      <c r="O80" s="355"/>
      <c r="P80" s="355"/>
      <c r="Q80" s="355"/>
      <c r="R80" s="355"/>
      <c r="S80" s="356"/>
      <c r="T80" s="356"/>
      <c r="U80" s="355"/>
      <c r="V80" s="355"/>
      <c r="W80" s="355"/>
      <c r="X80" s="395"/>
      <c r="Y80" s="395"/>
      <c r="Z80" s="395"/>
      <c r="AA80" s="395"/>
      <c r="AB80" s="395"/>
      <c r="AC80" s="395"/>
      <c r="AD80" s="395"/>
      <c r="AE80" s="395"/>
      <c r="AF80" s="395"/>
      <c r="AG80" s="395"/>
      <c r="AH80" s="395"/>
      <c r="AI80" s="4852"/>
      <c r="AJ80" s="4852"/>
      <c r="AK80" s="4852"/>
      <c r="AL80" s="4852"/>
      <c r="AM80" s="4852"/>
      <c r="AN80" s="4852"/>
      <c r="AO80" s="4852"/>
      <c r="AP80" s="4852"/>
      <c r="AQ80" s="4852"/>
      <c r="AR80" s="4852"/>
      <c r="AS80" s="4852"/>
    </row>
    <row r="81" spans="1:45" x14ac:dyDescent="0.25">
      <c r="A81" s="4855" t="s">
        <v>667</v>
      </c>
      <c r="B81" s="4807"/>
      <c r="C81" s="397"/>
      <c r="D81" s="355"/>
      <c r="E81" s="355"/>
      <c r="F81" s="355"/>
      <c r="G81" s="355"/>
      <c r="H81" s="355"/>
      <c r="I81" s="355"/>
      <c r="J81" s="355"/>
      <c r="K81" s="355"/>
      <c r="L81" s="355"/>
      <c r="M81" s="355"/>
      <c r="N81" s="355"/>
      <c r="O81" s="355"/>
      <c r="P81" s="355"/>
      <c r="Q81" s="355"/>
      <c r="R81" s="355"/>
      <c r="S81" s="356"/>
      <c r="T81" s="356"/>
      <c r="U81" s="355"/>
      <c r="V81" s="355"/>
      <c r="W81" s="355"/>
      <c r="X81" s="395"/>
      <c r="Y81" s="395"/>
      <c r="Z81" s="395"/>
      <c r="AA81" s="395"/>
      <c r="AB81" s="395"/>
      <c r="AC81" s="395"/>
      <c r="AD81" s="395"/>
      <c r="AE81" s="395"/>
      <c r="AF81" s="395"/>
      <c r="AG81" s="395"/>
      <c r="AH81" s="395"/>
      <c r="AI81" s="4852"/>
      <c r="AJ81" s="4852"/>
      <c r="AK81" s="4852"/>
      <c r="AL81" s="4852"/>
      <c r="AM81" s="4852"/>
      <c r="AN81" s="4852"/>
      <c r="AO81" s="4856"/>
      <c r="AP81" s="4856"/>
      <c r="AQ81" s="4856"/>
      <c r="AR81" s="4856"/>
      <c r="AS81" s="4856"/>
    </row>
    <row r="82" spans="1:45" x14ac:dyDescent="0.25">
      <c r="A82" s="398" t="s">
        <v>668</v>
      </c>
      <c r="B82" s="399"/>
      <c r="C82" s="400"/>
      <c r="D82" s="400"/>
      <c r="E82" s="400"/>
      <c r="F82" s="357"/>
      <c r="G82" s="394"/>
      <c r="H82" s="394"/>
      <c r="I82" s="357"/>
      <c r="J82" s="357"/>
      <c r="K82" s="357"/>
      <c r="L82" s="357"/>
      <c r="M82" s="357"/>
      <c r="N82" s="357"/>
      <c r="O82" s="357"/>
      <c r="P82" s="357"/>
      <c r="Q82" s="357"/>
      <c r="R82" s="357"/>
      <c r="S82" s="357"/>
      <c r="T82" s="357"/>
      <c r="U82" s="357"/>
      <c r="V82" s="357"/>
      <c r="W82" s="357"/>
      <c r="X82" s="395"/>
      <c r="Y82" s="395"/>
      <c r="Z82" s="395"/>
      <c r="AA82" s="395"/>
      <c r="AB82" s="395"/>
      <c r="AC82" s="395"/>
      <c r="AD82" s="395"/>
      <c r="AE82" s="395"/>
      <c r="AF82" s="395"/>
      <c r="AG82" s="395"/>
      <c r="AH82" s="395"/>
      <c r="AI82" s="395"/>
      <c r="AJ82" s="395"/>
      <c r="AK82" s="395"/>
      <c r="AL82" s="395"/>
      <c r="AM82" s="395"/>
      <c r="AN82" s="395"/>
      <c r="AO82" s="4852"/>
      <c r="AP82" s="4852"/>
      <c r="AQ82" s="4852"/>
      <c r="AR82" s="4852"/>
      <c r="AS82" s="4852"/>
    </row>
    <row r="83" spans="1:45" x14ac:dyDescent="0.25">
      <c r="A83" s="7466" t="s">
        <v>669</v>
      </c>
      <c r="B83" s="7462"/>
      <c r="C83" s="4854" t="s">
        <v>50</v>
      </c>
      <c r="D83" s="4795" t="s">
        <v>670</v>
      </c>
      <c r="E83" s="4857" t="s">
        <v>671</v>
      </c>
      <c r="F83" s="94"/>
      <c r="G83" s="356"/>
      <c r="H83" s="355"/>
      <c r="I83" s="356"/>
      <c r="J83" s="356"/>
      <c r="K83" s="356"/>
      <c r="L83" s="356"/>
      <c r="M83" s="356"/>
      <c r="N83" s="356"/>
      <c r="O83" s="356"/>
      <c r="P83" s="356"/>
      <c r="Q83" s="356"/>
      <c r="R83" s="356"/>
      <c r="S83" s="356"/>
      <c r="T83" s="356"/>
      <c r="U83" s="356"/>
      <c r="V83" s="356"/>
      <c r="W83" s="356"/>
      <c r="X83" s="355"/>
      <c r="Y83" s="355"/>
      <c r="Z83" s="355"/>
      <c r="AA83" s="355"/>
      <c r="AB83" s="355"/>
      <c r="AC83" s="355"/>
      <c r="AD83" s="355"/>
      <c r="AE83" s="355"/>
      <c r="AF83" s="355"/>
      <c r="AG83" s="355"/>
      <c r="AH83" s="355"/>
      <c r="AI83" s="355"/>
      <c r="AJ83" s="355"/>
      <c r="AK83" s="355"/>
      <c r="AL83" s="355"/>
      <c r="AM83" s="355"/>
      <c r="AN83" s="355"/>
      <c r="AO83" s="4858"/>
      <c r="AP83" s="4858"/>
      <c r="AQ83" s="4858"/>
      <c r="AR83" s="4858"/>
      <c r="AS83" s="4858"/>
    </row>
    <row r="84" spans="1:45" x14ac:dyDescent="0.25">
      <c r="A84" s="7467" t="s">
        <v>672</v>
      </c>
      <c r="B84" s="7468"/>
      <c r="C84" s="4859">
        <f>SUM(D84:E84)</f>
        <v>0</v>
      </c>
      <c r="D84" s="4860"/>
      <c r="E84" s="4807"/>
      <c r="F84" s="401"/>
      <c r="G84" s="356"/>
      <c r="H84" s="355"/>
      <c r="I84" s="356"/>
      <c r="J84" s="356"/>
      <c r="K84" s="356"/>
      <c r="L84" s="356"/>
      <c r="M84" s="356"/>
      <c r="N84" s="356"/>
      <c r="O84" s="356"/>
      <c r="P84" s="356"/>
      <c r="Q84" s="356"/>
      <c r="R84" s="356"/>
      <c r="S84" s="356"/>
      <c r="T84" s="356"/>
      <c r="U84" s="356"/>
      <c r="V84" s="356"/>
      <c r="W84" s="356"/>
      <c r="X84" s="355"/>
      <c r="Y84" s="355"/>
      <c r="Z84" s="355"/>
      <c r="AA84" s="355"/>
      <c r="AB84" s="355"/>
      <c r="AC84" s="355"/>
      <c r="AD84" s="355"/>
      <c r="AE84" s="355"/>
      <c r="AF84" s="355"/>
      <c r="AG84" s="355"/>
      <c r="AH84" s="355"/>
      <c r="AI84" s="355"/>
      <c r="AJ84" s="355"/>
      <c r="AK84" s="355"/>
      <c r="AL84" s="402"/>
      <c r="AM84" s="402"/>
      <c r="AN84" s="402"/>
      <c r="AO84" s="4861"/>
      <c r="AP84" s="4861"/>
      <c r="AQ84" s="4858"/>
      <c r="AR84" s="4858"/>
      <c r="AS84" s="4858"/>
    </row>
    <row r="85" spans="1:45" x14ac:dyDescent="0.25">
      <c r="A85" s="403" t="s">
        <v>673</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147"/>
      <c r="AB85" s="147"/>
      <c r="AC85" s="147"/>
      <c r="AD85" s="147"/>
      <c r="AE85" s="147"/>
      <c r="AF85" s="147"/>
      <c r="AG85" s="147"/>
      <c r="AH85" s="147"/>
      <c r="AI85" s="147"/>
      <c r="AJ85" s="147"/>
      <c r="AK85" s="147"/>
      <c r="AL85" s="147"/>
      <c r="AM85" s="147"/>
      <c r="AN85" s="147"/>
      <c r="AO85" s="147"/>
      <c r="AP85" s="147"/>
      <c r="AQ85" s="147"/>
      <c r="AR85" s="147"/>
      <c r="AS85" s="4862"/>
    </row>
    <row r="86" spans="1:45" x14ac:dyDescent="0.25">
      <c r="A86" s="7469" t="s">
        <v>674</v>
      </c>
      <c r="B86" s="7470"/>
      <c r="C86" s="7475" t="s">
        <v>170</v>
      </c>
      <c r="D86" s="7476"/>
      <c r="E86" s="7477"/>
      <c r="F86" s="7455" t="s">
        <v>667</v>
      </c>
      <c r="G86" s="7480"/>
      <c r="H86" s="7480"/>
      <c r="I86" s="7480"/>
      <c r="J86" s="7480"/>
      <c r="K86" s="7480"/>
      <c r="L86" s="7480"/>
      <c r="M86" s="7480"/>
      <c r="N86" s="7480"/>
      <c r="O86" s="7480"/>
      <c r="P86" s="7480"/>
      <c r="Q86" s="7452"/>
      <c r="R86" s="7463" t="s">
        <v>675</v>
      </c>
      <c r="S86" s="7464"/>
      <c r="T86" s="7458" t="s">
        <v>676</v>
      </c>
      <c r="U86" s="7459"/>
      <c r="V86" s="7460" t="s">
        <v>677</v>
      </c>
      <c r="W86" s="7461"/>
      <c r="X86" s="7461"/>
      <c r="Y86" s="7461"/>
      <c r="Z86" s="7462"/>
      <c r="AA86" s="404"/>
      <c r="AB86" s="404"/>
      <c r="AC86" s="404"/>
      <c r="AD86" s="404"/>
      <c r="AE86" s="404"/>
      <c r="AF86" s="404"/>
      <c r="AG86" s="404"/>
      <c r="AH86" s="404"/>
      <c r="AI86" s="404"/>
      <c r="AJ86" s="404"/>
      <c r="AK86" s="404"/>
      <c r="AL86" s="404"/>
      <c r="AM86" s="404"/>
      <c r="AN86" s="404"/>
      <c r="AO86" s="404"/>
      <c r="AP86" s="404"/>
      <c r="AQ86" s="404"/>
      <c r="AR86" s="404"/>
      <c r="AS86" s="4863"/>
    </row>
    <row r="87" spans="1:45" x14ac:dyDescent="0.25">
      <c r="A87" s="7471"/>
      <c r="B87" s="7472"/>
      <c r="C87" s="7478"/>
      <c r="D87" s="7099"/>
      <c r="E87" s="7479"/>
      <c r="F87" s="7455" t="s">
        <v>173</v>
      </c>
      <c r="G87" s="7452"/>
      <c r="H87" s="7455" t="s">
        <v>160</v>
      </c>
      <c r="I87" s="7452"/>
      <c r="J87" s="7455" t="s">
        <v>161</v>
      </c>
      <c r="K87" s="7452"/>
      <c r="L87" s="7455" t="s">
        <v>175</v>
      </c>
      <c r="M87" s="7452"/>
      <c r="N87" s="7455" t="s">
        <v>176</v>
      </c>
      <c r="O87" s="7452"/>
      <c r="P87" s="7455" t="s">
        <v>177</v>
      </c>
      <c r="Q87" s="7452"/>
      <c r="R87" s="7463" t="s">
        <v>678</v>
      </c>
      <c r="S87" s="7464"/>
      <c r="T87" s="7465" t="s">
        <v>678</v>
      </c>
      <c r="U87" s="7464"/>
      <c r="V87" s="7451" t="s">
        <v>679</v>
      </c>
      <c r="W87" s="7452"/>
      <c r="X87" s="7453" t="s">
        <v>680</v>
      </c>
      <c r="Y87" s="7455" t="s">
        <v>681</v>
      </c>
      <c r="Z87" s="7452"/>
      <c r="AA87" s="404"/>
      <c r="AB87" s="404"/>
      <c r="AC87" s="404"/>
      <c r="AD87" s="404"/>
      <c r="AE87" s="404"/>
      <c r="AF87" s="404"/>
      <c r="AG87" s="404"/>
      <c r="AH87" s="404"/>
      <c r="AI87" s="404"/>
      <c r="AJ87" s="404"/>
      <c r="AK87" s="404"/>
      <c r="AL87" s="404"/>
      <c r="AM87" s="404"/>
      <c r="AN87" s="404"/>
      <c r="AO87" s="404"/>
      <c r="AP87" s="404"/>
      <c r="AQ87" s="404"/>
      <c r="AR87" s="404"/>
      <c r="AS87" s="4863"/>
    </row>
    <row r="88" spans="1:45" ht="21" x14ac:dyDescent="0.25">
      <c r="A88" s="7473"/>
      <c r="B88" s="7474"/>
      <c r="C88" s="4864" t="s">
        <v>55</v>
      </c>
      <c r="D88" s="4865" t="s">
        <v>81</v>
      </c>
      <c r="E88" s="4866" t="s">
        <v>56</v>
      </c>
      <c r="F88" s="4867" t="s">
        <v>81</v>
      </c>
      <c r="G88" s="4868" t="s">
        <v>56</v>
      </c>
      <c r="H88" s="4867" t="s">
        <v>81</v>
      </c>
      <c r="I88" s="4868" t="s">
        <v>56</v>
      </c>
      <c r="J88" s="4867" t="s">
        <v>81</v>
      </c>
      <c r="K88" s="4868" t="s">
        <v>56</v>
      </c>
      <c r="L88" s="4867" t="s">
        <v>81</v>
      </c>
      <c r="M88" s="4868" t="s">
        <v>56</v>
      </c>
      <c r="N88" s="4867" t="s">
        <v>81</v>
      </c>
      <c r="O88" s="4868" t="s">
        <v>56</v>
      </c>
      <c r="P88" s="4867" t="s">
        <v>81</v>
      </c>
      <c r="Q88" s="4868" t="s">
        <v>56</v>
      </c>
      <c r="R88" s="4869" t="s">
        <v>81</v>
      </c>
      <c r="S88" s="4870" t="s">
        <v>56</v>
      </c>
      <c r="T88" s="4869" t="s">
        <v>81</v>
      </c>
      <c r="U88" s="4870" t="s">
        <v>56</v>
      </c>
      <c r="V88" s="4865" t="s">
        <v>682</v>
      </c>
      <c r="W88" s="4865" t="s">
        <v>483</v>
      </c>
      <c r="X88" s="7454"/>
      <c r="Y88" s="4871" t="s">
        <v>683</v>
      </c>
      <c r="Z88" s="4865" t="s">
        <v>684</v>
      </c>
      <c r="AA88" s="404"/>
      <c r="AB88" s="404"/>
      <c r="AC88" s="404"/>
      <c r="AD88" s="404"/>
      <c r="AE88" s="404"/>
      <c r="AF88" s="404"/>
      <c r="AG88" s="404"/>
      <c r="AH88" s="404"/>
      <c r="AI88" s="404"/>
      <c r="AJ88" s="404"/>
      <c r="AK88" s="404"/>
      <c r="AL88" s="404"/>
      <c r="AM88" s="404"/>
      <c r="AN88" s="404"/>
      <c r="AO88" s="404"/>
      <c r="AP88" s="404"/>
      <c r="AQ88" s="404"/>
      <c r="AR88" s="404"/>
      <c r="AS88" s="4872"/>
    </row>
    <row r="89" spans="1:45" x14ac:dyDescent="0.25">
      <c r="A89" s="7456" t="s">
        <v>180</v>
      </c>
      <c r="B89" s="7457"/>
      <c r="C89" s="4873">
        <f>SUM(D89:E89)</f>
        <v>0</v>
      </c>
      <c r="D89" s="4873">
        <f t="shared" ref="D89:E92" si="7">SUM(F89+H89+J89+L89+N89+P89)</f>
        <v>0</v>
      </c>
      <c r="E89" s="4873">
        <f t="shared" si="7"/>
        <v>0</v>
      </c>
      <c r="F89" s="4800"/>
      <c r="G89" s="4874"/>
      <c r="H89" s="4800"/>
      <c r="I89" s="4874"/>
      <c r="J89" s="4800"/>
      <c r="K89" s="4874"/>
      <c r="L89" s="4800"/>
      <c r="M89" s="4874"/>
      <c r="N89" s="4800"/>
      <c r="O89" s="4874"/>
      <c r="P89" s="4800"/>
      <c r="Q89" s="4874"/>
      <c r="R89" s="405"/>
      <c r="S89" s="4875"/>
      <c r="T89" s="405"/>
      <c r="U89" s="4875"/>
      <c r="V89" s="4876"/>
      <c r="W89" s="4876"/>
      <c r="X89" s="4877"/>
      <c r="Y89" s="4877"/>
      <c r="Z89" s="4873"/>
      <c r="AA89" s="406"/>
      <c r="AB89" s="404"/>
      <c r="AC89" s="404"/>
      <c r="AD89" s="404"/>
      <c r="AE89" s="404"/>
      <c r="AF89" s="404"/>
      <c r="AG89" s="404"/>
      <c r="AH89" s="355"/>
      <c r="AI89" s="355"/>
      <c r="AJ89" s="355"/>
      <c r="AK89" s="355"/>
      <c r="AL89" s="404"/>
      <c r="AM89" s="404"/>
      <c r="AN89" s="355"/>
      <c r="AO89" s="404"/>
      <c r="AP89" s="404"/>
      <c r="AQ89" s="404"/>
      <c r="AR89" s="404"/>
      <c r="AS89" s="4878"/>
    </row>
    <row r="90" spans="1:45" x14ac:dyDescent="0.25">
      <c r="A90" s="7290" t="s">
        <v>181</v>
      </c>
      <c r="B90" s="7292"/>
      <c r="C90" s="4879">
        <f>SUM(D90:E90)</f>
        <v>0</v>
      </c>
      <c r="D90" s="4879">
        <f t="shared" si="7"/>
        <v>0</v>
      </c>
      <c r="E90" s="4879">
        <f t="shared" si="7"/>
        <v>0</v>
      </c>
      <c r="F90" s="4802"/>
      <c r="G90" s="4880"/>
      <c r="H90" s="4802"/>
      <c r="I90" s="4880"/>
      <c r="J90" s="4802"/>
      <c r="K90" s="4880"/>
      <c r="L90" s="4802"/>
      <c r="M90" s="4880"/>
      <c r="N90" s="4802"/>
      <c r="O90" s="4880"/>
      <c r="P90" s="4802"/>
      <c r="Q90" s="4880"/>
      <c r="R90" s="4881"/>
      <c r="S90" s="4882"/>
      <c r="T90" s="4881"/>
      <c r="U90" s="4882"/>
      <c r="V90" s="4883"/>
      <c r="W90" s="4883"/>
      <c r="X90" s="4884"/>
      <c r="Y90" s="4884"/>
      <c r="Z90" s="4879"/>
      <c r="AA90" s="406"/>
      <c r="AB90" s="404"/>
      <c r="AC90" s="404"/>
      <c r="AD90" s="404"/>
      <c r="AE90" s="404"/>
      <c r="AF90" s="404"/>
      <c r="AG90" s="404"/>
      <c r="AH90" s="355"/>
      <c r="AI90" s="355"/>
      <c r="AJ90" s="355"/>
      <c r="AK90" s="355"/>
      <c r="AL90" s="404"/>
      <c r="AM90" s="404"/>
      <c r="AN90" s="355"/>
      <c r="AO90" s="404"/>
      <c r="AP90" s="404"/>
      <c r="AQ90" s="404"/>
      <c r="AR90" s="404"/>
      <c r="AS90" s="4878"/>
    </row>
    <row r="91" spans="1:45" x14ac:dyDescent="0.25">
      <c r="A91" s="7290" t="s">
        <v>182</v>
      </c>
      <c r="B91" s="7292"/>
      <c r="C91" s="4879">
        <f>SUM(D91:E91)</f>
        <v>0</v>
      </c>
      <c r="D91" s="4879">
        <f t="shared" si="7"/>
        <v>0</v>
      </c>
      <c r="E91" s="4879">
        <f t="shared" si="7"/>
        <v>0</v>
      </c>
      <c r="F91" s="4802"/>
      <c r="G91" s="4880"/>
      <c r="H91" s="4802"/>
      <c r="I91" s="4880"/>
      <c r="J91" s="4802"/>
      <c r="K91" s="4880"/>
      <c r="L91" s="4802"/>
      <c r="M91" s="4880"/>
      <c r="N91" s="4802"/>
      <c r="O91" s="4880"/>
      <c r="P91" s="4802"/>
      <c r="Q91" s="4880"/>
      <c r="R91" s="4881"/>
      <c r="S91" s="4882"/>
      <c r="T91" s="4881"/>
      <c r="U91" s="4882"/>
      <c r="V91" s="4883"/>
      <c r="W91" s="4883"/>
      <c r="X91" s="4884"/>
      <c r="Y91" s="4884"/>
      <c r="Z91" s="4879"/>
      <c r="AA91" s="406"/>
      <c r="AB91" s="404"/>
      <c r="AC91" s="404"/>
      <c r="AD91" s="404"/>
      <c r="AE91" s="404"/>
      <c r="AF91" s="404"/>
      <c r="AG91" s="404"/>
      <c r="AH91" s="355"/>
      <c r="AI91" s="355"/>
      <c r="AJ91" s="355"/>
      <c r="AK91" s="355"/>
      <c r="AL91" s="404"/>
      <c r="AM91" s="404"/>
      <c r="AN91" s="355"/>
      <c r="AO91" s="404"/>
      <c r="AP91" s="404"/>
      <c r="AQ91" s="404"/>
      <c r="AR91" s="404"/>
      <c r="AS91" s="4878"/>
    </row>
    <row r="92" spans="1:45" x14ac:dyDescent="0.25">
      <c r="A92" s="7444" t="s">
        <v>200</v>
      </c>
      <c r="B92" s="7445"/>
      <c r="C92" s="4885">
        <f>SUM(D92:E92)</f>
        <v>0</v>
      </c>
      <c r="D92" s="4885">
        <f t="shared" si="7"/>
        <v>0</v>
      </c>
      <c r="E92" s="4885">
        <f t="shared" si="7"/>
        <v>0</v>
      </c>
      <c r="F92" s="4803"/>
      <c r="G92" s="4886"/>
      <c r="H92" s="4803"/>
      <c r="I92" s="4886"/>
      <c r="J92" s="4803"/>
      <c r="K92" s="4886"/>
      <c r="L92" s="4803"/>
      <c r="M92" s="4886"/>
      <c r="N92" s="4803"/>
      <c r="O92" s="4886"/>
      <c r="P92" s="4803"/>
      <c r="Q92" s="4886"/>
      <c r="R92" s="4887"/>
      <c r="S92" s="4888"/>
      <c r="T92" s="4887"/>
      <c r="U92" s="4888"/>
      <c r="V92" s="4889"/>
      <c r="W92" s="4889"/>
      <c r="X92" s="4890"/>
      <c r="Y92" s="4891"/>
      <c r="Z92" s="4891"/>
      <c r="AA92" s="406"/>
      <c r="AB92" s="404"/>
      <c r="AC92" s="404"/>
      <c r="AD92" s="404"/>
      <c r="AE92" s="404"/>
      <c r="AF92" s="404"/>
      <c r="AG92" s="404"/>
      <c r="AH92" s="355"/>
      <c r="AI92" s="355"/>
      <c r="AJ92" s="355"/>
      <c r="AK92" s="355"/>
      <c r="AL92" s="404"/>
      <c r="AM92" s="404"/>
      <c r="AN92" s="355"/>
      <c r="AO92" s="404"/>
      <c r="AP92" s="404"/>
      <c r="AQ92" s="404"/>
      <c r="AR92" s="404"/>
      <c r="AS92" s="4878"/>
    </row>
    <row r="93" spans="1:45" x14ac:dyDescent="0.25">
      <c r="A93" s="407" t="s">
        <v>685</v>
      </c>
      <c r="B93" s="408"/>
      <c r="C93" s="408"/>
      <c r="D93" s="408"/>
      <c r="E93" s="408"/>
      <c r="F93" s="408"/>
      <c r="G93" s="409"/>
      <c r="H93" s="409"/>
      <c r="I93" s="408"/>
      <c r="J93" s="408"/>
      <c r="K93" s="408"/>
      <c r="L93" s="408"/>
      <c r="M93" s="408"/>
      <c r="N93" s="408"/>
      <c r="O93" s="408"/>
      <c r="P93" s="408"/>
      <c r="Q93" s="408"/>
      <c r="R93" s="408"/>
      <c r="S93" s="408"/>
      <c r="T93" s="408"/>
      <c r="U93" s="408"/>
      <c r="V93" s="408"/>
      <c r="W93" s="408"/>
      <c r="X93" s="410"/>
      <c r="Y93" s="410"/>
      <c r="Z93" s="410"/>
      <c r="AA93" s="411"/>
      <c r="AB93" s="411"/>
      <c r="AC93" s="411"/>
      <c r="AD93" s="411"/>
      <c r="AE93" s="411"/>
      <c r="AF93" s="411"/>
      <c r="AG93" s="411"/>
      <c r="AH93" s="412"/>
      <c r="AI93" s="412"/>
      <c r="AJ93" s="412"/>
      <c r="AK93" s="412"/>
      <c r="AL93" s="411"/>
      <c r="AM93" s="411"/>
      <c r="AN93" s="412"/>
      <c r="AO93" s="411"/>
      <c r="AP93" s="411"/>
      <c r="AQ93" s="411"/>
      <c r="AR93" s="411"/>
      <c r="AS93" s="413"/>
    </row>
    <row r="94" spans="1:45" x14ac:dyDescent="0.25">
      <c r="A94" s="7192" t="s">
        <v>674</v>
      </c>
      <c r="B94" s="7193"/>
      <c r="C94" s="7192" t="s">
        <v>170</v>
      </c>
      <c r="D94" s="7448"/>
      <c r="E94" s="7193"/>
      <c r="F94" s="7437" t="s">
        <v>686</v>
      </c>
      <c r="G94" s="7450"/>
      <c r="H94" s="7450"/>
      <c r="I94" s="7450"/>
      <c r="J94" s="7450"/>
      <c r="K94" s="7450"/>
      <c r="L94" s="7450"/>
      <c r="M94" s="7450"/>
      <c r="N94" s="7450"/>
      <c r="O94" s="7450"/>
      <c r="P94" s="7450"/>
      <c r="Q94" s="7438"/>
      <c r="R94" s="7439" t="s">
        <v>687</v>
      </c>
      <c r="S94" s="7450"/>
      <c r="T94" s="7450"/>
      <c r="U94" s="7450"/>
      <c r="V94" s="7440"/>
      <c r="W94" s="411"/>
      <c r="X94" s="411"/>
      <c r="Y94" s="411"/>
      <c r="Z94" s="411"/>
      <c r="AA94" s="411"/>
      <c r="AB94" s="411"/>
      <c r="AC94" s="411"/>
      <c r="AD94" s="412"/>
      <c r="AE94" s="412"/>
      <c r="AF94" s="412"/>
      <c r="AG94" s="412"/>
      <c r="AH94" s="411"/>
      <c r="AI94" s="411"/>
      <c r="AJ94" s="412"/>
      <c r="AK94" s="411"/>
      <c r="AL94" s="411"/>
      <c r="AM94" s="411"/>
      <c r="AN94" s="411"/>
      <c r="AO94" s="413"/>
      <c r="AP94" s="413"/>
      <c r="AQ94" s="413"/>
      <c r="AR94" s="413"/>
      <c r="AS94" s="413"/>
    </row>
    <row r="95" spans="1:45" x14ac:dyDescent="0.25">
      <c r="A95" s="7142"/>
      <c r="B95" s="7143"/>
      <c r="C95" s="7446"/>
      <c r="D95" s="7449"/>
      <c r="E95" s="7447"/>
      <c r="F95" s="7437" t="s">
        <v>173</v>
      </c>
      <c r="G95" s="7440"/>
      <c r="H95" s="7437" t="s">
        <v>160</v>
      </c>
      <c r="I95" s="7440"/>
      <c r="J95" s="7437" t="s">
        <v>161</v>
      </c>
      <c r="K95" s="7440"/>
      <c r="L95" s="7437" t="s">
        <v>175</v>
      </c>
      <c r="M95" s="7440"/>
      <c r="N95" s="7437" t="s">
        <v>176</v>
      </c>
      <c r="O95" s="7440"/>
      <c r="P95" s="7437" t="s">
        <v>177</v>
      </c>
      <c r="Q95" s="7438"/>
      <c r="R95" s="7439" t="s">
        <v>679</v>
      </c>
      <c r="S95" s="7440"/>
      <c r="T95" s="7313" t="s">
        <v>680</v>
      </c>
      <c r="U95" s="7437" t="s">
        <v>681</v>
      </c>
      <c r="V95" s="7440"/>
      <c r="W95" s="411"/>
      <c r="X95" s="411"/>
      <c r="Y95" s="411"/>
      <c r="Z95" s="411"/>
      <c r="AA95" s="411"/>
      <c r="AB95" s="411"/>
      <c r="AC95" s="411"/>
      <c r="AD95" s="412"/>
      <c r="AE95" s="412"/>
      <c r="AF95" s="412"/>
      <c r="AG95" s="412"/>
      <c r="AH95" s="411"/>
      <c r="AI95" s="411"/>
      <c r="AJ95" s="412"/>
      <c r="AK95" s="411"/>
      <c r="AL95" s="411"/>
      <c r="AM95" s="411"/>
      <c r="AN95" s="411"/>
      <c r="AO95" s="413"/>
      <c r="AP95" s="413"/>
      <c r="AQ95" s="413"/>
      <c r="AR95" s="413"/>
      <c r="AS95" s="413"/>
    </row>
    <row r="96" spans="1:45" ht="21" x14ac:dyDescent="0.25">
      <c r="A96" s="7446"/>
      <c r="B96" s="7447"/>
      <c r="C96" s="4892" t="s">
        <v>55</v>
      </c>
      <c r="D96" s="4893" t="s">
        <v>81</v>
      </c>
      <c r="E96" s="4894" t="s">
        <v>56</v>
      </c>
      <c r="F96" s="4895" t="s">
        <v>81</v>
      </c>
      <c r="G96" s="4896" t="s">
        <v>56</v>
      </c>
      <c r="H96" s="4895" t="s">
        <v>81</v>
      </c>
      <c r="I96" s="4896" t="s">
        <v>56</v>
      </c>
      <c r="J96" s="4895" t="s">
        <v>81</v>
      </c>
      <c r="K96" s="4896" t="s">
        <v>56</v>
      </c>
      <c r="L96" s="4895" t="s">
        <v>81</v>
      </c>
      <c r="M96" s="4896" t="s">
        <v>56</v>
      </c>
      <c r="N96" s="4895" t="s">
        <v>81</v>
      </c>
      <c r="O96" s="4896" t="s">
        <v>56</v>
      </c>
      <c r="P96" s="4895" t="s">
        <v>81</v>
      </c>
      <c r="Q96" s="4897" t="s">
        <v>56</v>
      </c>
      <c r="R96" s="4896" t="s">
        <v>682</v>
      </c>
      <c r="S96" s="4898" t="s">
        <v>483</v>
      </c>
      <c r="T96" s="7441"/>
      <c r="U96" s="4899" t="s">
        <v>683</v>
      </c>
      <c r="V96" s="4898" t="s">
        <v>684</v>
      </c>
      <c r="W96" s="411"/>
      <c r="X96" s="411"/>
      <c r="Y96" s="411"/>
      <c r="Z96" s="411"/>
      <c r="AA96" s="411"/>
      <c r="AB96" s="411"/>
      <c r="AC96" s="411"/>
      <c r="AD96" s="412"/>
      <c r="AE96" s="412"/>
      <c r="AF96" s="412"/>
      <c r="AG96" s="412"/>
      <c r="AH96" s="411"/>
      <c r="AI96" s="411"/>
      <c r="AJ96" s="412"/>
      <c r="AK96" s="411"/>
      <c r="AL96" s="411"/>
      <c r="AM96" s="411"/>
      <c r="AN96" s="411"/>
      <c r="AO96" s="413"/>
      <c r="AP96" s="413"/>
      <c r="AQ96" s="413"/>
      <c r="AR96" s="413"/>
      <c r="AS96" s="413"/>
    </row>
    <row r="97" spans="1:45" x14ac:dyDescent="0.25">
      <c r="A97" s="7442" t="s">
        <v>180</v>
      </c>
      <c r="B97" s="7443"/>
      <c r="C97" s="4900">
        <f>SUM(D97:E97)</f>
        <v>0</v>
      </c>
      <c r="D97" s="414">
        <f t="shared" ref="D97:E100" si="8">SUM(F97+H97+J97+L97+N97+P97)</f>
        <v>0</v>
      </c>
      <c r="E97" s="4901">
        <f t="shared" si="8"/>
        <v>0</v>
      </c>
      <c r="F97" s="4902"/>
      <c r="G97" s="4903"/>
      <c r="H97" s="4902"/>
      <c r="I97" s="4903"/>
      <c r="J97" s="4902"/>
      <c r="K97" s="4903"/>
      <c r="L97" s="4902"/>
      <c r="M97" s="4903"/>
      <c r="N97" s="4902"/>
      <c r="O97" s="4903"/>
      <c r="P97" s="4902"/>
      <c r="Q97" s="4904"/>
      <c r="R97" s="4905"/>
      <c r="S97" s="4902"/>
      <c r="T97" s="4906"/>
      <c r="U97" s="4906"/>
      <c r="V97" s="4907"/>
      <c r="W97" s="411"/>
      <c r="X97" s="411"/>
      <c r="Y97" s="411"/>
      <c r="Z97" s="411"/>
      <c r="AA97" s="411"/>
      <c r="AB97" s="411"/>
      <c r="AC97" s="411"/>
      <c r="AD97" s="412"/>
      <c r="AE97" s="412"/>
      <c r="AF97" s="412"/>
      <c r="AG97" s="412"/>
      <c r="AH97" s="411"/>
      <c r="AI97" s="411"/>
      <c r="AJ97" s="412"/>
      <c r="AK97" s="411"/>
      <c r="AL97" s="411"/>
      <c r="AM97" s="411"/>
      <c r="AN97" s="411"/>
      <c r="AO97" s="413"/>
      <c r="AP97" s="413"/>
      <c r="AQ97" s="413"/>
      <c r="AR97" s="413"/>
      <c r="AS97" s="413"/>
    </row>
    <row r="98" spans="1:45" x14ac:dyDescent="0.25">
      <c r="A98" s="7422" t="s">
        <v>181</v>
      </c>
      <c r="B98" s="7423"/>
      <c r="C98" s="4908">
        <f>SUM(D98:E98)</f>
        <v>0</v>
      </c>
      <c r="D98" s="415">
        <f t="shared" si="8"/>
        <v>0</v>
      </c>
      <c r="E98" s="4909">
        <f t="shared" si="8"/>
        <v>0</v>
      </c>
      <c r="F98" s="4910"/>
      <c r="G98" s="4911"/>
      <c r="H98" s="4910"/>
      <c r="I98" s="4911"/>
      <c r="J98" s="4910"/>
      <c r="K98" s="4911"/>
      <c r="L98" s="4910"/>
      <c r="M98" s="4911"/>
      <c r="N98" s="4910"/>
      <c r="O98" s="4911"/>
      <c r="P98" s="4910"/>
      <c r="Q98" s="4882"/>
      <c r="R98" s="4912"/>
      <c r="S98" s="4910"/>
      <c r="T98" s="4913"/>
      <c r="U98" s="4913"/>
      <c r="V98" s="4914"/>
      <c r="W98" s="411"/>
      <c r="X98" s="411"/>
      <c r="Y98" s="411"/>
      <c r="Z98" s="411"/>
      <c r="AA98" s="411"/>
      <c r="AB98" s="411"/>
      <c r="AC98" s="411"/>
      <c r="AD98" s="412"/>
      <c r="AE98" s="412"/>
      <c r="AF98" s="412"/>
      <c r="AG98" s="412"/>
      <c r="AH98" s="411"/>
      <c r="AI98" s="411"/>
      <c r="AJ98" s="412"/>
      <c r="AK98" s="411"/>
      <c r="AL98" s="411"/>
      <c r="AM98" s="411"/>
      <c r="AN98" s="411"/>
      <c r="AO98" s="413"/>
      <c r="AP98" s="413"/>
      <c r="AQ98" s="413"/>
      <c r="AR98" s="413"/>
      <c r="AS98" s="413"/>
    </row>
    <row r="99" spans="1:45" x14ac:dyDescent="0.25">
      <c r="A99" s="7422" t="s">
        <v>182</v>
      </c>
      <c r="B99" s="7423"/>
      <c r="C99" s="4908">
        <f>SUM(D99:E99)</f>
        <v>0</v>
      </c>
      <c r="D99" s="415">
        <f t="shared" si="8"/>
        <v>0</v>
      </c>
      <c r="E99" s="4909">
        <f t="shared" si="8"/>
        <v>0</v>
      </c>
      <c r="F99" s="4910"/>
      <c r="G99" s="4911"/>
      <c r="H99" s="4910"/>
      <c r="I99" s="4911"/>
      <c r="J99" s="4910"/>
      <c r="K99" s="4911"/>
      <c r="L99" s="4910"/>
      <c r="M99" s="4911"/>
      <c r="N99" s="4910"/>
      <c r="O99" s="4911"/>
      <c r="P99" s="4910"/>
      <c r="Q99" s="4882"/>
      <c r="R99" s="4912"/>
      <c r="S99" s="4910"/>
      <c r="T99" s="4913"/>
      <c r="U99" s="4913"/>
      <c r="V99" s="4914"/>
      <c r="W99" s="411"/>
      <c r="X99" s="411"/>
      <c r="Y99" s="411"/>
      <c r="Z99" s="411"/>
      <c r="AA99" s="411"/>
      <c r="AB99" s="411"/>
      <c r="AC99" s="411"/>
      <c r="AD99" s="412"/>
      <c r="AE99" s="412"/>
      <c r="AF99" s="412"/>
      <c r="AG99" s="412"/>
      <c r="AH99" s="411"/>
      <c r="AI99" s="411"/>
      <c r="AJ99" s="412"/>
      <c r="AK99" s="411"/>
      <c r="AL99" s="411"/>
      <c r="AM99" s="411"/>
      <c r="AN99" s="411"/>
      <c r="AO99" s="413"/>
      <c r="AP99" s="413"/>
      <c r="AQ99" s="413"/>
      <c r="AR99" s="413"/>
      <c r="AS99" s="413"/>
    </row>
    <row r="100" spans="1:45" x14ac:dyDescent="0.25">
      <c r="A100" s="7424" t="s">
        <v>200</v>
      </c>
      <c r="B100" s="7425"/>
      <c r="C100" s="4915">
        <f>SUM(D100:E100)</f>
        <v>0</v>
      </c>
      <c r="D100" s="4916">
        <f t="shared" si="8"/>
        <v>0</v>
      </c>
      <c r="E100" s="4917">
        <f t="shared" si="8"/>
        <v>0</v>
      </c>
      <c r="F100" s="4918"/>
      <c r="G100" s="4919"/>
      <c r="H100" s="4918"/>
      <c r="I100" s="4919"/>
      <c r="J100" s="4918"/>
      <c r="K100" s="4919"/>
      <c r="L100" s="4918"/>
      <c r="M100" s="4919"/>
      <c r="N100" s="4918"/>
      <c r="O100" s="4919"/>
      <c r="P100" s="4918"/>
      <c r="Q100" s="4888"/>
      <c r="R100" s="4920"/>
      <c r="S100" s="4918"/>
      <c r="T100" s="4921"/>
      <c r="U100" s="4922"/>
      <c r="V100" s="4922"/>
      <c r="W100" s="411"/>
      <c r="X100" s="411"/>
      <c r="Y100" s="411"/>
      <c r="Z100" s="411"/>
      <c r="AA100" s="411"/>
      <c r="AB100" s="411"/>
      <c r="AC100" s="411"/>
      <c r="AD100" s="412"/>
      <c r="AE100" s="412"/>
      <c r="AF100" s="412"/>
      <c r="AG100" s="412"/>
      <c r="AH100" s="411"/>
      <c r="AI100" s="411"/>
      <c r="AJ100" s="412"/>
      <c r="AK100" s="411"/>
      <c r="AL100" s="411"/>
      <c r="AM100" s="411"/>
      <c r="AN100" s="411"/>
      <c r="AO100" s="413"/>
      <c r="AP100" s="413"/>
      <c r="AQ100" s="413"/>
      <c r="AR100" s="413"/>
      <c r="AS100" s="413"/>
    </row>
    <row r="101" spans="1:45" x14ac:dyDescent="0.25">
      <c r="A101" s="416" t="s">
        <v>688</v>
      </c>
      <c r="B101" s="404"/>
      <c r="C101" s="404"/>
      <c r="D101" s="404"/>
      <c r="E101" s="404"/>
      <c r="F101" s="404"/>
      <c r="G101" s="355"/>
      <c r="H101" s="355"/>
      <c r="I101" s="355"/>
      <c r="J101" s="355"/>
      <c r="K101" s="404"/>
      <c r="L101" s="404"/>
      <c r="M101" s="355"/>
      <c r="N101" s="404"/>
      <c r="O101" s="404"/>
      <c r="P101" s="404"/>
      <c r="Q101" s="404"/>
      <c r="R101" s="4923"/>
      <c r="S101" s="4923"/>
      <c r="T101" s="4923"/>
      <c r="U101" s="4924"/>
      <c r="V101" s="4924"/>
      <c r="W101" s="4924"/>
      <c r="X101" s="4924"/>
      <c r="Y101" s="4924"/>
      <c r="Z101" s="4925"/>
      <c r="AA101" s="351"/>
      <c r="AB101" s="351"/>
      <c r="AC101" s="351"/>
      <c r="AD101" s="351"/>
      <c r="AE101" s="351"/>
      <c r="AF101" s="351"/>
      <c r="AG101" s="351"/>
      <c r="AH101" s="351"/>
      <c r="AI101" s="351"/>
      <c r="AJ101" s="351"/>
      <c r="AK101" s="351"/>
      <c r="AL101" s="351"/>
      <c r="AM101" s="351"/>
      <c r="AN101" s="351"/>
      <c r="AO101" s="351"/>
      <c r="AP101" s="351"/>
      <c r="AQ101" s="351"/>
      <c r="AR101" s="351"/>
      <c r="AS101" s="351"/>
    </row>
    <row r="102" spans="1:45" x14ac:dyDescent="0.25">
      <c r="A102" s="7426" t="s">
        <v>689</v>
      </c>
      <c r="B102" s="7359"/>
      <c r="C102" s="7430" t="s">
        <v>50</v>
      </c>
      <c r="D102" s="7431"/>
      <c r="E102" s="7432"/>
      <c r="F102" s="7420" t="s">
        <v>51</v>
      </c>
      <c r="G102" s="7434"/>
      <c r="H102" s="7434"/>
      <c r="I102" s="7434"/>
      <c r="J102" s="7434"/>
      <c r="K102" s="7434"/>
      <c r="L102" s="7434"/>
      <c r="M102" s="7434"/>
      <c r="N102" s="7434"/>
      <c r="O102" s="7421"/>
      <c r="P102" s="417"/>
      <c r="Q102" s="404"/>
      <c r="R102" s="4923"/>
      <c r="S102" s="4923"/>
      <c r="T102" s="4923"/>
      <c r="U102" s="4924"/>
      <c r="V102" s="4924"/>
      <c r="W102" s="4924"/>
      <c r="X102" s="4924"/>
      <c r="Y102" s="4924"/>
      <c r="Z102" s="4925"/>
      <c r="AA102" s="351"/>
      <c r="AB102" s="351"/>
      <c r="AC102" s="351"/>
      <c r="AD102" s="351"/>
      <c r="AE102" s="351"/>
      <c r="AF102" s="351"/>
      <c r="AG102" s="351"/>
      <c r="AH102" s="351"/>
      <c r="AI102" s="351"/>
      <c r="AJ102" s="351"/>
      <c r="AK102" s="351"/>
      <c r="AL102" s="351"/>
      <c r="AM102" s="351"/>
      <c r="AN102" s="351"/>
      <c r="AO102" s="351"/>
      <c r="AP102" s="351"/>
      <c r="AQ102" s="351"/>
      <c r="AR102" s="351"/>
      <c r="AS102" s="351"/>
    </row>
    <row r="103" spans="1:45" x14ac:dyDescent="0.25">
      <c r="A103" s="7427"/>
      <c r="B103" s="7360"/>
      <c r="C103" s="7415"/>
      <c r="D103" s="7433"/>
      <c r="E103" s="7416"/>
      <c r="F103" s="7369" t="s">
        <v>79</v>
      </c>
      <c r="G103" s="7368"/>
      <c r="H103" s="7369" t="s">
        <v>11</v>
      </c>
      <c r="I103" s="7368"/>
      <c r="J103" s="7369" t="s">
        <v>80</v>
      </c>
      <c r="K103" s="7368"/>
      <c r="L103" s="7369" t="s">
        <v>13</v>
      </c>
      <c r="M103" s="7368"/>
      <c r="N103" s="7435" t="s">
        <v>14</v>
      </c>
      <c r="O103" s="7436"/>
      <c r="P103" s="404"/>
      <c r="Q103" s="404"/>
      <c r="R103" s="4923"/>
      <c r="S103" s="4923"/>
      <c r="T103" s="4923"/>
      <c r="U103" s="4924"/>
      <c r="V103" s="4924"/>
      <c r="W103" s="4924"/>
      <c r="X103" s="4924"/>
      <c r="Y103" s="4924"/>
      <c r="Z103" s="4925"/>
      <c r="AA103" s="351"/>
      <c r="AB103" s="351"/>
      <c r="AC103" s="351"/>
      <c r="AD103" s="351"/>
      <c r="AE103" s="351"/>
      <c r="AF103" s="351"/>
      <c r="AG103" s="351"/>
      <c r="AH103" s="351"/>
      <c r="AI103" s="351"/>
      <c r="AJ103" s="351"/>
      <c r="AK103" s="351"/>
      <c r="AL103" s="351"/>
      <c r="AM103" s="351"/>
      <c r="AN103" s="351"/>
      <c r="AO103" s="351"/>
      <c r="AP103" s="351"/>
      <c r="AQ103" s="351"/>
      <c r="AR103" s="351"/>
      <c r="AS103" s="351"/>
    </row>
    <row r="104" spans="1:45" x14ac:dyDescent="0.25">
      <c r="A104" s="7428"/>
      <c r="B104" s="7429"/>
      <c r="C104" s="4926" t="s">
        <v>55</v>
      </c>
      <c r="D104" s="4927" t="s">
        <v>81</v>
      </c>
      <c r="E104" s="4927" t="s">
        <v>56</v>
      </c>
      <c r="F104" s="4927" t="s">
        <v>81</v>
      </c>
      <c r="G104" s="4927" t="s">
        <v>56</v>
      </c>
      <c r="H104" s="4927" t="s">
        <v>81</v>
      </c>
      <c r="I104" s="4927" t="s">
        <v>56</v>
      </c>
      <c r="J104" s="4927" t="s">
        <v>81</v>
      </c>
      <c r="K104" s="4927" t="s">
        <v>56</v>
      </c>
      <c r="L104" s="4927" t="s">
        <v>81</v>
      </c>
      <c r="M104" s="4927" t="s">
        <v>56</v>
      </c>
      <c r="N104" s="4927" t="s">
        <v>81</v>
      </c>
      <c r="O104" s="4927" t="s">
        <v>56</v>
      </c>
      <c r="P104" s="406"/>
      <c r="Q104" s="404"/>
      <c r="R104" s="4923"/>
      <c r="S104" s="4923"/>
      <c r="T104" s="4923"/>
      <c r="U104" s="4924"/>
      <c r="V104" s="4924"/>
      <c r="W104" s="4924"/>
      <c r="X104" s="4924"/>
      <c r="Y104" s="4924"/>
      <c r="Z104" s="4925"/>
      <c r="AA104" s="351"/>
      <c r="AB104" s="351"/>
      <c r="AC104" s="351"/>
      <c r="AD104" s="351"/>
      <c r="AE104" s="351"/>
      <c r="AF104" s="351"/>
      <c r="AG104" s="351"/>
      <c r="AH104" s="351"/>
      <c r="AI104" s="351"/>
      <c r="AJ104" s="351"/>
      <c r="AK104" s="351"/>
      <c r="AL104" s="351"/>
      <c r="AM104" s="351"/>
      <c r="AN104" s="351"/>
      <c r="AO104" s="351"/>
      <c r="AP104" s="351"/>
      <c r="AQ104" s="351"/>
      <c r="AR104" s="351"/>
      <c r="AS104" s="351"/>
    </row>
    <row r="105" spans="1:45" x14ac:dyDescent="0.25">
      <c r="A105" s="7420" t="s">
        <v>667</v>
      </c>
      <c r="B105" s="7421"/>
      <c r="C105" s="4928">
        <f>SUM(D105:E105)</f>
        <v>0</v>
      </c>
      <c r="D105" s="4929">
        <f>SUM(F105+H105+J105+L105+N105)</f>
        <v>0</v>
      </c>
      <c r="E105" s="4930">
        <f>SUM(G105+I105+K105+M105+O105)</f>
        <v>0</v>
      </c>
      <c r="F105" s="4931"/>
      <c r="G105" s="4932"/>
      <c r="H105" s="4931"/>
      <c r="I105" s="4932"/>
      <c r="J105" s="4931"/>
      <c r="K105" s="4933"/>
      <c r="L105" s="4931"/>
      <c r="M105" s="4933"/>
      <c r="N105" s="4931"/>
      <c r="O105" s="4933"/>
      <c r="P105" s="406"/>
      <c r="Q105" s="404"/>
      <c r="R105" s="4923"/>
      <c r="S105" s="4923"/>
      <c r="T105" s="4923"/>
      <c r="U105" s="4924"/>
      <c r="V105" s="4924"/>
      <c r="W105" s="4924"/>
      <c r="X105" s="4924"/>
      <c r="Y105" s="4924"/>
      <c r="Z105" s="4925"/>
      <c r="AA105" s="351"/>
      <c r="AB105" s="351"/>
      <c r="AC105" s="351"/>
      <c r="AD105" s="351"/>
      <c r="AE105" s="351"/>
      <c r="AF105" s="351"/>
      <c r="AG105" s="351"/>
      <c r="AH105" s="351"/>
      <c r="AI105" s="351"/>
      <c r="AJ105" s="351"/>
      <c r="AK105" s="351"/>
      <c r="AL105" s="351"/>
      <c r="AM105" s="351"/>
      <c r="AN105" s="351"/>
      <c r="AO105" s="351"/>
      <c r="AP105" s="351"/>
      <c r="AQ105" s="351"/>
      <c r="AR105" s="351"/>
      <c r="AS105" s="351"/>
    </row>
    <row r="106" spans="1:45" x14ac:dyDescent="0.25">
      <c r="A106" s="393" t="s">
        <v>690</v>
      </c>
      <c r="B106" s="4934"/>
      <c r="C106" s="393"/>
      <c r="D106" s="393"/>
      <c r="E106" s="393"/>
      <c r="F106" s="393"/>
      <c r="G106" s="393"/>
      <c r="H106" s="418"/>
      <c r="I106" s="419"/>
      <c r="J106" s="419"/>
      <c r="K106" s="420"/>
      <c r="L106" s="420"/>
      <c r="M106" s="420"/>
      <c r="N106" s="420"/>
      <c r="O106" s="420"/>
      <c r="P106" s="419"/>
      <c r="Q106" s="419"/>
      <c r="R106" s="419"/>
      <c r="S106" s="419"/>
      <c r="T106" s="404"/>
      <c r="U106" s="404"/>
      <c r="V106" s="404"/>
      <c r="W106" s="404"/>
      <c r="X106" s="355"/>
      <c r="Y106" s="355"/>
      <c r="Z106" s="355"/>
      <c r="AA106" s="355"/>
      <c r="AB106" s="404"/>
      <c r="AC106" s="404"/>
      <c r="AD106" s="355"/>
      <c r="AE106" s="404"/>
      <c r="AF106" s="404"/>
      <c r="AG106" s="404"/>
      <c r="AH106" s="364"/>
      <c r="AI106" s="404"/>
      <c r="AJ106" s="404"/>
      <c r="AK106" s="404"/>
      <c r="AL106" s="114"/>
      <c r="AM106" s="421"/>
      <c r="AN106" s="4935"/>
      <c r="AO106" s="4924"/>
      <c r="AP106" s="4924"/>
      <c r="AQ106" s="4924"/>
      <c r="AR106" s="4924"/>
      <c r="AS106" s="4924"/>
    </row>
    <row r="107" spans="1:45" x14ac:dyDescent="0.25">
      <c r="A107" s="7403" t="s">
        <v>218</v>
      </c>
      <c r="B107" s="7404"/>
      <c r="C107" s="7403" t="s">
        <v>50</v>
      </c>
      <c r="D107" s="7400"/>
      <c r="E107" s="7404"/>
      <c r="F107" s="7405" t="s">
        <v>667</v>
      </c>
      <c r="G107" s="7406"/>
      <c r="H107" s="7406"/>
      <c r="I107" s="7406"/>
      <c r="J107" s="7406"/>
      <c r="K107" s="7406"/>
      <c r="L107" s="7406"/>
      <c r="M107" s="7406"/>
      <c r="N107" s="7406"/>
      <c r="O107" s="7406"/>
      <c r="P107" s="7406"/>
      <c r="Q107" s="7406"/>
      <c r="R107" s="7406"/>
      <c r="S107" s="7406"/>
      <c r="T107" s="7406"/>
      <c r="U107" s="7406"/>
      <c r="V107" s="7406"/>
      <c r="W107" s="7406"/>
      <c r="X107" s="7406"/>
      <c r="Y107" s="7406"/>
      <c r="Z107" s="7406"/>
      <c r="AA107" s="7406"/>
      <c r="AB107" s="7406"/>
      <c r="AC107" s="7406"/>
      <c r="AD107" s="7406"/>
      <c r="AE107" s="7406"/>
      <c r="AF107" s="7406"/>
      <c r="AG107" s="7407"/>
      <c r="AH107" s="422"/>
      <c r="AI107" s="355"/>
      <c r="AJ107" s="355"/>
      <c r="AK107" s="355"/>
      <c r="AL107" s="4936"/>
      <c r="AM107" s="4936"/>
      <c r="AN107" s="4936"/>
      <c r="AO107" s="4936"/>
      <c r="AP107" s="4936"/>
      <c r="AQ107" s="4936"/>
      <c r="AR107" s="4936"/>
      <c r="AS107" s="4936"/>
    </row>
    <row r="108" spans="1:45" x14ac:dyDescent="0.25">
      <c r="A108" s="7110"/>
      <c r="B108" s="7111"/>
      <c r="C108" s="7110"/>
      <c r="D108" s="7401"/>
      <c r="E108" s="7111"/>
      <c r="F108" s="7412" t="s">
        <v>72</v>
      </c>
      <c r="G108" s="7412"/>
      <c r="H108" s="7412" t="s">
        <v>691</v>
      </c>
      <c r="I108" s="7412"/>
      <c r="J108" s="7412" t="s">
        <v>129</v>
      </c>
      <c r="K108" s="7412"/>
      <c r="L108" s="7412" t="s">
        <v>130</v>
      </c>
      <c r="M108" s="7412"/>
      <c r="N108" s="7412" t="s">
        <v>131</v>
      </c>
      <c r="O108" s="7412"/>
      <c r="P108" s="7412" t="s">
        <v>132</v>
      </c>
      <c r="Q108" s="7412"/>
      <c r="R108" s="7412" t="s">
        <v>133</v>
      </c>
      <c r="S108" s="7412"/>
      <c r="T108" s="7412" t="s">
        <v>134</v>
      </c>
      <c r="U108" s="7412"/>
      <c r="V108" s="7412" t="s">
        <v>135</v>
      </c>
      <c r="W108" s="7412"/>
      <c r="X108" s="7412" t="s">
        <v>136</v>
      </c>
      <c r="Y108" s="7412"/>
      <c r="Z108" s="7369" t="s">
        <v>137</v>
      </c>
      <c r="AA108" s="7368"/>
      <c r="AB108" s="7369" t="s">
        <v>138</v>
      </c>
      <c r="AC108" s="7368"/>
      <c r="AD108" s="7369" t="s">
        <v>139</v>
      </c>
      <c r="AE108" s="7368"/>
      <c r="AF108" s="7369" t="s">
        <v>140</v>
      </c>
      <c r="AG108" s="7368"/>
      <c r="AH108" s="355"/>
      <c r="AI108" s="355"/>
      <c r="AJ108" s="355"/>
      <c r="AK108" s="355"/>
      <c r="AL108" s="4936"/>
      <c r="AM108" s="4936"/>
      <c r="AN108" s="4936"/>
      <c r="AO108" s="4936"/>
      <c r="AP108" s="4936"/>
      <c r="AQ108" s="4936"/>
      <c r="AR108" s="4936"/>
      <c r="AS108" s="4936"/>
    </row>
    <row r="109" spans="1:45" x14ac:dyDescent="0.25">
      <c r="A109" s="7415"/>
      <c r="B109" s="7416"/>
      <c r="C109" s="4937" t="s">
        <v>55</v>
      </c>
      <c r="D109" s="4937" t="s">
        <v>81</v>
      </c>
      <c r="E109" s="4938" t="s">
        <v>56</v>
      </c>
      <c r="F109" s="4939" t="s">
        <v>81</v>
      </c>
      <c r="G109" s="4940" t="s">
        <v>56</v>
      </c>
      <c r="H109" s="4939" t="s">
        <v>81</v>
      </c>
      <c r="I109" s="4940" t="s">
        <v>56</v>
      </c>
      <c r="J109" s="4939" t="s">
        <v>81</v>
      </c>
      <c r="K109" s="4940" t="s">
        <v>56</v>
      </c>
      <c r="L109" s="4939" t="s">
        <v>81</v>
      </c>
      <c r="M109" s="4940" t="s">
        <v>56</v>
      </c>
      <c r="N109" s="4939" t="s">
        <v>81</v>
      </c>
      <c r="O109" s="4940" t="s">
        <v>56</v>
      </c>
      <c r="P109" s="4939" t="s">
        <v>81</v>
      </c>
      <c r="Q109" s="4940" t="s">
        <v>56</v>
      </c>
      <c r="R109" s="4939" t="s">
        <v>81</v>
      </c>
      <c r="S109" s="4940" t="s">
        <v>56</v>
      </c>
      <c r="T109" s="4939" t="s">
        <v>81</v>
      </c>
      <c r="U109" s="4940" t="s">
        <v>56</v>
      </c>
      <c r="V109" s="4939" t="s">
        <v>81</v>
      </c>
      <c r="W109" s="4940" t="s">
        <v>56</v>
      </c>
      <c r="X109" s="4939" t="s">
        <v>81</v>
      </c>
      <c r="Y109" s="4940" t="s">
        <v>56</v>
      </c>
      <c r="Z109" s="4939" t="s">
        <v>81</v>
      </c>
      <c r="AA109" s="4940" t="s">
        <v>56</v>
      </c>
      <c r="AB109" s="4939" t="s">
        <v>81</v>
      </c>
      <c r="AC109" s="4940" t="s">
        <v>56</v>
      </c>
      <c r="AD109" s="4939" t="s">
        <v>81</v>
      </c>
      <c r="AE109" s="4940" t="s">
        <v>56</v>
      </c>
      <c r="AF109" s="4939" t="s">
        <v>81</v>
      </c>
      <c r="AG109" s="4940" t="s">
        <v>56</v>
      </c>
      <c r="AH109" s="423"/>
      <c r="AI109" s="355"/>
      <c r="AJ109" s="355"/>
      <c r="AK109" s="355"/>
      <c r="AL109" s="4936"/>
      <c r="AM109" s="4936"/>
      <c r="AN109" s="4936"/>
      <c r="AO109" s="4936"/>
      <c r="AP109" s="4936"/>
      <c r="AQ109" s="4936"/>
      <c r="AR109" s="4936"/>
      <c r="AS109" s="4936"/>
    </row>
    <row r="110" spans="1:45" x14ac:dyDescent="0.25">
      <c r="A110" s="7413" t="s">
        <v>692</v>
      </c>
      <c r="B110" s="7414"/>
      <c r="C110" s="4941">
        <f t="shared" ref="C110:C115" si="9">SUM(D110:E110)</f>
        <v>0</v>
      </c>
      <c r="D110" s="4941">
        <f t="shared" ref="D110:E115" si="10">SUM(F110+H110+J110+L110+N110+P110+R110+T110+V110+X110+Z110+AB110+AD110+AF110)</f>
        <v>0</v>
      </c>
      <c r="E110" s="4942">
        <f t="shared" si="10"/>
        <v>0</v>
      </c>
      <c r="F110" s="4800"/>
      <c r="G110" s="4800"/>
      <c r="H110" s="4800"/>
      <c r="I110" s="4800"/>
      <c r="J110" s="4800"/>
      <c r="K110" s="4800"/>
      <c r="L110" s="4800"/>
      <c r="M110" s="4800"/>
      <c r="N110" s="4800"/>
      <c r="O110" s="4800"/>
      <c r="P110" s="4800"/>
      <c r="Q110" s="4800"/>
      <c r="R110" s="4800"/>
      <c r="S110" s="4800"/>
      <c r="T110" s="4800"/>
      <c r="U110" s="4800"/>
      <c r="V110" s="4800"/>
      <c r="W110" s="4800"/>
      <c r="X110" s="4800"/>
      <c r="Y110" s="4800"/>
      <c r="Z110" s="4800"/>
      <c r="AA110" s="4800"/>
      <c r="AB110" s="4800"/>
      <c r="AC110" s="4800"/>
      <c r="AD110" s="4800"/>
      <c r="AE110" s="4800"/>
      <c r="AF110" s="4800"/>
      <c r="AG110" s="4943"/>
      <c r="AH110" s="363"/>
      <c r="AI110" s="424"/>
      <c r="AJ110" s="355"/>
      <c r="AK110" s="402"/>
      <c r="AL110" s="4944"/>
      <c r="AM110" s="4944"/>
      <c r="AN110" s="4944"/>
      <c r="AO110" s="4944"/>
      <c r="AP110" s="4944"/>
      <c r="AQ110" s="4944"/>
      <c r="AR110" s="4944"/>
      <c r="AS110" s="4944"/>
    </row>
    <row r="111" spans="1:45" x14ac:dyDescent="0.25">
      <c r="A111" s="7400" t="s">
        <v>693</v>
      </c>
      <c r="B111" s="4945" t="s">
        <v>694</v>
      </c>
      <c r="C111" s="4873">
        <f t="shared" si="9"/>
        <v>0</v>
      </c>
      <c r="D111" s="4873">
        <f t="shared" si="10"/>
        <v>0</v>
      </c>
      <c r="E111" s="4873">
        <f t="shared" si="10"/>
        <v>0</v>
      </c>
      <c r="F111" s="4943"/>
      <c r="G111" s="4943"/>
      <c r="H111" s="4943"/>
      <c r="I111" s="4943"/>
      <c r="J111" s="4943"/>
      <c r="K111" s="4943"/>
      <c r="L111" s="4943"/>
      <c r="M111" s="4943"/>
      <c r="N111" s="4943"/>
      <c r="O111" s="4943"/>
      <c r="P111" s="4943"/>
      <c r="Q111" s="4943"/>
      <c r="R111" s="4943"/>
      <c r="S111" s="4943"/>
      <c r="T111" s="4943"/>
      <c r="U111" s="4943"/>
      <c r="V111" s="4943"/>
      <c r="W111" s="4943"/>
      <c r="X111" s="4943"/>
      <c r="Y111" s="4943"/>
      <c r="Z111" s="4943"/>
      <c r="AA111" s="4943"/>
      <c r="AB111" s="4943"/>
      <c r="AC111" s="4943"/>
      <c r="AD111" s="4943"/>
      <c r="AE111" s="4943"/>
      <c r="AF111" s="4943"/>
      <c r="AG111" s="4943"/>
      <c r="AH111" s="363"/>
      <c r="AI111" s="355"/>
      <c r="AJ111" s="402"/>
      <c r="AK111" s="4946"/>
      <c r="AL111" s="4944"/>
      <c r="AM111" s="4944"/>
      <c r="AN111" s="4944"/>
      <c r="AO111" s="4944"/>
      <c r="AP111" s="4944"/>
      <c r="AQ111" s="4944"/>
      <c r="AR111" s="4944"/>
      <c r="AS111" s="4944"/>
    </row>
    <row r="112" spans="1:45" x14ac:dyDescent="0.25">
      <c r="A112" s="7401"/>
      <c r="B112" s="4947" t="s">
        <v>695</v>
      </c>
      <c r="C112" s="4879"/>
      <c r="D112" s="4879">
        <f t="shared" si="10"/>
        <v>0</v>
      </c>
      <c r="E112" s="4879">
        <f t="shared" si="10"/>
        <v>0</v>
      </c>
      <c r="F112" s="2133"/>
      <c r="G112" s="2133"/>
      <c r="H112" s="2133"/>
      <c r="I112" s="2133"/>
      <c r="J112" s="2133"/>
      <c r="K112" s="2133"/>
      <c r="L112" s="2133"/>
      <c r="M112" s="2133"/>
      <c r="N112" s="2133"/>
      <c r="O112" s="2133"/>
      <c r="P112" s="2133"/>
      <c r="Q112" s="2133"/>
      <c r="R112" s="2133"/>
      <c r="S112" s="2133"/>
      <c r="T112" s="2133"/>
      <c r="U112" s="2133"/>
      <c r="V112" s="2133"/>
      <c r="W112" s="2133"/>
      <c r="X112" s="2133"/>
      <c r="Y112" s="2133"/>
      <c r="Z112" s="2133"/>
      <c r="AA112" s="2133"/>
      <c r="AB112" s="2133"/>
      <c r="AC112" s="2133"/>
      <c r="AD112" s="2133"/>
      <c r="AE112" s="2133"/>
      <c r="AF112" s="2133"/>
      <c r="AG112" s="2133"/>
      <c r="AH112" s="425"/>
      <c r="AI112" s="355"/>
      <c r="AJ112" s="4948"/>
      <c r="AK112" s="4861"/>
      <c r="AL112" s="4861"/>
      <c r="AM112" s="4861"/>
      <c r="AN112" s="4861"/>
      <c r="AO112" s="4861"/>
      <c r="AP112" s="4861"/>
      <c r="AQ112" s="4861"/>
      <c r="AR112" s="4861"/>
      <c r="AS112" s="4861"/>
    </row>
    <row r="113" spans="1:45" x14ac:dyDescent="0.25">
      <c r="A113" s="7401"/>
      <c r="B113" s="4947" t="s">
        <v>696</v>
      </c>
      <c r="C113" s="4879">
        <f t="shared" si="9"/>
        <v>0</v>
      </c>
      <c r="D113" s="4879">
        <f t="shared" si="10"/>
        <v>0</v>
      </c>
      <c r="E113" s="4879">
        <f t="shared" si="10"/>
        <v>0</v>
      </c>
      <c r="F113" s="2133"/>
      <c r="G113" s="2133"/>
      <c r="H113" s="2133"/>
      <c r="I113" s="2133"/>
      <c r="J113" s="2133"/>
      <c r="K113" s="2133"/>
      <c r="L113" s="2133"/>
      <c r="M113" s="2133"/>
      <c r="N113" s="2133"/>
      <c r="O113" s="2133"/>
      <c r="P113" s="2133"/>
      <c r="Q113" s="2133"/>
      <c r="R113" s="2133"/>
      <c r="S113" s="2133"/>
      <c r="T113" s="2133"/>
      <c r="U113" s="2133"/>
      <c r="V113" s="2133"/>
      <c r="W113" s="2133"/>
      <c r="X113" s="2133"/>
      <c r="Y113" s="2133"/>
      <c r="Z113" s="2133"/>
      <c r="AA113" s="2133"/>
      <c r="AB113" s="2133"/>
      <c r="AC113" s="2133"/>
      <c r="AD113" s="2133"/>
      <c r="AE113" s="2133"/>
      <c r="AF113" s="2133"/>
      <c r="AG113" s="2133"/>
      <c r="AH113" s="363"/>
      <c r="AI113" s="355"/>
      <c r="AJ113" s="4949"/>
      <c r="AK113" s="402"/>
      <c r="AL113" s="4861"/>
      <c r="AM113" s="4861"/>
      <c r="AN113" s="4861"/>
      <c r="AO113" s="4861"/>
      <c r="AP113" s="4861"/>
      <c r="AQ113" s="4861"/>
      <c r="AR113" s="4861"/>
      <c r="AS113" s="4861"/>
    </row>
    <row r="114" spans="1:45" ht="23.25" customHeight="1" x14ac:dyDescent="0.25">
      <c r="A114" s="7401"/>
      <c r="B114" s="4950" t="s">
        <v>697</v>
      </c>
      <c r="C114" s="4879">
        <f t="shared" si="9"/>
        <v>0</v>
      </c>
      <c r="D114" s="4879">
        <f t="shared" si="10"/>
        <v>0</v>
      </c>
      <c r="E114" s="4879">
        <f t="shared" si="10"/>
        <v>0</v>
      </c>
      <c r="F114" s="2133"/>
      <c r="G114" s="2133"/>
      <c r="H114" s="2133"/>
      <c r="I114" s="2133"/>
      <c r="J114" s="2133"/>
      <c r="K114" s="2133"/>
      <c r="L114" s="2133"/>
      <c r="M114" s="2133"/>
      <c r="N114" s="2133"/>
      <c r="O114" s="2133"/>
      <c r="P114" s="2133"/>
      <c r="Q114" s="2133"/>
      <c r="R114" s="2133"/>
      <c r="S114" s="2133"/>
      <c r="T114" s="2133"/>
      <c r="U114" s="2133"/>
      <c r="V114" s="2133"/>
      <c r="W114" s="2133"/>
      <c r="X114" s="2133"/>
      <c r="Y114" s="2133"/>
      <c r="Z114" s="2133"/>
      <c r="AA114" s="2133"/>
      <c r="AB114" s="2133"/>
      <c r="AC114" s="2133"/>
      <c r="AD114" s="2133"/>
      <c r="AE114" s="2133"/>
      <c r="AF114" s="2133"/>
      <c r="AG114" s="2133"/>
      <c r="AH114" s="363"/>
      <c r="AI114" s="355"/>
      <c r="AJ114" s="4951"/>
      <c r="AK114" s="4946"/>
      <c r="AL114" s="4861"/>
      <c r="AM114" s="4861"/>
      <c r="AN114" s="4861"/>
      <c r="AO114" s="4861"/>
      <c r="AP114" s="4861"/>
      <c r="AQ114" s="4861"/>
      <c r="AR114" s="4861"/>
      <c r="AS114" s="4861"/>
    </row>
    <row r="115" spans="1:45" x14ac:dyDescent="0.25">
      <c r="A115" s="7402"/>
      <c r="B115" s="4952" t="s">
        <v>148</v>
      </c>
      <c r="C115" s="4953">
        <f t="shared" si="9"/>
        <v>0</v>
      </c>
      <c r="D115" s="4953">
        <f t="shared" si="10"/>
        <v>0</v>
      </c>
      <c r="E115" s="4953">
        <f t="shared" si="10"/>
        <v>0</v>
      </c>
      <c r="F115" s="2128"/>
      <c r="G115" s="2128"/>
      <c r="H115" s="2128"/>
      <c r="I115" s="2128"/>
      <c r="J115" s="2128"/>
      <c r="K115" s="2128"/>
      <c r="L115" s="2128"/>
      <c r="M115" s="2128"/>
      <c r="N115" s="2128"/>
      <c r="O115" s="2128"/>
      <c r="P115" s="2128"/>
      <c r="Q115" s="2128"/>
      <c r="R115" s="2128"/>
      <c r="S115" s="2128"/>
      <c r="T115" s="2128"/>
      <c r="U115" s="2128"/>
      <c r="V115" s="2128"/>
      <c r="W115" s="2128"/>
      <c r="X115" s="2128"/>
      <c r="Y115" s="2128"/>
      <c r="Z115" s="2128"/>
      <c r="AA115" s="2128"/>
      <c r="AB115" s="2128"/>
      <c r="AC115" s="2128"/>
      <c r="AD115" s="2128"/>
      <c r="AE115" s="2128"/>
      <c r="AF115" s="2128"/>
      <c r="AG115" s="2128"/>
      <c r="AH115" s="363"/>
      <c r="AI115" s="355"/>
      <c r="AJ115" s="4949"/>
      <c r="AK115" s="4949"/>
      <c r="AL115" s="4861"/>
      <c r="AM115" s="4861"/>
      <c r="AN115" s="4861"/>
      <c r="AO115" s="4861"/>
      <c r="AP115" s="4861"/>
      <c r="AQ115" s="4861"/>
      <c r="AR115" s="4861"/>
      <c r="AS115" s="4861"/>
    </row>
    <row r="116" spans="1:45" x14ac:dyDescent="0.25">
      <c r="A116" s="393" t="s">
        <v>698</v>
      </c>
      <c r="B116" s="393"/>
      <c r="C116" s="393"/>
      <c r="D116" s="393"/>
      <c r="E116" s="393"/>
      <c r="F116" s="426"/>
      <c r="G116" s="393"/>
      <c r="H116" s="418"/>
      <c r="I116" s="419"/>
      <c r="J116" s="418"/>
      <c r="K116" s="419"/>
      <c r="L116" s="418"/>
      <c r="M116" s="419"/>
      <c r="N116" s="418"/>
      <c r="O116" s="419"/>
      <c r="P116" s="418"/>
      <c r="Q116" s="419"/>
      <c r="R116" s="418"/>
      <c r="S116" s="419"/>
      <c r="T116" s="418"/>
      <c r="U116" s="419"/>
      <c r="V116" s="419"/>
      <c r="W116" s="420"/>
      <c r="X116" s="420"/>
      <c r="Y116" s="420"/>
      <c r="Z116" s="420"/>
      <c r="AA116" s="420"/>
      <c r="AB116" s="419"/>
      <c r="AC116" s="419"/>
      <c r="AD116" s="419"/>
      <c r="AE116" s="419"/>
      <c r="AF116" s="419"/>
      <c r="AG116" s="419"/>
      <c r="AH116" s="424"/>
      <c r="AI116" s="424"/>
      <c r="AJ116" s="395"/>
      <c r="AK116" s="427"/>
      <c r="AL116" s="395"/>
      <c r="AM116" s="395"/>
      <c r="AN116" s="4852"/>
      <c r="AO116" s="4852"/>
      <c r="AP116" s="4852"/>
      <c r="AQ116" s="4852"/>
      <c r="AR116" s="4852"/>
      <c r="AS116" s="4852"/>
    </row>
    <row r="117" spans="1:45" x14ac:dyDescent="0.25">
      <c r="A117" s="7403" t="s">
        <v>218</v>
      </c>
      <c r="B117" s="7404"/>
      <c r="C117" s="7417" t="s">
        <v>50</v>
      </c>
      <c r="D117" s="7417"/>
      <c r="E117" s="7417"/>
      <c r="F117" s="7419" t="s">
        <v>699</v>
      </c>
      <c r="G117" s="7419"/>
      <c r="H117" s="7419"/>
      <c r="I117" s="7419"/>
      <c r="J117" s="7419"/>
      <c r="K117" s="7419"/>
      <c r="L117" s="7419"/>
      <c r="M117" s="7419"/>
      <c r="N117" s="7419"/>
      <c r="O117" s="7419"/>
      <c r="P117" s="7419"/>
      <c r="Q117" s="7419"/>
      <c r="R117" s="7419"/>
      <c r="S117" s="7419"/>
      <c r="T117" s="7419"/>
      <c r="U117" s="7419"/>
      <c r="V117" s="7419"/>
      <c r="W117" s="7419"/>
      <c r="X117" s="7419"/>
      <c r="Y117" s="7419"/>
      <c r="Z117" s="7419"/>
      <c r="AA117" s="7419"/>
      <c r="AB117" s="7419"/>
      <c r="AC117" s="7419"/>
      <c r="AD117" s="7419"/>
      <c r="AE117" s="7419"/>
      <c r="AF117" s="7419"/>
      <c r="AG117" s="7419"/>
      <c r="AH117" s="7408" t="s">
        <v>700</v>
      </c>
      <c r="AI117" s="7408"/>
      <c r="AJ117" s="7408"/>
      <c r="AK117" s="7408"/>
      <c r="AL117" s="4954"/>
      <c r="AM117" s="4861"/>
      <c r="AN117" s="4861"/>
      <c r="AO117" s="4861"/>
      <c r="AP117" s="4861"/>
      <c r="AQ117" s="4861"/>
      <c r="AR117" s="4861"/>
      <c r="AS117" s="4861"/>
    </row>
    <row r="118" spans="1:45" x14ac:dyDescent="0.25">
      <c r="A118" s="7110"/>
      <c r="B118" s="7111"/>
      <c r="C118" s="7418"/>
      <c r="D118" s="7418"/>
      <c r="E118" s="7418"/>
      <c r="F118" s="7412" t="s">
        <v>72</v>
      </c>
      <c r="G118" s="7412"/>
      <c r="H118" s="7412" t="s">
        <v>691</v>
      </c>
      <c r="I118" s="7412"/>
      <c r="J118" s="7409" t="s">
        <v>129</v>
      </c>
      <c r="K118" s="7409"/>
      <c r="L118" s="7409" t="s">
        <v>130</v>
      </c>
      <c r="M118" s="7409"/>
      <c r="N118" s="7409" t="s">
        <v>131</v>
      </c>
      <c r="O118" s="7409"/>
      <c r="P118" s="7409" t="s">
        <v>132</v>
      </c>
      <c r="Q118" s="7409"/>
      <c r="R118" s="7412" t="s">
        <v>133</v>
      </c>
      <c r="S118" s="7412"/>
      <c r="T118" s="7409" t="s">
        <v>134</v>
      </c>
      <c r="U118" s="7409"/>
      <c r="V118" s="7409" t="s">
        <v>135</v>
      </c>
      <c r="W118" s="7409"/>
      <c r="X118" s="7409" t="s">
        <v>136</v>
      </c>
      <c r="Y118" s="7409"/>
      <c r="Z118" s="7409" t="s">
        <v>137</v>
      </c>
      <c r="AA118" s="7409"/>
      <c r="AB118" s="7409" t="s">
        <v>138</v>
      </c>
      <c r="AC118" s="7409"/>
      <c r="AD118" s="7409" t="s">
        <v>139</v>
      </c>
      <c r="AE118" s="7409"/>
      <c r="AF118" s="7409" t="s">
        <v>140</v>
      </c>
      <c r="AG118" s="7409"/>
      <c r="AH118" s="7387" t="s">
        <v>701</v>
      </c>
      <c r="AI118" s="7387" t="s">
        <v>702</v>
      </c>
      <c r="AJ118" s="7387" t="s">
        <v>703</v>
      </c>
      <c r="AK118" s="7410" t="s">
        <v>704</v>
      </c>
      <c r="AL118" s="4955"/>
      <c r="AM118" s="4861"/>
      <c r="AN118" s="4861"/>
      <c r="AO118" s="4861"/>
      <c r="AP118" s="4861"/>
      <c r="AQ118" s="4861"/>
      <c r="AR118" s="4861"/>
      <c r="AS118" s="4861"/>
    </row>
    <row r="119" spans="1:45" x14ac:dyDescent="0.25">
      <c r="A119" s="7415"/>
      <c r="B119" s="7416"/>
      <c r="C119" s="4937" t="s">
        <v>55</v>
      </c>
      <c r="D119" s="4937" t="s">
        <v>81</v>
      </c>
      <c r="E119" s="4937" t="s">
        <v>56</v>
      </c>
      <c r="F119" s="4956" t="s">
        <v>81</v>
      </c>
      <c r="G119" s="4956" t="s">
        <v>56</v>
      </c>
      <c r="H119" s="4956" t="s">
        <v>81</v>
      </c>
      <c r="I119" s="4956" t="s">
        <v>56</v>
      </c>
      <c r="J119" s="4956" t="s">
        <v>81</v>
      </c>
      <c r="K119" s="4956" t="s">
        <v>56</v>
      </c>
      <c r="L119" s="4956" t="s">
        <v>81</v>
      </c>
      <c r="M119" s="4956" t="s">
        <v>56</v>
      </c>
      <c r="N119" s="4956" t="s">
        <v>81</v>
      </c>
      <c r="O119" s="4956" t="s">
        <v>56</v>
      </c>
      <c r="P119" s="4956" t="s">
        <v>81</v>
      </c>
      <c r="Q119" s="4956" t="s">
        <v>56</v>
      </c>
      <c r="R119" s="4956" t="s">
        <v>81</v>
      </c>
      <c r="S119" s="4956" t="s">
        <v>56</v>
      </c>
      <c r="T119" s="4956" t="s">
        <v>81</v>
      </c>
      <c r="U119" s="4956" t="s">
        <v>56</v>
      </c>
      <c r="V119" s="4956" t="s">
        <v>81</v>
      </c>
      <c r="W119" s="4956" t="s">
        <v>56</v>
      </c>
      <c r="X119" s="4956" t="s">
        <v>81</v>
      </c>
      <c r="Y119" s="4956" t="s">
        <v>56</v>
      </c>
      <c r="Z119" s="4956" t="s">
        <v>81</v>
      </c>
      <c r="AA119" s="4956" t="s">
        <v>56</v>
      </c>
      <c r="AB119" s="4956" t="s">
        <v>81</v>
      </c>
      <c r="AC119" s="4956" t="s">
        <v>56</v>
      </c>
      <c r="AD119" s="4956" t="s">
        <v>81</v>
      </c>
      <c r="AE119" s="4956" t="s">
        <v>56</v>
      </c>
      <c r="AF119" s="4956" t="s">
        <v>81</v>
      </c>
      <c r="AG119" s="4956" t="s">
        <v>56</v>
      </c>
      <c r="AH119" s="7164"/>
      <c r="AI119" s="7164"/>
      <c r="AJ119" s="7164"/>
      <c r="AK119" s="7411"/>
      <c r="AL119" s="4861"/>
      <c r="AM119" s="4861"/>
      <c r="AN119" s="4861"/>
      <c r="AO119" s="4861"/>
      <c r="AP119" s="4861"/>
      <c r="AQ119" s="4861"/>
      <c r="AR119" s="4861"/>
      <c r="AS119" s="4861"/>
    </row>
    <row r="120" spans="1:45" x14ac:dyDescent="0.25">
      <c r="A120" s="7398" t="s">
        <v>705</v>
      </c>
      <c r="B120" s="7399"/>
      <c r="C120" s="4941">
        <f t="shared" ref="C120:C125" si="11">SUM(D120:E120)</f>
        <v>0</v>
      </c>
      <c r="D120" s="4941">
        <f t="shared" ref="D120:E125" si="12">SUM(F120+H120+J120+L120+N120+P120+R120+T120+V120+X120+Z120+AB120+AD120+AF120)</f>
        <v>0</v>
      </c>
      <c r="E120" s="4941">
        <f t="shared" si="12"/>
        <v>0</v>
      </c>
      <c r="F120" s="4943"/>
      <c r="G120" s="4943"/>
      <c r="H120" s="4943"/>
      <c r="I120" s="4943"/>
      <c r="J120" s="4943"/>
      <c r="K120" s="4943"/>
      <c r="L120" s="4943"/>
      <c r="M120" s="4943"/>
      <c r="N120" s="4943"/>
      <c r="O120" s="4943"/>
      <c r="P120" s="4943"/>
      <c r="Q120" s="4943"/>
      <c r="R120" s="4943"/>
      <c r="S120" s="4943"/>
      <c r="T120" s="4943"/>
      <c r="U120" s="4943"/>
      <c r="V120" s="4943"/>
      <c r="W120" s="4943"/>
      <c r="X120" s="4943"/>
      <c r="Y120" s="4943"/>
      <c r="Z120" s="4943"/>
      <c r="AA120" s="4943"/>
      <c r="AB120" s="4943"/>
      <c r="AC120" s="4943"/>
      <c r="AD120" s="4943"/>
      <c r="AE120" s="4943"/>
      <c r="AF120" s="4943"/>
      <c r="AG120" s="4943"/>
      <c r="AH120" s="4943"/>
      <c r="AI120" s="4943"/>
      <c r="AJ120" s="4943"/>
      <c r="AK120" s="4943"/>
      <c r="AL120" s="4861"/>
      <c r="AM120" s="4861"/>
      <c r="AN120" s="4861"/>
      <c r="AO120" s="4861"/>
      <c r="AP120" s="4861"/>
      <c r="AQ120" s="4861"/>
      <c r="AR120" s="4861"/>
      <c r="AS120" s="4861"/>
    </row>
    <row r="121" spans="1:45" x14ac:dyDescent="0.25">
      <c r="A121" s="7400" t="s">
        <v>693</v>
      </c>
      <c r="B121" s="4945" t="s">
        <v>694</v>
      </c>
      <c r="C121" s="4873">
        <f t="shared" si="11"/>
        <v>0</v>
      </c>
      <c r="D121" s="4873">
        <f t="shared" si="12"/>
        <v>0</v>
      </c>
      <c r="E121" s="4873">
        <f t="shared" si="12"/>
        <v>0</v>
      </c>
      <c r="F121" s="4943"/>
      <c r="G121" s="4943"/>
      <c r="H121" s="4943"/>
      <c r="I121" s="4943"/>
      <c r="J121" s="4943"/>
      <c r="K121" s="4943"/>
      <c r="L121" s="4943"/>
      <c r="M121" s="4943"/>
      <c r="N121" s="4943"/>
      <c r="O121" s="4943"/>
      <c r="P121" s="4943"/>
      <c r="Q121" s="4943"/>
      <c r="R121" s="4943"/>
      <c r="S121" s="4943"/>
      <c r="T121" s="4943"/>
      <c r="U121" s="4943"/>
      <c r="V121" s="4943"/>
      <c r="W121" s="4943"/>
      <c r="X121" s="4943"/>
      <c r="Y121" s="4943"/>
      <c r="Z121" s="4943"/>
      <c r="AA121" s="4943"/>
      <c r="AB121" s="4943"/>
      <c r="AC121" s="4943"/>
      <c r="AD121" s="4943"/>
      <c r="AE121" s="4943"/>
      <c r="AF121" s="4943"/>
      <c r="AG121" s="4943"/>
      <c r="AH121" s="4943"/>
      <c r="AI121" s="4943"/>
      <c r="AJ121" s="4943"/>
      <c r="AK121" s="4943"/>
      <c r="AL121" s="4861"/>
      <c r="AM121" s="4861"/>
      <c r="AN121" s="4861"/>
      <c r="AO121" s="4861"/>
      <c r="AP121" s="4861"/>
      <c r="AQ121" s="4861"/>
      <c r="AR121" s="4861"/>
      <c r="AS121" s="4861"/>
    </row>
    <row r="122" spans="1:45" x14ac:dyDescent="0.25">
      <c r="A122" s="7401"/>
      <c r="B122" s="4947" t="s">
        <v>695</v>
      </c>
      <c r="C122" s="4879">
        <f t="shared" si="11"/>
        <v>0</v>
      </c>
      <c r="D122" s="4879">
        <f t="shared" si="12"/>
        <v>0</v>
      </c>
      <c r="E122" s="4879">
        <f t="shared" si="12"/>
        <v>0</v>
      </c>
      <c r="F122" s="2133"/>
      <c r="G122" s="2133"/>
      <c r="H122" s="2133"/>
      <c r="I122" s="2133"/>
      <c r="J122" s="2133"/>
      <c r="K122" s="2133"/>
      <c r="L122" s="2133"/>
      <c r="M122" s="2133"/>
      <c r="N122" s="2133"/>
      <c r="O122" s="2133"/>
      <c r="P122" s="2133"/>
      <c r="Q122" s="2133"/>
      <c r="R122" s="2133"/>
      <c r="S122" s="2133"/>
      <c r="T122" s="2133"/>
      <c r="U122" s="2133"/>
      <c r="V122" s="2133"/>
      <c r="W122" s="2133"/>
      <c r="X122" s="2133"/>
      <c r="Y122" s="2133"/>
      <c r="Z122" s="2133"/>
      <c r="AA122" s="2133"/>
      <c r="AB122" s="2133"/>
      <c r="AC122" s="2133"/>
      <c r="AD122" s="2133"/>
      <c r="AE122" s="2133"/>
      <c r="AF122" s="2133"/>
      <c r="AG122" s="2133"/>
      <c r="AH122" s="2133"/>
      <c r="AI122" s="2133"/>
      <c r="AJ122" s="2133"/>
      <c r="AK122" s="4943"/>
      <c r="AL122" s="4861"/>
      <c r="AM122" s="4861"/>
      <c r="AN122" s="4861"/>
      <c r="AO122" s="4861"/>
      <c r="AP122" s="4861"/>
      <c r="AQ122" s="4861"/>
      <c r="AR122" s="4861"/>
      <c r="AS122" s="4861"/>
    </row>
    <row r="123" spans="1:45" x14ac:dyDescent="0.25">
      <c r="A123" s="7401"/>
      <c r="B123" s="4947" t="s">
        <v>696</v>
      </c>
      <c r="C123" s="4879">
        <f t="shared" si="11"/>
        <v>0</v>
      </c>
      <c r="D123" s="4879">
        <f t="shared" si="12"/>
        <v>0</v>
      </c>
      <c r="E123" s="4879">
        <f t="shared" si="12"/>
        <v>0</v>
      </c>
      <c r="F123" s="2133"/>
      <c r="G123" s="2133"/>
      <c r="H123" s="2133"/>
      <c r="I123" s="2133"/>
      <c r="J123" s="2133"/>
      <c r="K123" s="2133"/>
      <c r="L123" s="2133"/>
      <c r="M123" s="2133"/>
      <c r="N123" s="2133"/>
      <c r="O123" s="2133"/>
      <c r="P123" s="2133"/>
      <c r="Q123" s="2133"/>
      <c r="R123" s="2133"/>
      <c r="S123" s="2133"/>
      <c r="T123" s="2133"/>
      <c r="U123" s="2133"/>
      <c r="V123" s="2133"/>
      <c r="W123" s="2133"/>
      <c r="X123" s="2133"/>
      <c r="Y123" s="2133"/>
      <c r="Z123" s="2133"/>
      <c r="AA123" s="2133"/>
      <c r="AB123" s="2133"/>
      <c r="AC123" s="2133"/>
      <c r="AD123" s="2133"/>
      <c r="AE123" s="2133"/>
      <c r="AF123" s="2133"/>
      <c r="AG123" s="2133"/>
      <c r="AH123" s="2133"/>
      <c r="AI123" s="2133"/>
      <c r="AJ123" s="2133"/>
      <c r="AK123" s="4943"/>
      <c r="AL123" s="4861"/>
      <c r="AM123" s="4861"/>
      <c r="AN123" s="4861"/>
      <c r="AO123" s="4861"/>
      <c r="AP123" s="4861"/>
      <c r="AQ123" s="4861"/>
      <c r="AR123" s="4861"/>
      <c r="AS123" s="4861"/>
    </row>
    <row r="124" spans="1:45" ht="29.25" customHeight="1" x14ac:dyDescent="0.25">
      <c r="A124" s="7401"/>
      <c r="B124" s="4950" t="s">
        <v>697</v>
      </c>
      <c r="C124" s="4879">
        <f t="shared" si="11"/>
        <v>0</v>
      </c>
      <c r="D124" s="4879">
        <f t="shared" si="12"/>
        <v>0</v>
      </c>
      <c r="E124" s="4879">
        <f t="shared" si="12"/>
        <v>0</v>
      </c>
      <c r="F124" s="2133"/>
      <c r="G124" s="2133"/>
      <c r="H124" s="2133"/>
      <c r="I124" s="2133"/>
      <c r="J124" s="2133"/>
      <c r="K124" s="2133"/>
      <c r="L124" s="2133"/>
      <c r="M124" s="2133"/>
      <c r="N124" s="2133"/>
      <c r="O124" s="2133"/>
      <c r="P124" s="2133"/>
      <c r="Q124" s="2133"/>
      <c r="R124" s="2133"/>
      <c r="S124" s="2133"/>
      <c r="T124" s="2133"/>
      <c r="U124" s="2133"/>
      <c r="V124" s="2133"/>
      <c r="W124" s="2133"/>
      <c r="X124" s="2133"/>
      <c r="Y124" s="2133"/>
      <c r="Z124" s="2133"/>
      <c r="AA124" s="2133"/>
      <c r="AB124" s="2133"/>
      <c r="AC124" s="2133"/>
      <c r="AD124" s="2133"/>
      <c r="AE124" s="2133"/>
      <c r="AF124" s="2133"/>
      <c r="AG124" s="2133"/>
      <c r="AH124" s="2133"/>
      <c r="AI124" s="2133"/>
      <c r="AJ124" s="2133"/>
      <c r="AK124" s="4943"/>
      <c r="AL124" s="4861"/>
      <c r="AM124" s="4861"/>
      <c r="AN124" s="4861"/>
      <c r="AO124" s="4861"/>
      <c r="AP124" s="4861"/>
      <c r="AQ124" s="4861"/>
      <c r="AR124" s="4861"/>
      <c r="AS124" s="4861"/>
    </row>
    <row r="125" spans="1:45" x14ac:dyDescent="0.25">
      <c r="A125" s="7402"/>
      <c r="B125" s="4952" t="s">
        <v>148</v>
      </c>
      <c r="C125" s="4953">
        <f t="shared" si="11"/>
        <v>0</v>
      </c>
      <c r="D125" s="4953">
        <f t="shared" si="12"/>
        <v>0</v>
      </c>
      <c r="E125" s="4953">
        <f t="shared" si="12"/>
        <v>0</v>
      </c>
      <c r="F125" s="2128"/>
      <c r="G125" s="2128"/>
      <c r="H125" s="2128"/>
      <c r="I125" s="2128"/>
      <c r="J125" s="2128"/>
      <c r="K125" s="2128"/>
      <c r="L125" s="2128"/>
      <c r="M125" s="2128"/>
      <c r="N125" s="2128"/>
      <c r="O125" s="2128"/>
      <c r="P125" s="2128"/>
      <c r="Q125" s="2128"/>
      <c r="R125" s="2128"/>
      <c r="S125" s="2128"/>
      <c r="T125" s="2128"/>
      <c r="U125" s="2128"/>
      <c r="V125" s="2128"/>
      <c r="W125" s="2128"/>
      <c r="X125" s="2128"/>
      <c r="Y125" s="2128"/>
      <c r="Z125" s="2128"/>
      <c r="AA125" s="2128"/>
      <c r="AB125" s="2128"/>
      <c r="AC125" s="2128"/>
      <c r="AD125" s="2128"/>
      <c r="AE125" s="2128"/>
      <c r="AF125" s="2128"/>
      <c r="AG125" s="2128"/>
      <c r="AH125" s="2128"/>
      <c r="AI125" s="2128"/>
      <c r="AJ125" s="2128"/>
      <c r="AK125" s="4957"/>
      <c r="AL125" s="4861"/>
      <c r="AM125" s="4861"/>
      <c r="AN125" s="4861"/>
      <c r="AO125" s="4861"/>
      <c r="AP125" s="4861"/>
      <c r="AQ125" s="4861"/>
      <c r="AR125" s="4861"/>
      <c r="AS125" s="4861"/>
    </row>
    <row r="126" spans="1:45" x14ac:dyDescent="0.25">
      <c r="A126" s="393" t="s">
        <v>706</v>
      </c>
      <c r="B126" s="393"/>
      <c r="C126" s="393"/>
      <c r="D126" s="393"/>
      <c r="E126" s="393"/>
      <c r="F126" s="393"/>
      <c r="G126" s="393"/>
      <c r="H126" s="418"/>
      <c r="I126" s="419"/>
      <c r="J126" s="419"/>
      <c r="K126" s="420"/>
      <c r="L126" s="428"/>
      <c r="M126" s="428"/>
      <c r="N126" s="428"/>
      <c r="O126" s="428"/>
      <c r="P126" s="428"/>
      <c r="Q126" s="428"/>
      <c r="R126" s="428"/>
      <c r="S126" s="428"/>
      <c r="T126" s="428"/>
      <c r="U126" s="428"/>
      <c r="V126" s="428"/>
      <c r="W126" s="424"/>
      <c r="X126" s="395"/>
      <c r="Y126" s="395"/>
      <c r="Z126" s="395"/>
      <c r="AA126" s="395"/>
      <c r="AB126" s="395"/>
      <c r="AC126" s="395"/>
      <c r="AD126" s="395"/>
      <c r="AE126" s="395"/>
      <c r="AF126" s="395"/>
      <c r="AG126" s="395"/>
      <c r="AH126" s="395"/>
      <c r="AI126" s="395"/>
      <c r="AJ126" s="395"/>
      <c r="AK126" s="395"/>
      <c r="AL126" s="395"/>
      <c r="AM126" s="395"/>
      <c r="AN126" s="4852"/>
      <c r="AO126" s="4852"/>
      <c r="AP126" s="4852"/>
      <c r="AQ126" s="4852"/>
      <c r="AR126" s="4852"/>
      <c r="AS126" s="4852"/>
    </row>
    <row r="127" spans="1:45" x14ac:dyDescent="0.25">
      <c r="A127" s="7400" t="s">
        <v>218</v>
      </c>
      <c r="B127" s="7400"/>
      <c r="C127" s="7403" t="s">
        <v>50</v>
      </c>
      <c r="D127" s="7400"/>
      <c r="E127" s="7404"/>
      <c r="F127" s="7405" t="s">
        <v>667</v>
      </c>
      <c r="G127" s="7406"/>
      <c r="H127" s="7406"/>
      <c r="I127" s="7406"/>
      <c r="J127" s="7406"/>
      <c r="K127" s="7406"/>
      <c r="L127" s="7406"/>
      <c r="M127" s="7406"/>
      <c r="N127" s="7406"/>
      <c r="O127" s="7406"/>
      <c r="P127" s="7406"/>
      <c r="Q127" s="7406"/>
      <c r="R127" s="7406"/>
      <c r="S127" s="7406"/>
      <c r="T127" s="7406"/>
      <c r="U127" s="7406"/>
      <c r="V127" s="7406"/>
      <c r="W127" s="7406"/>
      <c r="X127" s="7406"/>
      <c r="Y127" s="7406"/>
      <c r="Z127" s="7406"/>
      <c r="AA127" s="7406"/>
      <c r="AB127" s="7406"/>
      <c r="AC127" s="7406"/>
      <c r="AD127" s="7406"/>
      <c r="AE127" s="7406"/>
      <c r="AF127" s="7406"/>
      <c r="AG127" s="7407"/>
      <c r="AH127" s="7408" t="s">
        <v>700</v>
      </c>
      <c r="AI127" s="7408"/>
      <c r="AJ127" s="7408"/>
      <c r="AK127" s="395"/>
      <c r="AL127" s="4852"/>
      <c r="AM127" s="4852"/>
      <c r="AN127" s="4852"/>
      <c r="AO127" s="4852"/>
      <c r="AP127" s="4852"/>
      <c r="AQ127" s="4852"/>
      <c r="AR127" s="4958"/>
      <c r="AS127" s="4852"/>
    </row>
    <row r="128" spans="1:45" x14ac:dyDescent="0.25">
      <c r="A128" s="7401"/>
      <c r="B128" s="7401"/>
      <c r="C128" s="7110"/>
      <c r="D128" s="7401"/>
      <c r="E128" s="7111"/>
      <c r="F128" s="7396" t="s">
        <v>707</v>
      </c>
      <c r="G128" s="7397"/>
      <c r="H128" s="7396" t="s">
        <v>691</v>
      </c>
      <c r="I128" s="7397"/>
      <c r="J128" s="7396" t="s">
        <v>129</v>
      </c>
      <c r="K128" s="7397"/>
      <c r="L128" s="7396" t="s">
        <v>130</v>
      </c>
      <c r="M128" s="7397"/>
      <c r="N128" s="7396" t="s">
        <v>131</v>
      </c>
      <c r="O128" s="7397"/>
      <c r="P128" s="7396" t="s">
        <v>132</v>
      </c>
      <c r="Q128" s="7397"/>
      <c r="R128" s="7396" t="s">
        <v>133</v>
      </c>
      <c r="S128" s="7397"/>
      <c r="T128" s="7396" t="s">
        <v>134</v>
      </c>
      <c r="U128" s="7397"/>
      <c r="V128" s="7396" t="s">
        <v>135</v>
      </c>
      <c r="W128" s="7397"/>
      <c r="X128" s="7396" t="s">
        <v>136</v>
      </c>
      <c r="Y128" s="7397"/>
      <c r="Z128" s="7369" t="s">
        <v>137</v>
      </c>
      <c r="AA128" s="7368"/>
      <c r="AB128" s="7369" t="s">
        <v>138</v>
      </c>
      <c r="AC128" s="7368"/>
      <c r="AD128" s="7369" t="s">
        <v>139</v>
      </c>
      <c r="AE128" s="7368"/>
      <c r="AF128" s="7369" t="s">
        <v>140</v>
      </c>
      <c r="AG128" s="7368"/>
      <c r="AH128" s="7387" t="s">
        <v>708</v>
      </c>
      <c r="AI128" s="7387" t="s">
        <v>709</v>
      </c>
      <c r="AJ128" s="7387" t="s">
        <v>703</v>
      </c>
      <c r="AK128" s="423"/>
      <c r="AL128" s="4858"/>
      <c r="AM128" s="4858"/>
      <c r="AN128" s="4858"/>
      <c r="AO128" s="4858"/>
      <c r="AP128" s="4858"/>
      <c r="AQ128" s="4858"/>
      <c r="AR128" s="4959"/>
      <c r="AS128" s="4858"/>
    </row>
    <row r="129" spans="1:45" x14ac:dyDescent="0.25">
      <c r="A129" s="7402"/>
      <c r="B129" s="7402"/>
      <c r="C129" s="4937" t="s">
        <v>55</v>
      </c>
      <c r="D129" s="4937" t="s">
        <v>81</v>
      </c>
      <c r="E129" s="4937" t="s">
        <v>56</v>
      </c>
      <c r="F129" s="4956" t="s">
        <v>81</v>
      </c>
      <c r="G129" s="4956" t="s">
        <v>56</v>
      </c>
      <c r="H129" s="4956" t="s">
        <v>81</v>
      </c>
      <c r="I129" s="4956" t="s">
        <v>56</v>
      </c>
      <c r="J129" s="4956" t="s">
        <v>81</v>
      </c>
      <c r="K129" s="4956" t="s">
        <v>56</v>
      </c>
      <c r="L129" s="4956" t="s">
        <v>81</v>
      </c>
      <c r="M129" s="4956" t="s">
        <v>56</v>
      </c>
      <c r="N129" s="4956" t="s">
        <v>81</v>
      </c>
      <c r="O129" s="4956" t="s">
        <v>56</v>
      </c>
      <c r="P129" s="4956" t="s">
        <v>81</v>
      </c>
      <c r="Q129" s="4956" t="s">
        <v>56</v>
      </c>
      <c r="R129" s="4956" t="s">
        <v>81</v>
      </c>
      <c r="S129" s="4956" t="s">
        <v>56</v>
      </c>
      <c r="T129" s="4956" t="s">
        <v>81</v>
      </c>
      <c r="U129" s="4956" t="s">
        <v>56</v>
      </c>
      <c r="V129" s="4956" t="s">
        <v>81</v>
      </c>
      <c r="W129" s="4956" t="s">
        <v>56</v>
      </c>
      <c r="X129" s="4956" t="s">
        <v>81</v>
      </c>
      <c r="Y129" s="4956" t="s">
        <v>56</v>
      </c>
      <c r="Z129" s="4956" t="s">
        <v>81</v>
      </c>
      <c r="AA129" s="4956" t="s">
        <v>56</v>
      </c>
      <c r="AB129" s="4956" t="s">
        <v>81</v>
      </c>
      <c r="AC129" s="4956" t="s">
        <v>56</v>
      </c>
      <c r="AD129" s="4956" t="s">
        <v>81</v>
      </c>
      <c r="AE129" s="4956" t="s">
        <v>56</v>
      </c>
      <c r="AF129" s="4956" t="s">
        <v>81</v>
      </c>
      <c r="AG129" s="4956" t="s">
        <v>56</v>
      </c>
      <c r="AH129" s="7164"/>
      <c r="AI129" s="7164"/>
      <c r="AJ129" s="7164"/>
      <c r="AK129" s="423"/>
      <c r="AL129" s="355"/>
      <c r="AM129" s="355"/>
      <c r="AN129" s="355"/>
      <c r="AO129" s="355"/>
      <c r="AP129" s="355"/>
      <c r="AQ129" s="355"/>
      <c r="AR129" s="355"/>
      <c r="AS129" s="4858"/>
    </row>
    <row r="130" spans="1:45" x14ac:dyDescent="0.25">
      <c r="A130" s="7388" t="s">
        <v>710</v>
      </c>
      <c r="B130" s="7389"/>
      <c r="C130" s="4873">
        <f>SUM(D130:E130)</f>
        <v>0</v>
      </c>
      <c r="D130" s="4873">
        <f t="shared" ref="D130:E133" si="13">SUM(F130+H130+J130+L130+N130+P130+R130+T130+V130+X130+Z130+AB130+AD130+AF130)</f>
        <v>0</v>
      </c>
      <c r="E130" s="4873">
        <f t="shared" si="13"/>
        <v>0</v>
      </c>
      <c r="F130" s="4943"/>
      <c r="G130" s="4943"/>
      <c r="H130" s="4943"/>
      <c r="I130" s="4943"/>
      <c r="J130" s="4943"/>
      <c r="K130" s="4943"/>
      <c r="L130" s="4943"/>
      <c r="M130" s="4943"/>
      <c r="N130" s="4943"/>
      <c r="O130" s="4943"/>
      <c r="P130" s="4943"/>
      <c r="Q130" s="4943"/>
      <c r="R130" s="4943"/>
      <c r="S130" s="4943"/>
      <c r="T130" s="4943"/>
      <c r="U130" s="4943"/>
      <c r="V130" s="4943"/>
      <c r="W130" s="4943"/>
      <c r="X130" s="4943"/>
      <c r="Y130" s="4943"/>
      <c r="Z130" s="4943"/>
      <c r="AA130" s="4943"/>
      <c r="AB130" s="4943"/>
      <c r="AC130" s="4943"/>
      <c r="AD130" s="4943"/>
      <c r="AE130" s="4943"/>
      <c r="AF130" s="4943"/>
      <c r="AG130" s="4943"/>
      <c r="AH130" s="4960"/>
      <c r="AI130" s="4943"/>
      <c r="AJ130" s="4943"/>
      <c r="AK130" s="355"/>
      <c r="AL130" s="355"/>
      <c r="AM130" s="355"/>
      <c r="AN130" s="355"/>
      <c r="AO130" s="355"/>
      <c r="AP130" s="355"/>
      <c r="AQ130" s="355"/>
      <c r="AR130" s="355"/>
      <c r="AS130" s="4858"/>
    </row>
    <row r="131" spans="1:45" x14ac:dyDescent="0.25">
      <c r="A131" s="7390" t="s">
        <v>711</v>
      </c>
      <c r="B131" s="7391"/>
      <c r="C131" s="4961">
        <f>SUM(D131:E131)</f>
        <v>0</v>
      </c>
      <c r="D131" s="4961">
        <f t="shared" si="13"/>
        <v>0</v>
      </c>
      <c r="E131" s="4961">
        <f t="shared" si="13"/>
        <v>0</v>
      </c>
      <c r="F131" s="2130"/>
      <c r="G131" s="2130"/>
      <c r="H131" s="2130"/>
      <c r="I131" s="2130"/>
      <c r="J131" s="2130"/>
      <c r="K131" s="2130"/>
      <c r="L131" s="2130"/>
      <c r="M131" s="2130"/>
      <c r="N131" s="2130"/>
      <c r="O131" s="2130"/>
      <c r="P131" s="2130"/>
      <c r="Q131" s="2130"/>
      <c r="R131" s="2130"/>
      <c r="S131" s="2130"/>
      <c r="T131" s="2130"/>
      <c r="U131" s="2130"/>
      <c r="V131" s="2130"/>
      <c r="W131" s="2130"/>
      <c r="X131" s="2130"/>
      <c r="Y131" s="2130"/>
      <c r="Z131" s="2130"/>
      <c r="AA131" s="2130"/>
      <c r="AB131" s="2130"/>
      <c r="AC131" s="2130"/>
      <c r="AD131" s="2130"/>
      <c r="AE131" s="2130"/>
      <c r="AF131" s="2130"/>
      <c r="AG131" s="2130"/>
      <c r="AH131" s="4960"/>
      <c r="AI131" s="4943"/>
      <c r="AJ131" s="4943"/>
      <c r="AK131" s="355"/>
      <c r="AL131" s="355"/>
      <c r="AM131" s="355"/>
      <c r="AN131" s="355"/>
      <c r="AO131" s="355"/>
      <c r="AP131" s="355"/>
      <c r="AQ131" s="355"/>
      <c r="AR131" s="355"/>
      <c r="AS131" s="4858"/>
    </row>
    <row r="132" spans="1:45" x14ac:dyDescent="0.25">
      <c r="A132" s="7392" t="s">
        <v>712</v>
      </c>
      <c r="B132" s="4962" t="s">
        <v>713</v>
      </c>
      <c r="C132" s="4873">
        <f>SUM(D132:E132)</f>
        <v>0</v>
      </c>
      <c r="D132" s="4873">
        <f t="shared" si="13"/>
        <v>0</v>
      </c>
      <c r="E132" s="4873">
        <f t="shared" si="13"/>
        <v>0</v>
      </c>
      <c r="F132" s="4943"/>
      <c r="G132" s="4943"/>
      <c r="H132" s="4943"/>
      <c r="I132" s="4943"/>
      <c r="J132" s="4943"/>
      <c r="K132" s="4943"/>
      <c r="L132" s="4943"/>
      <c r="M132" s="4943"/>
      <c r="N132" s="4943"/>
      <c r="O132" s="4943"/>
      <c r="P132" s="4943"/>
      <c r="Q132" s="4943"/>
      <c r="R132" s="4943"/>
      <c r="S132" s="4943"/>
      <c r="T132" s="4943"/>
      <c r="U132" s="4943"/>
      <c r="V132" s="4943"/>
      <c r="W132" s="4943"/>
      <c r="X132" s="4943"/>
      <c r="Y132" s="4943"/>
      <c r="Z132" s="4943"/>
      <c r="AA132" s="4943"/>
      <c r="AB132" s="4943"/>
      <c r="AC132" s="4943"/>
      <c r="AD132" s="4943"/>
      <c r="AE132" s="4943"/>
      <c r="AF132" s="4943"/>
      <c r="AG132" s="4943"/>
      <c r="AH132" s="4960"/>
      <c r="AI132" s="4943"/>
      <c r="AJ132" s="4943"/>
      <c r="AK132" s="355"/>
      <c r="AL132" s="355"/>
      <c r="AM132" s="355"/>
      <c r="AN132" s="355"/>
      <c r="AO132" s="355"/>
      <c r="AP132" s="355"/>
      <c r="AQ132" s="355"/>
      <c r="AR132" s="355"/>
      <c r="AS132" s="4858"/>
    </row>
    <row r="133" spans="1:45" x14ac:dyDescent="0.25">
      <c r="A133" s="7393"/>
      <c r="B133" s="4963" t="s">
        <v>714</v>
      </c>
      <c r="C133" s="4953">
        <f>SUM(D133:E133)</f>
        <v>0</v>
      </c>
      <c r="D133" s="4953">
        <f t="shared" si="13"/>
        <v>0</v>
      </c>
      <c r="E133" s="4953">
        <f t="shared" si="13"/>
        <v>0</v>
      </c>
      <c r="F133" s="2128"/>
      <c r="G133" s="2128"/>
      <c r="H133" s="2128"/>
      <c r="I133" s="2128"/>
      <c r="J133" s="2128"/>
      <c r="K133" s="2128"/>
      <c r="L133" s="2128"/>
      <c r="M133" s="2128"/>
      <c r="N133" s="2128"/>
      <c r="O133" s="2128"/>
      <c r="P133" s="2128"/>
      <c r="Q133" s="2128"/>
      <c r="R133" s="2128"/>
      <c r="S133" s="2128"/>
      <c r="T133" s="2128"/>
      <c r="U133" s="2128"/>
      <c r="V133" s="2128"/>
      <c r="W133" s="2128"/>
      <c r="X133" s="2128"/>
      <c r="Y133" s="2128"/>
      <c r="Z133" s="2128"/>
      <c r="AA133" s="2128"/>
      <c r="AB133" s="2128"/>
      <c r="AC133" s="2128"/>
      <c r="AD133" s="2128"/>
      <c r="AE133" s="2128"/>
      <c r="AF133" s="2128"/>
      <c r="AG133" s="2128"/>
      <c r="AH133" s="4960"/>
      <c r="AI133" s="4943"/>
      <c r="AJ133" s="4943"/>
      <c r="AK133" s="355"/>
      <c r="AL133" s="355"/>
      <c r="AM133" s="355"/>
      <c r="AN133" s="355"/>
      <c r="AO133" s="355"/>
      <c r="AP133" s="355"/>
      <c r="AQ133" s="355"/>
      <c r="AR133" s="355"/>
      <c r="AS133" s="4964"/>
    </row>
    <row r="134" spans="1:45" x14ac:dyDescent="0.25">
      <c r="A134" s="7394" t="s">
        <v>715</v>
      </c>
      <c r="B134" s="7395"/>
      <c r="C134" s="4965">
        <f>SUM(D134:E134)</f>
        <v>0</v>
      </c>
      <c r="D134" s="4965">
        <f>SUM(F134+H134+J134+L134+N134+P134+R134+T134+V130+X134+Z134+AB134+AD134+AF134)</f>
        <v>0</v>
      </c>
      <c r="E134" s="4965">
        <f>SUM(G134+I134+K134+M134+O134+Q134+S134+U134+W134+Y134+AA134+AC134+AE134+AG134)</f>
        <v>0</v>
      </c>
      <c r="F134" s="4966"/>
      <c r="G134" s="4966"/>
      <c r="H134" s="4966"/>
      <c r="I134" s="4966"/>
      <c r="J134" s="4966"/>
      <c r="K134" s="4966"/>
      <c r="L134" s="4966"/>
      <c r="M134" s="4966"/>
      <c r="N134" s="4966"/>
      <c r="O134" s="4966"/>
      <c r="P134" s="4966"/>
      <c r="Q134" s="4966"/>
      <c r="R134" s="4966"/>
      <c r="S134" s="4966"/>
      <c r="T134" s="4966"/>
      <c r="U134" s="4966"/>
      <c r="V134" s="4966"/>
      <c r="W134" s="4966"/>
      <c r="X134" s="4966"/>
      <c r="Y134" s="4966"/>
      <c r="Z134" s="4966"/>
      <c r="AA134" s="4966"/>
      <c r="AB134" s="4966"/>
      <c r="AC134" s="4966"/>
      <c r="AD134" s="4966"/>
      <c r="AE134" s="4966"/>
      <c r="AF134" s="4966"/>
      <c r="AG134" s="4966"/>
      <c r="AH134" s="4967"/>
      <c r="AI134" s="4957"/>
      <c r="AJ134" s="4957"/>
      <c r="AK134" s="355"/>
      <c r="AL134" s="4964"/>
      <c r="AM134" s="4858"/>
      <c r="AN134" s="4858"/>
      <c r="AO134" s="4858"/>
      <c r="AP134" s="4968"/>
      <c r="AQ134" s="4968"/>
      <c r="AR134" s="4858"/>
      <c r="AS134" s="4858"/>
    </row>
    <row r="135" spans="1:45" x14ac:dyDescent="0.25">
      <c r="A135" s="398" t="s">
        <v>716</v>
      </c>
      <c r="B135" s="398"/>
      <c r="C135" s="398"/>
      <c r="D135" s="398"/>
      <c r="E135" s="398"/>
      <c r="F135" s="393"/>
      <c r="G135" s="393"/>
      <c r="H135" s="418"/>
      <c r="I135" s="419"/>
      <c r="J135" s="419"/>
      <c r="K135" s="419"/>
      <c r="L135" s="419"/>
      <c r="M135" s="419"/>
      <c r="N135" s="419"/>
      <c r="O135" s="419"/>
      <c r="P135" s="419"/>
      <c r="Q135" s="419"/>
      <c r="R135" s="419"/>
      <c r="S135" s="419"/>
      <c r="T135" s="419"/>
      <c r="U135" s="419"/>
      <c r="V135" s="419"/>
      <c r="W135" s="419"/>
      <c r="X135" s="395"/>
      <c r="Y135" s="395"/>
      <c r="Z135" s="395"/>
      <c r="AA135" s="395"/>
      <c r="AB135" s="395"/>
      <c r="AC135" s="395"/>
      <c r="AD135" s="395"/>
      <c r="AE135" s="395"/>
      <c r="AF135" s="395"/>
      <c r="AG135" s="395"/>
      <c r="AH135" s="395"/>
      <c r="AI135" s="395"/>
      <c r="AJ135" s="395"/>
      <c r="AK135" s="395"/>
      <c r="AL135" s="4969"/>
      <c r="AM135" s="429"/>
      <c r="AN135" s="4970"/>
      <c r="AO135" s="4970"/>
      <c r="AP135" s="4970"/>
      <c r="AQ135" s="4970"/>
      <c r="AR135" s="4970"/>
      <c r="AS135" s="4970"/>
    </row>
    <row r="136" spans="1:45" x14ac:dyDescent="0.25">
      <c r="A136" s="7378" t="s">
        <v>612</v>
      </c>
      <c r="B136" s="7379"/>
      <c r="C136" s="7369" t="s">
        <v>50</v>
      </c>
      <c r="D136" s="7367"/>
      <c r="E136" s="7368"/>
      <c r="F136" s="7369" t="s">
        <v>137</v>
      </c>
      <c r="G136" s="7368"/>
      <c r="H136" s="7369" t="s">
        <v>138</v>
      </c>
      <c r="I136" s="7368"/>
      <c r="J136" s="7369" t="s">
        <v>139</v>
      </c>
      <c r="K136" s="7368"/>
      <c r="L136" s="7369" t="s">
        <v>140</v>
      </c>
      <c r="M136" s="7368"/>
      <c r="N136" s="430"/>
      <c r="O136" s="4971"/>
      <c r="P136" s="431"/>
      <c r="Q136" s="4972"/>
      <c r="R136" s="4972"/>
      <c r="S136" s="4973"/>
      <c r="T136" s="4861"/>
      <c r="U136" s="4946"/>
      <c r="V136" s="4861"/>
      <c r="W136" s="4861"/>
      <c r="X136" s="4861"/>
      <c r="Y136" s="4861"/>
      <c r="Z136" s="4970"/>
      <c r="AA136" s="4970"/>
      <c r="AB136" s="4974"/>
      <c r="AC136" s="4974"/>
      <c r="AD136" s="4975"/>
      <c r="AE136" s="351"/>
      <c r="AF136" s="351"/>
      <c r="AG136" s="351"/>
      <c r="AH136" s="351"/>
      <c r="AI136" s="351"/>
      <c r="AJ136" s="351"/>
      <c r="AK136" s="351"/>
      <c r="AL136" s="351"/>
      <c r="AM136" s="351"/>
      <c r="AN136" s="351"/>
      <c r="AO136" s="351"/>
      <c r="AP136" s="351"/>
      <c r="AQ136" s="351"/>
      <c r="AR136" s="351"/>
      <c r="AS136" s="351"/>
    </row>
    <row r="137" spans="1:45" x14ac:dyDescent="0.25">
      <c r="A137" s="7101"/>
      <c r="B137" s="7380"/>
      <c r="C137" s="4937" t="s">
        <v>55</v>
      </c>
      <c r="D137" s="4937" t="s">
        <v>81</v>
      </c>
      <c r="E137" s="4937" t="s">
        <v>56</v>
      </c>
      <c r="F137" s="4937" t="s">
        <v>81</v>
      </c>
      <c r="G137" s="4937" t="s">
        <v>56</v>
      </c>
      <c r="H137" s="4937" t="s">
        <v>81</v>
      </c>
      <c r="I137" s="4937" t="s">
        <v>56</v>
      </c>
      <c r="J137" s="4937" t="s">
        <v>81</v>
      </c>
      <c r="K137" s="4937" t="s">
        <v>56</v>
      </c>
      <c r="L137" s="4937" t="s">
        <v>81</v>
      </c>
      <c r="M137" s="4937" t="s">
        <v>56</v>
      </c>
      <c r="N137" s="4976"/>
      <c r="O137" s="4944"/>
      <c r="P137" s="4944"/>
      <c r="Q137" s="4944"/>
      <c r="R137" s="4944"/>
      <c r="S137" s="4944"/>
      <c r="T137" s="4944"/>
      <c r="U137" s="4944"/>
      <c r="V137" s="4954"/>
      <c r="W137" s="4944"/>
      <c r="X137" s="4944"/>
      <c r="Y137" s="4944"/>
      <c r="Z137" s="4977"/>
      <c r="AA137" s="4977"/>
      <c r="AB137" s="4925"/>
      <c r="AC137" s="4925"/>
      <c r="AD137" s="4975"/>
      <c r="AE137" s="351"/>
      <c r="AF137" s="351"/>
      <c r="AG137" s="351"/>
      <c r="AH137" s="351"/>
      <c r="AI137" s="351"/>
      <c r="AJ137" s="351"/>
      <c r="AK137" s="351"/>
      <c r="AL137" s="351"/>
      <c r="AM137" s="351"/>
      <c r="AN137" s="351"/>
      <c r="AO137" s="351"/>
      <c r="AP137" s="351"/>
      <c r="AQ137" s="351"/>
      <c r="AR137" s="351"/>
      <c r="AS137" s="351"/>
    </row>
    <row r="138" spans="1:45" x14ac:dyDescent="0.25">
      <c r="A138" s="7370" t="s">
        <v>717</v>
      </c>
      <c r="B138" s="4978" t="s">
        <v>718</v>
      </c>
      <c r="C138" s="4873">
        <f>SUM(D138:E138)</f>
        <v>0</v>
      </c>
      <c r="D138" s="4873">
        <f t="shared" ref="D138:E140" si="14">SUM(F138+H138+J138+L138)</f>
        <v>0</v>
      </c>
      <c r="E138" s="4873">
        <f t="shared" si="14"/>
        <v>0</v>
      </c>
      <c r="F138" s="2132"/>
      <c r="G138" s="2132"/>
      <c r="H138" s="2132"/>
      <c r="I138" s="2132"/>
      <c r="J138" s="2132"/>
      <c r="K138" s="2132"/>
      <c r="L138" s="2132"/>
      <c r="M138" s="2132"/>
      <c r="N138" s="4976"/>
      <c r="O138" s="4944"/>
      <c r="P138" s="4944"/>
      <c r="Q138" s="4944"/>
      <c r="R138" s="4944"/>
      <c r="S138" s="4944"/>
      <c r="T138" s="4944"/>
      <c r="U138" s="4944"/>
      <c r="V138" s="4954"/>
      <c r="W138" s="4944"/>
      <c r="X138" s="4944"/>
      <c r="Y138" s="4944"/>
      <c r="Z138" s="4977"/>
      <c r="AA138" s="4977"/>
      <c r="AB138" s="4925"/>
      <c r="AC138" s="4925"/>
      <c r="AD138" s="351"/>
      <c r="AE138" s="351"/>
      <c r="AF138" s="351"/>
      <c r="AG138" s="351"/>
      <c r="AH138" s="351"/>
      <c r="AI138" s="351"/>
      <c r="AJ138" s="351"/>
      <c r="AK138" s="351"/>
      <c r="AL138" s="351"/>
      <c r="AM138" s="351"/>
      <c r="AN138" s="351"/>
      <c r="AO138" s="351"/>
      <c r="AP138" s="351"/>
      <c r="AQ138" s="351"/>
      <c r="AR138" s="351"/>
      <c r="AS138" s="351"/>
    </row>
    <row r="139" spans="1:45" x14ac:dyDescent="0.25">
      <c r="A139" s="7371"/>
      <c r="B139" s="4979" t="s">
        <v>719</v>
      </c>
      <c r="C139" s="4879">
        <f>SUM(D139:E139)</f>
        <v>0</v>
      </c>
      <c r="D139" s="4879">
        <f t="shared" si="14"/>
        <v>0</v>
      </c>
      <c r="E139" s="4879">
        <f t="shared" si="14"/>
        <v>0</v>
      </c>
      <c r="F139" s="2132"/>
      <c r="G139" s="2132"/>
      <c r="H139" s="2132"/>
      <c r="I139" s="2132"/>
      <c r="J139" s="2132"/>
      <c r="K139" s="2132"/>
      <c r="L139" s="2132"/>
      <c r="M139" s="2132"/>
      <c r="N139" s="4976"/>
      <c r="O139" s="4944"/>
      <c r="P139" s="4944"/>
      <c r="Q139" s="4944"/>
      <c r="R139" s="4944"/>
      <c r="S139" s="4944"/>
      <c r="T139" s="4944"/>
      <c r="U139" s="4944"/>
      <c r="V139" s="4954"/>
      <c r="W139" s="4944"/>
      <c r="X139" s="4944"/>
      <c r="Y139" s="4944"/>
      <c r="Z139" s="4977"/>
      <c r="AA139" s="4977"/>
      <c r="AB139" s="4925"/>
      <c r="AC139" s="4925"/>
      <c r="AD139" s="351"/>
      <c r="AE139" s="351"/>
      <c r="AF139" s="351"/>
      <c r="AG139" s="351"/>
      <c r="AH139" s="351"/>
      <c r="AI139" s="351"/>
      <c r="AJ139" s="351"/>
      <c r="AK139" s="351"/>
      <c r="AL139" s="351"/>
      <c r="AM139" s="351"/>
      <c r="AN139" s="351"/>
      <c r="AO139" s="351"/>
      <c r="AP139" s="351"/>
      <c r="AQ139" s="351"/>
      <c r="AR139" s="351"/>
      <c r="AS139" s="351"/>
    </row>
    <row r="140" spans="1:45" x14ac:dyDescent="0.25">
      <c r="A140" s="7372"/>
      <c r="B140" s="4980" t="s">
        <v>720</v>
      </c>
      <c r="C140" s="4961">
        <f>SUM(D140:E140)</f>
        <v>0</v>
      </c>
      <c r="D140" s="4961">
        <f t="shared" si="14"/>
        <v>0</v>
      </c>
      <c r="E140" s="4961">
        <f t="shared" si="14"/>
        <v>0</v>
      </c>
      <c r="F140" s="2132"/>
      <c r="G140" s="2132"/>
      <c r="H140" s="2132"/>
      <c r="I140" s="2132"/>
      <c r="J140" s="2132"/>
      <c r="K140" s="2132"/>
      <c r="L140" s="2132"/>
      <c r="M140" s="2132"/>
      <c r="N140" s="4976"/>
      <c r="O140" s="4944"/>
      <c r="P140" s="4944"/>
      <c r="Q140" s="4944"/>
      <c r="R140" s="4944"/>
      <c r="S140" s="4944"/>
      <c r="T140" s="4944"/>
      <c r="U140" s="4944"/>
      <c r="V140" s="4954"/>
      <c r="W140" s="4944"/>
      <c r="X140" s="4944"/>
      <c r="Y140" s="4944"/>
      <c r="Z140" s="4977"/>
      <c r="AA140" s="4977"/>
      <c r="AB140" s="4925"/>
      <c r="AC140" s="4925"/>
      <c r="AD140" s="351"/>
      <c r="AE140" s="351"/>
      <c r="AF140" s="351"/>
      <c r="AG140" s="351"/>
      <c r="AH140" s="351"/>
      <c r="AI140" s="351"/>
      <c r="AJ140" s="351"/>
      <c r="AK140" s="351"/>
      <c r="AL140" s="351"/>
      <c r="AM140" s="351"/>
      <c r="AN140" s="351"/>
      <c r="AO140" s="351"/>
      <c r="AP140" s="351"/>
      <c r="AQ140" s="351"/>
      <c r="AR140" s="351"/>
      <c r="AS140" s="351"/>
    </row>
    <row r="141" spans="1:45" x14ac:dyDescent="0.25">
      <c r="A141" s="7373" t="s">
        <v>721</v>
      </c>
      <c r="B141" s="7373"/>
      <c r="C141" s="4941">
        <f t="shared" ref="C141:M141" si="15">SUM(C138:C140)</f>
        <v>0</v>
      </c>
      <c r="D141" s="4941">
        <f t="shared" si="15"/>
        <v>0</v>
      </c>
      <c r="E141" s="4941">
        <f t="shared" si="15"/>
        <v>0</v>
      </c>
      <c r="F141" s="4941">
        <f t="shared" si="15"/>
        <v>0</v>
      </c>
      <c r="G141" s="4941">
        <f t="shared" si="15"/>
        <v>0</v>
      </c>
      <c r="H141" s="4941">
        <f t="shared" si="15"/>
        <v>0</v>
      </c>
      <c r="I141" s="4941">
        <f t="shared" si="15"/>
        <v>0</v>
      </c>
      <c r="J141" s="4941">
        <f t="shared" si="15"/>
        <v>0</v>
      </c>
      <c r="K141" s="4941">
        <f t="shared" si="15"/>
        <v>0</v>
      </c>
      <c r="L141" s="4941">
        <f t="shared" si="15"/>
        <v>0</v>
      </c>
      <c r="M141" s="4941">
        <f t="shared" si="15"/>
        <v>0</v>
      </c>
      <c r="N141" s="4976"/>
      <c r="O141" s="4944"/>
      <c r="P141" s="4944"/>
      <c r="Q141" s="4944"/>
      <c r="R141" s="4944"/>
      <c r="S141" s="4944"/>
      <c r="T141" s="4944"/>
      <c r="U141" s="4944"/>
      <c r="V141" s="4954"/>
      <c r="W141" s="4944"/>
      <c r="X141" s="4944"/>
      <c r="Y141" s="4944"/>
      <c r="Z141" s="4977"/>
      <c r="AA141" s="4977"/>
      <c r="AB141" s="4925"/>
      <c r="AC141" s="4925"/>
      <c r="AD141" s="351"/>
      <c r="AE141" s="351"/>
      <c r="AF141" s="351"/>
      <c r="AG141" s="351"/>
      <c r="AH141" s="351"/>
      <c r="AI141" s="351"/>
      <c r="AJ141" s="351"/>
      <c r="AK141" s="351"/>
      <c r="AL141" s="351"/>
      <c r="AM141" s="351"/>
      <c r="AN141" s="351"/>
      <c r="AO141" s="351"/>
      <c r="AP141" s="351"/>
      <c r="AQ141" s="351"/>
      <c r="AR141" s="351"/>
      <c r="AS141" s="351"/>
    </row>
    <row r="142" spans="1:45" x14ac:dyDescent="0.25">
      <c r="A142" s="7374" t="s">
        <v>722</v>
      </c>
      <c r="B142" s="4981" t="s">
        <v>723</v>
      </c>
      <c r="C142" s="4982">
        <f>SUM(D142:E142)</f>
        <v>0</v>
      </c>
      <c r="D142" s="4982">
        <f t="shared" ref="D142:E145" si="16">SUM(F142+H142+J142+L142)</f>
        <v>0</v>
      </c>
      <c r="E142" s="4982">
        <f t="shared" si="16"/>
        <v>0</v>
      </c>
      <c r="F142" s="2132"/>
      <c r="G142" s="2132"/>
      <c r="H142" s="2132"/>
      <c r="I142" s="2132"/>
      <c r="J142" s="2132"/>
      <c r="K142" s="2132"/>
      <c r="L142" s="2132"/>
      <c r="M142" s="2132"/>
      <c r="N142" s="4976"/>
      <c r="O142" s="4944"/>
      <c r="P142" s="4944"/>
      <c r="Q142" s="4944"/>
      <c r="R142" s="4944"/>
      <c r="S142" s="4944"/>
      <c r="T142" s="4944"/>
      <c r="U142" s="4944"/>
      <c r="V142" s="4954"/>
      <c r="W142" s="4944"/>
      <c r="X142" s="4977"/>
      <c r="Y142" s="4977"/>
      <c r="Z142" s="4977"/>
      <c r="AA142" s="4977"/>
      <c r="AB142" s="4925"/>
      <c r="AC142" s="4925"/>
      <c r="AD142" s="351"/>
      <c r="AE142" s="351"/>
      <c r="AF142" s="351"/>
      <c r="AG142" s="351"/>
      <c r="AH142" s="351"/>
      <c r="AI142" s="351"/>
      <c r="AJ142" s="351"/>
      <c r="AK142" s="351"/>
      <c r="AL142" s="351"/>
      <c r="AM142" s="351"/>
      <c r="AN142" s="351"/>
      <c r="AO142" s="351"/>
      <c r="AP142" s="351"/>
      <c r="AQ142" s="351"/>
      <c r="AR142" s="351"/>
      <c r="AS142" s="351"/>
    </row>
    <row r="143" spans="1:45" x14ac:dyDescent="0.25">
      <c r="A143" s="7375"/>
      <c r="B143" s="4979" t="s">
        <v>724</v>
      </c>
      <c r="C143" s="4879">
        <f>SUM(D143:E143)</f>
        <v>0</v>
      </c>
      <c r="D143" s="4879">
        <f t="shared" si="16"/>
        <v>0</v>
      </c>
      <c r="E143" s="4879">
        <f t="shared" si="16"/>
        <v>0</v>
      </c>
      <c r="F143" s="2133"/>
      <c r="G143" s="2133"/>
      <c r="H143" s="2133"/>
      <c r="I143" s="2133"/>
      <c r="J143" s="2133"/>
      <c r="K143" s="2133"/>
      <c r="L143" s="2133"/>
      <c r="M143" s="2133"/>
      <c r="N143" s="432"/>
      <c r="O143" s="356"/>
      <c r="P143" s="356"/>
      <c r="Q143" s="356"/>
      <c r="R143" s="356"/>
      <c r="S143" s="355"/>
      <c r="T143" s="355"/>
      <c r="U143" s="4954"/>
      <c r="V143" s="4944"/>
      <c r="W143" s="4944"/>
      <c r="X143" s="4944"/>
      <c r="Y143" s="4944"/>
      <c r="Z143" s="4944"/>
      <c r="AA143" s="4944"/>
      <c r="AB143" s="4944"/>
      <c r="AC143" s="4944"/>
      <c r="AD143" s="4944"/>
      <c r="AE143" s="4944"/>
      <c r="AF143" s="4944"/>
      <c r="AG143" s="4944"/>
      <c r="AH143" s="4954"/>
      <c r="AI143" s="4944"/>
      <c r="AJ143" s="4977"/>
      <c r="AK143" s="4977"/>
      <c r="AL143" s="4977"/>
      <c r="AM143" s="4977"/>
      <c r="AN143" s="4925"/>
      <c r="AO143" s="4925"/>
      <c r="AP143" s="351"/>
      <c r="AQ143" s="351"/>
      <c r="AR143" s="351"/>
      <c r="AS143" s="351"/>
    </row>
    <row r="144" spans="1:45" x14ac:dyDescent="0.25">
      <c r="A144" s="7375"/>
      <c r="B144" s="4979" t="s">
        <v>725</v>
      </c>
      <c r="C144" s="4879">
        <f>SUM(D144:E144)</f>
        <v>0</v>
      </c>
      <c r="D144" s="4879">
        <f t="shared" si="16"/>
        <v>0</v>
      </c>
      <c r="E144" s="4879">
        <f t="shared" si="16"/>
        <v>0</v>
      </c>
      <c r="F144" s="2133"/>
      <c r="G144" s="2133"/>
      <c r="H144" s="2133"/>
      <c r="I144" s="2133"/>
      <c r="J144" s="2133"/>
      <c r="K144" s="2133"/>
      <c r="L144" s="2133"/>
      <c r="M144" s="2133"/>
      <c r="N144" s="432"/>
      <c r="O144" s="356"/>
      <c r="P144" s="356"/>
      <c r="Q144" s="356"/>
      <c r="R144" s="356"/>
      <c r="S144" s="355"/>
      <c r="T144" s="355"/>
      <c r="U144" s="4954"/>
      <c r="V144" s="4944"/>
      <c r="W144" s="4944"/>
      <c r="X144" s="4944"/>
      <c r="Y144" s="4944"/>
      <c r="Z144" s="4944"/>
      <c r="AA144" s="4944"/>
      <c r="AB144" s="4944"/>
      <c r="AC144" s="4944"/>
      <c r="AD144" s="4944"/>
      <c r="AE144" s="4944"/>
      <c r="AF144" s="4944"/>
      <c r="AG144" s="4944"/>
      <c r="AH144" s="4954"/>
      <c r="AI144" s="4944"/>
      <c r="AJ144" s="4977"/>
      <c r="AK144" s="4977"/>
      <c r="AL144" s="4977"/>
      <c r="AM144" s="4977"/>
      <c r="AN144" s="4925"/>
      <c r="AO144" s="4925"/>
      <c r="AP144" s="351"/>
      <c r="AQ144" s="351"/>
      <c r="AR144" s="351"/>
      <c r="AS144" s="351"/>
    </row>
    <row r="145" spans="1:45" x14ac:dyDescent="0.25">
      <c r="A145" s="7376"/>
      <c r="B145" s="4979" t="s">
        <v>726</v>
      </c>
      <c r="C145" s="4961">
        <f>SUM(D145:E145)</f>
        <v>0</v>
      </c>
      <c r="D145" s="4961">
        <f t="shared" si="16"/>
        <v>0</v>
      </c>
      <c r="E145" s="4961">
        <f t="shared" si="16"/>
        <v>0</v>
      </c>
      <c r="F145" s="2130"/>
      <c r="G145" s="2130"/>
      <c r="H145" s="2130"/>
      <c r="I145" s="2130"/>
      <c r="J145" s="2130"/>
      <c r="K145" s="2130"/>
      <c r="L145" s="2130"/>
      <c r="M145" s="2130"/>
      <c r="N145" s="432"/>
      <c r="O145" s="356"/>
      <c r="P145" s="356"/>
      <c r="Q145" s="356"/>
      <c r="R145" s="356"/>
      <c r="S145" s="355"/>
      <c r="T145" s="355"/>
      <c r="U145" s="402"/>
      <c r="V145" s="4944"/>
      <c r="W145" s="4944"/>
      <c r="X145" s="4944"/>
      <c r="Y145" s="4944"/>
      <c r="Z145" s="4944"/>
      <c r="AA145" s="4944"/>
      <c r="AB145" s="4944"/>
      <c r="AC145" s="4944"/>
      <c r="AD145" s="4944"/>
      <c r="AE145" s="4944"/>
      <c r="AF145" s="4944"/>
      <c r="AG145" s="4944"/>
      <c r="AH145" s="4954"/>
      <c r="AI145" s="4944"/>
      <c r="AJ145" s="4977"/>
      <c r="AK145" s="4977"/>
      <c r="AL145" s="4977"/>
      <c r="AM145" s="4977"/>
      <c r="AN145" s="4925"/>
      <c r="AO145" s="4925"/>
      <c r="AP145" s="351"/>
      <c r="AQ145" s="351"/>
      <c r="AR145" s="351"/>
      <c r="AS145" s="351"/>
    </row>
    <row r="146" spans="1:45" x14ac:dyDescent="0.25">
      <c r="A146" s="7373" t="s">
        <v>721</v>
      </c>
      <c r="B146" s="7373"/>
      <c r="C146" s="4941">
        <f t="shared" ref="C146:M146" si="17">SUM(C142:C145)</f>
        <v>0</v>
      </c>
      <c r="D146" s="4941">
        <f t="shared" si="17"/>
        <v>0</v>
      </c>
      <c r="E146" s="4941">
        <f t="shared" si="17"/>
        <v>0</v>
      </c>
      <c r="F146" s="4941">
        <f t="shared" si="17"/>
        <v>0</v>
      </c>
      <c r="G146" s="4941">
        <f t="shared" si="17"/>
        <v>0</v>
      </c>
      <c r="H146" s="4941">
        <f t="shared" si="17"/>
        <v>0</v>
      </c>
      <c r="I146" s="4941">
        <f t="shared" si="17"/>
        <v>0</v>
      </c>
      <c r="J146" s="4941">
        <f t="shared" si="17"/>
        <v>0</v>
      </c>
      <c r="K146" s="4941">
        <f t="shared" si="17"/>
        <v>0</v>
      </c>
      <c r="L146" s="4941">
        <f t="shared" si="17"/>
        <v>0</v>
      </c>
      <c r="M146" s="4941">
        <f t="shared" si="17"/>
        <v>0</v>
      </c>
      <c r="N146" s="432"/>
      <c r="O146" s="356"/>
      <c r="P146" s="356"/>
      <c r="Q146" s="356"/>
      <c r="R146" s="356"/>
      <c r="S146" s="355"/>
      <c r="T146" s="355"/>
      <c r="U146" s="4949"/>
      <c r="V146" s="4944"/>
      <c r="W146" s="4944"/>
      <c r="X146" s="4944"/>
      <c r="Y146" s="4944"/>
      <c r="Z146" s="4944"/>
      <c r="AA146" s="4944"/>
      <c r="AB146" s="4944"/>
      <c r="AC146" s="4944"/>
      <c r="AD146" s="4944"/>
      <c r="AE146" s="4944"/>
      <c r="AF146" s="4944"/>
      <c r="AG146" s="4944"/>
      <c r="AH146" s="4954"/>
      <c r="AI146" s="4944"/>
      <c r="AJ146" s="4977"/>
      <c r="AK146" s="4977"/>
      <c r="AL146" s="4977"/>
      <c r="AM146" s="4977"/>
      <c r="AN146" s="4925"/>
      <c r="AO146" s="4925"/>
      <c r="AP146" s="351"/>
      <c r="AQ146" s="351"/>
      <c r="AR146" s="351"/>
      <c r="AS146" s="351"/>
    </row>
    <row r="147" spans="1:45" x14ac:dyDescent="0.25">
      <c r="A147" s="7377" t="s">
        <v>158</v>
      </c>
      <c r="B147" s="7377"/>
      <c r="C147" s="4965">
        <f t="shared" ref="C147:M147" si="18">SUM(C141+C146)</f>
        <v>0</v>
      </c>
      <c r="D147" s="4965">
        <f t="shared" si="18"/>
        <v>0</v>
      </c>
      <c r="E147" s="4965">
        <f t="shared" si="18"/>
        <v>0</v>
      </c>
      <c r="F147" s="4965">
        <f t="shared" si="18"/>
        <v>0</v>
      </c>
      <c r="G147" s="4965">
        <f t="shared" si="18"/>
        <v>0</v>
      </c>
      <c r="H147" s="4965">
        <f t="shared" si="18"/>
        <v>0</v>
      </c>
      <c r="I147" s="4965">
        <f t="shared" si="18"/>
        <v>0</v>
      </c>
      <c r="J147" s="4965">
        <f t="shared" si="18"/>
        <v>0</v>
      </c>
      <c r="K147" s="4965">
        <f t="shared" si="18"/>
        <v>0</v>
      </c>
      <c r="L147" s="4965">
        <f t="shared" si="18"/>
        <v>0</v>
      </c>
      <c r="M147" s="4965">
        <f t="shared" si="18"/>
        <v>0</v>
      </c>
      <c r="N147" s="433"/>
      <c r="O147" s="356"/>
      <c r="P147" s="356"/>
      <c r="Q147" s="356"/>
      <c r="R147" s="356"/>
      <c r="S147" s="355"/>
      <c r="T147" s="355"/>
      <c r="U147" s="4949"/>
      <c r="V147" s="4944"/>
      <c r="W147" s="4944"/>
      <c r="X147" s="4944"/>
      <c r="Y147" s="4944"/>
      <c r="Z147" s="4944"/>
      <c r="AA147" s="4944"/>
      <c r="AB147" s="4944"/>
      <c r="AC147" s="4944"/>
      <c r="AD147" s="4944"/>
      <c r="AE147" s="4944"/>
      <c r="AF147" s="4944"/>
      <c r="AG147" s="4944"/>
      <c r="AH147" s="4954"/>
      <c r="AI147" s="4944"/>
      <c r="AJ147" s="4977"/>
      <c r="AK147" s="4977"/>
      <c r="AL147" s="4977"/>
      <c r="AM147" s="4977"/>
      <c r="AN147" s="4925"/>
      <c r="AO147" s="4925"/>
      <c r="AP147" s="351"/>
      <c r="AQ147" s="351"/>
      <c r="AR147" s="351"/>
      <c r="AS147" s="351"/>
    </row>
    <row r="148" spans="1:45" x14ac:dyDescent="0.25">
      <c r="A148" s="398" t="s">
        <v>727</v>
      </c>
      <c r="B148" s="398"/>
      <c r="C148" s="398"/>
      <c r="D148" s="429"/>
      <c r="E148" s="434"/>
      <c r="F148" s="434"/>
      <c r="G148" s="435"/>
      <c r="H148" s="435"/>
      <c r="I148" s="418"/>
      <c r="J148" s="419"/>
      <c r="K148" s="419"/>
      <c r="L148" s="419"/>
      <c r="M148" s="419"/>
      <c r="N148" s="419"/>
      <c r="O148" s="419"/>
      <c r="P148" s="419"/>
      <c r="Q148" s="419"/>
      <c r="R148" s="419"/>
      <c r="S148" s="395"/>
      <c r="T148" s="4983"/>
      <c r="U148" s="395"/>
      <c r="V148" s="395"/>
      <c r="W148" s="395"/>
      <c r="X148" s="4984"/>
      <c r="Y148" s="4984"/>
      <c r="Z148" s="4984"/>
      <c r="AA148" s="4984"/>
      <c r="AB148" s="4984"/>
      <c r="AC148" s="4984"/>
      <c r="AD148" s="4984"/>
      <c r="AE148" s="4984"/>
      <c r="AF148" s="4984"/>
      <c r="AG148" s="4977"/>
      <c r="AH148" s="4977"/>
      <c r="AI148" s="4977"/>
      <c r="AJ148" s="4985"/>
      <c r="AK148" s="4977"/>
      <c r="AL148" s="4977"/>
      <c r="AM148" s="4977"/>
      <c r="AN148" s="4977"/>
      <c r="AO148" s="4977"/>
      <c r="AP148" s="4977"/>
      <c r="AQ148" s="4977"/>
      <c r="AR148" s="351"/>
      <c r="AS148" s="351"/>
    </row>
    <row r="149" spans="1:45" x14ac:dyDescent="0.25">
      <c r="A149" s="7378" t="s">
        <v>612</v>
      </c>
      <c r="B149" s="7379"/>
      <c r="C149" s="7369" t="s">
        <v>50</v>
      </c>
      <c r="D149" s="7367"/>
      <c r="E149" s="7368"/>
      <c r="F149" s="7369" t="s">
        <v>137</v>
      </c>
      <c r="G149" s="7368"/>
      <c r="H149" s="7369" t="s">
        <v>138</v>
      </c>
      <c r="I149" s="7368"/>
      <c r="J149" s="7369" t="s">
        <v>139</v>
      </c>
      <c r="K149" s="7368"/>
      <c r="L149" s="7369" t="s">
        <v>140</v>
      </c>
      <c r="M149" s="7367"/>
      <c r="N149" s="7381" t="s">
        <v>700</v>
      </c>
      <c r="O149" s="7382"/>
      <c r="P149" s="7383"/>
      <c r="Q149" s="7384"/>
      <c r="R149" s="7385"/>
      <c r="S149" s="7386"/>
      <c r="T149" s="7386"/>
      <c r="U149" s="7386"/>
      <c r="V149" s="7386"/>
      <c r="W149" s="7386"/>
      <c r="X149" s="7386"/>
      <c r="Y149" s="7386"/>
      <c r="Z149" s="7386"/>
      <c r="AA149" s="4954"/>
      <c r="AB149" s="4944"/>
      <c r="AC149" s="4944"/>
      <c r="AD149" s="4944"/>
      <c r="AE149" s="4977"/>
      <c r="AF149" s="4977"/>
      <c r="AG149" s="4977"/>
      <c r="AH149" s="4977"/>
      <c r="AI149" s="4936"/>
      <c r="AJ149" s="4936"/>
      <c r="AK149" s="4936"/>
      <c r="AL149" s="4936"/>
      <c r="AM149" s="4986"/>
      <c r="AN149" s="4987"/>
      <c r="AO149" s="4987"/>
      <c r="AP149" s="4987"/>
      <c r="AQ149" s="4987"/>
      <c r="AR149" s="4987"/>
      <c r="AS149" s="4987"/>
    </row>
    <row r="150" spans="1:45" ht="21" x14ac:dyDescent="0.25">
      <c r="A150" s="7101"/>
      <c r="B150" s="7380"/>
      <c r="C150" s="4937" t="s">
        <v>55</v>
      </c>
      <c r="D150" s="4937" t="s">
        <v>81</v>
      </c>
      <c r="E150" s="4937" t="s">
        <v>56</v>
      </c>
      <c r="F150" s="4937" t="s">
        <v>81</v>
      </c>
      <c r="G150" s="4937" t="s">
        <v>56</v>
      </c>
      <c r="H150" s="4937" t="s">
        <v>81</v>
      </c>
      <c r="I150" s="4937" t="s">
        <v>56</v>
      </c>
      <c r="J150" s="4937" t="s">
        <v>81</v>
      </c>
      <c r="K150" s="4937" t="s">
        <v>56</v>
      </c>
      <c r="L150" s="4937" t="s">
        <v>81</v>
      </c>
      <c r="M150" s="4988" t="s">
        <v>56</v>
      </c>
      <c r="N150" s="4989" t="s">
        <v>701</v>
      </c>
      <c r="O150" s="4990" t="s">
        <v>702</v>
      </c>
      <c r="P150" s="4991" t="s">
        <v>703</v>
      </c>
      <c r="Q150" s="4992"/>
      <c r="R150" s="4993"/>
      <c r="S150" s="4993"/>
      <c r="T150" s="4993"/>
      <c r="U150" s="4993"/>
      <c r="V150" s="4993"/>
      <c r="W150" s="4993"/>
      <c r="X150" s="4993"/>
      <c r="Y150" s="4993"/>
      <c r="Z150" s="4993"/>
      <c r="AA150" s="4954"/>
      <c r="AB150" s="4944"/>
      <c r="AC150" s="4944"/>
      <c r="AD150" s="4944"/>
      <c r="AE150" s="4977"/>
      <c r="AF150" s="4977"/>
      <c r="AG150" s="4977"/>
      <c r="AH150" s="4977"/>
      <c r="AI150" s="4936"/>
      <c r="AJ150" s="4936"/>
      <c r="AK150" s="4936"/>
      <c r="AL150" s="4936"/>
      <c r="AM150" s="4986"/>
      <c r="AN150" s="4987"/>
      <c r="AO150" s="4987"/>
      <c r="AP150" s="4987"/>
      <c r="AQ150" s="4987"/>
      <c r="AR150" s="4987"/>
      <c r="AS150" s="4987"/>
    </row>
    <row r="151" spans="1:45" x14ac:dyDescent="0.25">
      <c r="A151" s="7370" t="s">
        <v>717</v>
      </c>
      <c r="B151" s="4978" t="s">
        <v>718</v>
      </c>
      <c r="C151" s="4994">
        <f>SUM(D151:E151)</f>
        <v>0</v>
      </c>
      <c r="D151" s="4995">
        <f t="shared" ref="D151:E153" si="19">SUM(F151+H151+J151+L151)</f>
        <v>0</v>
      </c>
      <c r="E151" s="4995">
        <f t="shared" si="19"/>
        <v>0</v>
      </c>
      <c r="F151" s="4873"/>
      <c r="G151" s="4873"/>
      <c r="H151" s="4873"/>
      <c r="I151" s="4873"/>
      <c r="J151" s="4873"/>
      <c r="K151" s="4873"/>
      <c r="L151" s="4873"/>
      <c r="M151" s="4996"/>
      <c r="N151" s="436"/>
      <c r="O151" s="4997"/>
      <c r="P151" s="4998"/>
      <c r="Q151" s="4999"/>
      <c r="R151" s="5000"/>
      <c r="S151" s="5000"/>
      <c r="T151" s="5000"/>
      <c r="U151" s="5000"/>
      <c r="V151" s="5000"/>
      <c r="W151" s="5000"/>
      <c r="X151" s="5000"/>
      <c r="Y151" s="5000"/>
      <c r="Z151" s="5000"/>
      <c r="AA151" s="5001"/>
      <c r="AB151" s="4987"/>
      <c r="AC151" s="4987"/>
      <c r="AD151" s="4987"/>
      <c r="AE151" s="5002"/>
      <c r="AF151" s="5002"/>
      <c r="AG151" s="5002"/>
      <c r="AH151" s="5002"/>
      <c r="AI151" s="4987"/>
      <c r="AJ151" s="4987"/>
      <c r="AK151" s="4987"/>
      <c r="AL151" s="4987"/>
      <c r="AM151" s="4987"/>
      <c r="AN151" s="4987"/>
      <c r="AO151" s="4987"/>
      <c r="AP151" s="4987"/>
      <c r="AQ151" s="4987"/>
      <c r="AR151" s="4987"/>
      <c r="AS151" s="4987"/>
    </row>
    <row r="152" spans="1:45" x14ac:dyDescent="0.25">
      <c r="A152" s="7371"/>
      <c r="B152" s="4979" t="s">
        <v>719</v>
      </c>
      <c r="C152" s="5003">
        <f>SUM(D152:E152)</f>
        <v>0</v>
      </c>
      <c r="D152" s="5003">
        <f t="shared" si="19"/>
        <v>0</v>
      </c>
      <c r="E152" s="5003">
        <f t="shared" si="19"/>
        <v>0</v>
      </c>
      <c r="F152" s="4879"/>
      <c r="G152" s="4879"/>
      <c r="H152" s="4879"/>
      <c r="I152" s="4879"/>
      <c r="J152" s="4879"/>
      <c r="K152" s="4879"/>
      <c r="L152" s="4879"/>
      <c r="M152" s="4884"/>
      <c r="N152" s="5004"/>
      <c r="O152" s="5005"/>
      <c r="P152" s="5006"/>
      <c r="Q152" s="4999"/>
      <c r="R152" s="5007"/>
      <c r="S152" s="5000"/>
      <c r="T152" s="5000"/>
      <c r="U152" s="5000"/>
      <c r="V152" s="5000"/>
      <c r="W152" s="5000"/>
      <c r="X152" s="5000"/>
      <c r="Y152" s="5000"/>
      <c r="Z152" s="5008"/>
      <c r="AA152" s="5009"/>
      <c r="AB152" s="5010"/>
      <c r="AC152" s="5010"/>
      <c r="AD152" s="5010"/>
      <c r="AE152" s="5011"/>
      <c r="AF152" s="5011"/>
      <c r="AG152" s="5011"/>
      <c r="AH152" s="5011"/>
      <c r="AI152" s="5010"/>
      <c r="AJ152" s="5010"/>
      <c r="AK152" s="5010"/>
      <c r="AL152" s="5010"/>
      <c r="AM152" s="4987"/>
      <c r="AN152" s="4987"/>
      <c r="AO152" s="4987"/>
      <c r="AP152" s="4987"/>
      <c r="AQ152" s="4987"/>
      <c r="AR152" s="4987"/>
      <c r="AS152" s="4987"/>
    </row>
    <row r="153" spans="1:45" x14ac:dyDescent="0.25">
      <c r="A153" s="7372"/>
      <c r="B153" s="4980" t="s">
        <v>720</v>
      </c>
      <c r="C153" s="5012">
        <f>SUM(D153:E153)</f>
        <v>0</v>
      </c>
      <c r="D153" s="5012">
        <f t="shared" si="19"/>
        <v>0</v>
      </c>
      <c r="E153" s="5012">
        <f t="shared" si="19"/>
        <v>0</v>
      </c>
      <c r="F153" s="4961"/>
      <c r="G153" s="4961"/>
      <c r="H153" s="4961"/>
      <c r="I153" s="4961"/>
      <c r="J153" s="4961"/>
      <c r="K153" s="4961"/>
      <c r="L153" s="4961"/>
      <c r="M153" s="5013"/>
      <c r="N153" s="5014"/>
      <c r="O153" s="5015"/>
      <c r="P153" s="5016"/>
      <c r="Q153" s="4999"/>
      <c r="R153" s="5007"/>
      <c r="S153" s="5000"/>
      <c r="T153" s="5000"/>
      <c r="U153" s="5000"/>
      <c r="V153" s="5000"/>
      <c r="W153" s="5000"/>
      <c r="X153" s="5000"/>
      <c r="Y153" s="5017"/>
      <c r="Z153" s="5000"/>
      <c r="AA153" s="4987"/>
      <c r="AB153" s="4987"/>
      <c r="AC153" s="4987"/>
      <c r="AD153" s="4987"/>
      <c r="AE153" s="5002"/>
      <c r="AF153" s="5002"/>
      <c r="AG153" s="5002"/>
      <c r="AH153" s="5002"/>
      <c r="AI153" s="4987"/>
      <c r="AJ153" s="4987"/>
      <c r="AK153" s="4987"/>
      <c r="AL153" s="4987"/>
      <c r="AM153" s="4987"/>
      <c r="AN153" s="4987"/>
      <c r="AO153" s="4987"/>
      <c r="AP153" s="4987"/>
      <c r="AQ153" s="4987"/>
      <c r="AR153" s="4987"/>
      <c r="AS153" s="4987"/>
    </row>
    <row r="154" spans="1:45" x14ac:dyDescent="0.25">
      <c r="A154" s="7373" t="s">
        <v>721</v>
      </c>
      <c r="B154" s="7373"/>
      <c r="C154" s="5018">
        <f t="shared" ref="C154:P154" si="20">SUM(C151:C153)</f>
        <v>0</v>
      </c>
      <c r="D154" s="5018">
        <f t="shared" si="20"/>
        <v>0</v>
      </c>
      <c r="E154" s="5018">
        <f t="shared" si="20"/>
        <v>0</v>
      </c>
      <c r="F154" s="5018">
        <f t="shared" si="20"/>
        <v>0</v>
      </c>
      <c r="G154" s="5018">
        <f t="shared" si="20"/>
        <v>0</v>
      </c>
      <c r="H154" s="5018">
        <f t="shared" si="20"/>
        <v>0</v>
      </c>
      <c r="I154" s="5018">
        <f t="shared" si="20"/>
        <v>0</v>
      </c>
      <c r="J154" s="5018">
        <f t="shared" si="20"/>
        <v>0</v>
      </c>
      <c r="K154" s="5018">
        <f t="shared" si="20"/>
        <v>0</v>
      </c>
      <c r="L154" s="5018">
        <f t="shared" si="20"/>
        <v>0</v>
      </c>
      <c r="M154" s="5019">
        <f t="shared" si="20"/>
        <v>0</v>
      </c>
      <c r="N154" s="5020">
        <f t="shared" si="20"/>
        <v>0</v>
      </c>
      <c r="O154" s="5021">
        <f t="shared" si="20"/>
        <v>0</v>
      </c>
      <c r="P154" s="5022">
        <f t="shared" si="20"/>
        <v>0</v>
      </c>
      <c r="Q154" s="4999"/>
      <c r="R154" s="5007"/>
      <c r="S154" s="5007"/>
      <c r="T154" s="5007"/>
      <c r="U154" s="5007"/>
      <c r="V154" s="5007"/>
      <c r="W154" s="5007"/>
      <c r="X154" s="5007"/>
      <c r="Y154" s="5023"/>
      <c r="Z154" s="5007"/>
      <c r="AA154" s="4987"/>
      <c r="AB154" s="4987"/>
      <c r="AC154" s="4987"/>
      <c r="AD154" s="4987"/>
      <c r="AE154" s="5002"/>
      <c r="AF154" s="5002"/>
      <c r="AG154" s="5002"/>
      <c r="AH154" s="5002"/>
      <c r="AI154" s="4987"/>
      <c r="AJ154" s="4987"/>
      <c r="AK154" s="4987"/>
      <c r="AL154" s="4987"/>
      <c r="AM154" s="4987"/>
      <c r="AN154" s="4987"/>
      <c r="AO154" s="4987"/>
      <c r="AP154" s="4987"/>
      <c r="AQ154" s="4987"/>
      <c r="AR154" s="4987"/>
      <c r="AS154" s="4987"/>
    </row>
    <row r="155" spans="1:45" x14ac:dyDescent="0.25">
      <c r="A155" s="7374" t="s">
        <v>722</v>
      </c>
      <c r="B155" s="4981" t="s">
        <v>723</v>
      </c>
      <c r="C155" s="5024">
        <f>SUM(D155:E155)</f>
        <v>0</v>
      </c>
      <c r="D155" s="5024">
        <f t="shared" ref="D155:E158" si="21">SUM(F155+H155+J155+L155)</f>
        <v>0</v>
      </c>
      <c r="E155" s="5024">
        <f t="shared" si="21"/>
        <v>0</v>
      </c>
      <c r="F155" s="4982"/>
      <c r="G155" s="4982"/>
      <c r="H155" s="4982"/>
      <c r="I155" s="4982"/>
      <c r="J155" s="4982"/>
      <c r="K155" s="4982"/>
      <c r="L155" s="4982"/>
      <c r="M155" s="5025"/>
      <c r="N155" s="437"/>
      <c r="O155" s="5026"/>
      <c r="P155" s="5027"/>
      <c r="Q155" s="5028"/>
      <c r="R155" s="4987"/>
      <c r="S155" s="4987"/>
      <c r="T155" s="4987"/>
      <c r="U155" s="4987"/>
      <c r="V155" s="4987"/>
      <c r="W155" s="4987"/>
      <c r="X155" s="4987"/>
      <c r="Y155" s="5029"/>
      <c r="Z155" s="4987"/>
      <c r="AA155" s="4987"/>
      <c r="AB155" s="4987"/>
      <c r="AC155" s="4987"/>
      <c r="AD155" s="4987"/>
      <c r="AE155" s="4987"/>
      <c r="AF155" s="4987"/>
      <c r="AG155" s="4987"/>
      <c r="AH155" s="4987"/>
      <c r="AI155" s="4987"/>
      <c r="AJ155" s="4987"/>
      <c r="AK155" s="4987"/>
      <c r="AL155" s="4987"/>
      <c r="AM155" s="4987"/>
      <c r="AN155" s="4987"/>
      <c r="AO155" s="5002"/>
      <c r="AP155" s="5002"/>
      <c r="AQ155" s="5002"/>
      <c r="AR155" s="5002"/>
      <c r="AS155" s="4936"/>
    </row>
    <row r="156" spans="1:45" x14ac:dyDescent="0.25">
      <c r="A156" s="7375"/>
      <c r="B156" s="4979" t="s">
        <v>724</v>
      </c>
      <c r="C156" s="5003">
        <f>SUM(D156:E156)</f>
        <v>0</v>
      </c>
      <c r="D156" s="5003">
        <f t="shared" si="21"/>
        <v>0</v>
      </c>
      <c r="E156" s="5003">
        <f t="shared" si="21"/>
        <v>0</v>
      </c>
      <c r="F156" s="4879"/>
      <c r="G156" s="4879"/>
      <c r="H156" s="4879"/>
      <c r="I156" s="4879"/>
      <c r="J156" s="4879"/>
      <c r="K156" s="4879"/>
      <c r="L156" s="4879"/>
      <c r="M156" s="4884"/>
      <c r="N156" s="5030"/>
      <c r="O156" s="5031"/>
      <c r="P156" s="1932"/>
      <c r="Q156" s="96"/>
      <c r="R156" s="438"/>
      <c r="S156" s="438"/>
      <c r="T156" s="438"/>
      <c r="U156" s="438"/>
      <c r="V156" s="438"/>
      <c r="W156" s="438"/>
      <c r="X156" s="438"/>
      <c r="Y156" s="438"/>
      <c r="Z156" s="4987"/>
      <c r="AA156" s="4987"/>
      <c r="AB156" s="4987"/>
      <c r="AC156" s="4987"/>
      <c r="AD156" s="4987"/>
      <c r="AE156" s="4987"/>
      <c r="AF156" s="4987"/>
      <c r="AG156" s="4987"/>
      <c r="AH156" s="4987"/>
      <c r="AI156" s="4987"/>
      <c r="AJ156" s="4987"/>
      <c r="AK156" s="4987"/>
      <c r="AL156" s="4987"/>
      <c r="AM156" s="4987"/>
      <c r="AN156" s="4987"/>
      <c r="AO156" s="5002"/>
      <c r="AP156" s="5002"/>
      <c r="AQ156" s="5002"/>
      <c r="AR156" s="5002"/>
      <c r="AS156" s="4936"/>
    </row>
    <row r="157" spans="1:45" x14ac:dyDescent="0.25">
      <c r="A157" s="7375"/>
      <c r="B157" s="4979" t="s">
        <v>725</v>
      </c>
      <c r="C157" s="5003">
        <f>SUM(D157:E157)</f>
        <v>0</v>
      </c>
      <c r="D157" s="5003">
        <f t="shared" si="21"/>
        <v>0</v>
      </c>
      <c r="E157" s="5003">
        <f t="shared" si="21"/>
        <v>0</v>
      </c>
      <c r="F157" s="4879"/>
      <c r="G157" s="4879"/>
      <c r="H157" s="4879"/>
      <c r="I157" s="4879"/>
      <c r="J157" s="4879"/>
      <c r="K157" s="4879"/>
      <c r="L157" s="4879"/>
      <c r="M157" s="4884"/>
      <c r="N157" s="5030"/>
      <c r="O157" s="5031"/>
      <c r="P157" s="1932"/>
      <c r="Q157" s="96"/>
      <c r="R157" s="438"/>
      <c r="S157" s="438"/>
      <c r="T157" s="438"/>
      <c r="U157" s="438"/>
      <c r="V157" s="438"/>
      <c r="W157" s="438"/>
      <c r="X157" s="438"/>
      <c r="Y157" s="438"/>
      <c r="Z157" s="4987"/>
      <c r="AA157" s="4987"/>
      <c r="AB157" s="4987"/>
      <c r="AC157" s="4987"/>
      <c r="AD157" s="4987"/>
      <c r="AE157" s="4987"/>
      <c r="AF157" s="4987"/>
      <c r="AG157" s="4987"/>
      <c r="AH157" s="4987"/>
      <c r="AI157" s="4987"/>
      <c r="AJ157" s="4987"/>
      <c r="AK157" s="4987"/>
      <c r="AL157" s="4987"/>
      <c r="AM157" s="4987"/>
      <c r="AN157" s="4987"/>
      <c r="AO157" s="5002"/>
      <c r="AP157" s="5002"/>
      <c r="AQ157" s="5002"/>
      <c r="AR157" s="5002"/>
      <c r="AS157" s="4936"/>
    </row>
    <row r="158" spans="1:45" x14ac:dyDescent="0.25">
      <c r="A158" s="7376"/>
      <c r="B158" s="4979" t="s">
        <v>726</v>
      </c>
      <c r="C158" s="5012">
        <f>SUM(D158:E158)</f>
        <v>0</v>
      </c>
      <c r="D158" s="5012">
        <f t="shared" si="21"/>
        <v>0</v>
      </c>
      <c r="E158" s="5012">
        <f t="shared" si="21"/>
        <v>0</v>
      </c>
      <c r="F158" s="4961"/>
      <c r="G158" s="4961"/>
      <c r="H158" s="4961"/>
      <c r="I158" s="4961"/>
      <c r="J158" s="4961"/>
      <c r="K158" s="4961"/>
      <c r="L158" s="4961"/>
      <c r="M158" s="5013"/>
      <c r="N158" s="5032"/>
      <c r="O158" s="5033"/>
      <c r="P158" s="5034"/>
      <c r="Q158" s="96"/>
      <c r="R158" s="438"/>
      <c r="S158" s="438"/>
      <c r="T158" s="438"/>
      <c r="U158" s="438"/>
      <c r="V158" s="438"/>
      <c r="W158" s="438"/>
      <c r="X158" s="438"/>
      <c r="Y158" s="438"/>
      <c r="Z158" s="4987"/>
      <c r="AA158" s="4987"/>
      <c r="AB158" s="4987"/>
      <c r="AC158" s="4987"/>
      <c r="AD158" s="4987"/>
      <c r="AE158" s="4987"/>
      <c r="AF158" s="4987"/>
      <c r="AG158" s="4987"/>
      <c r="AH158" s="4987"/>
      <c r="AI158" s="4987"/>
      <c r="AJ158" s="4987"/>
      <c r="AK158" s="4987"/>
      <c r="AL158" s="4987"/>
      <c r="AM158" s="4987"/>
      <c r="AN158" s="4987"/>
      <c r="AO158" s="5002"/>
      <c r="AP158" s="5002"/>
      <c r="AQ158" s="5002"/>
      <c r="AR158" s="5002"/>
      <c r="AS158" s="4936"/>
    </row>
    <row r="159" spans="1:45" x14ac:dyDescent="0.25">
      <c r="A159" s="7373" t="s">
        <v>721</v>
      </c>
      <c r="B159" s="7373"/>
      <c r="C159" s="5018">
        <f t="shared" ref="C159:P159" si="22">SUM(C155:C158)</f>
        <v>0</v>
      </c>
      <c r="D159" s="5018">
        <f t="shared" si="22"/>
        <v>0</v>
      </c>
      <c r="E159" s="5018">
        <f t="shared" si="22"/>
        <v>0</v>
      </c>
      <c r="F159" s="5018">
        <f t="shared" si="22"/>
        <v>0</v>
      </c>
      <c r="G159" s="5018">
        <f t="shared" si="22"/>
        <v>0</v>
      </c>
      <c r="H159" s="5018">
        <f t="shared" si="22"/>
        <v>0</v>
      </c>
      <c r="I159" s="5018">
        <f t="shared" si="22"/>
        <v>0</v>
      </c>
      <c r="J159" s="5018">
        <f t="shared" si="22"/>
        <v>0</v>
      </c>
      <c r="K159" s="5018">
        <f t="shared" si="22"/>
        <v>0</v>
      </c>
      <c r="L159" s="5018">
        <f t="shared" si="22"/>
        <v>0</v>
      </c>
      <c r="M159" s="5019">
        <f t="shared" si="22"/>
        <v>0</v>
      </c>
      <c r="N159" s="5020">
        <f t="shared" si="22"/>
        <v>0</v>
      </c>
      <c r="O159" s="5021">
        <f t="shared" si="22"/>
        <v>0</v>
      </c>
      <c r="P159" s="5022">
        <f t="shared" si="22"/>
        <v>0</v>
      </c>
      <c r="Q159" s="96"/>
      <c r="R159" s="438"/>
      <c r="S159" s="438"/>
      <c r="T159" s="438"/>
      <c r="U159" s="438"/>
      <c r="V159" s="438"/>
      <c r="W159" s="438"/>
      <c r="X159" s="438"/>
      <c r="Y159" s="438"/>
      <c r="Z159" s="4987"/>
      <c r="AA159" s="4987"/>
      <c r="AB159" s="4987"/>
      <c r="AC159" s="4987"/>
      <c r="AD159" s="4987"/>
      <c r="AE159" s="4987"/>
      <c r="AF159" s="4987"/>
      <c r="AG159" s="4987"/>
      <c r="AH159" s="4987"/>
      <c r="AI159" s="4987"/>
      <c r="AJ159" s="4987"/>
      <c r="AK159" s="4987"/>
      <c r="AL159" s="4987"/>
      <c r="AM159" s="4987"/>
      <c r="AN159" s="4987"/>
      <c r="AO159" s="5002"/>
      <c r="AP159" s="5002"/>
      <c r="AQ159" s="5002"/>
      <c r="AR159" s="5002"/>
      <c r="AS159" s="4936"/>
    </row>
    <row r="160" spans="1:45" x14ac:dyDescent="0.25">
      <c r="A160" s="7377" t="s">
        <v>158</v>
      </c>
      <c r="B160" s="7377"/>
      <c r="C160" s="5035">
        <f t="shared" ref="C160:P160" si="23">SUM(C154+C159)</f>
        <v>0</v>
      </c>
      <c r="D160" s="5035">
        <f t="shared" si="23"/>
        <v>0</v>
      </c>
      <c r="E160" s="5035">
        <f t="shared" si="23"/>
        <v>0</v>
      </c>
      <c r="F160" s="5035">
        <f t="shared" si="23"/>
        <v>0</v>
      </c>
      <c r="G160" s="5035">
        <f t="shared" si="23"/>
        <v>0</v>
      </c>
      <c r="H160" s="5035">
        <f t="shared" si="23"/>
        <v>0</v>
      </c>
      <c r="I160" s="5035">
        <f t="shared" si="23"/>
        <v>0</v>
      </c>
      <c r="J160" s="5035">
        <f t="shared" si="23"/>
        <v>0</v>
      </c>
      <c r="K160" s="5035">
        <f t="shared" si="23"/>
        <v>0</v>
      </c>
      <c r="L160" s="5035">
        <f t="shared" si="23"/>
        <v>0</v>
      </c>
      <c r="M160" s="5036">
        <f t="shared" si="23"/>
        <v>0</v>
      </c>
      <c r="N160" s="5037">
        <f t="shared" si="23"/>
        <v>0</v>
      </c>
      <c r="O160" s="5038">
        <f t="shared" si="23"/>
        <v>0</v>
      </c>
      <c r="P160" s="5039">
        <f t="shared" si="23"/>
        <v>0</v>
      </c>
      <c r="Q160" s="96"/>
      <c r="R160" s="438"/>
      <c r="S160" s="438"/>
      <c r="T160" s="438"/>
      <c r="U160" s="438"/>
      <c r="V160" s="438"/>
      <c r="W160" s="438"/>
      <c r="X160" s="438"/>
      <c r="Y160" s="438"/>
      <c r="Z160" s="4987"/>
      <c r="AA160" s="4987"/>
      <c r="AB160" s="4987"/>
      <c r="AC160" s="4987"/>
      <c r="AD160" s="4987"/>
      <c r="AE160" s="4987"/>
      <c r="AF160" s="4987"/>
      <c r="AG160" s="4987"/>
      <c r="AH160" s="4987"/>
      <c r="AI160" s="4987"/>
      <c r="AJ160" s="4987"/>
      <c r="AK160" s="4987"/>
      <c r="AL160" s="4987"/>
      <c r="AM160" s="4987"/>
      <c r="AN160" s="4987"/>
      <c r="AO160" s="4987"/>
      <c r="AP160" s="4987"/>
      <c r="AQ160" s="4987"/>
      <c r="AR160" s="4987"/>
      <c r="AS160" s="4987"/>
    </row>
    <row r="161" spans="1:46" x14ac:dyDescent="0.25">
      <c r="A161" s="398" t="s">
        <v>728</v>
      </c>
      <c r="B161" s="398"/>
      <c r="C161" s="398"/>
      <c r="D161" s="439"/>
      <c r="E161" s="434"/>
      <c r="F161" s="434"/>
      <c r="G161" s="434"/>
      <c r="H161" s="434"/>
      <c r="I161" s="440"/>
      <c r="J161" s="441"/>
      <c r="K161" s="441"/>
      <c r="L161" s="441"/>
      <c r="M161" s="441"/>
      <c r="N161" s="442"/>
      <c r="O161" s="443"/>
      <c r="P161" s="438"/>
      <c r="Q161" s="438"/>
      <c r="R161" s="438"/>
      <c r="S161" s="438"/>
      <c r="T161" s="438"/>
      <c r="U161" s="438"/>
      <c r="V161" s="438"/>
      <c r="W161" s="438"/>
      <c r="X161" s="438"/>
      <c r="Y161" s="438"/>
      <c r="Z161" s="438"/>
      <c r="AA161" s="438"/>
      <c r="AB161" s="4987"/>
      <c r="AC161" s="4987"/>
      <c r="AD161" s="4987"/>
      <c r="AE161" s="4987"/>
      <c r="AF161" s="4987"/>
      <c r="AG161" s="4987"/>
      <c r="AH161" s="4987"/>
      <c r="AI161" s="4987"/>
      <c r="AJ161" s="4987"/>
      <c r="AK161" s="4987"/>
      <c r="AL161" s="4987"/>
      <c r="AM161" s="4987"/>
      <c r="AN161" s="4987"/>
      <c r="AO161" s="4987"/>
      <c r="AP161" s="4987"/>
      <c r="AQ161" s="4987"/>
      <c r="AR161" s="4987"/>
      <c r="AS161" s="4987"/>
    </row>
    <row r="162" spans="1:46" x14ac:dyDescent="0.25">
      <c r="A162" s="7378" t="s">
        <v>612</v>
      </c>
      <c r="B162" s="7379"/>
      <c r="C162" s="7367" t="s">
        <v>50</v>
      </c>
      <c r="D162" s="7367"/>
      <c r="E162" s="7368"/>
      <c r="F162" s="7369" t="s">
        <v>136</v>
      </c>
      <c r="G162" s="7368"/>
      <c r="H162" s="7369" t="s">
        <v>137</v>
      </c>
      <c r="I162" s="7368"/>
      <c r="J162" s="7369" t="s">
        <v>138</v>
      </c>
      <c r="K162" s="7368"/>
      <c r="L162" s="7369" t="s">
        <v>139</v>
      </c>
      <c r="M162" s="7368"/>
      <c r="N162" s="7369" t="s">
        <v>140</v>
      </c>
      <c r="O162" s="7368"/>
      <c r="P162" s="438"/>
      <c r="Q162" s="438"/>
      <c r="R162" s="438"/>
      <c r="S162" s="438"/>
      <c r="T162" s="438"/>
      <c r="U162" s="438"/>
      <c r="V162" s="438"/>
      <c r="W162" s="4987"/>
      <c r="X162" s="4987"/>
      <c r="Y162" s="4987"/>
      <c r="Z162" s="4987"/>
      <c r="AA162" s="4987"/>
      <c r="AB162" s="4987"/>
      <c r="AC162" s="4987"/>
      <c r="AD162" s="4987"/>
      <c r="AE162" s="4987"/>
      <c r="AF162" s="4987"/>
      <c r="AG162" s="4987"/>
      <c r="AH162" s="4987"/>
      <c r="AI162" s="4987"/>
      <c r="AJ162" s="4987"/>
      <c r="AK162" s="4987"/>
      <c r="AL162" s="4987"/>
      <c r="AM162" s="4987"/>
      <c r="AN162" s="4987"/>
      <c r="AO162" s="4987"/>
      <c r="AP162" s="4987"/>
      <c r="AQ162" s="4987"/>
      <c r="AR162" s="444"/>
      <c r="AS162" s="351"/>
    </row>
    <row r="163" spans="1:46" x14ac:dyDescent="0.25">
      <c r="A163" s="7101"/>
      <c r="B163" s="7380"/>
      <c r="C163" s="5040" t="s">
        <v>55</v>
      </c>
      <c r="D163" s="5040" t="s">
        <v>81</v>
      </c>
      <c r="E163" s="5041" t="s">
        <v>56</v>
      </c>
      <c r="F163" s="5042" t="s">
        <v>81</v>
      </c>
      <c r="G163" s="5041" t="s">
        <v>56</v>
      </c>
      <c r="H163" s="5042" t="s">
        <v>81</v>
      </c>
      <c r="I163" s="5041" t="s">
        <v>56</v>
      </c>
      <c r="J163" s="5042" t="s">
        <v>81</v>
      </c>
      <c r="K163" s="5041" t="s">
        <v>56</v>
      </c>
      <c r="L163" s="5042" t="s">
        <v>81</v>
      </c>
      <c r="M163" s="5041" t="s">
        <v>56</v>
      </c>
      <c r="N163" s="5043" t="s">
        <v>81</v>
      </c>
      <c r="O163" s="5044" t="s">
        <v>56</v>
      </c>
      <c r="P163" s="96"/>
      <c r="Q163" s="438"/>
      <c r="R163" s="438"/>
      <c r="S163" s="438"/>
      <c r="T163" s="438"/>
      <c r="U163" s="438"/>
      <c r="V163" s="438"/>
      <c r="W163" s="4987"/>
      <c r="X163" s="4987"/>
      <c r="Y163" s="4987"/>
      <c r="Z163" s="4987"/>
      <c r="AA163" s="4987"/>
      <c r="AB163" s="4987"/>
      <c r="AC163" s="4987"/>
      <c r="AD163" s="4987"/>
      <c r="AE163" s="4987"/>
      <c r="AF163" s="4987"/>
      <c r="AG163" s="4987"/>
      <c r="AH163" s="4987"/>
      <c r="AI163" s="4987"/>
      <c r="AJ163" s="4987"/>
      <c r="AK163" s="4987"/>
      <c r="AL163" s="4987"/>
      <c r="AM163" s="4987"/>
      <c r="AN163" s="4987"/>
      <c r="AO163" s="4987"/>
      <c r="AP163" s="4987"/>
      <c r="AQ163" s="4987"/>
      <c r="AR163" s="444"/>
      <c r="AS163" s="351"/>
    </row>
    <row r="164" spans="1:46" x14ac:dyDescent="0.25">
      <c r="A164" s="7359" t="s">
        <v>729</v>
      </c>
      <c r="B164" s="5045" t="s">
        <v>718</v>
      </c>
      <c r="C164" s="5046">
        <f>SUM(D164+E164)</f>
        <v>0</v>
      </c>
      <c r="D164" s="5046">
        <f>SUM(F164+H164+J164+L164+N164)</f>
        <v>0</v>
      </c>
      <c r="E164" s="5047">
        <f>SUM(G164+I164+K164+M164+O164)</f>
        <v>0</v>
      </c>
      <c r="F164" s="4876"/>
      <c r="G164" s="5048"/>
      <c r="H164" s="4876"/>
      <c r="I164" s="5049"/>
      <c r="J164" s="5050"/>
      <c r="K164" s="5049"/>
      <c r="L164" s="5050"/>
      <c r="M164" s="5049"/>
      <c r="N164" s="445"/>
      <c r="O164" s="4801"/>
      <c r="P164" s="96"/>
      <c r="Q164" s="438"/>
      <c r="R164" s="438"/>
      <c r="S164" s="438"/>
      <c r="T164" s="438"/>
      <c r="U164" s="438"/>
      <c r="V164" s="438"/>
      <c r="W164" s="4987"/>
      <c r="X164" s="4987"/>
      <c r="Y164" s="4987"/>
      <c r="Z164" s="4987"/>
      <c r="AA164" s="4987"/>
      <c r="AB164" s="4987"/>
      <c r="AC164" s="4987"/>
      <c r="AD164" s="4987"/>
      <c r="AE164" s="4987"/>
      <c r="AF164" s="4987"/>
      <c r="AG164" s="4987"/>
      <c r="AH164" s="4987"/>
      <c r="AI164" s="4987"/>
      <c r="AJ164" s="4987"/>
      <c r="AK164" s="4987"/>
      <c r="AL164" s="4987"/>
      <c r="AM164" s="4987"/>
      <c r="AN164" s="4987"/>
      <c r="AO164" s="4987"/>
      <c r="AP164" s="4987"/>
      <c r="AQ164" s="4987"/>
      <c r="AR164" s="444"/>
      <c r="AS164" s="351"/>
    </row>
    <row r="165" spans="1:46" x14ac:dyDescent="0.25">
      <c r="A165" s="7360"/>
      <c r="B165" s="5045" t="s">
        <v>719</v>
      </c>
      <c r="C165" s="5051">
        <f>SUM(D165+E165)</f>
        <v>0</v>
      </c>
      <c r="D165" s="5051">
        <f>SUM(H165+J165+L165+N165)</f>
        <v>0</v>
      </c>
      <c r="E165" s="5052">
        <f>SUM(I165+K165+M165+O165)</f>
        <v>0</v>
      </c>
      <c r="F165" s="5053"/>
      <c r="G165" s="5053"/>
      <c r="H165" s="5050"/>
      <c r="I165" s="5049"/>
      <c r="J165" s="5050"/>
      <c r="K165" s="5049"/>
      <c r="L165" s="5050"/>
      <c r="M165" s="5049"/>
      <c r="N165" s="445"/>
      <c r="O165" s="446"/>
      <c r="P165" s="96"/>
      <c r="Q165" s="438"/>
      <c r="R165" s="438"/>
      <c r="S165" s="438"/>
      <c r="T165" s="438"/>
      <c r="U165" s="438"/>
      <c r="V165" s="438"/>
      <c r="W165" s="4987"/>
      <c r="X165" s="4987"/>
      <c r="Y165" s="4987"/>
      <c r="Z165" s="4987"/>
      <c r="AA165" s="4987"/>
      <c r="AB165" s="4987"/>
      <c r="AC165" s="4987"/>
      <c r="AD165" s="4987"/>
      <c r="AE165" s="4987"/>
      <c r="AF165" s="4987"/>
      <c r="AG165" s="4987"/>
      <c r="AH165" s="4987"/>
      <c r="AI165" s="4987"/>
      <c r="AJ165" s="4987"/>
      <c r="AK165" s="4987"/>
      <c r="AL165" s="4987"/>
      <c r="AM165" s="4987"/>
      <c r="AN165" s="4987"/>
      <c r="AO165" s="4987"/>
      <c r="AP165" s="4987"/>
      <c r="AQ165" s="5029"/>
      <c r="AR165" s="5054"/>
      <c r="AS165" s="4925"/>
    </row>
    <row r="166" spans="1:46" x14ac:dyDescent="0.25">
      <c r="A166" s="7360"/>
      <c r="B166" s="5045" t="s">
        <v>720</v>
      </c>
      <c r="C166" s="5055">
        <f>SUM(D166+E166)</f>
        <v>0</v>
      </c>
      <c r="D166" s="5055">
        <f>SUM(H166+J166+L166+N166)</f>
        <v>0</v>
      </c>
      <c r="E166" s="5056">
        <f>SUM(I166+K166+M166+O166)</f>
        <v>0</v>
      </c>
      <c r="F166" s="5053"/>
      <c r="G166" s="5053"/>
      <c r="H166" s="4889"/>
      <c r="I166" s="5057"/>
      <c r="J166" s="4889"/>
      <c r="K166" s="5057"/>
      <c r="L166" s="4889"/>
      <c r="M166" s="5057"/>
      <c r="N166" s="5058"/>
      <c r="O166" s="4805"/>
      <c r="P166" s="96"/>
      <c r="Q166" s="438"/>
      <c r="R166" s="438"/>
      <c r="S166" s="438"/>
      <c r="T166" s="438"/>
      <c r="U166" s="438"/>
      <c r="V166" s="438"/>
      <c r="W166" s="5059"/>
      <c r="X166" s="5059"/>
      <c r="Y166" s="5059"/>
      <c r="Z166" s="5059"/>
      <c r="AA166" s="5059"/>
      <c r="AB166" s="5059"/>
      <c r="AC166" s="5059"/>
      <c r="AD166" s="5059"/>
      <c r="AE166" s="5059"/>
      <c r="AF166" s="5059"/>
      <c r="AG166" s="5059"/>
      <c r="AH166" s="5059"/>
      <c r="AI166" s="5059"/>
      <c r="AJ166" s="5059"/>
      <c r="AK166" s="5059"/>
      <c r="AL166" s="5059"/>
      <c r="AM166" s="5059"/>
      <c r="AN166" s="5059"/>
      <c r="AO166" s="5059"/>
      <c r="AP166" s="5059"/>
      <c r="AQ166" s="5060"/>
      <c r="AR166" s="5061"/>
      <c r="AS166" s="5062"/>
    </row>
    <row r="167" spans="1:46" ht="15.75" thickBot="1" x14ac:dyDescent="0.3">
      <c r="A167" s="7361"/>
      <c r="B167" s="447" t="s">
        <v>730</v>
      </c>
      <c r="C167" s="448">
        <f t="shared" ref="C167:O167" si="24">SUM(C164:C166)</f>
        <v>0</v>
      </c>
      <c r="D167" s="448">
        <f t="shared" si="24"/>
        <v>0</v>
      </c>
      <c r="E167" s="449">
        <f t="shared" si="24"/>
        <v>0</v>
      </c>
      <c r="F167" s="450">
        <f t="shared" si="24"/>
        <v>0</v>
      </c>
      <c r="G167" s="451">
        <f t="shared" si="24"/>
        <v>0</v>
      </c>
      <c r="H167" s="450">
        <f t="shared" si="24"/>
        <v>0</v>
      </c>
      <c r="I167" s="451">
        <f t="shared" si="24"/>
        <v>0</v>
      </c>
      <c r="J167" s="450">
        <f t="shared" si="24"/>
        <v>0</v>
      </c>
      <c r="K167" s="451">
        <f t="shared" si="24"/>
        <v>0</v>
      </c>
      <c r="L167" s="450">
        <f t="shared" si="24"/>
        <v>0</v>
      </c>
      <c r="M167" s="451">
        <f t="shared" si="24"/>
        <v>0</v>
      </c>
      <c r="N167" s="452">
        <f t="shared" si="24"/>
        <v>0</v>
      </c>
      <c r="O167" s="453">
        <f t="shared" si="24"/>
        <v>0</v>
      </c>
      <c r="P167" s="5063"/>
      <c r="Q167" s="5059"/>
      <c r="R167" s="5059"/>
      <c r="S167" s="5059"/>
      <c r="T167" s="5059"/>
      <c r="U167" s="5059"/>
      <c r="V167" s="5059"/>
      <c r="W167" s="5059"/>
      <c r="X167" s="5059"/>
      <c r="Y167" s="5059"/>
      <c r="Z167" s="5059"/>
      <c r="AA167" s="5059"/>
      <c r="AB167" s="5059"/>
      <c r="AC167" s="5059"/>
      <c r="AD167" s="5059"/>
      <c r="AE167" s="5059"/>
      <c r="AF167" s="5059"/>
      <c r="AG167" s="5059"/>
      <c r="AH167" s="5059"/>
      <c r="AI167" s="5064"/>
      <c r="AJ167" s="5061"/>
      <c r="AK167" s="5061"/>
      <c r="AL167" s="5061"/>
      <c r="AM167" s="5061"/>
      <c r="AN167" s="5061"/>
      <c r="AO167" s="5061"/>
      <c r="AP167" s="5061"/>
      <c r="AQ167" s="5061"/>
      <c r="AR167" s="5061"/>
      <c r="AS167" s="5061"/>
    </row>
    <row r="168" spans="1:46" ht="15.75" thickTop="1" x14ac:dyDescent="0.25">
      <c r="A168" s="7362" t="s">
        <v>731</v>
      </c>
      <c r="B168" s="454" t="s">
        <v>732</v>
      </c>
      <c r="C168" s="455">
        <f>SUM(D168+E168)</f>
        <v>0</v>
      </c>
      <c r="D168" s="455">
        <f t="shared" ref="D168:E171" si="25">SUM(F168+H168+J168+L168+N168)</f>
        <v>0</v>
      </c>
      <c r="E168" s="5065">
        <f t="shared" si="25"/>
        <v>0</v>
      </c>
      <c r="F168" s="456"/>
      <c r="G168" s="457"/>
      <c r="H168" s="458"/>
      <c r="I168" s="457"/>
      <c r="J168" s="459"/>
      <c r="K168" s="5049"/>
      <c r="L168" s="459"/>
      <c r="M168" s="5049"/>
      <c r="N168" s="458"/>
      <c r="O168" s="457"/>
      <c r="P168" s="460"/>
      <c r="Q168" s="5059"/>
      <c r="R168" s="5059"/>
      <c r="S168" s="5059"/>
      <c r="T168" s="5059"/>
      <c r="U168" s="5059"/>
      <c r="V168" s="5059"/>
      <c r="W168" s="5059"/>
      <c r="X168" s="5059"/>
      <c r="Y168" s="5059"/>
      <c r="Z168" s="5059"/>
      <c r="AA168" s="5059"/>
      <c r="AB168" s="5059"/>
      <c r="AC168" s="5059"/>
      <c r="AD168" s="5059"/>
      <c r="AE168" s="5059"/>
      <c r="AF168" s="5059"/>
      <c r="AG168" s="5059"/>
      <c r="AH168" s="5059"/>
      <c r="AI168" s="5064"/>
      <c r="AJ168" s="5061"/>
      <c r="AK168" s="5061"/>
      <c r="AL168" s="5061"/>
      <c r="AM168" s="5061"/>
      <c r="AN168" s="5061"/>
      <c r="AO168" s="5061"/>
      <c r="AP168" s="5061"/>
      <c r="AQ168" s="5061"/>
      <c r="AR168" s="5061"/>
      <c r="AS168" s="5061"/>
    </row>
    <row r="169" spans="1:46" x14ac:dyDescent="0.25">
      <c r="A169" s="7360"/>
      <c r="B169" s="5066" t="s">
        <v>733</v>
      </c>
      <c r="C169" s="5067">
        <f>SUM(D169+E169)</f>
        <v>0</v>
      </c>
      <c r="D169" s="5024">
        <f t="shared" si="25"/>
        <v>0</v>
      </c>
      <c r="E169" s="5068">
        <f t="shared" si="25"/>
        <v>0</v>
      </c>
      <c r="F169" s="5050"/>
      <c r="G169" s="5049"/>
      <c r="H169" s="4883"/>
      <c r="I169" s="5049"/>
      <c r="J169" s="4883"/>
      <c r="K169" s="5049"/>
      <c r="L169" s="5050"/>
      <c r="M169" s="5049"/>
      <c r="N169" s="4883"/>
      <c r="O169" s="446"/>
      <c r="P169" s="96"/>
      <c r="Q169" s="5059"/>
      <c r="R169" s="5059"/>
      <c r="S169" s="5059"/>
      <c r="T169" s="5059"/>
      <c r="U169" s="5059"/>
      <c r="V169" s="5059"/>
      <c r="W169" s="5059"/>
      <c r="X169" s="5059"/>
      <c r="Y169" s="5059"/>
      <c r="Z169" s="5059"/>
      <c r="AA169" s="5059"/>
      <c r="AB169" s="5059"/>
      <c r="AC169" s="5059"/>
      <c r="AD169" s="5059"/>
      <c r="AE169" s="5059"/>
      <c r="AF169" s="5059"/>
      <c r="AG169" s="5059"/>
      <c r="AH169" s="5059"/>
      <c r="AI169" s="5064"/>
      <c r="AJ169" s="5061"/>
      <c r="AK169" s="5061"/>
      <c r="AL169" s="5061"/>
      <c r="AM169" s="5061"/>
      <c r="AN169" s="5061"/>
      <c r="AO169" s="5061"/>
      <c r="AP169" s="5061"/>
      <c r="AQ169" s="5061"/>
      <c r="AR169" s="5061"/>
      <c r="AS169" s="5062"/>
    </row>
    <row r="170" spans="1:46" x14ac:dyDescent="0.25">
      <c r="A170" s="7360"/>
      <c r="B170" s="5066" t="s">
        <v>734</v>
      </c>
      <c r="C170" s="5003">
        <f>SUM(D170+E170)</f>
        <v>0</v>
      </c>
      <c r="D170" s="5003">
        <f t="shared" si="25"/>
        <v>0</v>
      </c>
      <c r="E170" s="5069">
        <f t="shared" si="25"/>
        <v>0</v>
      </c>
      <c r="F170" s="4883"/>
      <c r="G170" s="5070"/>
      <c r="H170" s="4883"/>
      <c r="I170" s="5070"/>
      <c r="J170" s="4883"/>
      <c r="K170" s="5070"/>
      <c r="L170" s="4883"/>
      <c r="M170" s="5070"/>
      <c r="N170" s="5071"/>
      <c r="O170" s="360"/>
      <c r="P170" s="96"/>
      <c r="Q170" s="438"/>
      <c r="R170" s="438"/>
      <c r="S170" s="438"/>
      <c r="T170" s="438"/>
      <c r="U170" s="438"/>
      <c r="V170" s="438"/>
      <c r="W170" s="438"/>
      <c r="X170" s="438"/>
      <c r="Y170" s="5059"/>
      <c r="Z170" s="5059"/>
      <c r="AA170" s="5059"/>
      <c r="AB170" s="5059"/>
      <c r="AC170" s="5059"/>
      <c r="AD170" s="5059"/>
      <c r="AE170" s="5059"/>
      <c r="AF170" s="5059"/>
      <c r="AG170" s="5059"/>
      <c r="AH170" s="5059"/>
      <c r="AI170" s="5059"/>
      <c r="AJ170" s="5059"/>
      <c r="AK170" s="5059"/>
      <c r="AL170" s="5059"/>
      <c r="AM170" s="5059"/>
      <c r="AN170" s="5059"/>
      <c r="AO170" s="5072"/>
      <c r="AP170" s="5059"/>
      <c r="AQ170" s="5059"/>
      <c r="AR170" s="5073"/>
      <c r="AS170" s="5062"/>
    </row>
    <row r="171" spans="1:46" x14ac:dyDescent="0.25">
      <c r="A171" s="7363"/>
      <c r="B171" s="5066" t="s">
        <v>735</v>
      </c>
      <c r="C171" s="5074">
        <f>SUM(D171+E171)</f>
        <v>0</v>
      </c>
      <c r="D171" s="5074">
        <f t="shared" si="25"/>
        <v>0</v>
      </c>
      <c r="E171" s="5075">
        <f t="shared" si="25"/>
        <v>0</v>
      </c>
      <c r="F171" s="4889"/>
      <c r="G171" s="5057"/>
      <c r="H171" s="4889"/>
      <c r="I171" s="5057"/>
      <c r="J171" s="4889"/>
      <c r="K171" s="5057"/>
      <c r="L171" s="4889"/>
      <c r="M171" s="5057"/>
      <c r="N171" s="5058"/>
      <c r="O171" s="4805"/>
      <c r="P171" s="96"/>
      <c r="Q171" s="438"/>
      <c r="R171" s="438"/>
      <c r="S171" s="438"/>
      <c r="T171" s="438"/>
      <c r="U171" s="438"/>
      <c r="V171" s="438"/>
      <c r="W171" s="438"/>
      <c r="X171" s="438"/>
      <c r="Y171" s="5076"/>
      <c r="Z171" s="5077"/>
      <c r="AA171" s="438"/>
      <c r="AB171" s="5078"/>
      <c r="AC171" s="5077"/>
      <c r="AD171" s="438"/>
      <c r="AE171" s="5078"/>
      <c r="AF171" s="5078"/>
      <c r="AG171" s="5078"/>
      <c r="AH171" s="5059"/>
      <c r="AI171" s="438"/>
      <c r="AJ171" s="5072"/>
      <c r="AK171" s="5072"/>
      <c r="AL171" s="5072"/>
      <c r="AM171" s="5059"/>
      <c r="AN171" s="438"/>
      <c r="AO171" s="5072"/>
      <c r="AP171" s="5059"/>
      <c r="AQ171" s="5059"/>
      <c r="AR171" s="444"/>
      <c r="AS171" s="351"/>
    </row>
    <row r="172" spans="1:46" x14ac:dyDescent="0.25">
      <c r="A172" s="438" t="s">
        <v>736</v>
      </c>
      <c r="B172" s="438"/>
      <c r="C172" s="438"/>
      <c r="D172" s="438"/>
      <c r="E172" s="438"/>
      <c r="F172" s="438"/>
      <c r="G172" s="438"/>
      <c r="H172" s="438"/>
      <c r="I172" s="438"/>
      <c r="J172" s="444"/>
      <c r="K172" s="444"/>
      <c r="L172" s="444"/>
      <c r="M172" s="444"/>
      <c r="N172" s="444"/>
      <c r="O172" s="444"/>
      <c r="P172" s="444"/>
      <c r="Q172" s="444"/>
      <c r="R172" s="444"/>
      <c r="S172" s="444"/>
      <c r="T172" s="444"/>
      <c r="U172" s="444"/>
      <c r="V172" s="444"/>
      <c r="W172" s="444"/>
      <c r="X172" s="444"/>
      <c r="Y172" s="444"/>
      <c r="Z172" s="444"/>
      <c r="AA172" s="444"/>
      <c r="AB172" s="444"/>
      <c r="AC172" s="444"/>
      <c r="AD172" s="444"/>
      <c r="AE172" s="444"/>
      <c r="AF172" s="444"/>
      <c r="AG172" s="444"/>
      <c r="AH172" s="444"/>
      <c r="AI172" s="444"/>
      <c r="AJ172" s="444"/>
      <c r="AK172" s="444"/>
      <c r="AL172" s="444"/>
      <c r="AM172" s="444"/>
      <c r="AN172" s="444"/>
      <c r="AO172" s="444"/>
      <c r="AP172" s="444"/>
      <c r="AQ172" s="444"/>
      <c r="AR172" s="444"/>
      <c r="AS172" s="444"/>
    </row>
    <row r="173" spans="1:46" x14ac:dyDescent="0.25">
      <c r="A173" s="438" t="s">
        <v>737</v>
      </c>
      <c r="B173" s="438"/>
      <c r="C173" s="438"/>
      <c r="D173" s="438"/>
      <c r="E173" s="438"/>
      <c r="F173" s="438"/>
      <c r="G173" s="438"/>
      <c r="H173" s="461"/>
      <c r="I173" s="438"/>
      <c r="J173" s="444"/>
      <c r="K173" s="444"/>
      <c r="L173" s="444"/>
      <c r="M173" s="444"/>
      <c r="N173" s="444"/>
      <c r="O173" s="444"/>
      <c r="P173" s="444"/>
      <c r="Q173" s="444"/>
      <c r="R173" s="444"/>
      <c r="S173" s="444"/>
      <c r="T173" s="444"/>
      <c r="U173" s="444"/>
      <c r="V173" s="444"/>
      <c r="W173" s="444"/>
      <c r="X173" s="444"/>
      <c r="Y173" s="444"/>
      <c r="Z173" s="444"/>
      <c r="AA173" s="444"/>
      <c r="AB173" s="444"/>
      <c r="AC173" s="444"/>
      <c r="AD173" s="444"/>
      <c r="AE173" s="444"/>
      <c r="AF173" s="444"/>
      <c r="AG173" s="444"/>
      <c r="AH173" s="444"/>
      <c r="AI173" s="444"/>
      <c r="AJ173" s="444"/>
      <c r="AK173" s="444"/>
      <c r="AL173" s="444"/>
      <c r="AM173" s="444"/>
      <c r="AN173" s="444"/>
      <c r="AO173" s="444"/>
      <c r="AP173" s="444"/>
      <c r="AQ173" s="444"/>
      <c r="AR173" s="444"/>
      <c r="AS173" s="351"/>
    </row>
    <row r="174" spans="1:46" x14ac:dyDescent="0.25">
      <c r="A174" s="398" t="s">
        <v>738</v>
      </c>
      <c r="B174" s="398"/>
      <c r="C174" s="398"/>
      <c r="D174" s="398"/>
      <c r="E174" s="398"/>
      <c r="F174" s="398"/>
      <c r="G174" s="398"/>
      <c r="H174" s="462"/>
      <c r="I174" s="463"/>
      <c r="J174" s="463"/>
      <c r="K174" s="464"/>
      <c r="L174" s="465"/>
      <c r="M174" s="464"/>
      <c r="N174" s="464"/>
      <c r="O174" s="466"/>
      <c r="P174" s="466"/>
      <c r="Q174" s="467"/>
      <c r="R174" s="467"/>
      <c r="S174" s="467"/>
      <c r="T174" s="467"/>
      <c r="U174" s="467"/>
      <c r="V174" s="468"/>
      <c r="W174" s="467"/>
      <c r="X174" s="439"/>
      <c r="Y174" s="439"/>
      <c r="Z174" s="439"/>
      <c r="AA174" s="439"/>
      <c r="AB174" s="439"/>
      <c r="AC174" s="439"/>
      <c r="AD174" s="439"/>
      <c r="AE174" s="439"/>
      <c r="AF174" s="439"/>
      <c r="AG174" s="439"/>
      <c r="AH174" s="439"/>
      <c r="AI174" s="439"/>
      <c r="AJ174" s="439"/>
      <c r="AK174" s="439"/>
      <c r="AL174" s="5079"/>
      <c r="AM174" s="5080"/>
      <c r="AN174" s="5080"/>
      <c r="AO174" s="5081"/>
      <c r="AP174" s="5080"/>
      <c r="AQ174" s="5081"/>
      <c r="AR174" s="5081"/>
      <c r="AS174" s="5082"/>
    </row>
    <row r="175" spans="1:46" x14ac:dyDescent="0.25">
      <c r="A175" s="7364" t="s">
        <v>739</v>
      </c>
      <c r="B175" s="7365"/>
      <c r="C175" s="7366"/>
      <c r="D175" s="7112" t="s">
        <v>50</v>
      </c>
      <c r="E175" s="7112"/>
      <c r="F175" s="7112"/>
      <c r="G175" s="7356" t="s">
        <v>740</v>
      </c>
      <c r="H175" s="7356"/>
      <c r="I175" s="7355" t="s">
        <v>510</v>
      </c>
      <c r="J175" s="7355"/>
      <c r="K175" s="7355" t="s">
        <v>511</v>
      </c>
      <c r="L175" s="7355"/>
      <c r="M175" s="7356" t="s">
        <v>72</v>
      </c>
      <c r="N175" s="7356"/>
      <c r="O175" s="7357" t="s">
        <v>14</v>
      </c>
      <c r="P175" s="7358"/>
      <c r="Q175" s="7353" t="s">
        <v>129</v>
      </c>
      <c r="R175" s="7353"/>
      <c r="S175" s="7353" t="s">
        <v>130</v>
      </c>
      <c r="T175" s="7353"/>
      <c r="U175" s="7353" t="s">
        <v>131</v>
      </c>
      <c r="V175" s="7353"/>
      <c r="W175" s="7353" t="s">
        <v>132</v>
      </c>
      <c r="X175" s="7353"/>
      <c r="Y175" s="7353" t="s">
        <v>133</v>
      </c>
      <c r="Z175" s="7353"/>
      <c r="AA175" s="7353" t="s">
        <v>134</v>
      </c>
      <c r="AB175" s="7353"/>
      <c r="AC175" s="7353" t="s">
        <v>135</v>
      </c>
      <c r="AD175" s="7353"/>
      <c r="AE175" s="7353" t="s">
        <v>136</v>
      </c>
      <c r="AF175" s="7353"/>
      <c r="AG175" s="7353" t="s">
        <v>137</v>
      </c>
      <c r="AH175" s="7353"/>
      <c r="AI175" s="7353" t="s">
        <v>138</v>
      </c>
      <c r="AJ175" s="7353"/>
      <c r="AK175" s="7353" t="s">
        <v>139</v>
      </c>
      <c r="AL175" s="7353"/>
      <c r="AM175" s="7353" t="s">
        <v>140</v>
      </c>
      <c r="AN175" s="7354"/>
      <c r="AO175" s="7271" t="s">
        <v>741</v>
      </c>
      <c r="AP175" s="7273" t="s">
        <v>742</v>
      </c>
      <c r="AQ175" s="7254" t="s">
        <v>112</v>
      </c>
      <c r="AR175" s="7254"/>
      <c r="AS175" s="7345" t="s">
        <v>54</v>
      </c>
      <c r="AT175" s="7346" t="s">
        <v>172</v>
      </c>
    </row>
    <row r="176" spans="1:46" ht="27.75" customHeight="1" x14ac:dyDescent="0.25">
      <c r="A176" s="7283"/>
      <c r="B176" s="7284"/>
      <c r="C176" s="7285"/>
      <c r="D176" s="5083" t="s">
        <v>55</v>
      </c>
      <c r="E176" s="5083" t="s">
        <v>81</v>
      </c>
      <c r="F176" s="5083" t="s">
        <v>56</v>
      </c>
      <c r="G176" s="5084" t="s">
        <v>81</v>
      </c>
      <c r="H176" s="5084" t="s">
        <v>56</v>
      </c>
      <c r="I176" s="5084" t="s">
        <v>81</v>
      </c>
      <c r="J176" s="5084" t="s">
        <v>56</v>
      </c>
      <c r="K176" s="5084" t="s">
        <v>81</v>
      </c>
      <c r="L176" s="5084" t="s">
        <v>56</v>
      </c>
      <c r="M176" s="5084" t="s">
        <v>81</v>
      </c>
      <c r="N176" s="5084" t="s">
        <v>56</v>
      </c>
      <c r="O176" s="5084" t="s">
        <v>81</v>
      </c>
      <c r="P176" s="5084" t="s">
        <v>56</v>
      </c>
      <c r="Q176" s="5084" t="s">
        <v>81</v>
      </c>
      <c r="R176" s="5084" t="s">
        <v>56</v>
      </c>
      <c r="S176" s="5084" t="s">
        <v>81</v>
      </c>
      <c r="T176" s="5084" t="s">
        <v>56</v>
      </c>
      <c r="U176" s="5084" t="s">
        <v>81</v>
      </c>
      <c r="V176" s="5084" t="s">
        <v>56</v>
      </c>
      <c r="W176" s="5084" t="s">
        <v>81</v>
      </c>
      <c r="X176" s="5084" t="s">
        <v>56</v>
      </c>
      <c r="Y176" s="5084" t="s">
        <v>81</v>
      </c>
      <c r="Z176" s="5084" t="s">
        <v>56</v>
      </c>
      <c r="AA176" s="5084" t="s">
        <v>81</v>
      </c>
      <c r="AB176" s="5084" t="s">
        <v>56</v>
      </c>
      <c r="AC176" s="5084" t="s">
        <v>81</v>
      </c>
      <c r="AD176" s="5084" t="s">
        <v>56</v>
      </c>
      <c r="AE176" s="5084" t="s">
        <v>81</v>
      </c>
      <c r="AF176" s="5084" t="s">
        <v>56</v>
      </c>
      <c r="AG176" s="5084" t="s">
        <v>81</v>
      </c>
      <c r="AH176" s="5084" t="s">
        <v>56</v>
      </c>
      <c r="AI176" s="5084" t="s">
        <v>81</v>
      </c>
      <c r="AJ176" s="5084" t="s">
        <v>56</v>
      </c>
      <c r="AK176" s="5084" t="s">
        <v>81</v>
      </c>
      <c r="AL176" s="5084" t="s">
        <v>56</v>
      </c>
      <c r="AM176" s="5084" t="s">
        <v>81</v>
      </c>
      <c r="AN176" s="5085" t="s">
        <v>56</v>
      </c>
      <c r="AO176" s="7272"/>
      <c r="AP176" s="7274"/>
      <c r="AQ176" s="5086" t="s">
        <v>81</v>
      </c>
      <c r="AR176" s="5086" t="s">
        <v>56</v>
      </c>
      <c r="AS176" s="7228"/>
      <c r="AT176" s="6598"/>
    </row>
    <row r="177" spans="1:46" x14ac:dyDescent="0.25">
      <c r="A177" s="469" t="s">
        <v>743</v>
      </c>
      <c r="B177" s="470"/>
      <c r="C177" s="5087"/>
      <c r="D177" s="5088">
        <f>SUM(E177+F177)</f>
        <v>0</v>
      </c>
      <c r="E177" s="5088">
        <f>SUM(G177+I177+K177+M177+O177+Q177+S177+U177+W177+Y177+AA177+AC177+AE177+AG177+AI177+AK177+AM177)</f>
        <v>0</v>
      </c>
      <c r="F177" s="5088">
        <f>SUM(H177+J177+L177+N177+P177+R177+T177+V177+X177+Z177+AB177+AD177+AF177+AH177+AJ177+AL177+AN177)</f>
        <v>0</v>
      </c>
      <c r="G177" s="5089"/>
      <c r="H177" s="5089"/>
      <c r="I177" s="5089"/>
      <c r="J177" s="5089"/>
      <c r="K177" s="5089"/>
      <c r="L177" s="5089"/>
      <c r="M177" s="5089"/>
      <c r="N177" s="5089"/>
      <c r="O177" s="5089"/>
      <c r="P177" s="5089"/>
      <c r="Q177" s="5089"/>
      <c r="R177" s="5089"/>
      <c r="S177" s="5089"/>
      <c r="T177" s="5089"/>
      <c r="U177" s="5089"/>
      <c r="V177" s="5089"/>
      <c r="W177" s="5089"/>
      <c r="X177" s="5089"/>
      <c r="Y177" s="5089"/>
      <c r="Z177" s="5089"/>
      <c r="AA177" s="5089"/>
      <c r="AB177" s="5089"/>
      <c r="AC177" s="5089"/>
      <c r="AD177" s="5089"/>
      <c r="AE177" s="5089"/>
      <c r="AF177" s="5089"/>
      <c r="AG177" s="5089"/>
      <c r="AH177" s="5089"/>
      <c r="AI177" s="5089"/>
      <c r="AJ177" s="5089"/>
      <c r="AK177" s="5089"/>
      <c r="AL177" s="5089"/>
      <c r="AM177" s="5089"/>
      <c r="AN177" s="5089"/>
      <c r="AO177" s="5089"/>
      <c r="AP177" s="5089"/>
      <c r="AQ177" s="5089"/>
      <c r="AR177" s="5090"/>
      <c r="AS177" s="5091" t="s">
        <v>141</v>
      </c>
      <c r="AT177" s="5092"/>
    </row>
    <row r="178" spans="1:46" x14ac:dyDescent="0.25">
      <c r="A178" s="7347" t="s">
        <v>744</v>
      </c>
      <c r="B178" s="7347"/>
      <c r="C178" s="7347"/>
      <c r="D178" s="7348"/>
      <c r="E178" s="7348"/>
      <c r="F178" s="7348"/>
      <c r="G178" s="7348"/>
      <c r="H178" s="7348"/>
      <c r="I178" s="7348"/>
      <c r="J178" s="7348"/>
      <c r="K178" s="7348"/>
      <c r="L178" s="7348"/>
      <c r="M178" s="7348"/>
      <c r="N178" s="7348"/>
      <c r="O178" s="7348"/>
      <c r="P178" s="7348"/>
      <c r="Q178" s="7348"/>
      <c r="R178" s="7348"/>
      <c r="S178" s="7348"/>
      <c r="T178" s="7348"/>
      <c r="U178" s="7348"/>
      <c r="V178" s="7348"/>
      <c r="W178" s="7348"/>
      <c r="X178" s="7348"/>
      <c r="Y178" s="7348"/>
      <c r="Z178" s="7348"/>
      <c r="AA178" s="7348"/>
      <c r="AB178" s="7348"/>
      <c r="AC178" s="7348"/>
      <c r="AD178" s="7348"/>
      <c r="AE178" s="7348"/>
      <c r="AF178" s="7348"/>
      <c r="AG178" s="7348"/>
      <c r="AH178" s="7348"/>
      <c r="AI178" s="7348"/>
      <c r="AJ178" s="7348"/>
      <c r="AK178" s="7348"/>
      <c r="AL178" s="7348"/>
      <c r="AM178" s="7348"/>
      <c r="AN178" s="7348"/>
      <c r="AO178" s="7348"/>
      <c r="AP178" s="7348"/>
      <c r="AQ178" s="7348"/>
      <c r="AR178" s="7348"/>
      <c r="AS178" s="5093"/>
      <c r="AT178" s="5094"/>
    </row>
    <row r="179" spans="1:46" x14ac:dyDescent="0.25">
      <c r="A179" s="7349" t="s">
        <v>745</v>
      </c>
      <c r="B179" s="7351" t="s">
        <v>746</v>
      </c>
      <c r="C179" s="7221"/>
      <c r="D179" s="5088">
        <f t="shared" ref="D179:D187" si="26">SUM(E179+F179)</f>
        <v>0</v>
      </c>
      <c r="E179" s="5088">
        <f t="shared" ref="E179:F187" si="27">SUM(G179+I179+K179+M179+O179+Q179+S179+U179+W179+Y179+AA179+AC179+AE179+AG179+AI179+AK179+AM179)</f>
        <v>0</v>
      </c>
      <c r="F179" s="5088">
        <f t="shared" si="27"/>
        <v>0</v>
      </c>
      <c r="G179" s="5089"/>
      <c r="H179" s="5089"/>
      <c r="I179" s="5089"/>
      <c r="J179" s="5089"/>
      <c r="K179" s="5089"/>
      <c r="L179" s="5089"/>
      <c r="M179" s="5089"/>
      <c r="N179" s="5089"/>
      <c r="O179" s="5089"/>
      <c r="P179" s="5089"/>
      <c r="Q179" s="5089"/>
      <c r="R179" s="5089"/>
      <c r="S179" s="5089"/>
      <c r="T179" s="5089"/>
      <c r="U179" s="5089"/>
      <c r="V179" s="5089"/>
      <c r="W179" s="5089"/>
      <c r="X179" s="5089"/>
      <c r="Y179" s="5089"/>
      <c r="Z179" s="5089"/>
      <c r="AA179" s="5089"/>
      <c r="AB179" s="5089"/>
      <c r="AC179" s="5089"/>
      <c r="AD179" s="5089"/>
      <c r="AE179" s="5089"/>
      <c r="AF179" s="5089"/>
      <c r="AG179" s="5089"/>
      <c r="AH179" s="5089"/>
      <c r="AI179" s="5089"/>
      <c r="AJ179" s="5089"/>
      <c r="AK179" s="5089"/>
      <c r="AL179" s="5089"/>
      <c r="AM179" s="5089"/>
      <c r="AN179" s="5089"/>
      <c r="AO179" s="5089"/>
      <c r="AP179" s="5089"/>
      <c r="AQ179" s="5089"/>
      <c r="AR179" s="5090"/>
      <c r="AS179" s="5091" t="s">
        <v>141</v>
      </c>
      <c r="AT179" s="5095"/>
    </row>
    <row r="180" spans="1:46" x14ac:dyDescent="0.25">
      <c r="A180" s="7350"/>
      <c r="B180" s="7352" t="s">
        <v>747</v>
      </c>
      <c r="C180" s="7239"/>
      <c r="D180" s="5088">
        <f t="shared" si="26"/>
        <v>0</v>
      </c>
      <c r="E180" s="5088">
        <f t="shared" si="27"/>
        <v>0</v>
      </c>
      <c r="F180" s="5088">
        <f t="shared" si="27"/>
        <v>0</v>
      </c>
      <c r="G180" s="5089"/>
      <c r="H180" s="5089"/>
      <c r="I180" s="5089"/>
      <c r="J180" s="5089"/>
      <c r="K180" s="5089"/>
      <c r="L180" s="5089"/>
      <c r="M180" s="5089"/>
      <c r="N180" s="5089"/>
      <c r="O180" s="5089"/>
      <c r="P180" s="5089"/>
      <c r="Q180" s="5089"/>
      <c r="R180" s="5089"/>
      <c r="S180" s="5089"/>
      <c r="T180" s="5089"/>
      <c r="U180" s="5089"/>
      <c r="V180" s="5089"/>
      <c r="W180" s="5089"/>
      <c r="X180" s="5089"/>
      <c r="Y180" s="5089"/>
      <c r="Z180" s="5089"/>
      <c r="AA180" s="5089"/>
      <c r="AB180" s="5089"/>
      <c r="AC180" s="5089"/>
      <c r="AD180" s="5089"/>
      <c r="AE180" s="5089"/>
      <c r="AF180" s="5089"/>
      <c r="AG180" s="5089"/>
      <c r="AH180" s="5089"/>
      <c r="AI180" s="5089"/>
      <c r="AJ180" s="5089"/>
      <c r="AK180" s="5089"/>
      <c r="AL180" s="5089"/>
      <c r="AM180" s="5089"/>
      <c r="AN180" s="5089"/>
      <c r="AO180" s="5089"/>
      <c r="AP180" s="5089"/>
      <c r="AQ180" s="5089"/>
      <c r="AR180" s="5090"/>
      <c r="AS180" s="5091" t="s">
        <v>141</v>
      </c>
      <c r="AT180" s="5095"/>
    </row>
    <row r="181" spans="1:46" x14ac:dyDescent="0.25">
      <c r="A181" s="7331" t="s">
        <v>748</v>
      </c>
      <c r="B181" s="7332"/>
      <c r="C181" s="7333"/>
      <c r="D181" s="5096">
        <f t="shared" si="26"/>
        <v>0</v>
      </c>
      <c r="E181" s="5096">
        <f t="shared" si="27"/>
        <v>0</v>
      </c>
      <c r="F181" s="5096">
        <f t="shared" si="27"/>
        <v>0</v>
      </c>
      <c r="G181" s="4961"/>
      <c r="H181" s="4961"/>
      <c r="I181" s="4961"/>
      <c r="J181" s="4961"/>
      <c r="K181" s="4961"/>
      <c r="L181" s="4961"/>
      <c r="M181" s="4890"/>
      <c r="N181" s="4953"/>
      <c r="O181" s="4961"/>
      <c r="P181" s="4961"/>
      <c r="Q181" s="4961"/>
      <c r="R181" s="4961"/>
      <c r="S181" s="4961"/>
      <c r="T181" s="4961"/>
      <c r="U181" s="4961"/>
      <c r="V181" s="4961"/>
      <c r="W181" s="4961"/>
      <c r="X181" s="4961"/>
      <c r="Y181" s="4961"/>
      <c r="Z181" s="4961"/>
      <c r="AA181" s="4961"/>
      <c r="AB181" s="4961"/>
      <c r="AC181" s="4961"/>
      <c r="AD181" s="4961"/>
      <c r="AE181" s="4961"/>
      <c r="AF181" s="4961"/>
      <c r="AG181" s="4961"/>
      <c r="AH181" s="4961"/>
      <c r="AI181" s="4961"/>
      <c r="AJ181" s="4961"/>
      <c r="AK181" s="4961"/>
      <c r="AL181" s="4961"/>
      <c r="AM181" s="4961"/>
      <c r="AN181" s="5013"/>
      <c r="AO181" s="5097"/>
      <c r="AP181" s="4965"/>
      <c r="AQ181" s="5089"/>
      <c r="AR181" s="5090"/>
      <c r="AS181" s="5091" t="s">
        <v>141</v>
      </c>
      <c r="AT181" s="5095"/>
    </row>
    <row r="182" spans="1:46" x14ac:dyDescent="0.25">
      <c r="A182" s="7334" t="s">
        <v>749</v>
      </c>
      <c r="B182" s="7336" t="s">
        <v>750</v>
      </c>
      <c r="C182" s="7337"/>
      <c r="D182" s="5098">
        <f>+E182+F182</f>
        <v>0</v>
      </c>
      <c r="E182" s="471">
        <f>+K182+M182+O182+Q182+S182+U182+W182+Y182+AA182+AC182+AE182+AG182+AI182+AK182+AM182</f>
        <v>0</v>
      </c>
      <c r="F182" s="5099">
        <f>+L182+N182+P182+R182+T182+V182+X182+Z182+AB182+AD182+AF182+AH182+AJ182+AL182+AN182</f>
        <v>0</v>
      </c>
      <c r="G182" s="5100"/>
      <c r="H182" s="5101"/>
      <c r="I182" s="5100"/>
      <c r="J182" s="5101"/>
      <c r="K182" s="5100"/>
      <c r="L182" s="5101"/>
      <c r="M182" s="5100"/>
      <c r="N182" s="5101"/>
      <c r="O182" s="5100"/>
      <c r="P182" s="5101"/>
      <c r="Q182" s="5100"/>
      <c r="R182" s="5101"/>
      <c r="S182" s="5100"/>
      <c r="T182" s="5101"/>
      <c r="U182" s="5100"/>
      <c r="V182" s="5101"/>
      <c r="W182" s="5100"/>
      <c r="X182" s="5101"/>
      <c r="Y182" s="5100"/>
      <c r="Z182" s="5101"/>
      <c r="AA182" s="5100"/>
      <c r="AB182" s="5101"/>
      <c r="AC182" s="5100"/>
      <c r="AD182" s="5101"/>
      <c r="AE182" s="5100"/>
      <c r="AF182" s="5101"/>
      <c r="AG182" s="5100"/>
      <c r="AH182" s="5101"/>
      <c r="AI182" s="5100"/>
      <c r="AJ182" s="5101"/>
      <c r="AK182" s="5100"/>
      <c r="AL182" s="5101"/>
      <c r="AM182" s="5100"/>
      <c r="AN182" s="5102"/>
      <c r="AO182" s="472"/>
      <c r="AP182" s="5103"/>
      <c r="AQ182" s="5100"/>
      <c r="AR182" s="5102"/>
      <c r="AS182" s="5104"/>
      <c r="AT182" s="5101"/>
    </row>
    <row r="183" spans="1:46" x14ac:dyDescent="0.25">
      <c r="A183" s="7335"/>
      <c r="B183" s="7338" t="s">
        <v>751</v>
      </c>
      <c r="C183" s="7339"/>
      <c r="D183" s="5105">
        <f>+E183+F183</f>
        <v>0</v>
      </c>
      <c r="E183" s="473">
        <f>+K183+M183+O183+Q183+S183+U183+W183+Y183+AA183+AC183+AE183+AG183+AI183+AK183+AM183</f>
        <v>0</v>
      </c>
      <c r="F183" s="5106">
        <f>+L183+N183+P183+R183+T183+V183+X183+Z183+AB183+AD183+AF183+AH183+AJ183+AL183+AN183</f>
        <v>0</v>
      </c>
      <c r="G183" s="5107"/>
      <c r="H183" s="5108"/>
      <c r="I183" s="5107"/>
      <c r="J183" s="5108"/>
      <c r="K183" s="5107"/>
      <c r="L183" s="5108"/>
      <c r="M183" s="5109"/>
      <c r="N183" s="5110"/>
      <c r="O183" s="5107"/>
      <c r="P183" s="5108"/>
      <c r="Q183" s="5107"/>
      <c r="R183" s="5108"/>
      <c r="S183" s="5107"/>
      <c r="T183" s="5108"/>
      <c r="U183" s="5107"/>
      <c r="V183" s="5108"/>
      <c r="W183" s="5107"/>
      <c r="X183" s="5108"/>
      <c r="Y183" s="5107"/>
      <c r="Z183" s="5108"/>
      <c r="AA183" s="5107"/>
      <c r="AB183" s="5108"/>
      <c r="AC183" s="5107"/>
      <c r="AD183" s="5108"/>
      <c r="AE183" s="5107"/>
      <c r="AF183" s="5108"/>
      <c r="AG183" s="5107"/>
      <c r="AH183" s="5108"/>
      <c r="AI183" s="5107"/>
      <c r="AJ183" s="5108"/>
      <c r="AK183" s="5107"/>
      <c r="AL183" s="5108"/>
      <c r="AM183" s="5107"/>
      <c r="AN183" s="474"/>
      <c r="AO183" s="5111"/>
      <c r="AP183" s="5112"/>
      <c r="AQ183" s="5109"/>
      <c r="AR183" s="5113"/>
      <c r="AS183" s="5104"/>
      <c r="AT183" s="5110"/>
    </row>
    <row r="184" spans="1:46" x14ac:dyDescent="0.25">
      <c r="A184" s="7340" t="s">
        <v>752</v>
      </c>
      <c r="B184" s="7341"/>
      <c r="C184" s="7342"/>
      <c r="D184" s="5089">
        <f t="shared" si="26"/>
        <v>0</v>
      </c>
      <c r="E184" s="5089">
        <f t="shared" si="27"/>
        <v>0</v>
      </c>
      <c r="F184" s="5089">
        <f t="shared" si="27"/>
        <v>0</v>
      </c>
      <c r="G184" s="5089"/>
      <c r="H184" s="5089"/>
      <c r="I184" s="5089"/>
      <c r="J184" s="5089"/>
      <c r="K184" s="5089"/>
      <c r="L184" s="5089"/>
      <c r="M184" s="5089"/>
      <c r="N184" s="5089"/>
      <c r="O184" s="5089"/>
      <c r="P184" s="5089"/>
      <c r="Q184" s="5089"/>
      <c r="R184" s="5089"/>
      <c r="S184" s="5089"/>
      <c r="T184" s="5089"/>
      <c r="U184" s="5089"/>
      <c r="V184" s="5089"/>
      <c r="W184" s="5089"/>
      <c r="X184" s="5089"/>
      <c r="Y184" s="5089"/>
      <c r="Z184" s="5089"/>
      <c r="AA184" s="5089"/>
      <c r="AB184" s="5089"/>
      <c r="AC184" s="5089"/>
      <c r="AD184" s="5089"/>
      <c r="AE184" s="5089"/>
      <c r="AF184" s="5089"/>
      <c r="AG184" s="5089"/>
      <c r="AH184" s="5089"/>
      <c r="AI184" s="5089"/>
      <c r="AJ184" s="5089"/>
      <c r="AK184" s="5089"/>
      <c r="AL184" s="5089"/>
      <c r="AM184" s="5089"/>
      <c r="AN184" s="5090"/>
      <c r="AO184" s="5114"/>
      <c r="AP184" s="5089"/>
      <c r="AQ184" s="4965"/>
      <c r="AR184" s="5090"/>
      <c r="AS184" s="5091" t="s">
        <v>141</v>
      </c>
      <c r="AT184" s="5095"/>
    </row>
    <row r="185" spans="1:46" x14ac:dyDescent="0.25">
      <c r="A185" s="7343" t="s">
        <v>753</v>
      </c>
      <c r="B185" s="7344" t="s">
        <v>754</v>
      </c>
      <c r="C185" s="7289"/>
      <c r="D185" s="5115">
        <f t="shared" si="26"/>
        <v>0</v>
      </c>
      <c r="E185" s="5115">
        <f t="shared" si="27"/>
        <v>0</v>
      </c>
      <c r="F185" s="5115">
        <f t="shared" si="27"/>
        <v>0</v>
      </c>
      <c r="G185" s="4982"/>
      <c r="H185" s="4982"/>
      <c r="I185" s="4982"/>
      <c r="J185" s="4982"/>
      <c r="K185" s="4982"/>
      <c r="L185" s="4982"/>
      <c r="M185" s="4982"/>
      <c r="N185" s="4982"/>
      <c r="O185" s="4982"/>
      <c r="P185" s="4982"/>
      <c r="Q185" s="4982"/>
      <c r="R185" s="4982"/>
      <c r="S185" s="4982"/>
      <c r="T185" s="4982"/>
      <c r="U185" s="4982"/>
      <c r="V185" s="4982"/>
      <c r="W185" s="4982"/>
      <c r="X185" s="4982"/>
      <c r="Y185" s="4982"/>
      <c r="Z185" s="4982"/>
      <c r="AA185" s="4982"/>
      <c r="AB185" s="4982"/>
      <c r="AC185" s="4982"/>
      <c r="AD185" s="4982"/>
      <c r="AE185" s="4982"/>
      <c r="AF185" s="4982"/>
      <c r="AG185" s="4982"/>
      <c r="AH185" s="4982"/>
      <c r="AI185" s="4982"/>
      <c r="AJ185" s="4982"/>
      <c r="AK185" s="4982"/>
      <c r="AL185" s="4982"/>
      <c r="AM185" s="4982"/>
      <c r="AN185" s="5025"/>
      <c r="AO185" s="475"/>
      <c r="AP185" s="4982"/>
      <c r="AQ185" s="4982"/>
      <c r="AR185" s="566"/>
      <c r="AS185" s="5091" t="s">
        <v>141</v>
      </c>
      <c r="AT185" s="5095"/>
    </row>
    <row r="186" spans="1:46" x14ac:dyDescent="0.25">
      <c r="A186" s="7302"/>
      <c r="B186" s="7310" t="s">
        <v>755</v>
      </c>
      <c r="C186" s="7320"/>
      <c r="D186" s="5116">
        <f t="shared" si="26"/>
        <v>0</v>
      </c>
      <c r="E186" s="5116">
        <f t="shared" si="27"/>
        <v>0</v>
      </c>
      <c r="F186" s="5116">
        <f t="shared" si="27"/>
        <v>0</v>
      </c>
      <c r="G186" s="4879"/>
      <c r="H186" s="4879"/>
      <c r="I186" s="4879"/>
      <c r="J186" s="4879"/>
      <c r="K186" s="4879"/>
      <c r="L186" s="4879"/>
      <c r="M186" s="4879"/>
      <c r="N186" s="4879"/>
      <c r="O186" s="4879"/>
      <c r="P186" s="4879"/>
      <c r="Q186" s="4879"/>
      <c r="R186" s="4879"/>
      <c r="S186" s="4879"/>
      <c r="T186" s="4879"/>
      <c r="U186" s="4879"/>
      <c r="V186" s="4879"/>
      <c r="W186" s="4879"/>
      <c r="X186" s="4879"/>
      <c r="Y186" s="4879"/>
      <c r="Z186" s="4879"/>
      <c r="AA186" s="4879"/>
      <c r="AB186" s="4879"/>
      <c r="AC186" s="4879"/>
      <c r="AD186" s="4879"/>
      <c r="AE186" s="4879"/>
      <c r="AF186" s="4879"/>
      <c r="AG186" s="4879"/>
      <c r="AH186" s="4879"/>
      <c r="AI186" s="4879"/>
      <c r="AJ186" s="4879"/>
      <c r="AK186" s="4879"/>
      <c r="AL186" s="4879"/>
      <c r="AM186" s="4879"/>
      <c r="AN186" s="4884"/>
      <c r="AO186" s="5117"/>
      <c r="AP186" s="4879"/>
      <c r="AQ186" s="4879"/>
      <c r="AR186" s="5013"/>
      <c r="AS186" s="5091" t="s">
        <v>141</v>
      </c>
      <c r="AT186" s="5095"/>
    </row>
    <row r="187" spans="1:46" x14ac:dyDescent="0.25">
      <c r="A187" s="7302"/>
      <c r="B187" s="7310" t="s">
        <v>756</v>
      </c>
      <c r="C187" s="7320"/>
      <c r="D187" s="5116">
        <f t="shared" si="26"/>
        <v>0</v>
      </c>
      <c r="E187" s="5116">
        <f t="shared" si="27"/>
        <v>0</v>
      </c>
      <c r="F187" s="5116">
        <f t="shared" si="27"/>
        <v>0</v>
      </c>
      <c r="G187" s="4879"/>
      <c r="H187" s="4879"/>
      <c r="I187" s="4879"/>
      <c r="J187" s="4879"/>
      <c r="K187" s="4879"/>
      <c r="L187" s="4879"/>
      <c r="M187" s="4879"/>
      <c r="N187" s="4879"/>
      <c r="O187" s="4879"/>
      <c r="P187" s="4879"/>
      <c r="Q187" s="4879"/>
      <c r="R187" s="4879"/>
      <c r="S187" s="4879"/>
      <c r="T187" s="4879"/>
      <c r="U187" s="4879"/>
      <c r="V187" s="4879"/>
      <c r="W187" s="4879"/>
      <c r="X187" s="4879"/>
      <c r="Y187" s="4879"/>
      <c r="Z187" s="4879"/>
      <c r="AA187" s="4879"/>
      <c r="AB187" s="4879"/>
      <c r="AC187" s="4879"/>
      <c r="AD187" s="4879"/>
      <c r="AE187" s="4879"/>
      <c r="AF187" s="4879"/>
      <c r="AG187" s="4879"/>
      <c r="AH187" s="4879"/>
      <c r="AI187" s="4879"/>
      <c r="AJ187" s="4879"/>
      <c r="AK187" s="4879"/>
      <c r="AL187" s="4879"/>
      <c r="AM187" s="4879"/>
      <c r="AN187" s="4884"/>
      <c r="AO187" s="5117"/>
      <c r="AP187" s="4879"/>
      <c r="AQ187" s="4879"/>
      <c r="AR187" s="4884"/>
      <c r="AS187" s="5091" t="s">
        <v>141</v>
      </c>
      <c r="AT187" s="5095"/>
    </row>
    <row r="188" spans="1:46" x14ac:dyDescent="0.25">
      <c r="A188" s="7302"/>
      <c r="B188" s="7306" t="s">
        <v>757</v>
      </c>
      <c r="C188" s="7307"/>
      <c r="D188" s="5116">
        <v>0</v>
      </c>
      <c r="E188" s="5118"/>
      <c r="F188" s="5116">
        <f>SUM(L188+N188+P188+R188+T188+V188+X188+Z188+AB188+AD188+AF188+AH188+AJ188+AL188+AN188)</f>
        <v>0</v>
      </c>
      <c r="G188" s="5118"/>
      <c r="H188" s="5118"/>
      <c r="I188" s="5118"/>
      <c r="J188" s="5118"/>
      <c r="K188" s="5118"/>
      <c r="L188" s="4879"/>
      <c r="M188" s="5118"/>
      <c r="N188" s="4879"/>
      <c r="O188" s="5118"/>
      <c r="P188" s="4879"/>
      <c r="Q188" s="5118"/>
      <c r="R188" s="4879"/>
      <c r="S188" s="5118"/>
      <c r="T188" s="4879"/>
      <c r="U188" s="5118"/>
      <c r="V188" s="4879"/>
      <c r="W188" s="5118"/>
      <c r="X188" s="4879"/>
      <c r="Y188" s="5118"/>
      <c r="Z188" s="4879"/>
      <c r="AA188" s="5118"/>
      <c r="AB188" s="4879"/>
      <c r="AC188" s="5118"/>
      <c r="AD188" s="4879"/>
      <c r="AE188" s="5118"/>
      <c r="AF188" s="4879"/>
      <c r="AG188" s="5119"/>
      <c r="AH188" s="4879"/>
      <c r="AI188" s="5119"/>
      <c r="AJ188" s="4879"/>
      <c r="AK188" s="5119"/>
      <c r="AL188" s="4879"/>
      <c r="AM188" s="5119"/>
      <c r="AN188" s="4884"/>
      <c r="AO188" s="5117"/>
      <c r="AP188" s="4879"/>
      <c r="AQ188" s="5120"/>
      <c r="AR188" s="4884"/>
      <c r="AS188" s="5091" t="s">
        <v>141</v>
      </c>
      <c r="AT188" s="5095"/>
    </row>
    <row r="189" spans="1:46" x14ac:dyDescent="0.25">
      <c r="A189" s="7302"/>
      <c r="B189" s="7310" t="s">
        <v>758</v>
      </c>
      <c r="C189" s="7320"/>
      <c r="D189" s="5116">
        <f t="shared" ref="D189:D219" si="28">SUM(E189+F189)</f>
        <v>0</v>
      </c>
      <c r="E189" s="5116">
        <f t="shared" ref="E189:F195" si="29">SUM(G189+I189+K189+M189+O189+Q189+S189+U189+W189+Y189+AA189+AC189+AE189+AG189+AI189+AK189+AM189)</f>
        <v>0</v>
      </c>
      <c r="F189" s="5116">
        <f t="shared" si="29"/>
        <v>0</v>
      </c>
      <c r="G189" s="4879"/>
      <c r="H189" s="4879"/>
      <c r="I189" s="4879"/>
      <c r="J189" s="4879"/>
      <c r="K189" s="4879"/>
      <c r="L189" s="4879"/>
      <c r="M189" s="4879"/>
      <c r="N189" s="4879"/>
      <c r="O189" s="4879"/>
      <c r="P189" s="4879"/>
      <c r="Q189" s="4879"/>
      <c r="R189" s="4879"/>
      <c r="S189" s="4879"/>
      <c r="T189" s="4879"/>
      <c r="U189" s="4879"/>
      <c r="V189" s="4879"/>
      <c r="W189" s="4879"/>
      <c r="X189" s="4879"/>
      <c r="Y189" s="4879"/>
      <c r="Z189" s="4879"/>
      <c r="AA189" s="4879"/>
      <c r="AB189" s="4879"/>
      <c r="AC189" s="4879"/>
      <c r="AD189" s="4879"/>
      <c r="AE189" s="4879"/>
      <c r="AF189" s="4879"/>
      <c r="AG189" s="4879"/>
      <c r="AH189" s="4879"/>
      <c r="AI189" s="4879"/>
      <c r="AJ189" s="4879"/>
      <c r="AK189" s="4879"/>
      <c r="AL189" s="4879"/>
      <c r="AM189" s="4879"/>
      <c r="AN189" s="4884"/>
      <c r="AO189" s="5117"/>
      <c r="AP189" s="4879"/>
      <c r="AQ189" s="4879"/>
      <c r="AR189" s="4884"/>
      <c r="AS189" s="5091" t="s">
        <v>141</v>
      </c>
      <c r="AT189" s="5095"/>
    </row>
    <row r="190" spans="1:46" x14ac:dyDescent="0.25">
      <c r="A190" s="7302"/>
      <c r="B190" s="7321" t="s">
        <v>759</v>
      </c>
      <c r="C190" s="7322"/>
      <c r="D190" s="5116">
        <f t="shared" si="28"/>
        <v>0</v>
      </c>
      <c r="E190" s="5116">
        <f t="shared" si="29"/>
        <v>0</v>
      </c>
      <c r="F190" s="5116">
        <f t="shared" si="29"/>
        <v>0</v>
      </c>
      <c r="G190" s="4879"/>
      <c r="H190" s="4879"/>
      <c r="I190" s="4879"/>
      <c r="J190" s="4879"/>
      <c r="K190" s="4879"/>
      <c r="L190" s="4879"/>
      <c r="M190" s="4879"/>
      <c r="N190" s="4879"/>
      <c r="O190" s="4879"/>
      <c r="P190" s="4879"/>
      <c r="Q190" s="4879"/>
      <c r="R190" s="4879"/>
      <c r="S190" s="4879"/>
      <c r="T190" s="4879"/>
      <c r="U190" s="4879"/>
      <c r="V190" s="4879"/>
      <c r="W190" s="4879"/>
      <c r="X190" s="4879"/>
      <c r="Y190" s="4879"/>
      <c r="Z190" s="4879"/>
      <c r="AA190" s="4879"/>
      <c r="AB190" s="4879"/>
      <c r="AC190" s="4879"/>
      <c r="AD190" s="4879"/>
      <c r="AE190" s="4879"/>
      <c r="AF190" s="4879"/>
      <c r="AG190" s="4879"/>
      <c r="AH190" s="4879"/>
      <c r="AI190" s="4879"/>
      <c r="AJ190" s="4879"/>
      <c r="AK190" s="4879"/>
      <c r="AL190" s="4879"/>
      <c r="AM190" s="4879"/>
      <c r="AN190" s="4884"/>
      <c r="AO190" s="5117"/>
      <c r="AP190" s="4879"/>
      <c r="AQ190" s="4879"/>
      <c r="AR190" s="566"/>
      <c r="AS190" s="5091" t="s">
        <v>141</v>
      </c>
      <c r="AT190" s="5095"/>
    </row>
    <row r="191" spans="1:46" x14ac:dyDescent="0.25">
      <c r="A191" s="7302"/>
      <c r="B191" s="7323" t="s">
        <v>760</v>
      </c>
      <c r="C191" s="7324"/>
      <c r="D191" s="5116">
        <f t="shared" si="28"/>
        <v>0</v>
      </c>
      <c r="E191" s="5116">
        <f t="shared" si="29"/>
        <v>0</v>
      </c>
      <c r="F191" s="5116">
        <f t="shared" si="29"/>
        <v>0</v>
      </c>
      <c r="G191" s="4879"/>
      <c r="H191" s="4879"/>
      <c r="I191" s="4879"/>
      <c r="J191" s="4879"/>
      <c r="K191" s="4879"/>
      <c r="L191" s="4879"/>
      <c r="M191" s="4879"/>
      <c r="N191" s="4879"/>
      <c r="O191" s="4879"/>
      <c r="P191" s="4879"/>
      <c r="Q191" s="4879"/>
      <c r="R191" s="4879"/>
      <c r="S191" s="4879"/>
      <c r="T191" s="4879"/>
      <c r="U191" s="4879"/>
      <c r="V191" s="4879"/>
      <c r="W191" s="4879"/>
      <c r="X191" s="4879"/>
      <c r="Y191" s="4879"/>
      <c r="Z191" s="4879"/>
      <c r="AA191" s="4879"/>
      <c r="AB191" s="4879"/>
      <c r="AC191" s="4879"/>
      <c r="AD191" s="4879"/>
      <c r="AE191" s="4879"/>
      <c r="AF191" s="4879"/>
      <c r="AG191" s="4879"/>
      <c r="AH191" s="4879"/>
      <c r="AI191" s="4879"/>
      <c r="AJ191" s="4879"/>
      <c r="AK191" s="4879"/>
      <c r="AL191" s="4879"/>
      <c r="AM191" s="4879"/>
      <c r="AN191" s="4884"/>
      <c r="AO191" s="5117"/>
      <c r="AP191" s="4879"/>
      <c r="AQ191" s="4879"/>
      <c r="AR191" s="5013"/>
      <c r="AS191" s="5091" t="s">
        <v>141</v>
      </c>
      <c r="AT191" s="5095"/>
    </row>
    <row r="192" spans="1:46" x14ac:dyDescent="0.25">
      <c r="A192" s="7303"/>
      <c r="B192" s="7325" t="s">
        <v>761</v>
      </c>
      <c r="C192" s="7326"/>
      <c r="D192" s="5096">
        <f t="shared" si="28"/>
        <v>0</v>
      </c>
      <c r="E192" s="5096">
        <f t="shared" si="29"/>
        <v>0</v>
      </c>
      <c r="F192" s="5096">
        <f t="shared" si="29"/>
        <v>0</v>
      </c>
      <c r="G192" s="4961"/>
      <c r="H192" s="4961"/>
      <c r="I192" s="4961"/>
      <c r="J192" s="4961"/>
      <c r="K192" s="4961"/>
      <c r="L192" s="4961"/>
      <c r="M192" s="4961"/>
      <c r="N192" s="4961"/>
      <c r="O192" s="4961"/>
      <c r="P192" s="4961"/>
      <c r="Q192" s="4961"/>
      <c r="R192" s="4961"/>
      <c r="S192" s="4961"/>
      <c r="T192" s="4961"/>
      <c r="U192" s="4961"/>
      <c r="V192" s="4961"/>
      <c r="W192" s="4961"/>
      <c r="X192" s="4961"/>
      <c r="Y192" s="4961"/>
      <c r="Z192" s="4961"/>
      <c r="AA192" s="4961"/>
      <c r="AB192" s="4961"/>
      <c r="AC192" s="4961"/>
      <c r="AD192" s="4961"/>
      <c r="AE192" s="4961"/>
      <c r="AF192" s="4961"/>
      <c r="AG192" s="4961"/>
      <c r="AH192" s="4961"/>
      <c r="AI192" s="4961"/>
      <c r="AJ192" s="4961"/>
      <c r="AK192" s="4961"/>
      <c r="AL192" s="4961"/>
      <c r="AM192" s="4961"/>
      <c r="AN192" s="5013"/>
      <c r="AO192" s="5121"/>
      <c r="AP192" s="4961"/>
      <c r="AQ192" s="4961"/>
      <c r="AR192" s="4890"/>
      <c r="AS192" s="5091" t="s">
        <v>141</v>
      </c>
      <c r="AT192" s="5095"/>
    </row>
    <row r="193" spans="1:46" x14ac:dyDescent="0.25">
      <c r="A193" s="7301" t="s">
        <v>762</v>
      </c>
      <c r="B193" s="7327" t="s">
        <v>763</v>
      </c>
      <c r="C193" s="7328"/>
      <c r="D193" s="5122">
        <f t="shared" si="28"/>
        <v>0</v>
      </c>
      <c r="E193" s="5122">
        <f t="shared" si="29"/>
        <v>0</v>
      </c>
      <c r="F193" s="5122">
        <f t="shared" si="29"/>
        <v>0</v>
      </c>
      <c r="G193" s="5123"/>
      <c r="H193" s="5123"/>
      <c r="I193" s="5123"/>
      <c r="J193" s="5123"/>
      <c r="K193" s="5123"/>
      <c r="L193" s="5123"/>
      <c r="M193" s="5123"/>
      <c r="N193" s="5123"/>
      <c r="O193" s="5123"/>
      <c r="P193" s="5123"/>
      <c r="Q193" s="5123"/>
      <c r="R193" s="5123"/>
      <c r="S193" s="5123"/>
      <c r="T193" s="5123"/>
      <c r="U193" s="5123"/>
      <c r="V193" s="5123"/>
      <c r="W193" s="5123"/>
      <c r="X193" s="5123"/>
      <c r="Y193" s="5123"/>
      <c r="Z193" s="5123"/>
      <c r="AA193" s="5123"/>
      <c r="AB193" s="5123"/>
      <c r="AC193" s="5123"/>
      <c r="AD193" s="5123"/>
      <c r="AE193" s="5123"/>
      <c r="AF193" s="5123"/>
      <c r="AG193" s="5123"/>
      <c r="AH193" s="5123"/>
      <c r="AI193" s="5123"/>
      <c r="AJ193" s="5123"/>
      <c r="AK193" s="5123"/>
      <c r="AL193" s="5123"/>
      <c r="AM193" s="5123"/>
      <c r="AN193" s="5124"/>
      <c r="AO193" s="477"/>
      <c r="AP193" s="5123"/>
      <c r="AQ193" s="5123"/>
      <c r="AR193" s="5125"/>
      <c r="AS193" s="5091" t="s">
        <v>141</v>
      </c>
      <c r="AT193" s="5095"/>
    </row>
    <row r="194" spans="1:46" x14ac:dyDescent="0.25">
      <c r="A194" s="7302"/>
      <c r="B194" s="7310" t="s">
        <v>764</v>
      </c>
      <c r="C194" s="7320"/>
      <c r="D194" s="5116">
        <f t="shared" si="28"/>
        <v>0</v>
      </c>
      <c r="E194" s="5116">
        <f t="shared" si="29"/>
        <v>0</v>
      </c>
      <c r="F194" s="5116">
        <f t="shared" si="29"/>
        <v>0</v>
      </c>
      <c r="G194" s="4879"/>
      <c r="H194" s="4879"/>
      <c r="I194" s="4879"/>
      <c r="J194" s="4879"/>
      <c r="K194" s="4879"/>
      <c r="L194" s="4879"/>
      <c r="M194" s="4879"/>
      <c r="N194" s="4879"/>
      <c r="O194" s="4879"/>
      <c r="P194" s="4879"/>
      <c r="Q194" s="4879"/>
      <c r="R194" s="4879"/>
      <c r="S194" s="4879"/>
      <c r="T194" s="4879"/>
      <c r="U194" s="4879"/>
      <c r="V194" s="4879"/>
      <c r="W194" s="4879"/>
      <c r="X194" s="4879"/>
      <c r="Y194" s="4879"/>
      <c r="Z194" s="4879"/>
      <c r="AA194" s="4879"/>
      <c r="AB194" s="4879"/>
      <c r="AC194" s="4879"/>
      <c r="AD194" s="4879"/>
      <c r="AE194" s="4879"/>
      <c r="AF194" s="4879"/>
      <c r="AG194" s="4879"/>
      <c r="AH194" s="4879"/>
      <c r="AI194" s="4879"/>
      <c r="AJ194" s="4879"/>
      <c r="AK194" s="4879"/>
      <c r="AL194" s="4879"/>
      <c r="AM194" s="4879"/>
      <c r="AN194" s="4884"/>
      <c r="AO194" s="5117"/>
      <c r="AP194" s="4879"/>
      <c r="AQ194" s="4879"/>
      <c r="AR194" s="5013"/>
      <c r="AS194" s="5091" t="s">
        <v>141</v>
      </c>
      <c r="AT194" s="5095"/>
    </row>
    <row r="195" spans="1:46" x14ac:dyDescent="0.25">
      <c r="A195" s="7303"/>
      <c r="B195" s="7329" t="s">
        <v>765</v>
      </c>
      <c r="C195" s="7330"/>
      <c r="D195" s="5126">
        <f t="shared" si="28"/>
        <v>0</v>
      </c>
      <c r="E195" s="5126">
        <f t="shared" si="29"/>
        <v>0</v>
      </c>
      <c r="F195" s="5126">
        <f t="shared" si="29"/>
        <v>0</v>
      </c>
      <c r="G195" s="4953"/>
      <c r="H195" s="4953"/>
      <c r="I195" s="4953"/>
      <c r="J195" s="4953"/>
      <c r="K195" s="4953"/>
      <c r="L195" s="4953"/>
      <c r="M195" s="4953"/>
      <c r="N195" s="4953"/>
      <c r="O195" s="4953"/>
      <c r="P195" s="4953"/>
      <c r="Q195" s="4953"/>
      <c r="R195" s="4953"/>
      <c r="S195" s="4953"/>
      <c r="T195" s="4953"/>
      <c r="U195" s="4953"/>
      <c r="V195" s="4953"/>
      <c r="W195" s="4953"/>
      <c r="X195" s="4953"/>
      <c r="Y195" s="4953"/>
      <c r="Z195" s="4953"/>
      <c r="AA195" s="4953"/>
      <c r="AB195" s="4953"/>
      <c r="AC195" s="4953"/>
      <c r="AD195" s="4953"/>
      <c r="AE195" s="4953"/>
      <c r="AF195" s="4953"/>
      <c r="AG195" s="4953"/>
      <c r="AH195" s="4953"/>
      <c r="AI195" s="4953"/>
      <c r="AJ195" s="4953"/>
      <c r="AK195" s="4953"/>
      <c r="AL195" s="4953"/>
      <c r="AM195" s="4953"/>
      <c r="AN195" s="4890"/>
      <c r="AO195" s="5127"/>
      <c r="AP195" s="4953"/>
      <c r="AQ195" s="4953"/>
      <c r="AR195" s="4890"/>
      <c r="AS195" s="5091" t="s">
        <v>141</v>
      </c>
      <c r="AT195" s="5095"/>
    </row>
    <row r="196" spans="1:46" x14ac:dyDescent="0.25">
      <c r="A196" s="7301" t="s">
        <v>766</v>
      </c>
      <c r="B196" s="7309" t="s">
        <v>767</v>
      </c>
      <c r="C196" s="7264"/>
      <c r="D196" s="5128">
        <f t="shared" si="28"/>
        <v>0</v>
      </c>
      <c r="E196" s="5128">
        <f t="shared" ref="E196:F199" si="30">SUM(G196+I196+K196+M196+O196)</f>
        <v>0</v>
      </c>
      <c r="F196" s="5128">
        <f t="shared" si="30"/>
        <v>0</v>
      </c>
      <c r="G196" s="5129"/>
      <c r="H196" s="5129"/>
      <c r="I196" s="5129"/>
      <c r="J196" s="5129"/>
      <c r="K196" s="5129"/>
      <c r="L196" s="5129"/>
      <c r="M196" s="5129"/>
      <c r="N196" s="5129"/>
      <c r="O196" s="5129"/>
      <c r="P196" s="5129"/>
      <c r="Q196" s="5119"/>
      <c r="R196" s="5119"/>
      <c r="S196" s="5119"/>
      <c r="T196" s="5119"/>
      <c r="U196" s="5119"/>
      <c r="V196" s="5119"/>
      <c r="W196" s="5119"/>
      <c r="X196" s="5119"/>
      <c r="Y196" s="5119"/>
      <c r="Z196" s="5119"/>
      <c r="AA196" s="5119"/>
      <c r="AB196" s="5119"/>
      <c r="AC196" s="5119"/>
      <c r="AD196" s="5119"/>
      <c r="AE196" s="5119"/>
      <c r="AF196" s="5119"/>
      <c r="AG196" s="5119"/>
      <c r="AH196" s="5119"/>
      <c r="AI196" s="5119"/>
      <c r="AJ196" s="5119"/>
      <c r="AK196" s="5119"/>
      <c r="AL196" s="5119"/>
      <c r="AM196" s="5119"/>
      <c r="AN196" s="5119"/>
      <c r="AO196" s="478"/>
      <c r="AP196" s="5130"/>
      <c r="AQ196" s="5129"/>
      <c r="AR196" s="5131"/>
      <c r="AS196" s="5091" t="s">
        <v>141</v>
      </c>
      <c r="AT196" s="5095"/>
    </row>
    <row r="197" spans="1:46" x14ac:dyDescent="0.25">
      <c r="A197" s="7302"/>
      <c r="B197" s="7310" t="s">
        <v>768</v>
      </c>
      <c r="C197" s="7311"/>
      <c r="D197" s="5132">
        <f t="shared" si="28"/>
        <v>0</v>
      </c>
      <c r="E197" s="5132">
        <f t="shared" si="30"/>
        <v>0</v>
      </c>
      <c r="F197" s="5132">
        <f t="shared" si="30"/>
        <v>0</v>
      </c>
      <c r="G197" s="2133"/>
      <c r="H197" s="2133"/>
      <c r="I197" s="2133"/>
      <c r="J197" s="2133"/>
      <c r="K197" s="2133"/>
      <c r="L197" s="2133"/>
      <c r="M197" s="2133"/>
      <c r="N197" s="2133"/>
      <c r="O197" s="2133"/>
      <c r="P197" s="2133"/>
      <c r="Q197" s="5119"/>
      <c r="R197" s="5119"/>
      <c r="S197" s="5119"/>
      <c r="T197" s="5119"/>
      <c r="U197" s="5119"/>
      <c r="V197" s="5119"/>
      <c r="W197" s="5119"/>
      <c r="X197" s="5119"/>
      <c r="Y197" s="5119"/>
      <c r="Z197" s="5119"/>
      <c r="AA197" s="5119"/>
      <c r="AB197" s="5119"/>
      <c r="AC197" s="5119"/>
      <c r="AD197" s="5119"/>
      <c r="AE197" s="5119"/>
      <c r="AF197" s="5119"/>
      <c r="AG197" s="5119"/>
      <c r="AH197" s="5119"/>
      <c r="AI197" s="5119"/>
      <c r="AJ197" s="5119"/>
      <c r="AK197" s="5119"/>
      <c r="AL197" s="5119"/>
      <c r="AM197" s="5119"/>
      <c r="AN197" s="5119"/>
      <c r="AO197" s="5133"/>
      <c r="AP197" s="5130"/>
      <c r="AQ197" s="2133"/>
      <c r="AR197" s="5134"/>
      <c r="AS197" s="5091" t="s">
        <v>141</v>
      </c>
      <c r="AT197" s="5095"/>
    </row>
    <row r="198" spans="1:46" x14ac:dyDescent="0.25">
      <c r="A198" s="7302"/>
      <c r="B198" s="7310" t="s">
        <v>769</v>
      </c>
      <c r="C198" s="7311"/>
      <c r="D198" s="5132">
        <f t="shared" si="28"/>
        <v>0</v>
      </c>
      <c r="E198" s="5132">
        <f t="shared" si="30"/>
        <v>0</v>
      </c>
      <c r="F198" s="5132">
        <f t="shared" si="30"/>
        <v>0</v>
      </c>
      <c r="G198" s="2133"/>
      <c r="H198" s="2133"/>
      <c r="I198" s="2133"/>
      <c r="J198" s="2133"/>
      <c r="K198" s="2133"/>
      <c r="L198" s="2133"/>
      <c r="M198" s="2133"/>
      <c r="N198" s="2133"/>
      <c r="O198" s="2133"/>
      <c r="P198" s="2133"/>
      <c r="Q198" s="5119"/>
      <c r="R198" s="5119"/>
      <c r="S198" s="5119"/>
      <c r="T198" s="5119"/>
      <c r="U198" s="5119"/>
      <c r="V198" s="5119"/>
      <c r="W198" s="5119"/>
      <c r="X198" s="5119"/>
      <c r="Y198" s="5119"/>
      <c r="Z198" s="5119"/>
      <c r="AA198" s="5119"/>
      <c r="AB198" s="5119"/>
      <c r="AC198" s="5119"/>
      <c r="AD198" s="5119"/>
      <c r="AE198" s="5119"/>
      <c r="AF198" s="5119"/>
      <c r="AG198" s="5119"/>
      <c r="AH198" s="5119"/>
      <c r="AI198" s="5119"/>
      <c r="AJ198" s="5119"/>
      <c r="AK198" s="5119"/>
      <c r="AL198" s="5119"/>
      <c r="AM198" s="5119"/>
      <c r="AN198" s="5119"/>
      <c r="AO198" s="5133"/>
      <c r="AP198" s="5130"/>
      <c r="AQ198" s="2133"/>
      <c r="AR198" s="5134"/>
      <c r="AS198" s="5091" t="s">
        <v>141</v>
      </c>
      <c r="AT198" s="5095"/>
    </row>
    <row r="199" spans="1:46" ht="28.5" customHeight="1" x14ac:dyDescent="0.25">
      <c r="A199" s="7303"/>
      <c r="B199" s="7312" t="s">
        <v>770</v>
      </c>
      <c r="C199" s="7225"/>
      <c r="D199" s="5135">
        <f t="shared" si="28"/>
        <v>0</v>
      </c>
      <c r="E199" s="5135">
        <f t="shared" si="30"/>
        <v>0</v>
      </c>
      <c r="F199" s="5135">
        <f t="shared" si="30"/>
        <v>0</v>
      </c>
      <c r="G199" s="2130"/>
      <c r="H199" s="2130"/>
      <c r="I199" s="2130"/>
      <c r="J199" s="2130"/>
      <c r="K199" s="2130"/>
      <c r="L199" s="2130"/>
      <c r="M199" s="2130"/>
      <c r="N199" s="2130"/>
      <c r="O199" s="2130"/>
      <c r="P199" s="2130"/>
      <c r="Q199" s="5119"/>
      <c r="R199" s="5119"/>
      <c r="S199" s="5119"/>
      <c r="T199" s="5119"/>
      <c r="U199" s="5119"/>
      <c r="V199" s="5119"/>
      <c r="W199" s="5119"/>
      <c r="X199" s="5119"/>
      <c r="Y199" s="5119"/>
      <c r="Z199" s="5119"/>
      <c r="AA199" s="5119"/>
      <c r="AB199" s="5119"/>
      <c r="AC199" s="5119"/>
      <c r="AD199" s="5119"/>
      <c r="AE199" s="5119"/>
      <c r="AF199" s="5119"/>
      <c r="AG199" s="5119"/>
      <c r="AH199" s="5119"/>
      <c r="AI199" s="5119"/>
      <c r="AJ199" s="5119"/>
      <c r="AK199" s="5119"/>
      <c r="AL199" s="5119"/>
      <c r="AM199" s="5119"/>
      <c r="AN199" s="5119"/>
      <c r="AO199" s="5136"/>
      <c r="AP199" s="5130"/>
      <c r="AQ199" s="2130"/>
      <c r="AR199" s="5137"/>
      <c r="AS199" s="5091" t="s">
        <v>141</v>
      </c>
      <c r="AT199" s="5095"/>
    </row>
    <row r="200" spans="1:46" x14ac:dyDescent="0.25">
      <c r="A200" s="7313" t="s">
        <v>771</v>
      </c>
      <c r="B200" s="7316" t="s">
        <v>772</v>
      </c>
      <c r="C200" s="7317"/>
      <c r="D200" s="5138">
        <f t="shared" si="28"/>
        <v>0</v>
      </c>
      <c r="E200" s="479">
        <f>SUM(G200+I200+K200+M200+O200+Q200+S200+U200+W200+Y200+AA200+AC200+AE200+AG200+AI200+AK200+AM200)</f>
        <v>0</v>
      </c>
      <c r="F200" s="5139">
        <f>SUM(H200+J200+L200+N200+P200+R200+T200+V200+X200+Z200+AB200+AD200+AF200+AH200+AJ200+AL200+AN200)</f>
        <v>0</v>
      </c>
      <c r="G200" s="2133"/>
      <c r="H200" s="2133"/>
      <c r="I200" s="2133"/>
      <c r="J200" s="2133"/>
      <c r="K200" s="5140"/>
      <c r="L200" s="5141"/>
      <c r="M200" s="5140"/>
      <c r="N200" s="5141"/>
      <c r="O200" s="5140"/>
      <c r="P200" s="5141"/>
      <c r="Q200" s="5140"/>
      <c r="R200" s="5141"/>
      <c r="S200" s="5140"/>
      <c r="T200" s="5141"/>
      <c r="U200" s="5140"/>
      <c r="V200" s="5141"/>
      <c r="W200" s="5140"/>
      <c r="X200" s="5141"/>
      <c r="Y200" s="5140"/>
      <c r="Z200" s="5141"/>
      <c r="AA200" s="5140"/>
      <c r="AB200" s="5141"/>
      <c r="AC200" s="5140"/>
      <c r="AD200" s="5141"/>
      <c r="AE200" s="5140"/>
      <c r="AF200" s="5141"/>
      <c r="AG200" s="5140"/>
      <c r="AH200" s="5141"/>
      <c r="AI200" s="5140"/>
      <c r="AJ200" s="5141"/>
      <c r="AK200" s="5140"/>
      <c r="AL200" s="5141"/>
      <c r="AM200" s="5140"/>
      <c r="AN200" s="480"/>
      <c r="AO200" s="5141"/>
      <c r="AP200" s="5142"/>
      <c r="AQ200" s="5143"/>
      <c r="AR200" s="567"/>
      <c r="AS200" s="5144"/>
      <c r="AT200" s="2125"/>
    </row>
    <row r="201" spans="1:46" x14ac:dyDescent="0.25">
      <c r="A201" s="7314"/>
      <c r="B201" s="7318" t="s">
        <v>773</v>
      </c>
      <c r="C201" s="7319"/>
      <c r="D201" s="5145">
        <f t="shared" si="28"/>
        <v>0</v>
      </c>
      <c r="E201" s="5146">
        <f t="shared" ref="E201:F204" si="31">+K201+M201+O201+Q201+S201+U201+W201+Y201+AA201+AC201+AE201+AG201+AI201+AK201+AM201</f>
        <v>0</v>
      </c>
      <c r="F201" s="5147">
        <f t="shared" si="31"/>
        <v>0</v>
      </c>
      <c r="G201" s="2133"/>
      <c r="H201" s="2133"/>
      <c r="I201" s="2133"/>
      <c r="J201" s="2133"/>
      <c r="K201" s="2137"/>
      <c r="L201" s="2136"/>
      <c r="M201" s="2137"/>
      <c r="N201" s="2136"/>
      <c r="O201" s="2137"/>
      <c r="P201" s="2136"/>
      <c r="Q201" s="2137"/>
      <c r="R201" s="2136"/>
      <c r="S201" s="2137"/>
      <c r="T201" s="2136"/>
      <c r="U201" s="2137"/>
      <c r="V201" s="2136"/>
      <c r="W201" s="2137"/>
      <c r="X201" s="2136"/>
      <c r="Y201" s="2137"/>
      <c r="Z201" s="2136"/>
      <c r="AA201" s="2137"/>
      <c r="AB201" s="2136"/>
      <c r="AC201" s="2137"/>
      <c r="AD201" s="2136"/>
      <c r="AE201" s="2137"/>
      <c r="AF201" s="2136"/>
      <c r="AG201" s="2137"/>
      <c r="AH201" s="2136"/>
      <c r="AI201" s="2137"/>
      <c r="AJ201" s="2136"/>
      <c r="AK201" s="2137"/>
      <c r="AL201" s="2136"/>
      <c r="AM201" s="2137"/>
      <c r="AN201" s="481"/>
      <c r="AO201" s="2136"/>
      <c r="AP201" s="2126"/>
      <c r="AQ201" s="2366"/>
      <c r="AR201" s="5148"/>
      <c r="AS201" s="5144"/>
      <c r="AT201" s="2126"/>
    </row>
    <row r="202" spans="1:46" x14ac:dyDescent="0.25">
      <c r="A202" s="7314"/>
      <c r="B202" s="7277" t="s">
        <v>774</v>
      </c>
      <c r="C202" s="7298"/>
      <c r="D202" s="5149">
        <f t="shared" si="28"/>
        <v>0</v>
      </c>
      <c r="E202" s="482">
        <f t="shared" si="31"/>
        <v>0</v>
      </c>
      <c r="F202" s="5147">
        <f t="shared" si="31"/>
        <v>0</v>
      </c>
      <c r="G202" s="2133"/>
      <c r="H202" s="2133"/>
      <c r="I202" s="2133"/>
      <c r="J202" s="2133"/>
      <c r="K202" s="2137"/>
      <c r="L202" s="2136"/>
      <c r="M202" s="2137"/>
      <c r="N202" s="2136"/>
      <c r="O202" s="2137"/>
      <c r="P202" s="2136"/>
      <c r="Q202" s="2137"/>
      <c r="R202" s="2136"/>
      <c r="S202" s="2137"/>
      <c r="T202" s="2136"/>
      <c r="U202" s="2137"/>
      <c r="V202" s="2136"/>
      <c r="W202" s="2137"/>
      <c r="X202" s="2136"/>
      <c r="Y202" s="2137"/>
      <c r="Z202" s="2136"/>
      <c r="AA202" s="2137"/>
      <c r="AB202" s="2136"/>
      <c r="AC202" s="2137"/>
      <c r="AD202" s="2136"/>
      <c r="AE202" s="2137"/>
      <c r="AF202" s="2136"/>
      <c r="AG202" s="2137"/>
      <c r="AH202" s="2136"/>
      <c r="AI202" s="2137"/>
      <c r="AJ202" s="2136"/>
      <c r="AK202" s="2137"/>
      <c r="AL202" s="2136"/>
      <c r="AM202" s="2137"/>
      <c r="AN202" s="481"/>
      <c r="AO202" s="2136"/>
      <c r="AP202" s="2126"/>
      <c r="AQ202" s="2366"/>
      <c r="AR202" s="5148"/>
      <c r="AS202" s="5144"/>
      <c r="AT202" s="2126"/>
    </row>
    <row r="203" spans="1:46" x14ac:dyDescent="0.25">
      <c r="A203" s="7314"/>
      <c r="B203" s="7277" t="s">
        <v>775</v>
      </c>
      <c r="C203" s="7298"/>
      <c r="D203" s="5149">
        <f t="shared" si="28"/>
        <v>0</v>
      </c>
      <c r="E203" s="482">
        <f t="shared" si="31"/>
        <v>0</v>
      </c>
      <c r="F203" s="5147">
        <f t="shared" si="31"/>
        <v>0</v>
      </c>
      <c r="G203" s="2133"/>
      <c r="H203" s="2133"/>
      <c r="I203" s="2133"/>
      <c r="J203" s="2133"/>
      <c r="K203" s="2137"/>
      <c r="L203" s="2136"/>
      <c r="M203" s="2137"/>
      <c r="N203" s="2136"/>
      <c r="O203" s="2137"/>
      <c r="P203" s="2136"/>
      <c r="Q203" s="2137"/>
      <c r="R203" s="2136"/>
      <c r="S203" s="2137"/>
      <c r="T203" s="2136"/>
      <c r="U203" s="2137"/>
      <c r="V203" s="2136"/>
      <c r="W203" s="2137"/>
      <c r="X203" s="2136"/>
      <c r="Y203" s="2137"/>
      <c r="Z203" s="2136"/>
      <c r="AA203" s="2137"/>
      <c r="AB203" s="2136"/>
      <c r="AC203" s="2137"/>
      <c r="AD203" s="2136"/>
      <c r="AE203" s="2137"/>
      <c r="AF203" s="2136"/>
      <c r="AG203" s="2137"/>
      <c r="AH203" s="2136"/>
      <c r="AI203" s="2137"/>
      <c r="AJ203" s="2136"/>
      <c r="AK203" s="2137"/>
      <c r="AL203" s="2136"/>
      <c r="AM203" s="2137"/>
      <c r="AN203" s="481"/>
      <c r="AO203" s="2136"/>
      <c r="AP203" s="2126"/>
      <c r="AQ203" s="2366"/>
      <c r="AR203" s="5148"/>
      <c r="AS203" s="5144"/>
      <c r="AT203" s="2126"/>
    </row>
    <row r="204" spans="1:46" x14ac:dyDescent="0.25">
      <c r="A204" s="7314"/>
      <c r="B204" s="7277" t="s">
        <v>776</v>
      </c>
      <c r="C204" s="7298"/>
      <c r="D204" s="5149">
        <f t="shared" si="28"/>
        <v>0</v>
      </c>
      <c r="E204" s="482">
        <f t="shared" si="31"/>
        <v>0</v>
      </c>
      <c r="F204" s="5147">
        <f t="shared" si="31"/>
        <v>0</v>
      </c>
      <c r="G204" s="2133"/>
      <c r="H204" s="2133"/>
      <c r="I204" s="2133"/>
      <c r="J204" s="2133"/>
      <c r="K204" s="2137"/>
      <c r="L204" s="2136"/>
      <c r="M204" s="2137"/>
      <c r="N204" s="2136"/>
      <c r="O204" s="2137"/>
      <c r="P204" s="2136"/>
      <c r="Q204" s="2137"/>
      <c r="R204" s="2136"/>
      <c r="S204" s="2137"/>
      <c r="T204" s="2136"/>
      <c r="U204" s="2137"/>
      <c r="V204" s="2136"/>
      <c r="W204" s="2137"/>
      <c r="X204" s="2136"/>
      <c r="Y204" s="2137"/>
      <c r="Z204" s="2136"/>
      <c r="AA204" s="2137"/>
      <c r="AB204" s="2136"/>
      <c r="AC204" s="2137"/>
      <c r="AD204" s="2136"/>
      <c r="AE204" s="2137"/>
      <c r="AF204" s="2136"/>
      <c r="AG204" s="2137"/>
      <c r="AH204" s="2136"/>
      <c r="AI204" s="2137"/>
      <c r="AJ204" s="2136"/>
      <c r="AK204" s="2137"/>
      <c r="AL204" s="2136"/>
      <c r="AM204" s="2137"/>
      <c r="AN204" s="481"/>
      <c r="AO204" s="2136"/>
      <c r="AP204" s="2126"/>
      <c r="AQ204" s="2366"/>
      <c r="AR204" s="5148"/>
      <c r="AS204" s="5144"/>
      <c r="AT204" s="2126"/>
    </row>
    <row r="205" spans="1:46" x14ac:dyDescent="0.25">
      <c r="A205" s="7315"/>
      <c r="B205" s="7299" t="s">
        <v>777</v>
      </c>
      <c r="C205" s="7300"/>
      <c r="D205" s="5150">
        <f t="shared" si="28"/>
        <v>0</v>
      </c>
      <c r="E205" s="483">
        <f>+K205+M205+O205+Q205+S205+U205+W205+Y205+AA205+AC205+AE205+AG205+AI205+AK205+AM205</f>
        <v>0</v>
      </c>
      <c r="F205" s="5151">
        <f>+L205+N205+P205+R205+T205+V205+X205+Z205+AB205+AD205+AF205+AH205+AJ205+AL205+AN205</f>
        <v>0</v>
      </c>
      <c r="G205" s="2133"/>
      <c r="H205" s="2133"/>
      <c r="I205" s="2133"/>
      <c r="J205" s="2133"/>
      <c r="K205" s="2137"/>
      <c r="L205" s="2136"/>
      <c r="M205" s="2137"/>
      <c r="N205" s="2136"/>
      <c r="O205" s="2137"/>
      <c r="P205" s="2136"/>
      <c r="Q205" s="2137"/>
      <c r="R205" s="2136"/>
      <c r="S205" s="2137"/>
      <c r="T205" s="2136"/>
      <c r="U205" s="2137"/>
      <c r="V205" s="2136"/>
      <c r="W205" s="2137"/>
      <c r="X205" s="2136"/>
      <c r="Y205" s="2137"/>
      <c r="Z205" s="2136"/>
      <c r="AA205" s="2137"/>
      <c r="AB205" s="2136"/>
      <c r="AC205" s="2137"/>
      <c r="AD205" s="2136"/>
      <c r="AE205" s="2137"/>
      <c r="AF205" s="2136"/>
      <c r="AG205" s="2137"/>
      <c r="AH205" s="2136"/>
      <c r="AI205" s="2137"/>
      <c r="AJ205" s="2136"/>
      <c r="AK205" s="2137"/>
      <c r="AL205" s="2136"/>
      <c r="AM205" s="2372"/>
      <c r="AN205" s="5152"/>
      <c r="AO205" s="5153"/>
      <c r="AP205" s="2127"/>
      <c r="AQ205" s="2371"/>
      <c r="AR205" s="5154"/>
      <c r="AS205" s="5144"/>
      <c r="AT205" s="2127"/>
    </row>
    <row r="206" spans="1:46" x14ac:dyDescent="0.25">
      <c r="A206" s="7301" t="s">
        <v>778</v>
      </c>
      <c r="B206" s="7304" t="s">
        <v>779</v>
      </c>
      <c r="C206" s="7305"/>
      <c r="D206" s="5128">
        <f t="shared" si="28"/>
        <v>0</v>
      </c>
      <c r="E206" s="5128">
        <f t="shared" ref="E206:F219" si="32">SUM(G206+I206+K206+M206+O206+Q206+S206+U206+W206+Y206+AA206+AC206+AE206+AG206+AI206+AK206+AM206)</f>
        <v>0</v>
      </c>
      <c r="F206" s="5128">
        <f t="shared" si="32"/>
        <v>0</v>
      </c>
      <c r="G206" s="5129"/>
      <c r="H206" s="5129"/>
      <c r="I206" s="5129"/>
      <c r="J206" s="5129"/>
      <c r="K206" s="5129"/>
      <c r="L206" s="5129"/>
      <c r="M206" s="5129"/>
      <c r="N206" s="5129"/>
      <c r="O206" s="5129"/>
      <c r="P206" s="5129"/>
      <c r="Q206" s="5129"/>
      <c r="R206" s="5129"/>
      <c r="S206" s="5129"/>
      <c r="T206" s="5129"/>
      <c r="U206" s="5129"/>
      <c r="V206" s="5129"/>
      <c r="W206" s="5129"/>
      <c r="X206" s="5129"/>
      <c r="Y206" s="5129"/>
      <c r="Z206" s="5129"/>
      <c r="AA206" s="5129"/>
      <c r="AB206" s="5129"/>
      <c r="AC206" s="5129"/>
      <c r="AD206" s="5129"/>
      <c r="AE206" s="5129"/>
      <c r="AF206" s="5129"/>
      <c r="AG206" s="5129"/>
      <c r="AH206" s="5129"/>
      <c r="AI206" s="5129"/>
      <c r="AJ206" s="5129"/>
      <c r="AK206" s="5129"/>
      <c r="AL206" s="5129"/>
      <c r="AM206" s="5129"/>
      <c r="AN206" s="5155"/>
      <c r="AO206" s="5130"/>
      <c r="AP206" s="5130"/>
      <c r="AQ206" s="5129"/>
      <c r="AR206" s="5131"/>
      <c r="AS206" s="5091" t="s">
        <v>141</v>
      </c>
      <c r="AT206" s="5095"/>
    </row>
    <row r="207" spans="1:46" x14ac:dyDescent="0.25">
      <c r="A207" s="7302"/>
      <c r="B207" s="7306" t="s">
        <v>780</v>
      </c>
      <c r="C207" s="7307"/>
      <c r="D207" s="5132">
        <f t="shared" si="28"/>
        <v>0</v>
      </c>
      <c r="E207" s="5132">
        <f t="shared" si="32"/>
        <v>0</v>
      </c>
      <c r="F207" s="5132">
        <f t="shared" si="32"/>
        <v>0</v>
      </c>
      <c r="G207" s="2133"/>
      <c r="H207" s="2133"/>
      <c r="I207" s="2133"/>
      <c r="J207" s="2133"/>
      <c r="K207" s="2133"/>
      <c r="L207" s="2133"/>
      <c r="M207" s="2133"/>
      <c r="N207" s="2133"/>
      <c r="O207" s="2133"/>
      <c r="P207" s="2133"/>
      <c r="Q207" s="2133"/>
      <c r="R207" s="2133"/>
      <c r="S207" s="2133"/>
      <c r="T207" s="2133"/>
      <c r="U207" s="2133"/>
      <c r="V207" s="2133"/>
      <c r="W207" s="2133"/>
      <c r="X207" s="2133"/>
      <c r="Y207" s="2133"/>
      <c r="Z207" s="2133"/>
      <c r="AA207" s="2133"/>
      <c r="AB207" s="2133"/>
      <c r="AC207" s="2133"/>
      <c r="AD207" s="2133"/>
      <c r="AE207" s="2133"/>
      <c r="AF207" s="2133"/>
      <c r="AG207" s="2133"/>
      <c r="AH207" s="2133"/>
      <c r="AI207" s="2133"/>
      <c r="AJ207" s="2133"/>
      <c r="AK207" s="2133"/>
      <c r="AL207" s="2133"/>
      <c r="AM207" s="2133"/>
      <c r="AN207" s="5156"/>
      <c r="AO207" s="5130"/>
      <c r="AP207" s="5130"/>
      <c r="AQ207" s="2133"/>
      <c r="AR207" s="5134"/>
      <c r="AS207" s="5091" t="s">
        <v>141</v>
      </c>
      <c r="AT207" s="5095"/>
    </row>
    <row r="208" spans="1:46" x14ac:dyDescent="0.25">
      <c r="A208" s="7303"/>
      <c r="B208" s="7308" t="s">
        <v>781</v>
      </c>
      <c r="C208" s="7206"/>
      <c r="D208" s="5157">
        <f t="shared" si="28"/>
        <v>0</v>
      </c>
      <c r="E208" s="5157">
        <f t="shared" si="32"/>
        <v>0</v>
      </c>
      <c r="F208" s="5157">
        <f t="shared" si="32"/>
        <v>0</v>
      </c>
      <c r="G208" s="2128"/>
      <c r="H208" s="2128"/>
      <c r="I208" s="2128"/>
      <c r="J208" s="2128"/>
      <c r="K208" s="2128"/>
      <c r="L208" s="2128"/>
      <c r="M208" s="2128"/>
      <c r="N208" s="2128"/>
      <c r="O208" s="2128"/>
      <c r="P208" s="2128"/>
      <c r="Q208" s="2128"/>
      <c r="R208" s="2128"/>
      <c r="S208" s="2128"/>
      <c r="T208" s="2128"/>
      <c r="U208" s="2128"/>
      <c r="V208" s="2128"/>
      <c r="W208" s="2128"/>
      <c r="X208" s="2128"/>
      <c r="Y208" s="2128"/>
      <c r="Z208" s="2128"/>
      <c r="AA208" s="2128"/>
      <c r="AB208" s="2128"/>
      <c r="AC208" s="2128"/>
      <c r="AD208" s="2128"/>
      <c r="AE208" s="2128"/>
      <c r="AF208" s="2128"/>
      <c r="AG208" s="2128"/>
      <c r="AH208" s="2128"/>
      <c r="AI208" s="2128"/>
      <c r="AJ208" s="2128"/>
      <c r="AK208" s="2128"/>
      <c r="AL208" s="2128"/>
      <c r="AM208" s="2128"/>
      <c r="AN208" s="5137"/>
      <c r="AO208" s="5130"/>
      <c r="AP208" s="5130"/>
      <c r="AQ208" s="2128"/>
      <c r="AR208" s="5137"/>
      <c r="AS208" s="5091" t="s">
        <v>141</v>
      </c>
      <c r="AT208" s="5095"/>
    </row>
    <row r="209" spans="1:49" x14ac:dyDescent="0.25">
      <c r="A209" s="7287" t="s">
        <v>782</v>
      </c>
      <c r="B209" s="7288"/>
      <c r="C209" s="7289"/>
      <c r="D209" s="5158">
        <f t="shared" si="28"/>
        <v>0</v>
      </c>
      <c r="E209" s="5158">
        <f t="shared" si="32"/>
        <v>0</v>
      </c>
      <c r="F209" s="5158">
        <f t="shared" si="32"/>
        <v>0</v>
      </c>
      <c r="G209" s="2132"/>
      <c r="H209" s="2132"/>
      <c r="I209" s="2132"/>
      <c r="J209" s="2132"/>
      <c r="K209" s="2132"/>
      <c r="L209" s="2132"/>
      <c r="M209" s="2132"/>
      <c r="N209" s="2132"/>
      <c r="O209" s="2132"/>
      <c r="P209" s="2132"/>
      <c r="Q209" s="2132"/>
      <c r="R209" s="2132"/>
      <c r="S209" s="2132"/>
      <c r="T209" s="2132"/>
      <c r="U209" s="2132"/>
      <c r="V209" s="2132"/>
      <c r="W209" s="2132"/>
      <c r="X209" s="2132"/>
      <c r="Y209" s="2132"/>
      <c r="Z209" s="2132"/>
      <c r="AA209" s="2132"/>
      <c r="AB209" s="2132"/>
      <c r="AC209" s="2132"/>
      <c r="AD209" s="2132"/>
      <c r="AE209" s="2132"/>
      <c r="AF209" s="2132"/>
      <c r="AG209" s="2132"/>
      <c r="AH209" s="2132"/>
      <c r="AI209" s="2132"/>
      <c r="AJ209" s="2132"/>
      <c r="AK209" s="2132"/>
      <c r="AL209" s="2132"/>
      <c r="AM209" s="2132"/>
      <c r="AN209" s="5159"/>
      <c r="AO209" s="485"/>
      <c r="AP209" s="2132"/>
      <c r="AQ209" s="2132"/>
      <c r="AR209" s="5159"/>
      <c r="AS209" s="5091" t="s">
        <v>141</v>
      </c>
      <c r="AT209" s="5095"/>
    </row>
    <row r="210" spans="1:49" x14ac:dyDescent="0.25">
      <c r="A210" s="7290" t="s">
        <v>783</v>
      </c>
      <c r="B210" s="7291"/>
      <c r="C210" s="7292"/>
      <c r="D210" s="5132">
        <f t="shared" si="28"/>
        <v>0</v>
      </c>
      <c r="E210" s="5132">
        <f t="shared" si="32"/>
        <v>0</v>
      </c>
      <c r="F210" s="5132">
        <f t="shared" si="32"/>
        <v>0</v>
      </c>
      <c r="G210" s="2133"/>
      <c r="H210" s="2133"/>
      <c r="I210" s="2133"/>
      <c r="J210" s="2133"/>
      <c r="K210" s="2133"/>
      <c r="L210" s="2133"/>
      <c r="M210" s="2133"/>
      <c r="N210" s="2133"/>
      <c r="O210" s="2133"/>
      <c r="P210" s="2133"/>
      <c r="Q210" s="2133"/>
      <c r="R210" s="2133"/>
      <c r="S210" s="2133"/>
      <c r="T210" s="2133"/>
      <c r="U210" s="2133"/>
      <c r="V210" s="2133"/>
      <c r="W210" s="2133"/>
      <c r="X210" s="2133"/>
      <c r="Y210" s="2133"/>
      <c r="Z210" s="2133"/>
      <c r="AA210" s="2133"/>
      <c r="AB210" s="2133"/>
      <c r="AC210" s="2133"/>
      <c r="AD210" s="2133"/>
      <c r="AE210" s="2133"/>
      <c r="AF210" s="2133"/>
      <c r="AG210" s="2133"/>
      <c r="AH210" s="2133"/>
      <c r="AI210" s="2133"/>
      <c r="AJ210" s="2133"/>
      <c r="AK210" s="2133"/>
      <c r="AL210" s="2133"/>
      <c r="AM210" s="2133"/>
      <c r="AN210" s="5156"/>
      <c r="AO210" s="5133"/>
      <c r="AP210" s="2133"/>
      <c r="AQ210" s="2133"/>
      <c r="AR210" s="568"/>
      <c r="AS210" s="5091" t="s">
        <v>141</v>
      </c>
      <c r="AT210" s="5095"/>
    </row>
    <row r="211" spans="1:49" x14ac:dyDescent="0.25">
      <c r="A211" s="7290" t="s">
        <v>784</v>
      </c>
      <c r="B211" s="7291"/>
      <c r="C211" s="7292"/>
      <c r="D211" s="5132">
        <f t="shared" si="28"/>
        <v>0</v>
      </c>
      <c r="E211" s="5132">
        <f t="shared" si="32"/>
        <v>0</v>
      </c>
      <c r="F211" s="5132">
        <f t="shared" si="32"/>
        <v>0</v>
      </c>
      <c r="G211" s="2133"/>
      <c r="H211" s="2133"/>
      <c r="I211" s="2133"/>
      <c r="J211" s="2133"/>
      <c r="K211" s="2133"/>
      <c r="L211" s="2133"/>
      <c r="M211" s="2133"/>
      <c r="N211" s="2133"/>
      <c r="O211" s="2133"/>
      <c r="P211" s="2133"/>
      <c r="Q211" s="2133"/>
      <c r="R211" s="2133"/>
      <c r="S211" s="2133"/>
      <c r="T211" s="2133"/>
      <c r="U211" s="2133"/>
      <c r="V211" s="2133"/>
      <c r="W211" s="2133"/>
      <c r="X211" s="2133"/>
      <c r="Y211" s="2133"/>
      <c r="Z211" s="2133"/>
      <c r="AA211" s="2133"/>
      <c r="AB211" s="2133"/>
      <c r="AC211" s="2133"/>
      <c r="AD211" s="2133"/>
      <c r="AE211" s="2133"/>
      <c r="AF211" s="2133"/>
      <c r="AG211" s="2133"/>
      <c r="AH211" s="2133"/>
      <c r="AI211" s="2133"/>
      <c r="AJ211" s="2133"/>
      <c r="AK211" s="2133"/>
      <c r="AL211" s="2133"/>
      <c r="AM211" s="2133"/>
      <c r="AN211" s="5156"/>
      <c r="AO211" s="5133"/>
      <c r="AP211" s="2133"/>
      <c r="AQ211" s="2133"/>
      <c r="AR211" s="5134"/>
      <c r="AS211" s="5091" t="s">
        <v>141</v>
      </c>
      <c r="AT211" s="5095"/>
    </row>
    <row r="212" spans="1:49" x14ac:dyDescent="0.25">
      <c r="A212" s="7293" t="s">
        <v>785</v>
      </c>
      <c r="B212" s="7294"/>
      <c r="C212" s="7295"/>
      <c r="D212" s="5132">
        <f t="shared" si="28"/>
        <v>0</v>
      </c>
      <c r="E212" s="5132">
        <f t="shared" si="32"/>
        <v>0</v>
      </c>
      <c r="F212" s="5132">
        <f t="shared" si="32"/>
        <v>0</v>
      </c>
      <c r="G212" s="2133"/>
      <c r="H212" s="2133"/>
      <c r="I212" s="2133"/>
      <c r="J212" s="2133"/>
      <c r="K212" s="2133"/>
      <c r="L212" s="2133"/>
      <c r="M212" s="2133"/>
      <c r="N212" s="2133"/>
      <c r="O212" s="2133"/>
      <c r="P212" s="2133"/>
      <c r="Q212" s="2133"/>
      <c r="R212" s="2133"/>
      <c r="S212" s="2133"/>
      <c r="T212" s="2133"/>
      <c r="U212" s="2133"/>
      <c r="V212" s="2133"/>
      <c r="W212" s="2133"/>
      <c r="X212" s="2133"/>
      <c r="Y212" s="2133"/>
      <c r="Z212" s="2133"/>
      <c r="AA212" s="2133"/>
      <c r="AB212" s="2133"/>
      <c r="AC212" s="2133"/>
      <c r="AD212" s="2133"/>
      <c r="AE212" s="2133"/>
      <c r="AF212" s="2133"/>
      <c r="AG212" s="2133"/>
      <c r="AH212" s="2133"/>
      <c r="AI212" s="2133"/>
      <c r="AJ212" s="2133"/>
      <c r="AK212" s="2133"/>
      <c r="AL212" s="2133"/>
      <c r="AM212" s="2133"/>
      <c r="AN212" s="5156"/>
      <c r="AO212" s="5133"/>
      <c r="AP212" s="2133"/>
      <c r="AQ212" s="2133"/>
      <c r="AR212" s="5134"/>
      <c r="AS212" s="5091" t="s">
        <v>141</v>
      </c>
      <c r="AT212" s="5095"/>
    </row>
    <row r="213" spans="1:49" x14ac:dyDescent="0.25">
      <c r="A213" s="7201" t="s">
        <v>786</v>
      </c>
      <c r="B213" s="7296" t="s">
        <v>787</v>
      </c>
      <c r="C213" s="7297"/>
      <c r="D213" s="5132">
        <f t="shared" si="28"/>
        <v>0</v>
      </c>
      <c r="E213" s="5132">
        <f t="shared" si="32"/>
        <v>0</v>
      </c>
      <c r="F213" s="5132">
        <f t="shared" si="32"/>
        <v>0</v>
      </c>
      <c r="G213" s="2130"/>
      <c r="H213" s="2130"/>
      <c r="I213" s="2130"/>
      <c r="J213" s="2130"/>
      <c r="K213" s="2130"/>
      <c r="L213" s="2130"/>
      <c r="M213" s="2130"/>
      <c r="N213" s="2130"/>
      <c r="O213" s="2130"/>
      <c r="P213" s="2130"/>
      <c r="Q213" s="2130"/>
      <c r="R213" s="2130"/>
      <c r="S213" s="2130"/>
      <c r="T213" s="2130"/>
      <c r="U213" s="2130"/>
      <c r="V213" s="2130"/>
      <c r="W213" s="2130"/>
      <c r="X213" s="2130"/>
      <c r="Y213" s="2130"/>
      <c r="Z213" s="2130"/>
      <c r="AA213" s="2130"/>
      <c r="AB213" s="2130"/>
      <c r="AC213" s="2130"/>
      <c r="AD213" s="2130"/>
      <c r="AE213" s="2130"/>
      <c r="AF213" s="2130"/>
      <c r="AG213" s="2130"/>
      <c r="AH213" s="2130"/>
      <c r="AI213" s="2130"/>
      <c r="AJ213" s="2130"/>
      <c r="AK213" s="2130"/>
      <c r="AL213" s="2130"/>
      <c r="AM213" s="2130"/>
      <c r="AN213" s="5134"/>
      <c r="AO213" s="5136"/>
      <c r="AP213" s="2130"/>
      <c r="AQ213" s="2130"/>
      <c r="AR213" s="5134"/>
      <c r="AS213" s="5160"/>
      <c r="AT213" s="5161"/>
    </row>
    <row r="214" spans="1:49" x14ac:dyDescent="0.25">
      <c r="A214" s="7202"/>
      <c r="B214" s="5162" t="s">
        <v>788</v>
      </c>
      <c r="C214" s="5163"/>
      <c r="D214" s="5132">
        <f t="shared" si="28"/>
        <v>0</v>
      </c>
      <c r="E214" s="5132">
        <f t="shared" si="32"/>
        <v>0</v>
      </c>
      <c r="F214" s="5132">
        <f t="shared" si="32"/>
        <v>0</v>
      </c>
      <c r="G214" s="2130"/>
      <c r="H214" s="2130"/>
      <c r="I214" s="2130"/>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0"/>
      <c r="AJ214" s="2130"/>
      <c r="AK214" s="2130"/>
      <c r="AL214" s="2130"/>
      <c r="AM214" s="2130"/>
      <c r="AN214" s="5134"/>
      <c r="AO214" s="5136"/>
      <c r="AP214" s="2130"/>
      <c r="AQ214" s="2130"/>
      <c r="AR214" s="5134"/>
      <c r="AS214" s="5160"/>
      <c r="AT214" s="5161"/>
    </row>
    <row r="215" spans="1:49" x14ac:dyDescent="0.25">
      <c r="A215" s="7202"/>
      <c r="B215" s="5162" t="s">
        <v>789</v>
      </c>
      <c r="C215" s="5164"/>
      <c r="D215" s="5132">
        <f t="shared" si="28"/>
        <v>0</v>
      </c>
      <c r="E215" s="5132">
        <f t="shared" si="32"/>
        <v>0</v>
      </c>
      <c r="F215" s="5132">
        <f t="shared" si="32"/>
        <v>0</v>
      </c>
      <c r="G215" s="2130"/>
      <c r="H215" s="2130"/>
      <c r="I215" s="2130"/>
      <c r="J215" s="2130"/>
      <c r="K215" s="2130"/>
      <c r="L215" s="2130"/>
      <c r="M215" s="2130"/>
      <c r="N215" s="2130"/>
      <c r="O215" s="2130"/>
      <c r="P215" s="2130"/>
      <c r="Q215" s="2130"/>
      <c r="R215" s="2130"/>
      <c r="S215" s="2130"/>
      <c r="T215" s="2130"/>
      <c r="U215" s="2130"/>
      <c r="V215" s="2130"/>
      <c r="W215" s="2130"/>
      <c r="X215" s="2130"/>
      <c r="Y215" s="2130"/>
      <c r="Z215" s="2130"/>
      <c r="AA215" s="2130"/>
      <c r="AB215" s="2130"/>
      <c r="AC215" s="2130"/>
      <c r="AD215" s="2130"/>
      <c r="AE215" s="2130"/>
      <c r="AF215" s="2130"/>
      <c r="AG215" s="2130"/>
      <c r="AH215" s="2130"/>
      <c r="AI215" s="2130"/>
      <c r="AJ215" s="2130"/>
      <c r="AK215" s="2130"/>
      <c r="AL215" s="2130"/>
      <c r="AM215" s="2130"/>
      <c r="AN215" s="5134"/>
      <c r="AO215" s="5136"/>
      <c r="AP215" s="2130"/>
      <c r="AQ215" s="2130"/>
      <c r="AR215" s="5134"/>
      <c r="AS215" s="5160"/>
      <c r="AT215" s="5161"/>
    </row>
    <row r="216" spans="1:49" ht="30" customHeight="1" x14ac:dyDescent="0.25">
      <c r="A216" s="7202"/>
      <c r="B216" s="5162" t="s">
        <v>790</v>
      </c>
      <c r="C216" s="5164"/>
      <c r="D216" s="5132">
        <f t="shared" si="28"/>
        <v>0</v>
      </c>
      <c r="E216" s="5132">
        <f t="shared" si="32"/>
        <v>0</v>
      </c>
      <c r="F216" s="5132">
        <f t="shared" si="32"/>
        <v>0</v>
      </c>
      <c r="G216" s="2130"/>
      <c r="H216" s="2130"/>
      <c r="I216" s="2130"/>
      <c r="J216" s="2130"/>
      <c r="K216" s="2130"/>
      <c r="L216" s="2130"/>
      <c r="M216" s="2130"/>
      <c r="N216" s="2130"/>
      <c r="O216" s="2130"/>
      <c r="P216" s="2130"/>
      <c r="Q216" s="2130"/>
      <c r="R216" s="2130"/>
      <c r="S216" s="2130"/>
      <c r="T216" s="2130"/>
      <c r="U216" s="2130"/>
      <c r="V216" s="2130"/>
      <c r="W216" s="2130"/>
      <c r="X216" s="2130"/>
      <c r="Y216" s="2130"/>
      <c r="Z216" s="2130"/>
      <c r="AA216" s="2130"/>
      <c r="AB216" s="2130"/>
      <c r="AC216" s="2130"/>
      <c r="AD216" s="2130"/>
      <c r="AE216" s="2130"/>
      <c r="AF216" s="2130"/>
      <c r="AG216" s="2130"/>
      <c r="AH216" s="2130"/>
      <c r="AI216" s="2130"/>
      <c r="AJ216" s="2130"/>
      <c r="AK216" s="2130"/>
      <c r="AL216" s="2130"/>
      <c r="AM216" s="2130"/>
      <c r="AN216" s="5134"/>
      <c r="AO216" s="5136"/>
      <c r="AP216" s="2130"/>
      <c r="AQ216" s="2130"/>
      <c r="AR216" s="5134"/>
      <c r="AS216" s="5160"/>
      <c r="AT216" s="5161"/>
    </row>
    <row r="217" spans="1:49" ht="26.25" customHeight="1" x14ac:dyDescent="0.25">
      <c r="A217" s="7203"/>
      <c r="B217" s="5162" t="s">
        <v>791</v>
      </c>
      <c r="C217" s="5164"/>
      <c r="D217" s="5132">
        <f t="shared" si="28"/>
        <v>0</v>
      </c>
      <c r="E217" s="5132">
        <f t="shared" si="32"/>
        <v>0</v>
      </c>
      <c r="F217" s="5132">
        <f t="shared" si="32"/>
        <v>0</v>
      </c>
      <c r="G217" s="2130"/>
      <c r="H217" s="2130"/>
      <c r="I217" s="2130"/>
      <c r="J217" s="2130"/>
      <c r="K217" s="2130"/>
      <c r="L217" s="2130"/>
      <c r="M217" s="2130"/>
      <c r="N217" s="2130"/>
      <c r="O217" s="2130"/>
      <c r="P217" s="2130"/>
      <c r="Q217" s="2130"/>
      <c r="R217" s="2130"/>
      <c r="S217" s="2130"/>
      <c r="T217" s="2130"/>
      <c r="U217" s="2130"/>
      <c r="V217" s="2130"/>
      <c r="W217" s="2130"/>
      <c r="X217" s="2130"/>
      <c r="Y217" s="2130"/>
      <c r="Z217" s="2130"/>
      <c r="AA217" s="2130"/>
      <c r="AB217" s="2130"/>
      <c r="AC217" s="2130"/>
      <c r="AD217" s="2130"/>
      <c r="AE217" s="2130"/>
      <c r="AF217" s="2130"/>
      <c r="AG217" s="2130"/>
      <c r="AH217" s="2130"/>
      <c r="AI217" s="2130"/>
      <c r="AJ217" s="2130"/>
      <c r="AK217" s="2130"/>
      <c r="AL217" s="2130"/>
      <c r="AM217" s="2130"/>
      <c r="AN217" s="5134"/>
      <c r="AO217" s="5136"/>
      <c r="AP217" s="2130"/>
      <c r="AQ217" s="2130"/>
      <c r="AR217" s="5134"/>
      <c r="AS217" s="5160"/>
      <c r="AT217" s="5161"/>
    </row>
    <row r="218" spans="1:49" x14ac:dyDescent="0.25">
      <c r="A218" s="7277" t="s">
        <v>792</v>
      </c>
      <c r="B218" s="7278"/>
      <c r="C218" s="7279"/>
      <c r="D218" s="5165">
        <f>SUM(E218+F218)</f>
        <v>0</v>
      </c>
      <c r="E218" s="5166">
        <f>SUM(G218+I218+K218+M218+O218+Q218+S218+U218+W218+Y218+AA218+AC218+AE218+AG218+AI218+AK218+AM218)</f>
        <v>0</v>
      </c>
      <c r="F218" s="486">
        <f>SUM(H218+J218+L218+N218+P218+R218+T218+V218+X218+Z218+AB218+AD218+AF218+AH218+AJ218+AL218+AN218)</f>
        <v>0</v>
      </c>
      <c r="G218" s="2138"/>
      <c r="H218" s="488"/>
      <c r="I218" s="2138"/>
      <c r="J218" s="488"/>
      <c r="K218" s="2138"/>
      <c r="L218" s="488"/>
      <c r="M218" s="2138"/>
      <c r="N218" s="488"/>
      <c r="O218" s="2138"/>
      <c r="P218" s="488"/>
      <c r="Q218" s="2138"/>
      <c r="R218" s="488"/>
      <c r="S218" s="2138"/>
      <c r="T218" s="488"/>
      <c r="U218" s="2138"/>
      <c r="V218" s="488"/>
      <c r="W218" s="2138"/>
      <c r="X218" s="488"/>
      <c r="Y218" s="2138"/>
      <c r="Z218" s="488"/>
      <c r="AA218" s="2138"/>
      <c r="AB218" s="488"/>
      <c r="AC218" s="2138"/>
      <c r="AD218" s="488"/>
      <c r="AE218" s="2138"/>
      <c r="AF218" s="488"/>
      <c r="AG218" s="2138"/>
      <c r="AH218" s="488"/>
      <c r="AI218" s="2138"/>
      <c r="AJ218" s="488"/>
      <c r="AK218" s="2138"/>
      <c r="AL218" s="488"/>
      <c r="AM218" s="2138"/>
      <c r="AN218" s="489"/>
      <c r="AO218" s="5167"/>
      <c r="AP218" s="5168"/>
      <c r="AQ218" s="2138"/>
      <c r="AR218" s="489"/>
      <c r="AS218" s="5169"/>
      <c r="AT218" s="488"/>
    </row>
    <row r="219" spans="1:49" x14ac:dyDescent="0.25">
      <c r="A219" s="7204" t="s">
        <v>793</v>
      </c>
      <c r="B219" s="7205"/>
      <c r="C219" s="7206"/>
      <c r="D219" s="5126">
        <f t="shared" si="28"/>
        <v>0</v>
      </c>
      <c r="E219" s="5126">
        <f t="shared" si="32"/>
        <v>0</v>
      </c>
      <c r="F219" s="5126">
        <f t="shared" si="32"/>
        <v>0</v>
      </c>
      <c r="G219" s="2128"/>
      <c r="H219" s="2128"/>
      <c r="I219" s="2128"/>
      <c r="J219" s="2128"/>
      <c r="K219" s="2128"/>
      <c r="L219" s="2128"/>
      <c r="M219" s="2128"/>
      <c r="N219" s="2128"/>
      <c r="O219" s="2128"/>
      <c r="P219" s="2128"/>
      <c r="Q219" s="2128"/>
      <c r="R219" s="2128"/>
      <c r="S219" s="2128"/>
      <c r="T219" s="2128"/>
      <c r="U219" s="2128"/>
      <c r="V219" s="2128"/>
      <c r="W219" s="2128"/>
      <c r="X219" s="2128"/>
      <c r="Y219" s="2128"/>
      <c r="Z219" s="2128"/>
      <c r="AA219" s="2128"/>
      <c r="AB219" s="2128"/>
      <c r="AC219" s="2128"/>
      <c r="AD219" s="2128"/>
      <c r="AE219" s="2128"/>
      <c r="AF219" s="2128"/>
      <c r="AG219" s="2128"/>
      <c r="AH219" s="2128"/>
      <c r="AI219" s="2128"/>
      <c r="AJ219" s="2128"/>
      <c r="AK219" s="2128"/>
      <c r="AL219" s="2128"/>
      <c r="AM219" s="2128"/>
      <c r="AN219" s="5137"/>
      <c r="AO219" s="5130"/>
      <c r="AP219" s="5130"/>
      <c r="AQ219" s="2128"/>
      <c r="AR219" s="5137"/>
      <c r="AS219" s="5160" t="s">
        <v>141</v>
      </c>
      <c r="AT219" s="5161"/>
    </row>
    <row r="220" spans="1:49" x14ac:dyDescent="0.25">
      <c r="A220" s="398" t="s">
        <v>794</v>
      </c>
      <c r="B220" s="398"/>
      <c r="C220" s="398"/>
      <c r="D220" s="398"/>
      <c r="E220" s="398"/>
      <c r="F220" s="398"/>
      <c r="G220" s="398"/>
      <c r="H220" s="440"/>
      <c r="I220" s="463"/>
      <c r="J220" s="463"/>
      <c r="K220" s="490"/>
      <c r="L220" s="490"/>
      <c r="M220" s="490"/>
      <c r="N220" s="490"/>
      <c r="O220" s="491"/>
      <c r="P220" s="491"/>
      <c r="Q220" s="467"/>
      <c r="R220" s="467"/>
      <c r="S220" s="491"/>
      <c r="T220" s="491"/>
      <c r="U220" s="467"/>
      <c r="V220" s="467"/>
      <c r="W220" s="467"/>
      <c r="X220" s="439"/>
      <c r="Y220" s="439"/>
      <c r="Z220" s="439"/>
      <c r="AA220" s="439"/>
      <c r="AB220" s="439"/>
      <c r="AC220" s="439"/>
      <c r="AD220" s="439"/>
      <c r="AE220" s="439"/>
      <c r="AF220" s="439"/>
      <c r="AG220" s="439"/>
      <c r="AH220" s="439"/>
      <c r="AI220" s="439"/>
      <c r="AJ220" s="439"/>
      <c r="AK220" s="439"/>
      <c r="AL220" s="439"/>
      <c r="AM220" s="439"/>
      <c r="AN220" s="439"/>
      <c r="AO220" s="439"/>
      <c r="AP220" s="439"/>
      <c r="AQ220" s="439"/>
      <c r="AR220" s="439"/>
      <c r="AS220" s="439"/>
    </row>
    <row r="221" spans="1:49" x14ac:dyDescent="0.25">
      <c r="A221" s="7280" t="s">
        <v>795</v>
      </c>
      <c r="B221" s="7281"/>
      <c r="C221" s="7282"/>
      <c r="D221" s="7286" t="s">
        <v>50</v>
      </c>
      <c r="E221" s="7286"/>
      <c r="F221" s="7286"/>
      <c r="G221" s="7276" t="s">
        <v>740</v>
      </c>
      <c r="H221" s="7276"/>
      <c r="I221" s="7275" t="s">
        <v>510</v>
      </c>
      <c r="J221" s="7275"/>
      <c r="K221" s="7275" t="s">
        <v>511</v>
      </c>
      <c r="L221" s="7275"/>
      <c r="M221" s="7276" t="s">
        <v>72</v>
      </c>
      <c r="N221" s="7276"/>
      <c r="O221" s="7175" t="s">
        <v>14</v>
      </c>
      <c r="P221" s="7176"/>
      <c r="Q221" s="7267" t="s">
        <v>129</v>
      </c>
      <c r="R221" s="7267"/>
      <c r="S221" s="7267" t="s">
        <v>130</v>
      </c>
      <c r="T221" s="7267"/>
      <c r="U221" s="7267" t="s">
        <v>131</v>
      </c>
      <c r="V221" s="7267"/>
      <c r="W221" s="7267" t="s">
        <v>132</v>
      </c>
      <c r="X221" s="7267"/>
      <c r="Y221" s="7267" t="s">
        <v>133</v>
      </c>
      <c r="Z221" s="7267"/>
      <c r="AA221" s="7267" t="s">
        <v>134</v>
      </c>
      <c r="AB221" s="7267"/>
      <c r="AC221" s="7267" t="s">
        <v>135</v>
      </c>
      <c r="AD221" s="7267"/>
      <c r="AE221" s="7267" t="s">
        <v>136</v>
      </c>
      <c r="AF221" s="7267"/>
      <c r="AG221" s="7267" t="s">
        <v>137</v>
      </c>
      <c r="AH221" s="7267"/>
      <c r="AI221" s="7267" t="s">
        <v>138</v>
      </c>
      <c r="AJ221" s="7267"/>
      <c r="AK221" s="7267" t="s">
        <v>139</v>
      </c>
      <c r="AL221" s="7267"/>
      <c r="AM221" s="7267" t="s">
        <v>140</v>
      </c>
      <c r="AN221" s="7106"/>
      <c r="AO221" s="7268" t="s">
        <v>699</v>
      </c>
      <c r="AP221" s="7269"/>
      <c r="AQ221" s="7270"/>
      <c r="AR221" s="7271" t="s">
        <v>741</v>
      </c>
      <c r="AS221" s="7273" t="s">
        <v>742</v>
      </c>
      <c r="AT221" s="7254" t="s">
        <v>112</v>
      </c>
      <c r="AU221" s="7254"/>
      <c r="AV221" s="7226" t="s">
        <v>54</v>
      </c>
      <c r="AW221" s="7170" t="s">
        <v>172</v>
      </c>
    </row>
    <row r="222" spans="1:49" ht="34.5" customHeight="1" x14ac:dyDescent="0.25">
      <c r="A222" s="7283"/>
      <c r="B222" s="7284"/>
      <c r="C222" s="7285"/>
      <c r="D222" s="5170" t="s">
        <v>55</v>
      </c>
      <c r="E222" s="5083" t="s">
        <v>81</v>
      </c>
      <c r="F222" s="5083" t="s">
        <v>56</v>
      </c>
      <c r="G222" s="5084" t="s">
        <v>81</v>
      </c>
      <c r="H222" s="5084" t="s">
        <v>56</v>
      </c>
      <c r="I222" s="5084" t="s">
        <v>81</v>
      </c>
      <c r="J222" s="5084" t="s">
        <v>56</v>
      </c>
      <c r="K222" s="5084" t="s">
        <v>81</v>
      </c>
      <c r="L222" s="5084" t="s">
        <v>56</v>
      </c>
      <c r="M222" s="5084" t="s">
        <v>81</v>
      </c>
      <c r="N222" s="5084" t="s">
        <v>56</v>
      </c>
      <c r="O222" s="5084" t="s">
        <v>81</v>
      </c>
      <c r="P222" s="5084" t="s">
        <v>56</v>
      </c>
      <c r="Q222" s="5084" t="s">
        <v>81</v>
      </c>
      <c r="R222" s="5084" t="s">
        <v>56</v>
      </c>
      <c r="S222" s="5084" t="s">
        <v>81</v>
      </c>
      <c r="T222" s="5084" t="s">
        <v>56</v>
      </c>
      <c r="U222" s="5084" t="s">
        <v>81</v>
      </c>
      <c r="V222" s="5084" t="s">
        <v>56</v>
      </c>
      <c r="W222" s="5084" t="s">
        <v>81</v>
      </c>
      <c r="X222" s="5084" t="s">
        <v>56</v>
      </c>
      <c r="Y222" s="5084" t="s">
        <v>81</v>
      </c>
      <c r="Z222" s="5084" t="s">
        <v>56</v>
      </c>
      <c r="AA222" s="5084" t="s">
        <v>81</v>
      </c>
      <c r="AB222" s="5084" t="s">
        <v>56</v>
      </c>
      <c r="AC222" s="5084" t="s">
        <v>81</v>
      </c>
      <c r="AD222" s="5084" t="s">
        <v>56</v>
      </c>
      <c r="AE222" s="5084" t="s">
        <v>81</v>
      </c>
      <c r="AF222" s="5084" t="s">
        <v>56</v>
      </c>
      <c r="AG222" s="5084" t="s">
        <v>81</v>
      </c>
      <c r="AH222" s="5084" t="s">
        <v>56</v>
      </c>
      <c r="AI222" s="5084" t="s">
        <v>81</v>
      </c>
      <c r="AJ222" s="5084" t="s">
        <v>56</v>
      </c>
      <c r="AK222" s="5084" t="s">
        <v>81</v>
      </c>
      <c r="AL222" s="5084" t="s">
        <v>56</v>
      </c>
      <c r="AM222" s="5084" t="s">
        <v>81</v>
      </c>
      <c r="AN222" s="5085" t="s">
        <v>56</v>
      </c>
      <c r="AO222" s="5171" t="s">
        <v>701</v>
      </c>
      <c r="AP222" s="5172" t="s">
        <v>703</v>
      </c>
      <c r="AQ222" s="5173" t="s">
        <v>702</v>
      </c>
      <c r="AR222" s="7272"/>
      <c r="AS222" s="7274"/>
      <c r="AT222" s="5086" t="s">
        <v>81</v>
      </c>
      <c r="AU222" s="5174" t="s">
        <v>56</v>
      </c>
      <c r="AV222" s="7228"/>
      <c r="AW222" s="6598"/>
    </row>
    <row r="223" spans="1:49" x14ac:dyDescent="0.25">
      <c r="A223" s="7255" t="s">
        <v>796</v>
      </c>
      <c r="B223" s="7256"/>
      <c r="C223" s="7257"/>
      <c r="D223" s="492">
        <f>SUM(E223+F223)</f>
        <v>0</v>
      </c>
      <c r="E223" s="492">
        <f>SUM(G223+I223+K223+M223+O223+Q223+S223+U223+W223+Y223+AA223+AC223+AE223+AG223+AI223+AK223+AM223)</f>
        <v>0</v>
      </c>
      <c r="F223" s="492">
        <f>SUM(H223+J223+L223+N223+P223+R223+T223+V223+X223+Z223+AB223+AD223+AF223+AH223+AJ223+AL223+AN223)</f>
        <v>0</v>
      </c>
      <c r="G223" s="5175"/>
      <c r="H223" s="5175"/>
      <c r="I223" s="5175"/>
      <c r="J223" s="5175"/>
      <c r="K223" s="5175"/>
      <c r="L223" s="5175"/>
      <c r="M223" s="5175"/>
      <c r="N223" s="5175"/>
      <c r="O223" s="5175"/>
      <c r="P223" s="5175"/>
      <c r="Q223" s="5175"/>
      <c r="R223" s="5175"/>
      <c r="S223" s="5175"/>
      <c r="T223" s="5175"/>
      <c r="U223" s="5175"/>
      <c r="V223" s="5175"/>
      <c r="W223" s="5175"/>
      <c r="X223" s="5175"/>
      <c r="Y223" s="5175"/>
      <c r="Z223" s="5175"/>
      <c r="AA223" s="5175"/>
      <c r="AB223" s="5175"/>
      <c r="AC223" s="5175"/>
      <c r="AD223" s="5175"/>
      <c r="AE223" s="5175"/>
      <c r="AF223" s="5175"/>
      <c r="AG223" s="5175"/>
      <c r="AH223" s="5175"/>
      <c r="AI223" s="5175"/>
      <c r="AJ223" s="5175"/>
      <c r="AK223" s="5175"/>
      <c r="AL223" s="5175"/>
      <c r="AM223" s="5175"/>
      <c r="AN223" s="5176"/>
      <c r="AO223" s="5177"/>
      <c r="AP223" s="4966"/>
      <c r="AQ223" s="5178"/>
      <c r="AR223" s="5179"/>
      <c r="AS223" s="5175"/>
      <c r="AT223" s="5175"/>
      <c r="AU223" s="5175"/>
      <c r="AV223" s="5180"/>
      <c r="AW223" s="5181"/>
    </row>
    <row r="224" spans="1:49" x14ac:dyDescent="0.25">
      <c r="A224" s="7258" t="s">
        <v>744</v>
      </c>
      <c r="B224" s="7259"/>
      <c r="C224" s="7260"/>
      <c r="D224" s="5182"/>
      <c r="E224" s="5183"/>
      <c r="F224" s="5183"/>
      <c r="G224" s="5183"/>
      <c r="H224" s="5183"/>
      <c r="I224" s="5183"/>
      <c r="J224" s="5183"/>
      <c r="K224" s="5183"/>
      <c r="L224" s="5183"/>
      <c r="M224" s="5183"/>
      <c r="N224" s="5183"/>
      <c r="O224" s="5183"/>
      <c r="P224" s="5183"/>
      <c r="Q224" s="5183"/>
      <c r="R224" s="5183"/>
      <c r="S224" s="5183"/>
      <c r="T224" s="5183"/>
      <c r="U224" s="5183"/>
      <c r="V224" s="5183"/>
      <c r="W224" s="5183"/>
      <c r="X224" s="5183"/>
      <c r="Y224" s="5183"/>
      <c r="Z224" s="5183"/>
      <c r="AA224" s="5183"/>
      <c r="AB224" s="5183"/>
      <c r="AC224" s="5183"/>
      <c r="AD224" s="5183"/>
      <c r="AE224" s="5183"/>
      <c r="AF224" s="5183"/>
      <c r="AG224" s="5183"/>
      <c r="AH224" s="5183"/>
      <c r="AI224" s="5183"/>
      <c r="AJ224" s="5183"/>
      <c r="AK224" s="5183"/>
      <c r="AL224" s="5183"/>
      <c r="AM224" s="5183"/>
      <c r="AN224" s="5183"/>
      <c r="AO224" s="5184"/>
      <c r="AP224" s="5185"/>
      <c r="AQ224" s="5186"/>
      <c r="AR224" s="5183"/>
      <c r="AS224" s="5183"/>
      <c r="AT224" s="5183"/>
      <c r="AU224" s="5187"/>
      <c r="AV224" s="646"/>
      <c r="AW224" s="351"/>
    </row>
    <row r="225" spans="1:49" x14ac:dyDescent="0.25">
      <c r="A225" s="7261" t="s">
        <v>797</v>
      </c>
      <c r="B225" s="7263" t="s">
        <v>798</v>
      </c>
      <c r="C225" s="7264"/>
      <c r="D225" s="5128">
        <f t="shared" ref="D225:D233" si="33">SUM(E225+F225)</f>
        <v>0</v>
      </c>
      <c r="E225" s="5128">
        <f t="shared" ref="E225:F233" si="34">SUM(G225+I225+K225+M225+O225+Q225+S225+U225+W225+Y225+AA225+AC225+AE225+AG225+AI225+AK225+AM225)</f>
        <v>0</v>
      </c>
      <c r="F225" s="5128">
        <f t="shared" si="34"/>
        <v>0</v>
      </c>
      <c r="G225" s="5129"/>
      <c r="H225" s="5129"/>
      <c r="I225" s="5129"/>
      <c r="J225" s="5129"/>
      <c r="K225" s="5129"/>
      <c r="L225" s="5129"/>
      <c r="M225" s="5129"/>
      <c r="N225" s="5129"/>
      <c r="O225" s="5129"/>
      <c r="P225" s="5129"/>
      <c r="Q225" s="5129"/>
      <c r="R225" s="5129"/>
      <c r="S225" s="5129"/>
      <c r="T225" s="5129"/>
      <c r="U225" s="5129"/>
      <c r="V225" s="5129"/>
      <c r="W225" s="5129"/>
      <c r="X225" s="5129"/>
      <c r="Y225" s="5129"/>
      <c r="Z225" s="5129"/>
      <c r="AA225" s="5129"/>
      <c r="AB225" s="5129"/>
      <c r="AC225" s="5129"/>
      <c r="AD225" s="5129"/>
      <c r="AE225" s="5129"/>
      <c r="AF225" s="5129"/>
      <c r="AG225" s="5129"/>
      <c r="AH225" s="5129"/>
      <c r="AI225" s="5129"/>
      <c r="AJ225" s="5129"/>
      <c r="AK225" s="5129"/>
      <c r="AL225" s="5129"/>
      <c r="AM225" s="5129"/>
      <c r="AN225" s="5155"/>
      <c r="AO225" s="478"/>
      <c r="AP225" s="5129"/>
      <c r="AQ225" s="5188"/>
      <c r="AR225" s="478"/>
      <c r="AS225" s="5129"/>
      <c r="AT225" s="5129"/>
      <c r="AU225" s="5129"/>
      <c r="AV225" s="5189" t="s">
        <v>141</v>
      </c>
      <c r="AW225" s="5095"/>
    </row>
    <row r="226" spans="1:49" x14ac:dyDescent="0.25">
      <c r="A226" s="7262"/>
      <c r="B226" s="7265" t="s">
        <v>747</v>
      </c>
      <c r="C226" s="7266"/>
      <c r="D226" s="5157">
        <f t="shared" si="33"/>
        <v>0</v>
      </c>
      <c r="E226" s="5157">
        <f t="shared" si="34"/>
        <v>0</v>
      </c>
      <c r="F226" s="5157">
        <f t="shared" si="34"/>
        <v>0</v>
      </c>
      <c r="G226" s="2128"/>
      <c r="H226" s="2128"/>
      <c r="I226" s="2128"/>
      <c r="J226" s="2128"/>
      <c r="K226" s="2128"/>
      <c r="L226" s="2128"/>
      <c r="M226" s="2128"/>
      <c r="N226" s="2128"/>
      <c r="O226" s="2128"/>
      <c r="P226" s="2128"/>
      <c r="Q226" s="2128"/>
      <c r="R226" s="2128"/>
      <c r="S226" s="2128"/>
      <c r="T226" s="2128"/>
      <c r="U226" s="2128"/>
      <c r="V226" s="2128"/>
      <c r="W226" s="2128"/>
      <c r="X226" s="2128"/>
      <c r="Y226" s="2128"/>
      <c r="Z226" s="2128"/>
      <c r="AA226" s="2128"/>
      <c r="AB226" s="2128"/>
      <c r="AC226" s="2128"/>
      <c r="AD226" s="2128"/>
      <c r="AE226" s="2128"/>
      <c r="AF226" s="2128"/>
      <c r="AG226" s="2128"/>
      <c r="AH226" s="2128"/>
      <c r="AI226" s="2128"/>
      <c r="AJ226" s="2128"/>
      <c r="AK226" s="2128"/>
      <c r="AL226" s="2128"/>
      <c r="AM226" s="2128"/>
      <c r="AN226" s="5137"/>
      <c r="AO226" s="5190"/>
      <c r="AP226" s="2128"/>
      <c r="AQ226" s="5178"/>
      <c r="AR226" s="5190"/>
      <c r="AS226" s="2128"/>
      <c r="AT226" s="2128"/>
      <c r="AU226" s="2128"/>
      <c r="AV226" s="2129" t="s">
        <v>141</v>
      </c>
      <c r="AW226" s="5095"/>
    </row>
    <row r="227" spans="1:49" x14ac:dyDescent="0.25">
      <c r="A227" s="7240" t="s">
        <v>748</v>
      </c>
      <c r="B227" s="7241"/>
      <c r="C227" s="7242"/>
      <c r="D227" s="5135">
        <f t="shared" si="33"/>
        <v>0</v>
      </c>
      <c r="E227" s="5135">
        <f t="shared" si="34"/>
        <v>0</v>
      </c>
      <c r="F227" s="5135">
        <f t="shared" si="34"/>
        <v>0</v>
      </c>
      <c r="G227" s="2130"/>
      <c r="H227" s="2130"/>
      <c r="I227" s="2130"/>
      <c r="J227" s="2130"/>
      <c r="K227" s="2130"/>
      <c r="L227" s="2130"/>
      <c r="M227" s="2130"/>
      <c r="N227" s="2130"/>
      <c r="O227" s="2130"/>
      <c r="P227" s="2130"/>
      <c r="Q227" s="2130"/>
      <c r="R227" s="2130"/>
      <c r="S227" s="2130"/>
      <c r="T227" s="2130"/>
      <c r="U227" s="2130"/>
      <c r="V227" s="2130"/>
      <c r="W227" s="2130"/>
      <c r="X227" s="2130"/>
      <c r="Y227" s="2130"/>
      <c r="Z227" s="2130"/>
      <c r="AA227" s="2130"/>
      <c r="AB227" s="2130"/>
      <c r="AC227" s="2130"/>
      <c r="AD227" s="2130"/>
      <c r="AE227" s="2130"/>
      <c r="AF227" s="2130"/>
      <c r="AG227" s="2130"/>
      <c r="AH227" s="2130"/>
      <c r="AI227" s="2130"/>
      <c r="AJ227" s="2130"/>
      <c r="AK227" s="2130"/>
      <c r="AL227" s="2130"/>
      <c r="AM227" s="2130"/>
      <c r="AN227" s="5134"/>
      <c r="AO227" s="5136"/>
      <c r="AP227" s="2130"/>
      <c r="AQ227" s="5178"/>
      <c r="AR227" s="493"/>
      <c r="AS227" s="2130"/>
      <c r="AT227" s="2130"/>
      <c r="AU227" s="2130"/>
      <c r="AV227" s="2131" t="s">
        <v>141</v>
      </c>
      <c r="AW227" s="5095"/>
    </row>
    <row r="228" spans="1:49" x14ac:dyDescent="0.25">
      <c r="A228" s="7229" t="s">
        <v>749</v>
      </c>
      <c r="B228" s="7244" t="s">
        <v>750</v>
      </c>
      <c r="C228" s="7245"/>
      <c r="D228" s="5191">
        <f>+E228+F228</f>
        <v>0</v>
      </c>
      <c r="E228" s="494">
        <f>+K228+M228+O228+Q228+S228+U228+W228+Y228+AA228+AC228+AE228+AG228+AI228+AK228+AM228</f>
        <v>0</v>
      </c>
      <c r="F228" s="5192">
        <f>+L228+N228+P228+R228+T228+V228+X228+Z228+AB228+AD228+AF228+AH228+AJ228+AL228+AN228</f>
        <v>0</v>
      </c>
      <c r="G228" s="5118"/>
      <c r="H228" s="5193"/>
      <c r="I228" s="5118"/>
      <c r="J228" s="5193"/>
      <c r="K228" s="5194"/>
      <c r="L228" s="5195"/>
      <c r="M228" s="5194"/>
      <c r="N228" s="5195"/>
      <c r="O228" s="5194"/>
      <c r="P228" s="5195"/>
      <c r="Q228" s="5194"/>
      <c r="R228" s="5195"/>
      <c r="S228" s="5194"/>
      <c r="T228" s="5195"/>
      <c r="U228" s="5194"/>
      <c r="V228" s="5195"/>
      <c r="W228" s="5194"/>
      <c r="X228" s="5195"/>
      <c r="Y228" s="5194"/>
      <c r="Z228" s="5195"/>
      <c r="AA228" s="5194"/>
      <c r="AB228" s="5195"/>
      <c r="AC228" s="5194"/>
      <c r="AD228" s="5195"/>
      <c r="AE228" s="5194"/>
      <c r="AF228" s="5195"/>
      <c r="AG228" s="5194"/>
      <c r="AH228" s="5195"/>
      <c r="AI228" s="5194"/>
      <c r="AJ228" s="5195"/>
      <c r="AK228" s="5194"/>
      <c r="AL228" s="5195"/>
      <c r="AM228" s="5194"/>
      <c r="AN228" s="5196"/>
      <c r="AO228" s="495"/>
      <c r="AP228" s="5143"/>
      <c r="AQ228" s="5195"/>
      <c r="AR228" s="5195"/>
      <c r="AS228" s="5142"/>
      <c r="AT228" s="5194"/>
      <c r="AU228" s="5195"/>
      <c r="AV228" s="5195"/>
      <c r="AW228" s="5101"/>
    </row>
    <row r="229" spans="1:49" x14ac:dyDescent="0.25">
      <c r="A229" s="7243"/>
      <c r="B229" s="7246" t="s">
        <v>751</v>
      </c>
      <c r="C229" s="7247"/>
      <c r="D229" s="5150">
        <f>+E229+F229</f>
        <v>0</v>
      </c>
      <c r="E229" s="483">
        <f>+K229+M229+O229+Q229+S229+U229+W229+Y229+AA229+AC229+AE229+AG229+AI229+AK229+AM229</f>
        <v>0</v>
      </c>
      <c r="F229" s="5151">
        <f>+L229+N229+P229+R229+T229+V229+X229+Z229+AB229+AD229+AF229+AH229+AJ229+AL229+AN229</f>
        <v>0</v>
      </c>
      <c r="G229" s="5197"/>
      <c r="H229" s="5198"/>
      <c r="I229" s="5197"/>
      <c r="J229" s="5198"/>
      <c r="K229" s="5199"/>
      <c r="L229" s="5200"/>
      <c r="M229" s="5199"/>
      <c r="N229" s="5200"/>
      <c r="O229" s="5199"/>
      <c r="P229" s="5200"/>
      <c r="Q229" s="5199"/>
      <c r="R229" s="5200"/>
      <c r="S229" s="5199"/>
      <c r="T229" s="5200"/>
      <c r="U229" s="5199"/>
      <c r="V229" s="5200"/>
      <c r="W229" s="5199"/>
      <c r="X229" s="5200"/>
      <c r="Y229" s="5199"/>
      <c r="Z229" s="5200"/>
      <c r="AA229" s="5199"/>
      <c r="AB229" s="5200"/>
      <c r="AC229" s="5199"/>
      <c r="AD229" s="5200"/>
      <c r="AE229" s="5199"/>
      <c r="AF229" s="5200"/>
      <c r="AG229" s="5199"/>
      <c r="AH229" s="5200"/>
      <c r="AI229" s="5199"/>
      <c r="AJ229" s="5200"/>
      <c r="AK229" s="5201"/>
      <c r="AL229" s="5202"/>
      <c r="AM229" s="5199"/>
      <c r="AN229" s="496"/>
      <c r="AO229" s="497"/>
      <c r="AP229" s="498"/>
      <c r="AQ229" s="5202"/>
      <c r="AR229" s="5200"/>
      <c r="AS229" s="5203"/>
      <c r="AT229" s="5199"/>
      <c r="AU229" s="5200"/>
      <c r="AV229" s="5200"/>
      <c r="AW229" s="5110"/>
    </row>
    <row r="230" spans="1:49" x14ac:dyDescent="0.25">
      <c r="A230" s="7248" t="s">
        <v>752</v>
      </c>
      <c r="B230" s="7249"/>
      <c r="C230" s="7250"/>
      <c r="D230" s="5089">
        <f t="shared" si="33"/>
        <v>0</v>
      </c>
      <c r="E230" s="5089">
        <f t="shared" si="34"/>
        <v>0</v>
      </c>
      <c r="F230" s="5089">
        <f t="shared" si="34"/>
        <v>0</v>
      </c>
      <c r="G230" s="5175"/>
      <c r="H230" s="5175"/>
      <c r="I230" s="5175"/>
      <c r="J230" s="5175"/>
      <c r="K230" s="5175"/>
      <c r="L230" s="5175"/>
      <c r="M230" s="5175"/>
      <c r="N230" s="5175"/>
      <c r="O230" s="5175"/>
      <c r="P230" s="5175"/>
      <c r="Q230" s="5175"/>
      <c r="R230" s="5175"/>
      <c r="S230" s="5175"/>
      <c r="T230" s="5175"/>
      <c r="U230" s="5175"/>
      <c r="V230" s="5175"/>
      <c r="W230" s="5175"/>
      <c r="X230" s="5175"/>
      <c r="Y230" s="5175"/>
      <c r="Z230" s="5175"/>
      <c r="AA230" s="5175"/>
      <c r="AB230" s="5175"/>
      <c r="AC230" s="5175"/>
      <c r="AD230" s="5175"/>
      <c r="AE230" s="5175"/>
      <c r="AF230" s="5175"/>
      <c r="AG230" s="5175"/>
      <c r="AH230" s="5175"/>
      <c r="AI230" s="5175"/>
      <c r="AJ230" s="5175"/>
      <c r="AK230" s="5175"/>
      <c r="AL230" s="5175"/>
      <c r="AM230" s="5175"/>
      <c r="AN230" s="5176"/>
      <c r="AO230" s="5204"/>
      <c r="AP230" s="5175"/>
      <c r="AQ230" s="5205"/>
      <c r="AR230" s="5179"/>
      <c r="AS230" s="5175"/>
      <c r="AT230" s="5175"/>
      <c r="AU230" s="5175"/>
      <c r="AV230" s="5206" t="s">
        <v>141</v>
      </c>
      <c r="AW230" s="5095"/>
    </row>
    <row r="231" spans="1:49" x14ac:dyDescent="0.25">
      <c r="A231" s="7201" t="s">
        <v>753</v>
      </c>
      <c r="B231" s="7251" t="s">
        <v>754</v>
      </c>
      <c r="C231" s="7252"/>
      <c r="D231" s="5158">
        <f t="shared" si="33"/>
        <v>0</v>
      </c>
      <c r="E231" s="5158">
        <f t="shared" si="34"/>
        <v>0</v>
      </c>
      <c r="F231" s="5158">
        <f t="shared" si="34"/>
        <v>0</v>
      </c>
      <c r="G231" s="2132"/>
      <c r="H231" s="2132"/>
      <c r="I231" s="2132"/>
      <c r="J231" s="2132"/>
      <c r="K231" s="2132"/>
      <c r="L231" s="2132"/>
      <c r="M231" s="2132"/>
      <c r="N231" s="2132"/>
      <c r="O231" s="2132"/>
      <c r="P231" s="2132"/>
      <c r="Q231" s="2132"/>
      <c r="R231" s="2132"/>
      <c r="S231" s="2132"/>
      <c r="T231" s="2132"/>
      <c r="U231" s="2132"/>
      <c r="V231" s="2132"/>
      <c r="W231" s="2132"/>
      <c r="X231" s="2132"/>
      <c r="Y231" s="2132"/>
      <c r="Z231" s="2132"/>
      <c r="AA231" s="2132"/>
      <c r="AB231" s="2132"/>
      <c r="AC231" s="2132"/>
      <c r="AD231" s="2132"/>
      <c r="AE231" s="2132"/>
      <c r="AF231" s="2132"/>
      <c r="AG231" s="2132"/>
      <c r="AH231" s="2132"/>
      <c r="AI231" s="2132"/>
      <c r="AJ231" s="2132"/>
      <c r="AK231" s="2132"/>
      <c r="AL231" s="2132"/>
      <c r="AM231" s="2132"/>
      <c r="AN231" s="5159"/>
      <c r="AO231" s="485"/>
      <c r="AP231" s="2132"/>
      <c r="AQ231" s="5207"/>
      <c r="AR231" s="5208"/>
      <c r="AS231" s="2132"/>
      <c r="AT231" s="2132"/>
      <c r="AU231" s="2132"/>
      <c r="AV231" s="5209" t="s">
        <v>141</v>
      </c>
      <c r="AW231" s="5095"/>
    </row>
    <row r="232" spans="1:49" x14ac:dyDescent="0.25">
      <c r="A232" s="7202"/>
      <c r="B232" s="7231" t="s">
        <v>755</v>
      </c>
      <c r="C232" s="7253"/>
      <c r="D232" s="5132">
        <f t="shared" si="33"/>
        <v>0</v>
      </c>
      <c r="E232" s="5132">
        <f t="shared" si="34"/>
        <v>0</v>
      </c>
      <c r="F232" s="5132">
        <f t="shared" si="34"/>
        <v>0</v>
      </c>
      <c r="G232" s="2133"/>
      <c r="H232" s="2133"/>
      <c r="I232" s="2133"/>
      <c r="J232" s="2133"/>
      <c r="K232" s="2133"/>
      <c r="L232" s="2133"/>
      <c r="M232" s="2133"/>
      <c r="N232" s="2133"/>
      <c r="O232" s="2133"/>
      <c r="P232" s="2133"/>
      <c r="Q232" s="2133"/>
      <c r="R232" s="2133"/>
      <c r="S232" s="2133"/>
      <c r="T232" s="2133"/>
      <c r="U232" s="2133"/>
      <c r="V232" s="2133"/>
      <c r="W232" s="2133"/>
      <c r="X232" s="2133"/>
      <c r="Y232" s="2133"/>
      <c r="Z232" s="2133"/>
      <c r="AA232" s="2133"/>
      <c r="AB232" s="2133"/>
      <c r="AC232" s="2133"/>
      <c r="AD232" s="2133"/>
      <c r="AE232" s="2133"/>
      <c r="AF232" s="2133"/>
      <c r="AG232" s="2133"/>
      <c r="AH232" s="2133"/>
      <c r="AI232" s="2133"/>
      <c r="AJ232" s="2133"/>
      <c r="AK232" s="2133"/>
      <c r="AL232" s="2133"/>
      <c r="AM232" s="2133"/>
      <c r="AN232" s="5156"/>
      <c r="AO232" s="485"/>
      <c r="AP232" s="2132"/>
      <c r="AQ232" s="5207"/>
      <c r="AR232" s="4880"/>
      <c r="AS232" s="2133"/>
      <c r="AT232" s="2133"/>
      <c r="AU232" s="2133"/>
      <c r="AV232" s="2134" t="s">
        <v>141</v>
      </c>
      <c r="AW232" s="5095"/>
    </row>
    <row r="233" spans="1:49" x14ac:dyDescent="0.25">
      <c r="A233" s="7202"/>
      <c r="B233" s="7231" t="s">
        <v>756</v>
      </c>
      <c r="C233" s="7231"/>
      <c r="D233" s="5132">
        <f t="shared" si="33"/>
        <v>0</v>
      </c>
      <c r="E233" s="5132">
        <f t="shared" si="34"/>
        <v>0</v>
      </c>
      <c r="F233" s="5132">
        <f t="shared" si="34"/>
        <v>0</v>
      </c>
      <c r="G233" s="2133"/>
      <c r="H233" s="2133"/>
      <c r="I233" s="2133"/>
      <c r="J233" s="2133"/>
      <c r="K233" s="2133"/>
      <c r="L233" s="2133"/>
      <c r="M233" s="2133"/>
      <c r="N233" s="2133"/>
      <c r="O233" s="2133"/>
      <c r="P233" s="2133"/>
      <c r="Q233" s="2133"/>
      <c r="R233" s="2133"/>
      <c r="S233" s="2133"/>
      <c r="T233" s="2133"/>
      <c r="U233" s="2133"/>
      <c r="V233" s="2133"/>
      <c r="W233" s="2133"/>
      <c r="X233" s="2133"/>
      <c r="Y233" s="2133"/>
      <c r="Z233" s="2133"/>
      <c r="AA233" s="2133"/>
      <c r="AB233" s="2133"/>
      <c r="AC233" s="2133"/>
      <c r="AD233" s="2133"/>
      <c r="AE233" s="2133"/>
      <c r="AF233" s="2133"/>
      <c r="AG233" s="2133"/>
      <c r="AH233" s="2133"/>
      <c r="AI233" s="2133"/>
      <c r="AJ233" s="2133"/>
      <c r="AK233" s="2133"/>
      <c r="AL233" s="2133"/>
      <c r="AM233" s="2133"/>
      <c r="AN233" s="5156"/>
      <c r="AO233" s="485"/>
      <c r="AP233" s="2132"/>
      <c r="AQ233" s="5207"/>
      <c r="AR233" s="4880"/>
      <c r="AS233" s="2133"/>
      <c r="AT233" s="2133"/>
      <c r="AU233" s="2133"/>
      <c r="AV233" s="2134" t="s">
        <v>141</v>
      </c>
      <c r="AW233" s="5095"/>
    </row>
    <row r="234" spans="1:49" x14ac:dyDescent="0.25">
      <c r="A234" s="7202"/>
      <c r="B234" s="7213" t="s">
        <v>757</v>
      </c>
      <c r="C234" s="7214"/>
      <c r="D234" s="5132">
        <v>0</v>
      </c>
      <c r="E234" s="5197"/>
      <c r="F234" s="5116">
        <f>SUM(L234+N234+P234+R234+T234+V234+X234+Z234+AB234+AD234+AF234+AH234+AJ234+AL234+AN234)</f>
        <v>0</v>
      </c>
      <c r="G234" s="5197"/>
      <c r="H234" s="5197"/>
      <c r="I234" s="5197"/>
      <c r="J234" s="5197"/>
      <c r="K234" s="5197"/>
      <c r="L234" s="4879"/>
      <c r="M234" s="5210"/>
      <c r="N234" s="4879"/>
      <c r="O234" s="5210"/>
      <c r="P234" s="4879"/>
      <c r="Q234" s="5210"/>
      <c r="R234" s="4879"/>
      <c r="S234" s="5210"/>
      <c r="T234" s="4879"/>
      <c r="U234" s="5210"/>
      <c r="V234" s="4879"/>
      <c r="W234" s="5210"/>
      <c r="X234" s="4879"/>
      <c r="Y234" s="5210"/>
      <c r="Z234" s="4879"/>
      <c r="AA234" s="5210"/>
      <c r="AB234" s="4879"/>
      <c r="AC234" s="5210"/>
      <c r="AD234" s="4879"/>
      <c r="AE234" s="5210"/>
      <c r="AF234" s="4879"/>
      <c r="AG234" s="5210"/>
      <c r="AH234" s="4879"/>
      <c r="AI234" s="5210"/>
      <c r="AJ234" s="4879"/>
      <c r="AK234" s="5210"/>
      <c r="AL234" s="4879"/>
      <c r="AM234" s="5210"/>
      <c r="AN234" s="5156"/>
      <c r="AO234" s="485"/>
      <c r="AP234" s="2132"/>
      <c r="AQ234" s="5207"/>
      <c r="AR234" s="4880"/>
      <c r="AS234" s="2133"/>
      <c r="AT234" s="2135"/>
      <c r="AU234" s="2133"/>
      <c r="AV234" s="2134" t="s">
        <v>141</v>
      </c>
      <c r="AW234" s="5095"/>
    </row>
    <row r="235" spans="1:49" x14ac:dyDescent="0.25">
      <c r="A235" s="7202"/>
      <c r="B235" s="7231" t="s">
        <v>758</v>
      </c>
      <c r="C235" s="7231"/>
      <c r="D235" s="5132">
        <f t="shared" ref="D235:D265" si="35">SUM(E235+F235)</f>
        <v>0</v>
      </c>
      <c r="E235" s="5132">
        <f t="shared" ref="E235:F241" si="36">SUM(G235+I235+K235+M235+O235+Q235+S235+U235+W235+Y235+AA235+AC235+AE235+AG235+AI235+AK235+AM235)</f>
        <v>0</v>
      </c>
      <c r="F235" s="5132">
        <f t="shared" si="36"/>
        <v>0</v>
      </c>
      <c r="G235" s="2133"/>
      <c r="H235" s="2133"/>
      <c r="I235" s="2133"/>
      <c r="J235" s="2133"/>
      <c r="K235" s="2133"/>
      <c r="L235" s="2133"/>
      <c r="M235" s="2133"/>
      <c r="N235" s="2133"/>
      <c r="O235" s="2133"/>
      <c r="P235" s="2133"/>
      <c r="Q235" s="2133"/>
      <c r="R235" s="2133"/>
      <c r="S235" s="2133"/>
      <c r="T235" s="2133"/>
      <c r="U235" s="2133"/>
      <c r="V235" s="2133"/>
      <c r="W235" s="2133"/>
      <c r="X235" s="2133"/>
      <c r="Y235" s="2133"/>
      <c r="Z235" s="2133"/>
      <c r="AA235" s="2133"/>
      <c r="AB235" s="2133"/>
      <c r="AC235" s="2133"/>
      <c r="AD235" s="2133"/>
      <c r="AE235" s="2133"/>
      <c r="AF235" s="2133"/>
      <c r="AG235" s="2133"/>
      <c r="AH235" s="2133"/>
      <c r="AI235" s="2133"/>
      <c r="AJ235" s="2133"/>
      <c r="AK235" s="2133"/>
      <c r="AL235" s="2133"/>
      <c r="AM235" s="2133"/>
      <c r="AN235" s="5156"/>
      <c r="AO235" s="485"/>
      <c r="AP235" s="2132"/>
      <c r="AQ235" s="5207"/>
      <c r="AR235" s="4880"/>
      <c r="AS235" s="2133"/>
      <c r="AT235" s="2133"/>
      <c r="AU235" s="2133"/>
      <c r="AV235" s="2134" t="s">
        <v>141</v>
      </c>
      <c r="AW235" s="5095"/>
    </row>
    <row r="236" spans="1:49" x14ac:dyDescent="0.25">
      <c r="A236" s="7202"/>
      <c r="B236" s="7232" t="s">
        <v>759</v>
      </c>
      <c r="C236" s="7232"/>
      <c r="D236" s="5132">
        <f t="shared" si="35"/>
        <v>0</v>
      </c>
      <c r="E236" s="5132">
        <f t="shared" si="36"/>
        <v>0</v>
      </c>
      <c r="F236" s="5132">
        <f t="shared" si="36"/>
        <v>0</v>
      </c>
      <c r="G236" s="2133"/>
      <c r="H236" s="2133"/>
      <c r="I236" s="2133"/>
      <c r="J236" s="2133"/>
      <c r="K236" s="2133"/>
      <c r="L236" s="2133"/>
      <c r="M236" s="2133"/>
      <c r="N236" s="2133"/>
      <c r="O236" s="2133"/>
      <c r="P236" s="2133"/>
      <c r="Q236" s="2133"/>
      <c r="R236" s="2133"/>
      <c r="S236" s="2133"/>
      <c r="T236" s="2133"/>
      <c r="U236" s="2133"/>
      <c r="V236" s="2133"/>
      <c r="W236" s="2133"/>
      <c r="X236" s="2133"/>
      <c r="Y236" s="2133"/>
      <c r="Z236" s="2133"/>
      <c r="AA236" s="2133"/>
      <c r="AB236" s="2133"/>
      <c r="AC236" s="2133"/>
      <c r="AD236" s="2133"/>
      <c r="AE236" s="2133"/>
      <c r="AF236" s="2133"/>
      <c r="AG236" s="2133"/>
      <c r="AH236" s="2133"/>
      <c r="AI236" s="2133"/>
      <c r="AJ236" s="2133"/>
      <c r="AK236" s="2133"/>
      <c r="AL236" s="2133"/>
      <c r="AM236" s="2133"/>
      <c r="AN236" s="5156"/>
      <c r="AO236" s="485"/>
      <c r="AP236" s="2132"/>
      <c r="AQ236" s="5207"/>
      <c r="AR236" s="4880"/>
      <c r="AS236" s="2133"/>
      <c r="AT236" s="2133"/>
      <c r="AU236" s="2133"/>
      <c r="AV236" s="2134" t="s">
        <v>141</v>
      </c>
      <c r="AW236" s="5095"/>
    </row>
    <row r="237" spans="1:49" x14ac:dyDescent="0.25">
      <c r="A237" s="7202"/>
      <c r="B237" s="7232" t="s">
        <v>760</v>
      </c>
      <c r="C237" s="7232"/>
      <c r="D237" s="5132">
        <f t="shared" si="35"/>
        <v>0</v>
      </c>
      <c r="E237" s="5132">
        <f t="shared" si="36"/>
        <v>0</v>
      </c>
      <c r="F237" s="5132">
        <f t="shared" si="36"/>
        <v>0</v>
      </c>
      <c r="G237" s="2133"/>
      <c r="H237" s="2133"/>
      <c r="I237" s="2133"/>
      <c r="J237" s="2133"/>
      <c r="K237" s="2133"/>
      <c r="L237" s="2133"/>
      <c r="M237" s="2133"/>
      <c r="N237" s="2133"/>
      <c r="O237" s="2133"/>
      <c r="P237" s="2133"/>
      <c r="Q237" s="2133"/>
      <c r="R237" s="2133"/>
      <c r="S237" s="2133"/>
      <c r="T237" s="2133"/>
      <c r="U237" s="2133"/>
      <c r="V237" s="2133"/>
      <c r="W237" s="2133"/>
      <c r="X237" s="2133"/>
      <c r="Y237" s="2133"/>
      <c r="Z237" s="2133"/>
      <c r="AA237" s="2133"/>
      <c r="AB237" s="2133"/>
      <c r="AC237" s="2133"/>
      <c r="AD237" s="2133"/>
      <c r="AE237" s="2133"/>
      <c r="AF237" s="2133"/>
      <c r="AG237" s="2133"/>
      <c r="AH237" s="2133"/>
      <c r="AI237" s="2133"/>
      <c r="AJ237" s="2133"/>
      <c r="AK237" s="2133"/>
      <c r="AL237" s="2133"/>
      <c r="AM237" s="2133"/>
      <c r="AN237" s="5156"/>
      <c r="AO237" s="485"/>
      <c r="AP237" s="2132"/>
      <c r="AQ237" s="5207"/>
      <c r="AR237" s="4880"/>
      <c r="AS237" s="2133"/>
      <c r="AT237" s="2133"/>
      <c r="AU237" s="2133"/>
      <c r="AV237" s="2134" t="s">
        <v>141</v>
      </c>
      <c r="AW237" s="5095"/>
    </row>
    <row r="238" spans="1:49" x14ac:dyDescent="0.25">
      <c r="A238" s="7203"/>
      <c r="B238" s="7233" t="s">
        <v>761</v>
      </c>
      <c r="C238" s="7233"/>
      <c r="D238" s="5135">
        <f t="shared" si="35"/>
        <v>0</v>
      </c>
      <c r="E238" s="5135">
        <f t="shared" si="36"/>
        <v>0</v>
      </c>
      <c r="F238" s="5135">
        <f t="shared" si="36"/>
        <v>0</v>
      </c>
      <c r="G238" s="2130"/>
      <c r="H238" s="2130"/>
      <c r="I238" s="2130"/>
      <c r="J238" s="2130"/>
      <c r="K238" s="2130"/>
      <c r="L238" s="2130"/>
      <c r="M238" s="2130"/>
      <c r="N238" s="2130"/>
      <c r="O238" s="2130"/>
      <c r="P238" s="2130"/>
      <c r="Q238" s="2130"/>
      <c r="R238" s="2130"/>
      <c r="S238" s="2130"/>
      <c r="T238" s="2130"/>
      <c r="U238" s="2130"/>
      <c r="V238" s="2130"/>
      <c r="W238" s="2130"/>
      <c r="X238" s="2130"/>
      <c r="Y238" s="2130"/>
      <c r="Z238" s="2130"/>
      <c r="AA238" s="2130"/>
      <c r="AB238" s="2130"/>
      <c r="AC238" s="2130"/>
      <c r="AD238" s="2130"/>
      <c r="AE238" s="2130"/>
      <c r="AF238" s="2130"/>
      <c r="AG238" s="2130"/>
      <c r="AH238" s="2130"/>
      <c r="AI238" s="2130"/>
      <c r="AJ238" s="2130"/>
      <c r="AK238" s="2130"/>
      <c r="AL238" s="2130"/>
      <c r="AM238" s="2130"/>
      <c r="AN238" s="5134"/>
      <c r="AO238" s="5190"/>
      <c r="AP238" s="2128"/>
      <c r="AQ238" s="5178"/>
      <c r="AR238" s="493"/>
      <c r="AS238" s="2130"/>
      <c r="AT238" s="2130"/>
      <c r="AU238" s="2130"/>
      <c r="AV238" s="2131" t="s">
        <v>141</v>
      </c>
      <c r="AW238" s="5095"/>
    </row>
    <row r="239" spans="1:49" x14ac:dyDescent="0.25">
      <c r="A239" s="7217" t="s">
        <v>762</v>
      </c>
      <c r="B239" s="7235" t="s">
        <v>763</v>
      </c>
      <c r="C239" s="7236"/>
      <c r="D239" s="5128">
        <f t="shared" si="35"/>
        <v>0</v>
      </c>
      <c r="E239" s="5128">
        <f t="shared" si="36"/>
        <v>0</v>
      </c>
      <c r="F239" s="5128">
        <f t="shared" si="36"/>
        <v>0</v>
      </c>
      <c r="G239" s="5129"/>
      <c r="H239" s="5129"/>
      <c r="I239" s="5129"/>
      <c r="J239" s="5129"/>
      <c r="K239" s="5129"/>
      <c r="L239" s="5129"/>
      <c r="M239" s="5129"/>
      <c r="N239" s="5129"/>
      <c r="O239" s="5129"/>
      <c r="P239" s="5129"/>
      <c r="Q239" s="5129"/>
      <c r="R239" s="5129"/>
      <c r="S239" s="5129"/>
      <c r="T239" s="5129"/>
      <c r="U239" s="5129"/>
      <c r="V239" s="5129"/>
      <c r="W239" s="5129"/>
      <c r="X239" s="5129"/>
      <c r="Y239" s="5129"/>
      <c r="Z239" s="5129"/>
      <c r="AA239" s="5129"/>
      <c r="AB239" s="5129"/>
      <c r="AC239" s="5129"/>
      <c r="AD239" s="5129"/>
      <c r="AE239" s="5129"/>
      <c r="AF239" s="5129"/>
      <c r="AG239" s="5129"/>
      <c r="AH239" s="5129"/>
      <c r="AI239" s="5129"/>
      <c r="AJ239" s="5129"/>
      <c r="AK239" s="5129"/>
      <c r="AL239" s="5129"/>
      <c r="AM239" s="5129"/>
      <c r="AN239" s="5155"/>
      <c r="AO239" s="485"/>
      <c r="AP239" s="2132"/>
      <c r="AQ239" s="5207"/>
      <c r="AR239" s="5211"/>
      <c r="AS239" s="5129"/>
      <c r="AT239" s="5129"/>
      <c r="AU239" s="5129"/>
      <c r="AV239" s="5189" t="s">
        <v>141</v>
      </c>
      <c r="AW239" s="5095"/>
    </row>
    <row r="240" spans="1:49" x14ac:dyDescent="0.25">
      <c r="A240" s="7218"/>
      <c r="B240" s="7237" t="s">
        <v>764</v>
      </c>
      <c r="C240" s="7223"/>
      <c r="D240" s="5132">
        <f t="shared" si="35"/>
        <v>0</v>
      </c>
      <c r="E240" s="5132">
        <f t="shared" si="36"/>
        <v>0</v>
      </c>
      <c r="F240" s="5132">
        <f t="shared" si="36"/>
        <v>0</v>
      </c>
      <c r="G240" s="2133"/>
      <c r="H240" s="2133"/>
      <c r="I240" s="2133"/>
      <c r="J240" s="2133"/>
      <c r="K240" s="2133"/>
      <c r="L240" s="2133"/>
      <c r="M240" s="2133"/>
      <c r="N240" s="2133"/>
      <c r="O240" s="2133"/>
      <c r="P240" s="2133"/>
      <c r="Q240" s="2133"/>
      <c r="R240" s="2133"/>
      <c r="S240" s="2133"/>
      <c r="T240" s="2133"/>
      <c r="U240" s="2133"/>
      <c r="V240" s="2133"/>
      <c r="W240" s="2133"/>
      <c r="X240" s="2133"/>
      <c r="Y240" s="2133"/>
      <c r="Z240" s="2133"/>
      <c r="AA240" s="2133"/>
      <c r="AB240" s="2133"/>
      <c r="AC240" s="2133"/>
      <c r="AD240" s="2133"/>
      <c r="AE240" s="2133"/>
      <c r="AF240" s="2133"/>
      <c r="AG240" s="2133"/>
      <c r="AH240" s="2133"/>
      <c r="AI240" s="2133"/>
      <c r="AJ240" s="2133"/>
      <c r="AK240" s="2133"/>
      <c r="AL240" s="2133"/>
      <c r="AM240" s="2133"/>
      <c r="AN240" s="5156"/>
      <c r="AO240" s="485"/>
      <c r="AP240" s="2132"/>
      <c r="AQ240" s="5207"/>
      <c r="AR240" s="4880"/>
      <c r="AS240" s="2133"/>
      <c r="AT240" s="2133"/>
      <c r="AU240" s="2133"/>
      <c r="AV240" s="2134" t="s">
        <v>141</v>
      </c>
      <c r="AW240" s="5095"/>
    </row>
    <row r="241" spans="1:49" x14ac:dyDescent="0.25">
      <c r="A241" s="7234"/>
      <c r="B241" s="7238" t="s">
        <v>765</v>
      </c>
      <c r="C241" s="7239"/>
      <c r="D241" s="5157">
        <f t="shared" si="35"/>
        <v>0</v>
      </c>
      <c r="E241" s="5157">
        <f t="shared" si="36"/>
        <v>0</v>
      </c>
      <c r="F241" s="5157">
        <f t="shared" si="36"/>
        <v>0</v>
      </c>
      <c r="G241" s="2128"/>
      <c r="H241" s="2128"/>
      <c r="I241" s="2128"/>
      <c r="J241" s="2128"/>
      <c r="K241" s="2128"/>
      <c r="L241" s="2128"/>
      <c r="M241" s="2128"/>
      <c r="N241" s="2128"/>
      <c r="O241" s="2128"/>
      <c r="P241" s="2128"/>
      <c r="Q241" s="2128"/>
      <c r="R241" s="2128"/>
      <c r="S241" s="2128"/>
      <c r="T241" s="2128"/>
      <c r="U241" s="2128"/>
      <c r="V241" s="2128"/>
      <c r="W241" s="2128"/>
      <c r="X241" s="2128"/>
      <c r="Y241" s="2128"/>
      <c r="Z241" s="2128"/>
      <c r="AA241" s="2128"/>
      <c r="AB241" s="2128"/>
      <c r="AC241" s="2128"/>
      <c r="AD241" s="2128"/>
      <c r="AE241" s="2128"/>
      <c r="AF241" s="2128"/>
      <c r="AG241" s="2128"/>
      <c r="AH241" s="2128"/>
      <c r="AI241" s="2128"/>
      <c r="AJ241" s="2128"/>
      <c r="AK241" s="2128"/>
      <c r="AL241" s="2128"/>
      <c r="AM241" s="2128"/>
      <c r="AN241" s="5137"/>
      <c r="AO241" s="5190"/>
      <c r="AP241" s="2128"/>
      <c r="AQ241" s="5178"/>
      <c r="AR241" s="4886"/>
      <c r="AS241" s="2128"/>
      <c r="AT241" s="2128"/>
      <c r="AU241" s="2128"/>
      <c r="AV241" s="2129" t="s">
        <v>141</v>
      </c>
      <c r="AW241" s="5095"/>
    </row>
    <row r="242" spans="1:49" x14ac:dyDescent="0.25">
      <c r="A242" s="7217" t="s">
        <v>766</v>
      </c>
      <c r="B242" s="7220" t="s">
        <v>767</v>
      </c>
      <c r="C242" s="7221"/>
      <c r="D242" s="5128">
        <f t="shared" si="35"/>
        <v>0</v>
      </c>
      <c r="E242" s="5128">
        <f t="shared" ref="E242:F245" si="37">SUM(G242+I242+K242+M242+O242)</f>
        <v>0</v>
      </c>
      <c r="F242" s="5128">
        <f t="shared" si="37"/>
        <v>0</v>
      </c>
      <c r="G242" s="5129"/>
      <c r="H242" s="5129"/>
      <c r="I242" s="5129"/>
      <c r="J242" s="5129"/>
      <c r="K242" s="5129"/>
      <c r="L242" s="5129"/>
      <c r="M242" s="5129"/>
      <c r="N242" s="5129"/>
      <c r="O242" s="5129"/>
      <c r="P242" s="5129"/>
      <c r="Q242" s="2135"/>
      <c r="R242" s="2135"/>
      <c r="S242" s="2135"/>
      <c r="T242" s="2135"/>
      <c r="U242" s="2135"/>
      <c r="V242" s="2135"/>
      <c r="W242" s="2135"/>
      <c r="X242" s="2135"/>
      <c r="Y242" s="2135"/>
      <c r="Z242" s="2135"/>
      <c r="AA242" s="2135"/>
      <c r="AB242" s="2135"/>
      <c r="AC242" s="2135"/>
      <c r="AD242" s="2135"/>
      <c r="AE242" s="2135"/>
      <c r="AF242" s="2135"/>
      <c r="AG242" s="2135"/>
      <c r="AH242" s="2135"/>
      <c r="AI242" s="2135"/>
      <c r="AJ242" s="2135"/>
      <c r="AK242" s="2135"/>
      <c r="AL242" s="2135"/>
      <c r="AM242" s="2135"/>
      <c r="AN242" s="5212"/>
      <c r="AO242" s="485"/>
      <c r="AP242" s="2132"/>
      <c r="AQ242" s="5207"/>
      <c r="AR242" s="5208"/>
      <c r="AS242" s="5130"/>
      <c r="AT242" s="5129"/>
      <c r="AU242" s="5129"/>
      <c r="AV242" s="5189" t="s">
        <v>141</v>
      </c>
      <c r="AW242" s="5095"/>
    </row>
    <row r="243" spans="1:49" x14ac:dyDescent="0.25">
      <c r="A243" s="7218"/>
      <c r="B243" s="7222" t="s">
        <v>768</v>
      </c>
      <c r="C243" s="7223"/>
      <c r="D243" s="5132">
        <f t="shared" si="35"/>
        <v>0</v>
      </c>
      <c r="E243" s="5132">
        <f t="shared" si="37"/>
        <v>0</v>
      </c>
      <c r="F243" s="5132">
        <f t="shared" si="37"/>
        <v>0</v>
      </c>
      <c r="G243" s="2133"/>
      <c r="H243" s="2133"/>
      <c r="I243" s="2133"/>
      <c r="J243" s="2133"/>
      <c r="K243" s="2133"/>
      <c r="L243" s="2133"/>
      <c r="M243" s="2133"/>
      <c r="N243" s="2133"/>
      <c r="O243" s="2133"/>
      <c r="P243" s="2133"/>
      <c r="Q243" s="2135"/>
      <c r="R243" s="2135"/>
      <c r="S243" s="2135"/>
      <c r="T243" s="2135"/>
      <c r="U243" s="2135"/>
      <c r="V243" s="2135"/>
      <c r="W243" s="2135"/>
      <c r="X243" s="2135"/>
      <c r="Y243" s="2135"/>
      <c r="Z243" s="2135"/>
      <c r="AA243" s="2135"/>
      <c r="AB243" s="2135"/>
      <c r="AC243" s="2135"/>
      <c r="AD243" s="2135"/>
      <c r="AE243" s="2135"/>
      <c r="AF243" s="2135"/>
      <c r="AG243" s="2135"/>
      <c r="AH243" s="2135"/>
      <c r="AI243" s="2135"/>
      <c r="AJ243" s="2135"/>
      <c r="AK243" s="2135"/>
      <c r="AL243" s="2135"/>
      <c r="AM243" s="2135"/>
      <c r="AN243" s="5212"/>
      <c r="AO243" s="485"/>
      <c r="AP243" s="2132"/>
      <c r="AQ243" s="5207"/>
      <c r="AR243" s="4880"/>
      <c r="AS243" s="2135"/>
      <c r="AT243" s="2133"/>
      <c r="AU243" s="2133"/>
      <c r="AV243" s="2134" t="s">
        <v>141</v>
      </c>
      <c r="AW243" s="5095"/>
    </row>
    <row r="244" spans="1:49" x14ac:dyDescent="0.25">
      <c r="A244" s="7218"/>
      <c r="B244" s="7222" t="s">
        <v>769</v>
      </c>
      <c r="C244" s="7223"/>
      <c r="D244" s="5132">
        <f t="shared" si="35"/>
        <v>0</v>
      </c>
      <c r="E244" s="5132">
        <f t="shared" si="37"/>
        <v>0</v>
      </c>
      <c r="F244" s="5132">
        <f t="shared" si="37"/>
        <v>0</v>
      </c>
      <c r="G244" s="2133"/>
      <c r="H244" s="2133"/>
      <c r="I244" s="2133"/>
      <c r="J244" s="2133"/>
      <c r="K244" s="2133"/>
      <c r="L244" s="2133"/>
      <c r="M244" s="2133"/>
      <c r="N244" s="2133"/>
      <c r="O244" s="2133"/>
      <c r="P244" s="2133"/>
      <c r="Q244" s="2135"/>
      <c r="R244" s="2135"/>
      <c r="S244" s="2135"/>
      <c r="T244" s="2135"/>
      <c r="U244" s="2135"/>
      <c r="V244" s="2135"/>
      <c r="W244" s="2135"/>
      <c r="X244" s="2135"/>
      <c r="Y244" s="2135"/>
      <c r="Z244" s="2135"/>
      <c r="AA244" s="2135"/>
      <c r="AB244" s="2135"/>
      <c r="AC244" s="2135"/>
      <c r="AD244" s="2135"/>
      <c r="AE244" s="2135"/>
      <c r="AF244" s="2135"/>
      <c r="AG244" s="2135"/>
      <c r="AH244" s="2135"/>
      <c r="AI244" s="2135"/>
      <c r="AJ244" s="2135"/>
      <c r="AK244" s="2135"/>
      <c r="AL244" s="2135"/>
      <c r="AM244" s="2135"/>
      <c r="AN244" s="5212"/>
      <c r="AO244" s="485"/>
      <c r="AP244" s="2132"/>
      <c r="AQ244" s="5207"/>
      <c r="AR244" s="4880"/>
      <c r="AS244" s="2135"/>
      <c r="AT244" s="2133"/>
      <c r="AU244" s="2133"/>
      <c r="AV244" s="2134" t="s">
        <v>141</v>
      </c>
      <c r="AW244" s="5095"/>
    </row>
    <row r="245" spans="1:49" ht="30.75" customHeight="1" x14ac:dyDescent="0.25">
      <c r="A245" s="7219"/>
      <c r="B245" s="7224" t="s">
        <v>770</v>
      </c>
      <c r="C245" s="7225"/>
      <c r="D245" s="5135">
        <f t="shared" si="35"/>
        <v>0</v>
      </c>
      <c r="E245" s="5135">
        <f t="shared" si="37"/>
        <v>0</v>
      </c>
      <c r="F245" s="5135">
        <f t="shared" si="37"/>
        <v>0</v>
      </c>
      <c r="G245" s="2130"/>
      <c r="H245" s="2130"/>
      <c r="I245" s="2130"/>
      <c r="J245" s="2130"/>
      <c r="K245" s="2130"/>
      <c r="L245" s="2130"/>
      <c r="M245" s="2130"/>
      <c r="N245" s="2130"/>
      <c r="O245" s="2130"/>
      <c r="P245" s="2130"/>
      <c r="Q245" s="5213"/>
      <c r="R245" s="5213"/>
      <c r="S245" s="5213"/>
      <c r="T245" s="5213"/>
      <c r="U245" s="5213"/>
      <c r="V245" s="5213"/>
      <c r="W245" s="5213"/>
      <c r="X245" s="5213"/>
      <c r="Y245" s="5213"/>
      <c r="Z245" s="5213"/>
      <c r="AA245" s="5213"/>
      <c r="AB245" s="5213"/>
      <c r="AC245" s="5213"/>
      <c r="AD245" s="5213"/>
      <c r="AE245" s="5213"/>
      <c r="AF245" s="5213"/>
      <c r="AG245" s="5213"/>
      <c r="AH245" s="5213"/>
      <c r="AI245" s="5213"/>
      <c r="AJ245" s="5213"/>
      <c r="AK245" s="5213"/>
      <c r="AL245" s="5213"/>
      <c r="AM245" s="5213"/>
      <c r="AN245" s="5214"/>
      <c r="AO245" s="5190"/>
      <c r="AP245" s="2128"/>
      <c r="AQ245" s="5178"/>
      <c r="AR245" s="493"/>
      <c r="AS245" s="5213"/>
      <c r="AT245" s="2130"/>
      <c r="AU245" s="2130"/>
      <c r="AV245" s="2131" t="s">
        <v>141</v>
      </c>
      <c r="AW245" s="5095"/>
    </row>
    <row r="246" spans="1:49" x14ac:dyDescent="0.25">
      <c r="A246" s="7226" t="s">
        <v>771</v>
      </c>
      <c r="B246" s="7229" t="s">
        <v>772</v>
      </c>
      <c r="C246" s="7230"/>
      <c r="D246" s="5138">
        <f t="shared" ref="D246:D251" si="38">+E246+F246</f>
        <v>0</v>
      </c>
      <c r="E246" s="479">
        <f t="shared" ref="E246:F251" si="39">+K246+M246+O246+Q246+S246+U246+W246+Y246+AA246+AC246+AE246+AG246+AI246+AK246+AM246</f>
        <v>0</v>
      </c>
      <c r="F246" s="5139">
        <f t="shared" si="39"/>
        <v>0</v>
      </c>
      <c r="G246" s="2133"/>
      <c r="H246" s="2133"/>
      <c r="I246" s="2133"/>
      <c r="J246" s="2133"/>
      <c r="K246" s="5140"/>
      <c r="L246" s="5141"/>
      <c r="M246" s="5140"/>
      <c r="N246" s="5141"/>
      <c r="O246" s="5140"/>
      <c r="P246" s="5141"/>
      <c r="Q246" s="5140"/>
      <c r="R246" s="5141"/>
      <c r="S246" s="5140"/>
      <c r="T246" s="5141"/>
      <c r="U246" s="5140"/>
      <c r="V246" s="5141"/>
      <c r="W246" s="5140"/>
      <c r="X246" s="5141"/>
      <c r="Y246" s="5140"/>
      <c r="Z246" s="5141"/>
      <c r="AA246" s="5140"/>
      <c r="AB246" s="5141"/>
      <c r="AC246" s="5140"/>
      <c r="AD246" s="5141"/>
      <c r="AE246" s="5140"/>
      <c r="AF246" s="5141"/>
      <c r="AG246" s="5140"/>
      <c r="AH246" s="5141"/>
      <c r="AI246" s="5140"/>
      <c r="AJ246" s="5141"/>
      <c r="AK246" s="5140"/>
      <c r="AL246" s="5141"/>
      <c r="AM246" s="5140"/>
      <c r="AN246" s="499"/>
      <c r="AO246" s="5143"/>
      <c r="AP246" s="227"/>
      <c r="AQ246" s="2363"/>
      <c r="AR246" s="5141"/>
      <c r="AS246" s="5141"/>
      <c r="AT246" s="5194"/>
      <c r="AU246" s="2136"/>
      <c r="AV246" s="2136"/>
      <c r="AW246" s="2125"/>
    </row>
    <row r="247" spans="1:49" x14ac:dyDescent="0.25">
      <c r="A247" s="7227"/>
      <c r="B247" s="7207" t="s">
        <v>773</v>
      </c>
      <c r="C247" s="7208"/>
      <c r="D247" s="5149">
        <f t="shared" si="38"/>
        <v>0</v>
      </c>
      <c r="E247" s="482">
        <f t="shared" si="39"/>
        <v>0</v>
      </c>
      <c r="F247" s="5147">
        <f t="shared" si="39"/>
        <v>0</v>
      </c>
      <c r="G247" s="2133"/>
      <c r="H247" s="2133"/>
      <c r="I247" s="2133"/>
      <c r="J247" s="2133"/>
      <c r="K247" s="2137"/>
      <c r="L247" s="2136"/>
      <c r="M247" s="2137"/>
      <c r="N247" s="2136"/>
      <c r="O247" s="2137"/>
      <c r="P247" s="2136"/>
      <c r="Q247" s="2137"/>
      <c r="R247" s="2136"/>
      <c r="S247" s="2137"/>
      <c r="T247" s="2136"/>
      <c r="U247" s="2137"/>
      <c r="V247" s="2136"/>
      <c r="W247" s="2137"/>
      <c r="X247" s="2136"/>
      <c r="Y247" s="2137"/>
      <c r="Z247" s="2136"/>
      <c r="AA247" s="2137"/>
      <c r="AB247" s="2136"/>
      <c r="AC247" s="2137"/>
      <c r="AD247" s="2136"/>
      <c r="AE247" s="2137"/>
      <c r="AF247" s="2136"/>
      <c r="AG247" s="2137"/>
      <c r="AH247" s="2136"/>
      <c r="AI247" s="2137"/>
      <c r="AJ247" s="2136"/>
      <c r="AK247" s="2137"/>
      <c r="AL247" s="2136"/>
      <c r="AM247" s="2137"/>
      <c r="AN247" s="481"/>
      <c r="AO247" s="2366"/>
      <c r="AP247" s="187"/>
      <c r="AQ247" s="185"/>
      <c r="AR247" s="2136"/>
      <c r="AS247" s="2136"/>
      <c r="AT247" s="2137"/>
      <c r="AU247" s="2136"/>
      <c r="AV247" s="2136"/>
      <c r="AW247" s="2126"/>
    </row>
    <row r="248" spans="1:49" x14ac:dyDescent="0.25">
      <c r="A248" s="7227"/>
      <c r="B248" s="7207" t="s">
        <v>774</v>
      </c>
      <c r="C248" s="7208"/>
      <c r="D248" s="5149">
        <f t="shared" si="38"/>
        <v>0</v>
      </c>
      <c r="E248" s="482">
        <f t="shared" si="39"/>
        <v>0</v>
      </c>
      <c r="F248" s="5147">
        <f t="shared" si="39"/>
        <v>0</v>
      </c>
      <c r="G248" s="2133"/>
      <c r="H248" s="2133"/>
      <c r="I248" s="2133"/>
      <c r="J248" s="2133"/>
      <c r="K248" s="2137"/>
      <c r="L248" s="2136"/>
      <c r="M248" s="2137"/>
      <c r="N248" s="2136"/>
      <c r="O248" s="2137"/>
      <c r="P248" s="2136"/>
      <c r="Q248" s="2137"/>
      <c r="R248" s="2136"/>
      <c r="S248" s="2137"/>
      <c r="T248" s="2136"/>
      <c r="U248" s="2137"/>
      <c r="V248" s="2136"/>
      <c r="W248" s="2137"/>
      <c r="X248" s="2136"/>
      <c r="Y248" s="2137"/>
      <c r="Z248" s="2136"/>
      <c r="AA248" s="2137"/>
      <c r="AB248" s="2136"/>
      <c r="AC248" s="2137"/>
      <c r="AD248" s="2136"/>
      <c r="AE248" s="2137"/>
      <c r="AF248" s="2136"/>
      <c r="AG248" s="2137"/>
      <c r="AH248" s="2136"/>
      <c r="AI248" s="2137"/>
      <c r="AJ248" s="2136"/>
      <c r="AK248" s="2137"/>
      <c r="AL248" s="2136"/>
      <c r="AM248" s="2137"/>
      <c r="AN248" s="481"/>
      <c r="AO248" s="2366"/>
      <c r="AP248" s="187"/>
      <c r="AQ248" s="185"/>
      <c r="AR248" s="2136"/>
      <c r="AS248" s="2136"/>
      <c r="AT248" s="2137"/>
      <c r="AU248" s="2136"/>
      <c r="AV248" s="2136"/>
      <c r="AW248" s="2126"/>
    </row>
    <row r="249" spans="1:49" x14ac:dyDescent="0.25">
      <c r="A249" s="7227"/>
      <c r="B249" s="7207" t="s">
        <v>775</v>
      </c>
      <c r="C249" s="7208"/>
      <c r="D249" s="5149">
        <f t="shared" si="38"/>
        <v>0</v>
      </c>
      <c r="E249" s="482">
        <f t="shared" si="39"/>
        <v>0</v>
      </c>
      <c r="F249" s="5147">
        <f t="shared" si="39"/>
        <v>0</v>
      </c>
      <c r="G249" s="2133"/>
      <c r="H249" s="2133"/>
      <c r="I249" s="2133"/>
      <c r="J249" s="2133"/>
      <c r="K249" s="2137"/>
      <c r="L249" s="2136"/>
      <c r="M249" s="2137"/>
      <c r="N249" s="2136"/>
      <c r="O249" s="2137"/>
      <c r="P249" s="2136"/>
      <c r="Q249" s="2137"/>
      <c r="R249" s="2136"/>
      <c r="S249" s="2137"/>
      <c r="T249" s="2136"/>
      <c r="U249" s="2137"/>
      <c r="V249" s="2136"/>
      <c r="W249" s="2137"/>
      <c r="X249" s="2136"/>
      <c r="Y249" s="2137"/>
      <c r="Z249" s="2136"/>
      <c r="AA249" s="2137"/>
      <c r="AB249" s="2136"/>
      <c r="AC249" s="2137"/>
      <c r="AD249" s="2136"/>
      <c r="AE249" s="2137"/>
      <c r="AF249" s="2136"/>
      <c r="AG249" s="2137"/>
      <c r="AH249" s="2136"/>
      <c r="AI249" s="2137"/>
      <c r="AJ249" s="2136"/>
      <c r="AK249" s="2137"/>
      <c r="AL249" s="2136"/>
      <c r="AM249" s="2137"/>
      <c r="AN249" s="481"/>
      <c r="AO249" s="2366"/>
      <c r="AP249" s="187"/>
      <c r="AQ249" s="185"/>
      <c r="AR249" s="2136"/>
      <c r="AS249" s="2136"/>
      <c r="AT249" s="2137"/>
      <c r="AU249" s="2136"/>
      <c r="AV249" s="2136"/>
      <c r="AW249" s="2126"/>
    </row>
    <row r="250" spans="1:49" x14ac:dyDescent="0.25">
      <c r="A250" s="7227"/>
      <c r="B250" s="7207" t="s">
        <v>776</v>
      </c>
      <c r="C250" s="7208"/>
      <c r="D250" s="5138">
        <f t="shared" si="38"/>
        <v>0</v>
      </c>
      <c r="E250" s="479">
        <f t="shared" si="39"/>
        <v>0</v>
      </c>
      <c r="F250" s="5139">
        <f t="shared" si="39"/>
        <v>0</v>
      </c>
      <c r="G250" s="2133"/>
      <c r="H250" s="2133"/>
      <c r="I250" s="2133"/>
      <c r="J250" s="2133"/>
      <c r="K250" s="2137"/>
      <c r="L250" s="2136"/>
      <c r="M250" s="2137"/>
      <c r="N250" s="2136"/>
      <c r="O250" s="2137"/>
      <c r="P250" s="2136"/>
      <c r="Q250" s="2137"/>
      <c r="R250" s="2136"/>
      <c r="S250" s="2137"/>
      <c r="T250" s="2136"/>
      <c r="U250" s="2137"/>
      <c r="V250" s="2136"/>
      <c r="W250" s="2137"/>
      <c r="X250" s="2136"/>
      <c r="Y250" s="2137"/>
      <c r="Z250" s="2136"/>
      <c r="AA250" s="2137"/>
      <c r="AB250" s="2136"/>
      <c r="AC250" s="2137"/>
      <c r="AD250" s="2136"/>
      <c r="AE250" s="2137"/>
      <c r="AF250" s="2136"/>
      <c r="AG250" s="2137"/>
      <c r="AH250" s="2136"/>
      <c r="AI250" s="2137"/>
      <c r="AJ250" s="2136"/>
      <c r="AK250" s="2137"/>
      <c r="AL250" s="2136"/>
      <c r="AM250" s="2137"/>
      <c r="AN250" s="481"/>
      <c r="AO250" s="2366"/>
      <c r="AP250" s="187"/>
      <c r="AQ250" s="185"/>
      <c r="AR250" s="2136"/>
      <c r="AS250" s="2136"/>
      <c r="AT250" s="2137"/>
      <c r="AU250" s="2136"/>
      <c r="AV250" s="2136"/>
      <c r="AW250" s="2126"/>
    </row>
    <row r="251" spans="1:49" x14ac:dyDescent="0.25">
      <c r="A251" s="7228"/>
      <c r="B251" s="7209" t="s">
        <v>777</v>
      </c>
      <c r="C251" s="7210"/>
      <c r="D251" s="5150">
        <f t="shared" si="38"/>
        <v>0</v>
      </c>
      <c r="E251" s="483">
        <f t="shared" si="39"/>
        <v>0</v>
      </c>
      <c r="F251" s="5151">
        <f t="shared" si="39"/>
        <v>0</v>
      </c>
      <c r="G251" s="2133"/>
      <c r="H251" s="2133"/>
      <c r="I251" s="2133"/>
      <c r="J251" s="2133"/>
      <c r="K251" s="2137"/>
      <c r="L251" s="2136"/>
      <c r="M251" s="2137"/>
      <c r="N251" s="2136"/>
      <c r="O251" s="2137"/>
      <c r="P251" s="2136"/>
      <c r="Q251" s="2137"/>
      <c r="R251" s="2136"/>
      <c r="S251" s="2137"/>
      <c r="T251" s="2136"/>
      <c r="U251" s="2137"/>
      <c r="V251" s="2136"/>
      <c r="W251" s="2137"/>
      <c r="X251" s="2136"/>
      <c r="Y251" s="2137"/>
      <c r="Z251" s="2136"/>
      <c r="AA251" s="2137"/>
      <c r="AB251" s="2136"/>
      <c r="AC251" s="2137"/>
      <c r="AD251" s="2136"/>
      <c r="AE251" s="2137"/>
      <c r="AF251" s="2136"/>
      <c r="AG251" s="2137"/>
      <c r="AH251" s="2136"/>
      <c r="AI251" s="2137"/>
      <c r="AJ251" s="2136"/>
      <c r="AK251" s="2137"/>
      <c r="AL251" s="2136"/>
      <c r="AM251" s="2372"/>
      <c r="AN251" s="5152"/>
      <c r="AO251" s="2371"/>
      <c r="AP251" s="2373"/>
      <c r="AQ251" s="2367"/>
      <c r="AR251" s="5153"/>
      <c r="AS251" s="5153"/>
      <c r="AT251" s="2137"/>
      <c r="AU251" s="2136"/>
      <c r="AV251" s="2136"/>
      <c r="AW251" s="2127"/>
    </row>
    <row r="252" spans="1:49" x14ac:dyDescent="0.25">
      <c r="A252" s="7201" t="s">
        <v>778</v>
      </c>
      <c r="B252" s="7211" t="s">
        <v>779</v>
      </c>
      <c r="C252" s="7212"/>
      <c r="D252" s="5128">
        <f t="shared" si="35"/>
        <v>0</v>
      </c>
      <c r="E252" s="5128">
        <f t="shared" ref="E252:F264" si="40">SUM(G252+I252+K252+M252+O252+Q252+S252+U252+W252+Y252+AA252+AC252+AE252+AG252+AI252+AK252+AM252)</f>
        <v>0</v>
      </c>
      <c r="F252" s="5128">
        <f t="shared" si="40"/>
        <v>0</v>
      </c>
      <c r="G252" s="5129"/>
      <c r="H252" s="5129"/>
      <c r="I252" s="5129"/>
      <c r="J252" s="5129"/>
      <c r="K252" s="5129"/>
      <c r="L252" s="5129"/>
      <c r="M252" s="5129"/>
      <c r="N252" s="5129"/>
      <c r="O252" s="5129"/>
      <c r="P252" s="5129"/>
      <c r="Q252" s="5129"/>
      <c r="R252" s="5129"/>
      <c r="S252" s="5129"/>
      <c r="T252" s="5129"/>
      <c r="U252" s="5129"/>
      <c r="V252" s="5129"/>
      <c r="W252" s="5129"/>
      <c r="X252" s="5129"/>
      <c r="Y252" s="5129"/>
      <c r="Z252" s="5129"/>
      <c r="AA252" s="5129"/>
      <c r="AB252" s="5129"/>
      <c r="AC252" s="5129"/>
      <c r="AD252" s="5129"/>
      <c r="AE252" s="5129"/>
      <c r="AF252" s="5129"/>
      <c r="AG252" s="5129"/>
      <c r="AH252" s="5129"/>
      <c r="AI252" s="5129"/>
      <c r="AJ252" s="5129"/>
      <c r="AK252" s="5129"/>
      <c r="AL252" s="5129"/>
      <c r="AM252" s="5129"/>
      <c r="AN252" s="5155"/>
      <c r="AO252" s="478"/>
      <c r="AP252" s="5129"/>
      <c r="AQ252" s="5207"/>
      <c r="AR252" s="5215"/>
      <c r="AS252" s="5215"/>
      <c r="AT252" s="5129"/>
      <c r="AU252" s="5129"/>
      <c r="AV252" s="5189" t="s">
        <v>141</v>
      </c>
      <c r="AW252" s="5095"/>
    </row>
    <row r="253" spans="1:49" x14ac:dyDescent="0.25">
      <c r="A253" s="7202"/>
      <c r="B253" s="7213" t="s">
        <v>780</v>
      </c>
      <c r="C253" s="7214"/>
      <c r="D253" s="5158">
        <f t="shared" si="35"/>
        <v>0</v>
      </c>
      <c r="E253" s="5158">
        <f t="shared" si="40"/>
        <v>0</v>
      </c>
      <c r="F253" s="5158">
        <f t="shared" si="40"/>
        <v>0</v>
      </c>
      <c r="G253" s="2132"/>
      <c r="H253" s="2132"/>
      <c r="I253" s="2132"/>
      <c r="J253" s="2132"/>
      <c r="K253" s="2132"/>
      <c r="L253" s="2132"/>
      <c r="M253" s="2132"/>
      <c r="N253" s="2132"/>
      <c r="O253" s="2132"/>
      <c r="P253" s="2132"/>
      <c r="Q253" s="2132"/>
      <c r="R253" s="2132"/>
      <c r="S253" s="2132"/>
      <c r="T253" s="2132"/>
      <c r="U253" s="2132"/>
      <c r="V253" s="2132"/>
      <c r="W253" s="2132"/>
      <c r="X253" s="2132"/>
      <c r="Y253" s="2132"/>
      <c r="Z253" s="2132"/>
      <c r="AA253" s="2132"/>
      <c r="AB253" s="2132"/>
      <c r="AC253" s="2132"/>
      <c r="AD253" s="2132"/>
      <c r="AE253" s="2132"/>
      <c r="AF253" s="2132"/>
      <c r="AG253" s="2132"/>
      <c r="AH253" s="2132"/>
      <c r="AI253" s="2132"/>
      <c r="AJ253" s="2132"/>
      <c r="AK253" s="2132"/>
      <c r="AL253" s="2132"/>
      <c r="AM253" s="2132"/>
      <c r="AN253" s="5159"/>
      <c r="AO253" s="485"/>
      <c r="AP253" s="2132"/>
      <c r="AQ253" s="5207"/>
      <c r="AR253" s="2135"/>
      <c r="AS253" s="2135"/>
      <c r="AT253" s="2132"/>
      <c r="AU253" s="2132"/>
      <c r="AV253" s="5209" t="s">
        <v>141</v>
      </c>
      <c r="AW253" s="5095"/>
    </row>
    <row r="254" spans="1:49" x14ac:dyDescent="0.25">
      <c r="A254" s="7203"/>
      <c r="B254" s="7215" t="s">
        <v>781</v>
      </c>
      <c r="C254" s="7216"/>
      <c r="D254" s="5216">
        <f t="shared" si="35"/>
        <v>0</v>
      </c>
      <c r="E254" s="5216">
        <f t="shared" si="40"/>
        <v>0</v>
      </c>
      <c r="F254" s="5216">
        <f t="shared" si="40"/>
        <v>0</v>
      </c>
      <c r="G254" s="4966"/>
      <c r="H254" s="4966"/>
      <c r="I254" s="4966"/>
      <c r="J254" s="4966"/>
      <c r="K254" s="4966"/>
      <c r="L254" s="4966"/>
      <c r="M254" s="4966"/>
      <c r="N254" s="4966"/>
      <c r="O254" s="4966"/>
      <c r="P254" s="4966"/>
      <c r="Q254" s="4966"/>
      <c r="R254" s="4966"/>
      <c r="S254" s="4966"/>
      <c r="T254" s="4966"/>
      <c r="U254" s="4966"/>
      <c r="V254" s="4966"/>
      <c r="W254" s="4966"/>
      <c r="X254" s="4966"/>
      <c r="Y254" s="4966"/>
      <c r="Z254" s="4966"/>
      <c r="AA254" s="4966"/>
      <c r="AB254" s="4966"/>
      <c r="AC254" s="4966"/>
      <c r="AD254" s="4966"/>
      <c r="AE254" s="4966"/>
      <c r="AF254" s="4966"/>
      <c r="AG254" s="4966"/>
      <c r="AH254" s="4966"/>
      <c r="AI254" s="4966"/>
      <c r="AJ254" s="4966"/>
      <c r="AK254" s="4966"/>
      <c r="AL254" s="4966"/>
      <c r="AM254" s="4966"/>
      <c r="AN254" s="5217"/>
      <c r="AO254" s="5177"/>
      <c r="AP254" s="4966"/>
      <c r="AQ254" s="5218"/>
      <c r="AR254" s="2135"/>
      <c r="AS254" s="2135"/>
      <c r="AT254" s="4966"/>
      <c r="AU254" s="4966"/>
      <c r="AV254" s="5219" t="s">
        <v>141</v>
      </c>
      <c r="AW254" s="5095"/>
    </row>
    <row r="255" spans="1:49" x14ac:dyDescent="0.25">
      <c r="A255" s="7195" t="s">
        <v>782</v>
      </c>
      <c r="B255" s="7196"/>
      <c r="C255" s="7197"/>
      <c r="D255" s="5158">
        <f t="shared" si="35"/>
        <v>0</v>
      </c>
      <c r="E255" s="5158">
        <f t="shared" si="40"/>
        <v>0</v>
      </c>
      <c r="F255" s="5158">
        <f t="shared" si="40"/>
        <v>0</v>
      </c>
      <c r="G255" s="2132"/>
      <c r="H255" s="2132"/>
      <c r="I255" s="2132"/>
      <c r="J255" s="2132"/>
      <c r="K255" s="2132"/>
      <c r="L255" s="2132"/>
      <c r="M255" s="2132"/>
      <c r="N255" s="2132"/>
      <c r="O255" s="2132"/>
      <c r="P255" s="2132"/>
      <c r="Q255" s="2132"/>
      <c r="R255" s="2132"/>
      <c r="S255" s="2132"/>
      <c r="T255" s="2132"/>
      <c r="U255" s="2132"/>
      <c r="V255" s="2132"/>
      <c r="W255" s="2132"/>
      <c r="X255" s="2132"/>
      <c r="Y255" s="2132"/>
      <c r="Z255" s="2132"/>
      <c r="AA255" s="2132"/>
      <c r="AB255" s="2132"/>
      <c r="AC255" s="2132"/>
      <c r="AD255" s="2132"/>
      <c r="AE255" s="2132"/>
      <c r="AF255" s="2132"/>
      <c r="AG255" s="2132"/>
      <c r="AH255" s="2132"/>
      <c r="AI255" s="2132"/>
      <c r="AJ255" s="2132"/>
      <c r="AK255" s="2132"/>
      <c r="AL255" s="2132"/>
      <c r="AM255" s="2132"/>
      <c r="AN255" s="5159"/>
      <c r="AO255" s="485"/>
      <c r="AP255" s="2132"/>
      <c r="AQ255" s="5207"/>
      <c r="AR255" s="5208"/>
      <c r="AS255" s="2132"/>
      <c r="AT255" s="2132"/>
      <c r="AU255" s="2132"/>
      <c r="AV255" s="5209" t="s">
        <v>141</v>
      </c>
      <c r="AW255" s="5095"/>
    </row>
    <row r="256" spans="1:49" x14ac:dyDescent="0.25">
      <c r="A256" s="7198" t="s">
        <v>783</v>
      </c>
      <c r="B256" s="7199"/>
      <c r="C256" s="7200"/>
      <c r="D256" s="5132">
        <f t="shared" si="35"/>
        <v>0</v>
      </c>
      <c r="E256" s="5132">
        <f t="shared" si="40"/>
        <v>0</v>
      </c>
      <c r="F256" s="5132">
        <f t="shared" si="40"/>
        <v>0</v>
      </c>
      <c r="G256" s="2133"/>
      <c r="H256" s="2133"/>
      <c r="I256" s="2133"/>
      <c r="J256" s="2133"/>
      <c r="K256" s="2133"/>
      <c r="L256" s="2133"/>
      <c r="M256" s="2133"/>
      <c r="N256" s="2133"/>
      <c r="O256" s="2133"/>
      <c r="P256" s="2133"/>
      <c r="Q256" s="2133"/>
      <c r="R256" s="2133"/>
      <c r="S256" s="2133"/>
      <c r="T256" s="2133"/>
      <c r="U256" s="2133"/>
      <c r="V256" s="2133"/>
      <c r="W256" s="2133"/>
      <c r="X256" s="2133"/>
      <c r="Y256" s="2133"/>
      <c r="Z256" s="2133"/>
      <c r="AA256" s="2133"/>
      <c r="AB256" s="2133"/>
      <c r="AC256" s="2133"/>
      <c r="AD256" s="2133"/>
      <c r="AE256" s="2133"/>
      <c r="AF256" s="2133"/>
      <c r="AG256" s="2133"/>
      <c r="AH256" s="2133"/>
      <c r="AI256" s="2133"/>
      <c r="AJ256" s="2133"/>
      <c r="AK256" s="2133"/>
      <c r="AL256" s="2133"/>
      <c r="AM256" s="2133"/>
      <c r="AN256" s="5156"/>
      <c r="AO256" s="485"/>
      <c r="AP256" s="2132"/>
      <c r="AQ256" s="5207"/>
      <c r="AR256" s="4880"/>
      <c r="AS256" s="2133"/>
      <c r="AT256" s="2133"/>
      <c r="AU256" s="2133"/>
      <c r="AV256" s="2134" t="s">
        <v>141</v>
      </c>
      <c r="AW256" s="5095"/>
    </row>
    <row r="257" spans="1:49" x14ac:dyDescent="0.25">
      <c r="A257" s="7198" t="s">
        <v>784</v>
      </c>
      <c r="B257" s="7199"/>
      <c r="C257" s="7200"/>
      <c r="D257" s="5132">
        <f t="shared" si="35"/>
        <v>0</v>
      </c>
      <c r="E257" s="5132">
        <f t="shared" si="40"/>
        <v>0</v>
      </c>
      <c r="F257" s="5132">
        <f t="shared" si="40"/>
        <v>0</v>
      </c>
      <c r="G257" s="2133"/>
      <c r="H257" s="2133"/>
      <c r="I257" s="2133"/>
      <c r="J257" s="2133"/>
      <c r="K257" s="2133"/>
      <c r="L257" s="2133"/>
      <c r="M257" s="2133"/>
      <c r="N257" s="2133"/>
      <c r="O257" s="2133"/>
      <c r="P257" s="2133"/>
      <c r="Q257" s="2133"/>
      <c r="R257" s="2133"/>
      <c r="S257" s="2133"/>
      <c r="T257" s="2133"/>
      <c r="U257" s="2133"/>
      <c r="V257" s="2133"/>
      <c r="W257" s="2133"/>
      <c r="X257" s="2133"/>
      <c r="Y257" s="2133"/>
      <c r="Z257" s="2133"/>
      <c r="AA257" s="2133"/>
      <c r="AB257" s="2133"/>
      <c r="AC257" s="2133"/>
      <c r="AD257" s="2133"/>
      <c r="AE257" s="2133"/>
      <c r="AF257" s="2133"/>
      <c r="AG257" s="2133"/>
      <c r="AH257" s="2133"/>
      <c r="AI257" s="2133"/>
      <c r="AJ257" s="2133"/>
      <c r="AK257" s="2133"/>
      <c r="AL257" s="2133"/>
      <c r="AM257" s="2133"/>
      <c r="AN257" s="5156"/>
      <c r="AO257" s="485"/>
      <c r="AP257" s="2132"/>
      <c r="AQ257" s="5207"/>
      <c r="AR257" s="4880"/>
      <c r="AS257" s="2133"/>
      <c r="AT257" s="2133"/>
      <c r="AU257" s="2133"/>
      <c r="AV257" s="2134" t="s">
        <v>141</v>
      </c>
      <c r="AW257" s="5095"/>
    </row>
    <row r="258" spans="1:49" x14ac:dyDescent="0.25">
      <c r="A258" s="7198" t="s">
        <v>785</v>
      </c>
      <c r="B258" s="7199"/>
      <c r="C258" s="7200"/>
      <c r="D258" s="5132">
        <f t="shared" si="35"/>
        <v>0</v>
      </c>
      <c r="E258" s="5132">
        <f t="shared" si="40"/>
        <v>0</v>
      </c>
      <c r="F258" s="5132">
        <f t="shared" si="40"/>
        <v>0</v>
      </c>
      <c r="G258" s="2133"/>
      <c r="H258" s="2133"/>
      <c r="I258" s="2133"/>
      <c r="J258" s="2133"/>
      <c r="K258" s="2133"/>
      <c r="L258" s="2133"/>
      <c r="M258" s="2133"/>
      <c r="N258" s="2133"/>
      <c r="O258" s="2133"/>
      <c r="P258" s="2133"/>
      <c r="Q258" s="2133"/>
      <c r="R258" s="2133"/>
      <c r="S258" s="2133"/>
      <c r="T258" s="2133"/>
      <c r="U258" s="2133"/>
      <c r="V258" s="2133"/>
      <c r="W258" s="2133"/>
      <c r="X258" s="2133"/>
      <c r="Y258" s="2133"/>
      <c r="Z258" s="2133"/>
      <c r="AA258" s="2133"/>
      <c r="AB258" s="2133"/>
      <c r="AC258" s="2133"/>
      <c r="AD258" s="2133"/>
      <c r="AE258" s="2133"/>
      <c r="AF258" s="2133"/>
      <c r="AG258" s="2133"/>
      <c r="AH258" s="2133"/>
      <c r="AI258" s="2133"/>
      <c r="AJ258" s="2133"/>
      <c r="AK258" s="2133"/>
      <c r="AL258" s="2133"/>
      <c r="AM258" s="2133"/>
      <c r="AN258" s="5156"/>
      <c r="AO258" s="485"/>
      <c r="AP258" s="2132"/>
      <c r="AQ258" s="5207"/>
      <c r="AR258" s="4880"/>
      <c r="AS258" s="2133"/>
      <c r="AT258" s="2133"/>
      <c r="AU258" s="2133"/>
      <c r="AV258" s="2133" t="s">
        <v>141</v>
      </c>
      <c r="AW258" s="2133"/>
    </row>
    <row r="259" spans="1:49" x14ac:dyDescent="0.25">
      <c r="A259" s="7201" t="s">
        <v>786</v>
      </c>
      <c r="B259" s="5162" t="s">
        <v>787</v>
      </c>
      <c r="C259" s="5164"/>
      <c r="D259" s="5132">
        <f t="shared" si="35"/>
        <v>0</v>
      </c>
      <c r="E259" s="5132">
        <f t="shared" si="40"/>
        <v>0</v>
      </c>
      <c r="F259" s="5132">
        <f t="shared" si="40"/>
        <v>0</v>
      </c>
      <c r="G259" s="2130"/>
      <c r="H259" s="2130"/>
      <c r="I259" s="2130"/>
      <c r="J259" s="2130"/>
      <c r="K259" s="2130"/>
      <c r="L259" s="2130"/>
      <c r="M259" s="2130"/>
      <c r="N259" s="2130"/>
      <c r="O259" s="2130"/>
      <c r="P259" s="2130"/>
      <c r="Q259" s="2130"/>
      <c r="R259" s="2130"/>
      <c r="S259" s="2130"/>
      <c r="T259" s="2130"/>
      <c r="U259" s="2130"/>
      <c r="V259" s="2130"/>
      <c r="W259" s="2130"/>
      <c r="X259" s="2130"/>
      <c r="Y259" s="2130"/>
      <c r="Z259" s="2130"/>
      <c r="AA259" s="2130"/>
      <c r="AB259" s="2130"/>
      <c r="AC259" s="2130"/>
      <c r="AD259" s="2130"/>
      <c r="AE259" s="2130"/>
      <c r="AF259" s="2130"/>
      <c r="AG259" s="2130"/>
      <c r="AH259" s="2130"/>
      <c r="AI259" s="2130"/>
      <c r="AJ259" s="2130"/>
      <c r="AK259" s="2130"/>
      <c r="AL259" s="2130"/>
      <c r="AM259" s="2130"/>
      <c r="AN259" s="5134"/>
      <c r="AO259" s="5136"/>
      <c r="AP259" s="2130"/>
      <c r="AQ259" s="2130"/>
      <c r="AR259" s="2130"/>
      <c r="AS259" s="476"/>
      <c r="AT259" s="5095"/>
      <c r="AU259" s="2133"/>
      <c r="AV259" s="2133"/>
      <c r="AW259" s="2133"/>
    </row>
    <row r="260" spans="1:49" x14ac:dyDescent="0.25">
      <c r="A260" s="7202"/>
      <c r="B260" s="5162" t="s">
        <v>788</v>
      </c>
      <c r="C260" s="5163"/>
      <c r="D260" s="5132">
        <f t="shared" si="35"/>
        <v>0</v>
      </c>
      <c r="E260" s="5132">
        <f t="shared" si="40"/>
        <v>0</v>
      </c>
      <c r="F260" s="5132">
        <f t="shared" si="40"/>
        <v>0</v>
      </c>
      <c r="G260" s="2130"/>
      <c r="H260" s="2130"/>
      <c r="I260" s="2130"/>
      <c r="J260" s="2130"/>
      <c r="K260" s="2130"/>
      <c r="L260" s="2130"/>
      <c r="M260" s="2130"/>
      <c r="N260" s="2130"/>
      <c r="O260" s="2130"/>
      <c r="P260" s="2130"/>
      <c r="Q260" s="2130"/>
      <c r="R260" s="2130"/>
      <c r="S260" s="2130"/>
      <c r="T260" s="2130"/>
      <c r="U260" s="2130"/>
      <c r="V260" s="2130"/>
      <c r="W260" s="2130"/>
      <c r="X260" s="2130"/>
      <c r="Y260" s="2130"/>
      <c r="Z260" s="2130"/>
      <c r="AA260" s="2130"/>
      <c r="AB260" s="2130"/>
      <c r="AC260" s="2130"/>
      <c r="AD260" s="2130"/>
      <c r="AE260" s="2130"/>
      <c r="AF260" s="2130"/>
      <c r="AG260" s="2130"/>
      <c r="AH260" s="2130"/>
      <c r="AI260" s="2130"/>
      <c r="AJ260" s="2130"/>
      <c r="AK260" s="2130"/>
      <c r="AL260" s="2130"/>
      <c r="AM260" s="2130"/>
      <c r="AN260" s="5134"/>
      <c r="AO260" s="5136"/>
      <c r="AP260" s="2130"/>
      <c r="AQ260" s="2130"/>
      <c r="AR260" s="2130"/>
      <c r="AS260" s="476"/>
      <c r="AT260" s="5095"/>
      <c r="AU260" s="2133"/>
      <c r="AV260" s="2133"/>
      <c r="AW260" s="2133"/>
    </row>
    <row r="261" spans="1:49" x14ac:dyDescent="0.25">
      <c r="A261" s="7202"/>
      <c r="B261" s="5162" t="s">
        <v>789</v>
      </c>
      <c r="C261" s="5164"/>
      <c r="D261" s="5132">
        <f t="shared" si="35"/>
        <v>0</v>
      </c>
      <c r="E261" s="5132">
        <f t="shared" si="40"/>
        <v>0</v>
      </c>
      <c r="F261" s="5132">
        <f t="shared" si="40"/>
        <v>0</v>
      </c>
      <c r="G261" s="2130"/>
      <c r="H261" s="2130"/>
      <c r="I261" s="2130"/>
      <c r="J261" s="2130"/>
      <c r="K261" s="2130"/>
      <c r="L261" s="2130"/>
      <c r="M261" s="2130"/>
      <c r="N261" s="2130"/>
      <c r="O261" s="2130"/>
      <c r="P261" s="2130"/>
      <c r="Q261" s="2130"/>
      <c r="R261" s="2130"/>
      <c r="S261" s="2130"/>
      <c r="T261" s="2130"/>
      <c r="U261" s="2130"/>
      <c r="V261" s="2130"/>
      <c r="W261" s="2130"/>
      <c r="X261" s="2130"/>
      <c r="Y261" s="2130"/>
      <c r="Z261" s="2130"/>
      <c r="AA261" s="2130"/>
      <c r="AB261" s="2130"/>
      <c r="AC261" s="2130"/>
      <c r="AD261" s="2130"/>
      <c r="AE261" s="2130"/>
      <c r="AF261" s="2130"/>
      <c r="AG261" s="2130"/>
      <c r="AH261" s="2130"/>
      <c r="AI261" s="2130"/>
      <c r="AJ261" s="2130"/>
      <c r="AK261" s="2130"/>
      <c r="AL261" s="2130"/>
      <c r="AM261" s="2130"/>
      <c r="AN261" s="5134"/>
      <c r="AO261" s="5136"/>
      <c r="AP261" s="2130"/>
      <c r="AQ261" s="2130"/>
      <c r="AR261" s="2130"/>
      <c r="AS261" s="476"/>
      <c r="AT261" s="5095"/>
      <c r="AU261" s="2133"/>
      <c r="AV261" s="2133"/>
      <c r="AW261" s="2133"/>
    </row>
    <row r="262" spans="1:49" ht="28.5" customHeight="1" x14ac:dyDescent="0.25">
      <c r="A262" s="7202"/>
      <c r="B262" s="5162" t="s">
        <v>790</v>
      </c>
      <c r="C262" s="5164"/>
      <c r="D262" s="5132">
        <f t="shared" si="35"/>
        <v>0</v>
      </c>
      <c r="E262" s="5132">
        <f t="shared" si="40"/>
        <v>0</v>
      </c>
      <c r="F262" s="5132">
        <f t="shared" si="40"/>
        <v>0</v>
      </c>
      <c r="G262" s="2130"/>
      <c r="H262" s="2130"/>
      <c r="I262" s="2130"/>
      <c r="J262" s="2130"/>
      <c r="K262" s="2130"/>
      <c r="L262" s="2130"/>
      <c r="M262" s="2130"/>
      <c r="N262" s="2130"/>
      <c r="O262" s="2130"/>
      <c r="P262" s="2130"/>
      <c r="Q262" s="2130"/>
      <c r="R262" s="2130"/>
      <c r="S262" s="2130"/>
      <c r="T262" s="2130"/>
      <c r="U262" s="2130"/>
      <c r="V262" s="2130"/>
      <c r="W262" s="2130"/>
      <c r="X262" s="2130"/>
      <c r="Y262" s="2130"/>
      <c r="Z262" s="2130"/>
      <c r="AA262" s="2130"/>
      <c r="AB262" s="2130"/>
      <c r="AC262" s="2130"/>
      <c r="AD262" s="2130"/>
      <c r="AE262" s="2130"/>
      <c r="AF262" s="2130"/>
      <c r="AG262" s="2130"/>
      <c r="AH262" s="2130"/>
      <c r="AI262" s="2130"/>
      <c r="AJ262" s="2130"/>
      <c r="AK262" s="2130"/>
      <c r="AL262" s="2130"/>
      <c r="AM262" s="2130"/>
      <c r="AN262" s="5134"/>
      <c r="AO262" s="5136"/>
      <c r="AP262" s="2130"/>
      <c r="AQ262" s="2130"/>
      <c r="AR262" s="2130"/>
      <c r="AS262" s="476"/>
      <c r="AT262" s="5095"/>
      <c r="AU262" s="2133"/>
      <c r="AV262" s="2133"/>
      <c r="AW262" s="2133"/>
    </row>
    <row r="263" spans="1:49" ht="30.75" customHeight="1" x14ac:dyDescent="0.25">
      <c r="A263" s="7203"/>
      <c r="B263" s="5162" t="s">
        <v>791</v>
      </c>
      <c r="C263" s="5164"/>
      <c r="D263" s="5132">
        <f t="shared" si="35"/>
        <v>0</v>
      </c>
      <c r="E263" s="5132">
        <f t="shared" si="40"/>
        <v>0</v>
      </c>
      <c r="F263" s="5132">
        <f t="shared" si="40"/>
        <v>0</v>
      </c>
      <c r="G263" s="2130"/>
      <c r="H263" s="2130"/>
      <c r="I263" s="2130"/>
      <c r="J263" s="2130"/>
      <c r="K263" s="2130"/>
      <c r="L263" s="2130"/>
      <c r="M263" s="2130"/>
      <c r="N263" s="2130"/>
      <c r="O263" s="2130"/>
      <c r="P263" s="2130"/>
      <c r="Q263" s="2130"/>
      <c r="R263" s="2130"/>
      <c r="S263" s="2130"/>
      <c r="T263" s="2130"/>
      <c r="U263" s="2130"/>
      <c r="V263" s="2130"/>
      <c r="W263" s="2130"/>
      <c r="X263" s="2130"/>
      <c r="Y263" s="2130"/>
      <c r="Z263" s="2130"/>
      <c r="AA263" s="2130"/>
      <c r="AB263" s="2130"/>
      <c r="AC263" s="2130"/>
      <c r="AD263" s="2130"/>
      <c r="AE263" s="2130"/>
      <c r="AF263" s="2130"/>
      <c r="AG263" s="2130"/>
      <c r="AH263" s="2130"/>
      <c r="AI263" s="2130"/>
      <c r="AJ263" s="2130"/>
      <c r="AK263" s="2130"/>
      <c r="AL263" s="2130"/>
      <c r="AM263" s="2130"/>
      <c r="AN263" s="5134"/>
      <c r="AO263" s="5136"/>
      <c r="AP263" s="2130"/>
      <c r="AQ263" s="2130"/>
      <c r="AR263" s="2130"/>
      <c r="AS263" s="476"/>
      <c r="AT263" s="5095"/>
      <c r="AU263" s="2133"/>
      <c r="AV263" s="2133"/>
      <c r="AW263" s="2133"/>
    </row>
    <row r="264" spans="1:49" x14ac:dyDescent="0.25">
      <c r="A264" s="5220" t="s">
        <v>792</v>
      </c>
      <c r="B264" s="5221"/>
      <c r="C264" s="500"/>
      <c r="D264" s="5165">
        <f t="shared" si="35"/>
        <v>0</v>
      </c>
      <c r="E264" s="5166">
        <f>SUM(G264+I264+K264+M264+O264+Q264+S264+U264+W264+Y264+AA264+AC264+AE264+AG264+AI264+AK264+AM264)</f>
        <v>0</v>
      </c>
      <c r="F264" s="486">
        <f t="shared" si="40"/>
        <v>0</v>
      </c>
      <c r="G264" s="2138"/>
      <c r="H264" s="488"/>
      <c r="I264" s="2138"/>
      <c r="J264" s="488"/>
      <c r="K264" s="2138"/>
      <c r="L264" s="488"/>
      <c r="M264" s="2138"/>
      <c r="N264" s="488"/>
      <c r="O264" s="2138"/>
      <c r="P264" s="488"/>
      <c r="Q264" s="2138"/>
      <c r="R264" s="488"/>
      <c r="S264" s="2138"/>
      <c r="T264" s="488"/>
      <c r="U264" s="2138"/>
      <c r="V264" s="488"/>
      <c r="W264" s="2138"/>
      <c r="X264" s="488"/>
      <c r="Y264" s="2138"/>
      <c r="Z264" s="488"/>
      <c r="AA264" s="2138"/>
      <c r="AB264" s="488"/>
      <c r="AC264" s="2138"/>
      <c r="AD264" s="488"/>
      <c r="AE264" s="2138"/>
      <c r="AF264" s="488"/>
      <c r="AG264" s="2138"/>
      <c r="AH264" s="488"/>
      <c r="AI264" s="2138"/>
      <c r="AJ264" s="488"/>
      <c r="AK264" s="2138"/>
      <c r="AL264" s="488"/>
      <c r="AM264" s="2138"/>
      <c r="AN264" s="489"/>
      <c r="AO264" s="501"/>
      <c r="AP264" s="2366"/>
      <c r="AQ264" s="2136"/>
      <c r="AR264" s="488"/>
      <c r="AS264" s="5168"/>
      <c r="AT264" s="2138"/>
      <c r="AU264" s="2133"/>
      <c r="AV264" s="2133"/>
      <c r="AW264" s="2133"/>
    </row>
    <row r="265" spans="1:49" x14ac:dyDescent="0.25">
      <c r="A265" s="7204" t="s">
        <v>793</v>
      </c>
      <c r="B265" s="7205"/>
      <c r="C265" s="7206"/>
      <c r="D265" s="5126">
        <f t="shared" si="35"/>
        <v>0</v>
      </c>
      <c r="E265" s="5126">
        <f>SUM(G265+I265+K265+M265+O265+Q265+S265+U265+W265+Y265+AA265+AC265+AE265+AG265+AI265+AK1254+AM265)</f>
        <v>0</v>
      </c>
      <c r="F265" s="5126">
        <f>SUM(H265+J265+L265+N265+P265+R265+T265+V265+X265+Z265+AB265+AD265+AF265+AH265+AJ265+AL265+AN265)</f>
        <v>0</v>
      </c>
      <c r="G265" s="2128"/>
      <c r="H265" s="2128"/>
      <c r="I265" s="2128"/>
      <c r="J265" s="2128"/>
      <c r="K265" s="2128"/>
      <c r="L265" s="2128"/>
      <c r="M265" s="2128"/>
      <c r="N265" s="2128"/>
      <c r="O265" s="2128"/>
      <c r="P265" s="2128"/>
      <c r="Q265" s="2128"/>
      <c r="R265" s="2128"/>
      <c r="S265" s="2128"/>
      <c r="T265" s="2128"/>
      <c r="U265" s="2128"/>
      <c r="V265" s="2128"/>
      <c r="W265" s="2128"/>
      <c r="X265" s="2128"/>
      <c r="Y265" s="2128"/>
      <c r="Z265" s="2128"/>
      <c r="AA265" s="2128"/>
      <c r="AB265" s="2128"/>
      <c r="AC265" s="2128"/>
      <c r="AD265" s="2128"/>
      <c r="AE265" s="2128"/>
      <c r="AF265" s="2128"/>
      <c r="AG265" s="2128"/>
      <c r="AH265" s="2128"/>
      <c r="AI265" s="2128"/>
      <c r="AJ265" s="2128"/>
      <c r="AK265" s="2128"/>
      <c r="AL265" s="2128"/>
      <c r="AM265" s="2128"/>
      <c r="AN265" s="5137"/>
      <c r="AO265" s="5177"/>
      <c r="AP265" s="4966"/>
      <c r="AQ265" s="5218"/>
      <c r="AR265" s="5222"/>
      <c r="AS265" s="5223"/>
      <c r="AT265" s="2128"/>
      <c r="AU265" s="2133"/>
      <c r="AV265" s="2133" t="s">
        <v>141</v>
      </c>
      <c r="AW265" s="2133"/>
    </row>
    <row r="266" spans="1:49" x14ac:dyDescent="0.25">
      <c r="A266" s="217" t="s">
        <v>799</v>
      </c>
      <c r="B266" s="413"/>
      <c r="C266" s="502"/>
      <c r="D266" s="503"/>
      <c r="E266" s="503"/>
      <c r="F266" s="503"/>
      <c r="G266" s="504"/>
      <c r="H266" s="504"/>
      <c r="I266" s="504"/>
      <c r="J266" s="504"/>
      <c r="K266" s="504"/>
      <c r="L266" s="504"/>
      <c r="M266" s="504"/>
      <c r="N266" s="504"/>
      <c r="O266" s="504"/>
      <c r="P266" s="504"/>
      <c r="Q266" s="504"/>
      <c r="R266" s="504"/>
      <c r="S266" s="504"/>
      <c r="T266" s="505"/>
      <c r="U266" s="505"/>
      <c r="V266" s="505"/>
      <c r="W266" s="505"/>
      <c r="X266" s="410"/>
      <c r="Y266" s="410"/>
      <c r="Z266" s="410"/>
      <c r="AA266" s="410"/>
      <c r="AB266" s="410"/>
      <c r="AC266" s="410"/>
      <c r="AD266" s="410"/>
      <c r="AE266" s="410"/>
      <c r="AF266" s="410"/>
      <c r="AG266" s="410"/>
      <c r="AH266" s="410"/>
      <c r="AI266" s="410"/>
      <c r="AJ266" s="410"/>
      <c r="AK266" s="410"/>
      <c r="AL266" s="410"/>
      <c r="AM266" s="410"/>
      <c r="AN266" s="410"/>
      <c r="AO266" s="410"/>
      <c r="AP266" s="410"/>
      <c r="AQ266" s="410"/>
      <c r="AR266" s="410"/>
      <c r="AS266" s="410"/>
    </row>
    <row r="267" spans="1:49" x14ac:dyDescent="0.25">
      <c r="A267" s="7192" t="s">
        <v>218</v>
      </c>
      <c r="B267" s="7193"/>
      <c r="C267" s="7194" t="s">
        <v>50</v>
      </c>
      <c r="D267" s="7194"/>
      <c r="E267" s="7194"/>
      <c r="F267" s="7152" t="s">
        <v>256</v>
      </c>
      <c r="G267" s="7191"/>
      <c r="H267" s="7152" t="s">
        <v>800</v>
      </c>
      <c r="I267" s="7191"/>
      <c r="J267" s="7152" t="s">
        <v>801</v>
      </c>
      <c r="K267" s="7191"/>
      <c r="L267" s="7152" t="s">
        <v>802</v>
      </c>
      <c r="M267" s="7191"/>
      <c r="N267" s="7152" t="s">
        <v>803</v>
      </c>
      <c r="O267" s="7191"/>
      <c r="P267" s="7152" t="s">
        <v>804</v>
      </c>
      <c r="Q267" s="7191"/>
      <c r="R267" s="7152" t="s">
        <v>805</v>
      </c>
      <c r="S267" s="7191"/>
      <c r="T267" s="7152" t="s">
        <v>806</v>
      </c>
      <c r="U267" s="7191"/>
      <c r="V267" s="7152" t="s">
        <v>807</v>
      </c>
      <c r="W267" s="7191"/>
      <c r="X267" s="7152" t="s">
        <v>808</v>
      </c>
      <c r="Y267" s="7191"/>
      <c r="Z267" s="7152" t="s">
        <v>809</v>
      </c>
      <c r="AA267" s="7191"/>
      <c r="AB267" s="7152" t="s">
        <v>810</v>
      </c>
      <c r="AC267" s="7191"/>
      <c r="AD267" s="7152" t="s">
        <v>811</v>
      </c>
      <c r="AE267" s="7191"/>
      <c r="AF267" s="7152" t="s">
        <v>812</v>
      </c>
      <c r="AG267" s="7191"/>
      <c r="AH267" s="7152" t="s">
        <v>813</v>
      </c>
      <c r="AI267" s="7191"/>
      <c r="AJ267" s="7152" t="s">
        <v>814</v>
      </c>
      <c r="AK267" s="7191"/>
      <c r="AL267" s="505"/>
      <c r="AM267" s="505"/>
      <c r="AN267" s="505"/>
      <c r="AO267" s="506"/>
      <c r="AP267" s="505"/>
      <c r="AQ267" s="505"/>
      <c r="AR267" s="505"/>
      <c r="AS267" s="474"/>
    </row>
    <row r="268" spans="1:49" x14ac:dyDescent="0.25">
      <c r="A268" s="7144"/>
      <c r="B268" s="7145"/>
      <c r="C268" s="5224" t="s">
        <v>55</v>
      </c>
      <c r="D268" s="5225" t="s">
        <v>81</v>
      </c>
      <c r="E268" s="5226" t="s">
        <v>56</v>
      </c>
      <c r="F268" s="5227" t="s">
        <v>81</v>
      </c>
      <c r="G268" s="5228" t="s">
        <v>56</v>
      </c>
      <c r="H268" s="5227" t="s">
        <v>81</v>
      </c>
      <c r="I268" s="5228" t="s">
        <v>56</v>
      </c>
      <c r="J268" s="5227" t="s">
        <v>81</v>
      </c>
      <c r="K268" s="5228" t="s">
        <v>56</v>
      </c>
      <c r="L268" s="5227" t="s">
        <v>81</v>
      </c>
      <c r="M268" s="5228" t="s">
        <v>56</v>
      </c>
      <c r="N268" s="5227" t="s">
        <v>81</v>
      </c>
      <c r="O268" s="5228" t="s">
        <v>56</v>
      </c>
      <c r="P268" s="5227" t="s">
        <v>81</v>
      </c>
      <c r="Q268" s="5228" t="s">
        <v>56</v>
      </c>
      <c r="R268" s="5227" t="s">
        <v>81</v>
      </c>
      <c r="S268" s="5228" t="s">
        <v>56</v>
      </c>
      <c r="T268" s="5227" t="s">
        <v>81</v>
      </c>
      <c r="U268" s="5228" t="s">
        <v>56</v>
      </c>
      <c r="V268" s="5227" t="s">
        <v>81</v>
      </c>
      <c r="W268" s="5228" t="s">
        <v>56</v>
      </c>
      <c r="X268" s="5227" t="s">
        <v>81</v>
      </c>
      <c r="Y268" s="5228" t="s">
        <v>56</v>
      </c>
      <c r="Z268" s="5227" t="s">
        <v>81</v>
      </c>
      <c r="AA268" s="5228" t="s">
        <v>56</v>
      </c>
      <c r="AB268" s="5227" t="s">
        <v>81</v>
      </c>
      <c r="AC268" s="5228" t="s">
        <v>56</v>
      </c>
      <c r="AD268" s="5227" t="s">
        <v>81</v>
      </c>
      <c r="AE268" s="5228" t="s">
        <v>56</v>
      </c>
      <c r="AF268" s="5227" t="s">
        <v>81</v>
      </c>
      <c r="AG268" s="5228" t="s">
        <v>56</v>
      </c>
      <c r="AH268" s="5227" t="s">
        <v>81</v>
      </c>
      <c r="AI268" s="5228" t="s">
        <v>56</v>
      </c>
      <c r="AJ268" s="5227" t="s">
        <v>81</v>
      </c>
      <c r="AK268" s="5228" t="s">
        <v>56</v>
      </c>
      <c r="AL268" s="505"/>
      <c r="AM268" s="505"/>
      <c r="AN268" s="505"/>
      <c r="AO268" s="506"/>
      <c r="AP268" s="505"/>
      <c r="AQ268" s="505"/>
      <c r="AR268" s="505"/>
      <c r="AS268" s="474"/>
    </row>
    <row r="269" spans="1:49" x14ac:dyDescent="0.25">
      <c r="A269" s="7177" t="s">
        <v>815</v>
      </c>
      <c r="B269" s="5229" t="s">
        <v>729</v>
      </c>
      <c r="C269" s="5230">
        <f>SUM(D269+E269)</f>
        <v>0</v>
      </c>
      <c r="D269" s="414">
        <f>SUM(F269+H269+J269+L269+N269+P269+R269+T269+V269+X269+Z269+AB269+AD269+AF269+AH269+AJ269)</f>
        <v>0</v>
      </c>
      <c r="E269" s="5231">
        <f t="shared" ref="D269:E272" si="41">SUM(G269+I269+K269+M269+O269+Q269+S269+U269+W269+Y269+AA269+AC269+AE269+AG269+AI269+AK269)</f>
        <v>0</v>
      </c>
      <c r="F269" s="5100"/>
      <c r="G269" s="5101"/>
      <c r="H269" s="5100"/>
      <c r="I269" s="5101"/>
      <c r="J269" s="5100"/>
      <c r="K269" s="5101"/>
      <c r="L269" s="5100"/>
      <c r="M269" s="5101"/>
      <c r="N269" s="5100"/>
      <c r="O269" s="5101"/>
      <c r="P269" s="5100"/>
      <c r="Q269" s="5101"/>
      <c r="R269" s="5100"/>
      <c r="S269" s="5101"/>
      <c r="T269" s="5100"/>
      <c r="U269" s="5101"/>
      <c r="V269" s="5100"/>
      <c r="W269" s="5101"/>
      <c r="X269" s="5100"/>
      <c r="Y269" s="5101"/>
      <c r="Z269" s="5100"/>
      <c r="AA269" s="5101"/>
      <c r="AB269" s="5100"/>
      <c r="AC269" s="5101"/>
      <c r="AD269" s="5100"/>
      <c r="AE269" s="5101"/>
      <c r="AF269" s="5100"/>
      <c r="AG269" s="5101"/>
      <c r="AH269" s="5100"/>
      <c r="AI269" s="5101"/>
      <c r="AJ269" s="5100"/>
      <c r="AK269" s="5101"/>
      <c r="AL269" s="505"/>
      <c r="AM269" s="505"/>
      <c r="AN269" s="505"/>
      <c r="AO269" s="506"/>
      <c r="AP269" s="505"/>
      <c r="AQ269" s="505"/>
      <c r="AR269" s="505"/>
      <c r="AS269" s="412"/>
    </row>
    <row r="270" spans="1:49" x14ac:dyDescent="0.25">
      <c r="A270" s="7109"/>
      <c r="B270" s="5232" t="s">
        <v>699</v>
      </c>
      <c r="C270" s="5233">
        <f>SUM(D270+E270)</f>
        <v>0</v>
      </c>
      <c r="D270" s="5234">
        <f t="shared" si="41"/>
        <v>0</v>
      </c>
      <c r="E270" s="5235">
        <f t="shared" si="41"/>
        <v>0</v>
      </c>
      <c r="F270" s="4918"/>
      <c r="G270" s="4919"/>
      <c r="H270" s="4918"/>
      <c r="I270" s="4919"/>
      <c r="J270" s="4918"/>
      <c r="K270" s="4919"/>
      <c r="L270" s="4918"/>
      <c r="M270" s="4919"/>
      <c r="N270" s="4918"/>
      <c r="O270" s="4919"/>
      <c r="P270" s="4918"/>
      <c r="Q270" s="4919"/>
      <c r="R270" s="4918"/>
      <c r="S270" s="4919"/>
      <c r="T270" s="4918"/>
      <c r="U270" s="4919"/>
      <c r="V270" s="4918"/>
      <c r="W270" s="4919"/>
      <c r="X270" s="4918"/>
      <c r="Y270" s="4919"/>
      <c r="Z270" s="4918"/>
      <c r="AA270" s="4919"/>
      <c r="AB270" s="4918"/>
      <c r="AC270" s="4919"/>
      <c r="AD270" s="4918"/>
      <c r="AE270" s="4919"/>
      <c r="AF270" s="4918"/>
      <c r="AG270" s="4919"/>
      <c r="AH270" s="4918"/>
      <c r="AI270" s="4919"/>
      <c r="AJ270" s="4918"/>
      <c r="AK270" s="4919"/>
      <c r="AL270" s="505"/>
      <c r="AM270" s="505"/>
      <c r="AN270" s="505"/>
      <c r="AO270" s="506"/>
      <c r="AP270" s="505"/>
      <c r="AQ270" s="505"/>
      <c r="AR270" s="505"/>
      <c r="AS270" s="412"/>
    </row>
    <row r="271" spans="1:49" x14ac:dyDescent="0.25">
      <c r="A271" s="7177" t="s">
        <v>816</v>
      </c>
      <c r="B271" s="5229" t="s">
        <v>729</v>
      </c>
      <c r="C271" s="5230">
        <f>SUM(D271+E271)</f>
        <v>0</v>
      </c>
      <c r="D271" s="414">
        <f t="shared" si="41"/>
        <v>0</v>
      </c>
      <c r="E271" s="5231">
        <f t="shared" si="41"/>
        <v>0</v>
      </c>
      <c r="F271" s="5100"/>
      <c r="G271" s="5101"/>
      <c r="H271" s="5100"/>
      <c r="I271" s="5101"/>
      <c r="J271" s="5100"/>
      <c r="K271" s="5101"/>
      <c r="L271" s="5100"/>
      <c r="M271" s="5101"/>
      <c r="N271" s="5100"/>
      <c r="O271" s="5101"/>
      <c r="P271" s="5100"/>
      <c r="Q271" s="5101"/>
      <c r="R271" s="5100"/>
      <c r="S271" s="5101"/>
      <c r="T271" s="5100"/>
      <c r="U271" s="5101"/>
      <c r="V271" s="5100"/>
      <c r="W271" s="5101"/>
      <c r="X271" s="5100"/>
      <c r="Y271" s="5101"/>
      <c r="Z271" s="5100"/>
      <c r="AA271" s="5101"/>
      <c r="AB271" s="5100"/>
      <c r="AC271" s="5101"/>
      <c r="AD271" s="5100"/>
      <c r="AE271" s="5101"/>
      <c r="AF271" s="5100"/>
      <c r="AG271" s="5101"/>
      <c r="AH271" s="5100"/>
      <c r="AI271" s="5101"/>
      <c r="AJ271" s="5100"/>
      <c r="AK271" s="5101"/>
      <c r="AL271" s="505"/>
      <c r="AM271" s="505"/>
      <c r="AN271" s="505"/>
      <c r="AO271" s="506"/>
      <c r="AP271" s="505"/>
      <c r="AQ271" s="505"/>
      <c r="AR271" s="505"/>
      <c r="AS271" s="412"/>
    </row>
    <row r="272" spans="1:49" x14ac:dyDescent="0.25">
      <c r="A272" s="7109"/>
      <c r="B272" s="5232" t="s">
        <v>699</v>
      </c>
      <c r="C272" s="5236">
        <f>SUM(D272+E272)</f>
        <v>0</v>
      </c>
      <c r="D272" s="4916">
        <f t="shared" si="41"/>
        <v>0</v>
      </c>
      <c r="E272" s="5237">
        <f>SUM(G272+I272+K272+M272+O272+Q272+S272+U272+W272+Y272+AA272+AC272+AE272+AG272+AI272+AK272)</f>
        <v>0</v>
      </c>
      <c r="F272" s="5109"/>
      <c r="G272" s="5110"/>
      <c r="H272" s="5109"/>
      <c r="I272" s="5110"/>
      <c r="J272" s="5109"/>
      <c r="K272" s="5110"/>
      <c r="L272" s="5109"/>
      <c r="M272" s="5110"/>
      <c r="N272" s="5109"/>
      <c r="O272" s="5110"/>
      <c r="P272" s="5109"/>
      <c r="Q272" s="5110"/>
      <c r="R272" s="5109"/>
      <c r="S272" s="5110"/>
      <c r="T272" s="5109"/>
      <c r="U272" s="5110"/>
      <c r="V272" s="5109"/>
      <c r="W272" s="5110"/>
      <c r="X272" s="5109"/>
      <c r="Y272" s="5110"/>
      <c r="Z272" s="5109"/>
      <c r="AA272" s="5110"/>
      <c r="AB272" s="5109"/>
      <c r="AC272" s="5110"/>
      <c r="AD272" s="5109"/>
      <c r="AE272" s="5110"/>
      <c r="AF272" s="5109"/>
      <c r="AG272" s="5110"/>
      <c r="AH272" s="5109"/>
      <c r="AI272" s="5110"/>
      <c r="AJ272" s="5109"/>
      <c r="AK272" s="5110"/>
      <c r="AL272" s="505"/>
      <c r="AM272" s="505"/>
      <c r="AN272" s="505"/>
      <c r="AO272" s="506"/>
      <c r="AP272" s="505"/>
      <c r="AQ272" s="505"/>
      <c r="AR272" s="505"/>
      <c r="AS272" s="412"/>
    </row>
    <row r="273" spans="1:47" ht="15.75" x14ac:dyDescent="0.25">
      <c r="A273" s="507" t="s">
        <v>817</v>
      </c>
      <c r="B273" s="395"/>
      <c r="C273" s="395"/>
      <c r="D273" s="395"/>
      <c r="E273" s="395"/>
      <c r="F273" s="395"/>
      <c r="G273" s="395"/>
      <c r="H273" s="395"/>
      <c r="I273" s="395"/>
      <c r="J273" s="395"/>
      <c r="K273" s="395"/>
      <c r="L273" s="395"/>
      <c r="M273" s="93"/>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c r="AJ273" s="395"/>
      <c r="AK273" s="395"/>
      <c r="AL273" s="395"/>
      <c r="AM273" s="395"/>
      <c r="AN273" s="395"/>
      <c r="AO273" s="395"/>
      <c r="AP273" s="395"/>
      <c r="AQ273" s="395"/>
      <c r="AR273" s="395"/>
      <c r="AS273" s="395"/>
    </row>
    <row r="274" spans="1:47" x14ac:dyDescent="0.25">
      <c r="A274" s="7178" t="s">
        <v>818</v>
      </c>
      <c r="B274" s="7181" t="s">
        <v>819</v>
      </c>
      <c r="C274" s="7184" t="s">
        <v>5</v>
      </c>
      <c r="D274" s="7185"/>
      <c r="E274" s="7186"/>
      <c r="F274" s="7173" t="s">
        <v>820</v>
      </c>
      <c r="G274" s="7189"/>
      <c r="H274" s="7189"/>
      <c r="I274" s="7189"/>
      <c r="J274" s="7189"/>
      <c r="K274" s="7189"/>
      <c r="L274" s="7189"/>
      <c r="M274" s="7189"/>
      <c r="N274" s="7189"/>
      <c r="O274" s="7189"/>
      <c r="P274" s="7189"/>
      <c r="Q274" s="7189"/>
      <c r="R274" s="7189"/>
      <c r="S274" s="7189"/>
      <c r="T274" s="7189"/>
      <c r="U274" s="7189"/>
      <c r="V274" s="7189"/>
      <c r="W274" s="7189"/>
      <c r="X274" s="7189"/>
      <c r="Y274" s="7189"/>
      <c r="Z274" s="7189"/>
      <c r="AA274" s="7189"/>
      <c r="AB274" s="7189"/>
      <c r="AC274" s="7189"/>
      <c r="AD274" s="7189"/>
      <c r="AE274" s="7189"/>
      <c r="AF274" s="7189"/>
      <c r="AG274" s="7189"/>
      <c r="AH274" s="7189"/>
      <c r="AI274" s="7189"/>
      <c r="AJ274" s="7189"/>
      <c r="AK274" s="7174"/>
      <c r="AL274" s="7170" t="s">
        <v>821</v>
      </c>
      <c r="AM274" s="355"/>
      <c r="AN274" s="355"/>
      <c r="AO274" s="355"/>
      <c r="AP274" s="355"/>
      <c r="AQ274" s="355"/>
      <c r="AR274" s="355"/>
      <c r="AS274" s="355"/>
    </row>
    <row r="275" spans="1:47" x14ac:dyDescent="0.25">
      <c r="A275" s="7179"/>
      <c r="B275" s="7182"/>
      <c r="C275" s="7187"/>
      <c r="D275" s="7188"/>
      <c r="E275" s="7166"/>
      <c r="F275" s="7171" t="s">
        <v>510</v>
      </c>
      <c r="G275" s="7172"/>
      <c r="H275" s="7173" t="s">
        <v>511</v>
      </c>
      <c r="I275" s="7174"/>
      <c r="J275" s="7173" t="s">
        <v>72</v>
      </c>
      <c r="K275" s="7174"/>
      <c r="L275" s="7173" t="s">
        <v>14</v>
      </c>
      <c r="M275" s="7174"/>
      <c r="N275" s="7175" t="s">
        <v>15</v>
      </c>
      <c r="O275" s="7176"/>
      <c r="P275" s="7175" t="s">
        <v>16</v>
      </c>
      <c r="Q275" s="7176"/>
      <c r="R275" s="7175" t="s">
        <v>17</v>
      </c>
      <c r="S275" s="7176"/>
      <c r="T275" s="7175" t="s">
        <v>18</v>
      </c>
      <c r="U275" s="7176"/>
      <c r="V275" s="7175" t="s">
        <v>19</v>
      </c>
      <c r="W275" s="7176"/>
      <c r="X275" s="7175" t="s">
        <v>20</v>
      </c>
      <c r="Y275" s="7176"/>
      <c r="Z275" s="7175" t="s">
        <v>21</v>
      </c>
      <c r="AA275" s="7176"/>
      <c r="AB275" s="7175" t="s">
        <v>22</v>
      </c>
      <c r="AC275" s="7176"/>
      <c r="AD275" s="7175" t="s">
        <v>23</v>
      </c>
      <c r="AE275" s="7176"/>
      <c r="AF275" s="7175" t="s">
        <v>24</v>
      </c>
      <c r="AG275" s="7176"/>
      <c r="AH275" s="7175" t="s">
        <v>25</v>
      </c>
      <c r="AI275" s="7176"/>
      <c r="AJ275" s="7106" t="s">
        <v>26</v>
      </c>
      <c r="AK275" s="7190"/>
      <c r="AL275" s="7069"/>
      <c r="AM275" s="355"/>
      <c r="AN275" s="355"/>
      <c r="AO275" s="355"/>
      <c r="AP275" s="355"/>
      <c r="AQ275" s="355"/>
      <c r="AR275" s="355"/>
      <c r="AS275" s="355"/>
    </row>
    <row r="276" spans="1:47" x14ac:dyDescent="0.25">
      <c r="A276" s="7180"/>
      <c r="B276" s="7183"/>
      <c r="C276" s="5238" t="s">
        <v>55</v>
      </c>
      <c r="D276" s="5238" t="s">
        <v>81</v>
      </c>
      <c r="E276" s="5239" t="s">
        <v>56</v>
      </c>
      <c r="F276" s="5240" t="s">
        <v>81</v>
      </c>
      <c r="G276" s="5240" t="s">
        <v>56</v>
      </c>
      <c r="H276" s="5240" t="s">
        <v>81</v>
      </c>
      <c r="I276" s="5240" t="s">
        <v>56</v>
      </c>
      <c r="J276" s="5240" t="s">
        <v>81</v>
      </c>
      <c r="K276" s="5240" t="s">
        <v>56</v>
      </c>
      <c r="L276" s="5240" t="s">
        <v>81</v>
      </c>
      <c r="M276" s="5240" t="s">
        <v>56</v>
      </c>
      <c r="N276" s="5240" t="s">
        <v>81</v>
      </c>
      <c r="O276" s="5240" t="s">
        <v>56</v>
      </c>
      <c r="P276" s="5240" t="s">
        <v>81</v>
      </c>
      <c r="Q276" s="5240" t="s">
        <v>56</v>
      </c>
      <c r="R276" s="5240" t="s">
        <v>81</v>
      </c>
      <c r="S276" s="5240" t="s">
        <v>56</v>
      </c>
      <c r="T276" s="5240" t="s">
        <v>81</v>
      </c>
      <c r="U276" s="5240" t="s">
        <v>56</v>
      </c>
      <c r="V276" s="5240" t="s">
        <v>81</v>
      </c>
      <c r="W276" s="5240" t="s">
        <v>56</v>
      </c>
      <c r="X276" s="5240" t="s">
        <v>81</v>
      </c>
      <c r="Y276" s="5240" t="s">
        <v>56</v>
      </c>
      <c r="Z276" s="5240" t="s">
        <v>81</v>
      </c>
      <c r="AA276" s="5240" t="s">
        <v>56</v>
      </c>
      <c r="AB276" s="5240" t="s">
        <v>81</v>
      </c>
      <c r="AC276" s="5240" t="s">
        <v>56</v>
      </c>
      <c r="AD276" s="5240" t="s">
        <v>81</v>
      </c>
      <c r="AE276" s="5240" t="s">
        <v>56</v>
      </c>
      <c r="AF276" s="5240" t="s">
        <v>81</v>
      </c>
      <c r="AG276" s="5240" t="s">
        <v>56</v>
      </c>
      <c r="AH276" s="5240" t="s">
        <v>81</v>
      </c>
      <c r="AI276" s="5240" t="s">
        <v>56</v>
      </c>
      <c r="AJ276" s="5240" t="s">
        <v>81</v>
      </c>
      <c r="AK276" s="5240" t="s">
        <v>56</v>
      </c>
      <c r="AL276" s="7070"/>
      <c r="AM276" s="355"/>
      <c r="AN276" s="355"/>
      <c r="AO276" s="355"/>
      <c r="AP276" s="355"/>
      <c r="AQ276" s="355"/>
      <c r="AR276" s="355"/>
      <c r="AS276" s="355"/>
    </row>
    <row r="277" spans="1:47" x14ac:dyDescent="0.25">
      <c r="A277" s="7167" t="s">
        <v>822</v>
      </c>
      <c r="B277" s="5241" t="s">
        <v>667</v>
      </c>
      <c r="C277" s="5242">
        <f>SUM(D277+E277)</f>
        <v>0</v>
      </c>
      <c r="D277" s="5242">
        <f t="shared" ref="D277:E280" si="42">SUM(F277+H277+J277+L277+N277+P277+R277+T277+V277+X277+Z277+AB277+AD277+AF277+AH277+AJ277)</f>
        <v>0</v>
      </c>
      <c r="E277" s="5243">
        <f t="shared" si="42"/>
        <v>0</v>
      </c>
      <c r="F277" s="5129"/>
      <c r="G277" s="5129"/>
      <c r="H277" s="5129"/>
      <c r="I277" s="5129"/>
      <c r="J277" s="5129"/>
      <c r="K277" s="5129"/>
      <c r="L277" s="5129"/>
      <c r="M277" s="5129"/>
      <c r="N277" s="5129"/>
      <c r="O277" s="5129"/>
      <c r="P277" s="5129"/>
      <c r="Q277" s="5129"/>
      <c r="R277" s="5129"/>
      <c r="S277" s="5129"/>
      <c r="T277" s="5129"/>
      <c r="U277" s="5129"/>
      <c r="V277" s="5129"/>
      <c r="W277" s="5129"/>
      <c r="X277" s="5129"/>
      <c r="Y277" s="5129"/>
      <c r="Z277" s="5129"/>
      <c r="AA277" s="5129"/>
      <c r="AB277" s="5129"/>
      <c r="AC277" s="5129"/>
      <c r="AD277" s="5129"/>
      <c r="AE277" s="5129"/>
      <c r="AF277" s="5129"/>
      <c r="AG277" s="5129"/>
      <c r="AH277" s="5129"/>
      <c r="AI277" s="5129"/>
      <c r="AJ277" s="5129"/>
      <c r="AK277" s="5129"/>
      <c r="AL277" s="5129"/>
      <c r="AM277" s="508" t="s">
        <v>37</v>
      </c>
      <c r="AN277" s="404"/>
      <c r="AO277" s="5244"/>
      <c r="AP277" s="5244"/>
      <c r="AQ277" s="5244"/>
      <c r="AR277" s="5244"/>
      <c r="AS277" s="5244"/>
    </row>
    <row r="278" spans="1:47" x14ac:dyDescent="0.25">
      <c r="A278" s="7168"/>
      <c r="B278" s="5245" t="s">
        <v>699</v>
      </c>
      <c r="C278" s="5246">
        <f>SUM(D278+E278)</f>
        <v>0</v>
      </c>
      <c r="D278" s="5246">
        <f t="shared" si="42"/>
        <v>0</v>
      </c>
      <c r="E278" s="5074">
        <f t="shared" si="42"/>
        <v>0</v>
      </c>
      <c r="F278" s="2128"/>
      <c r="G278" s="2128"/>
      <c r="H278" s="2128"/>
      <c r="I278" s="2128"/>
      <c r="J278" s="2128"/>
      <c r="K278" s="2128"/>
      <c r="L278" s="2128"/>
      <c r="M278" s="2128"/>
      <c r="N278" s="2128"/>
      <c r="O278" s="2128"/>
      <c r="P278" s="2128"/>
      <c r="Q278" s="2128"/>
      <c r="R278" s="2128"/>
      <c r="S278" s="2128"/>
      <c r="T278" s="2128"/>
      <c r="U278" s="2128"/>
      <c r="V278" s="2128"/>
      <c r="W278" s="2128"/>
      <c r="X278" s="2128"/>
      <c r="Y278" s="2128"/>
      <c r="Z278" s="2128"/>
      <c r="AA278" s="2128"/>
      <c r="AB278" s="2128"/>
      <c r="AC278" s="2128"/>
      <c r="AD278" s="2128"/>
      <c r="AE278" s="2128"/>
      <c r="AF278" s="2128"/>
      <c r="AG278" s="2128"/>
      <c r="AH278" s="2128"/>
      <c r="AI278" s="2128"/>
      <c r="AJ278" s="2128"/>
      <c r="AK278" s="2128"/>
      <c r="AL278" s="2128"/>
      <c r="AM278" s="508" t="s">
        <v>37</v>
      </c>
      <c r="AN278" s="404"/>
      <c r="AO278" s="5244"/>
      <c r="AP278" s="5244"/>
      <c r="AQ278" s="5244"/>
      <c r="AR278" s="5244"/>
      <c r="AS278" s="5244"/>
    </row>
    <row r="279" spans="1:47" x14ac:dyDescent="0.25">
      <c r="A279" s="7169" t="s">
        <v>823</v>
      </c>
      <c r="B279" s="5247" t="s">
        <v>667</v>
      </c>
      <c r="C279" s="5248">
        <f>SUM(D279+E279)</f>
        <v>0</v>
      </c>
      <c r="D279" s="5248">
        <f t="shared" si="42"/>
        <v>0</v>
      </c>
      <c r="E279" s="5024">
        <f t="shared" si="42"/>
        <v>0</v>
      </c>
      <c r="F279" s="2132"/>
      <c r="G279" s="2132"/>
      <c r="H279" s="2132"/>
      <c r="I279" s="2132"/>
      <c r="J279" s="2132"/>
      <c r="K279" s="2132"/>
      <c r="L279" s="2132"/>
      <c r="M279" s="2132"/>
      <c r="N279" s="2132"/>
      <c r="O279" s="2132"/>
      <c r="P279" s="2132"/>
      <c r="Q279" s="2132"/>
      <c r="R279" s="2132"/>
      <c r="S279" s="2132"/>
      <c r="T279" s="2132"/>
      <c r="U279" s="2132"/>
      <c r="V279" s="2132"/>
      <c r="W279" s="2132"/>
      <c r="X279" s="2132"/>
      <c r="Y279" s="2132"/>
      <c r="Z279" s="2132"/>
      <c r="AA279" s="2132"/>
      <c r="AB279" s="2132"/>
      <c r="AC279" s="2132"/>
      <c r="AD279" s="2132"/>
      <c r="AE279" s="2132"/>
      <c r="AF279" s="2132"/>
      <c r="AG279" s="2132"/>
      <c r="AH279" s="2132"/>
      <c r="AI279" s="2132"/>
      <c r="AJ279" s="2132"/>
      <c r="AK279" s="2132"/>
      <c r="AL279" s="2132"/>
      <c r="AM279" s="508" t="s">
        <v>37</v>
      </c>
      <c r="AN279" s="404"/>
      <c r="AO279" s="5244"/>
      <c r="AP279" s="5244"/>
      <c r="AQ279" s="5244"/>
      <c r="AR279" s="5244"/>
      <c r="AS279" s="5244"/>
    </row>
    <row r="280" spans="1:47" x14ac:dyDescent="0.25">
      <c r="A280" s="7168"/>
      <c r="B280" s="5245" t="s">
        <v>699</v>
      </c>
      <c r="C280" s="5246">
        <f>SUM(D280+E280)</f>
        <v>0</v>
      </c>
      <c r="D280" s="5246">
        <f t="shared" si="42"/>
        <v>0</v>
      </c>
      <c r="E280" s="5074">
        <f t="shared" si="42"/>
        <v>0</v>
      </c>
      <c r="F280" s="2128"/>
      <c r="G280" s="2128"/>
      <c r="H280" s="2128"/>
      <c r="I280" s="2128"/>
      <c r="J280" s="2128"/>
      <c r="K280" s="2128"/>
      <c r="L280" s="2128"/>
      <c r="M280" s="2128"/>
      <c r="N280" s="2128"/>
      <c r="O280" s="2128"/>
      <c r="P280" s="2128"/>
      <c r="Q280" s="2128"/>
      <c r="R280" s="2128"/>
      <c r="S280" s="2128"/>
      <c r="T280" s="2128"/>
      <c r="U280" s="2128"/>
      <c r="V280" s="2128"/>
      <c r="W280" s="2128"/>
      <c r="X280" s="2128"/>
      <c r="Y280" s="2128"/>
      <c r="Z280" s="2128"/>
      <c r="AA280" s="2128"/>
      <c r="AB280" s="2128"/>
      <c r="AC280" s="2128"/>
      <c r="AD280" s="2128"/>
      <c r="AE280" s="2128"/>
      <c r="AF280" s="2128"/>
      <c r="AG280" s="2128"/>
      <c r="AH280" s="2128"/>
      <c r="AI280" s="2128"/>
      <c r="AJ280" s="2128"/>
      <c r="AK280" s="2128"/>
      <c r="AL280" s="2128"/>
      <c r="AM280" s="508" t="s">
        <v>37</v>
      </c>
      <c r="AN280" s="404"/>
      <c r="AO280" s="5244"/>
      <c r="AP280" s="5244"/>
      <c r="AQ280" s="5244"/>
      <c r="AR280" s="5244"/>
      <c r="AS280" s="5244"/>
    </row>
    <row r="281" spans="1:47" ht="35.25" x14ac:dyDescent="0.45">
      <c r="A281" s="398" t="s">
        <v>824</v>
      </c>
      <c r="B281" s="393"/>
      <c r="C281" s="393"/>
      <c r="D281" s="393"/>
      <c r="E281" s="393"/>
      <c r="F281" s="393"/>
      <c r="G281" s="393"/>
      <c r="H281" s="395"/>
      <c r="I281" s="395"/>
      <c r="J281" s="395"/>
      <c r="K281" s="395"/>
      <c r="L281" s="395"/>
      <c r="M281" s="93"/>
      <c r="N281" s="402"/>
      <c r="O281" s="395"/>
      <c r="P281" s="395"/>
      <c r="Q281" s="395"/>
      <c r="R281" s="509"/>
      <c r="S281" s="395"/>
      <c r="T281" s="395"/>
      <c r="U281" s="395"/>
      <c r="V281" s="395"/>
      <c r="W281" s="395"/>
      <c r="X281" s="395"/>
      <c r="Y281" s="395"/>
      <c r="Z281" s="395"/>
      <c r="AA281" s="395"/>
      <c r="AB281" s="395"/>
      <c r="AC281" s="395"/>
      <c r="AD281" s="395"/>
      <c r="AE281" s="395"/>
      <c r="AF281" s="395"/>
      <c r="AG281" s="395"/>
      <c r="AH281" s="395"/>
      <c r="AI281" s="395"/>
      <c r="AJ281" s="395"/>
      <c r="AK281" s="395"/>
      <c r="AL281" s="395"/>
      <c r="AM281" s="395"/>
      <c r="AN281" s="395"/>
      <c r="AO281" s="395"/>
      <c r="AP281" s="395"/>
      <c r="AQ281" s="395"/>
      <c r="AR281" s="395"/>
      <c r="AS281" s="395"/>
    </row>
    <row r="282" spans="1:47" ht="15" customHeight="1" x14ac:dyDescent="0.25">
      <c r="A282" s="7095" t="s">
        <v>825</v>
      </c>
      <c r="B282" s="7097"/>
      <c r="C282" s="7112" t="s">
        <v>122</v>
      </c>
      <c r="D282" s="7112"/>
      <c r="E282" s="7112"/>
      <c r="F282" s="7113" t="s">
        <v>826</v>
      </c>
      <c r="G282" s="7114"/>
      <c r="H282" s="7114"/>
      <c r="I282" s="7114"/>
      <c r="J282" s="7114"/>
      <c r="K282" s="7114"/>
      <c r="L282" s="7114"/>
      <c r="M282" s="7114"/>
      <c r="N282" s="7114"/>
      <c r="O282" s="7114"/>
      <c r="P282" s="7114"/>
      <c r="Q282" s="7114"/>
      <c r="R282" s="7114"/>
      <c r="S282" s="7114"/>
      <c r="T282" s="7114"/>
      <c r="U282" s="7114"/>
      <c r="V282" s="7114"/>
      <c r="W282" s="7114"/>
      <c r="X282" s="7114"/>
      <c r="Y282" s="7114"/>
      <c r="Z282" s="7114"/>
      <c r="AA282" s="7114"/>
      <c r="AB282" s="7114"/>
      <c r="AC282" s="7114"/>
      <c r="AD282" s="7114"/>
      <c r="AE282" s="7114"/>
      <c r="AF282" s="7114"/>
      <c r="AG282" s="7114"/>
      <c r="AH282" s="7114"/>
      <c r="AI282" s="7114"/>
      <c r="AJ282" s="7114"/>
      <c r="AK282" s="7114"/>
      <c r="AL282" s="7114"/>
      <c r="AM282" s="7115"/>
      <c r="AN282" s="7155" t="s">
        <v>699</v>
      </c>
      <c r="AO282" s="7156"/>
      <c r="AP282" s="7157"/>
      <c r="AQ282" s="7158" t="s">
        <v>827</v>
      </c>
      <c r="AR282" s="7158"/>
      <c r="AS282" s="7068" t="s">
        <v>112</v>
      </c>
      <c r="AT282" s="7068" t="s">
        <v>111</v>
      </c>
      <c r="AU282" s="7159" t="s">
        <v>54</v>
      </c>
    </row>
    <row r="283" spans="1:47" x14ac:dyDescent="0.25">
      <c r="A283" s="7110"/>
      <c r="B283" s="7111"/>
      <c r="C283" s="7112"/>
      <c r="D283" s="7112"/>
      <c r="E283" s="7112"/>
      <c r="F283" s="7077" t="s">
        <v>509</v>
      </c>
      <c r="G283" s="7105"/>
      <c r="H283" s="7103" t="s">
        <v>510</v>
      </c>
      <c r="I283" s="7162"/>
      <c r="J283" s="7077" t="s">
        <v>511</v>
      </c>
      <c r="K283" s="7105"/>
      <c r="L283" s="7077" t="s">
        <v>72</v>
      </c>
      <c r="M283" s="7105"/>
      <c r="N283" s="7077" t="s">
        <v>14</v>
      </c>
      <c r="O283" s="7105"/>
      <c r="P283" s="7106" t="s">
        <v>129</v>
      </c>
      <c r="Q283" s="7107"/>
      <c r="R283" s="7106" t="s">
        <v>130</v>
      </c>
      <c r="S283" s="7107"/>
      <c r="T283" s="7106" t="s">
        <v>131</v>
      </c>
      <c r="U283" s="7107"/>
      <c r="V283" s="7106" t="s">
        <v>132</v>
      </c>
      <c r="W283" s="7107"/>
      <c r="X283" s="7106" t="s">
        <v>133</v>
      </c>
      <c r="Y283" s="7107"/>
      <c r="Z283" s="7106" t="s">
        <v>134</v>
      </c>
      <c r="AA283" s="7107"/>
      <c r="AB283" s="7106" t="s">
        <v>135</v>
      </c>
      <c r="AC283" s="7107"/>
      <c r="AD283" s="7106" t="s">
        <v>136</v>
      </c>
      <c r="AE283" s="7107"/>
      <c r="AF283" s="7106" t="s">
        <v>137</v>
      </c>
      <c r="AG283" s="7107"/>
      <c r="AH283" s="7106" t="s">
        <v>138</v>
      </c>
      <c r="AI283" s="7107"/>
      <c r="AJ283" s="7106" t="s">
        <v>139</v>
      </c>
      <c r="AK283" s="7107"/>
      <c r="AL283" s="7106" t="s">
        <v>140</v>
      </c>
      <c r="AM283" s="7165"/>
      <c r="AN283" s="7163" t="s">
        <v>493</v>
      </c>
      <c r="AO283" s="7163" t="s">
        <v>828</v>
      </c>
      <c r="AP283" s="7163" t="s">
        <v>829</v>
      </c>
      <c r="AQ283" s="7158"/>
      <c r="AR283" s="7158"/>
      <c r="AS283" s="6989"/>
      <c r="AT283" s="6989"/>
      <c r="AU283" s="7160"/>
    </row>
    <row r="284" spans="1:47" ht="26.25" customHeight="1" x14ac:dyDescent="0.25">
      <c r="A284" s="7098"/>
      <c r="B284" s="7100"/>
      <c r="C284" s="5249" t="s">
        <v>55</v>
      </c>
      <c r="D284" s="5249" t="s">
        <v>81</v>
      </c>
      <c r="E284" s="5250" t="s">
        <v>56</v>
      </c>
      <c r="F284" s="5251" t="s">
        <v>512</v>
      </c>
      <c r="G284" s="5252" t="s">
        <v>56</v>
      </c>
      <c r="H284" s="5251" t="s">
        <v>512</v>
      </c>
      <c r="I284" s="5252" t="s">
        <v>56</v>
      </c>
      <c r="J284" s="5251" t="s">
        <v>512</v>
      </c>
      <c r="K284" s="5252" t="s">
        <v>56</v>
      </c>
      <c r="L284" s="5251" t="s">
        <v>512</v>
      </c>
      <c r="M284" s="5252" t="s">
        <v>56</v>
      </c>
      <c r="N284" s="5251" t="s">
        <v>512</v>
      </c>
      <c r="O284" s="5252" t="s">
        <v>56</v>
      </c>
      <c r="P284" s="5251" t="s">
        <v>512</v>
      </c>
      <c r="Q284" s="5252" t="s">
        <v>56</v>
      </c>
      <c r="R284" s="5251" t="s">
        <v>512</v>
      </c>
      <c r="S284" s="5252" t="s">
        <v>56</v>
      </c>
      <c r="T284" s="5251" t="s">
        <v>512</v>
      </c>
      <c r="U284" s="5252" t="s">
        <v>56</v>
      </c>
      <c r="V284" s="5251" t="s">
        <v>512</v>
      </c>
      <c r="W284" s="5252" t="s">
        <v>56</v>
      </c>
      <c r="X284" s="5251" t="s">
        <v>512</v>
      </c>
      <c r="Y284" s="5252" t="s">
        <v>56</v>
      </c>
      <c r="Z284" s="5251" t="s">
        <v>512</v>
      </c>
      <c r="AA284" s="5252" t="s">
        <v>56</v>
      </c>
      <c r="AB284" s="5251" t="s">
        <v>512</v>
      </c>
      <c r="AC284" s="5252" t="s">
        <v>56</v>
      </c>
      <c r="AD284" s="5251" t="s">
        <v>512</v>
      </c>
      <c r="AE284" s="5252" t="s">
        <v>56</v>
      </c>
      <c r="AF284" s="5251" t="s">
        <v>512</v>
      </c>
      <c r="AG284" s="5252" t="s">
        <v>56</v>
      </c>
      <c r="AH284" s="5251" t="s">
        <v>512</v>
      </c>
      <c r="AI284" s="5252" t="s">
        <v>56</v>
      </c>
      <c r="AJ284" s="5251" t="s">
        <v>512</v>
      </c>
      <c r="AK284" s="5252" t="s">
        <v>56</v>
      </c>
      <c r="AL284" s="5251" t="s">
        <v>512</v>
      </c>
      <c r="AM284" s="5252" t="s">
        <v>56</v>
      </c>
      <c r="AN284" s="7166"/>
      <c r="AO284" s="7164"/>
      <c r="AP284" s="7164"/>
      <c r="AQ284" s="5253" t="s">
        <v>830</v>
      </c>
      <c r="AR284" s="5254" t="s">
        <v>831</v>
      </c>
      <c r="AS284" s="6598"/>
      <c r="AT284" s="6598"/>
      <c r="AU284" s="7161"/>
    </row>
    <row r="285" spans="1:47" x14ac:dyDescent="0.25">
      <c r="A285" s="7134" t="s">
        <v>832</v>
      </c>
      <c r="B285" s="7135"/>
      <c r="C285" s="5088">
        <f>SUM(D285+E285)</f>
        <v>0</v>
      </c>
      <c r="D285" s="5088">
        <f>SUM(F285+H285+J285+L285+N285+P285+R285+T285+V285+X285+Z285+AB285+AD285+AF285+AH285+AJ285+AL285)</f>
        <v>0</v>
      </c>
      <c r="E285" s="5255">
        <f>SUM(G285+I285+K285+M285+O285+Q285+S285+U285+W285+Y285+AA285+AC285+AE285+AG285+AI285+AK285+AM285)</f>
        <v>0</v>
      </c>
      <c r="F285" s="5256">
        <f>SUM(F295:F303)</f>
        <v>0</v>
      </c>
      <c r="G285" s="5257">
        <f>SUM(G287:G303)</f>
        <v>0</v>
      </c>
      <c r="H285" s="5256">
        <f>SUM(H295:H303)</f>
        <v>0</v>
      </c>
      <c r="I285" s="5257">
        <f>SUM(I287:I303)</f>
        <v>0</v>
      </c>
      <c r="J285" s="5256">
        <f>SUM(J295:J303)</f>
        <v>0</v>
      </c>
      <c r="K285" s="5257">
        <f>SUM(K286:K303)</f>
        <v>0</v>
      </c>
      <c r="L285" s="5256">
        <f>SUM(L295:L303)</f>
        <v>0</v>
      </c>
      <c r="M285" s="5257">
        <f>SUM(M286:M303)</f>
        <v>0</v>
      </c>
      <c r="N285" s="5256">
        <f>SUM(N295:N303)</f>
        <v>0</v>
      </c>
      <c r="O285" s="5257">
        <f>SUM(O286:O303)</f>
        <v>0</v>
      </c>
      <c r="P285" s="5256">
        <f>SUM(P295:P303)</f>
        <v>0</v>
      </c>
      <c r="Q285" s="5257">
        <f>SUM(Q286:Q303)</f>
        <v>0</v>
      </c>
      <c r="R285" s="5256">
        <f>SUM(R295:R303)</f>
        <v>0</v>
      </c>
      <c r="S285" s="5257">
        <f>SUM(S286:S303)</f>
        <v>0</v>
      </c>
      <c r="T285" s="5256">
        <f>SUM(T295:T303)</f>
        <v>0</v>
      </c>
      <c r="U285" s="5257">
        <f>SUM(U286:U303)</f>
        <v>0</v>
      </c>
      <c r="V285" s="5256">
        <f>SUM(V295:V303)</f>
        <v>0</v>
      </c>
      <c r="W285" s="5257">
        <f>SUM(W286:W303)</f>
        <v>0</v>
      </c>
      <c r="X285" s="5256">
        <f>SUM(X295:X303)</f>
        <v>0</v>
      </c>
      <c r="Y285" s="5257">
        <f>SUM(Y286:Y303)</f>
        <v>0</v>
      </c>
      <c r="Z285" s="5256">
        <f>SUM(Z295:Z303)</f>
        <v>0</v>
      </c>
      <c r="AA285" s="5257">
        <f>SUM(AA286:AA303)</f>
        <v>0</v>
      </c>
      <c r="AB285" s="5256">
        <f t="shared" ref="AB285:AM285" si="43">SUM(AB295:AB303)</f>
        <v>0</v>
      </c>
      <c r="AC285" s="5257">
        <f t="shared" si="43"/>
        <v>0</v>
      </c>
      <c r="AD285" s="5256">
        <f t="shared" si="43"/>
        <v>0</v>
      </c>
      <c r="AE285" s="5257">
        <f t="shared" si="43"/>
        <v>0</v>
      </c>
      <c r="AF285" s="5256">
        <f t="shared" si="43"/>
        <v>0</v>
      </c>
      <c r="AG285" s="5257">
        <f t="shared" si="43"/>
        <v>0</v>
      </c>
      <c r="AH285" s="5256">
        <f t="shared" si="43"/>
        <v>0</v>
      </c>
      <c r="AI285" s="5257">
        <f t="shared" si="43"/>
        <v>0</v>
      </c>
      <c r="AJ285" s="5256">
        <f t="shared" si="43"/>
        <v>0</v>
      </c>
      <c r="AK285" s="5257">
        <f t="shared" si="43"/>
        <v>0</v>
      </c>
      <c r="AL285" s="5256">
        <f t="shared" si="43"/>
        <v>0</v>
      </c>
      <c r="AM285" s="5257">
        <f t="shared" si="43"/>
        <v>0</v>
      </c>
      <c r="AN285" s="5258">
        <f t="shared" ref="AN285:AU285" si="44">SUM(AN286:AN303)</f>
        <v>0</v>
      </c>
      <c r="AO285" s="5259">
        <f t="shared" si="44"/>
        <v>0</v>
      </c>
      <c r="AP285" s="5259">
        <f t="shared" si="44"/>
        <v>0</v>
      </c>
      <c r="AQ285" s="5259"/>
      <c r="AR285" s="5259">
        <f t="shared" si="44"/>
        <v>0</v>
      </c>
      <c r="AS285" s="5088">
        <f t="shared" si="44"/>
        <v>0</v>
      </c>
      <c r="AT285" s="5088">
        <f t="shared" si="44"/>
        <v>0</v>
      </c>
      <c r="AU285" s="5260">
        <f t="shared" si="44"/>
        <v>0</v>
      </c>
    </row>
    <row r="286" spans="1:47" x14ac:dyDescent="0.25">
      <c r="A286" s="7136" t="s">
        <v>741</v>
      </c>
      <c r="B286" s="510" t="s">
        <v>630</v>
      </c>
      <c r="C286" s="5115">
        <f t="shared" ref="C286:C294" si="45">E286</f>
        <v>0</v>
      </c>
      <c r="D286" s="5261"/>
      <c r="E286" s="5262">
        <f>SUM(K286+M286+O286+Q286+S286+U286+W286+Y286+AA286)</f>
        <v>0</v>
      </c>
      <c r="F286" s="511"/>
      <c r="G286" s="512"/>
      <c r="H286" s="511"/>
      <c r="I286" s="511"/>
      <c r="J286" s="511"/>
      <c r="K286" s="90"/>
      <c r="L286" s="511"/>
      <c r="M286" s="90"/>
      <c r="N286" s="511"/>
      <c r="O286" s="90"/>
      <c r="P286" s="511"/>
      <c r="Q286" s="90"/>
      <c r="R286" s="511"/>
      <c r="S286" s="90"/>
      <c r="T286" s="511"/>
      <c r="U286" s="90"/>
      <c r="V286" s="511"/>
      <c r="W286" s="90"/>
      <c r="X286" s="511"/>
      <c r="Y286" s="90"/>
      <c r="Z286" s="511"/>
      <c r="AA286" s="90"/>
      <c r="AB286" s="511"/>
      <c r="AC286" s="511"/>
      <c r="AD286" s="511"/>
      <c r="AE286" s="511"/>
      <c r="AF286" s="511"/>
      <c r="AG286" s="511"/>
      <c r="AH286" s="511"/>
      <c r="AI286" s="511"/>
      <c r="AJ286" s="511"/>
      <c r="AK286" s="511"/>
      <c r="AL286" s="511"/>
      <c r="AM286" s="511"/>
      <c r="AN286" s="5208"/>
      <c r="AO286" s="2132"/>
      <c r="AP286" s="2132"/>
      <c r="AQ286" s="2132"/>
      <c r="AR286" s="2132"/>
      <c r="AS286" s="2132"/>
      <c r="AT286" s="2132"/>
      <c r="AU286" s="2184"/>
    </row>
    <row r="287" spans="1:47" x14ac:dyDescent="0.25">
      <c r="A287" s="7136"/>
      <c r="B287" s="5263" t="s">
        <v>833</v>
      </c>
      <c r="C287" s="4982">
        <f t="shared" si="45"/>
        <v>0</v>
      </c>
      <c r="D287" s="5261"/>
      <c r="E287" s="5262">
        <f t="shared" ref="E287:E294" si="46">SUM(G287+I287+K287+M287+O287+Q287+S287+U287+W287+Y287+AA287)</f>
        <v>0</v>
      </c>
      <c r="F287" s="511"/>
      <c r="G287" s="513"/>
      <c r="H287" s="511"/>
      <c r="I287" s="511"/>
      <c r="J287" s="511"/>
      <c r="K287" s="90"/>
      <c r="L287" s="511"/>
      <c r="M287" s="90"/>
      <c r="N287" s="511"/>
      <c r="O287" s="90"/>
      <c r="P287" s="511"/>
      <c r="Q287" s="90"/>
      <c r="R287" s="511"/>
      <c r="S287" s="90"/>
      <c r="T287" s="511"/>
      <c r="U287" s="90"/>
      <c r="V287" s="511"/>
      <c r="W287" s="90"/>
      <c r="X287" s="511"/>
      <c r="Y287" s="90"/>
      <c r="Z287" s="511"/>
      <c r="AA287" s="90"/>
      <c r="AB287" s="511"/>
      <c r="AC287" s="511"/>
      <c r="AD287" s="511"/>
      <c r="AE287" s="511"/>
      <c r="AF287" s="511"/>
      <c r="AG287" s="511"/>
      <c r="AH287" s="511"/>
      <c r="AI287" s="511"/>
      <c r="AJ287" s="511"/>
      <c r="AK287" s="511"/>
      <c r="AL287" s="511"/>
      <c r="AM287" s="511"/>
      <c r="AN287" s="5208"/>
      <c r="AO287" s="2132"/>
      <c r="AP287" s="2132"/>
      <c r="AQ287" s="2132"/>
      <c r="AR287" s="2132"/>
      <c r="AS287" s="2132"/>
      <c r="AT287" s="2132"/>
      <c r="AU287" s="2184"/>
    </row>
    <row r="288" spans="1:47" x14ac:dyDescent="0.25">
      <c r="A288" s="7136"/>
      <c r="B288" s="5264" t="s">
        <v>834</v>
      </c>
      <c r="C288" s="4879">
        <f t="shared" si="45"/>
        <v>0</v>
      </c>
      <c r="D288" s="5261"/>
      <c r="E288" s="5265">
        <f t="shared" si="46"/>
        <v>0</v>
      </c>
      <c r="F288" s="511"/>
      <c r="G288" s="514"/>
      <c r="H288" s="511"/>
      <c r="I288" s="511"/>
      <c r="J288" s="511"/>
      <c r="K288" s="91"/>
      <c r="L288" s="511"/>
      <c r="M288" s="91"/>
      <c r="N288" s="511"/>
      <c r="O288" s="91"/>
      <c r="P288" s="511"/>
      <c r="Q288" s="91"/>
      <c r="R288" s="511"/>
      <c r="S288" s="91"/>
      <c r="T288" s="511"/>
      <c r="U288" s="91"/>
      <c r="V288" s="511"/>
      <c r="W288" s="91"/>
      <c r="X288" s="511"/>
      <c r="Y288" s="91"/>
      <c r="Z288" s="511"/>
      <c r="AA288" s="91"/>
      <c r="AB288" s="511"/>
      <c r="AC288" s="511"/>
      <c r="AD288" s="511"/>
      <c r="AE288" s="511"/>
      <c r="AF288" s="511"/>
      <c r="AG288" s="511"/>
      <c r="AH288" s="511"/>
      <c r="AI288" s="511"/>
      <c r="AJ288" s="511"/>
      <c r="AK288" s="511"/>
      <c r="AL288" s="511"/>
      <c r="AM288" s="511"/>
      <c r="AN288" s="4880"/>
      <c r="AO288" s="2133"/>
      <c r="AP288" s="2133"/>
      <c r="AQ288" s="2133"/>
      <c r="AR288" s="2133"/>
      <c r="AS288" s="2133"/>
      <c r="AT288" s="2133"/>
      <c r="AU288" s="2185"/>
    </row>
    <row r="289" spans="1:47" x14ac:dyDescent="0.25">
      <c r="A289" s="7136"/>
      <c r="B289" s="5264" t="s">
        <v>835</v>
      </c>
      <c r="C289" s="4879">
        <f t="shared" si="45"/>
        <v>0</v>
      </c>
      <c r="D289" s="5261"/>
      <c r="E289" s="5265">
        <f t="shared" si="46"/>
        <v>0</v>
      </c>
      <c r="F289" s="511"/>
      <c r="G289" s="514"/>
      <c r="H289" s="511"/>
      <c r="I289" s="511"/>
      <c r="J289" s="511"/>
      <c r="K289" s="91"/>
      <c r="L289" s="511"/>
      <c r="M289" s="91"/>
      <c r="N289" s="511"/>
      <c r="O289" s="91"/>
      <c r="P289" s="511"/>
      <c r="Q289" s="91"/>
      <c r="R289" s="511"/>
      <c r="S289" s="91"/>
      <c r="T289" s="511"/>
      <c r="U289" s="91"/>
      <c r="V289" s="511"/>
      <c r="W289" s="91"/>
      <c r="X289" s="511"/>
      <c r="Y289" s="91"/>
      <c r="Z289" s="511"/>
      <c r="AA289" s="91"/>
      <c r="AB289" s="511"/>
      <c r="AC289" s="511"/>
      <c r="AD289" s="511"/>
      <c r="AE289" s="511"/>
      <c r="AF289" s="511"/>
      <c r="AG289" s="511"/>
      <c r="AH289" s="511"/>
      <c r="AI289" s="511"/>
      <c r="AJ289" s="511"/>
      <c r="AK289" s="511"/>
      <c r="AL289" s="511"/>
      <c r="AM289" s="511"/>
      <c r="AN289" s="4880"/>
      <c r="AO289" s="2133"/>
      <c r="AP289" s="2133"/>
      <c r="AQ289" s="2133"/>
      <c r="AR289" s="2133"/>
      <c r="AS289" s="2133"/>
      <c r="AT289" s="2133"/>
      <c r="AU289" s="2185"/>
    </row>
    <row r="290" spans="1:47" x14ac:dyDescent="0.25">
      <c r="A290" s="7136"/>
      <c r="B290" s="5264" t="s">
        <v>836</v>
      </c>
      <c r="C290" s="4879">
        <f t="shared" si="45"/>
        <v>0</v>
      </c>
      <c r="D290" s="5261"/>
      <c r="E290" s="5265">
        <f t="shared" si="46"/>
        <v>0</v>
      </c>
      <c r="F290" s="511"/>
      <c r="G290" s="514"/>
      <c r="H290" s="511"/>
      <c r="I290" s="511"/>
      <c r="J290" s="511"/>
      <c r="K290" s="91"/>
      <c r="L290" s="511"/>
      <c r="M290" s="91"/>
      <c r="N290" s="511"/>
      <c r="O290" s="91"/>
      <c r="P290" s="511"/>
      <c r="Q290" s="91"/>
      <c r="R290" s="511"/>
      <c r="S290" s="91"/>
      <c r="T290" s="511"/>
      <c r="U290" s="91"/>
      <c r="V290" s="511"/>
      <c r="W290" s="91"/>
      <c r="X290" s="511"/>
      <c r="Y290" s="91"/>
      <c r="Z290" s="511"/>
      <c r="AA290" s="91"/>
      <c r="AB290" s="511"/>
      <c r="AC290" s="511"/>
      <c r="AD290" s="511"/>
      <c r="AE290" s="511"/>
      <c r="AF290" s="511"/>
      <c r="AG290" s="511"/>
      <c r="AH290" s="511"/>
      <c r="AI290" s="511"/>
      <c r="AJ290" s="511"/>
      <c r="AK290" s="511"/>
      <c r="AL290" s="511"/>
      <c r="AM290" s="511"/>
      <c r="AN290" s="4880"/>
      <c r="AO290" s="2133"/>
      <c r="AP290" s="2133"/>
      <c r="AQ290" s="2133"/>
      <c r="AR290" s="2133"/>
      <c r="AS290" s="2133"/>
      <c r="AT290" s="2133"/>
      <c r="AU290" s="2185"/>
    </row>
    <row r="291" spans="1:47" x14ac:dyDescent="0.25">
      <c r="A291" s="7136"/>
      <c r="B291" s="5264" t="s">
        <v>837</v>
      </c>
      <c r="C291" s="4879">
        <f t="shared" si="45"/>
        <v>0</v>
      </c>
      <c r="D291" s="5261"/>
      <c r="E291" s="5265">
        <f t="shared" si="46"/>
        <v>0</v>
      </c>
      <c r="F291" s="511"/>
      <c r="G291" s="514"/>
      <c r="H291" s="511"/>
      <c r="I291" s="511"/>
      <c r="J291" s="511"/>
      <c r="K291" s="91"/>
      <c r="L291" s="511"/>
      <c r="M291" s="91"/>
      <c r="N291" s="511"/>
      <c r="O291" s="91"/>
      <c r="P291" s="511"/>
      <c r="Q291" s="91"/>
      <c r="R291" s="511"/>
      <c r="S291" s="91"/>
      <c r="T291" s="511"/>
      <c r="U291" s="91"/>
      <c r="V291" s="511"/>
      <c r="W291" s="91"/>
      <c r="X291" s="511"/>
      <c r="Y291" s="91"/>
      <c r="Z291" s="511"/>
      <c r="AA291" s="91"/>
      <c r="AB291" s="511"/>
      <c r="AC291" s="511"/>
      <c r="AD291" s="511"/>
      <c r="AE291" s="511"/>
      <c r="AF291" s="511"/>
      <c r="AG291" s="511"/>
      <c r="AH291" s="511"/>
      <c r="AI291" s="511"/>
      <c r="AJ291" s="511"/>
      <c r="AK291" s="511"/>
      <c r="AL291" s="511"/>
      <c r="AM291" s="511"/>
      <c r="AN291" s="4880"/>
      <c r="AO291" s="2133"/>
      <c r="AP291" s="2133"/>
      <c r="AQ291" s="2133"/>
      <c r="AR291" s="2133"/>
      <c r="AS291" s="2133"/>
      <c r="AT291" s="2133"/>
      <c r="AU291" s="2185"/>
    </row>
    <row r="292" spans="1:47" x14ac:dyDescent="0.25">
      <c r="A292" s="7136"/>
      <c r="B292" s="5264" t="s">
        <v>838</v>
      </c>
      <c r="C292" s="4879">
        <f t="shared" si="45"/>
        <v>0</v>
      </c>
      <c r="D292" s="5261"/>
      <c r="E292" s="5265">
        <f t="shared" si="46"/>
        <v>0</v>
      </c>
      <c r="F292" s="511"/>
      <c r="G292" s="514"/>
      <c r="H292" s="511"/>
      <c r="I292" s="511"/>
      <c r="J292" s="511"/>
      <c r="K292" s="91"/>
      <c r="L292" s="511"/>
      <c r="M292" s="91"/>
      <c r="N292" s="511"/>
      <c r="O292" s="91"/>
      <c r="P292" s="511"/>
      <c r="Q292" s="91"/>
      <c r="R292" s="511"/>
      <c r="S292" s="91"/>
      <c r="T292" s="511"/>
      <c r="U292" s="91"/>
      <c r="V292" s="511"/>
      <c r="W292" s="91"/>
      <c r="X292" s="511"/>
      <c r="Y292" s="91"/>
      <c r="Z292" s="511"/>
      <c r="AA292" s="91"/>
      <c r="AB292" s="511"/>
      <c r="AC292" s="511"/>
      <c r="AD292" s="511"/>
      <c r="AE292" s="511"/>
      <c r="AF292" s="511"/>
      <c r="AG292" s="511"/>
      <c r="AH292" s="511"/>
      <c r="AI292" s="511"/>
      <c r="AJ292" s="511"/>
      <c r="AK292" s="511"/>
      <c r="AL292" s="511"/>
      <c r="AM292" s="511"/>
      <c r="AN292" s="4880"/>
      <c r="AO292" s="2133"/>
      <c r="AP292" s="2133"/>
      <c r="AQ292" s="2133"/>
      <c r="AR292" s="2133"/>
      <c r="AS292" s="2133"/>
      <c r="AT292" s="2133"/>
      <c r="AU292" s="2185"/>
    </row>
    <row r="293" spans="1:47" x14ac:dyDescent="0.25">
      <c r="A293" s="7136"/>
      <c r="B293" s="5264" t="s">
        <v>839</v>
      </c>
      <c r="C293" s="4879">
        <f t="shared" si="45"/>
        <v>0</v>
      </c>
      <c r="D293" s="5261"/>
      <c r="E293" s="5265">
        <f t="shared" si="46"/>
        <v>0</v>
      </c>
      <c r="F293" s="511"/>
      <c r="G293" s="514"/>
      <c r="H293" s="511"/>
      <c r="I293" s="511"/>
      <c r="J293" s="511"/>
      <c r="K293" s="91"/>
      <c r="L293" s="511"/>
      <c r="M293" s="91"/>
      <c r="N293" s="511"/>
      <c r="O293" s="91"/>
      <c r="P293" s="511"/>
      <c r="Q293" s="91"/>
      <c r="R293" s="511"/>
      <c r="S293" s="91"/>
      <c r="T293" s="511"/>
      <c r="U293" s="91"/>
      <c r="V293" s="511"/>
      <c r="W293" s="91"/>
      <c r="X293" s="511"/>
      <c r="Y293" s="91"/>
      <c r="Z293" s="511"/>
      <c r="AA293" s="91"/>
      <c r="AB293" s="511"/>
      <c r="AC293" s="511"/>
      <c r="AD293" s="511"/>
      <c r="AE293" s="511"/>
      <c r="AF293" s="511"/>
      <c r="AG293" s="511"/>
      <c r="AH293" s="511"/>
      <c r="AI293" s="511"/>
      <c r="AJ293" s="511"/>
      <c r="AK293" s="511"/>
      <c r="AL293" s="511"/>
      <c r="AM293" s="511"/>
      <c r="AN293" s="4880"/>
      <c r="AO293" s="2133"/>
      <c r="AP293" s="2133"/>
      <c r="AQ293" s="2133"/>
      <c r="AR293" s="2133"/>
      <c r="AS293" s="2133"/>
      <c r="AT293" s="2133"/>
      <c r="AU293" s="2185"/>
    </row>
    <row r="294" spans="1:47" x14ac:dyDescent="0.25">
      <c r="A294" s="7136"/>
      <c r="B294" s="5266" t="s">
        <v>840</v>
      </c>
      <c r="C294" s="4953">
        <f t="shared" si="45"/>
        <v>0</v>
      </c>
      <c r="D294" s="5267"/>
      <c r="E294" s="5268">
        <f t="shared" si="46"/>
        <v>0</v>
      </c>
      <c r="F294" s="5269"/>
      <c r="G294" s="514"/>
      <c r="H294" s="5269"/>
      <c r="I294" s="511"/>
      <c r="J294" s="5269"/>
      <c r="K294" s="4806"/>
      <c r="L294" s="5269"/>
      <c r="M294" s="4806"/>
      <c r="N294" s="5269"/>
      <c r="O294" s="4806"/>
      <c r="P294" s="5269"/>
      <c r="Q294" s="4806"/>
      <c r="R294" s="5269"/>
      <c r="S294" s="4806"/>
      <c r="T294" s="5269"/>
      <c r="U294" s="4806"/>
      <c r="V294" s="5269"/>
      <c r="W294" s="4806"/>
      <c r="X294" s="5269"/>
      <c r="Y294" s="4806"/>
      <c r="Z294" s="5269"/>
      <c r="AA294" s="4806"/>
      <c r="AB294" s="5269"/>
      <c r="AC294" s="5269"/>
      <c r="AD294" s="5269"/>
      <c r="AE294" s="5269"/>
      <c r="AF294" s="5269"/>
      <c r="AG294" s="5269"/>
      <c r="AH294" s="5269"/>
      <c r="AI294" s="5269"/>
      <c r="AJ294" s="5269"/>
      <c r="AK294" s="5269"/>
      <c r="AL294" s="5269"/>
      <c r="AM294" s="5269"/>
      <c r="AN294" s="4886"/>
      <c r="AO294" s="2128"/>
      <c r="AP294" s="2128"/>
      <c r="AQ294" s="2128"/>
      <c r="AR294" s="2128"/>
      <c r="AS294" s="2128"/>
      <c r="AT294" s="2128"/>
      <c r="AU294" s="2186"/>
    </row>
    <row r="295" spans="1:47" x14ac:dyDescent="0.25">
      <c r="A295" s="7137" t="s">
        <v>841</v>
      </c>
      <c r="B295" s="510" t="s">
        <v>630</v>
      </c>
      <c r="C295" s="5115">
        <f t="shared" ref="C295:C303" si="47">SUM(D295+E295)</f>
        <v>0</v>
      </c>
      <c r="D295" s="5115">
        <f t="shared" ref="D295:E303" si="48">SUM(F295+H295+J295+L295+N295+P295+R295+T295+V295+X295+Z295+AB295+AD295+AF295+AH295+AJ295+AL295)</f>
        <v>0</v>
      </c>
      <c r="E295" s="5262">
        <f t="shared" si="48"/>
        <v>0</v>
      </c>
      <c r="F295" s="5270"/>
      <c r="G295" s="5271"/>
      <c r="H295" s="5272"/>
      <c r="I295" s="5271"/>
      <c r="J295" s="5272"/>
      <c r="K295" s="90"/>
      <c r="L295" s="5270"/>
      <c r="M295" s="5271"/>
      <c r="N295" s="5272"/>
      <c r="O295" s="5273"/>
      <c r="P295" s="5274"/>
      <c r="Q295" s="5271"/>
      <c r="R295" s="5272"/>
      <c r="S295" s="5273"/>
      <c r="T295" s="5274"/>
      <c r="U295" s="5271"/>
      <c r="V295" s="5272"/>
      <c r="W295" s="5273"/>
      <c r="X295" s="5274"/>
      <c r="Y295" s="5271"/>
      <c r="Z295" s="5272"/>
      <c r="AA295" s="5273"/>
      <c r="AB295" s="5274"/>
      <c r="AC295" s="5271"/>
      <c r="AD295" s="5272"/>
      <c r="AE295" s="5273"/>
      <c r="AF295" s="5274"/>
      <c r="AG295" s="5271"/>
      <c r="AH295" s="5272"/>
      <c r="AI295" s="5273"/>
      <c r="AJ295" s="5274"/>
      <c r="AK295" s="5271"/>
      <c r="AL295" s="5272"/>
      <c r="AM295" s="5273"/>
      <c r="AN295" s="5129"/>
      <c r="AO295" s="2132"/>
      <c r="AP295" s="2132"/>
      <c r="AQ295" s="2132"/>
      <c r="AR295" s="2132"/>
      <c r="AS295" s="2132"/>
      <c r="AT295" s="2132"/>
      <c r="AU295" s="2184"/>
    </row>
    <row r="296" spans="1:47" x14ac:dyDescent="0.25">
      <c r="A296" s="7138"/>
      <c r="B296" s="5263" t="s">
        <v>833</v>
      </c>
      <c r="C296" s="4982">
        <f t="shared" si="47"/>
        <v>0</v>
      </c>
      <c r="D296" s="4982">
        <f t="shared" si="48"/>
        <v>0</v>
      </c>
      <c r="E296" s="5262">
        <f t="shared" si="48"/>
        <v>0</v>
      </c>
      <c r="F296" s="5275"/>
      <c r="G296" s="90"/>
      <c r="H296" s="5275"/>
      <c r="I296" s="90"/>
      <c r="J296" s="5275"/>
      <c r="K296" s="90"/>
      <c r="L296" s="5275"/>
      <c r="M296" s="90"/>
      <c r="N296" s="515"/>
      <c r="O296" s="516"/>
      <c r="P296" s="5275"/>
      <c r="Q296" s="90"/>
      <c r="R296" s="515"/>
      <c r="S296" s="516"/>
      <c r="T296" s="5275"/>
      <c r="U296" s="90"/>
      <c r="V296" s="515"/>
      <c r="W296" s="516"/>
      <c r="X296" s="5275"/>
      <c r="Y296" s="90"/>
      <c r="Z296" s="515"/>
      <c r="AA296" s="516"/>
      <c r="AB296" s="5275"/>
      <c r="AC296" s="90"/>
      <c r="AD296" s="515"/>
      <c r="AE296" s="516"/>
      <c r="AF296" s="5275"/>
      <c r="AG296" s="90"/>
      <c r="AH296" s="515"/>
      <c r="AI296" s="516"/>
      <c r="AJ296" s="5275"/>
      <c r="AK296" s="90"/>
      <c r="AL296" s="515"/>
      <c r="AM296" s="516"/>
      <c r="AN296" s="2132"/>
      <c r="AO296" s="2132"/>
      <c r="AP296" s="2132"/>
      <c r="AQ296" s="2132"/>
      <c r="AR296" s="2132"/>
      <c r="AS296" s="2132"/>
      <c r="AT296" s="2132"/>
      <c r="AU296" s="2184"/>
    </row>
    <row r="297" spans="1:47" x14ac:dyDescent="0.25">
      <c r="A297" s="7138"/>
      <c r="B297" s="5264" t="s">
        <v>834</v>
      </c>
      <c r="C297" s="4879">
        <f t="shared" si="47"/>
        <v>0</v>
      </c>
      <c r="D297" s="4879">
        <f t="shared" si="48"/>
        <v>0</v>
      </c>
      <c r="E297" s="5265">
        <f t="shared" si="48"/>
        <v>0</v>
      </c>
      <c r="F297" s="4802"/>
      <c r="G297" s="91"/>
      <c r="H297" s="4802"/>
      <c r="I297" s="91"/>
      <c r="J297" s="4802"/>
      <c r="K297" s="91"/>
      <c r="L297" s="4802"/>
      <c r="M297" s="91"/>
      <c r="N297" s="4802"/>
      <c r="O297" s="517"/>
      <c r="P297" s="4802"/>
      <c r="Q297" s="91"/>
      <c r="R297" s="5276"/>
      <c r="S297" s="517"/>
      <c r="T297" s="4802"/>
      <c r="U297" s="91"/>
      <c r="V297" s="5276"/>
      <c r="W297" s="517"/>
      <c r="X297" s="4802"/>
      <c r="Y297" s="91"/>
      <c r="Z297" s="5276"/>
      <c r="AA297" s="517"/>
      <c r="AB297" s="4802"/>
      <c r="AC297" s="91"/>
      <c r="AD297" s="5276"/>
      <c r="AE297" s="517"/>
      <c r="AF297" s="4802"/>
      <c r="AG297" s="91"/>
      <c r="AH297" s="5276"/>
      <c r="AI297" s="517"/>
      <c r="AJ297" s="4802"/>
      <c r="AK297" s="91"/>
      <c r="AL297" s="5276"/>
      <c r="AM297" s="517"/>
      <c r="AN297" s="2133"/>
      <c r="AO297" s="2133"/>
      <c r="AP297" s="2133"/>
      <c r="AQ297" s="2133"/>
      <c r="AR297" s="2133"/>
      <c r="AS297" s="2133"/>
      <c r="AT297" s="2133"/>
      <c r="AU297" s="2185"/>
    </row>
    <row r="298" spans="1:47" x14ac:dyDescent="0.25">
      <c r="A298" s="7138"/>
      <c r="B298" s="5264" t="s">
        <v>835</v>
      </c>
      <c r="C298" s="4879">
        <f t="shared" si="47"/>
        <v>0</v>
      </c>
      <c r="D298" s="4879">
        <f t="shared" si="48"/>
        <v>0</v>
      </c>
      <c r="E298" s="5265">
        <f t="shared" si="48"/>
        <v>0</v>
      </c>
      <c r="F298" s="4802"/>
      <c r="G298" s="91"/>
      <c r="H298" s="4802"/>
      <c r="I298" s="91"/>
      <c r="J298" s="4802"/>
      <c r="K298" s="91"/>
      <c r="L298" s="4802"/>
      <c r="M298" s="91"/>
      <c r="N298" s="4802"/>
      <c r="O298" s="517"/>
      <c r="P298" s="4802"/>
      <c r="Q298" s="91"/>
      <c r="R298" s="5276"/>
      <c r="S298" s="517"/>
      <c r="T298" s="4802"/>
      <c r="U298" s="91"/>
      <c r="V298" s="5276"/>
      <c r="W298" s="517"/>
      <c r="X298" s="4802"/>
      <c r="Y298" s="91"/>
      <c r="Z298" s="5276"/>
      <c r="AA298" s="517"/>
      <c r="AB298" s="4802"/>
      <c r="AC298" s="91"/>
      <c r="AD298" s="5276"/>
      <c r="AE298" s="517"/>
      <c r="AF298" s="4802"/>
      <c r="AG298" s="91"/>
      <c r="AH298" s="5276"/>
      <c r="AI298" s="517"/>
      <c r="AJ298" s="4802"/>
      <c r="AK298" s="91"/>
      <c r="AL298" s="5276"/>
      <c r="AM298" s="517"/>
      <c r="AN298" s="2133"/>
      <c r="AO298" s="2133"/>
      <c r="AP298" s="2133"/>
      <c r="AQ298" s="2133"/>
      <c r="AR298" s="2133"/>
      <c r="AS298" s="2133"/>
      <c r="AT298" s="2133"/>
      <c r="AU298" s="2185"/>
    </row>
    <row r="299" spans="1:47" x14ac:dyDescent="0.25">
      <c r="A299" s="7138"/>
      <c r="B299" s="5264" t="s">
        <v>836</v>
      </c>
      <c r="C299" s="4879">
        <f t="shared" si="47"/>
        <v>0</v>
      </c>
      <c r="D299" s="4879">
        <f t="shared" si="48"/>
        <v>0</v>
      </c>
      <c r="E299" s="5265">
        <f t="shared" si="48"/>
        <v>0</v>
      </c>
      <c r="F299" s="4802"/>
      <c r="G299" s="91"/>
      <c r="H299" s="4802"/>
      <c r="I299" s="91"/>
      <c r="J299" s="4802"/>
      <c r="K299" s="91"/>
      <c r="L299" s="4802"/>
      <c r="M299" s="91"/>
      <c r="N299" s="4802"/>
      <c r="O299" s="517"/>
      <c r="P299" s="4802"/>
      <c r="Q299" s="91"/>
      <c r="R299" s="5276"/>
      <c r="S299" s="517"/>
      <c r="T299" s="4802"/>
      <c r="U299" s="91"/>
      <c r="V299" s="5276"/>
      <c r="W299" s="517"/>
      <c r="X299" s="4802"/>
      <c r="Y299" s="91"/>
      <c r="Z299" s="5276"/>
      <c r="AA299" s="517"/>
      <c r="AB299" s="4802"/>
      <c r="AC299" s="91"/>
      <c r="AD299" s="5276"/>
      <c r="AE299" s="517"/>
      <c r="AF299" s="4802"/>
      <c r="AG299" s="91"/>
      <c r="AH299" s="5276"/>
      <c r="AI299" s="517"/>
      <c r="AJ299" s="4802"/>
      <c r="AK299" s="91"/>
      <c r="AL299" s="5276"/>
      <c r="AM299" s="517"/>
      <c r="AN299" s="2133"/>
      <c r="AO299" s="2133"/>
      <c r="AP299" s="2133"/>
      <c r="AQ299" s="2133"/>
      <c r="AR299" s="2133"/>
      <c r="AS299" s="2133"/>
      <c r="AT299" s="2133"/>
      <c r="AU299" s="2185"/>
    </row>
    <row r="300" spans="1:47" x14ac:dyDescent="0.25">
      <c r="A300" s="7138"/>
      <c r="B300" s="5264" t="s">
        <v>837</v>
      </c>
      <c r="C300" s="4879">
        <f t="shared" si="47"/>
        <v>0</v>
      </c>
      <c r="D300" s="4879">
        <f t="shared" si="48"/>
        <v>0</v>
      </c>
      <c r="E300" s="5265">
        <f t="shared" si="48"/>
        <v>0</v>
      </c>
      <c r="F300" s="4802"/>
      <c r="G300" s="91"/>
      <c r="H300" s="4802"/>
      <c r="I300" s="91"/>
      <c r="J300" s="4802"/>
      <c r="K300" s="91"/>
      <c r="L300" s="4802"/>
      <c r="M300" s="91"/>
      <c r="N300" s="4802"/>
      <c r="O300" s="517"/>
      <c r="P300" s="4802"/>
      <c r="Q300" s="91"/>
      <c r="R300" s="5276"/>
      <c r="S300" s="517"/>
      <c r="T300" s="4802"/>
      <c r="U300" s="91"/>
      <c r="V300" s="5276"/>
      <c r="W300" s="517"/>
      <c r="X300" s="4802"/>
      <c r="Y300" s="91"/>
      <c r="Z300" s="5276"/>
      <c r="AA300" s="517"/>
      <c r="AB300" s="4802"/>
      <c r="AC300" s="91"/>
      <c r="AD300" s="5276"/>
      <c r="AE300" s="517"/>
      <c r="AF300" s="4802"/>
      <c r="AG300" s="91"/>
      <c r="AH300" s="5276"/>
      <c r="AI300" s="517"/>
      <c r="AJ300" s="4802"/>
      <c r="AK300" s="91"/>
      <c r="AL300" s="5276"/>
      <c r="AM300" s="517"/>
      <c r="AN300" s="2133"/>
      <c r="AO300" s="2133"/>
      <c r="AP300" s="2133"/>
      <c r="AQ300" s="2133"/>
      <c r="AR300" s="2133"/>
      <c r="AS300" s="2133"/>
      <c r="AT300" s="2133"/>
      <c r="AU300" s="2185"/>
    </row>
    <row r="301" spans="1:47" x14ac:dyDescent="0.25">
      <c r="A301" s="7138"/>
      <c r="B301" s="5264" t="s">
        <v>838</v>
      </c>
      <c r="C301" s="4879">
        <f t="shared" si="47"/>
        <v>0</v>
      </c>
      <c r="D301" s="4879">
        <f t="shared" si="48"/>
        <v>0</v>
      </c>
      <c r="E301" s="5265">
        <f t="shared" si="48"/>
        <v>0</v>
      </c>
      <c r="F301" s="4802"/>
      <c r="G301" s="91"/>
      <c r="H301" s="4802"/>
      <c r="I301" s="91"/>
      <c r="J301" s="4802"/>
      <c r="K301" s="91"/>
      <c r="L301" s="4802"/>
      <c r="M301" s="91"/>
      <c r="N301" s="4802"/>
      <c r="O301" s="517"/>
      <c r="P301" s="4802"/>
      <c r="Q301" s="91"/>
      <c r="R301" s="5276"/>
      <c r="S301" s="517"/>
      <c r="T301" s="4802"/>
      <c r="U301" s="91"/>
      <c r="V301" s="5276"/>
      <c r="W301" s="517"/>
      <c r="X301" s="4802"/>
      <c r="Y301" s="91"/>
      <c r="Z301" s="5276"/>
      <c r="AA301" s="517"/>
      <c r="AB301" s="4802"/>
      <c r="AC301" s="91"/>
      <c r="AD301" s="5276"/>
      <c r="AE301" s="517"/>
      <c r="AF301" s="4802"/>
      <c r="AG301" s="91"/>
      <c r="AH301" s="5276"/>
      <c r="AI301" s="517"/>
      <c r="AJ301" s="4802"/>
      <c r="AK301" s="91"/>
      <c r="AL301" s="5276"/>
      <c r="AM301" s="517"/>
      <c r="AN301" s="2133"/>
      <c r="AO301" s="2133"/>
      <c r="AP301" s="2133"/>
      <c r="AQ301" s="2133"/>
      <c r="AR301" s="2133"/>
      <c r="AS301" s="2133"/>
      <c r="AT301" s="2133"/>
      <c r="AU301" s="2185"/>
    </row>
    <row r="302" spans="1:47" x14ac:dyDescent="0.25">
      <c r="A302" s="7138"/>
      <c r="B302" s="5264" t="s">
        <v>839</v>
      </c>
      <c r="C302" s="4879">
        <f t="shared" si="47"/>
        <v>0</v>
      </c>
      <c r="D302" s="4879">
        <f t="shared" si="48"/>
        <v>0</v>
      </c>
      <c r="E302" s="5265">
        <f t="shared" si="48"/>
        <v>0</v>
      </c>
      <c r="F302" s="4802"/>
      <c r="G302" s="91"/>
      <c r="H302" s="4802"/>
      <c r="I302" s="91"/>
      <c r="J302" s="4802"/>
      <c r="K302" s="91"/>
      <c r="L302" s="4802"/>
      <c r="M302" s="91"/>
      <c r="N302" s="4802"/>
      <c r="O302" s="517"/>
      <c r="P302" s="4802"/>
      <c r="Q302" s="91"/>
      <c r="R302" s="5276"/>
      <c r="S302" s="517"/>
      <c r="T302" s="4802"/>
      <c r="U302" s="91"/>
      <c r="V302" s="5276"/>
      <c r="W302" s="517"/>
      <c r="X302" s="4802"/>
      <c r="Y302" s="91"/>
      <c r="Z302" s="5276"/>
      <c r="AA302" s="517"/>
      <c r="AB302" s="4802"/>
      <c r="AC302" s="91"/>
      <c r="AD302" s="5276"/>
      <c r="AE302" s="517"/>
      <c r="AF302" s="4802"/>
      <c r="AG302" s="91"/>
      <c r="AH302" s="5276"/>
      <c r="AI302" s="517"/>
      <c r="AJ302" s="4802"/>
      <c r="AK302" s="91"/>
      <c r="AL302" s="5276"/>
      <c r="AM302" s="517"/>
      <c r="AN302" s="2133"/>
      <c r="AO302" s="2133"/>
      <c r="AP302" s="2133"/>
      <c r="AQ302" s="2133"/>
      <c r="AR302" s="2133"/>
      <c r="AS302" s="2133"/>
      <c r="AT302" s="2133"/>
      <c r="AU302" s="2185"/>
    </row>
    <row r="303" spans="1:47" x14ac:dyDescent="0.25">
      <c r="A303" s="7139"/>
      <c r="B303" s="5266" t="s">
        <v>840</v>
      </c>
      <c r="C303" s="4953">
        <f t="shared" si="47"/>
        <v>0</v>
      </c>
      <c r="D303" s="4953">
        <f t="shared" si="48"/>
        <v>0</v>
      </c>
      <c r="E303" s="5268">
        <f t="shared" si="48"/>
        <v>0</v>
      </c>
      <c r="F303" s="4803"/>
      <c r="G303" s="4806"/>
      <c r="H303" s="4803"/>
      <c r="I303" s="4806"/>
      <c r="J303" s="4803"/>
      <c r="K303" s="4806"/>
      <c r="L303" s="4803"/>
      <c r="M303" s="4806"/>
      <c r="N303" s="4803"/>
      <c r="O303" s="5277"/>
      <c r="P303" s="4803"/>
      <c r="Q303" s="4806"/>
      <c r="R303" s="4171"/>
      <c r="S303" s="5277"/>
      <c r="T303" s="4803"/>
      <c r="U303" s="4806"/>
      <c r="V303" s="4171"/>
      <c r="W303" s="5277"/>
      <c r="X303" s="4803"/>
      <c r="Y303" s="4806"/>
      <c r="Z303" s="4171"/>
      <c r="AA303" s="5277"/>
      <c r="AB303" s="4803"/>
      <c r="AC303" s="4806"/>
      <c r="AD303" s="4171"/>
      <c r="AE303" s="5277"/>
      <c r="AF303" s="4803"/>
      <c r="AG303" s="4806"/>
      <c r="AH303" s="4171"/>
      <c r="AI303" s="5277"/>
      <c r="AJ303" s="4803"/>
      <c r="AK303" s="4806"/>
      <c r="AL303" s="4171"/>
      <c r="AM303" s="5277"/>
      <c r="AN303" s="2128"/>
      <c r="AO303" s="2128"/>
      <c r="AP303" s="2128"/>
      <c r="AQ303" s="2128"/>
      <c r="AR303" s="2128"/>
      <c r="AS303" s="2128"/>
      <c r="AT303" s="2128"/>
      <c r="AU303" s="2186"/>
    </row>
    <row r="304" spans="1:47" ht="32.25" x14ac:dyDescent="0.4">
      <c r="A304" s="518" t="s">
        <v>842</v>
      </c>
      <c r="B304" s="519"/>
      <c r="C304" s="520"/>
      <c r="D304" s="521"/>
      <c r="E304" s="521"/>
      <c r="F304" s="521"/>
      <c r="G304" s="522"/>
      <c r="H304" s="522"/>
      <c r="I304" s="522"/>
      <c r="J304" s="522"/>
      <c r="K304" s="522"/>
      <c r="L304" s="523"/>
      <c r="M304" s="522"/>
      <c r="N304" s="522"/>
      <c r="O304" s="522"/>
      <c r="P304" s="522"/>
      <c r="Q304" s="522"/>
      <c r="R304" s="522"/>
      <c r="S304" s="522"/>
      <c r="T304" s="524"/>
      <c r="U304" s="525"/>
      <c r="V304" s="525"/>
      <c r="W304" s="525"/>
      <c r="X304" s="526"/>
      <c r="Y304" s="526"/>
      <c r="Z304" s="526"/>
      <c r="AA304" s="526"/>
      <c r="AB304" s="526"/>
      <c r="AC304" s="526"/>
      <c r="AD304" s="526"/>
      <c r="AE304" s="526"/>
      <c r="AF304" s="526"/>
      <c r="AG304" s="526"/>
      <c r="AH304" s="526"/>
      <c r="AI304" s="526"/>
      <c r="AJ304" s="526"/>
      <c r="AK304" s="526"/>
      <c r="AL304" s="526"/>
      <c r="AM304" s="526"/>
      <c r="AN304" s="526"/>
      <c r="AO304" s="526"/>
      <c r="AP304" s="526"/>
      <c r="AQ304" s="526"/>
      <c r="AR304" s="526"/>
      <c r="AS304" s="526"/>
    </row>
    <row r="305" spans="1:50" x14ac:dyDescent="0.25">
      <c r="A305" s="7140" t="s">
        <v>218</v>
      </c>
      <c r="B305" s="7141"/>
      <c r="C305" s="7146" t="s">
        <v>122</v>
      </c>
      <c r="D305" s="7147"/>
      <c r="E305" s="7148"/>
      <c r="F305" s="7152" t="s">
        <v>843</v>
      </c>
      <c r="G305" s="7153"/>
      <c r="H305" s="7153"/>
      <c r="I305" s="7153"/>
      <c r="J305" s="7153"/>
      <c r="K305" s="7153"/>
      <c r="L305" s="7153"/>
      <c r="M305" s="7153"/>
      <c r="N305" s="7153"/>
      <c r="O305" s="7153"/>
      <c r="P305" s="7153"/>
      <c r="Q305" s="7153"/>
      <c r="R305" s="7153"/>
      <c r="S305" s="7153"/>
      <c r="T305" s="7153"/>
      <c r="U305" s="7153"/>
      <c r="V305" s="7153"/>
      <c r="W305" s="7153"/>
      <c r="X305" s="7153"/>
      <c r="Y305" s="7153"/>
      <c r="Z305" s="7153"/>
      <c r="AA305" s="7153"/>
      <c r="AB305" s="7153"/>
      <c r="AC305" s="7153"/>
      <c r="AD305" s="7153"/>
      <c r="AE305" s="7153"/>
      <c r="AF305" s="7153"/>
      <c r="AG305" s="7153"/>
      <c r="AH305" s="7153"/>
      <c r="AI305" s="7153"/>
      <c r="AJ305" s="7153"/>
      <c r="AK305" s="7153"/>
      <c r="AL305" s="7153"/>
      <c r="AM305" s="7153"/>
      <c r="AN305" s="7153"/>
      <c r="AO305" s="7153"/>
      <c r="AP305" s="7153"/>
      <c r="AQ305" s="7153"/>
      <c r="AR305" s="7153"/>
      <c r="AS305" s="7154"/>
      <c r="AT305" s="7125" t="s">
        <v>827</v>
      </c>
      <c r="AU305" s="7126"/>
      <c r="AV305" s="7068" t="s">
        <v>112</v>
      </c>
      <c r="AW305" s="7068" t="s">
        <v>111</v>
      </c>
      <c r="AX305" s="7127" t="s">
        <v>3562</v>
      </c>
    </row>
    <row r="306" spans="1:50" x14ac:dyDescent="0.25">
      <c r="A306" s="7142"/>
      <c r="B306" s="7143"/>
      <c r="C306" s="7149"/>
      <c r="D306" s="7150"/>
      <c r="E306" s="7151"/>
      <c r="F306" s="7123" t="s">
        <v>844</v>
      </c>
      <c r="G306" s="7129"/>
      <c r="H306" s="7123" t="s">
        <v>845</v>
      </c>
      <c r="I306" s="7129"/>
      <c r="J306" s="7123" t="s">
        <v>846</v>
      </c>
      <c r="K306" s="7129"/>
      <c r="L306" s="7123" t="s">
        <v>847</v>
      </c>
      <c r="M306" s="7129"/>
      <c r="N306" s="7123" t="s">
        <v>369</v>
      </c>
      <c r="O306" s="7129"/>
      <c r="P306" s="7123" t="s">
        <v>511</v>
      </c>
      <c r="Q306" s="7129"/>
      <c r="R306" s="7123" t="s">
        <v>72</v>
      </c>
      <c r="S306" s="7129"/>
      <c r="T306" s="7123" t="s">
        <v>14</v>
      </c>
      <c r="U306" s="7129"/>
      <c r="V306" s="7123" t="s">
        <v>129</v>
      </c>
      <c r="W306" s="7124"/>
      <c r="X306" s="7123" t="s">
        <v>130</v>
      </c>
      <c r="Y306" s="7124"/>
      <c r="Z306" s="7123" t="s">
        <v>131</v>
      </c>
      <c r="AA306" s="7124"/>
      <c r="AB306" s="7123" t="s">
        <v>132</v>
      </c>
      <c r="AC306" s="7124"/>
      <c r="AD306" s="7123" t="s">
        <v>133</v>
      </c>
      <c r="AE306" s="7124"/>
      <c r="AF306" s="7123" t="s">
        <v>134</v>
      </c>
      <c r="AG306" s="7124"/>
      <c r="AH306" s="7123" t="s">
        <v>135</v>
      </c>
      <c r="AI306" s="7124"/>
      <c r="AJ306" s="7123" t="s">
        <v>136</v>
      </c>
      <c r="AK306" s="7124"/>
      <c r="AL306" s="7123" t="s">
        <v>137</v>
      </c>
      <c r="AM306" s="7124"/>
      <c r="AN306" s="7123" t="s">
        <v>138</v>
      </c>
      <c r="AO306" s="7124"/>
      <c r="AP306" s="7123" t="s">
        <v>139</v>
      </c>
      <c r="AQ306" s="7124"/>
      <c r="AR306" s="7123" t="s">
        <v>140</v>
      </c>
      <c r="AS306" s="7124"/>
      <c r="AT306" s="7132" t="s">
        <v>830</v>
      </c>
      <c r="AU306" s="7130" t="s">
        <v>831</v>
      </c>
      <c r="AV306" s="6989"/>
      <c r="AW306" s="6989"/>
      <c r="AX306" s="6521"/>
    </row>
    <row r="307" spans="1:50" ht="23.25" customHeight="1" x14ac:dyDescent="0.25">
      <c r="A307" s="7144"/>
      <c r="B307" s="7145"/>
      <c r="C307" s="5278" t="s">
        <v>55</v>
      </c>
      <c r="D307" s="5279" t="s">
        <v>81</v>
      </c>
      <c r="E307" s="5280" t="s">
        <v>56</v>
      </c>
      <c r="F307" s="5224" t="s">
        <v>512</v>
      </c>
      <c r="G307" s="5281" t="s">
        <v>56</v>
      </c>
      <c r="H307" s="5224" t="s">
        <v>512</v>
      </c>
      <c r="I307" s="5281" t="s">
        <v>56</v>
      </c>
      <c r="J307" s="5224" t="s">
        <v>512</v>
      </c>
      <c r="K307" s="5281" t="s">
        <v>56</v>
      </c>
      <c r="L307" s="5224" t="s">
        <v>512</v>
      </c>
      <c r="M307" s="5281" t="s">
        <v>56</v>
      </c>
      <c r="N307" s="5224" t="s">
        <v>512</v>
      </c>
      <c r="O307" s="5281" t="s">
        <v>56</v>
      </c>
      <c r="P307" s="5224" t="s">
        <v>512</v>
      </c>
      <c r="Q307" s="5281" t="s">
        <v>56</v>
      </c>
      <c r="R307" s="5224" t="s">
        <v>512</v>
      </c>
      <c r="S307" s="5281" t="s">
        <v>56</v>
      </c>
      <c r="T307" s="5224" t="s">
        <v>512</v>
      </c>
      <c r="U307" s="5281" t="s">
        <v>56</v>
      </c>
      <c r="V307" s="5224" t="s">
        <v>512</v>
      </c>
      <c r="W307" s="5281" t="s">
        <v>56</v>
      </c>
      <c r="X307" s="5224" t="s">
        <v>512</v>
      </c>
      <c r="Y307" s="5281" t="s">
        <v>56</v>
      </c>
      <c r="Z307" s="5224" t="s">
        <v>512</v>
      </c>
      <c r="AA307" s="5281" t="s">
        <v>56</v>
      </c>
      <c r="AB307" s="5224" t="s">
        <v>512</v>
      </c>
      <c r="AC307" s="5281" t="s">
        <v>56</v>
      </c>
      <c r="AD307" s="5224" t="s">
        <v>512</v>
      </c>
      <c r="AE307" s="5281" t="s">
        <v>56</v>
      </c>
      <c r="AF307" s="5224" t="s">
        <v>512</v>
      </c>
      <c r="AG307" s="5281" t="s">
        <v>56</v>
      </c>
      <c r="AH307" s="5224" t="s">
        <v>512</v>
      </c>
      <c r="AI307" s="5281" t="s">
        <v>56</v>
      </c>
      <c r="AJ307" s="5224" t="s">
        <v>512</v>
      </c>
      <c r="AK307" s="5281" t="s">
        <v>56</v>
      </c>
      <c r="AL307" s="5224" t="s">
        <v>512</v>
      </c>
      <c r="AM307" s="5281" t="s">
        <v>56</v>
      </c>
      <c r="AN307" s="5224" t="s">
        <v>512</v>
      </c>
      <c r="AO307" s="5281" t="s">
        <v>56</v>
      </c>
      <c r="AP307" s="5224" t="s">
        <v>512</v>
      </c>
      <c r="AQ307" s="5281" t="s">
        <v>56</v>
      </c>
      <c r="AR307" s="5224" t="s">
        <v>512</v>
      </c>
      <c r="AS307" s="5281" t="s">
        <v>56</v>
      </c>
      <c r="AT307" s="7133"/>
      <c r="AU307" s="7131"/>
      <c r="AV307" s="6598"/>
      <c r="AW307" s="6598"/>
      <c r="AX307" s="7128"/>
    </row>
    <row r="308" spans="1:50" x14ac:dyDescent="0.25">
      <c r="A308" s="7117" t="s">
        <v>743</v>
      </c>
      <c r="B308" s="5231" t="s">
        <v>741</v>
      </c>
      <c r="C308" s="5282"/>
      <c r="D308" s="5282"/>
      <c r="E308" s="5229">
        <f>+Q308+S308+U308+W308+Y308+AA308+AC308+AE308+AG308</f>
        <v>0</v>
      </c>
      <c r="F308" s="5283"/>
      <c r="G308" s="5283"/>
      <c r="H308" s="5118"/>
      <c r="I308" s="5283"/>
      <c r="J308" s="5118"/>
      <c r="K308" s="5193"/>
      <c r="L308" s="5118"/>
      <c r="M308" s="5284"/>
      <c r="N308" s="5118"/>
      <c r="O308" s="5193"/>
      <c r="P308" s="5118"/>
      <c r="Q308" s="5143"/>
      <c r="R308" s="5118"/>
      <c r="S308" s="5143"/>
      <c r="T308" s="5118"/>
      <c r="U308" s="5143"/>
      <c r="V308" s="5118"/>
      <c r="W308" s="5143"/>
      <c r="X308" s="5118"/>
      <c r="Y308" s="5143"/>
      <c r="Z308" s="5118"/>
      <c r="AA308" s="5143"/>
      <c r="AB308" s="5118"/>
      <c r="AC308" s="5143"/>
      <c r="AD308" s="5118"/>
      <c r="AE308" s="5143"/>
      <c r="AF308" s="5118"/>
      <c r="AG308" s="5143"/>
      <c r="AH308" s="5118"/>
      <c r="AI308" s="5283"/>
      <c r="AJ308" s="5118"/>
      <c r="AK308" s="5283"/>
      <c r="AL308" s="5118"/>
      <c r="AM308" s="5283"/>
      <c r="AN308" s="5118"/>
      <c r="AO308" s="5283"/>
      <c r="AP308" s="5118"/>
      <c r="AQ308" s="5283"/>
      <c r="AR308" s="5118"/>
      <c r="AS308" s="5193"/>
      <c r="AT308" s="5194"/>
      <c r="AU308" s="5195"/>
      <c r="AV308" s="5194"/>
      <c r="AW308" s="5195"/>
      <c r="AX308" s="5285"/>
    </row>
    <row r="309" spans="1:50" x14ac:dyDescent="0.25">
      <c r="A309" s="7109"/>
      <c r="B309" s="5286" t="s">
        <v>841</v>
      </c>
      <c r="C309" s="527">
        <f>SUM(D309+E309)</f>
        <v>0</v>
      </c>
      <c r="D309" s="527">
        <f t="shared" ref="D309:E312" si="49">SUM(F309+H309+J309+L309+N309+P309+R309+T309+V309+X309+Z309+AB309+AD309+AF309+AH309+AJ309+AL309+AN309+AP309+AR309)</f>
        <v>0</v>
      </c>
      <c r="E309" s="527">
        <f t="shared" si="49"/>
        <v>0</v>
      </c>
      <c r="F309" s="498"/>
      <c r="G309" s="498"/>
      <c r="H309" s="5199"/>
      <c r="I309" s="498"/>
      <c r="J309" s="5199"/>
      <c r="K309" s="5200"/>
      <c r="L309" s="5199"/>
      <c r="M309" s="496"/>
      <c r="N309" s="5199"/>
      <c r="O309" s="5200"/>
      <c r="P309" s="5199"/>
      <c r="Q309" s="498"/>
      <c r="R309" s="5199"/>
      <c r="S309" s="498"/>
      <c r="T309" s="5199"/>
      <c r="U309" s="498"/>
      <c r="V309" s="5199"/>
      <c r="W309" s="498"/>
      <c r="X309" s="5199"/>
      <c r="Y309" s="498"/>
      <c r="Z309" s="5199"/>
      <c r="AA309" s="498"/>
      <c r="AB309" s="5199"/>
      <c r="AC309" s="498"/>
      <c r="AD309" s="5199"/>
      <c r="AE309" s="498"/>
      <c r="AF309" s="5199"/>
      <c r="AG309" s="498"/>
      <c r="AH309" s="5199"/>
      <c r="AI309" s="498"/>
      <c r="AJ309" s="5199"/>
      <c r="AK309" s="498"/>
      <c r="AL309" s="5199"/>
      <c r="AM309" s="498"/>
      <c r="AN309" s="5199"/>
      <c r="AO309" s="498"/>
      <c r="AP309" s="5199"/>
      <c r="AQ309" s="498"/>
      <c r="AR309" s="5199"/>
      <c r="AS309" s="5200"/>
      <c r="AT309" s="5199"/>
      <c r="AU309" s="5200"/>
      <c r="AV309" s="5199"/>
      <c r="AW309" s="5200"/>
      <c r="AX309" s="5287"/>
    </row>
    <row r="310" spans="1:50" x14ac:dyDescent="0.25">
      <c r="A310" s="7118" t="s">
        <v>848</v>
      </c>
      <c r="B310" s="7118"/>
      <c r="C310" s="527"/>
      <c r="D310" s="527"/>
      <c r="E310" s="527"/>
      <c r="F310" s="498"/>
      <c r="G310" s="498"/>
      <c r="H310" s="5199"/>
      <c r="I310" s="498"/>
      <c r="J310" s="5199"/>
      <c r="K310" s="5200"/>
      <c r="L310" s="5199"/>
      <c r="M310" s="496"/>
      <c r="N310" s="5199"/>
      <c r="O310" s="5200"/>
      <c r="P310" s="5199"/>
      <c r="Q310" s="498"/>
      <c r="R310" s="5199"/>
      <c r="S310" s="498"/>
      <c r="T310" s="5199"/>
      <c r="U310" s="498"/>
      <c r="V310" s="5199"/>
      <c r="W310" s="498"/>
      <c r="X310" s="5199"/>
      <c r="Y310" s="498"/>
      <c r="Z310" s="5199"/>
      <c r="AA310" s="498"/>
      <c r="AB310" s="5199"/>
      <c r="AC310" s="498"/>
      <c r="AD310" s="5199"/>
      <c r="AE310" s="498"/>
      <c r="AF310" s="5199"/>
      <c r="AG310" s="498"/>
      <c r="AH310" s="5199"/>
      <c r="AI310" s="498"/>
      <c r="AJ310" s="5199"/>
      <c r="AK310" s="498"/>
      <c r="AL310" s="5199"/>
      <c r="AM310" s="498"/>
      <c r="AN310" s="5199"/>
      <c r="AO310" s="498"/>
      <c r="AP310" s="5199"/>
      <c r="AQ310" s="498"/>
      <c r="AR310" s="5199"/>
      <c r="AS310" s="5200"/>
      <c r="AT310" s="5199"/>
      <c r="AU310" s="5200"/>
      <c r="AV310" s="5199"/>
      <c r="AW310" s="5200"/>
      <c r="AX310" s="5288"/>
    </row>
    <row r="311" spans="1:50" ht="15.75" thickBot="1" x14ac:dyDescent="0.3">
      <c r="A311" s="7118" t="s">
        <v>849</v>
      </c>
      <c r="B311" s="7118"/>
      <c r="C311" s="5289">
        <f t="shared" ref="C311:C318" si="50">SUM(D311+E311)</f>
        <v>0</v>
      </c>
      <c r="D311" s="5289">
        <f t="shared" si="49"/>
        <v>0</v>
      </c>
      <c r="E311" s="5289">
        <f t="shared" si="49"/>
        <v>0</v>
      </c>
      <c r="F311" s="5290"/>
      <c r="G311" s="5290"/>
      <c r="H311" s="5291"/>
      <c r="I311" s="5290"/>
      <c r="J311" s="5291"/>
      <c r="K311" s="5292"/>
      <c r="L311" s="5291"/>
      <c r="M311" s="5293"/>
      <c r="N311" s="5291"/>
      <c r="O311" s="5292"/>
      <c r="P311" s="5291"/>
      <c r="Q311" s="5290"/>
      <c r="R311" s="5291"/>
      <c r="S311" s="5290"/>
      <c r="T311" s="5291"/>
      <c r="U311" s="5290"/>
      <c r="V311" s="5291"/>
      <c r="W311" s="5290"/>
      <c r="X311" s="5291"/>
      <c r="Y311" s="5290"/>
      <c r="Z311" s="5291"/>
      <c r="AA311" s="5290"/>
      <c r="AB311" s="5291"/>
      <c r="AC311" s="5290"/>
      <c r="AD311" s="5291"/>
      <c r="AE311" s="5290"/>
      <c r="AF311" s="5291"/>
      <c r="AG311" s="5290"/>
      <c r="AH311" s="5291"/>
      <c r="AI311" s="5290"/>
      <c r="AJ311" s="5291"/>
      <c r="AK311" s="5290"/>
      <c r="AL311" s="5291"/>
      <c r="AM311" s="5290"/>
      <c r="AN311" s="5291"/>
      <c r="AO311" s="5290"/>
      <c r="AP311" s="5291"/>
      <c r="AQ311" s="5290"/>
      <c r="AR311" s="5291"/>
      <c r="AS311" s="5292"/>
      <c r="AT311" s="5291"/>
      <c r="AU311" s="5292"/>
      <c r="AV311" s="5291"/>
      <c r="AW311" s="5292"/>
      <c r="AX311" s="5294"/>
    </row>
    <row r="312" spans="1:50" ht="15.75" thickTop="1" x14ac:dyDescent="0.25">
      <c r="A312" s="7119" t="s">
        <v>850</v>
      </c>
      <c r="B312" s="7120"/>
      <c r="C312" s="528">
        <f t="shared" si="50"/>
        <v>0</v>
      </c>
      <c r="D312" s="528">
        <f t="shared" si="49"/>
        <v>0</v>
      </c>
      <c r="E312" s="528">
        <f t="shared" si="49"/>
        <v>0</v>
      </c>
      <c r="F312" s="529"/>
      <c r="G312" s="529"/>
      <c r="H312" s="530"/>
      <c r="I312" s="529"/>
      <c r="J312" s="530"/>
      <c r="K312" s="531"/>
      <c r="L312" s="530"/>
      <c r="M312" s="532"/>
      <c r="N312" s="530"/>
      <c r="O312" s="531"/>
      <c r="P312" s="530"/>
      <c r="Q312" s="529"/>
      <c r="R312" s="530"/>
      <c r="S312" s="529"/>
      <c r="T312" s="530"/>
      <c r="U312" s="529"/>
      <c r="V312" s="530"/>
      <c r="W312" s="529"/>
      <c r="X312" s="530"/>
      <c r="Y312" s="529"/>
      <c r="Z312" s="530"/>
      <c r="AA312" s="529"/>
      <c r="AB312" s="530"/>
      <c r="AC312" s="529"/>
      <c r="AD312" s="530"/>
      <c r="AE312" s="529"/>
      <c r="AF312" s="530"/>
      <c r="AG312" s="529"/>
      <c r="AH312" s="530"/>
      <c r="AI312" s="529"/>
      <c r="AJ312" s="530"/>
      <c r="AK312" s="529"/>
      <c r="AL312" s="530"/>
      <c r="AM312" s="529"/>
      <c r="AN312" s="530"/>
      <c r="AO312" s="529"/>
      <c r="AP312" s="530"/>
      <c r="AQ312" s="529"/>
      <c r="AR312" s="530"/>
      <c r="AS312" s="531"/>
      <c r="AT312" s="530"/>
      <c r="AU312" s="531"/>
      <c r="AV312" s="530"/>
      <c r="AW312" s="531"/>
      <c r="AX312" s="2139"/>
    </row>
    <row r="313" spans="1:50" ht="15.75" thickBot="1" x14ac:dyDescent="0.3">
      <c r="A313" s="7121" t="s">
        <v>851</v>
      </c>
      <c r="B313" s="7122"/>
      <c r="C313" s="533">
        <f t="shared" si="50"/>
        <v>0</v>
      </c>
      <c r="D313" s="533">
        <f>SUM(F313+H313+J313+L313)</f>
        <v>0</v>
      </c>
      <c r="E313" s="533">
        <f>SUM(G313+I313+K313+M313)</f>
        <v>0</v>
      </c>
      <c r="F313" s="534"/>
      <c r="G313" s="534"/>
      <c r="H313" s="535"/>
      <c r="I313" s="534"/>
      <c r="J313" s="535"/>
      <c r="K313" s="536"/>
      <c r="L313" s="535"/>
      <c r="M313" s="537"/>
      <c r="N313" s="538"/>
      <c r="O313" s="539"/>
      <c r="P313" s="538"/>
      <c r="Q313" s="539"/>
      <c r="R313" s="538"/>
      <c r="S313" s="539"/>
      <c r="T313" s="538"/>
      <c r="U313" s="539"/>
      <c r="V313" s="538"/>
      <c r="W313" s="539"/>
      <c r="X313" s="538"/>
      <c r="Y313" s="539"/>
      <c r="Z313" s="538"/>
      <c r="AA313" s="539"/>
      <c r="AB313" s="538"/>
      <c r="AC313" s="539"/>
      <c r="AD313" s="538"/>
      <c r="AE313" s="539"/>
      <c r="AF313" s="538"/>
      <c r="AG313" s="539"/>
      <c r="AH313" s="538"/>
      <c r="AI313" s="539"/>
      <c r="AJ313" s="538"/>
      <c r="AK313" s="539"/>
      <c r="AL313" s="538"/>
      <c r="AM313" s="539"/>
      <c r="AN313" s="538"/>
      <c r="AO313" s="539"/>
      <c r="AP313" s="538"/>
      <c r="AQ313" s="539"/>
      <c r="AR313" s="538"/>
      <c r="AS313" s="539"/>
      <c r="AT313" s="538"/>
      <c r="AU313" s="539"/>
      <c r="AV313" s="535"/>
      <c r="AW313" s="536"/>
      <c r="AX313" s="2124"/>
    </row>
    <row r="314" spans="1:50" ht="15.75" thickTop="1" x14ac:dyDescent="0.25">
      <c r="A314" s="7108" t="s">
        <v>852</v>
      </c>
      <c r="B314" s="5295" t="s">
        <v>853</v>
      </c>
      <c r="C314" s="528">
        <f t="shared" si="50"/>
        <v>0</v>
      </c>
      <c r="D314" s="528">
        <f t="shared" ref="D314:E318" si="51">SUM(F314+H314+J314+L314+N314+P314+R314+T314+V314+X314+Z314+AB314+AD314+AF314+AH314+AJ314+AL314+AN314+AP314+AR314)</f>
        <v>0</v>
      </c>
      <c r="E314" s="528">
        <f t="shared" si="51"/>
        <v>0</v>
      </c>
      <c r="F314" s="529"/>
      <c r="G314" s="529"/>
      <c r="H314" s="530"/>
      <c r="I314" s="529"/>
      <c r="J314" s="530"/>
      <c r="K314" s="531"/>
      <c r="L314" s="530"/>
      <c r="M314" s="532"/>
      <c r="N314" s="530"/>
      <c r="O314" s="531"/>
      <c r="P314" s="530"/>
      <c r="Q314" s="529"/>
      <c r="R314" s="530"/>
      <c r="S314" s="529"/>
      <c r="T314" s="530"/>
      <c r="U314" s="529"/>
      <c r="V314" s="530"/>
      <c r="W314" s="529"/>
      <c r="X314" s="530"/>
      <c r="Y314" s="529"/>
      <c r="Z314" s="530"/>
      <c r="AA314" s="529"/>
      <c r="AB314" s="530"/>
      <c r="AC314" s="529"/>
      <c r="AD314" s="530"/>
      <c r="AE314" s="529"/>
      <c r="AF314" s="530"/>
      <c r="AG314" s="529"/>
      <c r="AH314" s="530"/>
      <c r="AI314" s="529"/>
      <c r="AJ314" s="530"/>
      <c r="AK314" s="529"/>
      <c r="AL314" s="530"/>
      <c r="AM314" s="529"/>
      <c r="AN314" s="530"/>
      <c r="AO314" s="529"/>
      <c r="AP314" s="530"/>
      <c r="AQ314" s="529"/>
      <c r="AR314" s="530"/>
      <c r="AS314" s="531"/>
      <c r="AT314" s="530"/>
      <c r="AU314" s="531"/>
      <c r="AV314" s="530"/>
      <c r="AW314" s="531"/>
      <c r="AX314" s="2139"/>
    </row>
    <row r="315" spans="1:50" x14ac:dyDescent="0.25">
      <c r="A315" s="7108"/>
      <c r="B315" s="5296" t="s">
        <v>854</v>
      </c>
      <c r="C315" s="5297">
        <f t="shared" si="50"/>
        <v>0</v>
      </c>
      <c r="D315" s="5297">
        <f t="shared" si="51"/>
        <v>0</v>
      </c>
      <c r="E315" s="5297">
        <f t="shared" si="51"/>
        <v>0</v>
      </c>
      <c r="F315" s="2366"/>
      <c r="G315" s="2366"/>
      <c r="H315" s="2137"/>
      <c r="I315" s="2366"/>
      <c r="J315" s="2137"/>
      <c r="K315" s="2136"/>
      <c r="L315" s="2137"/>
      <c r="M315" s="5148"/>
      <c r="N315" s="2137"/>
      <c r="O315" s="2136"/>
      <c r="P315" s="2137"/>
      <c r="Q315" s="2366"/>
      <c r="R315" s="2137"/>
      <c r="S315" s="2366"/>
      <c r="T315" s="2137"/>
      <c r="U315" s="2366"/>
      <c r="V315" s="2137"/>
      <c r="W315" s="2366"/>
      <c r="X315" s="2137"/>
      <c r="Y315" s="2366"/>
      <c r="Z315" s="2137"/>
      <c r="AA315" s="2366"/>
      <c r="AB315" s="2137"/>
      <c r="AC315" s="2366"/>
      <c r="AD315" s="2137"/>
      <c r="AE315" s="2366"/>
      <c r="AF315" s="2137"/>
      <c r="AG315" s="2366"/>
      <c r="AH315" s="2137"/>
      <c r="AI315" s="2366"/>
      <c r="AJ315" s="2137"/>
      <c r="AK315" s="2366"/>
      <c r="AL315" s="2137"/>
      <c r="AM315" s="2366"/>
      <c r="AN315" s="2137"/>
      <c r="AO315" s="2366"/>
      <c r="AP315" s="2137"/>
      <c r="AQ315" s="2366"/>
      <c r="AR315" s="2137"/>
      <c r="AS315" s="2136"/>
      <c r="AT315" s="2137"/>
      <c r="AU315" s="2136"/>
      <c r="AV315" s="2137"/>
      <c r="AW315" s="2136"/>
      <c r="AX315" s="1925"/>
    </row>
    <row r="316" spans="1:50" x14ac:dyDescent="0.25">
      <c r="A316" s="7108"/>
      <c r="B316" s="5298" t="s">
        <v>855</v>
      </c>
      <c r="C316" s="527"/>
      <c r="D316" s="527"/>
      <c r="E316" s="527"/>
      <c r="F316" s="498"/>
      <c r="G316" s="498"/>
      <c r="H316" s="5199"/>
      <c r="I316" s="498"/>
      <c r="J316" s="5199"/>
      <c r="K316" s="5200"/>
      <c r="L316" s="5199"/>
      <c r="M316" s="496"/>
      <c r="N316" s="5199"/>
      <c r="O316" s="5200"/>
      <c r="P316" s="5199"/>
      <c r="Q316" s="498"/>
      <c r="R316" s="5199"/>
      <c r="S316" s="498"/>
      <c r="T316" s="5199"/>
      <c r="U316" s="498"/>
      <c r="V316" s="5199"/>
      <c r="W316" s="498"/>
      <c r="X316" s="5199"/>
      <c r="Y316" s="498"/>
      <c r="Z316" s="5199"/>
      <c r="AA316" s="498"/>
      <c r="AB316" s="5199"/>
      <c r="AC316" s="498"/>
      <c r="AD316" s="5199"/>
      <c r="AE316" s="498"/>
      <c r="AF316" s="5199"/>
      <c r="AG316" s="498"/>
      <c r="AH316" s="5199"/>
      <c r="AI316" s="498"/>
      <c r="AJ316" s="5199"/>
      <c r="AK316" s="498"/>
      <c r="AL316" s="5199"/>
      <c r="AM316" s="498"/>
      <c r="AN316" s="5199"/>
      <c r="AO316" s="498"/>
      <c r="AP316" s="5199"/>
      <c r="AQ316" s="498"/>
      <c r="AR316" s="5199"/>
      <c r="AS316" s="5200"/>
      <c r="AT316" s="5199"/>
      <c r="AU316" s="5200"/>
      <c r="AV316" s="5199"/>
      <c r="AW316" s="5200"/>
      <c r="AX316" s="1925"/>
    </row>
    <row r="317" spans="1:50" x14ac:dyDescent="0.25">
      <c r="A317" s="7108"/>
      <c r="B317" s="2277" t="s">
        <v>856</v>
      </c>
      <c r="C317" s="527"/>
      <c r="D317" s="527"/>
      <c r="E317" s="527"/>
      <c r="F317" s="498"/>
      <c r="G317" s="498"/>
      <c r="H317" s="5199"/>
      <c r="I317" s="498"/>
      <c r="J317" s="5199"/>
      <c r="K317" s="5200"/>
      <c r="L317" s="5199"/>
      <c r="M317" s="496"/>
      <c r="N317" s="5199"/>
      <c r="O317" s="5200"/>
      <c r="P317" s="5199"/>
      <c r="Q317" s="498"/>
      <c r="R317" s="5199"/>
      <c r="S317" s="498"/>
      <c r="T317" s="5199"/>
      <c r="U317" s="498"/>
      <c r="V317" s="5199"/>
      <c r="W317" s="498"/>
      <c r="X317" s="5199"/>
      <c r="Y317" s="498"/>
      <c r="Z317" s="5199"/>
      <c r="AA317" s="498"/>
      <c r="AB317" s="5199"/>
      <c r="AC317" s="498"/>
      <c r="AD317" s="5199"/>
      <c r="AE317" s="498"/>
      <c r="AF317" s="5199"/>
      <c r="AG317" s="498"/>
      <c r="AH317" s="5199"/>
      <c r="AI317" s="498"/>
      <c r="AJ317" s="5199"/>
      <c r="AK317" s="498"/>
      <c r="AL317" s="5199"/>
      <c r="AM317" s="498"/>
      <c r="AN317" s="5199"/>
      <c r="AO317" s="498"/>
      <c r="AP317" s="5199"/>
      <c r="AQ317" s="498"/>
      <c r="AR317" s="5199"/>
      <c r="AS317" s="5200"/>
      <c r="AT317" s="5199"/>
      <c r="AU317" s="5200"/>
      <c r="AV317" s="5199"/>
      <c r="AW317" s="5200"/>
      <c r="AX317" s="173"/>
    </row>
    <row r="318" spans="1:50" x14ac:dyDescent="0.25">
      <c r="A318" s="7109"/>
      <c r="B318" s="5299" t="s">
        <v>857</v>
      </c>
      <c r="C318" s="5300">
        <f t="shared" si="50"/>
        <v>0</v>
      </c>
      <c r="D318" s="5300">
        <f t="shared" si="51"/>
        <v>0</v>
      </c>
      <c r="E318" s="5300">
        <f t="shared" si="51"/>
        <v>0</v>
      </c>
      <c r="F318" s="5301"/>
      <c r="G318" s="5301"/>
      <c r="H318" s="5201"/>
      <c r="I318" s="5301"/>
      <c r="J318" s="5201"/>
      <c r="K318" s="5202"/>
      <c r="L318" s="5201"/>
      <c r="M318" s="5302"/>
      <c r="N318" s="5201"/>
      <c r="O318" s="5202"/>
      <c r="P318" s="5201"/>
      <c r="Q318" s="5301"/>
      <c r="R318" s="5201"/>
      <c r="S318" s="5301"/>
      <c r="T318" s="5201"/>
      <c r="U318" s="5301"/>
      <c r="V318" s="5201"/>
      <c r="W318" s="5301"/>
      <c r="X318" s="5201"/>
      <c r="Y318" s="5301"/>
      <c r="Z318" s="5201"/>
      <c r="AA318" s="5301"/>
      <c r="AB318" s="5201"/>
      <c r="AC318" s="5301"/>
      <c r="AD318" s="5201"/>
      <c r="AE318" s="5301"/>
      <c r="AF318" s="5201"/>
      <c r="AG318" s="5301"/>
      <c r="AH318" s="5201"/>
      <c r="AI318" s="5301"/>
      <c r="AJ318" s="5201"/>
      <c r="AK318" s="5301"/>
      <c r="AL318" s="5201"/>
      <c r="AM318" s="5301"/>
      <c r="AN318" s="5201"/>
      <c r="AO318" s="5301"/>
      <c r="AP318" s="5201"/>
      <c r="AQ318" s="5301"/>
      <c r="AR318" s="5201"/>
      <c r="AS318" s="5202"/>
      <c r="AT318" s="5201"/>
      <c r="AU318" s="5202"/>
      <c r="AV318" s="5201"/>
      <c r="AW318" s="5202"/>
      <c r="AX318" s="5303"/>
    </row>
    <row r="319" spans="1:50" x14ac:dyDescent="0.25">
      <c r="A319" s="542" t="s">
        <v>858</v>
      </c>
      <c r="B319" s="543"/>
      <c r="C319" s="544"/>
      <c r="D319" s="545"/>
      <c r="E319" s="545"/>
      <c r="F319" s="545"/>
      <c r="G319" s="546"/>
      <c r="H319" s="546"/>
      <c r="I319" s="546"/>
      <c r="J319" s="546"/>
      <c r="K319" s="546"/>
      <c r="L319" s="546"/>
      <c r="M319" s="546"/>
      <c r="N319" s="546"/>
      <c r="O319" s="546"/>
      <c r="P319" s="546"/>
      <c r="Q319" s="546"/>
      <c r="R319" s="546"/>
      <c r="S319" s="546"/>
      <c r="T319" s="547"/>
      <c r="U319" s="548"/>
      <c r="V319" s="548"/>
      <c r="W319" s="548"/>
      <c r="X319" s="395"/>
      <c r="Y319" s="395"/>
      <c r="Z319" s="395"/>
      <c r="AA319" s="395"/>
      <c r="AB319" s="395"/>
      <c r="AC319" s="395"/>
      <c r="AD319" s="395"/>
      <c r="AE319" s="395"/>
      <c r="AF319" s="395"/>
      <c r="AG319" s="395"/>
      <c r="AH319" s="395"/>
      <c r="AI319" s="395"/>
      <c r="AJ319" s="395"/>
      <c r="AK319" s="395"/>
      <c r="AL319" s="395"/>
      <c r="AM319" s="395"/>
      <c r="AN319" s="395"/>
      <c r="AO319" s="395"/>
      <c r="AP319" s="395"/>
      <c r="AQ319" s="395"/>
      <c r="AR319" s="395"/>
      <c r="AS319" s="395"/>
    </row>
    <row r="320" spans="1:50" x14ac:dyDescent="0.25">
      <c r="A320" s="7095" t="s">
        <v>218</v>
      </c>
      <c r="B320" s="7097"/>
      <c r="C320" s="7112" t="s">
        <v>122</v>
      </c>
      <c r="D320" s="7112"/>
      <c r="E320" s="7112"/>
      <c r="F320" s="7113" t="s">
        <v>820</v>
      </c>
      <c r="G320" s="7114"/>
      <c r="H320" s="7114"/>
      <c r="I320" s="7114"/>
      <c r="J320" s="7114"/>
      <c r="K320" s="7114"/>
      <c r="L320" s="7114"/>
      <c r="M320" s="7114"/>
      <c r="N320" s="7114"/>
      <c r="O320" s="7114"/>
      <c r="P320" s="7114"/>
      <c r="Q320" s="7114"/>
      <c r="R320" s="7114"/>
      <c r="S320" s="7114"/>
      <c r="T320" s="7114"/>
      <c r="U320" s="7114"/>
      <c r="V320" s="7114"/>
      <c r="W320" s="7114"/>
      <c r="X320" s="7114"/>
      <c r="Y320" s="7114"/>
      <c r="Z320" s="7114"/>
      <c r="AA320" s="7114"/>
      <c r="AB320" s="7114"/>
      <c r="AC320" s="7114"/>
      <c r="AD320" s="7114"/>
      <c r="AE320" s="7114"/>
      <c r="AF320" s="7114"/>
      <c r="AG320" s="7115"/>
      <c r="AH320" s="7116" t="s">
        <v>827</v>
      </c>
      <c r="AI320" s="7116"/>
      <c r="AJ320" s="7068" t="s">
        <v>112</v>
      </c>
      <c r="AK320" s="7068" t="s">
        <v>111</v>
      </c>
      <c r="AL320" s="438"/>
      <c r="AM320" s="5304"/>
      <c r="AN320" s="5305"/>
      <c r="AO320" s="5304"/>
      <c r="AP320" s="5304"/>
      <c r="AQ320" s="5304"/>
      <c r="AR320" s="5304"/>
      <c r="AS320" s="5304"/>
    </row>
    <row r="321" spans="1:45" x14ac:dyDescent="0.25">
      <c r="A321" s="7110"/>
      <c r="B321" s="7111"/>
      <c r="C321" s="7112"/>
      <c r="D321" s="7112"/>
      <c r="E321" s="7112"/>
      <c r="F321" s="7077" t="s">
        <v>72</v>
      </c>
      <c r="G321" s="7105"/>
      <c r="H321" s="7077" t="s">
        <v>14</v>
      </c>
      <c r="I321" s="7105"/>
      <c r="J321" s="7106" t="s">
        <v>129</v>
      </c>
      <c r="K321" s="7107"/>
      <c r="L321" s="7106" t="s">
        <v>130</v>
      </c>
      <c r="M321" s="7107"/>
      <c r="N321" s="7106" t="s">
        <v>131</v>
      </c>
      <c r="O321" s="7107"/>
      <c r="P321" s="7106" t="s">
        <v>132</v>
      </c>
      <c r="Q321" s="7107"/>
      <c r="R321" s="7106" t="s">
        <v>133</v>
      </c>
      <c r="S321" s="7107"/>
      <c r="T321" s="7106" t="s">
        <v>134</v>
      </c>
      <c r="U321" s="7107"/>
      <c r="V321" s="7106" t="s">
        <v>135</v>
      </c>
      <c r="W321" s="7107"/>
      <c r="X321" s="7106" t="s">
        <v>136</v>
      </c>
      <c r="Y321" s="7107"/>
      <c r="Z321" s="7106" t="s">
        <v>137</v>
      </c>
      <c r="AA321" s="7107"/>
      <c r="AB321" s="7106" t="s">
        <v>138</v>
      </c>
      <c r="AC321" s="7107"/>
      <c r="AD321" s="7106" t="s">
        <v>139</v>
      </c>
      <c r="AE321" s="7107"/>
      <c r="AF321" s="7106" t="s">
        <v>140</v>
      </c>
      <c r="AG321" s="7107"/>
      <c r="AH321" s="7116"/>
      <c r="AI321" s="7116"/>
      <c r="AJ321" s="6989"/>
      <c r="AK321" s="6989"/>
      <c r="AL321" s="5306"/>
      <c r="AM321" s="5304"/>
      <c r="AN321" s="5305"/>
      <c r="AO321" s="5304"/>
      <c r="AP321" s="5304"/>
      <c r="AQ321" s="5304"/>
      <c r="AR321" s="5304"/>
      <c r="AS321" s="5304"/>
    </row>
    <row r="322" spans="1:45" x14ac:dyDescent="0.25">
      <c r="A322" s="7098"/>
      <c r="B322" s="7100"/>
      <c r="C322" s="5249" t="s">
        <v>55</v>
      </c>
      <c r="D322" s="5249" t="s">
        <v>81</v>
      </c>
      <c r="E322" s="5307" t="s">
        <v>56</v>
      </c>
      <c r="F322" s="5251" t="s">
        <v>512</v>
      </c>
      <c r="G322" s="5252" t="s">
        <v>56</v>
      </c>
      <c r="H322" s="5251" t="s">
        <v>512</v>
      </c>
      <c r="I322" s="5252" t="s">
        <v>56</v>
      </c>
      <c r="J322" s="5251" t="s">
        <v>512</v>
      </c>
      <c r="K322" s="5252" t="s">
        <v>56</v>
      </c>
      <c r="L322" s="5251" t="s">
        <v>512</v>
      </c>
      <c r="M322" s="5252" t="s">
        <v>56</v>
      </c>
      <c r="N322" s="5251" t="s">
        <v>512</v>
      </c>
      <c r="O322" s="5252" t="s">
        <v>56</v>
      </c>
      <c r="P322" s="5251" t="s">
        <v>512</v>
      </c>
      <c r="Q322" s="5252" t="s">
        <v>56</v>
      </c>
      <c r="R322" s="5251" t="s">
        <v>512</v>
      </c>
      <c r="S322" s="5252" t="s">
        <v>56</v>
      </c>
      <c r="T322" s="5251" t="s">
        <v>512</v>
      </c>
      <c r="U322" s="5252" t="s">
        <v>56</v>
      </c>
      <c r="V322" s="5251" t="s">
        <v>512</v>
      </c>
      <c r="W322" s="5252" t="s">
        <v>56</v>
      </c>
      <c r="X322" s="5251" t="s">
        <v>512</v>
      </c>
      <c r="Y322" s="5252" t="s">
        <v>56</v>
      </c>
      <c r="Z322" s="5251" t="s">
        <v>512</v>
      </c>
      <c r="AA322" s="5252" t="s">
        <v>56</v>
      </c>
      <c r="AB322" s="5251" t="s">
        <v>512</v>
      </c>
      <c r="AC322" s="5252" t="s">
        <v>56</v>
      </c>
      <c r="AD322" s="5251" t="s">
        <v>512</v>
      </c>
      <c r="AE322" s="5252" t="s">
        <v>56</v>
      </c>
      <c r="AF322" s="5251" t="s">
        <v>512</v>
      </c>
      <c r="AG322" s="5252" t="s">
        <v>56</v>
      </c>
      <c r="AH322" s="5308" t="s">
        <v>830</v>
      </c>
      <c r="AI322" s="5309" t="s">
        <v>831</v>
      </c>
      <c r="AJ322" s="6598"/>
      <c r="AK322" s="6598"/>
      <c r="AL322" s="402"/>
      <c r="AM322" s="5305"/>
      <c r="AN322" s="5305"/>
      <c r="AO322" s="5305"/>
      <c r="AP322" s="5305"/>
      <c r="AQ322" s="5305"/>
      <c r="AR322" s="5305"/>
      <c r="AS322" s="5305"/>
    </row>
    <row r="323" spans="1:45" ht="15.75" thickBot="1" x14ac:dyDescent="0.3">
      <c r="A323" s="7086" t="s">
        <v>743</v>
      </c>
      <c r="B323" s="7087"/>
      <c r="C323" s="5310">
        <f>SUM(D323+E323)</f>
        <v>0</v>
      </c>
      <c r="D323" s="5310">
        <f t="shared" ref="D323:E325" si="52">SUM(F323+H323+J323+L323+N323+P323+R323+T323+V323+X323+Z323+AB323+AD323+AF323)</f>
        <v>0</v>
      </c>
      <c r="E323" s="5311">
        <f t="shared" si="52"/>
        <v>0</v>
      </c>
      <c r="F323" s="5312"/>
      <c r="G323" s="5312"/>
      <c r="H323" s="5312"/>
      <c r="I323" s="5312"/>
      <c r="J323" s="5312"/>
      <c r="K323" s="5312"/>
      <c r="L323" s="5312"/>
      <c r="M323" s="5312"/>
      <c r="N323" s="5312"/>
      <c r="O323" s="5312"/>
      <c r="P323" s="5312"/>
      <c r="Q323" s="5312"/>
      <c r="R323" s="5312"/>
      <c r="S323" s="5312"/>
      <c r="T323" s="5312"/>
      <c r="U323" s="5312"/>
      <c r="V323" s="5312"/>
      <c r="W323" s="5312"/>
      <c r="X323" s="5312"/>
      <c r="Y323" s="5312"/>
      <c r="Z323" s="5312"/>
      <c r="AA323" s="5312"/>
      <c r="AB323" s="5312"/>
      <c r="AC323" s="5312"/>
      <c r="AD323" s="5312"/>
      <c r="AE323" s="5312"/>
      <c r="AF323" s="5312"/>
      <c r="AG323" s="5313"/>
      <c r="AH323" s="5313"/>
      <c r="AI323" s="5313"/>
      <c r="AJ323" s="5314"/>
      <c r="AK323" s="5315"/>
      <c r="AL323" s="5316" t="s">
        <v>141</v>
      </c>
      <c r="AM323" s="5305"/>
      <c r="AN323" s="5305"/>
      <c r="AO323" s="5305"/>
      <c r="AP323" s="5305"/>
      <c r="AQ323" s="5305"/>
      <c r="AR323" s="5305"/>
      <c r="AS323" s="5317"/>
    </row>
    <row r="324" spans="1:45" ht="16.5" thickTop="1" thickBot="1" x14ac:dyDescent="0.3">
      <c r="A324" s="7088" t="s">
        <v>849</v>
      </c>
      <c r="B324" s="7089"/>
      <c r="C324" s="549">
        <f>SUM(D324+E324)</f>
        <v>0</v>
      </c>
      <c r="D324" s="549">
        <f t="shared" si="52"/>
        <v>0</v>
      </c>
      <c r="E324" s="550">
        <f t="shared" si="52"/>
        <v>0</v>
      </c>
      <c r="F324" s="551"/>
      <c r="G324" s="551"/>
      <c r="H324" s="551"/>
      <c r="I324" s="551"/>
      <c r="J324" s="551"/>
      <c r="K324" s="551"/>
      <c r="L324" s="551"/>
      <c r="M324" s="551"/>
      <c r="N324" s="551"/>
      <c r="O324" s="551"/>
      <c r="P324" s="551"/>
      <c r="Q324" s="551"/>
      <c r="R324" s="551"/>
      <c r="S324" s="551"/>
      <c r="T324" s="551"/>
      <c r="U324" s="551"/>
      <c r="V324" s="551"/>
      <c r="W324" s="551"/>
      <c r="X324" s="551"/>
      <c r="Y324" s="551"/>
      <c r="Z324" s="551"/>
      <c r="AA324" s="551"/>
      <c r="AB324" s="551"/>
      <c r="AC324" s="551"/>
      <c r="AD324" s="551"/>
      <c r="AE324" s="551"/>
      <c r="AF324" s="551"/>
      <c r="AG324" s="552"/>
      <c r="AH324" s="552"/>
      <c r="AI324" s="552"/>
      <c r="AJ324" s="553"/>
      <c r="AK324" s="554"/>
      <c r="AL324" s="5318" t="s">
        <v>141</v>
      </c>
      <c r="AM324" s="5305"/>
      <c r="AN324" s="5305"/>
      <c r="AO324" s="5305"/>
      <c r="AP324" s="5305"/>
      <c r="AQ324" s="5305"/>
      <c r="AR324" s="5305"/>
      <c r="AS324" s="5317"/>
    </row>
    <row r="325" spans="1:45" ht="15.75" thickTop="1" x14ac:dyDescent="0.25">
      <c r="A325" s="7090" t="s">
        <v>859</v>
      </c>
      <c r="B325" s="7091"/>
      <c r="C325" s="4965">
        <f>SUM(D325+E325)</f>
        <v>0</v>
      </c>
      <c r="D325" s="4965">
        <f t="shared" si="52"/>
        <v>0</v>
      </c>
      <c r="E325" s="5216">
        <f t="shared" si="52"/>
        <v>0</v>
      </c>
      <c r="F325" s="555"/>
      <c r="G325" s="555"/>
      <c r="H325" s="555"/>
      <c r="I325" s="555"/>
      <c r="J325" s="555"/>
      <c r="K325" s="555"/>
      <c r="L325" s="555"/>
      <c r="M325" s="555"/>
      <c r="N325" s="555"/>
      <c r="O325" s="555"/>
      <c r="P325" s="555"/>
      <c r="Q325" s="555"/>
      <c r="R325" s="555"/>
      <c r="S325" s="555"/>
      <c r="T325" s="555"/>
      <c r="U325" s="555"/>
      <c r="V325" s="555"/>
      <c r="W325" s="555"/>
      <c r="X325" s="555"/>
      <c r="Y325" s="555"/>
      <c r="Z325" s="555"/>
      <c r="AA325" s="555"/>
      <c r="AB325" s="555"/>
      <c r="AC325" s="555"/>
      <c r="AD325" s="555"/>
      <c r="AE325" s="555"/>
      <c r="AF325" s="555"/>
      <c r="AG325" s="556"/>
      <c r="AH325" s="556"/>
      <c r="AI325" s="556"/>
      <c r="AJ325" s="557"/>
      <c r="AK325" s="558"/>
      <c r="AL325" s="559" t="s">
        <v>141</v>
      </c>
      <c r="AM325" s="5305"/>
      <c r="AN325" s="5319"/>
      <c r="AO325" s="5305"/>
      <c r="AP325" s="5305"/>
      <c r="AQ325" s="5305"/>
      <c r="AR325" s="5305"/>
      <c r="AS325" s="5317"/>
    </row>
    <row r="326" spans="1:45" x14ac:dyDescent="0.25">
      <c r="A326" s="5320" t="s">
        <v>860</v>
      </c>
      <c r="B326" s="560"/>
      <c r="C326" s="560"/>
      <c r="D326" s="560"/>
      <c r="E326" s="5321"/>
      <c r="F326" s="5321"/>
      <c r="G326" s="5321"/>
      <c r="H326" s="5321"/>
      <c r="I326" s="5321"/>
      <c r="J326" s="5321"/>
      <c r="K326" s="5322"/>
      <c r="L326" s="5323"/>
      <c r="M326" s="5322"/>
      <c r="N326" s="5322"/>
      <c r="O326" s="355"/>
      <c r="P326" s="355"/>
      <c r="Q326" s="355"/>
      <c r="R326" s="355"/>
      <c r="S326" s="355"/>
      <c r="T326" s="355"/>
      <c r="U326" s="355"/>
      <c r="V326" s="355"/>
      <c r="W326" s="355"/>
      <c r="X326" s="355"/>
      <c r="Y326" s="355"/>
      <c r="Z326" s="355"/>
      <c r="AA326" s="355"/>
      <c r="AB326" s="355"/>
      <c r="AC326" s="355"/>
      <c r="AD326" s="355"/>
      <c r="AE326" s="355"/>
      <c r="AF326" s="355"/>
      <c r="AG326" s="355"/>
      <c r="AH326" s="355"/>
      <c r="AI326" s="355"/>
      <c r="AJ326" s="355"/>
      <c r="AK326" s="355"/>
      <c r="AL326" s="395"/>
      <c r="AM326" s="395"/>
      <c r="AN326" s="395"/>
      <c r="AO326" s="395"/>
      <c r="AP326" s="395"/>
      <c r="AQ326" s="395"/>
      <c r="AR326" s="5319"/>
      <c r="AS326" s="5319"/>
    </row>
    <row r="327" spans="1:45" x14ac:dyDescent="0.25">
      <c r="A327" s="7092" t="s">
        <v>168</v>
      </c>
      <c r="B327" s="7095" t="s">
        <v>861</v>
      </c>
      <c r="C327" s="7096"/>
      <c r="D327" s="7097"/>
      <c r="E327" s="7101" t="s">
        <v>862</v>
      </c>
      <c r="F327" s="7102"/>
      <c r="G327" s="7102"/>
      <c r="H327" s="7102"/>
      <c r="I327" s="7102"/>
      <c r="J327" s="7102"/>
      <c r="K327" s="7102"/>
      <c r="L327" s="7102"/>
      <c r="M327" s="7102"/>
      <c r="N327" s="5324"/>
      <c r="O327" s="355"/>
      <c r="P327" s="355"/>
      <c r="Q327" s="355"/>
      <c r="R327" s="355"/>
      <c r="S327" s="355"/>
      <c r="T327" s="355"/>
      <c r="U327" s="355"/>
      <c r="V327" s="355"/>
      <c r="W327" s="355"/>
      <c r="X327" s="355"/>
      <c r="Y327" s="355"/>
      <c r="Z327" s="355"/>
      <c r="AA327" s="355"/>
      <c r="AB327" s="355"/>
      <c r="AC327" s="355"/>
      <c r="AD327" s="355"/>
      <c r="AE327" s="355"/>
      <c r="AF327" s="355"/>
      <c r="AG327" s="355"/>
      <c r="AH327" s="355"/>
      <c r="AI327" s="355"/>
      <c r="AJ327" s="355"/>
      <c r="AK327" s="355"/>
      <c r="AL327" s="395"/>
      <c r="AM327" s="395"/>
      <c r="AN327" s="395"/>
      <c r="AO327" s="395"/>
      <c r="AP327" s="395"/>
      <c r="AQ327" s="395"/>
      <c r="AR327" s="5319"/>
      <c r="AS327" s="5319"/>
    </row>
    <row r="328" spans="1:45" x14ac:dyDescent="0.25">
      <c r="A328" s="7093"/>
      <c r="B328" s="7098"/>
      <c r="C328" s="7099"/>
      <c r="D328" s="7100"/>
      <c r="E328" s="7077" t="s">
        <v>740</v>
      </c>
      <c r="F328" s="7078"/>
      <c r="G328" s="7103" t="s">
        <v>510</v>
      </c>
      <c r="H328" s="7104"/>
      <c r="I328" s="7077" t="s">
        <v>511</v>
      </c>
      <c r="J328" s="7078"/>
      <c r="K328" s="7077" t="s">
        <v>72</v>
      </c>
      <c r="L328" s="7078"/>
      <c r="M328" s="7077" t="s">
        <v>14</v>
      </c>
      <c r="N328" s="7078"/>
      <c r="O328" s="355"/>
      <c r="P328" s="355"/>
      <c r="Q328" s="355"/>
      <c r="R328" s="355"/>
      <c r="S328" s="355"/>
      <c r="T328" s="355"/>
      <c r="U328" s="355"/>
      <c r="V328" s="355"/>
      <c r="W328" s="355"/>
      <c r="X328" s="355"/>
      <c r="Y328" s="355"/>
      <c r="Z328" s="355"/>
      <c r="AA328" s="355"/>
      <c r="AB328" s="355"/>
      <c r="AC328" s="355"/>
      <c r="AD328" s="355"/>
      <c r="AE328" s="355"/>
      <c r="AF328" s="355"/>
      <c r="AG328" s="355"/>
      <c r="AH328" s="355"/>
      <c r="AI328" s="355"/>
      <c r="AJ328" s="355"/>
      <c r="AK328" s="355"/>
      <c r="AL328" s="395"/>
      <c r="AM328" s="395"/>
      <c r="AN328" s="395"/>
      <c r="AO328" s="395"/>
      <c r="AP328" s="395"/>
      <c r="AQ328" s="395"/>
      <c r="AR328" s="395"/>
      <c r="AS328" s="395"/>
    </row>
    <row r="329" spans="1:45" x14ac:dyDescent="0.25">
      <c r="A329" s="7094"/>
      <c r="B329" s="5083" t="s">
        <v>55</v>
      </c>
      <c r="C329" s="5307" t="s">
        <v>81</v>
      </c>
      <c r="D329" s="5325" t="s">
        <v>56</v>
      </c>
      <c r="E329" s="5251" t="s">
        <v>81</v>
      </c>
      <c r="F329" s="5326" t="s">
        <v>56</v>
      </c>
      <c r="G329" s="5251" t="s">
        <v>81</v>
      </c>
      <c r="H329" s="5326" t="s">
        <v>56</v>
      </c>
      <c r="I329" s="5251" t="s">
        <v>81</v>
      </c>
      <c r="J329" s="5326" t="s">
        <v>56</v>
      </c>
      <c r="K329" s="5251" t="s">
        <v>81</v>
      </c>
      <c r="L329" s="5326" t="s">
        <v>56</v>
      </c>
      <c r="M329" s="5251" t="s">
        <v>81</v>
      </c>
      <c r="N329" s="5326" t="s">
        <v>56</v>
      </c>
      <c r="O329" s="423"/>
      <c r="P329" s="355"/>
      <c r="Q329" s="355"/>
      <c r="R329" s="355"/>
      <c r="S329" s="355"/>
      <c r="T329" s="355"/>
      <c r="U329" s="355"/>
      <c r="V329" s="355"/>
      <c r="W329" s="355"/>
      <c r="X329" s="355"/>
      <c r="Y329" s="355"/>
      <c r="Z329" s="355"/>
      <c r="AA329" s="355"/>
      <c r="AB329" s="355"/>
      <c r="AC329" s="355"/>
      <c r="AD329" s="355"/>
      <c r="AE329" s="355"/>
      <c r="AF329" s="355"/>
      <c r="AG329" s="355"/>
      <c r="AH329" s="395"/>
      <c r="AI329" s="355"/>
      <c r="AJ329" s="355"/>
      <c r="AK329" s="355"/>
      <c r="AL329" s="395"/>
      <c r="AM329" s="395"/>
      <c r="AN329" s="395"/>
      <c r="AO329" s="395"/>
      <c r="AP329" s="395"/>
      <c r="AQ329" s="395"/>
      <c r="AR329" s="395"/>
      <c r="AS329" s="395"/>
    </row>
    <row r="330" spans="1:45" x14ac:dyDescent="0.25">
      <c r="A330" s="5327" t="s">
        <v>667</v>
      </c>
      <c r="B330" s="5328">
        <f>SUM(C330+D330)</f>
        <v>0</v>
      </c>
      <c r="C330" s="5329">
        <f>SUM(E330+G330+I330+K330+M330)</f>
        <v>0</v>
      </c>
      <c r="D330" s="5330">
        <f>SUM(F330+H330+J330+L330+N330)</f>
        <v>0</v>
      </c>
      <c r="E330" s="4803"/>
      <c r="F330" s="4886"/>
      <c r="G330" s="4803"/>
      <c r="H330" s="4886"/>
      <c r="I330" s="4803"/>
      <c r="J330" s="4806"/>
      <c r="K330" s="4803"/>
      <c r="L330" s="4806"/>
      <c r="M330" s="5137"/>
      <c r="N330" s="4806"/>
      <c r="O330" s="423"/>
      <c r="P330" s="355"/>
      <c r="Q330" s="355"/>
      <c r="R330" s="355"/>
      <c r="S330" s="355"/>
      <c r="T330" s="355"/>
      <c r="U330" s="355"/>
      <c r="V330" s="355"/>
      <c r="W330" s="355"/>
      <c r="X330" s="355"/>
      <c r="Y330" s="355"/>
      <c r="Z330" s="355"/>
      <c r="AA330" s="355"/>
      <c r="AB330" s="355"/>
      <c r="AC330" s="355"/>
      <c r="AD330" s="355"/>
      <c r="AE330" s="355"/>
      <c r="AF330" s="355"/>
      <c r="AG330" s="355"/>
      <c r="AH330" s="355"/>
      <c r="AI330" s="355"/>
      <c r="AJ330" s="355"/>
      <c r="AK330" s="355"/>
      <c r="AL330" s="395"/>
      <c r="AM330" s="402"/>
      <c r="AN330" s="395"/>
      <c r="AO330" s="395"/>
      <c r="AP330" s="395"/>
      <c r="AQ330" s="395"/>
      <c r="AR330" s="395"/>
      <c r="AS330" s="395"/>
    </row>
    <row r="331" spans="1:45" x14ac:dyDescent="0.25">
      <c r="A331" s="5327" t="s">
        <v>699</v>
      </c>
      <c r="B331" s="5331">
        <f>SUM(C331+D331)</f>
        <v>0</v>
      </c>
      <c r="C331" s="5329">
        <f>SUM(E331+G331+I331+K331+M331)</f>
        <v>0</v>
      </c>
      <c r="D331" s="5330">
        <f>SUM(F331+H331+J331+L331+N331)</f>
        <v>0</v>
      </c>
      <c r="E331" s="5332"/>
      <c r="F331" s="5333"/>
      <c r="G331" s="5332"/>
      <c r="H331" s="5334"/>
      <c r="I331" s="5332"/>
      <c r="J331" s="5333"/>
      <c r="K331" s="5332"/>
      <c r="L331" s="5333"/>
      <c r="M331" s="5335"/>
      <c r="N331" s="5334"/>
      <c r="O331" s="423"/>
      <c r="P331" s="355"/>
      <c r="Q331" s="355"/>
      <c r="R331" s="355"/>
      <c r="S331" s="355"/>
      <c r="T331" s="355"/>
      <c r="U331" s="355"/>
      <c r="V331" s="355"/>
      <c r="W331" s="355"/>
      <c r="X331" s="355"/>
      <c r="Y331" s="355"/>
      <c r="Z331" s="355"/>
      <c r="AA331" s="355"/>
      <c r="AB331" s="355"/>
      <c r="AC331" s="355"/>
      <c r="AD331" s="355"/>
      <c r="AE331" s="355"/>
      <c r="AF331" s="355"/>
      <c r="AG331" s="355"/>
      <c r="AH331" s="355"/>
      <c r="AI331" s="355"/>
      <c r="AJ331" s="355"/>
      <c r="AK331" s="355"/>
      <c r="AL331" s="395"/>
      <c r="AM331" s="395"/>
      <c r="AN331" s="395"/>
      <c r="AO331" s="395"/>
      <c r="AP331" s="395"/>
      <c r="AQ331" s="395"/>
      <c r="AR331" s="395"/>
      <c r="AS331" s="395"/>
    </row>
    <row r="332" spans="1:45" x14ac:dyDescent="0.25">
      <c r="A332" s="340" t="s">
        <v>863</v>
      </c>
      <c r="B332" s="561"/>
      <c r="C332" s="562"/>
      <c r="D332" s="562"/>
      <c r="E332" s="562"/>
      <c r="F332" s="562"/>
      <c r="G332" s="562"/>
      <c r="H332" s="562"/>
      <c r="I332" s="562"/>
      <c r="J332" s="562"/>
      <c r="K332" s="562"/>
      <c r="L332" s="562"/>
      <c r="M332" s="562"/>
      <c r="N332" s="562"/>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row>
    <row r="333" spans="1:45" ht="15" customHeight="1" x14ac:dyDescent="0.25">
      <c r="A333" s="7079" t="s">
        <v>168</v>
      </c>
      <c r="B333" s="7079" t="s">
        <v>181</v>
      </c>
      <c r="C333" s="7080" t="s">
        <v>861</v>
      </c>
      <c r="D333" s="7080"/>
      <c r="E333" s="7080"/>
      <c r="F333" s="7064" t="s">
        <v>862</v>
      </c>
      <c r="G333" s="7081"/>
      <c r="H333" s="7081"/>
      <c r="I333" s="7081"/>
      <c r="J333" s="7081"/>
      <c r="K333" s="7081"/>
      <c r="L333" s="7081"/>
      <c r="M333" s="7081"/>
      <c r="N333" s="7081"/>
      <c r="O333" s="7081"/>
      <c r="P333" s="7081"/>
      <c r="Q333" s="7081"/>
      <c r="R333" s="7081"/>
      <c r="S333" s="7081"/>
      <c r="T333" s="7081"/>
      <c r="U333" s="7081"/>
      <c r="V333" s="7081"/>
      <c r="W333" s="7081"/>
      <c r="X333" s="7081"/>
      <c r="Y333" s="7081"/>
      <c r="Z333" s="7081"/>
      <c r="AA333" s="7081"/>
      <c r="AB333" s="7081"/>
      <c r="AC333" s="7081"/>
      <c r="AD333" s="7081"/>
      <c r="AE333" s="7081"/>
      <c r="AF333" s="7081"/>
      <c r="AG333" s="7065"/>
      <c r="AH333" s="7068" t="s">
        <v>52</v>
      </c>
      <c r="AI333" s="7068" t="s">
        <v>111</v>
      </c>
      <c r="AJ333" s="7068" t="s">
        <v>112</v>
      </c>
      <c r="AK333" s="7071" t="s">
        <v>3839</v>
      </c>
      <c r="AL333" s="7072"/>
      <c r="AM333" s="7073"/>
      <c r="AN333" s="7074" t="s">
        <v>3840</v>
      </c>
      <c r="AO333" s="84"/>
      <c r="AP333" s="84"/>
      <c r="AQ333" s="84"/>
      <c r="AR333" s="84"/>
      <c r="AS333" s="84"/>
    </row>
    <row r="334" spans="1:45" ht="15" customHeight="1" x14ac:dyDescent="0.25">
      <c r="A334" s="7079"/>
      <c r="B334" s="7079"/>
      <c r="C334" s="7080"/>
      <c r="D334" s="7080"/>
      <c r="E334" s="7080"/>
      <c r="F334" s="7064" t="s">
        <v>72</v>
      </c>
      <c r="G334" s="7065"/>
      <c r="H334" s="7064" t="s">
        <v>14</v>
      </c>
      <c r="I334" s="7065"/>
      <c r="J334" s="7064" t="s">
        <v>129</v>
      </c>
      <c r="K334" s="7065"/>
      <c r="L334" s="7064" t="s">
        <v>130</v>
      </c>
      <c r="M334" s="7065"/>
      <c r="N334" s="7064" t="s">
        <v>131</v>
      </c>
      <c r="O334" s="7065"/>
      <c r="P334" s="7064" t="s">
        <v>132</v>
      </c>
      <c r="Q334" s="7065"/>
      <c r="R334" s="7064" t="s">
        <v>133</v>
      </c>
      <c r="S334" s="7065"/>
      <c r="T334" s="7064" t="s">
        <v>134</v>
      </c>
      <c r="U334" s="7065"/>
      <c r="V334" s="7064" t="s">
        <v>135</v>
      </c>
      <c r="W334" s="7065"/>
      <c r="X334" s="7064" t="s">
        <v>136</v>
      </c>
      <c r="Y334" s="7065"/>
      <c r="Z334" s="7064" t="s">
        <v>137</v>
      </c>
      <c r="AA334" s="7065"/>
      <c r="AB334" s="7064" t="s">
        <v>138</v>
      </c>
      <c r="AC334" s="7065"/>
      <c r="AD334" s="7064" t="s">
        <v>139</v>
      </c>
      <c r="AE334" s="7065"/>
      <c r="AF334" s="7064" t="s">
        <v>140</v>
      </c>
      <c r="AG334" s="7065"/>
      <c r="AH334" s="7069"/>
      <c r="AI334" s="6989"/>
      <c r="AJ334" s="6989"/>
      <c r="AK334" s="7066" t="s">
        <v>3841</v>
      </c>
      <c r="AL334" s="7082" t="s">
        <v>474</v>
      </c>
      <c r="AM334" s="7084" t="s">
        <v>3842</v>
      </c>
      <c r="AN334" s="7075"/>
      <c r="AO334" s="84"/>
      <c r="AP334" s="84"/>
      <c r="AQ334" s="84"/>
      <c r="AR334" s="84"/>
      <c r="AS334" s="84"/>
    </row>
    <row r="335" spans="1:45" x14ac:dyDescent="0.25">
      <c r="A335" s="7079"/>
      <c r="B335" s="7079"/>
      <c r="C335" s="5336" t="s">
        <v>55</v>
      </c>
      <c r="D335" s="5336" t="s">
        <v>81</v>
      </c>
      <c r="E335" s="5337" t="s">
        <v>56</v>
      </c>
      <c r="F335" s="5338" t="s">
        <v>81</v>
      </c>
      <c r="G335" s="5339" t="s">
        <v>56</v>
      </c>
      <c r="H335" s="5338" t="s">
        <v>81</v>
      </c>
      <c r="I335" s="5339" t="s">
        <v>56</v>
      </c>
      <c r="J335" s="5338" t="s">
        <v>512</v>
      </c>
      <c r="K335" s="5339" t="s">
        <v>56</v>
      </c>
      <c r="L335" s="5338" t="s">
        <v>512</v>
      </c>
      <c r="M335" s="5339" t="s">
        <v>56</v>
      </c>
      <c r="N335" s="5338" t="s">
        <v>512</v>
      </c>
      <c r="O335" s="5339" t="s">
        <v>56</v>
      </c>
      <c r="P335" s="5338" t="s">
        <v>512</v>
      </c>
      <c r="Q335" s="5339" t="s">
        <v>56</v>
      </c>
      <c r="R335" s="5338" t="s">
        <v>512</v>
      </c>
      <c r="S335" s="5339" t="s">
        <v>56</v>
      </c>
      <c r="T335" s="5338" t="s">
        <v>512</v>
      </c>
      <c r="U335" s="5339" t="s">
        <v>56</v>
      </c>
      <c r="V335" s="5338" t="s">
        <v>512</v>
      </c>
      <c r="W335" s="5339" t="s">
        <v>56</v>
      </c>
      <c r="X335" s="5338" t="s">
        <v>512</v>
      </c>
      <c r="Y335" s="5339" t="s">
        <v>56</v>
      </c>
      <c r="Z335" s="5338" t="s">
        <v>512</v>
      </c>
      <c r="AA335" s="5339" t="s">
        <v>56</v>
      </c>
      <c r="AB335" s="5338" t="s">
        <v>512</v>
      </c>
      <c r="AC335" s="5339" t="s">
        <v>56</v>
      </c>
      <c r="AD335" s="5338" t="s">
        <v>512</v>
      </c>
      <c r="AE335" s="5339" t="s">
        <v>56</v>
      </c>
      <c r="AF335" s="5338" t="s">
        <v>512</v>
      </c>
      <c r="AG335" s="5339" t="s">
        <v>56</v>
      </c>
      <c r="AH335" s="7070"/>
      <c r="AI335" s="6598"/>
      <c r="AJ335" s="6598"/>
      <c r="AK335" s="7067"/>
      <c r="AL335" s="7083"/>
      <c r="AM335" s="7085"/>
      <c r="AN335" s="7076"/>
      <c r="AO335" s="84"/>
      <c r="AP335" s="84"/>
      <c r="AQ335" s="84"/>
      <c r="AR335" s="84"/>
      <c r="AS335" s="84"/>
    </row>
    <row r="336" spans="1:45" x14ac:dyDescent="0.25">
      <c r="A336" s="7058" t="s">
        <v>667</v>
      </c>
      <c r="B336" s="5340" t="s">
        <v>864</v>
      </c>
      <c r="C336" s="5341">
        <f t="shared" ref="C336:C341" si="53">SUM(D336+E336)</f>
        <v>0</v>
      </c>
      <c r="D336" s="5342">
        <f>SUM(F336+H336+J336+L336+N336+P336+R336+T336+V336+X336+Z336+AB336+AD336+AF336)</f>
        <v>0</v>
      </c>
      <c r="E336" s="5343">
        <f>SUM(G336+I336+K336+M336+O336+Q336+S336+U336+W336+Y336+AA336+AC336+AE336+AG336)</f>
        <v>0</v>
      </c>
      <c r="F336" s="5344"/>
      <c r="G336" s="5285"/>
      <c r="H336" s="5344"/>
      <c r="I336" s="5285"/>
      <c r="J336" s="5344"/>
      <c r="K336" s="5285"/>
      <c r="L336" s="5344"/>
      <c r="M336" s="5285"/>
      <c r="N336" s="5344"/>
      <c r="O336" s="5285"/>
      <c r="P336" s="5344"/>
      <c r="Q336" s="5285"/>
      <c r="R336" s="5344"/>
      <c r="S336" s="5285"/>
      <c r="T336" s="5344"/>
      <c r="U336" s="5285"/>
      <c r="V336" s="5344"/>
      <c r="W336" s="5285"/>
      <c r="X336" s="5344"/>
      <c r="Y336" s="5285"/>
      <c r="Z336" s="5344"/>
      <c r="AA336" s="5285"/>
      <c r="AB336" s="5344"/>
      <c r="AC336" s="5285"/>
      <c r="AD336" s="5344"/>
      <c r="AE336" s="5285"/>
      <c r="AF336" s="5344"/>
      <c r="AG336" s="5285"/>
      <c r="AH336" s="5344"/>
      <c r="AI336" s="373"/>
      <c r="AJ336" s="705"/>
      <c r="AK336" s="5345"/>
      <c r="AL336" s="5346"/>
      <c r="AM336" s="5347"/>
      <c r="AN336" s="5347"/>
      <c r="AO336" s="84"/>
      <c r="AP336" s="84"/>
      <c r="AQ336" s="84"/>
      <c r="AR336" s="84"/>
      <c r="AS336" s="84"/>
    </row>
    <row r="337" spans="1:45" x14ac:dyDescent="0.25">
      <c r="A337" s="7059"/>
      <c r="B337" s="2239" t="s">
        <v>865</v>
      </c>
      <c r="C337" s="5348">
        <f t="shared" si="53"/>
        <v>0</v>
      </c>
      <c r="D337" s="1992">
        <f t="shared" ref="D337:E340" si="54">SUM(F337+H337+J337+L337+N337+P337+R337+T337+V337+X337+Z337+AB337+AD337+AF337)</f>
        <v>0</v>
      </c>
      <c r="E337" s="564">
        <f t="shared" si="54"/>
        <v>0</v>
      </c>
      <c r="F337" s="1923"/>
      <c r="G337" s="1925"/>
      <c r="H337" s="1923"/>
      <c r="I337" s="1925"/>
      <c r="J337" s="1923"/>
      <c r="K337" s="1925"/>
      <c r="L337" s="1923"/>
      <c r="M337" s="1925"/>
      <c r="N337" s="1923"/>
      <c r="O337" s="1925"/>
      <c r="P337" s="1923"/>
      <c r="Q337" s="1925"/>
      <c r="R337" s="1923"/>
      <c r="S337" s="1925"/>
      <c r="T337" s="1923"/>
      <c r="U337" s="1925"/>
      <c r="V337" s="1923"/>
      <c r="W337" s="1925"/>
      <c r="X337" s="1923"/>
      <c r="Y337" s="1925"/>
      <c r="Z337" s="1923"/>
      <c r="AA337" s="1925"/>
      <c r="AB337" s="1923"/>
      <c r="AC337" s="1925"/>
      <c r="AD337" s="1923"/>
      <c r="AE337" s="1925"/>
      <c r="AF337" s="1923"/>
      <c r="AG337" s="1925"/>
      <c r="AH337" s="1923"/>
      <c r="AI337" s="42"/>
      <c r="AJ337" s="63"/>
      <c r="AK337" s="4784"/>
      <c r="AL337" s="4785"/>
      <c r="AM337" s="4786"/>
      <c r="AN337" s="4786"/>
      <c r="AO337" s="84"/>
      <c r="AP337" s="84"/>
      <c r="AQ337" s="84"/>
      <c r="AR337" s="84"/>
      <c r="AS337" s="84"/>
    </row>
    <row r="338" spans="1:45" x14ac:dyDescent="0.25">
      <c r="A338" s="7060"/>
      <c r="B338" s="5349" t="s">
        <v>866</v>
      </c>
      <c r="C338" s="5350">
        <f t="shared" si="53"/>
        <v>0</v>
      </c>
      <c r="D338" s="2795">
        <f t="shared" si="54"/>
        <v>0</v>
      </c>
      <c r="E338" s="5351">
        <f t="shared" si="54"/>
        <v>0</v>
      </c>
      <c r="F338" s="1923"/>
      <c r="G338" s="1925"/>
      <c r="H338" s="1923"/>
      <c r="I338" s="1925"/>
      <c r="J338" s="1923"/>
      <c r="K338" s="1925"/>
      <c r="L338" s="1923"/>
      <c r="M338" s="1925"/>
      <c r="N338" s="1923"/>
      <c r="O338" s="1925"/>
      <c r="P338" s="1923"/>
      <c r="Q338" s="1925"/>
      <c r="R338" s="1923"/>
      <c r="S338" s="1925"/>
      <c r="T338" s="1923"/>
      <c r="U338" s="1925"/>
      <c r="V338" s="1923"/>
      <c r="W338" s="1925"/>
      <c r="X338" s="1923"/>
      <c r="Y338" s="1925"/>
      <c r="Z338" s="1923"/>
      <c r="AA338" s="1925"/>
      <c r="AB338" s="1923"/>
      <c r="AC338" s="1925"/>
      <c r="AD338" s="1923"/>
      <c r="AE338" s="1925"/>
      <c r="AF338" s="1923"/>
      <c r="AG338" s="1925"/>
      <c r="AH338" s="1923"/>
      <c r="AI338" s="42"/>
      <c r="AJ338" s="63"/>
      <c r="AK338" s="4787"/>
      <c r="AL338" s="4788"/>
      <c r="AM338" s="4789"/>
      <c r="AN338" s="4789"/>
      <c r="AO338" s="84"/>
      <c r="AP338" s="84"/>
      <c r="AQ338" s="84"/>
      <c r="AR338" s="84"/>
      <c r="AS338" s="84"/>
    </row>
    <row r="339" spans="1:45" x14ac:dyDescent="0.25">
      <c r="A339" s="7061" t="s">
        <v>867</v>
      </c>
      <c r="B339" s="5340" t="s">
        <v>864</v>
      </c>
      <c r="C339" s="5341">
        <f t="shared" si="53"/>
        <v>0</v>
      </c>
      <c r="D339" s="5342">
        <f t="shared" si="54"/>
        <v>0</v>
      </c>
      <c r="E339" s="5343">
        <f t="shared" si="54"/>
        <v>0</v>
      </c>
      <c r="F339" s="1923"/>
      <c r="G339" s="1925"/>
      <c r="H339" s="1923"/>
      <c r="I339" s="1925"/>
      <c r="J339" s="1923"/>
      <c r="K339" s="1925"/>
      <c r="L339" s="1923"/>
      <c r="M339" s="1925"/>
      <c r="N339" s="1923"/>
      <c r="O339" s="1925"/>
      <c r="P339" s="1923"/>
      <c r="Q339" s="1925"/>
      <c r="R339" s="1923"/>
      <c r="S339" s="1925"/>
      <c r="T339" s="1923"/>
      <c r="U339" s="1925"/>
      <c r="V339" s="1923"/>
      <c r="W339" s="1925"/>
      <c r="X339" s="1923"/>
      <c r="Y339" s="1925"/>
      <c r="Z339" s="1923"/>
      <c r="AA339" s="1925"/>
      <c r="AB339" s="1923"/>
      <c r="AC339" s="1925"/>
      <c r="AD339" s="1923"/>
      <c r="AE339" s="1925"/>
      <c r="AF339" s="1923"/>
      <c r="AG339" s="1925"/>
      <c r="AH339" s="1923"/>
      <c r="AI339" s="42"/>
      <c r="AJ339" s="63"/>
      <c r="AK339" s="4790"/>
      <c r="AL339" s="4791"/>
      <c r="AM339" s="4792"/>
      <c r="AN339" s="4792"/>
      <c r="AO339" s="84"/>
      <c r="AP339" s="84"/>
      <c r="AQ339" s="84"/>
      <c r="AR339" s="84"/>
      <c r="AS339" s="84"/>
    </row>
    <row r="340" spans="1:45" x14ac:dyDescent="0.25">
      <c r="A340" s="7062"/>
      <c r="B340" s="2274" t="s">
        <v>865</v>
      </c>
      <c r="C340" s="5348">
        <f t="shared" si="53"/>
        <v>0</v>
      </c>
      <c r="D340" s="1992">
        <f t="shared" si="54"/>
        <v>0</v>
      </c>
      <c r="E340" s="564">
        <f t="shared" si="54"/>
        <v>0</v>
      </c>
      <c r="F340" s="1923"/>
      <c r="G340" s="1925"/>
      <c r="H340" s="1923"/>
      <c r="I340" s="1925"/>
      <c r="J340" s="1923"/>
      <c r="K340" s="1925"/>
      <c r="L340" s="1923"/>
      <c r="M340" s="1925"/>
      <c r="N340" s="1923"/>
      <c r="O340" s="1925"/>
      <c r="P340" s="1923"/>
      <c r="Q340" s="1925"/>
      <c r="R340" s="1923"/>
      <c r="S340" s="1925"/>
      <c r="T340" s="1923"/>
      <c r="U340" s="1925"/>
      <c r="V340" s="1923"/>
      <c r="W340" s="1925"/>
      <c r="X340" s="1923"/>
      <c r="Y340" s="1925"/>
      <c r="Z340" s="1923"/>
      <c r="AA340" s="1925"/>
      <c r="AB340" s="1923"/>
      <c r="AC340" s="1925"/>
      <c r="AD340" s="1923"/>
      <c r="AE340" s="1925"/>
      <c r="AF340" s="1923"/>
      <c r="AG340" s="1925"/>
      <c r="AH340" s="1923"/>
      <c r="AI340" s="42"/>
      <c r="AJ340" s="63"/>
      <c r="AK340" s="4784"/>
      <c r="AL340" s="4785"/>
      <c r="AM340" s="4786"/>
      <c r="AN340" s="4786"/>
      <c r="AO340" s="84"/>
      <c r="AP340" s="84"/>
      <c r="AQ340" s="84"/>
      <c r="AR340" s="84"/>
      <c r="AS340" s="84"/>
    </row>
    <row r="341" spans="1:45" x14ac:dyDescent="0.25">
      <c r="A341" s="7063"/>
      <c r="B341" s="5349" t="s">
        <v>866</v>
      </c>
      <c r="C341" s="5350">
        <f t="shared" si="53"/>
        <v>0</v>
      </c>
      <c r="D341" s="2017">
        <f>SUM(F341+H341+J341+L341+N341+P341+R341+T341+V341+X341+Z341+AB341+AD341+AF341)</f>
        <v>0</v>
      </c>
      <c r="E341" s="5352">
        <f>SUM(G341+I341+K341+M341+O341+Q341+S341+U341+W341+Y341+AA341+AC341+AE341+AG341)</f>
        <v>0</v>
      </c>
      <c r="F341" s="5353"/>
      <c r="G341" s="5354"/>
      <c r="H341" s="5353"/>
      <c r="I341" s="5354"/>
      <c r="J341" s="5353"/>
      <c r="K341" s="5354"/>
      <c r="L341" s="5353"/>
      <c r="M341" s="5354"/>
      <c r="N341" s="5353"/>
      <c r="O341" s="5354"/>
      <c r="P341" s="5353"/>
      <c r="Q341" s="5354"/>
      <c r="R341" s="5353"/>
      <c r="S341" s="5354"/>
      <c r="T341" s="5353"/>
      <c r="U341" s="5354"/>
      <c r="V341" s="5353"/>
      <c r="W341" s="5354"/>
      <c r="X341" s="5353"/>
      <c r="Y341" s="5354"/>
      <c r="Z341" s="5353"/>
      <c r="AA341" s="5354"/>
      <c r="AB341" s="5353"/>
      <c r="AC341" s="5354"/>
      <c r="AD341" s="5353"/>
      <c r="AE341" s="5354"/>
      <c r="AF341" s="5353"/>
      <c r="AG341" s="5354"/>
      <c r="AH341" s="2022"/>
      <c r="AI341" s="2028"/>
      <c r="AJ341" s="2021"/>
      <c r="AK341" s="4787"/>
      <c r="AL341" s="4788"/>
      <c r="AM341" s="4789"/>
      <c r="AN341" s="4789"/>
      <c r="AO341" s="84"/>
      <c r="AP341" s="84"/>
      <c r="AQ341" s="84"/>
      <c r="AR341" s="84"/>
      <c r="AS341" s="84"/>
    </row>
  </sheetData>
  <mergeCells count="522">
    <mergeCell ref="A6:P6"/>
    <mergeCell ref="A9:B10"/>
    <mergeCell ref="C9:C10"/>
    <mergeCell ref="D9:M9"/>
    <mergeCell ref="N9:N10"/>
    <mergeCell ref="O9:O10"/>
    <mergeCell ref="P9:P10"/>
    <mergeCell ref="A18:B18"/>
    <mergeCell ref="A19:B19"/>
    <mergeCell ref="A20:B20"/>
    <mergeCell ref="A21:B21"/>
    <mergeCell ref="A22:B22"/>
    <mergeCell ref="A23:B23"/>
    <mergeCell ref="Q9:Q10"/>
    <mergeCell ref="A11:B11"/>
    <mergeCell ref="A12:B12"/>
    <mergeCell ref="A13:B13"/>
    <mergeCell ref="A14:B14"/>
    <mergeCell ref="A16:B17"/>
    <mergeCell ref="C16:C17"/>
    <mergeCell ref="D16:D17"/>
    <mergeCell ref="E16:E17"/>
    <mergeCell ref="F16:F17"/>
    <mergeCell ref="C33:C34"/>
    <mergeCell ref="D33:P33"/>
    <mergeCell ref="A35:B35"/>
    <mergeCell ref="A24:B24"/>
    <mergeCell ref="A25:B25"/>
    <mergeCell ref="A26:B26"/>
    <mergeCell ref="A27:B27"/>
    <mergeCell ref="A28:B28"/>
    <mergeCell ref="A29:B29"/>
    <mergeCell ref="A36:B36"/>
    <mergeCell ref="A37:B37"/>
    <mergeCell ref="A38:A43"/>
    <mergeCell ref="A44:A45"/>
    <mergeCell ref="A46:A47"/>
    <mergeCell ref="A48:B48"/>
    <mergeCell ref="A30:B30"/>
    <mergeCell ref="A31:B31"/>
    <mergeCell ref="A33:B34"/>
    <mergeCell ref="D57:P57"/>
    <mergeCell ref="A59:B59"/>
    <mergeCell ref="A60:B60"/>
    <mergeCell ref="A61:B61"/>
    <mergeCell ref="A62:A67"/>
    <mergeCell ref="A68:A69"/>
    <mergeCell ref="A49:B49"/>
    <mergeCell ref="A50:A51"/>
    <mergeCell ref="A52:A53"/>
    <mergeCell ref="A54:B54"/>
    <mergeCell ref="A57:B58"/>
    <mergeCell ref="C57:C58"/>
    <mergeCell ref="A83:B83"/>
    <mergeCell ref="A84:B84"/>
    <mergeCell ref="A86:B88"/>
    <mergeCell ref="C86:E87"/>
    <mergeCell ref="F86:Q86"/>
    <mergeCell ref="R86:S86"/>
    <mergeCell ref="A70:A71"/>
    <mergeCell ref="A72:B72"/>
    <mergeCell ref="A73:B73"/>
    <mergeCell ref="A74:A75"/>
    <mergeCell ref="A76:A77"/>
    <mergeCell ref="A78:B78"/>
    <mergeCell ref="V87:W87"/>
    <mergeCell ref="X87:X88"/>
    <mergeCell ref="Y87:Z87"/>
    <mergeCell ref="A89:B89"/>
    <mergeCell ref="A90:B90"/>
    <mergeCell ref="A91:B91"/>
    <mergeCell ref="T86:U86"/>
    <mergeCell ref="V86:Z86"/>
    <mergeCell ref="F87:G87"/>
    <mergeCell ref="H87:I87"/>
    <mergeCell ref="J87:K87"/>
    <mergeCell ref="L87:M87"/>
    <mergeCell ref="N87:O87"/>
    <mergeCell ref="P87:Q87"/>
    <mergeCell ref="R87:S87"/>
    <mergeCell ref="T87:U87"/>
    <mergeCell ref="P95:Q95"/>
    <mergeCell ref="R95:S95"/>
    <mergeCell ref="T95:T96"/>
    <mergeCell ref="U95:V95"/>
    <mergeCell ref="A97:B97"/>
    <mergeCell ref="A98:B98"/>
    <mergeCell ref="A92:B92"/>
    <mergeCell ref="A94:B96"/>
    <mergeCell ref="C94:E95"/>
    <mergeCell ref="F94:Q94"/>
    <mergeCell ref="R94:V94"/>
    <mergeCell ref="F95:G95"/>
    <mergeCell ref="H95:I95"/>
    <mergeCell ref="J95:K95"/>
    <mergeCell ref="L95:M95"/>
    <mergeCell ref="N95:O95"/>
    <mergeCell ref="A99:B99"/>
    <mergeCell ref="A100:B100"/>
    <mergeCell ref="A102:B104"/>
    <mergeCell ref="C102:E103"/>
    <mergeCell ref="F102:O102"/>
    <mergeCell ref="F103:G103"/>
    <mergeCell ref="H103:I103"/>
    <mergeCell ref="J103:K103"/>
    <mergeCell ref="L103:M103"/>
    <mergeCell ref="N103:O103"/>
    <mergeCell ref="A105:B105"/>
    <mergeCell ref="A107:B109"/>
    <mergeCell ref="C107:E108"/>
    <mergeCell ref="F107:AG107"/>
    <mergeCell ref="F108:G108"/>
    <mergeCell ref="H108:I108"/>
    <mergeCell ref="J108:K108"/>
    <mergeCell ref="L108:M108"/>
    <mergeCell ref="N108:O108"/>
    <mergeCell ref="P108:Q108"/>
    <mergeCell ref="AD108:AE108"/>
    <mergeCell ref="AF108:AG108"/>
    <mergeCell ref="A110:B110"/>
    <mergeCell ref="A111:A115"/>
    <mergeCell ref="A117:B119"/>
    <mergeCell ref="C117:E118"/>
    <mergeCell ref="F117:AG117"/>
    <mergeCell ref="X118:Y118"/>
    <mergeCell ref="Z118:AA118"/>
    <mergeCell ref="AB118:AC118"/>
    <mergeCell ref="R108:S108"/>
    <mergeCell ref="T108:U108"/>
    <mergeCell ref="V108:W108"/>
    <mergeCell ref="X108:Y108"/>
    <mergeCell ref="Z108:AA108"/>
    <mergeCell ref="AB108:AC108"/>
    <mergeCell ref="AK118:AK119"/>
    <mergeCell ref="AH117:AK117"/>
    <mergeCell ref="F118:G118"/>
    <mergeCell ref="H118:I118"/>
    <mergeCell ref="J118:K118"/>
    <mergeCell ref="L118:M118"/>
    <mergeCell ref="N118:O118"/>
    <mergeCell ref="P118:Q118"/>
    <mergeCell ref="R118:S118"/>
    <mergeCell ref="T118:U118"/>
    <mergeCell ref="V118:W118"/>
    <mergeCell ref="AH127:AJ127"/>
    <mergeCell ref="F128:G128"/>
    <mergeCell ref="H128:I128"/>
    <mergeCell ref="J128:K128"/>
    <mergeCell ref="L128:M128"/>
    <mergeCell ref="AD118:AE118"/>
    <mergeCell ref="AF118:AG118"/>
    <mergeCell ref="AH118:AH119"/>
    <mergeCell ref="AI118:AI119"/>
    <mergeCell ref="AJ118:AJ119"/>
    <mergeCell ref="R128:S128"/>
    <mergeCell ref="T128:U128"/>
    <mergeCell ref="V128:W128"/>
    <mergeCell ref="X128:Y128"/>
    <mergeCell ref="A120:B120"/>
    <mergeCell ref="A121:A125"/>
    <mergeCell ref="A127:B129"/>
    <mergeCell ref="C127:E128"/>
    <mergeCell ref="F127:AG127"/>
    <mergeCell ref="L136:M136"/>
    <mergeCell ref="A138:A140"/>
    <mergeCell ref="A141:B141"/>
    <mergeCell ref="A142:A145"/>
    <mergeCell ref="A146:B146"/>
    <mergeCell ref="A147:B147"/>
    <mergeCell ref="AJ128:AJ129"/>
    <mergeCell ref="A130:B130"/>
    <mergeCell ref="A131:B131"/>
    <mergeCell ref="A132:A133"/>
    <mergeCell ref="A134:B134"/>
    <mergeCell ref="A136:B137"/>
    <mergeCell ref="C136:E136"/>
    <mergeCell ref="F136:G136"/>
    <mergeCell ref="H136:I136"/>
    <mergeCell ref="J136:K136"/>
    <mergeCell ref="Z128:AA128"/>
    <mergeCell ref="AB128:AC128"/>
    <mergeCell ref="AD128:AE128"/>
    <mergeCell ref="AF128:AG128"/>
    <mergeCell ref="AH128:AH129"/>
    <mergeCell ref="AI128:AI129"/>
    <mergeCell ref="N128:O128"/>
    <mergeCell ref="P128:Q128"/>
    <mergeCell ref="U149:V149"/>
    <mergeCell ref="W149:X149"/>
    <mergeCell ref="Y149:Z149"/>
    <mergeCell ref="A149:B150"/>
    <mergeCell ref="C149:E149"/>
    <mergeCell ref="F149:G149"/>
    <mergeCell ref="H149:I149"/>
    <mergeCell ref="J149:K149"/>
    <mergeCell ref="L149:M149"/>
    <mergeCell ref="A151:A153"/>
    <mergeCell ref="A154:B154"/>
    <mergeCell ref="A155:A158"/>
    <mergeCell ref="A159:B159"/>
    <mergeCell ref="A160:B160"/>
    <mergeCell ref="A162:B163"/>
    <mergeCell ref="N149:P149"/>
    <mergeCell ref="Q149:R149"/>
    <mergeCell ref="S149:T149"/>
    <mergeCell ref="U175:V175"/>
    <mergeCell ref="A164:A167"/>
    <mergeCell ref="A168:A171"/>
    <mergeCell ref="A175:C176"/>
    <mergeCell ref="D175:F175"/>
    <mergeCell ref="G175:H175"/>
    <mergeCell ref="I175:J175"/>
    <mergeCell ref="C162:E162"/>
    <mergeCell ref="F162:G162"/>
    <mergeCell ref="H162:I162"/>
    <mergeCell ref="J162:K162"/>
    <mergeCell ref="L162:M162"/>
    <mergeCell ref="N162:O162"/>
    <mergeCell ref="AS175:AS176"/>
    <mergeCell ref="AT175:AT176"/>
    <mergeCell ref="A178:C178"/>
    <mergeCell ref="D178:AR178"/>
    <mergeCell ref="A179:A180"/>
    <mergeCell ref="B179:C179"/>
    <mergeCell ref="B180:C180"/>
    <mergeCell ref="AI175:AJ175"/>
    <mergeCell ref="AK175:AL175"/>
    <mergeCell ref="AM175:AN175"/>
    <mergeCell ref="AO175:AO176"/>
    <mergeCell ref="AP175:AP176"/>
    <mergeCell ref="AQ175:AR175"/>
    <mergeCell ref="W175:X175"/>
    <mergeCell ref="Y175:Z175"/>
    <mergeCell ref="AA175:AB175"/>
    <mergeCell ref="AC175:AD175"/>
    <mergeCell ref="AE175:AF175"/>
    <mergeCell ref="AG175:AH175"/>
    <mergeCell ref="K175:L175"/>
    <mergeCell ref="M175:N175"/>
    <mergeCell ref="O175:P175"/>
    <mergeCell ref="Q175:R175"/>
    <mergeCell ref="S175:T175"/>
    <mergeCell ref="B189:C189"/>
    <mergeCell ref="B190:C190"/>
    <mergeCell ref="B191:C191"/>
    <mergeCell ref="B192:C192"/>
    <mergeCell ref="A193:A195"/>
    <mergeCell ref="B193:C193"/>
    <mergeCell ref="B194:C194"/>
    <mergeCell ref="B195:C195"/>
    <mergeCell ref="A181:C181"/>
    <mergeCell ref="A182:A183"/>
    <mergeCell ref="B182:C182"/>
    <mergeCell ref="B183:C183"/>
    <mergeCell ref="A184:C184"/>
    <mergeCell ref="A185:A192"/>
    <mergeCell ref="B185:C185"/>
    <mergeCell ref="B186:C186"/>
    <mergeCell ref="B187:C187"/>
    <mergeCell ref="B188:C188"/>
    <mergeCell ref="B204:C204"/>
    <mergeCell ref="B205:C205"/>
    <mergeCell ref="A206:A208"/>
    <mergeCell ref="B206:C206"/>
    <mergeCell ref="B207:C207"/>
    <mergeCell ref="B208:C208"/>
    <mergeCell ref="A196:A199"/>
    <mergeCell ref="B196:C196"/>
    <mergeCell ref="B197:C197"/>
    <mergeCell ref="B198:C198"/>
    <mergeCell ref="B199:C199"/>
    <mergeCell ref="A200:A205"/>
    <mergeCell ref="B200:C200"/>
    <mergeCell ref="B201:C201"/>
    <mergeCell ref="B202:C202"/>
    <mergeCell ref="B203:C203"/>
    <mergeCell ref="S221:T221"/>
    <mergeCell ref="U221:V221"/>
    <mergeCell ref="A218:C218"/>
    <mergeCell ref="A219:C219"/>
    <mergeCell ref="A221:C222"/>
    <mergeCell ref="D221:F221"/>
    <mergeCell ref="G221:H221"/>
    <mergeCell ref="I221:J221"/>
    <mergeCell ref="A209:C209"/>
    <mergeCell ref="A210:C210"/>
    <mergeCell ref="A211:C211"/>
    <mergeCell ref="A212:C212"/>
    <mergeCell ref="A213:A217"/>
    <mergeCell ref="B213:C213"/>
    <mergeCell ref="AT221:AU221"/>
    <mergeCell ref="AV221:AV222"/>
    <mergeCell ref="AW221:AW222"/>
    <mergeCell ref="A223:C223"/>
    <mergeCell ref="A224:C224"/>
    <mergeCell ref="A225:A226"/>
    <mergeCell ref="B225:C225"/>
    <mergeCell ref="B226:C226"/>
    <mergeCell ref="AI221:AJ221"/>
    <mergeCell ref="AK221:AL221"/>
    <mergeCell ref="AM221:AN221"/>
    <mergeCell ref="AO221:AQ221"/>
    <mergeCell ref="AR221:AR222"/>
    <mergeCell ref="AS221:AS222"/>
    <mergeCell ref="W221:X221"/>
    <mergeCell ref="Y221:Z221"/>
    <mergeCell ref="AA221:AB221"/>
    <mergeCell ref="AC221:AD221"/>
    <mergeCell ref="AE221:AF221"/>
    <mergeCell ref="AG221:AH221"/>
    <mergeCell ref="K221:L221"/>
    <mergeCell ref="M221:N221"/>
    <mergeCell ref="O221:P221"/>
    <mergeCell ref="Q221:R221"/>
    <mergeCell ref="B235:C235"/>
    <mergeCell ref="B236:C236"/>
    <mergeCell ref="B237:C237"/>
    <mergeCell ref="B238:C238"/>
    <mergeCell ref="A239:A241"/>
    <mergeCell ref="B239:C239"/>
    <mergeCell ref="B240:C240"/>
    <mergeCell ref="B241:C241"/>
    <mergeCell ref="A227:C227"/>
    <mergeCell ref="A228:A229"/>
    <mergeCell ref="B228:C228"/>
    <mergeCell ref="B229:C229"/>
    <mergeCell ref="A230:C230"/>
    <mergeCell ref="A231:A238"/>
    <mergeCell ref="B231:C231"/>
    <mergeCell ref="B232:C232"/>
    <mergeCell ref="B233:C233"/>
    <mergeCell ref="B234:C234"/>
    <mergeCell ref="B250:C250"/>
    <mergeCell ref="B251:C251"/>
    <mergeCell ref="A252:A254"/>
    <mergeCell ref="B252:C252"/>
    <mergeCell ref="B253:C253"/>
    <mergeCell ref="B254:C254"/>
    <mergeCell ref="A242:A245"/>
    <mergeCell ref="B242:C242"/>
    <mergeCell ref="B243:C243"/>
    <mergeCell ref="B244:C244"/>
    <mergeCell ref="B245:C245"/>
    <mergeCell ref="A246:A251"/>
    <mergeCell ref="B246:C246"/>
    <mergeCell ref="B247:C247"/>
    <mergeCell ref="B248:C248"/>
    <mergeCell ref="B249:C249"/>
    <mergeCell ref="A267:B268"/>
    <mergeCell ref="C267:E267"/>
    <mergeCell ref="F267:G267"/>
    <mergeCell ref="H267:I267"/>
    <mergeCell ref="J267:K267"/>
    <mergeCell ref="L267:M267"/>
    <mergeCell ref="A255:C255"/>
    <mergeCell ref="A256:C256"/>
    <mergeCell ref="A257:C257"/>
    <mergeCell ref="A258:C258"/>
    <mergeCell ref="A259:A263"/>
    <mergeCell ref="A265:C265"/>
    <mergeCell ref="Z267:AA267"/>
    <mergeCell ref="AB267:AC267"/>
    <mergeCell ref="AD267:AE267"/>
    <mergeCell ref="AF267:AG267"/>
    <mergeCell ref="AH267:AI267"/>
    <mergeCell ref="AJ267:AK267"/>
    <mergeCell ref="N267:O267"/>
    <mergeCell ref="P267:Q267"/>
    <mergeCell ref="R267:S267"/>
    <mergeCell ref="T267:U267"/>
    <mergeCell ref="V267:W267"/>
    <mergeCell ref="X267:Y267"/>
    <mergeCell ref="A269:A270"/>
    <mergeCell ref="A271:A272"/>
    <mergeCell ref="A274:A276"/>
    <mergeCell ref="B274:B276"/>
    <mergeCell ref="C274:E275"/>
    <mergeCell ref="F274:AK274"/>
    <mergeCell ref="X275:Y275"/>
    <mergeCell ref="Z275:AA275"/>
    <mergeCell ref="AB275:AC275"/>
    <mergeCell ref="AD275:AE275"/>
    <mergeCell ref="AF275:AG275"/>
    <mergeCell ref="AH275:AI275"/>
    <mergeCell ref="AJ275:AK275"/>
    <mergeCell ref="A277:A278"/>
    <mergeCell ref="A279:A280"/>
    <mergeCell ref="A282:B284"/>
    <mergeCell ref="C282:E283"/>
    <mergeCell ref="F282:AM282"/>
    <mergeCell ref="P283:Q283"/>
    <mergeCell ref="R283:S283"/>
    <mergeCell ref="AL274:AL276"/>
    <mergeCell ref="F275:G275"/>
    <mergeCell ref="H275:I275"/>
    <mergeCell ref="J275:K275"/>
    <mergeCell ref="L275:M275"/>
    <mergeCell ref="N275:O275"/>
    <mergeCell ref="P275:Q275"/>
    <mergeCell ref="R275:S275"/>
    <mergeCell ref="T275:U275"/>
    <mergeCell ref="V275:W275"/>
    <mergeCell ref="AN282:AP282"/>
    <mergeCell ref="AQ282:AR283"/>
    <mergeCell ref="AS282:AS284"/>
    <mergeCell ref="AT282:AT284"/>
    <mergeCell ref="AU282:AU284"/>
    <mergeCell ref="F283:G283"/>
    <mergeCell ref="H283:I283"/>
    <mergeCell ref="J283:K283"/>
    <mergeCell ref="L283:M283"/>
    <mergeCell ref="N283:O283"/>
    <mergeCell ref="AP283:AP284"/>
    <mergeCell ref="AF283:AG283"/>
    <mergeCell ref="AH283:AI283"/>
    <mergeCell ref="AJ283:AK283"/>
    <mergeCell ref="AL283:AM283"/>
    <mergeCell ref="AN283:AN284"/>
    <mergeCell ref="AO283:AO284"/>
    <mergeCell ref="T283:U283"/>
    <mergeCell ref="V283:W283"/>
    <mergeCell ref="X283:Y283"/>
    <mergeCell ref="Z283:AA283"/>
    <mergeCell ref="AB283:AC283"/>
    <mergeCell ref="AD283:AE283"/>
    <mergeCell ref="A285:B285"/>
    <mergeCell ref="A286:A294"/>
    <mergeCell ref="A295:A303"/>
    <mergeCell ref="A305:B307"/>
    <mergeCell ref="C305:E306"/>
    <mergeCell ref="F305:AS305"/>
    <mergeCell ref="R306:S306"/>
    <mergeCell ref="T306:U306"/>
    <mergeCell ref="V306:W306"/>
    <mergeCell ref="AT305:AU305"/>
    <mergeCell ref="AV305:AV307"/>
    <mergeCell ref="AW305:AW307"/>
    <mergeCell ref="AX305:AX307"/>
    <mergeCell ref="F306:G306"/>
    <mergeCell ref="H306:I306"/>
    <mergeCell ref="J306:K306"/>
    <mergeCell ref="L306:M306"/>
    <mergeCell ref="N306:O306"/>
    <mergeCell ref="P306:Q306"/>
    <mergeCell ref="AU306:AU307"/>
    <mergeCell ref="AR306:AS306"/>
    <mergeCell ref="AT306:AT307"/>
    <mergeCell ref="A308:A309"/>
    <mergeCell ref="A310:B310"/>
    <mergeCell ref="A311:B311"/>
    <mergeCell ref="A312:B312"/>
    <mergeCell ref="A313:B313"/>
    <mergeCell ref="AJ306:AK306"/>
    <mergeCell ref="AL306:AM306"/>
    <mergeCell ref="AN306:AO306"/>
    <mergeCell ref="AP306:AQ306"/>
    <mergeCell ref="X306:Y306"/>
    <mergeCell ref="Z306:AA306"/>
    <mergeCell ref="AB306:AC306"/>
    <mergeCell ref="AD306:AE306"/>
    <mergeCell ref="AF306:AG306"/>
    <mergeCell ref="AH306:AI306"/>
    <mergeCell ref="A314:A318"/>
    <mergeCell ref="A320:B322"/>
    <mergeCell ref="C320:E321"/>
    <mergeCell ref="F320:AG320"/>
    <mergeCell ref="AH320:AI321"/>
    <mergeCell ref="AJ320:AJ322"/>
    <mergeCell ref="X321:Y321"/>
    <mergeCell ref="Z321:AA321"/>
    <mergeCell ref="AB321:AC321"/>
    <mergeCell ref="AD321:AE321"/>
    <mergeCell ref="AK320:AK322"/>
    <mergeCell ref="F321:G321"/>
    <mergeCell ref="H321:I321"/>
    <mergeCell ref="J321:K321"/>
    <mergeCell ref="L321:M321"/>
    <mergeCell ref="N321:O321"/>
    <mergeCell ref="P321:Q321"/>
    <mergeCell ref="R321:S321"/>
    <mergeCell ref="T321:U321"/>
    <mergeCell ref="V321:W321"/>
    <mergeCell ref="AF321:AG321"/>
    <mergeCell ref="A323:B323"/>
    <mergeCell ref="A324:B324"/>
    <mergeCell ref="A325:B325"/>
    <mergeCell ref="A327:A329"/>
    <mergeCell ref="B327:D328"/>
    <mergeCell ref="E327:M327"/>
    <mergeCell ref="E328:F328"/>
    <mergeCell ref="G328:H328"/>
    <mergeCell ref="I328:J328"/>
    <mergeCell ref="AN333:AN335"/>
    <mergeCell ref="F334:G334"/>
    <mergeCell ref="H334:I334"/>
    <mergeCell ref="J334:K334"/>
    <mergeCell ref="L334:M334"/>
    <mergeCell ref="N334:O334"/>
    <mergeCell ref="K328:L328"/>
    <mergeCell ref="M328:N328"/>
    <mergeCell ref="A333:A335"/>
    <mergeCell ref="B333:B335"/>
    <mergeCell ref="C333:E334"/>
    <mergeCell ref="F333:AG333"/>
    <mergeCell ref="P334:Q334"/>
    <mergeCell ref="R334:S334"/>
    <mergeCell ref="T334:U334"/>
    <mergeCell ref="V334:W334"/>
    <mergeCell ref="AL334:AL335"/>
    <mergeCell ref="AM334:AM335"/>
    <mergeCell ref="A336:A338"/>
    <mergeCell ref="A339:A341"/>
    <mergeCell ref="X334:Y334"/>
    <mergeCell ref="Z334:AA334"/>
    <mergeCell ref="AB334:AC334"/>
    <mergeCell ref="AD334:AE334"/>
    <mergeCell ref="AF334:AG334"/>
    <mergeCell ref="AK334:AK335"/>
    <mergeCell ref="AH333:AH335"/>
    <mergeCell ref="AI333:AI335"/>
    <mergeCell ref="AJ333:AJ335"/>
    <mergeCell ref="AK333:AM333"/>
  </mergeCells>
  <dataValidations count="3">
    <dataValidation type="whole" operator="greaterThanOrEqual" allowBlank="1" showInputMessage="1" showErrorMessage="1" errorTitle="Error" error="Favor Ingrese sólo Números." sqref="AK336:AN341 Q11:Q14 AX308:AX318 AU286:AU303 N36:R54 D60:P78 N55:P55" xr:uid="{6246E4C8-3617-41B9-9115-75CE32836C55}">
      <formula1>0</formula1>
    </dataValidation>
    <dataValidation type="whole" operator="greaterThanOrEqual" allowBlank="1" showInputMessage="1" showErrorMessage="1" error="Valor no Permitido" sqref="D42:M43 D46:M47 D49:M52" xr:uid="{90A483FD-847F-40B1-B94B-DB8096A84A7C}">
      <formula1>0</formula1>
    </dataValidation>
    <dataValidation type="whole" allowBlank="1" showInputMessage="1" showErrorMessage="1" sqref="B316 AX305:AX307" xr:uid="{0F5D162A-18D9-4283-A33C-67CA671879B8}">
      <formula1>0</formula1>
      <formula2>1E+30</formula2>
    </dataValidation>
  </dataValidations>
  <pageMargins left="0.7" right="0.7" top="0.75" bottom="0.75" header="0.3" footer="0.3"/>
  <pageSetup paperSize="9" orientation="portrait" horizontalDpi="0"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AD8CB-E3C1-45BB-A3C4-556B5E61DCC1}">
  <sheetPr>
    <tabColor theme="0" tint="-0.14999847407452621"/>
  </sheetPr>
  <dimension ref="A1:AS155"/>
  <sheetViews>
    <sheetView topLeftCell="A119" zoomScaleNormal="100" workbookViewId="0">
      <selection activeCell="H159" sqref="H159"/>
    </sheetView>
  </sheetViews>
  <sheetFormatPr baseColWidth="10" defaultRowHeight="15" x14ac:dyDescent="0.25"/>
  <cols>
    <col min="1" max="1" width="26.85546875" style="4434" customWidth="1"/>
    <col min="2" max="2" width="32.28515625" style="4434" customWidth="1"/>
    <col min="3" max="3" width="16.28515625" style="4434" customWidth="1"/>
    <col min="4" max="4" width="18.42578125" style="4434" customWidth="1"/>
    <col min="5" max="5" width="16.42578125" style="4434" customWidth="1"/>
    <col min="6" max="6" width="13.28515625" style="4434" customWidth="1"/>
    <col min="7" max="7" width="13.42578125" style="4434" customWidth="1"/>
    <col min="8" max="8" width="14.140625" style="4434" customWidth="1"/>
    <col min="9" max="9" width="15.7109375" style="4434" customWidth="1"/>
    <col min="10" max="10" width="15.140625" style="4434" customWidth="1"/>
    <col min="11" max="11" width="15.28515625" style="4434" customWidth="1"/>
    <col min="12" max="12" width="14.5703125" style="4434" customWidth="1"/>
    <col min="13" max="13" width="14.28515625" style="4434" customWidth="1"/>
    <col min="14" max="38" width="11.42578125" style="4434"/>
    <col min="39" max="39" width="14.5703125" style="4434" customWidth="1"/>
    <col min="40" max="16384" width="11.42578125" style="4434"/>
  </cols>
  <sheetData>
    <row r="1" spans="1:45" x14ac:dyDescent="0.25">
      <c r="A1" s="3"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pans="1:45" x14ac:dyDescent="0.25">
      <c r="A2" s="3" t="s">
        <v>3822</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row>
    <row r="3" spans="1:45" x14ac:dyDescent="0.25">
      <c r="A3" s="3" t="s">
        <v>3823</v>
      </c>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row>
    <row r="4" spans="1:45" x14ac:dyDescent="0.25">
      <c r="A4" s="3" t="s">
        <v>3824</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row>
    <row r="5" spans="1:45" x14ac:dyDescent="0.25">
      <c r="A5" s="3" t="s">
        <v>3825</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5" x14ac:dyDescent="0.25">
      <c r="A6" s="6573" t="s">
        <v>3585</v>
      </c>
      <c r="B6" s="6573"/>
      <c r="C6" s="6573"/>
      <c r="D6" s="6573"/>
      <c r="E6" s="6573"/>
      <c r="F6" s="6573"/>
      <c r="G6" s="6573"/>
      <c r="H6" s="6573"/>
      <c r="I6" s="6573"/>
      <c r="J6" s="6573"/>
      <c r="K6" s="6573"/>
      <c r="L6" s="6573"/>
      <c r="M6" s="6573"/>
      <c r="N6" s="6573"/>
      <c r="O6" s="6573"/>
      <c r="P6" s="6573"/>
      <c r="Q6" s="6573"/>
      <c r="R6" s="6573"/>
      <c r="S6" s="6573"/>
      <c r="T6" s="6573"/>
      <c r="U6" s="6573"/>
      <c r="V6" s="6573"/>
      <c r="W6" s="6573"/>
      <c r="X6" s="65"/>
      <c r="Y6" s="65"/>
      <c r="Z6" s="65"/>
      <c r="AA6" s="65"/>
      <c r="AB6" s="65"/>
      <c r="AC6" s="65"/>
      <c r="AD6" s="65"/>
      <c r="AE6" s="65"/>
      <c r="AF6" s="65"/>
      <c r="AG6" s="65"/>
      <c r="AH6" s="65"/>
      <c r="AI6" s="65"/>
      <c r="AJ6" s="65"/>
      <c r="AK6" s="65"/>
      <c r="AL6" s="65"/>
      <c r="AM6" s="65"/>
      <c r="AN6" s="65"/>
      <c r="AO6" s="65"/>
      <c r="AP6" s="65"/>
      <c r="AQ6" s="84"/>
      <c r="AR6" s="84"/>
      <c r="AS6" s="84"/>
    </row>
    <row r="7" spans="1:45" x14ac:dyDescent="0.25">
      <c r="A7" s="4428"/>
      <c r="B7" s="4428"/>
      <c r="C7" s="4428"/>
      <c r="D7" s="4428"/>
      <c r="E7" s="4428"/>
      <c r="F7" s="4428"/>
      <c r="G7" s="4428"/>
      <c r="H7" s="4428"/>
      <c r="I7" s="4428"/>
      <c r="J7" s="4428"/>
      <c r="K7" s="4428"/>
      <c r="L7" s="4428"/>
      <c r="M7" s="4428"/>
      <c r="N7" s="4428"/>
      <c r="O7" s="4428"/>
      <c r="P7" s="4428"/>
      <c r="Q7" s="4428"/>
      <c r="R7" s="4428"/>
      <c r="S7" s="4428"/>
      <c r="T7" s="4428"/>
      <c r="U7" s="4428"/>
      <c r="V7" s="4428"/>
      <c r="W7" s="4428"/>
      <c r="X7" s="65"/>
      <c r="Y7" s="65"/>
      <c r="Z7" s="65"/>
      <c r="AA7" s="65"/>
      <c r="AB7" s="65"/>
      <c r="AC7" s="65"/>
      <c r="AD7" s="65"/>
      <c r="AE7" s="65"/>
      <c r="AF7" s="65"/>
      <c r="AG7" s="65"/>
      <c r="AH7" s="65"/>
      <c r="AI7" s="65"/>
      <c r="AJ7" s="65"/>
      <c r="AK7" s="65"/>
      <c r="AL7" s="65"/>
      <c r="AM7" s="65"/>
      <c r="AN7" s="65"/>
      <c r="AO7" s="65"/>
      <c r="AP7" s="65"/>
      <c r="AQ7" s="84"/>
      <c r="AR7" s="84"/>
      <c r="AS7" s="84"/>
    </row>
    <row r="8" spans="1:45" ht="15.75" x14ac:dyDescent="0.25">
      <c r="A8" s="4439"/>
      <c r="B8" s="2280"/>
      <c r="C8" s="2280"/>
      <c r="D8" s="2280"/>
      <c r="E8" s="2280"/>
      <c r="F8" s="2280"/>
      <c r="G8" s="2280"/>
      <c r="H8" s="2280"/>
      <c r="I8" s="2784"/>
      <c r="J8" s="2280"/>
      <c r="K8" s="2785"/>
      <c r="L8" s="2280"/>
      <c r="M8" s="65"/>
      <c r="N8" s="65"/>
      <c r="O8" s="65"/>
      <c r="P8" s="65"/>
      <c r="Q8" s="65"/>
      <c r="R8" s="65"/>
      <c r="S8" s="65"/>
      <c r="T8" s="65"/>
      <c r="U8" s="65"/>
      <c r="V8" s="2786"/>
      <c r="W8" s="65"/>
      <c r="X8" s="65"/>
      <c r="Y8" s="65"/>
      <c r="Z8" s="65"/>
      <c r="AA8" s="65"/>
      <c r="AB8" s="65"/>
      <c r="AC8" s="65"/>
      <c r="AD8" s="65"/>
      <c r="AE8" s="65"/>
      <c r="AF8" s="65"/>
      <c r="AG8" s="65"/>
      <c r="AH8" s="65"/>
      <c r="AI8" s="65"/>
      <c r="AJ8" s="65"/>
      <c r="AK8" s="65"/>
      <c r="AL8" s="65"/>
      <c r="AM8" s="65"/>
      <c r="AN8" s="65"/>
      <c r="AO8" s="65"/>
      <c r="AP8" s="65"/>
      <c r="AQ8" s="84"/>
      <c r="AR8" s="84"/>
      <c r="AS8" s="84"/>
    </row>
    <row r="9" spans="1:45" ht="15.75" x14ac:dyDescent="0.25">
      <c r="A9" s="2787" t="s">
        <v>3586</v>
      </c>
      <c r="B9" s="2279"/>
      <c r="C9" s="2279"/>
      <c r="D9" s="2279"/>
      <c r="E9" s="2279"/>
      <c r="F9" s="2279"/>
      <c r="G9" s="2279"/>
      <c r="H9" s="2279"/>
      <c r="I9" s="2279"/>
      <c r="J9" s="2279"/>
      <c r="K9" s="4436"/>
      <c r="L9" s="2279"/>
      <c r="M9" s="823"/>
      <c r="N9" s="823"/>
      <c r="O9" s="65"/>
      <c r="P9" s="65"/>
      <c r="Q9" s="65"/>
      <c r="R9" s="65"/>
      <c r="S9" s="65"/>
      <c r="T9" s="65"/>
      <c r="U9" s="65"/>
      <c r="V9" s="2786"/>
      <c r="W9" s="65"/>
      <c r="X9" s="65"/>
      <c r="Y9" s="65"/>
      <c r="Z9" s="65"/>
      <c r="AA9" s="65"/>
      <c r="AB9" s="65"/>
      <c r="AC9" s="65"/>
      <c r="AD9" s="65"/>
      <c r="AE9" s="65"/>
      <c r="AF9" s="65"/>
      <c r="AG9" s="65"/>
      <c r="AH9" s="65"/>
      <c r="AI9" s="65"/>
      <c r="AJ9" s="65"/>
      <c r="AK9" s="65"/>
      <c r="AL9" s="65"/>
      <c r="AM9" s="65"/>
      <c r="AN9" s="65"/>
      <c r="AO9" s="65"/>
      <c r="AP9" s="72"/>
      <c r="AQ9" s="73"/>
      <c r="AR9" s="73"/>
      <c r="AS9" s="73"/>
    </row>
    <row r="10" spans="1:45" ht="15" customHeight="1" x14ac:dyDescent="0.25">
      <c r="A10" s="7557" t="s">
        <v>168</v>
      </c>
      <c r="B10" s="7557" t="s">
        <v>4</v>
      </c>
      <c r="C10" s="7560" t="s">
        <v>861</v>
      </c>
      <c r="D10" s="7561"/>
      <c r="E10" s="7562"/>
      <c r="F10" s="7566" t="s">
        <v>862</v>
      </c>
      <c r="G10" s="7567"/>
      <c r="H10" s="7567"/>
      <c r="I10" s="7567"/>
      <c r="J10" s="7567"/>
      <c r="K10" s="7567"/>
      <c r="L10" s="7567"/>
      <c r="M10" s="7567"/>
      <c r="N10" s="7567"/>
      <c r="O10" s="7567"/>
      <c r="P10" s="7567"/>
      <c r="Q10" s="7567"/>
      <c r="R10" s="7567"/>
      <c r="S10" s="7567"/>
      <c r="T10" s="7567"/>
      <c r="U10" s="7567"/>
      <c r="V10" s="7567"/>
      <c r="W10" s="7567"/>
      <c r="X10" s="7567"/>
      <c r="Y10" s="7567"/>
      <c r="Z10" s="7567"/>
      <c r="AA10" s="7567"/>
      <c r="AB10" s="7567"/>
      <c r="AC10" s="7567"/>
      <c r="AD10" s="7567"/>
      <c r="AE10" s="7567"/>
      <c r="AF10" s="7567"/>
      <c r="AG10" s="7567"/>
      <c r="AH10" s="7567"/>
      <c r="AI10" s="7567"/>
      <c r="AJ10" s="7567"/>
      <c r="AK10" s="7567"/>
      <c r="AL10" s="7567"/>
      <c r="AM10" s="7568"/>
      <c r="AN10" s="7504" t="s">
        <v>52</v>
      </c>
      <c r="AO10" s="7572" t="s">
        <v>54</v>
      </c>
      <c r="AP10" s="7504" t="s">
        <v>112</v>
      </c>
      <c r="AQ10" s="7504" t="s">
        <v>111</v>
      </c>
      <c r="AR10" s="7504" t="s">
        <v>3402</v>
      </c>
      <c r="AS10" s="73"/>
    </row>
    <row r="11" spans="1:45" x14ac:dyDescent="0.25">
      <c r="A11" s="7558"/>
      <c r="B11" s="7558"/>
      <c r="C11" s="7563"/>
      <c r="D11" s="7564"/>
      <c r="E11" s="7565"/>
      <c r="F11" s="7566" t="s">
        <v>740</v>
      </c>
      <c r="G11" s="7574"/>
      <c r="H11" s="7566" t="s">
        <v>510</v>
      </c>
      <c r="I11" s="7574"/>
      <c r="J11" s="7566" t="s">
        <v>511</v>
      </c>
      <c r="K11" s="7574"/>
      <c r="L11" s="7566" t="s">
        <v>72</v>
      </c>
      <c r="M11" s="7574"/>
      <c r="N11" s="7566" t="s">
        <v>14</v>
      </c>
      <c r="O11" s="7574"/>
      <c r="P11" s="7570" t="s">
        <v>15</v>
      </c>
      <c r="Q11" s="7571"/>
      <c r="R11" s="7570" t="s">
        <v>16</v>
      </c>
      <c r="S11" s="7571"/>
      <c r="T11" s="7570" t="s">
        <v>17</v>
      </c>
      <c r="U11" s="7571"/>
      <c r="V11" s="7570" t="s">
        <v>18</v>
      </c>
      <c r="W11" s="7571"/>
      <c r="X11" s="7570" t="s">
        <v>19</v>
      </c>
      <c r="Y11" s="7571"/>
      <c r="Z11" s="7570" t="s">
        <v>20</v>
      </c>
      <c r="AA11" s="7571"/>
      <c r="AB11" s="7570" t="s">
        <v>21</v>
      </c>
      <c r="AC11" s="7571"/>
      <c r="AD11" s="7570" t="s">
        <v>22</v>
      </c>
      <c r="AE11" s="7571"/>
      <c r="AF11" s="7570" t="s">
        <v>23</v>
      </c>
      <c r="AG11" s="7571"/>
      <c r="AH11" s="7570" t="s">
        <v>24</v>
      </c>
      <c r="AI11" s="7571"/>
      <c r="AJ11" s="7570" t="s">
        <v>25</v>
      </c>
      <c r="AK11" s="7571"/>
      <c r="AL11" s="7570" t="s">
        <v>26</v>
      </c>
      <c r="AM11" s="7575"/>
      <c r="AN11" s="7569"/>
      <c r="AO11" s="7227"/>
      <c r="AP11" s="7569"/>
      <c r="AQ11" s="7569"/>
      <c r="AR11" s="7569"/>
      <c r="AS11" s="73"/>
    </row>
    <row r="12" spans="1:45" x14ac:dyDescent="0.25">
      <c r="A12" s="7559"/>
      <c r="B12" s="7559"/>
      <c r="C12" s="4440" t="s">
        <v>55</v>
      </c>
      <c r="D12" s="4441" t="s">
        <v>81</v>
      </c>
      <c r="E12" s="4432" t="s">
        <v>56</v>
      </c>
      <c r="F12" s="4442" t="s">
        <v>81</v>
      </c>
      <c r="G12" s="4432" t="s">
        <v>56</v>
      </c>
      <c r="H12" s="4442" t="s">
        <v>81</v>
      </c>
      <c r="I12" s="4432" t="s">
        <v>56</v>
      </c>
      <c r="J12" s="4442" t="s">
        <v>81</v>
      </c>
      <c r="K12" s="4432" t="s">
        <v>56</v>
      </c>
      <c r="L12" s="4442" t="s">
        <v>81</v>
      </c>
      <c r="M12" s="4432" t="s">
        <v>56</v>
      </c>
      <c r="N12" s="4442" t="s">
        <v>81</v>
      </c>
      <c r="O12" s="4432" t="s">
        <v>56</v>
      </c>
      <c r="P12" s="4442" t="s">
        <v>81</v>
      </c>
      <c r="Q12" s="4432" t="s">
        <v>56</v>
      </c>
      <c r="R12" s="4442" t="s">
        <v>81</v>
      </c>
      <c r="S12" s="4432" t="s">
        <v>56</v>
      </c>
      <c r="T12" s="4442" t="s">
        <v>81</v>
      </c>
      <c r="U12" s="4432" t="s">
        <v>56</v>
      </c>
      <c r="V12" s="4442" t="s">
        <v>81</v>
      </c>
      <c r="W12" s="4432" t="s">
        <v>56</v>
      </c>
      <c r="X12" s="4442" t="s">
        <v>81</v>
      </c>
      <c r="Y12" s="4432" t="s">
        <v>56</v>
      </c>
      <c r="Z12" s="4442" t="s">
        <v>81</v>
      </c>
      <c r="AA12" s="4432" t="s">
        <v>56</v>
      </c>
      <c r="AB12" s="4442" t="s">
        <v>81</v>
      </c>
      <c r="AC12" s="4432" t="s">
        <v>56</v>
      </c>
      <c r="AD12" s="4442" t="s">
        <v>81</v>
      </c>
      <c r="AE12" s="4432" t="s">
        <v>56</v>
      </c>
      <c r="AF12" s="4442" t="s">
        <v>81</v>
      </c>
      <c r="AG12" s="4432" t="s">
        <v>56</v>
      </c>
      <c r="AH12" s="4442" t="s">
        <v>81</v>
      </c>
      <c r="AI12" s="4432" t="s">
        <v>56</v>
      </c>
      <c r="AJ12" s="4442" t="s">
        <v>81</v>
      </c>
      <c r="AK12" s="4432" t="s">
        <v>56</v>
      </c>
      <c r="AL12" s="4442" t="s">
        <v>81</v>
      </c>
      <c r="AM12" s="2791" t="s">
        <v>56</v>
      </c>
      <c r="AN12" s="6655"/>
      <c r="AO12" s="7573"/>
      <c r="AP12" s="6655"/>
      <c r="AQ12" s="6655"/>
      <c r="AR12" s="6655"/>
      <c r="AS12" s="73"/>
    </row>
    <row r="13" spans="1:45" x14ac:dyDescent="0.25">
      <c r="A13" s="7557" t="s">
        <v>868</v>
      </c>
      <c r="B13" s="3066" t="s">
        <v>33</v>
      </c>
      <c r="C13" s="701">
        <f t="shared" ref="C13:C27" si="0">SUM(D13+E13)</f>
        <v>0</v>
      </c>
      <c r="D13" s="784">
        <f t="shared" ref="D13:E27" si="1">SUM(F13+H13+J13+L13+N13+P13+R13+T13+V13+X13+Z13+AB13+AD13+AF13+AH13+AJ13+AL13)</f>
        <v>0</v>
      </c>
      <c r="E13" s="3037">
        <f t="shared" si="1"/>
        <v>0</v>
      </c>
      <c r="F13" s="704"/>
      <c r="G13" s="3038"/>
      <c r="H13" s="704"/>
      <c r="I13" s="3038"/>
      <c r="J13" s="704"/>
      <c r="K13" s="705"/>
      <c r="L13" s="704"/>
      <c r="M13" s="705"/>
      <c r="N13" s="704"/>
      <c r="O13" s="705"/>
      <c r="P13" s="704"/>
      <c r="Q13" s="705"/>
      <c r="R13" s="704"/>
      <c r="S13" s="705"/>
      <c r="T13" s="704"/>
      <c r="U13" s="705"/>
      <c r="V13" s="704"/>
      <c r="W13" s="705"/>
      <c r="X13" s="704"/>
      <c r="Y13" s="705"/>
      <c r="Z13" s="704"/>
      <c r="AA13" s="705"/>
      <c r="AB13" s="704"/>
      <c r="AC13" s="705"/>
      <c r="AD13" s="704"/>
      <c r="AE13" s="705"/>
      <c r="AF13" s="704"/>
      <c r="AG13" s="705"/>
      <c r="AH13" s="704"/>
      <c r="AI13" s="705"/>
      <c r="AJ13" s="704"/>
      <c r="AK13" s="705"/>
      <c r="AL13" s="3039"/>
      <c r="AM13" s="708"/>
      <c r="AN13" s="3038"/>
      <c r="AO13" s="3038"/>
      <c r="AP13" s="3038"/>
      <c r="AQ13" s="3038"/>
      <c r="AR13" s="3038"/>
      <c r="AS13" s="4443" t="str">
        <f t="shared" ref="AS13:AS22" si="2">CONCATENATE(CA13,CB13,CC13,CD13,CE13,CF13)</f>
        <v/>
      </c>
    </row>
    <row r="14" spans="1:45" x14ac:dyDescent="0.25">
      <c r="A14" s="7558"/>
      <c r="B14" s="2793" t="s">
        <v>395</v>
      </c>
      <c r="C14" s="1992">
        <f t="shared" si="0"/>
        <v>0</v>
      </c>
      <c r="D14" s="4444">
        <f t="shared" si="1"/>
        <v>0</v>
      </c>
      <c r="E14" s="2794">
        <f t="shared" si="1"/>
        <v>0</v>
      </c>
      <c r="F14" s="1923"/>
      <c r="G14" s="1925"/>
      <c r="H14" s="1923"/>
      <c r="I14" s="1925"/>
      <c r="J14" s="1923"/>
      <c r="K14" s="63"/>
      <c r="L14" s="1923"/>
      <c r="M14" s="63"/>
      <c r="N14" s="1923"/>
      <c r="O14" s="63"/>
      <c r="P14" s="1923"/>
      <c r="Q14" s="63"/>
      <c r="R14" s="1923"/>
      <c r="S14" s="63"/>
      <c r="T14" s="1923"/>
      <c r="U14" s="63"/>
      <c r="V14" s="1923"/>
      <c r="W14" s="63"/>
      <c r="X14" s="1923"/>
      <c r="Y14" s="63"/>
      <c r="Z14" s="1923"/>
      <c r="AA14" s="63"/>
      <c r="AB14" s="1923"/>
      <c r="AC14" s="63"/>
      <c r="AD14" s="1923"/>
      <c r="AE14" s="63"/>
      <c r="AF14" s="1923"/>
      <c r="AG14" s="63"/>
      <c r="AH14" s="1923"/>
      <c r="AI14" s="63"/>
      <c r="AJ14" s="1923"/>
      <c r="AK14" s="63"/>
      <c r="AL14" s="2342"/>
      <c r="AM14" s="43"/>
      <c r="AN14" s="1925"/>
      <c r="AO14" s="1925"/>
      <c r="AP14" s="1925"/>
      <c r="AQ14" s="1925"/>
      <c r="AR14" s="1925"/>
      <c r="AS14" s="4443" t="str">
        <f t="shared" si="2"/>
        <v/>
      </c>
    </row>
    <row r="15" spans="1:45" x14ac:dyDescent="0.25">
      <c r="A15" s="7558"/>
      <c r="B15" s="2793" t="s">
        <v>76</v>
      </c>
      <c r="C15" s="1992">
        <f t="shared" si="0"/>
        <v>0</v>
      </c>
      <c r="D15" s="4444">
        <f t="shared" si="1"/>
        <v>0</v>
      </c>
      <c r="E15" s="2794">
        <f t="shared" si="1"/>
        <v>0</v>
      </c>
      <c r="F15" s="1923"/>
      <c r="G15" s="1925"/>
      <c r="H15" s="1923"/>
      <c r="I15" s="1925"/>
      <c r="J15" s="1923"/>
      <c r="K15" s="63"/>
      <c r="L15" s="1923"/>
      <c r="M15" s="63"/>
      <c r="N15" s="1923"/>
      <c r="O15" s="63"/>
      <c r="P15" s="1923"/>
      <c r="Q15" s="63"/>
      <c r="R15" s="1923"/>
      <c r="S15" s="63"/>
      <c r="T15" s="1923"/>
      <c r="U15" s="63"/>
      <c r="V15" s="1923"/>
      <c r="W15" s="63"/>
      <c r="X15" s="1923"/>
      <c r="Y15" s="63"/>
      <c r="Z15" s="1923"/>
      <c r="AA15" s="63"/>
      <c r="AB15" s="1923"/>
      <c r="AC15" s="63"/>
      <c r="AD15" s="1923"/>
      <c r="AE15" s="63"/>
      <c r="AF15" s="1923"/>
      <c r="AG15" s="63"/>
      <c r="AH15" s="1923"/>
      <c r="AI15" s="63"/>
      <c r="AJ15" s="1923"/>
      <c r="AK15" s="63"/>
      <c r="AL15" s="2342"/>
      <c r="AM15" s="43"/>
      <c r="AN15" s="1925"/>
      <c r="AO15" s="1925"/>
      <c r="AP15" s="1925"/>
      <c r="AQ15" s="1925"/>
      <c r="AR15" s="1925"/>
      <c r="AS15" s="4443" t="str">
        <f t="shared" si="2"/>
        <v/>
      </c>
    </row>
    <row r="16" spans="1:45" x14ac:dyDescent="0.25">
      <c r="A16" s="7558"/>
      <c r="B16" s="2793" t="s">
        <v>35</v>
      </c>
      <c r="C16" s="1992">
        <f t="shared" si="0"/>
        <v>0</v>
      </c>
      <c r="D16" s="4444">
        <f t="shared" si="1"/>
        <v>0</v>
      </c>
      <c r="E16" s="2794">
        <f t="shared" si="1"/>
        <v>0</v>
      </c>
      <c r="F16" s="1923"/>
      <c r="G16" s="1925"/>
      <c r="H16" s="1923"/>
      <c r="I16" s="1925"/>
      <c r="J16" s="1923"/>
      <c r="K16" s="63"/>
      <c r="L16" s="1923"/>
      <c r="M16" s="63"/>
      <c r="N16" s="1923"/>
      <c r="O16" s="63"/>
      <c r="P16" s="1923"/>
      <c r="Q16" s="63"/>
      <c r="R16" s="1923"/>
      <c r="S16" s="63"/>
      <c r="T16" s="1923"/>
      <c r="U16" s="63"/>
      <c r="V16" s="1923"/>
      <c r="W16" s="63"/>
      <c r="X16" s="1923"/>
      <c r="Y16" s="63"/>
      <c r="Z16" s="1923"/>
      <c r="AA16" s="63"/>
      <c r="AB16" s="1923"/>
      <c r="AC16" s="63"/>
      <c r="AD16" s="1923"/>
      <c r="AE16" s="63"/>
      <c r="AF16" s="1923"/>
      <c r="AG16" s="63"/>
      <c r="AH16" s="1923"/>
      <c r="AI16" s="63"/>
      <c r="AJ16" s="1923"/>
      <c r="AK16" s="63"/>
      <c r="AL16" s="2342"/>
      <c r="AM16" s="43"/>
      <c r="AN16" s="1925"/>
      <c r="AO16" s="1925"/>
      <c r="AP16" s="1925"/>
      <c r="AQ16" s="1925"/>
      <c r="AR16" s="1925"/>
      <c r="AS16" s="4443" t="str">
        <f t="shared" si="2"/>
        <v/>
      </c>
    </row>
    <row r="17" spans="1:45" x14ac:dyDescent="0.25">
      <c r="A17" s="7558"/>
      <c r="B17" s="2793" t="s">
        <v>399</v>
      </c>
      <c r="C17" s="1992">
        <f t="shared" si="0"/>
        <v>0</v>
      </c>
      <c r="D17" s="4444">
        <f t="shared" si="1"/>
        <v>0</v>
      </c>
      <c r="E17" s="2794">
        <f t="shared" si="1"/>
        <v>0</v>
      </c>
      <c r="F17" s="1923"/>
      <c r="G17" s="1925"/>
      <c r="H17" s="1923"/>
      <c r="I17" s="1925"/>
      <c r="J17" s="1923"/>
      <c r="K17" s="63"/>
      <c r="L17" s="1923"/>
      <c r="M17" s="63"/>
      <c r="N17" s="1923"/>
      <c r="O17" s="63"/>
      <c r="P17" s="1923"/>
      <c r="Q17" s="63"/>
      <c r="R17" s="1923"/>
      <c r="S17" s="63"/>
      <c r="T17" s="1923"/>
      <c r="U17" s="63"/>
      <c r="V17" s="1923"/>
      <c r="W17" s="63"/>
      <c r="X17" s="1923"/>
      <c r="Y17" s="63"/>
      <c r="Z17" s="1923"/>
      <c r="AA17" s="63"/>
      <c r="AB17" s="1923"/>
      <c r="AC17" s="63"/>
      <c r="AD17" s="1923"/>
      <c r="AE17" s="63"/>
      <c r="AF17" s="1923"/>
      <c r="AG17" s="63"/>
      <c r="AH17" s="1923"/>
      <c r="AI17" s="63"/>
      <c r="AJ17" s="1923"/>
      <c r="AK17" s="63"/>
      <c r="AL17" s="2342"/>
      <c r="AM17" s="43"/>
      <c r="AN17" s="1925"/>
      <c r="AO17" s="1925"/>
      <c r="AP17" s="1925"/>
      <c r="AQ17" s="1925"/>
      <c r="AR17" s="1925"/>
      <c r="AS17" s="4443" t="str">
        <f t="shared" si="2"/>
        <v/>
      </c>
    </row>
    <row r="18" spans="1:45" x14ac:dyDescent="0.25">
      <c r="A18" s="7558"/>
      <c r="B18" s="2793" t="s">
        <v>407</v>
      </c>
      <c r="C18" s="1992">
        <f t="shared" si="0"/>
        <v>0</v>
      </c>
      <c r="D18" s="4444">
        <f t="shared" si="1"/>
        <v>0</v>
      </c>
      <c r="E18" s="2794">
        <f t="shared" si="1"/>
        <v>0</v>
      </c>
      <c r="F18" s="1923"/>
      <c r="G18" s="1925"/>
      <c r="H18" s="1923"/>
      <c r="I18" s="1925"/>
      <c r="J18" s="1923"/>
      <c r="K18" s="63"/>
      <c r="L18" s="1923"/>
      <c r="M18" s="63"/>
      <c r="N18" s="1923"/>
      <c r="O18" s="63"/>
      <c r="P18" s="1923"/>
      <c r="Q18" s="63"/>
      <c r="R18" s="1923"/>
      <c r="S18" s="63"/>
      <c r="T18" s="1923"/>
      <c r="U18" s="63"/>
      <c r="V18" s="1923"/>
      <c r="W18" s="63"/>
      <c r="X18" s="1923"/>
      <c r="Y18" s="63"/>
      <c r="Z18" s="1923"/>
      <c r="AA18" s="63"/>
      <c r="AB18" s="1923"/>
      <c r="AC18" s="63"/>
      <c r="AD18" s="1923"/>
      <c r="AE18" s="63"/>
      <c r="AF18" s="1923"/>
      <c r="AG18" s="63"/>
      <c r="AH18" s="1923"/>
      <c r="AI18" s="63"/>
      <c r="AJ18" s="1923"/>
      <c r="AK18" s="63"/>
      <c r="AL18" s="2342"/>
      <c r="AM18" s="43"/>
      <c r="AN18" s="1925"/>
      <c r="AO18" s="1925"/>
      <c r="AP18" s="1925"/>
      <c r="AQ18" s="1925"/>
      <c r="AR18" s="1925"/>
      <c r="AS18" s="4443" t="str">
        <f t="shared" si="2"/>
        <v/>
      </c>
    </row>
    <row r="19" spans="1:45" x14ac:dyDescent="0.25">
      <c r="A19" s="7558"/>
      <c r="B19" s="2793" t="s">
        <v>397</v>
      </c>
      <c r="C19" s="2795">
        <f t="shared" si="0"/>
        <v>0</v>
      </c>
      <c r="D19" s="1849">
        <f t="shared" si="1"/>
        <v>0</v>
      </c>
      <c r="E19" s="2796">
        <f t="shared" si="1"/>
        <v>0</v>
      </c>
      <c r="F19" s="2013"/>
      <c r="G19" s="173"/>
      <c r="H19" s="2013"/>
      <c r="I19" s="173"/>
      <c r="J19" s="2013"/>
      <c r="K19" s="2014"/>
      <c r="L19" s="2013"/>
      <c r="M19" s="2014"/>
      <c r="N19" s="2013"/>
      <c r="O19" s="2014"/>
      <c r="P19" s="2013"/>
      <c r="Q19" s="2014"/>
      <c r="R19" s="2013"/>
      <c r="S19" s="2014"/>
      <c r="T19" s="2013"/>
      <c r="U19" s="2014"/>
      <c r="V19" s="2013"/>
      <c r="W19" s="2014"/>
      <c r="X19" s="2013"/>
      <c r="Y19" s="2014"/>
      <c r="Z19" s="2013"/>
      <c r="AA19" s="2014"/>
      <c r="AB19" s="2013"/>
      <c r="AC19" s="2014"/>
      <c r="AD19" s="2013"/>
      <c r="AE19" s="2014"/>
      <c r="AF19" s="2013"/>
      <c r="AG19" s="2014"/>
      <c r="AH19" s="2013"/>
      <c r="AI19" s="2014"/>
      <c r="AJ19" s="2013"/>
      <c r="AK19" s="2014"/>
      <c r="AL19" s="2346"/>
      <c r="AM19" s="2169"/>
      <c r="AN19" s="173"/>
      <c r="AO19" s="173"/>
      <c r="AP19" s="173"/>
      <c r="AQ19" s="173"/>
      <c r="AR19" s="173"/>
      <c r="AS19" s="4443" t="str">
        <f t="shared" si="2"/>
        <v/>
      </c>
    </row>
    <row r="20" spans="1:45" ht="21" x14ac:dyDescent="0.25">
      <c r="A20" s="7558"/>
      <c r="B20" s="2793" t="s">
        <v>869</v>
      </c>
      <c r="C20" s="2795">
        <f t="shared" si="0"/>
        <v>0</v>
      </c>
      <c r="D20" s="1849">
        <f t="shared" si="1"/>
        <v>0</v>
      </c>
      <c r="E20" s="2796">
        <f t="shared" si="1"/>
        <v>0</v>
      </c>
      <c r="F20" s="2013"/>
      <c r="G20" s="173"/>
      <c r="H20" s="2013"/>
      <c r="I20" s="173"/>
      <c r="J20" s="2013"/>
      <c r="K20" s="2014"/>
      <c r="L20" s="2013"/>
      <c r="M20" s="2014"/>
      <c r="N20" s="2013"/>
      <c r="O20" s="2014"/>
      <c r="P20" s="2013"/>
      <c r="Q20" s="2014"/>
      <c r="R20" s="2013"/>
      <c r="S20" s="2014"/>
      <c r="T20" s="2013"/>
      <c r="U20" s="2014"/>
      <c r="V20" s="2013"/>
      <c r="W20" s="2014"/>
      <c r="X20" s="2013"/>
      <c r="Y20" s="2014"/>
      <c r="Z20" s="2013"/>
      <c r="AA20" s="2014"/>
      <c r="AB20" s="2013"/>
      <c r="AC20" s="2014"/>
      <c r="AD20" s="2013"/>
      <c r="AE20" s="2014"/>
      <c r="AF20" s="2013"/>
      <c r="AG20" s="2014"/>
      <c r="AH20" s="2013"/>
      <c r="AI20" s="2014"/>
      <c r="AJ20" s="2013"/>
      <c r="AK20" s="2014"/>
      <c r="AL20" s="2346"/>
      <c r="AM20" s="2169"/>
      <c r="AN20" s="173"/>
      <c r="AO20" s="173"/>
      <c r="AP20" s="173"/>
      <c r="AQ20" s="173"/>
      <c r="AR20" s="173"/>
      <c r="AS20" s="4443" t="str">
        <f t="shared" si="2"/>
        <v/>
      </c>
    </row>
    <row r="21" spans="1:45" x14ac:dyDescent="0.25">
      <c r="A21" s="7558"/>
      <c r="B21" s="2793" t="s">
        <v>870</v>
      </c>
      <c r="C21" s="2795">
        <f t="shared" si="0"/>
        <v>0</v>
      </c>
      <c r="D21" s="1849">
        <f t="shared" si="1"/>
        <v>0</v>
      </c>
      <c r="E21" s="2796">
        <f t="shared" si="1"/>
        <v>0</v>
      </c>
      <c r="F21" s="2013"/>
      <c r="G21" s="173"/>
      <c r="H21" s="2013"/>
      <c r="I21" s="173"/>
      <c r="J21" s="2013"/>
      <c r="K21" s="2014"/>
      <c r="L21" s="2013"/>
      <c r="M21" s="2014"/>
      <c r="N21" s="2013"/>
      <c r="O21" s="2014"/>
      <c r="P21" s="2013"/>
      <c r="Q21" s="2014"/>
      <c r="R21" s="2013"/>
      <c r="S21" s="2014"/>
      <c r="T21" s="2013"/>
      <c r="U21" s="2014"/>
      <c r="V21" s="2013"/>
      <c r="W21" s="2014"/>
      <c r="X21" s="2013"/>
      <c r="Y21" s="2014"/>
      <c r="Z21" s="2013"/>
      <c r="AA21" s="2014"/>
      <c r="AB21" s="2013"/>
      <c r="AC21" s="2014"/>
      <c r="AD21" s="2013"/>
      <c r="AE21" s="2014"/>
      <c r="AF21" s="2013"/>
      <c r="AG21" s="2014"/>
      <c r="AH21" s="2013"/>
      <c r="AI21" s="2014"/>
      <c r="AJ21" s="2013"/>
      <c r="AK21" s="2014"/>
      <c r="AL21" s="2346"/>
      <c r="AM21" s="2169"/>
      <c r="AN21" s="173"/>
      <c r="AO21" s="173"/>
      <c r="AP21" s="173"/>
      <c r="AQ21" s="173"/>
      <c r="AR21" s="173"/>
      <c r="AS21" s="4443" t="str">
        <f t="shared" si="2"/>
        <v/>
      </c>
    </row>
    <row r="22" spans="1:45" ht="21" x14ac:dyDescent="0.25">
      <c r="A22" s="7558"/>
      <c r="B22" s="2793" t="s">
        <v>871</v>
      </c>
      <c r="C22" s="2795">
        <f t="shared" si="0"/>
        <v>0</v>
      </c>
      <c r="D22" s="1852">
        <f t="shared" si="1"/>
        <v>0</v>
      </c>
      <c r="E22" s="2796">
        <f t="shared" si="1"/>
        <v>0</v>
      </c>
      <c r="F22" s="2013"/>
      <c r="G22" s="173"/>
      <c r="H22" s="2013"/>
      <c r="I22" s="173"/>
      <c r="J22" s="2013"/>
      <c r="K22" s="2014"/>
      <c r="L22" s="2013"/>
      <c r="M22" s="2014"/>
      <c r="N22" s="2013"/>
      <c r="O22" s="2014"/>
      <c r="P22" s="2013"/>
      <c r="Q22" s="2014"/>
      <c r="R22" s="2013"/>
      <c r="S22" s="2014"/>
      <c r="T22" s="2013"/>
      <c r="U22" s="2014"/>
      <c r="V22" s="2013"/>
      <c r="W22" s="2014"/>
      <c r="X22" s="2013"/>
      <c r="Y22" s="2014"/>
      <c r="Z22" s="2013"/>
      <c r="AA22" s="2014"/>
      <c r="AB22" s="2013"/>
      <c r="AC22" s="2014"/>
      <c r="AD22" s="2013"/>
      <c r="AE22" s="2014"/>
      <c r="AF22" s="2013"/>
      <c r="AG22" s="2014"/>
      <c r="AH22" s="2013"/>
      <c r="AI22" s="2014"/>
      <c r="AJ22" s="2013"/>
      <c r="AK22" s="2014"/>
      <c r="AL22" s="2346"/>
      <c r="AM22" s="2169"/>
      <c r="AN22" s="173"/>
      <c r="AO22" s="173"/>
      <c r="AP22" s="173"/>
      <c r="AQ22" s="173"/>
      <c r="AR22" s="173"/>
      <c r="AS22" s="4443" t="str">
        <f t="shared" si="2"/>
        <v/>
      </c>
    </row>
    <row r="23" spans="1:45" x14ac:dyDescent="0.25">
      <c r="A23" s="7559"/>
      <c r="B23" s="4445" t="s">
        <v>50</v>
      </c>
      <c r="C23" s="4446">
        <f t="shared" si="0"/>
        <v>0</v>
      </c>
      <c r="D23" s="4069">
        <f t="shared" si="1"/>
        <v>0</v>
      </c>
      <c r="E23" s="4447">
        <f t="shared" si="1"/>
        <v>0</v>
      </c>
      <c r="F23" s="4448">
        <f>SUM(F13:F22)</f>
        <v>0</v>
      </c>
      <c r="G23" s="4449">
        <f t="shared" ref="G23:AR23" si="3">SUM(G13:G22)</f>
        <v>0</v>
      </c>
      <c r="H23" s="4448">
        <f t="shared" si="3"/>
        <v>0</v>
      </c>
      <c r="I23" s="4449">
        <f t="shared" si="3"/>
        <v>0</v>
      </c>
      <c r="J23" s="4448">
        <f t="shared" si="3"/>
        <v>0</v>
      </c>
      <c r="K23" s="4075">
        <f t="shared" si="3"/>
        <v>0</v>
      </c>
      <c r="L23" s="4448">
        <f t="shared" si="3"/>
        <v>0</v>
      </c>
      <c r="M23" s="4075">
        <f t="shared" si="3"/>
        <v>0</v>
      </c>
      <c r="N23" s="4448">
        <f t="shared" si="3"/>
        <v>0</v>
      </c>
      <c r="O23" s="4075">
        <f t="shared" si="3"/>
        <v>0</v>
      </c>
      <c r="P23" s="4448">
        <f t="shared" si="3"/>
        <v>0</v>
      </c>
      <c r="Q23" s="4075">
        <f t="shared" si="3"/>
        <v>0</v>
      </c>
      <c r="R23" s="4448">
        <f t="shared" si="3"/>
        <v>0</v>
      </c>
      <c r="S23" s="4075">
        <f t="shared" si="3"/>
        <v>0</v>
      </c>
      <c r="T23" s="4448">
        <f t="shared" si="3"/>
        <v>0</v>
      </c>
      <c r="U23" s="4075">
        <f t="shared" si="3"/>
        <v>0</v>
      </c>
      <c r="V23" s="4448">
        <f t="shared" si="3"/>
        <v>0</v>
      </c>
      <c r="W23" s="4075">
        <f t="shared" si="3"/>
        <v>0</v>
      </c>
      <c r="X23" s="4448">
        <f t="shared" si="3"/>
        <v>0</v>
      </c>
      <c r="Y23" s="4075">
        <f t="shared" si="3"/>
        <v>0</v>
      </c>
      <c r="Z23" s="4448">
        <f t="shared" si="3"/>
        <v>0</v>
      </c>
      <c r="AA23" s="4075">
        <f t="shared" si="3"/>
        <v>0</v>
      </c>
      <c r="AB23" s="4448">
        <f t="shared" si="3"/>
        <v>0</v>
      </c>
      <c r="AC23" s="4075">
        <f t="shared" si="3"/>
        <v>0</v>
      </c>
      <c r="AD23" s="4448">
        <f t="shared" si="3"/>
        <v>0</v>
      </c>
      <c r="AE23" s="4075">
        <f t="shared" si="3"/>
        <v>0</v>
      </c>
      <c r="AF23" s="4448">
        <f t="shared" si="3"/>
        <v>0</v>
      </c>
      <c r="AG23" s="4075">
        <f t="shared" si="3"/>
        <v>0</v>
      </c>
      <c r="AH23" s="4448">
        <f t="shared" si="3"/>
        <v>0</v>
      </c>
      <c r="AI23" s="4075">
        <f t="shared" si="3"/>
        <v>0</v>
      </c>
      <c r="AJ23" s="4448">
        <f t="shared" si="3"/>
        <v>0</v>
      </c>
      <c r="AK23" s="4075">
        <f t="shared" si="3"/>
        <v>0</v>
      </c>
      <c r="AL23" s="4450">
        <f t="shared" si="3"/>
        <v>0</v>
      </c>
      <c r="AM23" s="4076">
        <f t="shared" si="3"/>
        <v>0</v>
      </c>
      <c r="AN23" s="4449">
        <f t="shared" si="3"/>
        <v>0</v>
      </c>
      <c r="AO23" s="4449">
        <f t="shared" si="3"/>
        <v>0</v>
      </c>
      <c r="AP23" s="4449">
        <f t="shared" si="3"/>
        <v>0</v>
      </c>
      <c r="AQ23" s="4449">
        <f t="shared" si="3"/>
        <v>0</v>
      </c>
      <c r="AR23" s="4449">
        <f t="shared" si="3"/>
        <v>0</v>
      </c>
      <c r="AS23" s="4443"/>
    </row>
    <row r="24" spans="1:45" x14ac:dyDescent="0.25">
      <c r="A24" s="7576" t="s">
        <v>872</v>
      </c>
      <c r="B24" s="7577"/>
      <c r="C24" s="4451">
        <f t="shared" si="0"/>
        <v>0</v>
      </c>
      <c r="D24" s="4452">
        <f t="shared" si="1"/>
        <v>0</v>
      </c>
      <c r="E24" s="4447">
        <f t="shared" si="1"/>
        <v>0</v>
      </c>
      <c r="F24" s="4307"/>
      <c r="G24" s="4453"/>
      <c r="H24" s="4307"/>
      <c r="I24" s="4453"/>
      <c r="J24" s="4307"/>
      <c r="K24" s="4071"/>
      <c r="L24" s="4307"/>
      <c r="M24" s="4071"/>
      <c r="N24" s="4307"/>
      <c r="O24" s="4071"/>
      <c r="P24" s="4307"/>
      <c r="Q24" s="4071"/>
      <c r="R24" s="4307"/>
      <c r="S24" s="4071"/>
      <c r="T24" s="4307"/>
      <c r="U24" s="4071"/>
      <c r="V24" s="4307"/>
      <c r="W24" s="4071"/>
      <c r="X24" s="4307"/>
      <c r="Y24" s="4071"/>
      <c r="Z24" s="4307"/>
      <c r="AA24" s="4071"/>
      <c r="AB24" s="4307"/>
      <c r="AC24" s="4071"/>
      <c r="AD24" s="4307"/>
      <c r="AE24" s="4071"/>
      <c r="AF24" s="4307"/>
      <c r="AG24" s="4071"/>
      <c r="AH24" s="4307"/>
      <c r="AI24" s="4071"/>
      <c r="AJ24" s="4307"/>
      <c r="AK24" s="4071"/>
      <c r="AL24" s="4454"/>
      <c r="AM24" s="4072"/>
      <c r="AN24" s="4453"/>
      <c r="AO24" s="4453"/>
      <c r="AP24" s="4453"/>
      <c r="AQ24" s="4453"/>
      <c r="AR24" s="4453"/>
      <c r="AS24" s="4443" t="str">
        <f>CONCATENATE(CA24,CB24,CC24,CD24,CE24,CF24)</f>
        <v/>
      </c>
    </row>
    <row r="25" spans="1:45" x14ac:dyDescent="0.25">
      <c r="A25" s="4455" t="s">
        <v>873</v>
      </c>
      <c r="B25" s="4456" t="s">
        <v>395</v>
      </c>
      <c r="C25" s="4457">
        <f t="shared" si="0"/>
        <v>0</v>
      </c>
      <c r="D25" s="4458">
        <f t="shared" si="1"/>
        <v>0</v>
      </c>
      <c r="E25" s="4459">
        <f t="shared" si="1"/>
        <v>0</v>
      </c>
      <c r="F25" s="4460"/>
      <c r="G25" s="4461"/>
      <c r="H25" s="4460"/>
      <c r="I25" s="4461"/>
      <c r="J25" s="4460"/>
      <c r="K25" s="4462"/>
      <c r="L25" s="4460"/>
      <c r="M25" s="4462"/>
      <c r="N25" s="4460"/>
      <c r="O25" s="4462"/>
      <c r="P25" s="4460"/>
      <c r="Q25" s="4462"/>
      <c r="R25" s="4460"/>
      <c r="S25" s="4462"/>
      <c r="T25" s="4460"/>
      <c r="U25" s="4462"/>
      <c r="V25" s="4460"/>
      <c r="W25" s="4462"/>
      <c r="X25" s="4460"/>
      <c r="Y25" s="4462"/>
      <c r="Z25" s="4460"/>
      <c r="AA25" s="4462"/>
      <c r="AB25" s="4460"/>
      <c r="AC25" s="4462"/>
      <c r="AD25" s="4460"/>
      <c r="AE25" s="4462"/>
      <c r="AF25" s="4460"/>
      <c r="AG25" s="4462"/>
      <c r="AH25" s="4460"/>
      <c r="AI25" s="4462"/>
      <c r="AJ25" s="4460"/>
      <c r="AK25" s="4462"/>
      <c r="AL25" s="4463"/>
      <c r="AM25" s="4464"/>
      <c r="AN25" s="4461"/>
      <c r="AO25" s="4461"/>
      <c r="AP25" s="4461"/>
      <c r="AQ25" s="4461"/>
      <c r="AR25" s="4461"/>
      <c r="AS25" s="4443" t="str">
        <f>CONCATENATE(CA25,CB25,CC25,CD25,CE25,CF25)</f>
        <v/>
      </c>
    </row>
    <row r="26" spans="1:45" x14ac:dyDescent="0.25">
      <c r="A26" s="7557" t="s">
        <v>874</v>
      </c>
      <c r="B26" s="3034" t="s">
        <v>395</v>
      </c>
      <c r="C26" s="701">
        <f t="shared" si="0"/>
        <v>0</v>
      </c>
      <c r="D26" s="784">
        <f t="shared" si="1"/>
        <v>0</v>
      </c>
      <c r="E26" s="3037">
        <f t="shared" si="1"/>
        <v>0</v>
      </c>
      <c r="F26" s="704"/>
      <c r="G26" s="3038"/>
      <c r="H26" s="704"/>
      <c r="I26" s="3038"/>
      <c r="J26" s="704"/>
      <c r="K26" s="705"/>
      <c r="L26" s="704"/>
      <c r="M26" s="705"/>
      <c r="N26" s="704"/>
      <c r="O26" s="705"/>
      <c r="P26" s="704"/>
      <c r="Q26" s="705"/>
      <c r="R26" s="704"/>
      <c r="S26" s="705"/>
      <c r="T26" s="704"/>
      <c r="U26" s="705"/>
      <c r="V26" s="704"/>
      <c r="W26" s="705"/>
      <c r="X26" s="704"/>
      <c r="Y26" s="705"/>
      <c r="Z26" s="704"/>
      <c r="AA26" s="705"/>
      <c r="AB26" s="704"/>
      <c r="AC26" s="705"/>
      <c r="AD26" s="704"/>
      <c r="AE26" s="705"/>
      <c r="AF26" s="704"/>
      <c r="AG26" s="705"/>
      <c r="AH26" s="704"/>
      <c r="AI26" s="705"/>
      <c r="AJ26" s="704"/>
      <c r="AK26" s="705"/>
      <c r="AL26" s="3039"/>
      <c r="AM26" s="708"/>
      <c r="AN26" s="3038"/>
      <c r="AO26" s="3038"/>
      <c r="AP26" s="3038"/>
      <c r="AQ26" s="3038"/>
      <c r="AR26" s="3038"/>
      <c r="AS26" s="4443" t="str">
        <f>CONCATENATE(CA26,CB26,CC26,CD26,CE26,CF26)</f>
        <v/>
      </c>
    </row>
    <row r="27" spans="1:45" x14ac:dyDescent="0.25">
      <c r="A27" s="7559"/>
      <c r="B27" s="4465" t="s">
        <v>875</v>
      </c>
      <c r="C27" s="4466">
        <f t="shared" si="0"/>
        <v>0</v>
      </c>
      <c r="D27" s="4467">
        <f t="shared" si="1"/>
        <v>0</v>
      </c>
      <c r="E27" s="4468">
        <f t="shared" si="1"/>
        <v>0</v>
      </c>
      <c r="F27" s="2022"/>
      <c r="G27" s="2251"/>
      <c r="H27" s="2022"/>
      <c r="I27" s="2021"/>
      <c r="J27" s="2022"/>
      <c r="K27" s="2021"/>
      <c r="L27" s="2022"/>
      <c r="M27" s="2021"/>
      <c r="N27" s="2022"/>
      <c r="O27" s="2025"/>
      <c r="P27" s="2022"/>
      <c r="Q27" s="2251"/>
      <c r="R27" s="4469"/>
      <c r="S27" s="2021"/>
      <c r="T27" s="2022"/>
      <c r="U27" s="2021"/>
      <c r="V27" s="2022"/>
      <c r="W27" s="2021"/>
      <c r="X27" s="2022"/>
      <c r="Y27" s="2251"/>
      <c r="Z27" s="2022"/>
      <c r="AA27" s="2251"/>
      <c r="AB27" s="2022"/>
      <c r="AC27" s="2021"/>
      <c r="AD27" s="2022"/>
      <c r="AE27" s="2251"/>
      <c r="AF27" s="2022"/>
      <c r="AG27" s="2251"/>
      <c r="AH27" s="2022"/>
      <c r="AI27" s="2021"/>
      <c r="AJ27" s="2022"/>
      <c r="AK27" s="2021"/>
      <c r="AL27" s="2140"/>
      <c r="AM27" s="2024"/>
      <c r="AN27" s="2025"/>
      <c r="AO27" s="2025"/>
      <c r="AP27" s="2025"/>
      <c r="AQ27" s="2025"/>
      <c r="AR27" s="2025"/>
      <c r="AS27" s="4443" t="str">
        <f>CONCATENATE(CA27,CB27,CC27,CD27,CE27,CF27)</f>
        <v/>
      </c>
    </row>
    <row r="28" spans="1:45" ht="15.75" x14ac:dyDescent="0.25">
      <c r="A28" s="824" t="s">
        <v>3587</v>
      </c>
      <c r="B28" s="2279"/>
      <c r="C28" s="2813"/>
      <c r="D28" s="2279"/>
      <c r="E28" s="2279"/>
      <c r="F28" s="2279"/>
      <c r="G28" s="2279"/>
      <c r="H28" s="2279"/>
      <c r="I28" s="2279"/>
      <c r="J28" s="2279"/>
      <c r="K28" s="2279"/>
      <c r="L28" s="2279"/>
      <c r="M28" s="823"/>
      <c r="N28" s="823"/>
      <c r="O28" s="65"/>
      <c r="P28" s="65"/>
      <c r="Q28" s="65"/>
      <c r="R28" s="65"/>
      <c r="S28" s="65"/>
      <c r="T28" s="65"/>
      <c r="U28" s="65"/>
      <c r="V28" s="2786"/>
      <c r="W28" s="65"/>
      <c r="X28" s="65"/>
      <c r="Y28" s="65"/>
      <c r="Z28" s="65"/>
      <c r="AA28" s="65"/>
      <c r="AB28" s="65"/>
      <c r="AC28" s="65"/>
      <c r="AD28" s="65"/>
      <c r="AE28" s="65"/>
      <c r="AF28" s="65"/>
      <c r="AG28" s="65"/>
      <c r="AH28" s="65"/>
      <c r="AI28" s="65"/>
      <c r="AJ28" s="65"/>
      <c r="AK28" s="65"/>
      <c r="AL28" s="65"/>
      <c r="AM28" s="65"/>
      <c r="AN28" s="65"/>
      <c r="AO28" s="65"/>
      <c r="AP28" s="72"/>
      <c r="AQ28" s="73"/>
      <c r="AR28" s="73"/>
      <c r="AS28" s="73"/>
    </row>
    <row r="29" spans="1:45" ht="33.75" customHeight="1" x14ac:dyDescent="0.25">
      <c r="A29" s="7557" t="s">
        <v>168</v>
      </c>
      <c r="B29" s="7557" t="s">
        <v>3588</v>
      </c>
      <c r="C29" s="7566" t="s">
        <v>3589</v>
      </c>
      <c r="D29" s="7574"/>
      <c r="E29" s="7566" t="s">
        <v>876</v>
      </c>
      <c r="F29" s="7567"/>
      <c r="G29" s="7574"/>
      <c r="H29" s="7566" t="s">
        <v>740</v>
      </c>
      <c r="I29" s="7574"/>
      <c r="J29" s="7566" t="s">
        <v>510</v>
      </c>
      <c r="K29" s="7574"/>
      <c r="L29" s="7566" t="s">
        <v>511</v>
      </c>
      <c r="M29" s="7574"/>
      <c r="N29" s="7566" t="s">
        <v>72</v>
      </c>
      <c r="O29" s="7574"/>
      <c r="P29" s="7566" t="s">
        <v>14</v>
      </c>
      <c r="Q29" s="7574"/>
      <c r="R29" s="7570" t="s">
        <v>15</v>
      </c>
      <c r="S29" s="7571"/>
      <c r="T29" s="7587" t="s">
        <v>16</v>
      </c>
      <c r="U29" s="7587"/>
      <c r="V29" s="7570" t="s">
        <v>17</v>
      </c>
      <c r="W29" s="7571"/>
      <c r="X29" s="7570" t="s">
        <v>18</v>
      </c>
      <c r="Y29" s="7571"/>
      <c r="Z29" s="7570" t="s">
        <v>19</v>
      </c>
      <c r="AA29" s="7571"/>
      <c r="AB29" s="7570" t="s">
        <v>20</v>
      </c>
      <c r="AC29" s="7571"/>
      <c r="AD29" s="7570" t="s">
        <v>21</v>
      </c>
      <c r="AE29" s="7571"/>
      <c r="AF29" s="7570" t="s">
        <v>22</v>
      </c>
      <c r="AG29" s="7571"/>
      <c r="AH29" s="7570" t="s">
        <v>23</v>
      </c>
      <c r="AI29" s="7571"/>
      <c r="AJ29" s="7570" t="s">
        <v>24</v>
      </c>
      <c r="AK29" s="7571"/>
      <c r="AL29" s="7570" t="s">
        <v>25</v>
      </c>
      <c r="AM29" s="7571"/>
      <c r="AN29" s="7578" t="s">
        <v>26</v>
      </c>
      <c r="AO29" s="7579"/>
      <c r="AP29" s="4470"/>
      <c r="AQ29" s="4471"/>
      <c r="AR29" s="4470"/>
      <c r="AS29" s="73"/>
    </row>
    <row r="30" spans="1:45" ht="52.5" x14ac:dyDescent="0.25">
      <c r="A30" s="7559"/>
      <c r="B30" s="7559"/>
      <c r="C30" s="4472" t="s">
        <v>3590</v>
      </c>
      <c r="D30" s="4472" t="s">
        <v>3591</v>
      </c>
      <c r="E30" s="4442" t="s">
        <v>55</v>
      </c>
      <c r="F30" s="3644" t="s">
        <v>81</v>
      </c>
      <c r="G30" s="4473" t="s">
        <v>56</v>
      </c>
      <c r="H30" s="4442" t="s">
        <v>81</v>
      </c>
      <c r="I30" s="4473" t="s">
        <v>56</v>
      </c>
      <c r="J30" s="4442" t="s">
        <v>81</v>
      </c>
      <c r="K30" s="4473" t="s">
        <v>56</v>
      </c>
      <c r="L30" s="4442" t="s">
        <v>81</v>
      </c>
      <c r="M30" s="4473" t="s">
        <v>56</v>
      </c>
      <c r="N30" s="4442" t="s">
        <v>81</v>
      </c>
      <c r="O30" s="4473" t="s">
        <v>56</v>
      </c>
      <c r="P30" s="4442" t="s">
        <v>81</v>
      </c>
      <c r="Q30" s="4473" t="s">
        <v>56</v>
      </c>
      <c r="R30" s="4442" t="s">
        <v>81</v>
      </c>
      <c r="S30" s="4473" t="s">
        <v>56</v>
      </c>
      <c r="T30" s="4442" t="s">
        <v>81</v>
      </c>
      <c r="U30" s="4474" t="s">
        <v>56</v>
      </c>
      <c r="V30" s="4442" t="s">
        <v>81</v>
      </c>
      <c r="W30" s="4473" t="s">
        <v>56</v>
      </c>
      <c r="X30" s="4442" t="s">
        <v>81</v>
      </c>
      <c r="Y30" s="4473" t="s">
        <v>56</v>
      </c>
      <c r="Z30" s="4442" t="s">
        <v>81</v>
      </c>
      <c r="AA30" s="4473" t="s">
        <v>56</v>
      </c>
      <c r="AB30" s="4442" t="s">
        <v>81</v>
      </c>
      <c r="AC30" s="4473" t="s">
        <v>56</v>
      </c>
      <c r="AD30" s="4442" t="s">
        <v>81</v>
      </c>
      <c r="AE30" s="4473" t="s">
        <v>56</v>
      </c>
      <c r="AF30" s="4442" t="s">
        <v>81</v>
      </c>
      <c r="AG30" s="4473" t="s">
        <v>56</v>
      </c>
      <c r="AH30" s="4442" t="s">
        <v>81</v>
      </c>
      <c r="AI30" s="4473" t="s">
        <v>56</v>
      </c>
      <c r="AJ30" s="4442" t="s">
        <v>81</v>
      </c>
      <c r="AK30" s="4473" t="s">
        <v>56</v>
      </c>
      <c r="AL30" s="4442" t="s">
        <v>81</v>
      </c>
      <c r="AM30" s="4473" t="s">
        <v>56</v>
      </c>
      <c r="AN30" s="4475" t="s">
        <v>81</v>
      </c>
      <c r="AO30" s="4422" t="s">
        <v>56</v>
      </c>
      <c r="AP30" s="4476"/>
      <c r="AQ30" s="4477"/>
      <c r="AR30" s="4476"/>
      <c r="AS30" s="4478"/>
    </row>
    <row r="31" spans="1:45" ht="21" x14ac:dyDescent="0.25">
      <c r="A31" s="3034" t="s">
        <v>877</v>
      </c>
      <c r="B31" s="4479">
        <f>SUM(C31:D31)</f>
        <v>0</v>
      </c>
      <c r="C31" s="3038"/>
      <c r="D31" s="3020"/>
      <c r="E31" s="4480">
        <f>SUM(F31+G31)</f>
        <v>0</v>
      </c>
      <c r="F31" s="2730">
        <f>SUM(H31+J31+L31+N31+P31+R31+T31+V31+X31+Z31+AB31+AD31+AF31+AH31+AJ31+AL31+AN31)</f>
        <v>0</v>
      </c>
      <c r="G31" s="3646">
        <f>SUM(I31+K31+M31+O31+Q31+S31+U31+W31+Y31+AA31+AC31+AE31+AG31+AI31+AK31+AM31+AO31)</f>
        <v>0</v>
      </c>
      <c r="H31" s="704"/>
      <c r="I31" s="3038"/>
      <c r="J31" s="704"/>
      <c r="K31" s="705"/>
      <c r="L31" s="704"/>
      <c r="M31" s="705"/>
      <c r="N31" s="704"/>
      <c r="O31" s="705"/>
      <c r="P31" s="704"/>
      <c r="Q31" s="3038"/>
      <c r="R31" s="704"/>
      <c r="S31" s="3038"/>
      <c r="T31" s="3039"/>
      <c r="U31" s="705"/>
      <c r="V31" s="704"/>
      <c r="W31" s="705"/>
      <c r="X31" s="704"/>
      <c r="Y31" s="705"/>
      <c r="Z31" s="704"/>
      <c r="AA31" s="3038"/>
      <c r="AB31" s="704"/>
      <c r="AC31" s="3038"/>
      <c r="AD31" s="704"/>
      <c r="AE31" s="705"/>
      <c r="AF31" s="704"/>
      <c r="AG31" s="3038"/>
      <c r="AH31" s="704"/>
      <c r="AI31" s="3038"/>
      <c r="AJ31" s="704"/>
      <c r="AK31" s="705"/>
      <c r="AL31" s="704"/>
      <c r="AM31" s="705"/>
      <c r="AN31" s="4481"/>
      <c r="AO31" s="76"/>
      <c r="AP31" s="4482"/>
      <c r="AQ31" s="4483"/>
      <c r="AR31" s="4482"/>
      <c r="AS31" s="4484"/>
    </row>
    <row r="32" spans="1:45" ht="21" x14ac:dyDescent="0.25">
      <c r="A32" s="2293" t="s">
        <v>878</v>
      </c>
      <c r="B32" s="2815">
        <f>SUM(C32:D32)</f>
        <v>0</v>
      </c>
      <c r="C32" s="2025"/>
      <c r="D32" s="1913"/>
      <c r="E32" s="2018">
        <f>SUM(F32+G32)</f>
        <v>0</v>
      </c>
      <c r="F32" s="2733">
        <f>SUM(H32+J32+L32+N32+P32+R32+T32+V32+X32+Z32+AB32+AD32+AF32+AH32+AJ32+AL32+AN32)</f>
        <v>0</v>
      </c>
      <c r="G32" s="2291">
        <f>SUM(I32+K32+M32+O32+Q32+S32+U32+W32+Y32+AA32+AC32+AE32+AG32+AI32+AK32+AM32+AO32)</f>
        <v>0</v>
      </c>
      <c r="H32" s="2022"/>
      <c r="I32" s="2025"/>
      <c r="J32" s="2022"/>
      <c r="K32" s="2021"/>
      <c r="L32" s="2022"/>
      <c r="M32" s="2021"/>
      <c r="N32" s="2022"/>
      <c r="O32" s="2021"/>
      <c r="P32" s="2022"/>
      <c r="Q32" s="2025"/>
      <c r="R32" s="2022"/>
      <c r="S32" s="2025"/>
      <c r="T32" s="2140"/>
      <c r="U32" s="2021"/>
      <c r="V32" s="2022"/>
      <c r="W32" s="2021"/>
      <c r="X32" s="2022"/>
      <c r="Y32" s="2021"/>
      <c r="Z32" s="2022"/>
      <c r="AA32" s="2025"/>
      <c r="AB32" s="2022"/>
      <c r="AC32" s="2025"/>
      <c r="AD32" s="2022"/>
      <c r="AE32" s="2021"/>
      <c r="AF32" s="2022"/>
      <c r="AG32" s="2025"/>
      <c r="AH32" s="2022"/>
      <c r="AI32" s="2025"/>
      <c r="AJ32" s="2022"/>
      <c r="AK32" s="2021"/>
      <c r="AL32" s="2022"/>
      <c r="AM32" s="2021"/>
      <c r="AN32" s="2890"/>
      <c r="AO32" s="2091"/>
      <c r="AP32" s="4482"/>
      <c r="AQ32" s="4483"/>
      <c r="AR32" s="4482"/>
      <c r="AS32" s="4484"/>
    </row>
    <row r="33" spans="1:45" ht="25.5" customHeight="1" x14ac:dyDescent="0.25">
      <c r="A33" s="4485" t="s">
        <v>50</v>
      </c>
      <c r="B33" s="4486">
        <f t="shared" ref="B33:H33" si="4">SUM(B31:B32)</f>
        <v>0</v>
      </c>
      <c r="C33" s="4487">
        <f t="shared" si="4"/>
        <v>0</v>
      </c>
      <c r="D33" s="4486">
        <f t="shared" si="4"/>
        <v>0</v>
      </c>
      <c r="E33" s="4488">
        <f t="shared" si="4"/>
        <v>0</v>
      </c>
      <c r="F33" s="4488">
        <f t="shared" si="4"/>
        <v>0</v>
      </c>
      <c r="G33" s="4488">
        <f t="shared" si="4"/>
        <v>0</v>
      </c>
      <c r="H33" s="4489">
        <f t="shared" si="4"/>
        <v>0</v>
      </c>
      <c r="I33" s="4490">
        <f t="shared" ref="I33:AO33" si="5">SUM(I31:I32)</f>
        <v>0</v>
      </c>
      <c r="J33" s="4489">
        <f t="shared" si="5"/>
        <v>0</v>
      </c>
      <c r="K33" s="4490">
        <f t="shared" si="5"/>
        <v>0</v>
      </c>
      <c r="L33" s="4489">
        <f t="shared" si="5"/>
        <v>0</v>
      </c>
      <c r="M33" s="4490">
        <f t="shared" si="5"/>
        <v>0</v>
      </c>
      <c r="N33" s="4489">
        <f t="shared" si="5"/>
        <v>0</v>
      </c>
      <c r="O33" s="4490">
        <f t="shared" si="5"/>
        <v>0</v>
      </c>
      <c r="P33" s="4489">
        <f t="shared" si="5"/>
        <v>0</v>
      </c>
      <c r="Q33" s="4490">
        <f t="shared" si="5"/>
        <v>0</v>
      </c>
      <c r="R33" s="4489">
        <f t="shared" si="5"/>
        <v>0</v>
      </c>
      <c r="S33" s="4490">
        <f t="shared" si="5"/>
        <v>0</v>
      </c>
      <c r="T33" s="4489">
        <f t="shared" si="5"/>
        <v>0</v>
      </c>
      <c r="U33" s="4490">
        <f t="shared" si="5"/>
        <v>0</v>
      </c>
      <c r="V33" s="4489">
        <f t="shared" si="5"/>
        <v>0</v>
      </c>
      <c r="W33" s="4490">
        <f t="shared" si="5"/>
        <v>0</v>
      </c>
      <c r="X33" s="4489">
        <f t="shared" si="5"/>
        <v>0</v>
      </c>
      <c r="Y33" s="4490">
        <f t="shared" si="5"/>
        <v>0</v>
      </c>
      <c r="Z33" s="4489">
        <f t="shared" si="5"/>
        <v>0</v>
      </c>
      <c r="AA33" s="4490">
        <f t="shared" si="5"/>
        <v>0</v>
      </c>
      <c r="AB33" s="4489">
        <f t="shared" si="5"/>
        <v>0</v>
      </c>
      <c r="AC33" s="4490">
        <f t="shared" si="5"/>
        <v>0</v>
      </c>
      <c r="AD33" s="4489">
        <f t="shared" si="5"/>
        <v>0</v>
      </c>
      <c r="AE33" s="4490">
        <f t="shared" si="5"/>
        <v>0</v>
      </c>
      <c r="AF33" s="4489">
        <f t="shared" si="5"/>
        <v>0</v>
      </c>
      <c r="AG33" s="4490">
        <f t="shared" si="5"/>
        <v>0</v>
      </c>
      <c r="AH33" s="4489">
        <f t="shared" si="5"/>
        <v>0</v>
      </c>
      <c r="AI33" s="4490">
        <f t="shared" si="5"/>
        <v>0</v>
      </c>
      <c r="AJ33" s="4489">
        <f t="shared" si="5"/>
        <v>0</v>
      </c>
      <c r="AK33" s="4490">
        <f t="shared" si="5"/>
        <v>0</v>
      </c>
      <c r="AL33" s="4489">
        <f t="shared" si="5"/>
        <v>0</v>
      </c>
      <c r="AM33" s="4490">
        <f t="shared" si="5"/>
        <v>0</v>
      </c>
      <c r="AN33" s="4489">
        <f t="shared" si="5"/>
        <v>0</v>
      </c>
      <c r="AO33" s="4491">
        <f t="shared" si="5"/>
        <v>0</v>
      </c>
      <c r="AP33" s="4492"/>
      <c r="AQ33" s="4483"/>
      <c r="AR33" s="4482"/>
      <c r="AS33" s="4484"/>
    </row>
    <row r="34" spans="1:45" ht="15.75" x14ac:dyDescent="0.25">
      <c r="A34" s="824" t="s">
        <v>879</v>
      </c>
      <c r="B34" s="2279"/>
      <c r="C34" s="2813"/>
      <c r="D34" s="2279"/>
      <c r="E34" s="2279"/>
      <c r="F34" s="2279"/>
      <c r="G34" s="2279"/>
      <c r="H34" s="2279"/>
      <c r="I34" s="2279"/>
      <c r="J34" s="2279"/>
      <c r="K34" s="2279"/>
      <c r="L34" s="2279"/>
      <c r="M34" s="823"/>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4470"/>
      <c r="AQ34" s="65"/>
      <c r="AR34" s="65"/>
      <c r="AS34" s="73"/>
    </row>
    <row r="35" spans="1:45" ht="39" customHeight="1" x14ac:dyDescent="0.25">
      <c r="A35" s="7580" t="s">
        <v>168</v>
      </c>
      <c r="B35" s="7580" t="s">
        <v>3592</v>
      </c>
      <c r="C35" s="7581" t="s">
        <v>3593</v>
      </c>
      <c r="D35" s="7582"/>
      <c r="E35" s="7581" t="s">
        <v>876</v>
      </c>
      <c r="F35" s="7583"/>
      <c r="G35" s="7582"/>
      <c r="H35" s="7584" t="s">
        <v>3594</v>
      </c>
      <c r="I35" s="7585"/>
      <c r="J35" s="7585"/>
      <c r="K35" s="7585"/>
      <c r="L35" s="7585"/>
      <c r="M35" s="7586"/>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73"/>
    </row>
    <row r="36" spans="1:45" ht="52.5" x14ac:dyDescent="0.25">
      <c r="A36" s="7559"/>
      <c r="B36" s="7559"/>
      <c r="C36" s="4472" t="s">
        <v>3590</v>
      </c>
      <c r="D36" s="4472" t="s">
        <v>3591</v>
      </c>
      <c r="E36" s="4493" t="s">
        <v>55</v>
      </c>
      <c r="F36" s="4494" t="s">
        <v>81</v>
      </c>
      <c r="G36" s="4495" t="s">
        <v>56</v>
      </c>
      <c r="H36" s="4496" t="s">
        <v>3595</v>
      </c>
      <c r="I36" s="4497" t="s">
        <v>881</v>
      </c>
      <c r="J36" s="4497" t="s">
        <v>882</v>
      </c>
      <c r="K36" s="4497" t="s">
        <v>883</v>
      </c>
      <c r="L36" s="4497" t="s">
        <v>884</v>
      </c>
      <c r="M36" s="4498" t="s">
        <v>3596</v>
      </c>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73"/>
    </row>
    <row r="37" spans="1:45" ht="21" x14ac:dyDescent="0.25">
      <c r="A37" s="4499" t="s">
        <v>877</v>
      </c>
      <c r="B37" s="4500">
        <f>SUM(C37:D37)</f>
        <v>0</v>
      </c>
      <c r="C37" s="4501"/>
      <c r="D37" s="4501"/>
      <c r="E37" s="2292">
        <f>SUM(F37:G37)</f>
        <v>0</v>
      </c>
      <c r="F37" s="4502"/>
      <c r="G37" s="4501"/>
      <c r="H37" s="704"/>
      <c r="I37" s="373"/>
      <c r="J37" s="373"/>
      <c r="K37" s="373"/>
      <c r="L37" s="373"/>
      <c r="M37" s="70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73"/>
    </row>
    <row r="38" spans="1:45" ht="21" x14ac:dyDescent="0.25">
      <c r="A38" s="4503" t="s">
        <v>878</v>
      </c>
      <c r="B38" s="4504">
        <f>SUM(C38:D38)</f>
        <v>0</v>
      </c>
      <c r="C38" s="2251"/>
      <c r="D38" s="2251"/>
      <c r="E38" s="4505">
        <f>SUM(F38:G38)</f>
        <v>0</v>
      </c>
      <c r="F38" s="4506"/>
      <c r="G38" s="2251"/>
      <c r="H38" s="4507"/>
      <c r="I38" s="4508"/>
      <c r="J38" s="4508"/>
      <c r="K38" s="4508"/>
      <c r="L38" s="4508"/>
      <c r="M38" s="4509"/>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73"/>
    </row>
    <row r="39" spans="1:45" ht="30" customHeight="1" x14ac:dyDescent="0.25">
      <c r="A39" s="4510" t="s">
        <v>50</v>
      </c>
      <c r="B39" s="4511">
        <f t="shared" ref="B39:M39" si="6">SUM(B37:B38)</f>
        <v>0</v>
      </c>
      <c r="C39" s="4512">
        <f t="shared" si="6"/>
        <v>0</v>
      </c>
      <c r="D39" s="4513">
        <f t="shared" si="6"/>
        <v>0</v>
      </c>
      <c r="E39" s="4514">
        <f t="shared" si="6"/>
        <v>0</v>
      </c>
      <c r="F39" s="4515">
        <f t="shared" si="6"/>
        <v>0</v>
      </c>
      <c r="G39" s="4515">
        <f t="shared" si="6"/>
        <v>0</v>
      </c>
      <c r="H39" s="4512">
        <f t="shared" si="6"/>
        <v>0</v>
      </c>
      <c r="I39" s="4516">
        <f t="shared" si="6"/>
        <v>0</v>
      </c>
      <c r="J39" s="4516">
        <f t="shared" si="6"/>
        <v>0</v>
      </c>
      <c r="K39" s="4516">
        <f t="shared" si="6"/>
        <v>0</v>
      </c>
      <c r="L39" s="4516">
        <f t="shared" si="6"/>
        <v>0</v>
      </c>
      <c r="M39" s="4517">
        <f t="shared" si="6"/>
        <v>0</v>
      </c>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73"/>
    </row>
    <row r="40" spans="1:45" ht="15.75" x14ac:dyDescent="0.25">
      <c r="A40" s="2819" t="s">
        <v>885</v>
      </c>
      <c r="B40" s="2279"/>
      <c r="C40" s="2279"/>
      <c r="D40" s="2280"/>
      <c r="E40" s="2280"/>
      <c r="F40" s="2280"/>
      <c r="G40" s="2280"/>
      <c r="H40" s="2280"/>
      <c r="I40" s="2280"/>
      <c r="J40" s="2280"/>
      <c r="K40" s="2280"/>
      <c r="L40" s="2820"/>
      <c r="M40" s="65"/>
      <c r="N40" s="65"/>
      <c r="O40" s="65"/>
      <c r="P40" s="65"/>
      <c r="Q40" s="65"/>
      <c r="R40" s="65"/>
      <c r="S40" s="65"/>
      <c r="T40" s="65"/>
      <c r="U40" s="65"/>
      <c r="V40" s="2786"/>
      <c r="W40" s="65"/>
      <c r="X40" s="65"/>
      <c r="Y40" s="65"/>
      <c r="Z40" s="65"/>
      <c r="AA40" s="65"/>
      <c r="AB40" s="65"/>
      <c r="AC40" s="65"/>
      <c r="AD40" s="65"/>
      <c r="AE40" s="65"/>
      <c r="AF40" s="65"/>
      <c r="AG40" s="65"/>
      <c r="AH40" s="65"/>
      <c r="AI40" s="65"/>
      <c r="AJ40" s="65"/>
      <c r="AK40" s="65"/>
      <c r="AL40" s="65"/>
      <c r="AM40" s="65"/>
      <c r="AN40" s="65"/>
      <c r="AO40" s="65"/>
      <c r="AP40" s="72"/>
      <c r="AQ40" s="73"/>
      <c r="AR40" s="73"/>
      <c r="AS40" s="73"/>
    </row>
    <row r="41" spans="1:45" x14ac:dyDescent="0.25">
      <c r="A41" s="7588" t="s">
        <v>168</v>
      </c>
      <c r="B41" s="7580" t="s">
        <v>4</v>
      </c>
      <c r="C41" s="7580" t="s">
        <v>861</v>
      </c>
      <c r="D41" s="59"/>
      <c r="E41" s="59"/>
      <c r="F41" s="59"/>
      <c r="G41" s="59"/>
      <c r="H41" s="59"/>
      <c r="I41" s="59"/>
      <c r="J41" s="59"/>
      <c r="K41" s="59"/>
      <c r="L41" s="2821"/>
      <c r="M41" s="2822"/>
      <c r="N41" s="65"/>
      <c r="O41" s="65"/>
      <c r="P41" s="65"/>
      <c r="Q41" s="65"/>
      <c r="R41" s="65"/>
      <c r="S41" s="65"/>
      <c r="T41" s="65"/>
      <c r="U41" s="65"/>
      <c r="V41" s="2786"/>
      <c r="W41" s="65"/>
      <c r="X41" s="4518"/>
      <c r="Y41" s="4519"/>
      <c r="Z41" s="4519"/>
      <c r="AA41" s="4519"/>
      <c r="AB41" s="4519"/>
      <c r="AC41" s="4519"/>
      <c r="AD41" s="65"/>
      <c r="AE41" s="65"/>
      <c r="AF41" s="65"/>
      <c r="AG41" s="65"/>
      <c r="AH41" s="65"/>
      <c r="AI41" s="65"/>
      <c r="AJ41" s="65"/>
      <c r="AK41" s="65"/>
      <c r="AL41" s="65"/>
      <c r="AM41" s="65"/>
      <c r="AN41" s="65"/>
      <c r="AO41" s="65"/>
      <c r="AP41" s="72"/>
      <c r="AQ41" s="73"/>
      <c r="AR41" s="73"/>
      <c r="AS41" s="73"/>
    </row>
    <row r="42" spans="1:45" x14ac:dyDescent="0.25">
      <c r="A42" s="7589"/>
      <c r="B42" s="7559"/>
      <c r="C42" s="7559"/>
      <c r="D42" s="2823"/>
      <c r="E42" s="59"/>
      <c r="F42" s="59"/>
      <c r="G42" s="59"/>
      <c r="H42" s="59"/>
      <c r="I42" s="59"/>
      <c r="J42" s="59"/>
      <c r="K42" s="59"/>
      <c r="L42" s="2821"/>
      <c r="M42" s="2822"/>
      <c r="N42" s="65"/>
      <c r="O42" s="65"/>
      <c r="P42" s="65"/>
      <c r="Q42" s="65"/>
      <c r="R42" s="65"/>
      <c r="S42" s="65"/>
      <c r="T42" s="65"/>
      <c r="U42" s="65"/>
      <c r="V42" s="2786"/>
      <c r="W42" s="65"/>
      <c r="X42" s="4518"/>
      <c r="Y42" s="4519"/>
      <c r="Z42" s="4519"/>
      <c r="AA42" s="4519"/>
      <c r="AB42" s="4519"/>
      <c r="AC42" s="4519"/>
      <c r="AD42" s="65"/>
      <c r="AE42" s="65"/>
      <c r="AF42" s="65"/>
      <c r="AG42" s="65"/>
      <c r="AH42" s="65"/>
      <c r="AI42" s="65"/>
      <c r="AJ42" s="65"/>
      <c r="AK42" s="65"/>
      <c r="AL42" s="65"/>
      <c r="AM42" s="65"/>
      <c r="AN42" s="65"/>
      <c r="AO42" s="65"/>
      <c r="AP42" s="65"/>
      <c r="AQ42" s="84"/>
      <c r="AR42" s="84"/>
      <c r="AS42" s="84"/>
    </row>
    <row r="43" spans="1:45" x14ac:dyDescent="0.25">
      <c r="A43" s="7557" t="s">
        <v>886</v>
      </c>
      <c r="B43" s="4456" t="s">
        <v>875</v>
      </c>
      <c r="C43" s="4520"/>
      <c r="D43" s="2823"/>
      <c r="E43" s="59"/>
      <c r="F43" s="59"/>
      <c r="G43" s="59"/>
      <c r="H43" s="65"/>
      <c r="I43" s="59"/>
      <c r="J43" s="59"/>
      <c r="K43" s="65"/>
      <c r="L43" s="2821"/>
      <c r="M43" s="2822"/>
      <c r="N43" s="65"/>
      <c r="O43" s="65"/>
      <c r="P43" s="65"/>
      <c r="Q43" s="65"/>
      <c r="R43" s="65"/>
      <c r="S43" s="65"/>
      <c r="T43" s="65"/>
      <c r="U43" s="65"/>
      <c r="V43" s="2786"/>
      <c r="W43" s="65"/>
      <c r="X43" s="4521"/>
      <c r="Y43" s="4522"/>
      <c r="Z43" s="4522"/>
      <c r="AA43" s="4522"/>
      <c r="AB43" s="4522"/>
      <c r="AC43" s="4522"/>
      <c r="AD43" s="65"/>
      <c r="AE43" s="65"/>
      <c r="AF43" s="65"/>
      <c r="AG43" s="65"/>
      <c r="AH43" s="65"/>
      <c r="AI43" s="65"/>
      <c r="AJ43" s="65"/>
      <c r="AK43" s="65"/>
      <c r="AL43" s="65"/>
      <c r="AM43" s="65"/>
      <c r="AN43" s="65"/>
      <c r="AO43" s="65"/>
      <c r="AP43" s="65"/>
      <c r="AQ43" s="84"/>
      <c r="AR43" s="84"/>
      <c r="AS43" s="84"/>
    </row>
    <row r="44" spans="1:45" x14ac:dyDescent="0.25">
      <c r="A44" s="7559"/>
      <c r="B44" s="4433" t="s">
        <v>887</v>
      </c>
      <c r="C44" s="1906"/>
      <c r="D44" s="2823"/>
      <c r="E44" s="59"/>
      <c r="F44" s="59"/>
      <c r="G44" s="59"/>
      <c r="H44" s="59"/>
      <c r="I44" s="59"/>
      <c r="J44" s="59"/>
      <c r="K44" s="59"/>
      <c r="L44" s="2821"/>
      <c r="M44" s="2822"/>
      <c r="N44" s="65"/>
      <c r="O44" s="65"/>
      <c r="P44" s="65"/>
      <c r="Q44" s="65"/>
      <c r="R44" s="65"/>
      <c r="S44" s="65"/>
      <c r="T44" s="65"/>
      <c r="U44" s="65"/>
      <c r="V44" s="2786"/>
      <c r="W44" s="65"/>
      <c r="X44" s="4521"/>
      <c r="Y44" s="4522"/>
      <c r="Z44" s="4522"/>
      <c r="AA44" s="4522"/>
      <c r="AB44" s="4522"/>
      <c r="AC44" s="4522"/>
      <c r="AD44" s="65"/>
      <c r="AE44" s="65"/>
      <c r="AF44" s="65"/>
      <c r="AG44" s="65"/>
      <c r="AH44" s="65"/>
      <c r="AI44" s="65"/>
      <c r="AJ44" s="65"/>
      <c r="AK44" s="65"/>
      <c r="AL44" s="65"/>
      <c r="AM44" s="65"/>
      <c r="AN44" s="65"/>
      <c r="AO44" s="65"/>
      <c r="AP44" s="65"/>
      <c r="AQ44" s="84"/>
      <c r="AR44" s="84"/>
      <c r="AS44" s="84"/>
    </row>
    <row r="45" spans="1:45" x14ac:dyDescent="0.25">
      <c r="A45" s="6574" t="s">
        <v>888</v>
      </c>
      <c r="B45" s="4456" t="s">
        <v>875</v>
      </c>
      <c r="C45" s="4523"/>
      <c r="D45" s="2823"/>
      <c r="E45" s="59"/>
      <c r="F45" s="59"/>
      <c r="G45" s="59"/>
      <c r="H45" s="59"/>
      <c r="I45" s="59"/>
      <c r="J45" s="59"/>
      <c r="K45" s="59"/>
      <c r="L45" s="2821"/>
      <c r="M45" s="2822"/>
      <c r="N45" s="65"/>
      <c r="O45" s="65"/>
      <c r="P45" s="65"/>
      <c r="Q45" s="65"/>
      <c r="R45" s="65"/>
      <c r="S45" s="65"/>
      <c r="T45" s="65"/>
      <c r="U45" s="65"/>
      <c r="V45" s="2786"/>
      <c r="W45" s="65"/>
      <c r="X45" s="4521"/>
      <c r="Y45" s="4522"/>
      <c r="Z45" s="4522"/>
      <c r="AA45" s="4522"/>
      <c r="AB45" s="4522"/>
      <c r="AC45" s="4522"/>
      <c r="AD45" s="65"/>
      <c r="AE45" s="65"/>
      <c r="AF45" s="65"/>
      <c r="AG45" s="65"/>
      <c r="AH45" s="65"/>
      <c r="AI45" s="65"/>
      <c r="AJ45" s="65"/>
      <c r="AK45" s="65"/>
      <c r="AL45" s="65"/>
      <c r="AM45" s="65"/>
      <c r="AN45" s="65"/>
      <c r="AO45" s="65"/>
      <c r="AP45" s="65"/>
      <c r="AQ45" s="84"/>
      <c r="AR45" s="84"/>
      <c r="AS45" s="84"/>
    </row>
    <row r="46" spans="1:45" x14ac:dyDescent="0.25">
      <c r="A46" s="7559"/>
      <c r="B46" s="2825" t="s">
        <v>887</v>
      </c>
      <c r="C46" s="1913"/>
      <c r="D46" s="4524"/>
      <c r="E46" s="59"/>
      <c r="F46" s="59"/>
      <c r="G46" s="59"/>
      <c r="H46" s="59"/>
      <c r="I46" s="59"/>
      <c r="J46" s="59"/>
      <c r="K46" s="59"/>
      <c r="L46" s="2821"/>
      <c r="M46" s="2822"/>
      <c r="N46" s="65"/>
      <c r="O46" s="65"/>
      <c r="P46" s="65"/>
      <c r="Q46" s="65"/>
      <c r="R46" s="65"/>
      <c r="S46" s="65"/>
      <c r="T46" s="65"/>
      <c r="U46" s="65"/>
      <c r="V46" s="2786"/>
      <c r="W46" s="65"/>
      <c r="X46" s="4521"/>
      <c r="Y46" s="4522"/>
      <c r="Z46" s="4522"/>
      <c r="AA46" s="4522"/>
      <c r="AB46" s="4522"/>
      <c r="AC46" s="4522"/>
      <c r="AD46" s="65"/>
      <c r="AE46" s="65"/>
      <c r="AF46" s="65"/>
      <c r="AG46" s="65"/>
      <c r="AH46" s="65"/>
      <c r="AI46" s="65"/>
      <c r="AJ46" s="65"/>
      <c r="AK46" s="65"/>
      <c r="AL46" s="65"/>
      <c r="AM46" s="65"/>
      <c r="AN46" s="65"/>
      <c r="AO46" s="65"/>
      <c r="AP46" s="65"/>
      <c r="AQ46" s="84"/>
      <c r="AR46" s="84"/>
      <c r="AS46" s="84"/>
    </row>
    <row r="47" spans="1:45" ht="15.75" x14ac:dyDescent="0.25">
      <c r="A47" s="824" t="s">
        <v>889</v>
      </c>
      <c r="B47" s="4525"/>
      <c r="C47" s="4525"/>
      <c r="D47" s="4526"/>
      <c r="E47" s="4526"/>
      <c r="F47" s="4526"/>
      <c r="G47" s="4526"/>
      <c r="H47" s="4526"/>
      <c r="I47" s="4526"/>
      <c r="J47" s="4526"/>
      <c r="K47" s="4526"/>
      <c r="L47" s="3786"/>
      <c r="M47" s="4527"/>
      <c r="N47" s="4528"/>
      <c r="O47" s="2869"/>
      <c r="P47" s="2869"/>
      <c r="Q47" s="2869"/>
      <c r="R47" s="2869"/>
      <c r="S47" s="2869"/>
      <c r="T47" s="2869"/>
      <c r="U47" s="2869"/>
      <c r="V47" s="4529"/>
      <c r="W47" s="2869"/>
      <c r="X47" s="2869"/>
      <c r="Y47" s="2869"/>
      <c r="Z47" s="2869"/>
      <c r="AA47" s="2869"/>
      <c r="AB47" s="2869"/>
      <c r="AC47" s="2869"/>
      <c r="AD47" s="2869"/>
      <c r="AE47" s="2869"/>
      <c r="AF47" s="2869"/>
      <c r="AG47" s="2869"/>
      <c r="AH47" s="2869"/>
      <c r="AI47" s="2869"/>
      <c r="AJ47" s="2869"/>
      <c r="AK47" s="2869"/>
      <c r="AL47" s="2869"/>
      <c r="AM47" s="2869"/>
      <c r="AN47" s="302"/>
      <c r="AO47" s="2826"/>
      <c r="AP47" s="2826"/>
      <c r="AQ47" s="73"/>
      <c r="AR47" s="73"/>
      <c r="AS47" s="73"/>
    </row>
    <row r="48" spans="1:45" x14ac:dyDescent="0.25">
      <c r="A48" s="7590" t="s">
        <v>211</v>
      </c>
      <c r="B48" s="7591"/>
      <c r="C48" s="7596" t="s">
        <v>861</v>
      </c>
      <c r="D48" s="7597"/>
      <c r="E48" s="7598"/>
      <c r="F48" s="6581" t="s">
        <v>820</v>
      </c>
      <c r="G48" s="7602"/>
      <c r="H48" s="7602"/>
      <c r="I48" s="7602"/>
      <c r="J48" s="7602"/>
      <c r="K48" s="7602"/>
      <c r="L48" s="7602"/>
      <c r="M48" s="7602"/>
      <c r="N48" s="7602"/>
      <c r="O48" s="7602"/>
      <c r="P48" s="7602"/>
      <c r="Q48" s="7602"/>
      <c r="R48" s="7602"/>
      <c r="S48" s="7602"/>
      <c r="T48" s="7602"/>
      <c r="U48" s="7602"/>
      <c r="V48" s="7602"/>
      <c r="W48" s="7602"/>
      <c r="X48" s="7602"/>
      <c r="Y48" s="7602"/>
      <c r="Z48" s="7602"/>
      <c r="AA48" s="7602"/>
      <c r="AB48" s="7602"/>
      <c r="AC48" s="7602"/>
      <c r="AD48" s="7602"/>
      <c r="AE48" s="7602"/>
      <c r="AF48" s="7602"/>
      <c r="AG48" s="7602"/>
      <c r="AH48" s="7602"/>
      <c r="AI48" s="7602"/>
      <c r="AJ48" s="7602"/>
      <c r="AK48" s="7602"/>
      <c r="AL48" s="7602"/>
      <c r="AM48" s="7603"/>
      <c r="AN48" s="7504" t="s">
        <v>52</v>
      </c>
      <c r="AO48" s="1015"/>
      <c r="AP48" s="73"/>
      <c r="AQ48" s="73"/>
      <c r="AR48" s="73"/>
      <c r="AS48" s="73"/>
    </row>
    <row r="49" spans="1:45" x14ac:dyDescent="0.25">
      <c r="A49" s="7592"/>
      <c r="B49" s="7593"/>
      <c r="C49" s="7599"/>
      <c r="D49" s="7600"/>
      <c r="E49" s="7601"/>
      <c r="F49" s="6581" t="s">
        <v>740</v>
      </c>
      <c r="G49" s="6583"/>
      <c r="H49" s="7602" t="s">
        <v>510</v>
      </c>
      <c r="I49" s="6583"/>
      <c r="J49" s="7604" t="s">
        <v>511</v>
      </c>
      <c r="K49" s="7605"/>
      <c r="L49" s="6581" t="s">
        <v>72</v>
      </c>
      <c r="M49" s="6583"/>
      <c r="N49" s="6581" t="s">
        <v>14</v>
      </c>
      <c r="O49" s="6583"/>
      <c r="P49" s="6576" t="s">
        <v>15</v>
      </c>
      <c r="Q49" s="6578"/>
      <c r="R49" s="6576" t="s">
        <v>16</v>
      </c>
      <c r="S49" s="6578"/>
      <c r="T49" s="6576" t="s">
        <v>17</v>
      </c>
      <c r="U49" s="6578"/>
      <c r="V49" s="6576" t="s">
        <v>18</v>
      </c>
      <c r="W49" s="6578"/>
      <c r="X49" s="6576" t="s">
        <v>19</v>
      </c>
      <c r="Y49" s="6578"/>
      <c r="Z49" s="6576" t="s">
        <v>20</v>
      </c>
      <c r="AA49" s="6578"/>
      <c r="AB49" s="6576" t="s">
        <v>21</v>
      </c>
      <c r="AC49" s="6578"/>
      <c r="AD49" s="6576" t="s">
        <v>22</v>
      </c>
      <c r="AE49" s="6578"/>
      <c r="AF49" s="6576" t="s">
        <v>23</v>
      </c>
      <c r="AG49" s="6578"/>
      <c r="AH49" s="6576" t="s">
        <v>24</v>
      </c>
      <c r="AI49" s="6578"/>
      <c r="AJ49" s="6576" t="s">
        <v>25</v>
      </c>
      <c r="AK49" s="6578"/>
      <c r="AL49" s="6577" t="s">
        <v>26</v>
      </c>
      <c r="AM49" s="7606"/>
      <c r="AN49" s="7569"/>
      <c r="AO49" s="1015"/>
      <c r="AP49" s="73"/>
      <c r="AQ49" s="73"/>
      <c r="AR49" s="73"/>
      <c r="AS49" s="73"/>
    </row>
    <row r="50" spans="1:45" x14ac:dyDescent="0.25">
      <c r="A50" s="7594"/>
      <c r="B50" s="7595"/>
      <c r="C50" s="4530" t="s">
        <v>55</v>
      </c>
      <c r="D50" s="4531" t="s">
        <v>81</v>
      </c>
      <c r="E50" s="4532" t="s">
        <v>56</v>
      </c>
      <c r="F50" s="4533" t="s">
        <v>81</v>
      </c>
      <c r="G50" s="4534" t="s">
        <v>56</v>
      </c>
      <c r="H50" s="4533" t="s">
        <v>81</v>
      </c>
      <c r="I50" s="4534" t="s">
        <v>56</v>
      </c>
      <c r="J50" s="4533" t="s">
        <v>81</v>
      </c>
      <c r="K50" s="4534" t="s">
        <v>56</v>
      </c>
      <c r="L50" s="4533" t="s">
        <v>81</v>
      </c>
      <c r="M50" s="4534" t="s">
        <v>56</v>
      </c>
      <c r="N50" s="4533" t="s">
        <v>81</v>
      </c>
      <c r="O50" s="4534" t="s">
        <v>56</v>
      </c>
      <c r="P50" s="4533" t="s">
        <v>81</v>
      </c>
      <c r="Q50" s="4534" t="s">
        <v>56</v>
      </c>
      <c r="R50" s="4533" t="s">
        <v>81</v>
      </c>
      <c r="S50" s="4534" t="s">
        <v>56</v>
      </c>
      <c r="T50" s="4533" t="s">
        <v>81</v>
      </c>
      <c r="U50" s="4534" t="s">
        <v>56</v>
      </c>
      <c r="V50" s="4533" t="s">
        <v>81</v>
      </c>
      <c r="W50" s="4534" t="s">
        <v>56</v>
      </c>
      <c r="X50" s="4533" t="s">
        <v>81</v>
      </c>
      <c r="Y50" s="4534" t="s">
        <v>56</v>
      </c>
      <c r="Z50" s="4533" t="s">
        <v>81</v>
      </c>
      <c r="AA50" s="4534" t="s">
        <v>56</v>
      </c>
      <c r="AB50" s="4533" t="s">
        <v>81</v>
      </c>
      <c r="AC50" s="4534" t="s">
        <v>56</v>
      </c>
      <c r="AD50" s="4533" t="s">
        <v>81</v>
      </c>
      <c r="AE50" s="4534" t="s">
        <v>56</v>
      </c>
      <c r="AF50" s="4533" t="s">
        <v>81</v>
      </c>
      <c r="AG50" s="4534" t="s">
        <v>56</v>
      </c>
      <c r="AH50" s="4533" t="s">
        <v>81</v>
      </c>
      <c r="AI50" s="4534" t="s">
        <v>56</v>
      </c>
      <c r="AJ50" s="4533" t="s">
        <v>81</v>
      </c>
      <c r="AK50" s="4534" t="s">
        <v>56</v>
      </c>
      <c r="AL50" s="4535" t="s">
        <v>81</v>
      </c>
      <c r="AM50" s="4536" t="s">
        <v>56</v>
      </c>
      <c r="AN50" s="6655"/>
      <c r="AO50" s="2114"/>
      <c r="AP50" s="73"/>
      <c r="AQ50" s="73"/>
      <c r="AR50" s="73"/>
      <c r="AS50" s="73"/>
    </row>
    <row r="51" spans="1:45" ht="21" x14ac:dyDescent="0.25">
      <c r="A51" s="4537" t="s">
        <v>822</v>
      </c>
      <c r="B51" s="4538" t="s">
        <v>890</v>
      </c>
      <c r="C51" s="4539">
        <f>SUM(D51+E51)</f>
        <v>0</v>
      </c>
      <c r="D51" s="4540">
        <f>SUM(F51+H51+J51+L51+N51+P51+R51+T51+V51+X51+Z51+AB51+AD51+AF51+AH51+AJ51+AL51)</f>
        <v>0</v>
      </c>
      <c r="E51" s="4541">
        <f>SUM(G51+I51+K51+M51+O51+Q51+S51+U51+W51+Y51+AA51+AC51+AE51+AG51+AI51+AK51+AM51)</f>
        <v>0</v>
      </c>
      <c r="F51" s="4542"/>
      <c r="G51" s="4543"/>
      <c r="H51" s="4542"/>
      <c r="I51" s="4543"/>
      <c r="J51" s="4542"/>
      <c r="K51" s="4543"/>
      <c r="L51" s="4542"/>
      <c r="M51" s="4543"/>
      <c r="N51" s="4542"/>
      <c r="O51" s="4543"/>
      <c r="P51" s="4544"/>
      <c r="Q51" s="4543"/>
      <c r="R51" s="4544"/>
      <c r="S51" s="4543"/>
      <c r="T51" s="4544"/>
      <c r="U51" s="4543"/>
      <c r="V51" s="4544"/>
      <c r="W51" s="4543"/>
      <c r="X51" s="4544"/>
      <c r="Y51" s="4543"/>
      <c r="Z51" s="4544"/>
      <c r="AA51" s="4543"/>
      <c r="AB51" s="4544"/>
      <c r="AC51" s="4543"/>
      <c r="AD51" s="4544"/>
      <c r="AE51" s="4543"/>
      <c r="AF51" s="4544"/>
      <c r="AG51" s="4543"/>
      <c r="AH51" s="4544"/>
      <c r="AI51" s="4543"/>
      <c r="AJ51" s="4544"/>
      <c r="AK51" s="4543"/>
      <c r="AL51" s="4545"/>
      <c r="AM51" s="4546"/>
      <c r="AN51" s="4547"/>
      <c r="AO51" s="4313" t="str">
        <f>CA51&amp;CB51</f>
        <v/>
      </c>
      <c r="AP51" s="30"/>
      <c r="AQ51" s="30"/>
      <c r="AR51" s="30"/>
      <c r="AS51" s="30"/>
    </row>
    <row r="52" spans="1:45" ht="21" x14ac:dyDescent="0.25">
      <c r="A52" s="4548" t="s">
        <v>823</v>
      </c>
      <c r="B52" s="4549" t="s">
        <v>890</v>
      </c>
      <c r="C52" s="4466">
        <f>SUM(D52+E52)</f>
        <v>0</v>
      </c>
      <c r="D52" s="4467">
        <f>SUM(F52+H52+J52+L52+N52+P52+R52+T52+V52+X52+Z52+AB52+AD52+AF52+AH52+AJ52+AL52)</f>
        <v>0</v>
      </c>
      <c r="E52" s="2863">
        <f>SUM(G52+I52+K52+M52+O52+Q52+S52+U52+W52+Y52+AA52+AC52+AE52+AG52+AI52+AK52+AM52)</f>
        <v>0</v>
      </c>
      <c r="F52" s="4507"/>
      <c r="G52" s="4509"/>
      <c r="H52" s="4507"/>
      <c r="I52" s="4509"/>
      <c r="J52" s="4507"/>
      <c r="K52" s="4509"/>
      <c r="L52" s="4507"/>
      <c r="M52" s="4509"/>
      <c r="N52" s="4507"/>
      <c r="O52" s="4509"/>
      <c r="P52" s="4469"/>
      <c r="Q52" s="4509"/>
      <c r="R52" s="4469"/>
      <c r="S52" s="4509"/>
      <c r="T52" s="4469"/>
      <c r="U52" s="4509"/>
      <c r="V52" s="4469"/>
      <c r="W52" s="4509"/>
      <c r="X52" s="4469"/>
      <c r="Y52" s="4509"/>
      <c r="Z52" s="4469"/>
      <c r="AA52" s="4509"/>
      <c r="AB52" s="4469"/>
      <c r="AC52" s="4509"/>
      <c r="AD52" s="4469"/>
      <c r="AE52" s="4509"/>
      <c r="AF52" s="4469"/>
      <c r="AG52" s="4509"/>
      <c r="AH52" s="4469"/>
      <c r="AI52" s="4509"/>
      <c r="AJ52" s="4469"/>
      <c r="AK52" s="4509"/>
      <c r="AL52" s="4320"/>
      <c r="AM52" s="4550"/>
      <c r="AN52" s="3552"/>
      <c r="AO52" s="4313" t="str">
        <f>CA52&amp;CB52</f>
        <v/>
      </c>
      <c r="AP52" s="30"/>
      <c r="AQ52" s="30"/>
      <c r="AR52" s="30"/>
      <c r="AS52" s="30"/>
    </row>
    <row r="53" spans="1:45" x14ac:dyDescent="0.25">
      <c r="A53" s="7607" t="s">
        <v>891</v>
      </c>
      <c r="B53" s="7607"/>
      <c r="C53" s="7607"/>
      <c r="D53" s="7607"/>
      <c r="E53" s="7607"/>
      <c r="F53" s="7607"/>
      <c r="G53" s="7607"/>
      <c r="H53" s="7607"/>
      <c r="I53" s="7607"/>
      <c r="J53" s="7607"/>
      <c r="K53" s="7607"/>
      <c r="L53" s="7607"/>
      <c r="M53" s="7607"/>
      <c r="N53" s="2830"/>
      <c r="O53" s="302"/>
      <c r="P53" s="302"/>
      <c r="Q53" s="302"/>
      <c r="R53" s="302"/>
      <c r="S53" s="302"/>
      <c r="T53" s="302"/>
      <c r="U53" s="302"/>
      <c r="V53" s="2831"/>
      <c r="W53" s="302"/>
      <c r="X53" s="302"/>
      <c r="Y53" s="302"/>
      <c r="Z53" s="302"/>
      <c r="AA53" s="302"/>
      <c r="AB53" s="302"/>
      <c r="AC53" s="302"/>
      <c r="AD53" s="302"/>
      <c r="AE53" s="302"/>
      <c r="AF53" s="302"/>
      <c r="AG53" s="302"/>
      <c r="AH53" s="302"/>
      <c r="AI53" s="302"/>
      <c r="AJ53" s="302"/>
      <c r="AK53" s="302"/>
      <c r="AL53" s="302"/>
      <c r="AM53" s="302"/>
      <c r="AN53" s="302"/>
      <c r="AO53" s="2114"/>
      <c r="AP53" s="2826"/>
      <c r="AQ53" s="73"/>
      <c r="AR53" s="73"/>
      <c r="AS53" s="73"/>
    </row>
    <row r="54" spans="1:45" x14ac:dyDescent="0.25">
      <c r="A54" s="7590" t="s">
        <v>168</v>
      </c>
      <c r="B54" s="7591"/>
      <c r="C54" s="7597" t="s">
        <v>861</v>
      </c>
      <c r="D54" s="7597"/>
      <c r="E54" s="7598"/>
      <c r="F54" s="7604" t="s">
        <v>820</v>
      </c>
      <c r="G54" s="7611"/>
      <c r="H54" s="7611"/>
      <c r="I54" s="7611"/>
      <c r="J54" s="7611"/>
      <c r="K54" s="7611"/>
      <c r="L54" s="7611"/>
      <c r="M54" s="7611"/>
      <c r="N54" s="7611"/>
      <c r="O54" s="7611"/>
      <c r="P54" s="7611"/>
      <c r="Q54" s="7611"/>
      <c r="R54" s="7611"/>
      <c r="S54" s="7611"/>
      <c r="T54" s="7611"/>
      <c r="U54" s="7611"/>
      <c r="V54" s="7611"/>
      <c r="W54" s="7611"/>
      <c r="X54" s="7611"/>
      <c r="Y54" s="7611"/>
      <c r="Z54" s="7611"/>
      <c r="AA54" s="7611"/>
      <c r="AB54" s="7611"/>
      <c r="AC54" s="7611"/>
      <c r="AD54" s="7611"/>
      <c r="AE54" s="7611"/>
      <c r="AF54" s="7611"/>
      <c r="AG54" s="7611"/>
      <c r="AH54" s="7611"/>
      <c r="AI54" s="7611"/>
      <c r="AJ54" s="7611"/>
      <c r="AK54" s="7611"/>
      <c r="AL54" s="7611"/>
      <c r="AM54" s="7612"/>
      <c r="AN54" s="7504" t="s">
        <v>52</v>
      </c>
      <c r="AO54" s="2114"/>
      <c r="AP54" s="4551"/>
      <c r="AQ54" s="73"/>
      <c r="AR54" s="73"/>
      <c r="AS54" s="73"/>
    </row>
    <row r="55" spans="1:45" x14ac:dyDescent="0.25">
      <c r="A55" s="7592"/>
      <c r="B55" s="7593"/>
      <c r="C55" s="7600"/>
      <c r="D55" s="7600"/>
      <c r="E55" s="7610"/>
      <c r="F55" s="7617" t="s">
        <v>740</v>
      </c>
      <c r="G55" s="7617"/>
      <c r="H55" s="6581" t="s">
        <v>510</v>
      </c>
      <c r="I55" s="6583"/>
      <c r="J55" s="7604" t="s">
        <v>511</v>
      </c>
      <c r="K55" s="7605"/>
      <c r="L55" s="6581" t="s">
        <v>72</v>
      </c>
      <c r="M55" s="6583"/>
      <c r="N55" s="6581" t="s">
        <v>14</v>
      </c>
      <c r="O55" s="6583"/>
      <c r="P55" s="6576" t="s">
        <v>15</v>
      </c>
      <c r="Q55" s="6578"/>
      <c r="R55" s="6576" t="s">
        <v>16</v>
      </c>
      <c r="S55" s="6578"/>
      <c r="T55" s="6576" t="s">
        <v>17</v>
      </c>
      <c r="U55" s="6578"/>
      <c r="V55" s="6576" t="s">
        <v>18</v>
      </c>
      <c r="W55" s="6578"/>
      <c r="X55" s="6576" t="s">
        <v>19</v>
      </c>
      <c r="Y55" s="6578"/>
      <c r="Z55" s="6576" t="s">
        <v>20</v>
      </c>
      <c r="AA55" s="6578"/>
      <c r="AB55" s="6576" t="s">
        <v>21</v>
      </c>
      <c r="AC55" s="6578"/>
      <c r="AD55" s="6576" t="s">
        <v>22</v>
      </c>
      <c r="AE55" s="6578"/>
      <c r="AF55" s="6576" t="s">
        <v>23</v>
      </c>
      <c r="AG55" s="6578"/>
      <c r="AH55" s="6576" t="s">
        <v>24</v>
      </c>
      <c r="AI55" s="6578"/>
      <c r="AJ55" s="6576" t="s">
        <v>25</v>
      </c>
      <c r="AK55" s="6578"/>
      <c r="AL55" s="6576" t="s">
        <v>26</v>
      </c>
      <c r="AM55" s="7606"/>
      <c r="AN55" s="7569"/>
      <c r="AO55" s="2114"/>
      <c r="AP55" s="4551"/>
      <c r="AQ55" s="73"/>
      <c r="AR55" s="73"/>
      <c r="AS55" s="73"/>
    </row>
    <row r="56" spans="1:45" x14ac:dyDescent="0.25">
      <c r="A56" s="7608"/>
      <c r="B56" s="7609"/>
      <c r="C56" s="4552" t="s">
        <v>55</v>
      </c>
      <c r="D56" s="4553" t="s">
        <v>81</v>
      </c>
      <c r="E56" s="2832" t="s">
        <v>56</v>
      </c>
      <c r="F56" s="4554" t="s">
        <v>81</v>
      </c>
      <c r="G56" s="4555" t="s">
        <v>56</v>
      </c>
      <c r="H56" s="4554" t="s">
        <v>81</v>
      </c>
      <c r="I56" s="4555" t="s">
        <v>56</v>
      </c>
      <c r="J56" s="4554" t="s">
        <v>81</v>
      </c>
      <c r="K56" s="4555" t="s">
        <v>56</v>
      </c>
      <c r="L56" s="4554" t="s">
        <v>81</v>
      </c>
      <c r="M56" s="4555" t="s">
        <v>56</v>
      </c>
      <c r="N56" s="4554" t="s">
        <v>81</v>
      </c>
      <c r="O56" s="4555" t="s">
        <v>56</v>
      </c>
      <c r="P56" s="4554" t="s">
        <v>81</v>
      </c>
      <c r="Q56" s="4555" t="s">
        <v>56</v>
      </c>
      <c r="R56" s="4554" t="s">
        <v>81</v>
      </c>
      <c r="S56" s="4555" t="s">
        <v>56</v>
      </c>
      <c r="T56" s="4554" t="s">
        <v>81</v>
      </c>
      <c r="U56" s="4555" t="s">
        <v>56</v>
      </c>
      <c r="V56" s="4554" t="s">
        <v>81</v>
      </c>
      <c r="W56" s="4555" t="s">
        <v>56</v>
      </c>
      <c r="X56" s="4554" t="s">
        <v>81</v>
      </c>
      <c r="Y56" s="4555" t="s">
        <v>56</v>
      </c>
      <c r="Z56" s="4554" t="s">
        <v>81</v>
      </c>
      <c r="AA56" s="4555" t="s">
        <v>56</v>
      </c>
      <c r="AB56" s="4554" t="s">
        <v>81</v>
      </c>
      <c r="AC56" s="4555" t="s">
        <v>56</v>
      </c>
      <c r="AD56" s="4554" t="s">
        <v>81</v>
      </c>
      <c r="AE56" s="4555" t="s">
        <v>56</v>
      </c>
      <c r="AF56" s="4554" t="s">
        <v>81</v>
      </c>
      <c r="AG56" s="4555" t="s">
        <v>56</v>
      </c>
      <c r="AH56" s="4554" t="s">
        <v>81</v>
      </c>
      <c r="AI56" s="4555" t="s">
        <v>56</v>
      </c>
      <c r="AJ56" s="4554" t="s">
        <v>81</v>
      </c>
      <c r="AK56" s="4555" t="s">
        <v>56</v>
      </c>
      <c r="AL56" s="4431" t="s">
        <v>81</v>
      </c>
      <c r="AM56" s="683" t="s">
        <v>56</v>
      </c>
      <c r="AN56" s="7616"/>
      <c r="AO56" s="2114"/>
      <c r="AP56" s="4551"/>
      <c r="AQ56" s="73"/>
      <c r="AR56" s="73"/>
      <c r="AS56" s="73"/>
    </row>
    <row r="57" spans="1:45" x14ac:dyDescent="0.25">
      <c r="A57" s="7613" t="s">
        <v>892</v>
      </c>
      <c r="B57" s="4556" t="s">
        <v>33</v>
      </c>
      <c r="C57" s="4557">
        <f t="shared" ref="C57:C78" si="7">SUM(D57+E57)</f>
        <v>0</v>
      </c>
      <c r="D57" s="4558">
        <f t="shared" ref="D57:E62" si="8">SUM(H57+J57+L57+N57+P57+R57+T57+V57+X57+Z57+AB57+AD57+AF57+AH57+AJ57+AL57)</f>
        <v>0</v>
      </c>
      <c r="E57" s="4559">
        <f t="shared" si="8"/>
        <v>0</v>
      </c>
      <c r="F57" s="4560"/>
      <c r="G57" s="4561"/>
      <c r="H57" s="4562"/>
      <c r="I57" s="4563"/>
      <c r="J57" s="4562"/>
      <c r="K57" s="4564"/>
      <c r="L57" s="4562"/>
      <c r="M57" s="4564"/>
      <c r="N57" s="4562"/>
      <c r="O57" s="4564"/>
      <c r="P57" s="4565"/>
      <c r="Q57" s="4564"/>
      <c r="R57" s="4565"/>
      <c r="S57" s="4564"/>
      <c r="T57" s="4565"/>
      <c r="U57" s="4564"/>
      <c r="V57" s="4565"/>
      <c r="W57" s="4564"/>
      <c r="X57" s="4565"/>
      <c r="Y57" s="4564"/>
      <c r="Z57" s="4565"/>
      <c r="AA57" s="4564"/>
      <c r="AB57" s="4565"/>
      <c r="AC57" s="4564"/>
      <c r="AD57" s="4565"/>
      <c r="AE57" s="4564"/>
      <c r="AF57" s="4565"/>
      <c r="AG57" s="4564"/>
      <c r="AH57" s="4565"/>
      <c r="AI57" s="4564"/>
      <c r="AJ57" s="4565"/>
      <c r="AK57" s="4564"/>
      <c r="AL57" s="4565"/>
      <c r="AM57" s="4566"/>
      <c r="AN57" s="4567"/>
      <c r="AO57" s="4313" t="str">
        <f t="shared" ref="AO57:AO78" si="9">CA57&amp;CB57</f>
        <v/>
      </c>
      <c r="AP57" s="30"/>
      <c r="AQ57" s="30"/>
      <c r="AR57" s="30"/>
      <c r="AS57" s="30"/>
    </row>
    <row r="58" spans="1:45" x14ac:dyDescent="0.25">
      <c r="A58" s="7614"/>
      <c r="B58" s="4429" t="s">
        <v>875</v>
      </c>
      <c r="C58" s="1992">
        <f t="shared" si="7"/>
        <v>0</v>
      </c>
      <c r="D58" s="4444">
        <f t="shared" si="8"/>
        <v>0</v>
      </c>
      <c r="E58" s="2794">
        <f t="shared" si="8"/>
        <v>0</v>
      </c>
      <c r="F58" s="2002"/>
      <c r="G58" s="2168"/>
      <c r="H58" s="1923"/>
      <c r="I58" s="1925"/>
      <c r="J58" s="1923"/>
      <c r="K58" s="63"/>
      <c r="L58" s="1923"/>
      <c r="M58" s="63"/>
      <c r="N58" s="1923"/>
      <c r="O58" s="63"/>
      <c r="P58" s="2342"/>
      <c r="Q58" s="63"/>
      <c r="R58" s="2342"/>
      <c r="S58" s="63"/>
      <c r="T58" s="2342"/>
      <c r="U58" s="63"/>
      <c r="V58" s="2342"/>
      <c r="W58" s="63"/>
      <c r="X58" s="2342"/>
      <c r="Y58" s="63"/>
      <c r="Z58" s="2342"/>
      <c r="AA58" s="63"/>
      <c r="AB58" s="2342"/>
      <c r="AC58" s="63"/>
      <c r="AD58" s="2342"/>
      <c r="AE58" s="63"/>
      <c r="AF58" s="2342"/>
      <c r="AG58" s="63"/>
      <c r="AH58" s="2342"/>
      <c r="AI58" s="63"/>
      <c r="AJ58" s="2342"/>
      <c r="AK58" s="63"/>
      <c r="AL58" s="2342"/>
      <c r="AM58" s="43"/>
      <c r="AN58" s="1838"/>
      <c r="AO58" s="4313" t="str">
        <f t="shared" si="9"/>
        <v/>
      </c>
      <c r="AP58" s="30"/>
      <c r="AQ58" s="30"/>
      <c r="AR58" s="30"/>
      <c r="AS58" s="30"/>
    </row>
    <row r="59" spans="1:45" x14ac:dyDescent="0.25">
      <c r="A59" s="7614"/>
      <c r="B59" s="4429" t="s">
        <v>395</v>
      </c>
      <c r="C59" s="1992">
        <f t="shared" si="7"/>
        <v>0</v>
      </c>
      <c r="D59" s="4444">
        <f t="shared" si="8"/>
        <v>0</v>
      </c>
      <c r="E59" s="2794">
        <f t="shared" si="8"/>
        <v>0</v>
      </c>
      <c r="F59" s="2002"/>
      <c r="G59" s="2168"/>
      <c r="H59" s="1923"/>
      <c r="I59" s="1925"/>
      <c r="J59" s="1923"/>
      <c r="K59" s="63"/>
      <c r="L59" s="1923"/>
      <c r="M59" s="63"/>
      <c r="N59" s="1923"/>
      <c r="O59" s="63"/>
      <c r="P59" s="2342"/>
      <c r="Q59" s="63"/>
      <c r="R59" s="2342"/>
      <c r="S59" s="63"/>
      <c r="T59" s="2342"/>
      <c r="U59" s="63"/>
      <c r="V59" s="2342"/>
      <c r="W59" s="63"/>
      <c r="X59" s="2342"/>
      <c r="Y59" s="63"/>
      <c r="Z59" s="2342"/>
      <c r="AA59" s="63"/>
      <c r="AB59" s="2342"/>
      <c r="AC59" s="63"/>
      <c r="AD59" s="2342"/>
      <c r="AE59" s="63"/>
      <c r="AF59" s="2342"/>
      <c r="AG59" s="63"/>
      <c r="AH59" s="2342"/>
      <c r="AI59" s="63"/>
      <c r="AJ59" s="2342"/>
      <c r="AK59" s="63"/>
      <c r="AL59" s="2342"/>
      <c r="AM59" s="43"/>
      <c r="AN59" s="1838"/>
      <c r="AO59" s="4313" t="str">
        <f t="shared" si="9"/>
        <v/>
      </c>
      <c r="AP59" s="30"/>
      <c r="AQ59" s="30"/>
      <c r="AR59" s="30"/>
      <c r="AS59" s="30"/>
    </row>
    <row r="60" spans="1:45" x14ac:dyDescent="0.25">
      <c r="A60" s="7614"/>
      <c r="B60" s="4429" t="s">
        <v>893</v>
      </c>
      <c r="C60" s="1992">
        <f t="shared" si="7"/>
        <v>0</v>
      </c>
      <c r="D60" s="4444">
        <f t="shared" si="8"/>
        <v>0</v>
      </c>
      <c r="E60" s="2794">
        <f t="shared" si="8"/>
        <v>0</v>
      </c>
      <c r="F60" s="2002"/>
      <c r="G60" s="2168"/>
      <c r="H60" s="1923"/>
      <c r="I60" s="1925"/>
      <c r="J60" s="1923"/>
      <c r="K60" s="63"/>
      <c r="L60" s="1923"/>
      <c r="M60" s="63"/>
      <c r="N60" s="1923"/>
      <c r="O60" s="63"/>
      <c r="P60" s="2342"/>
      <c r="Q60" s="63"/>
      <c r="R60" s="2342"/>
      <c r="S60" s="63"/>
      <c r="T60" s="2342"/>
      <c r="U60" s="63"/>
      <c r="V60" s="2342"/>
      <c r="W60" s="63"/>
      <c r="X60" s="2342"/>
      <c r="Y60" s="63"/>
      <c r="Z60" s="2342"/>
      <c r="AA60" s="63"/>
      <c r="AB60" s="2342"/>
      <c r="AC60" s="63"/>
      <c r="AD60" s="2342"/>
      <c r="AE60" s="63"/>
      <c r="AF60" s="2342"/>
      <c r="AG60" s="63"/>
      <c r="AH60" s="2342"/>
      <c r="AI60" s="63"/>
      <c r="AJ60" s="2342"/>
      <c r="AK60" s="63"/>
      <c r="AL60" s="2342"/>
      <c r="AM60" s="43"/>
      <c r="AN60" s="1838"/>
      <c r="AO60" s="4313" t="str">
        <f t="shared" si="9"/>
        <v/>
      </c>
      <c r="AP60" s="30"/>
      <c r="AQ60" s="30"/>
      <c r="AR60" s="30"/>
      <c r="AS60" s="30"/>
    </row>
    <row r="61" spans="1:45" x14ac:dyDescent="0.25">
      <c r="A61" s="7614"/>
      <c r="B61" s="4429" t="s">
        <v>399</v>
      </c>
      <c r="C61" s="1992">
        <f t="shared" si="7"/>
        <v>0</v>
      </c>
      <c r="D61" s="4444">
        <f t="shared" si="8"/>
        <v>0</v>
      </c>
      <c r="E61" s="2794">
        <f t="shared" si="8"/>
        <v>0</v>
      </c>
      <c r="F61" s="2002"/>
      <c r="G61" s="2168"/>
      <c r="H61" s="1923"/>
      <c r="I61" s="1925"/>
      <c r="J61" s="1923"/>
      <c r="K61" s="63"/>
      <c r="L61" s="1923"/>
      <c r="M61" s="63"/>
      <c r="N61" s="1923"/>
      <c r="O61" s="63"/>
      <c r="P61" s="2342"/>
      <c r="Q61" s="63"/>
      <c r="R61" s="2342"/>
      <c r="S61" s="63"/>
      <c r="T61" s="2342"/>
      <c r="U61" s="63"/>
      <c r="V61" s="2342"/>
      <c r="W61" s="63"/>
      <c r="X61" s="2342"/>
      <c r="Y61" s="63"/>
      <c r="Z61" s="2342"/>
      <c r="AA61" s="63"/>
      <c r="AB61" s="2342"/>
      <c r="AC61" s="63"/>
      <c r="AD61" s="2342"/>
      <c r="AE61" s="63"/>
      <c r="AF61" s="2342"/>
      <c r="AG61" s="63"/>
      <c r="AH61" s="2342"/>
      <c r="AI61" s="63"/>
      <c r="AJ61" s="2342"/>
      <c r="AK61" s="63"/>
      <c r="AL61" s="2342"/>
      <c r="AM61" s="43"/>
      <c r="AN61" s="1838"/>
      <c r="AO61" s="4313" t="str">
        <f t="shared" si="9"/>
        <v/>
      </c>
      <c r="AP61" s="30"/>
      <c r="AQ61" s="30"/>
      <c r="AR61" s="30"/>
      <c r="AS61" s="30"/>
    </row>
    <row r="62" spans="1:45" x14ac:dyDescent="0.25">
      <c r="A62" s="7615"/>
      <c r="B62" s="4430" t="s">
        <v>407</v>
      </c>
      <c r="C62" s="2017">
        <f t="shared" si="7"/>
        <v>0</v>
      </c>
      <c r="D62" s="1852">
        <f t="shared" si="8"/>
        <v>0</v>
      </c>
      <c r="E62" s="2839">
        <f t="shared" si="8"/>
        <v>0</v>
      </c>
      <c r="F62" s="2034"/>
      <c r="G62" s="2073"/>
      <c r="H62" s="2022"/>
      <c r="I62" s="2025"/>
      <c r="J62" s="2022"/>
      <c r="K62" s="2021"/>
      <c r="L62" s="2022"/>
      <c r="M62" s="2021"/>
      <c r="N62" s="2022"/>
      <c r="O62" s="2021"/>
      <c r="P62" s="2140"/>
      <c r="Q62" s="2021"/>
      <c r="R62" s="2140"/>
      <c r="S62" s="2021"/>
      <c r="T62" s="2140"/>
      <c r="U62" s="2021"/>
      <c r="V62" s="2140"/>
      <c r="W62" s="2021"/>
      <c r="X62" s="2140"/>
      <c r="Y62" s="2021"/>
      <c r="Z62" s="2140"/>
      <c r="AA62" s="2021"/>
      <c r="AB62" s="2140"/>
      <c r="AC62" s="2021"/>
      <c r="AD62" s="2140"/>
      <c r="AE62" s="2021"/>
      <c r="AF62" s="2140"/>
      <c r="AG62" s="2021"/>
      <c r="AH62" s="2140"/>
      <c r="AI62" s="2021"/>
      <c r="AJ62" s="2140"/>
      <c r="AK62" s="2021"/>
      <c r="AL62" s="2140"/>
      <c r="AM62" s="2024"/>
      <c r="AN62" s="1831"/>
      <c r="AO62" s="4313" t="str">
        <f t="shared" si="9"/>
        <v/>
      </c>
      <c r="AP62" s="30"/>
      <c r="AQ62" s="30"/>
      <c r="AR62" s="30"/>
      <c r="AS62" s="30"/>
    </row>
    <row r="63" spans="1:45" x14ac:dyDescent="0.25">
      <c r="A63" s="7613" t="s">
        <v>894</v>
      </c>
      <c r="B63" s="4556" t="s">
        <v>395</v>
      </c>
      <c r="C63" s="4557">
        <f t="shared" si="7"/>
        <v>0</v>
      </c>
      <c r="D63" s="4558">
        <f t="shared" ref="D63:E68" si="10">SUM(J63+L63+N63)</f>
        <v>0</v>
      </c>
      <c r="E63" s="4559">
        <f t="shared" si="10"/>
        <v>0</v>
      </c>
      <c r="F63" s="4560"/>
      <c r="G63" s="4561"/>
      <c r="H63" s="4560"/>
      <c r="I63" s="4561"/>
      <c r="J63" s="4562"/>
      <c r="K63" s="4564"/>
      <c r="L63" s="4562"/>
      <c r="M63" s="4564"/>
      <c r="N63" s="4562"/>
      <c r="O63" s="4564"/>
      <c r="P63" s="4568"/>
      <c r="Q63" s="4569"/>
      <c r="R63" s="4568"/>
      <c r="S63" s="4569"/>
      <c r="T63" s="4568"/>
      <c r="U63" s="4569"/>
      <c r="V63" s="4568"/>
      <c r="W63" s="4569"/>
      <c r="X63" s="4568"/>
      <c r="Y63" s="4569"/>
      <c r="Z63" s="4568"/>
      <c r="AA63" s="4569"/>
      <c r="AB63" s="4568"/>
      <c r="AC63" s="4569"/>
      <c r="AD63" s="4568"/>
      <c r="AE63" s="4569"/>
      <c r="AF63" s="4568"/>
      <c r="AG63" s="4569"/>
      <c r="AH63" s="4568"/>
      <c r="AI63" s="4569"/>
      <c r="AJ63" s="4560"/>
      <c r="AK63" s="4569"/>
      <c r="AL63" s="4568"/>
      <c r="AM63" s="4570"/>
      <c r="AN63" s="4567"/>
      <c r="AO63" s="4313" t="str">
        <f t="shared" si="9"/>
        <v/>
      </c>
      <c r="AP63" s="30"/>
      <c r="AQ63" s="30"/>
      <c r="AR63" s="30"/>
      <c r="AS63" s="30"/>
    </row>
    <row r="64" spans="1:45" ht="23.25" customHeight="1" x14ac:dyDescent="0.25">
      <c r="A64" s="7615"/>
      <c r="B64" s="4430" t="s">
        <v>399</v>
      </c>
      <c r="C64" s="2017">
        <f t="shared" si="7"/>
        <v>0</v>
      </c>
      <c r="D64" s="1852">
        <f t="shared" si="10"/>
        <v>0</v>
      </c>
      <c r="E64" s="2839">
        <f t="shared" si="10"/>
        <v>0</v>
      </c>
      <c r="F64" s="2034"/>
      <c r="G64" s="2073"/>
      <c r="H64" s="2034"/>
      <c r="I64" s="2073"/>
      <c r="J64" s="2022"/>
      <c r="K64" s="2021"/>
      <c r="L64" s="2022"/>
      <c r="M64" s="2021"/>
      <c r="N64" s="2022"/>
      <c r="O64" s="2021"/>
      <c r="P64" s="2083"/>
      <c r="Q64" s="2035"/>
      <c r="R64" s="2083"/>
      <c r="S64" s="2035"/>
      <c r="T64" s="2083"/>
      <c r="U64" s="2035"/>
      <c r="V64" s="2083"/>
      <c r="W64" s="2035"/>
      <c r="X64" s="2083"/>
      <c r="Y64" s="2035"/>
      <c r="Z64" s="2083"/>
      <c r="AA64" s="2035"/>
      <c r="AB64" s="2083"/>
      <c r="AC64" s="2035"/>
      <c r="AD64" s="2083"/>
      <c r="AE64" s="2035"/>
      <c r="AF64" s="2083"/>
      <c r="AG64" s="2035"/>
      <c r="AH64" s="2083"/>
      <c r="AI64" s="2035"/>
      <c r="AJ64" s="2034"/>
      <c r="AK64" s="2035"/>
      <c r="AL64" s="2083"/>
      <c r="AM64" s="2177"/>
      <c r="AN64" s="1831"/>
      <c r="AO64" s="4313" t="str">
        <f t="shared" si="9"/>
        <v/>
      </c>
      <c r="AP64" s="30"/>
      <c r="AQ64" s="30"/>
      <c r="AR64" s="30"/>
      <c r="AS64" s="30"/>
    </row>
    <row r="65" spans="1:45" x14ac:dyDescent="0.25">
      <c r="A65" s="7613" t="s">
        <v>895</v>
      </c>
      <c r="B65" s="4556" t="s">
        <v>33</v>
      </c>
      <c r="C65" s="4557">
        <f t="shared" si="7"/>
        <v>0</v>
      </c>
      <c r="D65" s="4558">
        <f t="shared" si="10"/>
        <v>0</v>
      </c>
      <c r="E65" s="4559">
        <f t="shared" si="10"/>
        <v>0</v>
      </c>
      <c r="F65" s="4560"/>
      <c r="G65" s="4561"/>
      <c r="H65" s="4560"/>
      <c r="I65" s="4561"/>
      <c r="J65" s="4562"/>
      <c r="K65" s="4564"/>
      <c r="L65" s="4562"/>
      <c r="M65" s="4564"/>
      <c r="N65" s="4562"/>
      <c r="O65" s="4564"/>
      <c r="P65" s="4568"/>
      <c r="Q65" s="4569"/>
      <c r="R65" s="4568"/>
      <c r="S65" s="4569"/>
      <c r="T65" s="4568"/>
      <c r="U65" s="4569"/>
      <c r="V65" s="4568"/>
      <c r="W65" s="4569"/>
      <c r="X65" s="4568"/>
      <c r="Y65" s="4569"/>
      <c r="Z65" s="4568"/>
      <c r="AA65" s="4569"/>
      <c r="AB65" s="4568"/>
      <c r="AC65" s="4569"/>
      <c r="AD65" s="4568"/>
      <c r="AE65" s="4569"/>
      <c r="AF65" s="4568"/>
      <c r="AG65" s="4569"/>
      <c r="AH65" s="4568"/>
      <c r="AI65" s="4569"/>
      <c r="AJ65" s="4560"/>
      <c r="AK65" s="4569"/>
      <c r="AL65" s="4568"/>
      <c r="AM65" s="4570"/>
      <c r="AN65" s="4567"/>
      <c r="AO65" s="4313" t="str">
        <f t="shared" si="9"/>
        <v/>
      </c>
      <c r="AP65" s="30"/>
      <c r="AQ65" s="30"/>
      <c r="AR65" s="30"/>
      <c r="AS65" s="30"/>
    </row>
    <row r="66" spans="1:45" x14ac:dyDescent="0.25">
      <c r="A66" s="7614"/>
      <c r="B66" s="4429" t="s">
        <v>875</v>
      </c>
      <c r="C66" s="1992">
        <f t="shared" si="7"/>
        <v>0</v>
      </c>
      <c r="D66" s="4444">
        <f t="shared" si="10"/>
        <v>0</v>
      </c>
      <c r="E66" s="2794">
        <f t="shared" si="10"/>
        <v>0</v>
      </c>
      <c r="F66" s="2002"/>
      <c r="G66" s="2168"/>
      <c r="H66" s="2002"/>
      <c r="I66" s="2168"/>
      <c r="J66" s="1923"/>
      <c r="K66" s="63"/>
      <c r="L66" s="1923"/>
      <c r="M66" s="63"/>
      <c r="N66" s="1923"/>
      <c r="O66" s="63"/>
      <c r="P66" s="2840"/>
      <c r="Q66" s="4571"/>
      <c r="R66" s="2840"/>
      <c r="S66" s="4571"/>
      <c r="T66" s="2840"/>
      <c r="U66" s="4571"/>
      <c r="V66" s="2840"/>
      <c r="W66" s="4571"/>
      <c r="X66" s="2840"/>
      <c r="Y66" s="4571"/>
      <c r="Z66" s="2840"/>
      <c r="AA66" s="4571"/>
      <c r="AB66" s="2840"/>
      <c r="AC66" s="4571"/>
      <c r="AD66" s="2840"/>
      <c r="AE66" s="4571"/>
      <c r="AF66" s="2840"/>
      <c r="AG66" s="4571"/>
      <c r="AH66" s="2840"/>
      <c r="AI66" s="4571"/>
      <c r="AJ66" s="2002"/>
      <c r="AK66" s="4571"/>
      <c r="AL66" s="2840"/>
      <c r="AM66" s="4184"/>
      <c r="AN66" s="1838"/>
      <c r="AO66" s="4313" t="str">
        <f t="shared" si="9"/>
        <v/>
      </c>
      <c r="AP66" s="30"/>
      <c r="AQ66" s="30"/>
      <c r="AR66" s="30"/>
      <c r="AS66" s="30"/>
    </row>
    <row r="67" spans="1:45" x14ac:dyDescent="0.25">
      <c r="A67" s="7614"/>
      <c r="B67" s="4429" t="s">
        <v>395</v>
      </c>
      <c r="C67" s="1992">
        <f t="shared" si="7"/>
        <v>0</v>
      </c>
      <c r="D67" s="4444">
        <f t="shared" si="10"/>
        <v>0</v>
      </c>
      <c r="E67" s="2794">
        <f t="shared" si="10"/>
        <v>0</v>
      </c>
      <c r="F67" s="2002"/>
      <c r="G67" s="2168"/>
      <c r="H67" s="2002"/>
      <c r="I67" s="2168"/>
      <c r="J67" s="1923"/>
      <c r="K67" s="63"/>
      <c r="L67" s="1923"/>
      <c r="M67" s="63"/>
      <c r="N67" s="1923"/>
      <c r="O67" s="63"/>
      <c r="P67" s="2840"/>
      <c r="Q67" s="4571"/>
      <c r="R67" s="2840"/>
      <c r="S67" s="4571"/>
      <c r="T67" s="2840"/>
      <c r="U67" s="4571"/>
      <c r="V67" s="2840"/>
      <c r="W67" s="4571"/>
      <c r="X67" s="2840"/>
      <c r="Y67" s="4571"/>
      <c r="Z67" s="2840"/>
      <c r="AA67" s="4571"/>
      <c r="AB67" s="2840"/>
      <c r="AC67" s="4571"/>
      <c r="AD67" s="2840"/>
      <c r="AE67" s="4571"/>
      <c r="AF67" s="2840"/>
      <c r="AG67" s="4571"/>
      <c r="AH67" s="2840"/>
      <c r="AI67" s="4571"/>
      <c r="AJ67" s="2002"/>
      <c r="AK67" s="4571"/>
      <c r="AL67" s="2840"/>
      <c r="AM67" s="4184"/>
      <c r="AN67" s="1838"/>
      <c r="AO67" s="4313" t="str">
        <f t="shared" si="9"/>
        <v/>
      </c>
      <c r="AP67" s="30"/>
      <c r="AQ67" s="30"/>
      <c r="AR67" s="30"/>
      <c r="AS67" s="30"/>
    </row>
    <row r="68" spans="1:45" x14ac:dyDescent="0.25">
      <c r="A68" s="7615"/>
      <c r="B68" s="4430" t="s">
        <v>399</v>
      </c>
      <c r="C68" s="2017">
        <f t="shared" si="7"/>
        <v>0</v>
      </c>
      <c r="D68" s="1852">
        <f t="shared" si="10"/>
        <v>0</v>
      </c>
      <c r="E68" s="2839">
        <f t="shared" si="10"/>
        <v>0</v>
      </c>
      <c r="F68" s="2034"/>
      <c r="G68" s="2073"/>
      <c r="H68" s="2034"/>
      <c r="I68" s="2073"/>
      <c r="J68" s="2022"/>
      <c r="K68" s="2021"/>
      <c r="L68" s="2022"/>
      <c r="M68" s="2021"/>
      <c r="N68" s="2022"/>
      <c r="O68" s="2021"/>
      <c r="P68" s="2083"/>
      <c r="Q68" s="2035"/>
      <c r="R68" s="2083"/>
      <c r="S68" s="2035"/>
      <c r="T68" s="2083"/>
      <c r="U68" s="2035"/>
      <c r="V68" s="2083"/>
      <c r="W68" s="2035"/>
      <c r="X68" s="2083"/>
      <c r="Y68" s="2035"/>
      <c r="Z68" s="2083"/>
      <c r="AA68" s="2035"/>
      <c r="AB68" s="2083"/>
      <c r="AC68" s="2035"/>
      <c r="AD68" s="2083"/>
      <c r="AE68" s="2035"/>
      <c r="AF68" s="2083"/>
      <c r="AG68" s="2035"/>
      <c r="AH68" s="2083"/>
      <c r="AI68" s="2035"/>
      <c r="AJ68" s="2034"/>
      <c r="AK68" s="2035"/>
      <c r="AL68" s="2083"/>
      <c r="AM68" s="2177"/>
      <c r="AN68" s="1831"/>
      <c r="AO68" s="4313" t="str">
        <f t="shared" si="9"/>
        <v/>
      </c>
      <c r="AP68" s="30"/>
      <c r="AQ68" s="30"/>
      <c r="AR68" s="30"/>
      <c r="AS68" s="30"/>
    </row>
    <row r="69" spans="1:45" x14ac:dyDescent="0.25">
      <c r="A69" s="7613" t="s">
        <v>896</v>
      </c>
      <c r="B69" s="4556" t="s">
        <v>33</v>
      </c>
      <c r="C69" s="4557">
        <f t="shared" si="7"/>
        <v>0</v>
      </c>
      <c r="D69" s="4558">
        <f t="shared" ref="D69:E78" si="11">SUM(J69+L69+N69+P69+R69+T69+V69+X69+Z69+AB69+AD69+AF69+AH69+AJ69+AL69)</f>
        <v>0</v>
      </c>
      <c r="E69" s="4559">
        <f t="shared" si="11"/>
        <v>0</v>
      </c>
      <c r="F69" s="4560"/>
      <c r="G69" s="4561"/>
      <c r="H69" s="4560"/>
      <c r="I69" s="4569"/>
      <c r="J69" s="4562"/>
      <c r="K69" s="4564"/>
      <c r="L69" s="4562"/>
      <c r="M69" s="4564"/>
      <c r="N69" s="4562"/>
      <c r="O69" s="4564"/>
      <c r="P69" s="4562"/>
      <c r="Q69" s="4564"/>
      <c r="R69" s="4562"/>
      <c r="S69" s="4564"/>
      <c r="T69" s="4562"/>
      <c r="U69" s="4564"/>
      <c r="V69" s="4562"/>
      <c r="W69" s="4564"/>
      <c r="X69" s="4562"/>
      <c r="Y69" s="4564"/>
      <c r="Z69" s="4562"/>
      <c r="AA69" s="4564"/>
      <c r="AB69" s="4562"/>
      <c r="AC69" s="4564"/>
      <c r="AD69" s="4562"/>
      <c r="AE69" s="4564"/>
      <c r="AF69" s="4562"/>
      <c r="AG69" s="4564"/>
      <c r="AH69" s="4562"/>
      <c r="AI69" s="4564"/>
      <c r="AJ69" s="4562"/>
      <c r="AK69" s="4564"/>
      <c r="AL69" s="4562"/>
      <c r="AM69" s="4566"/>
      <c r="AN69" s="4567"/>
      <c r="AO69" s="4313" t="str">
        <f t="shared" si="9"/>
        <v/>
      </c>
      <c r="AP69" s="30"/>
      <c r="AQ69" s="30"/>
      <c r="AR69" s="30"/>
      <c r="AS69" s="30"/>
    </row>
    <row r="70" spans="1:45" x14ac:dyDescent="0.25">
      <c r="A70" s="7615"/>
      <c r="B70" s="4429" t="s">
        <v>875</v>
      </c>
      <c r="C70" s="2795">
        <f t="shared" si="7"/>
        <v>0</v>
      </c>
      <c r="D70" s="1849">
        <f t="shared" si="11"/>
        <v>0</v>
      </c>
      <c r="E70" s="2839">
        <f t="shared" si="11"/>
        <v>0</v>
      </c>
      <c r="F70" s="2034"/>
      <c r="G70" s="2073"/>
      <c r="H70" s="2034"/>
      <c r="I70" s="2035"/>
      <c r="J70" s="2022"/>
      <c r="K70" s="2021"/>
      <c r="L70" s="2022"/>
      <c r="M70" s="2021"/>
      <c r="N70" s="2022"/>
      <c r="O70" s="2021"/>
      <c r="P70" s="2022"/>
      <c r="Q70" s="2021"/>
      <c r="R70" s="2022"/>
      <c r="S70" s="2021"/>
      <c r="T70" s="2022"/>
      <c r="U70" s="2021"/>
      <c r="V70" s="2022"/>
      <c r="W70" s="2021"/>
      <c r="X70" s="2022"/>
      <c r="Y70" s="2021"/>
      <c r="Z70" s="2022"/>
      <c r="AA70" s="2021"/>
      <c r="AB70" s="2022"/>
      <c r="AC70" s="2021"/>
      <c r="AD70" s="2022"/>
      <c r="AE70" s="2021"/>
      <c r="AF70" s="2022"/>
      <c r="AG70" s="2021"/>
      <c r="AH70" s="2022"/>
      <c r="AI70" s="2021"/>
      <c r="AJ70" s="2022"/>
      <c r="AK70" s="2021"/>
      <c r="AL70" s="2022"/>
      <c r="AM70" s="2024"/>
      <c r="AN70" s="1831"/>
      <c r="AO70" s="4313" t="str">
        <f t="shared" si="9"/>
        <v/>
      </c>
      <c r="AP70" s="30"/>
      <c r="AQ70" s="30"/>
      <c r="AR70" s="30"/>
      <c r="AS70" s="30"/>
    </row>
    <row r="71" spans="1:45" x14ac:dyDescent="0.25">
      <c r="A71" s="7613" t="s">
        <v>897</v>
      </c>
      <c r="B71" s="4556" t="s">
        <v>33</v>
      </c>
      <c r="C71" s="4557">
        <f t="shared" si="7"/>
        <v>0</v>
      </c>
      <c r="D71" s="4558">
        <f t="shared" si="11"/>
        <v>0</v>
      </c>
      <c r="E71" s="4559">
        <f t="shared" si="11"/>
        <v>0</v>
      </c>
      <c r="F71" s="4560"/>
      <c r="G71" s="4561"/>
      <c r="H71" s="4560"/>
      <c r="I71" s="4561"/>
      <c r="J71" s="4562"/>
      <c r="K71" s="4564"/>
      <c r="L71" s="4562"/>
      <c r="M71" s="4564"/>
      <c r="N71" s="4562"/>
      <c r="O71" s="4564"/>
      <c r="P71" s="4562"/>
      <c r="Q71" s="4564"/>
      <c r="R71" s="4562"/>
      <c r="S71" s="4564"/>
      <c r="T71" s="4562"/>
      <c r="U71" s="4564"/>
      <c r="V71" s="4562"/>
      <c r="W71" s="4564"/>
      <c r="X71" s="4562"/>
      <c r="Y71" s="4564"/>
      <c r="Z71" s="4562"/>
      <c r="AA71" s="4564"/>
      <c r="AB71" s="4562"/>
      <c r="AC71" s="4564"/>
      <c r="AD71" s="4562"/>
      <c r="AE71" s="4564"/>
      <c r="AF71" s="4562"/>
      <c r="AG71" s="4564"/>
      <c r="AH71" s="4562"/>
      <c r="AI71" s="4564"/>
      <c r="AJ71" s="4562"/>
      <c r="AK71" s="4564"/>
      <c r="AL71" s="4562"/>
      <c r="AM71" s="4566"/>
      <c r="AN71" s="4567"/>
      <c r="AO71" s="4313" t="str">
        <f t="shared" si="9"/>
        <v/>
      </c>
      <c r="AP71" s="30"/>
      <c r="AQ71" s="30"/>
      <c r="AR71" s="30"/>
      <c r="AS71" s="30"/>
    </row>
    <row r="72" spans="1:45" x14ac:dyDescent="0.25">
      <c r="A72" s="7615"/>
      <c r="B72" s="4430" t="s">
        <v>875</v>
      </c>
      <c r="C72" s="2017">
        <f t="shared" si="7"/>
        <v>0</v>
      </c>
      <c r="D72" s="1852">
        <f t="shared" si="11"/>
        <v>0</v>
      </c>
      <c r="E72" s="2839">
        <f t="shared" si="11"/>
        <v>0</v>
      </c>
      <c r="F72" s="2034"/>
      <c r="G72" s="2073"/>
      <c r="H72" s="2034"/>
      <c r="I72" s="2073"/>
      <c r="J72" s="2022"/>
      <c r="K72" s="2021"/>
      <c r="L72" s="2022"/>
      <c r="M72" s="2021"/>
      <c r="N72" s="2022"/>
      <c r="O72" s="2021"/>
      <c r="P72" s="2022"/>
      <c r="Q72" s="2021"/>
      <c r="R72" s="2022"/>
      <c r="S72" s="2021"/>
      <c r="T72" s="2022"/>
      <c r="U72" s="2021"/>
      <c r="V72" s="2022"/>
      <c r="W72" s="2021"/>
      <c r="X72" s="2022"/>
      <c r="Y72" s="2021"/>
      <c r="Z72" s="2022"/>
      <c r="AA72" s="2021"/>
      <c r="AB72" s="2022"/>
      <c r="AC72" s="2021"/>
      <c r="AD72" s="2022"/>
      <c r="AE72" s="2021"/>
      <c r="AF72" s="2022"/>
      <c r="AG72" s="2021"/>
      <c r="AH72" s="2022"/>
      <c r="AI72" s="2021"/>
      <c r="AJ72" s="2022"/>
      <c r="AK72" s="2021"/>
      <c r="AL72" s="2022"/>
      <c r="AM72" s="2024"/>
      <c r="AN72" s="1831"/>
      <c r="AO72" s="4313" t="str">
        <f t="shared" si="9"/>
        <v/>
      </c>
      <c r="AP72" s="30"/>
      <c r="AQ72" s="30"/>
      <c r="AR72" s="30"/>
      <c r="AS72" s="30"/>
    </row>
    <row r="73" spans="1:45" x14ac:dyDescent="0.25">
      <c r="A73" s="7613" t="s">
        <v>898</v>
      </c>
      <c r="B73" s="4556" t="s">
        <v>33</v>
      </c>
      <c r="C73" s="4557">
        <f t="shared" si="7"/>
        <v>0</v>
      </c>
      <c r="D73" s="4558">
        <f t="shared" si="11"/>
        <v>0</v>
      </c>
      <c r="E73" s="4559">
        <f t="shared" si="11"/>
        <v>0</v>
      </c>
      <c r="F73" s="4560"/>
      <c r="G73" s="4561"/>
      <c r="H73" s="4560"/>
      <c r="I73" s="4561"/>
      <c r="J73" s="4562"/>
      <c r="K73" s="4564"/>
      <c r="L73" s="4562"/>
      <c r="M73" s="4564"/>
      <c r="N73" s="4562"/>
      <c r="O73" s="4564"/>
      <c r="P73" s="4562"/>
      <c r="Q73" s="4564"/>
      <c r="R73" s="4562"/>
      <c r="S73" s="4564"/>
      <c r="T73" s="4562"/>
      <c r="U73" s="4564"/>
      <c r="V73" s="4562"/>
      <c r="W73" s="4564"/>
      <c r="X73" s="4562"/>
      <c r="Y73" s="4564"/>
      <c r="Z73" s="4562"/>
      <c r="AA73" s="4564"/>
      <c r="AB73" s="4562"/>
      <c r="AC73" s="4564"/>
      <c r="AD73" s="4562"/>
      <c r="AE73" s="4564"/>
      <c r="AF73" s="4562"/>
      <c r="AG73" s="4564"/>
      <c r="AH73" s="4562"/>
      <c r="AI73" s="4564"/>
      <c r="AJ73" s="4562"/>
      <c r="AK73" s="4564"/>
      <c r="AL73" s="4562"/>
      <c r="AM73" s="4566"/>
      <c r="AN73" s="4567"/>
      <c r="AO73" s="4313" t="str">
        <f t="shared" si="9"/>
        <v/>
      </c>
      <c r="AP73" s="30"/>
      <c r="AQ73" s="30"/>
      <c r="AR73" s="30"/>
      <c r="AS73" s="30"/>
    </row>
    <row r="74" spans="1:45" x14ac:dyDescent="0.25">
      <c r="A74" s="7614"/>
      <c r="B74" s="4429" t="s">
        <v>875</v>
      </c>
      <c r="C74" s="1992">
        <f t="shared" si="7"/>
        <v>0</v>
      </c>
      <c r="D74" s="4444">
        <f t="shared" si="11"/>
        <v>0</v>
      </c>
      <c r="E74" s="2794">
        <f t="shared" si="11"/>
        <v>0</v>
      </c>
      <c r="F74" s="2002"/>
      <c r="G74" s="2168"/>
      <c r="H74" s="2002"/>
      <c r="I74" s="2168"/>
      <c r="J74" s="1923"/>
      <c r="K74" s="63"/>
      <c r="L74" s="1923"/>
      <c r="M74" s="63"/>
      <c r="N74" s="1923"/>
      <c r="O74" s="63"/>
      <c r="P74" s="1923"/>
      <c r="Q74" s="63"/>
      <c r="R74" s="1923"/>
      <c r="S74" s="63"/>
      <c r="T74" s="1923"/>
      <c r="U74" s="63"/>
      <c r="V74" s="1923"/>
      <c r="W74" s="63"/>
      <c r="X74" s="1923"/>
      <c r="Y74" s="63"/>
      <c r="Z74" s="1923"/>
      <c r="AA74" s="63"/>
      <c r="AB74" s="1923"/>
      <c r="AC74" s="63"/>
      <c r="AD74" s="1923"/>
      <c r="AE74" s="63"/>
      <c r="AF74" s="1923"/>
      <c r="AG74" s="63"/>
      <c r="AH74" s="1923"/>
      <c r="AI74" s="63"/>
      <c r="AJ74" s="1923"/>
      <c r="AK74" s="63"/>
      <c r="AL74" s="1923"/>
      <c r="AM74" s="43"/>
      <c r="AN74" s="1838"/>
      <c r="AO74" s="4313" t="str">
        <f t="shared" si="9"/>
        <v/>
      </c>
      <c r="AP74" s="30"/>
      <c r="AQ74" s="30"/>
      <c r="AR74" s="30"/>
      <c r="AS74" s="30"/>
    </row>
    <row r="75" spans="1:45" x14ac:dyDescent="0.25">
      <c r="A75" s="7614"/>
      <c r="B75" s="4429" t="s">
        <v>395</v>
      </c>
      <c r="C75" s="1992">
        <f t="shared" si="7"/>
        <v>0</v>
      </c>
      <c r="D75" s="4444">
        <f t="shared" si="11"/>
        <v>0</v>
      </c>
      <c r="E75" s="2794">
        <f t="shared" si="11"/>
        <v>0</v>
      </c>
      <c r="F75" s="2002"/>
      <c r="G75" s="2168"/>
      <c r="H75" s="2002"/>
      <c r="I75" s="2168"/>
      <c r="J75" s="1923"/>
      <c r="K75" s="63"/>
      <c r="L75" s="1923"/>
      <c r="M75" s="63"/>
      <c r="N75" s="1923"/>
      <c r="O75" s="63"/>
      <c r="P75" s="1923"/>
      <c r="Q75" s="63"/>
      <c r="R75" s="1923"/>
      <c r="S75" s="63"/>
      <c r="T75" s="1923"/>
      <c r="U75" s="63"/>
      <c r="V75" s="1923"/>
      <c r="W75" s="63"/>
      <c r="X75" s="1923"/>
      <c r="Y75" s="63"/>
      <c r="Z75" s="1923"/>
      <c r="AA75" s="63"/>
      <c r="AB75" s="1923"/>
      <c r="AC75" s="63"/>
      <c r="AD75" s="1923"/>
      <c r="AE75" s="63"/>
      <c r="AF75" s="1923"/>
      <c r="AG75" s="63"/>
      <c r="AH75" s="1923"/>
      <c r="AI75" s="63"/>
      <c r="AJ75" s="1923"/>
      <c r="AK75" s="63"/>
      <c r="AL75" s="1923"/>
      <c r="AM75" s="43"/>
      <c r="AN75" s="1838"/>
      <c r="AO75" s="4313" t="str">
        <f t="shared" si="9"/>
        <v/>
      </c>
      <c r="AP75" s="30"/>
      <c r="AQ75" s="30"/>
      <c r="AR75" s="30"/>
      <c r="AS75" s="30"/>
    </row>
    <row r="76" spans="1:45" x14ac:dyDescent="0.25">
      <c r="A76" s="7614"/>
      <c r="B76" s="4429" t="s">
        <v>893</v>
      </c>
      <c r="C76" s="1992">
        <f t="shared" si="7"/>
        <v>0</v>
      </c>
      <c r="D76" s="4444">
        <f t="shared" si="11"/>
        <v>0</v>
      </c>
      <c r="E76" s="2794">
        <f t="shared" si="11"/>
        <v>0</v>
      </c>
      <c r="F76" s="2002"/>
      <c r="G76" s="2168"/>
      <c r="H76" s="2002"/>
      <c r="I76" s="2168"/>
      <c r="J76" s="1923"/>
      <c r="K76" s="63"/>
      <c r="L76" s="1923"/>
      <c r="M76" s="63"/>
      <c r="N76" s="1923"/>
      <c r="O76" s="63"/>
      <c r="P76" s="1923"/>
      <c r="Q76" s="63"/>
      <c r="R76" s="1923"/>
      <c r="S76" s="63"/>
      <c r="T76" s="1923"/>
      <c r="U76" s="63"/>
      <c r="V76" s="1923"/>
      <c r="W76" s="63"/>
      <c r="X76" s="1923"/>
      <c r="Y76" s="63"/>
      <c r="Z76" s="1923"/>
      <c r="AA76" s="63"/>
      <c r="AB76" s="1923"/>
      <c r="AC76" s="63"/>
      <c r="AD76" s="1923"/>
      <c r="AE76" s="63"/>
      <c r="AF76" s="1923"/>
      <c r="AG76" s="63"/>
      <c r="AH76" s="1923"/>
      <c r="AI76" s="63"/>
      <c r="AJ76" s="1923"/>
      <c r="AK76" s="63"/>
      <c r="AL76" s="1923"/>
      <c r="AM76" s="43"/>
      <c r="AN76" s="1838"/>
      <c r="AO76" s="4313" t="str">
        <f t="shared" si="9"/>
        <v/>
      </c>
      <c r="AP76" s="30"/>
      <c r="AQ76" s="30"/>
      <c r="AR76" s="30"/>
      <c r="AS76" s="30"/>
    </row>
    <row r="77" spans="1:45" x14ac:dyDescent="0.25">
      <c r="A77" s="7614"/>
      <c r="B77" s="4429" t="s">
        <v>399</v>
      </c>
      <c r="C77" s="1992">
        <f t="shared" si="7"/>
        <v>0</v>
      </c>
      <c r="D77" s="4444">
        <f t="shared" si="11"/>
        <v>0</v>
      </c>
      <c r="E77" s="2794">
        <f t="shared" si="11"/>
        <v>0</v>
      </c>
      <c r="F77" s="2002"/>
      <c r="G77" s="2168"/>
      <c r="H77" s="2002"/>
      <c r="I77" s="2168"/>
      <c r="J77" s="1923"/>
      <c r="K77" s="63"/>
      <c r="L77" s="1923"/>
      <c r="M77" s="63"/>
      <c r="N77" s="1923"/>
      <c r="O77" s="63"/>
      <c r="P77" s="1923"/>
      <c r="Q77" s="63"/>
      <c r="R77" s="1923"/>
      <c r="S77" s="63"/>
      <c r="T77" s="1923"/>
      <c r="U77" s="63"/>
      <c r="V77" s="1923"/>
      <c r="W77" s="63"/>
      <c r="X77" s="1923"/>
      <c r="Y77" s="63"/>
      <c r="Z77" s="1923"/>
      <c r="AA77" s="63"/>
      <c r="AB77" s="1923"/>
      <c r="AC77" s="63"/>
      <c r="AD77" s="1923"/>
      <c r="AE77" s="63"/>
      <c r="AF77" s="1923"/>
      <c r="AG77" s="63"/>
      <c r="AH77" s="1923"/>
      <c r="AI77" s="63"/>
      <c r="AJ77" s="1923"/>
      <c r="AK77" s="63"/>
      <c r="AL77" s="1923"/>
      <c r="AM77" s="43"/>
      <c r="AN77" s="1838"/>
      <c r="AO77" s="4313" t="str">
        <f t="shared" si="9"/>
        <v/>
      </c>
      <c r="AP77" s="30"/>
      <c r="AQ77" s="30"/>
      <c r="AR77" s="30"/>
      <c r="AS77" s="30"/>
    </row>
    <row r="78" spans="1:45" x14ac:dyDescent="0.25">
      <c r="A78" s="7615"/>
      <c r="B78" s="4430" t="s">
        <v>407</v>
      </c>
      <c r="C78" s="2017">
        <f t="shared" si="7"/>
        <v>0</v>
      </c>
      <c r="D78" s="1852">
        <f t="shared" si="11"/>
        <v>0</v>
      </c>
      <c r="E78" s="2839">
        <f t="shared" si="11"/>
        <v>0</v>
      </c>
      <c r="F78" s="2034"/>
      <c r="G78" s="2073"/>
      <c r="H78" s="2034"/>
      <c r="I78" s="2073"/>
      <c r="J78" s="2022"/>
      <c r="K78" s="2021"/>
      <c r="L78" s="2022"/>
      <c r="M78" s="2021"/>
      <c r="N78" s="2022"/>
      <c r="O78" s="2021"/>
      <c r="P78" s="2022"/>
      <c r="Q78" s="2021"/>
      <c r="R78" s="2022"/>
      <c r="S78" s="2021"/>
      <c r="T78" s="2022"/>
      <c r="U78" s="2021"/>
      <c r="V78" s="2022"/>
      <c r="W78" s="2021"/>
      <c r="X78" s="2022"/>
      <c r="Y78" s="2021"/>
      <c r="Z78" s="2022"/>
      <c r="AA78" s="2021"/>
      <c r="AB78" s="2022"/>
      <c r="AC78" s="2021"/>
      <c r="AD78" s="2022"/>
      <c r="AE78" s="2021"/>
      <c r="AF78" s="2022"/>
      <c r="AG78" s="2021"/>
      <c r="AH78" s="2022"/>
      <c r="AI78" s="2021"/>
      <c r="AJ78" s="2022"/>
      <c r="AK78" s="2021"/>
      <c r="AL78" s="2022"/>
      <c r="AM78" s="2024"/>
      <c r="AN78" s="1831"/>
      <c r="AO78" s="4313" t="str">
        <f t="shared" si="9"/>
        <v/>
      </c>
      <c r="AP78" s="30"/>
      <c r="AQ78" s="30"/>
      <c r="AR78" s="30"/>
      <c r="AS78" s="30"/>
    </row>
    <row r="79" spans="1:45" ht="15.75" x14ac:dyDescent="0.25">
      <c r="A79" s="4572" t="s">
        <v>899</v>
      </c>
      <c r="B79" s="4573"/>
      <c r="C79" s="4573"/>
      <c r="D79" s="4574"/>
      <c r="E79" s="4574"/>
      <c r="F79" s="4574"/>
      <c r="G79" s="2841"/>
      <c r="H79" s="2841"/>
      <c r="I79" s="2841"/>
      <c r="J79" s="2841"/>
      <c r="K79" s="2842"/>
      <c r="L79" s="2842"/>
      <c r="M79" s="302"/>
      <c r="N79" s="2831"/>
      <c r="O79" s="302"/>
      <c r="P79" s="302"/>
      <c r="Q79" s="302"/>
      <c r="R79" s="302"/>
      <c r="S79" s="302"/>
      <c r="T79" s="302"/>
      <c r="U79" s="302"/>
      <c r="V79" s="2831"/>
      <c r="W79" s="302"/>
      <c r="X79" s="302"/>
      <c r="Y79" s="302"/>
      <c r="Z79" s="302"/>
      <c r="AA79" s="302"/>
      <c r="AB79" s="302"/>
      <c r="AC79" s="302"/>
      <c r="AD79" s="302"/>
      <c r="AE79" s="302"/>
      <c r="AF79" s="302"/>
      <c r="AG79" s="302"/>
      <c r="AH79" s="302"/>
      <c r="AI79" s="302"/>
      <c r="AJ79" s="302"/>
      <c r="AK79" s="302"/>
      <c r="AL79" s="302"/>
      <c r="AM79" s="302"/>
      <c r="AN79" s="302"/>
      <c r="AO79" s="2826"/>
      <c r="AP79" s="2826"/>
      <c r="AQ79" s="73"/>
      <c r="AR79" s="73"/>
      <c r="AS79" s="73"/>
    </row>
    <row r="80" spans="1:45" ht="34.5" customHeight="1" x14ac:dyDescent="0.25">
      <c r="A80" s="7613" t="s">
        <v>900</v>
      </c>
      <c r="B80" s="7613"/>
      <c r="C80" s="7618" t="s">
        <v>901</v>
      </c>
      <c r="D80" s="7618"/>
      <c r="E80" s="7618" t="s">
        <v>902</v>
      </c>
      <c r="F80" s="7624"/>
      <c r="G80" s="7605" t="s">
        <v>903</v>
      </c>
      <c r="H80" s="7618"/>
      <c r="I80" s="7605" t="s">
        <v>904</v>
      </c>
      <c r="J80" s="7618"/>
      <c r="K80" s="931"/>
      <c r="L80" s="302"/>
      <c r="M80" s="302"/>
      <c r="N80" s="302"/>
      <c r="O80" s="302"/>
      <c r="P80" s="302"/>
      <c r="Q80" s="302"/>
      <c r="R80" s="302"/>
      <c r="S80" s="302"/>
      <c r="T80" s="302"/>
      <c r="U80" s="302"/>
      <c r="V80" s="302"/>
      <c r="W80" s="302"/>
      <c r="X80" s="4575"/>
      <c r="Y80" s="4576"/>
      <c r="Z80" s="4576"/>
      <c r="AA80" s="4576"/>
      <c r="AB80" s="4576"/>
      <c r="AC80" s="4576"/>
      <c r="AD80" s="302"/>
      <c r="AE80" s="302"/>
      <c r="AF80" s="302"/>
      <c r="AG80" s="302"/>
      <c r="AH80" s="302"/>
      <c r="AI80" s="302"/>
      <c r="AJ80" s="302"/>
      <c r="AK80" s="302"/>
      <c r="AL80" s="302"/>
      <c r="AM80" s="302"/>
      <c r="AN80" s="302"/>
      <c r="AO80" s="2826"/>
      <c r="AP80" s="2826"/>
      <c r="AQ80" s="73"/>
      <c r="AR80" s="73"/>
      <c r="AS80" s="73"/>
    </row>
    <row r="81" spans="1:45" ht="24.75" customHeight="1" x14ac:dyDescent="0.25">
      <c r="A81" s="7615"/>
      <c r="B81" s="7615"/>
      <c r="C81" s="4577" t="s">
        <v>905</v>
      </c>
      <c r="D81" s="4578" t="s">
        <v>906</v>
      </c>
      <c r="E81" s="4577" t="s">
        <v>905</v>
      </c>
      <c r="F81" s="4579" t="s">
        <v>906</v>
      </c>
      <c r="G81" s="4580" t="s">
        <v>905</v>
      </c>
      <c r="H81" s="4578" t="s">
        <v>906</v>
      </c>
      <c r="I81" s="4580" t="s">
        <v>905</v>
      </c>
      <c r="J81" s="4578" t="s">
        <v>906</v>
      </c>
      <c r="K81" s="931"/>
      <c r="L81" s="302"/>
      <c r="M81" s="302"/>
      <c r="N81" s="302"/>
      <c r="O81" s="302"/>
      <c r="P81" s="302"/>
      <c r="Q81" s="302"/>
      <c r="R81" s="302"/>
      <c r="S81" s="302"/>
      <c r="T81" s="302"/>
      <c r="U81" s="302"/>
      <c r="V81" s="302"/>
      <c r="W81" s="302"/>
      <c r="X81" s="4575"/>
      <c r="Y81" s="4576"/>
      <c r="Z81" s="4576"/>
      <c r="AA81" s="4576"/>
      <c r="AB81" s="4576"/>
      <c r="AC81" s="4576"/>
      <c r="AD81" s="302"/>
      <c r="AE81" s="302"/>
      <c r="AF81" s="302"/>
      <c r="AG81" s="302"/>
      <c r="AH81" s="302"/>
      <c r="AI81" s="302"/>
      <c r="AJ81" s="302"/>
      <c r="AK81" s="302"/>
      <c r="AL81" s="302"/>
      <c r="AM81" s="302"/>
      <c r="AN81" s="302"/>
      <c r="AO81" s="2826"/>
      <c r="AP81" s="2826"/>
      <c r="AQ81" s="73"/>
      <c r="AR81" s="73"/>
      <c r="AS81" s="73"/>
    </row>
    <row r="82" spans="1:45" ht="20.25" customHeight="1" x14ac:dyDescent="0.25">
      <c r="A82" s="7619" t="s">
        <v>907</v>
      </c>
      <c r="B82" s="7619"/>
      <c r="C82" s="4581"/>
      <c r="D82" s="762"/>
      <c r="E82" s="4581"/>
      <c r="F82" s="4582"/>
      <c r="G82" s="4583"/>
      <c r="H82" s="4584"/>
      <c r="I82" s="4583"/>
      <c r="J82" s="4584"/>
      <c r="K82" s="931"/>
      <c r="L82" s="302"/>
      <c r="M82" s="302"/>
      <c r="N82" s="302"/>
      <c r="O82" s="302"/>
      <c r="P82" s="302"/>
      <c r="Q82" s="302"/>
      <c r="R82" s="302"/>
      <c r="S82" s="302"/>
      <c r="T82" s="302"/>
      <c r="U82" s="302"/>
      <c r="V82" s="302"/>
      <c r="W82" s="302"/>
      <c r="X82" s="4585"/>
      <c r="Y82" s="4586"/>
      <c r="Z82" s="4586"/>
      <c r="AA82" s="4586"/>
      <c r="AB82" s="4586"/>
      <c r="AC82" s="4586"/>
      <c r="AD82" s="302"/>
      <c r="AE82" s="302"/>
      <c r="AF82" s="302"/>
      <c r="AG82" s="302"/>
      <c r="AH82" s="302"/>
      <c r="AI82" s="302"/>
      <c r="AJ82" s="302"/>
      <c r="AK82" s="302"/>
      <c r="AL82" s="302"/>
      <c r="AM82" s="302"/>
      <c r="AN82" s="302"/>
      <c r="AO82" s="2826"/>
      <c r="AP82" s="2826"/>
      <c r="AQ82" s="73"/>
      <c r="AR82" s="73"/>
      <c r="AS82" s="73"/>
    </row>
    <row r="83" spans="1:45" ht="20.25" customHeight="1" x14ac:dyDescent="0.25">
      <c r="A83" s="7620" t="s">
        <v>908</v>
      </c>
      <c r="B83" s="7620"/>
      <c r="C83" s="1835"/>
      <c r="D83" s="777"/>
      <c r="E83" s="1835"/>
      <c r="F83" s="1002"/>
      <c r="G83" s="1837"/>
      <c r="H83" s="777"/>
      <c r="I83" s="1837"/>
      <c r="J83" s="777"/>
      <c r="K83" s="931"/>
      <c r="L83" s="302"/>
      <c r="M83" s="302"/>
      <c r="N83" s="302"/>
      <c r="O83" s="302"/>
      <c r="P83" s="302"/>
      <c r="Q83" s="302"/>
      <c r="R83" s="302"/>
      <c r="S83" s="302"/>
      <c r="T83" s="302"/>
      <c r="U83" s="302"/>
      <c r="V83" s="302"/>
      <c r="W83" s="302"/>
      <c r="X83" s="4575"/>
      <c r="Y83" s="4576"/>
      <c r="Z83" s="4576"/>
      <c r="AA83" s="4576"/>
      <c r="AB83" s="4576"/>
      <c r="AC83" s="4576"/>
      <c r="AD83" s="302"/>
      <c r="AE83" s="302"/>
      <c r="AF83" s="302"/>
      <c r="AG83" s="302"/>
      <c r="AH83" s="302"/>
      <c r="AI83" s="302"/>
      <c r="AJ83" s="302"/>
      <c r="AK83" s="302"/>
      <c r="AL83" s="302"/>
      <c r="AM83" s="302"/>
      <c r="AN83" s="302"/>
      <c r="AO83" s="2826"/>
      <c r="AP83" s="2826"/>
      <c r="AQ83" s="73"/>
      <c r="AR83" s="73"/>
      <c r="AS83" s="73"/>
    </row>
    <row r="84" spans="1:45" ht="21" customHeight="1" x14ac:dyDescent="0.25">
      <c r="A84" s="7620" t="s">
        <v>909</v>
      </c>
      <c r="B84" s="7620"/>
      <c r="C84" s="1835"/>
      <c r="D84" s="777"/>
      <c r="E84" s="1835"/>
      <c r="F84" s="1002"/>
      <c r="G84" s="1837"/>
      <c r="H84" s="777"/>
      <c r="I84" s="1837"/>
      <c r="J84" s="777"/>
      <c r="K84" s="931"/>
      <c r="L84" s="302"/>
      <c r="M84" s="302"/>
      <c r="N84" s="302"/>
      <c r="O84" s="302"/>
      <c r="P84" s="302"/>
      <c r="Q84" s="302"/>
      <c r="R84" s="302"/>
      <c r="S84" s="302"/>
      <c r="T84" s="302"/>
      <c r="U84" s="302"/>
      <c r="V84" s="302"/>
      <c r="W84" s="302"/>
      <c r="X84" s="4575"/>
      <c r="Y84" s="4576"/>
      <c r="Z84" s="4576"/>
      <c r="AA84" s="4576"/>
      <c r="AB84" s="4576"/>
      <c r="AC84" s="4576"/>
      <c r="AD84" s="302"/>
      <c r="AE84" s="302"/>
      <c r="AF84" s="302"/>
      <c r="AG84" s="302"/>
      <c r="AH84" s="302"/>
      <c r="AI84" s="302"/>
      <c r="AJ84" s="302"/>
      <c r="AK84" s="302"/>
      <c r="AL84" s="302"/>
      <c r="AM84" s="302"/>
      <c r="AN84" s="302"/>
      <c r="AO84" s="2826"/>
      <c r="AP84" s="2826"/>
      <c r="AQ84" s="73"/>
      <c r="AR84" s="73"/>
      <c r="AS84" s="73"/>
    </row>
    <row r="85" spans="1:45" ht="24" customHeight="1" x14ac:dyDescent="0.25">
      <c r="A85" s="7621" t="s">
        <v>910</v>
      </c>
      <c r="B85" s="7621"/>
      <c r="C85" s="2022"/>
      <c r="D85" s="2035"/>
      <c r="E85" s="2022"/>
      <c r="F85" s="2177"/>
      <c r="G85" s="2023"/>
      <c r="H85" s="2035"/>
      <c r="I85" s="2023"/>
      <c r="J85" s="2035"/>
      <c r="K85" s="931"/>
      <c r="L85" s="302"/>
      <c r="M85" s="302"/>
      <c r="N85" s="302"/>
      <c r="O85" s="302"/>
      <c r="P85" s="302"/>
      <c r="Q85" s="302"/>
      <c r="R85" s="302"/>
      <c r="S85" s="302"/>
      <c r="T85" s="302"/>
      <c r="U85" s="302"/>
      <c r="V85" s="302"/>
      <c r="W85" s="302"/>
      <c r="X85" s="4575"/>
      <c r="Y85" s="4576"/>
      <c r="Z85" s="4576"/>
      <c r="AA85" s="4576"/>
      <c r="AB85" s="4576"/>
      <c r="AC85" s="4576"/>
      <c r="AD85" s="302"/>
      <c r="AE85" s="302"/>
      <c r="AF85" s="302"/>
      <c r="AG85" s="302"/>
      <c r="AH85" s="302"/>
      <c r="AI85" s="302"/>
      <c r="AJ85" s="302"/>
      <c r="AK85" s="302"/>
      <c r="AL85" s="302"/>
      <c r="AM85" s="302"/>
      <c r="AN85" s="302"/>
      <c r="AO85" s="2826"/>
      <c r="AP85" s="2826"/>
      <c r="AQ85" s="73"/>
      <c r="AR85" s="73"/>
      <c r="AS85" s="73"/>
    </row>
    <row r="86" spans="1:45" x14ac:dyDescent="0.25">
      <c r="A86" s="824" t="s">
        <v>911</v>
      </c>
      <c r="B86" s="4587"/>
      <c r="C86" s="4587"/>
      <c r="D86" s="4587"/>
      <c r="E86" s="2843"/>
      <c r="F86" s="2843"/>
      <c r="G86" s="2843"/>
      <c r="H86" s="2843"/>
      <c r="I86" s="2843"/>
      <c r="J86" s="2843"/>
      <c r="K86" s="2844"/>
      <c r="L86" s="2843"/>
      <c r="M86" s="2830"/>
      <c r="N86" s="2830"/>
      <c r="O86" s="302"/>
      <c r="P86" s="302"/>
      <c r="Q86" s="302"/>
      <c r="R86" s="302"/>
      <c r="S86" s="302"/>
      <c r="T86" s="302"/>
      <c r="U86" s="302"/>
      <c r="V86" s="4575"/>
      <c r="W86" s="4588"/>
      <c r="X86" s="4589"/>
      <c r="Y86" s="4589"/>
      <c r="Z86" s="4589"/>
      <c r="AA86" s="4589"/>
      <c r="AB86" s="4589"/>
      <c r="AC86" s="4589"/>
      <c r="AD86" s="302"/>
      <c r="AE86" s="302"/>
      <c r="AF86" s="302"/>
      <c r="AG86" s="302"/>
      <c r="AH86" s="4589"/>
      <c r="AI86" s="4589"/>
      <c r="AJ86" s="4589"/>
      <c r="AK86" s="4589"/>
      <c r="AL86" s="302"/>
      <c r="AM86" s="302"/>
      <c r="AN86" s="302"/>
      <c r="AO86" s="302"/>
      <c r="AP86" s="302"/>
      <c r="AQ86" s="84"/>
      <c r="AR86" s="84"/>
      <c r="AS86" s="84"/>
    </row>
    <row r="87" spans="1:45" ht="15.75" x14ac:dyDescent="0.25">
      <c r="A87" s="7613" t="s">
        <v>912</v>
      </c>
      <c r="B87" s="7613" t="s">
        <v>913</v>
      </c>
      <c r="C87" s="7622" t="s">
        <v>914</v>
      </c>
      <c r="D87" s="7598" t="s">
        <v>915</v>
      </c>
      <c r="E87" s="4590"/>
      <c r="F87" s="4591"/>
      <c r="G87" s="4592"/>
      <c r="H87" s="4592"/>
      <c r="I87" s="302"/>
      <c r="J87" s="302"/>
      <c r="K87" s="302"/>
      <c r="L87" s="302"/>
      <c r="M87" s="302"/>
      <c r="N87" s="302"/>
      <c r="O87" s="302"/>
      <c r="P87" s="302"/>
      <c r="Q87" s="2831"/>
      <c r="R87" s="302"/>
      <c r="S87" s="302"/>
      <c r="T87" s="302"/>
      <c r="U87" s="652"/>
      <c r="V87" s="4593"/>
      <c r="W87" s="4593"/>
      <c r="X87" s="4594"/>
      <c r="Y87" s="4594"/>
      <c r="Z87" s="4595"/>
      <c r="AA87" s="4595"/>
      <c r="AB87" s="4595"/>
      <c r="AC87" s="302"/>
      <c r="AD87" s="302"/>
      <c r="AE87" s="302"/>
      <c r="AF87" s="302"/>
      <c r="AG87" s="652"/>
      <c r="AH87" s="4593"/>
      <c r="AI87" s="4593"/>
      <c r="AJ87" s="4593"/>
      <c r="AK87" s="4596"/>
      <c r="AL87" s="84"/>
      <c r="AM87" s="84"/>
      <c r="AN87" s="84"/>
      <c r="AO87" s="84"/>
      <c r="AP87" s="84"/>
      <c r="AQ87" s="84"/>
      <c r="AR87" s="84"/>
      <c r="AS87" s="84"/>
    </row>
    <row r="88" spans="1:45" ht="30" customHeight="1" x14ac:dyDescent="0.25">
      <c r="A88" s="7615"/>
      <c r="B88" s="7615"/>
      <c r="C88" s="7623"/>
      <c r="D88" s="7610"/>
      <c r="E88" s="65"/>
      <c r="F88" s="302"/>
      <c r="G88" s="302"/>
      <c r="H88" s="2845"/>
      <c r="I88" s="2842"/>
      <c r="J88" s="2842"/>
      <c r="K88" s="302"/>
      <c r="L88" s="302"/>
      <c r="M88" s="302"/>
      <c r="N88" s="302"/>
      <c r="O88" s="302"/>
      <c r="P88" s="302"/>
      <c r="Q88" s="302"/>
      <c r="R88" s="302"/>
      <c r="S88" s="2831"/>
      <c r="T88" s="302"/>
      <c r="U88" s="302"/>
      <c r="V88" s="4589"/>
      <c r="W88" s="4593"/>
      <c r="X88" s="4593"/>
      <c r="Y88" s="4593"/>
      <c r="Z88" s="4593"/>
      <c r="AA88" s="4593"/>
      <c r="AB88" s="4589"/>
      <c r="AC88" s="302"/>
      <c r="AD88" s="302"/>
      <c r="AE88" s="302"/>
      <c r="AF88" s="302"/>
      <c r="AG88" s="302"/>
      <c r="AH88" s="4589"/>
      <c r="AI88" s="4593"/>
      <c r="AJ88" s="4593"/>
      <c r="AK88" s="4596"/>
      <c r="AL88" s="84"/>
      <c r="AM88" s="84"/>
      <c r="AN88" s="84"/>
      <c r="AO88" s="84"/>
      <c r="AP88" s="84"/>
      <c r="AQ88" s="84"/>
      <c r="AR88" s="84"/>
      <c r="AS88" s="84"/>
    </row>
    <row r="89" spans="1:45" ht="27" customHeight="1" x14ac:dyDescent="0.25">
      <c r="A89" s="2846" t="s">
        <v>916</v>
      </c>
      <c r="B89" s="4597"/>
      <c r="C89" s="4598"/>
      <c r="D89" s="4599"/>
      <c r="E89" s="65"/>
      <c r="F89" s="302"/>
      <c r="G89" s="302"/>
      <c r="H89" s="2845"/>
      <c r="I89" s="2842"/>
      <c r="J89" s="2842"/>
      <c r="K89" s="302"/>
      <c r="L89" s="302"/>
      <c r="M89" s="302"/>
      <c r="N89" s="302"/>
      <c r="O89" s="302"/>
      <c r="P89" s="302"/>
      <c r="Q89" s="302"/>
      <c r="R89" s="302"/>
      <c r="S89" s="2831"/>
      <c r="T89" s="302"/>
      <c r="U89" s="302"/>
      <c r="V89" s="4589"/>
      <c r="W89" s="4593"/>
      <c r="X89" s="4593"/>
      <c r="Y89" s="4593"/>
      <c r="Z89" s="4593"/>
      <c r="AA89" s="4593"/>
      <c r="AB89" s="4589"/>
      <c r="AC89" s="302"/>
      <c r="AD89" s="302"/>
      <c r="AE89" s="302"/>
      <c r="AF89" s="302"/>
      <c r="AG89" s="302"/>
      <c r="AH89" s="4589"/>
      <c r="AI89" s="4593"/>
      <c r="AJ89" s="4593"/>
      <c r="AK89" s="4596"/>
      <c r="AL89" s="84"/>
      <c r="AM89" s="84"/>
      <c r="AN89" s="84"/>
      <c r="AO89" s="84"/>
      <c r="AP89" s="84"/>
      <c r="AQ89" s="84"/>
      <c r="AR89" s="84"/>
      <c r="AS89" s="84"/>
    </row>
    <row r="90" spans="1:45" ht="61.5" customHeight="1" x14ac:dyDescent="0.25">
      <c r="A90" s="2847" t="s">
        <v>917</v>
      </c>
      <c r="B90" s="2848"/>
      <c r="C90" s="2849"/>
      <c r="D90" s="2850"/>
      <c r="E90" s="65"/>
      <c r="F90" s="302"/>
      <c r="G90" s="302"/>
      <c r="H90" s="2845"/>
      <c r="I90" s="2842"/>
      <c r="J90" s="2842"/>
      <c r="K90" s="302"/>
      <c r="L90" s="302"/>
      <c r="M90" s="302"/>
      <c r="N90" s="302"/>
      <c r="O90" s="302"/>
      <c r="P90" s="302"/>
      <c r="Q90" s="302"/>
      <c r="R90" s="302"/>
      <c r="S90" s="2831"/>
      <c r="T90" s="302"/>
      <c r="U90" s="302"/>
      <c r="V90" s="4589"/>
      <c r="W90" s="4593"/>
      <c r="X90" s="4593"/>
      <c r="Y90" s="4593"/>
      <c r="Z90" s="4593"/>
      <c r="AA90" s="4593"/>
      <c r="AB90" s="4589"/>
      <c r="AC90" s="302"/>
      <c r="AD90" s="302"/>
      <c r="AE90" s="302"/>
      <c r="AF90" s="302"/>
      <c r="AG90" s="302"/>
      <c r="AH90" s="4589"/>
      <c r="AI90" s="4593"/>
      <c r="AJ90" s="4593"/>
      <c r="AK90" s="4596"/>
      <c r="AL90" s="84"/>
      <c r="AM90" s="84"/>
      <c r="AN90" s="84"/>
      <c r="AO90" s="84"/>
      <c r="AP90" s="84"/>
      <c r="AQ90" s="84"/>
      <c r="AR90" s="84"/>
      <c r="AS90" s="84"/>
    </row>
    <row r="91" spans="1:45" ht="33.75" customHeight="1" x14ac:dyDescent="0.25">
      <c r="A91" s="2847" t="s">
        <v>918</v>
      </c>
      <c r="B91" s="2848"/>
      <c r="C91" s="2849"/>
      <c r="D91" s="2850"/>
      <c r="E91" s="65"/>
      <c r="F91" s="302"/>
      <c r="G91" s="302"/>
      <c r="H91" s="2845"/>
      <c r="I91" s="2842"/>
      <c r="J91" s="2842"/>
      <c r="K91" s="302"/>
      <c r="L91" s="302"/>
      <c r="M91" s="302"/>
      <c r="N91" s="302"/>
      <c r="O91" s="302"/>
      <c r="P91" s="302"/>
      <c r="Q91" s="302"/>
      <c r="R91" s="302"/>
      <c r="S91" s="2831"/>
      <c r="T91" s="302"/>
      <c r="U91" s="302"/>
      <c r="V91" s="4589"/>
      <c r="W91" s="4593"/>
      <c r="X91" s="4593"/>
      <c r="Y91" s="4593"/>
      <c r="Z91" s="4593"/>
      <c r="AA91" s="4593"/>
      <c r="AB91" s="4589"/>
      <c r="AC91" s="302"/>
      <c r="AD91" s="302"/>
      <c r="AE91" s="302"/>
      <c r="AF91" s="302"/>
      <c r="AG91" s="302"/>
      <c r="AH91" s="4589"/>
      <c r="AI91" s="4593"/>
      <c r="AJ91" s="4593"/>
      <c r="AK91" s="4596"/>
      <c r="AL91" s="84"/>
      <c r="AM91" s="84"/>
      <c r="AN91" s="84"/>
      <c r="AO91" s="84"/>
      <c r="AP91" s="84"/>
      <c r="AQ91" s="84"/>
      <c r="AR91" s="84"/>
      <c r="AS91" s="84"/>
    </row>
    <row r="92" spans="1:45" ht="56.25" customHeight="1" x14ac:dyDescent="0.25">
      <c r="A92" s="2851" t="s">
        <v>919</v>
      </c>
      <c r="B92" s="2848"/>
      <c r="C92" s="2849"/>
      <c r="D92" s="2850"/>
      <c r="E92" s="65"/>
      <c r="F92" s="302"/>
      <c r="G92" s="302"/>
      <c r="H92" s="2845"/>
      <c r="I92" s="2842"/>
      <c r="J92" s="2842"/>
      <c r="K92" s="302"/>
      <c r="L92" s="302"/>
      <c r="M92" s="302"/>
      <c r="N92" s="302"/>
      <c r="O92" s="302"/>
      <c r="P92" s="302"/>
      <c r="Q92" s="302"/>
      <c r="R92" s="302"/>
      <c r="S92" s="2831"/>
      <c r="T92" s="302"/>
      <c r="U92" s="302"/>
      <c r="V92" s="4589"/>
      <c r="W92" s="4593"/>
      <c r="X92" s="4593"/>
      <c r="Y92" s="4593"/>
      <c r="Z92" s="4593"/>
      <c r="AA92" s="4593"/>
      <c r="AB92" s="4589"/>
      <c r="AC92" s="302"/>
      <c r="AD92" s="302"/>
      <c r="AE92" s="302"/>
      <c r="AF92" s="302"/>
      <c r="AG92" s="302"/>
      <c r="AH92" s="4589"/>
      <c r="AI92" s="4593"/>
      <c r="AJ92" s="4593"/>
      <c r="AK92" s="4596"/>
      <c r="AL92" s="84"/>
      <c r="AM92" s="84"/>
      <c r="AN92" s="84"/>
      <c r="AO92" s="84"/>
      <c r="AP92" s="84"/>
      <c r="AQ92" s="84"/>
      <c r="AR92" s="84"/>
      <c r="AS92" s="84"/>
    </row>
    <row r="93" spans="1:45" ht="57.75" customHeight="1" x14ac:dyDescent="0.25">
      <c r="A93" s="2852" t="s">
        <v>920</v>
      </c>
      <c r="B93" s="2848"/>
      <c r="C93" s="2849"/>
      <c r="D93" s="2850"/>
      <c r="E93" s="65"/>
      <c r="F93" s="302"/>
      <c r="G93" s="302"/>
      <c r="H93" s="2845"/>
      <c r="I93" s="2842"/>
      <c r="J93" s="2842"/>
      <c r="K93" s="302"/>
      <c r="L93" s="302"/>
      <c r="M93" s="302"/>
      <c r="N93" s="302"/>
      <c r="O93" s="302"/>
      <c r="P93" s="302"/>
      <c r="Q93" s="302"/>
      <c r="R93" s="302"/>
      <c r="S93" s="2831"/>
      <c r="T93" s="302"/>
      <c r="U93" s="302"/>
      <c r="V93" s="4589"/>
      <c r="W93" s="4593"/>
      <c r="X93" s="4593"/>
      <c r="Y93" s="4593"/>
      <c r="Z93" s="4593"/>
      <c r="AA93" s="4593"/>
      <c r="AB93" s="4589"/>
      <c r="AC93" s="302"/>
      <c r="AD93" s="302"/>
      <c r="AE93" s="302"/>
      <c r="AF93" s="302"/>
      <c r="AG93" s="302"/>
      <c r="AH93" s="4589"/>
      <c r="AI93" s="4593"/>
      <c r="AJ93" s="4593"/>
      <c r="AK93" s="4596"/>
      <c r="AL93" s="84"/>
      <c r="AM93" s="84"/>
      <c r="AN93" s="84"/>
      <c r="AO93" s="84"/>
      <c r="AP93" s="84"/>
      <c r="AQ93" s="84"/>
      <c r="AR93" s="84"/>
      <c r="AS93" s="84"/>
    </row>
    <row r="94" spans="1:45" ht="62.25" customHeight="1" x14ac:dyDescent="0.25">
      <c r="A94" s="2852" t="s">
        <v>921</v>
      </c>
      <c r="B94" s="2853"/>
      <c r="C94" s="2849"/>
      <c r="D94" s="2850"/>
      <c r="E94" s="65"/>
      <c r="F94" s="302"/>
      <c r="G94" s="302"/>
      <c r="H94" s="2845"/>
      <c r="I94" s="2842"/>
      <c r="J94" s="2842"/>
      <c r="K94" s="302"/>
      <c r="L94" s="302"/>
      <c r="M94" s="302"/>
      <c r="N94" s="302"/>
      <c r="O94" s="302"/>
      <c r="P94" s="302"/>
      <c r="Q94" s="302"/>
      <c r="R94" s="302"/>
      <c r="S94" s="2831"/>
      <c r="T94" s="302"/>
      <c r="U94" s="302"/>
      <c r="V94" s="4589"/>
      <c r="W94" s="4593"/>
      <c r="X94" s="4593"/>
      <c r="Y94" s="4593"/>
      <c r="Z94" s="4593"/>
      <c r="AA94" s="4593"/>
      <c r="AB94" s="4589"/>
      <c r="AC94" s="302"/>
      <c r="AD94" s="302"/>
      <c r="AE94" s="302"/>
      <c r="AF94" s="302"/>
      <c r="AG94" s="302"/>
      <c r="AH94" s="4589"/>
      <c r="AI94" s="4593"/>
      <c r="AJ94" s="4600"/>
      <c r="AK94" s="4601"/>
      <c r="AL94" s="84"/>
      <c r="AM94" s="84"/>
      <c r="AN94" s="84"/>
      <c r="AO94" s="84"/>
      <c r="AP94" s="84"/>
      <c r="AQ94" s="84"/>
      <c r="AR94" s="84"/>
      <c r="AS94" s="84"/>
    </row>
    <row r="95" spans="1:45" ht="63" customHeight="1" x14ac:dyDescent="0.25">
      <c r="A95" s="4602" t="s">
        <v>922</v>
      </c>
      <c r="B95" s="2854"/>
      <c r="C95" s="2855"/>
      <c r="D95" s="2856"/>
      <c r="E95" s="65"/>
      <c r="F95" s="302"/>
      <c r="G95" s="302"/>
      <c r="H95" s="2845"/>
      <c r="I95" s="2842"/>
      <c r="J95" s="2842"/>
      <c r="K95" s="302"/>
      <c r="L95" s="302"/>
      <c r="M95" s="302"/>
      <c r="N95" s="302"/>
      <c r="O95" s="302"/>
      <c r="P95" s="302"/>
      <c r="Q95" s="302"/>
      <c r="R95" s="302"/>
      <c r="S95" s="2831"/>
      <c r="T95" s="302"/>
      <c r="U95" s="302"/>
      <c r="V95" s="4589"/>
      <c r="W95" s="4593"/>
      <c r="X95" s="4593"/>
      <c r="Y95" s="4593"/>
      <c r="Z95" s="4593"/>
      <c r="AA95" s="4593"/>
      <c r="AB95" s="4589"/>
      <c r="AC95" s="302"/>
      <c r="AD95" s="302"/>
      <c r="AE95" s="302"/>
      <c r="AF95" s="302"/>
      <c r="AG95" s="302"/>
      <c r="AH95" s="4589"/>
      <c r="AI95" s="4603"/>
      <c r="AJ95" s="4593"/>
      <c r="AK95" s="4596"/>
      <c r="AL95" s="4596"/>
      <c r="AM95" s="4596"/>
      <c r="AN95" s="4596"/>
      <c r="AO95" s="4596"/>
      <c r="AP95" s="4596"/>
      <c r="AQ95" s="4596"/>
      <c r="AR95" s="84"/>
      <c r="AS95" s="84"/>
    </row>
    <row r="96" spans="1:45" ht="15.75" x14ac:dyDescent="0.25">
      <c r="A96" s="4604" t="s">
        <v>923</v>
      </c>
      <c r="B96" s="2842"/>
      <c r="C96" s="2842"/>
      <c r="D96" s="2842"/>
      <c r="E96" s="2280"/>
      <c r="F96" s="2842"/>
      <c r="G96" s="2842"/>
      <c r="H96" s="302"/>
      <c r="I96" s="302"/>
      <c r="J96" s="302"/>
      <c r="K96" s="2845"/>
      <c r="L96" s="302"/>
      <c r="M96" s="302"/>
      <c r="N96" s="302"/>
      <c r="O96" s="302"/>
      <c r="P96" s="302"/>
      <c r="Q96" s="302"/>
      <c r="R96" s="302"/>
      <c r="S96" s="302"/>
      <c r="T96" s="302"/>
      <c r="U96" s="302"/>
      <c r="V96" s="4585"/>
      <c r="W96" s="4589"/>
      <c r="X96" s="4589"/>
      <c r="Y96" s="4589"/>
      <c r="Z96" s="4589"/>
      <c r="AA96" s="4589"/>
      <c r="AB96" s="4589"/>
      <c r="AC96" s="302"/>
      <c r="AD96" s="302"/>
      <c r="AE96" s="302"/>
      <c r="AF96" s="302"/>
      <c r="AG96" s="302"/>
      <c r="AH96" s="302"/>
      <c r="AI96" s="302"/>
      <c r="AJ96" s="4589"/>
      <c r="AK96" s="4589"/>
      <c r="AL96" s="4589"/>
      <c r="AM96" s="4589"/>
      <c r="AN96" s="4589"/>
      <c r="AO96" s="4589"/>
      <c r="AP96" s="4589"/>
      <c r="AQ96" s="4596"/>
      <c r="AR96" s="84"/>
      <c r="AS96" s="84"/>
    </row>
    <row r="97" spans="1:45" ht="22.5" customHeight="1" x14ac:dyDescent="0.25">
      <c r="A97" s="7613" t="s">
        <v>924</v>
      </c>
      <c r="B97" s="7613" t="s">
        <v>925</v>
      </c>
      <c r="C97" s="7604" t="s">
        <v>926</v>
      </c>
      <c r="D97" s="7605"/>
      <c r="E97" s="65"/>
      <c r="F97" s="302"/>
      <c r="G97" s="302"/>
      <c r="H97" s="302"/>
      <c r="I97" s="302"/>
      <c r="J97" s="2845"/>
      <c r="K97" s="2857"/>
      <c r="L97" s="2842"/>
      <c r="M97" s="302"/>
      <c r="N97" s="302"/>
      <c r="O97" s="302"/>
      <c r="P97" s="302"/>
      <c r="Q97" s="302"/>
      <c r="R97" s="302"/>
      <c r="S97" s="302"/>
      <c r="T97" s="302"/>
      <c r="U97" s="2831"/>
      <c r="V97" s="4589"/>
      <c r="W97" s="4589"/>
      <c r="X97" s="4589"/>
      <c r="Y97" s="4586"/>
      <c r="Z97" s="4586"/>
      <c r="AA97" s="4586"/>
      <c r="AB97" s="4586"/>
      <c r="AC97" s="4605"/>
      <c r="AD97" s="4589"/>
      <c r="AE97" s="302"/>
      <c r="AF97" s="302"/>
      <c r="AG97" s="302"/>
      <c r="AH97" s="302"/>
      <c r="AI97" s="302"/>
      <c r="AJ97" s="4589"/>
      <c r="AK97" s="4586"/>
      <c r="AL97" s="4586"/>
      <c r="AM97" s="4586"/>
      <c r="AN97" s="4586"/>
      <c r="AO97" s="4586"/>
      <c r="AP97" s="4586"/>
      <c r="AQ97" s="4596"/>
      <c r="AR97" s="84"/>
      <c r="AS97" s="84"/>
    </row>
    <row r="98" spans="1:45" ht="21" x14ac:dyDescent="0.25">
      <c r="A98" s="7615"/>
      <c r="B98" s="7615"/>
      <c r="C98" s="4577" t="s">
        <v>927</v>
      </c>
      <c r="D98" s="4606" t="s">
        <v>928</v>
      </c>
      <c r="E98" s="65"/>
      <c r="F98" s="302"/>
      <c r="G98" s="302"/>
      <c r="H98" s="302"/>
      <c r="I98" s="302"/>
      <c r="J98" s="2845"/>
      <c r="K98" s="2857"/>
      <c r="L98" s="2842"/>
      <c r="M98" s="302"/>
      <c r="N98" s="302"/>
      <c r="O98" s="302"/>
      <c r="P98" s="302"/>
      <c r="Q98" s="302"/>
      <c r="R98" s="302"/>
      <c r="S98" s="302"/>
      <c r="T98" s="302"/>
      <c r="U98" s="2831"/>
      <c r="V98" s="4589"/>
      <c r="W98" s="4589"/>
      <c r="X98" s="4589"/>
      <c r="Y98" s="4586"/>
      <c r="Z98" s="4586"/>
      <c r="AA98" s="4586"/>
      <c r="AB98" s="4586"/>
      <c r="AC98" s="4605"/>
      <c r="AD98" s="4589"/>
      <c r="AE98" s="302"/>
      <c r="AF98" s="302"/>
      <c r="AG98" s="302"/>
      <c r="AH98" s="302"/>
      <c r="AI98" s="302"/>
      <c r="AJ98" s="4589"/>
      <c r="AK98" s="4586"/>
      <c r="AL98" s="4586"/>
      <c r="AM98" s="4586"/>
      <c r="AN98" s="4586"/>
      <c r="AO98" s="4586"/>
      <c r="AP98" s="4586"/>
      <c r="AQ98" s="4596"/>
      <c r="AR98" s="84"/>
      <c r="AS98" s="84"/>
    </row>
    <row r="99" spans="1:45" ht="15.75" x14ac:dyDescent="0.25">
      <c r="A99" s="4556" t="s">
        <v>929</v>
      </c>
      <c r="B99" s="4607"/>
      <c r="C99" s="4562"/>
      <c r="D99" s="4563"/>
      <c r="E99" s="65"/>
      <c r="F99" s="302"/>
      <c r="G99" s="302"/>
      <c r="H99" s="302"/>
      <c r="I99" s="302"/>
      <c r="J99" s="2845"/>
      <c r="K99" s="2860"/>
      <c r="L99" s="2842"/>
      <c r="M99" s="302"/>
      <c r="N99" s="302"/>
      <c r="O99" s="302"/>
      <c r="P99" s="302"/>
      <c r="Q99" s="302"/>
      <c r="R99" s="302"/>
      <c r="S99" s="302"/>
      <c r="T99" s="302"/>
      <c r="U99" s="2831"/>
      <c r="V99" s="4589"/>
      <c r="W99" s="4589"/>
      <c r="X99" s="4589"/>
      <c r="Y99" s="4586"/>
      <c r="Z99" s="4586"/>
      <c r="AA99" s="4586"/>
      <c r="AB99" s="4586"/>
      <c r="AC99" s="4605"/>
      <c r="AD99" s="4589"/>
      <c r="AE99" s="302"/>
      <c r="AF99" s="302"/>
      <c r="AG99" s="302"/>
      <c r="AH99" s="302"/>
      <c r="AI99" s="302"/>
      <c r="AJ99" s="4589"/>
      <c r="AK99" s="4586"/>
      <c r="AL99" s="4586"/>
      <c r="AM99" s="4586"/>
      <c r="AN99" s="4586"/>
      <c r="AO99" s="4586"/>
      <c r="AP99" s="4586"/>
      <c r="AQ99" s="4596"/>
      <c r="AR99" s="84"/>
      <c r="AS99" s="84"/>
    </row>
    <row r="100" spans="1:45" ht="15.75" x14ac:dyDescent="0.25">
      <c r="A100" s="4429" t="s">
        <v>930</v>
      </c>
      <c r="B100" s="1906"/>
      <c r="C100" s="1923"/>
      <c r="D100" s="1925"/>
      <c r="E100" s="65"/>
      <c r="F100" s="302"/>
      <c r="G100" s="302"/>
      <c r="H100" s="302"/>
      <c r="I100" s="302"/>
      <c r="J100" s="2845"/>
      <c r="K100" s="2860"/>
      <c r="L100" s="2842"/>
      <c r="M100" s="302"/>
      <c r="N100" s="302"/>
      <c r="O100" s="302"/>
      <c r="P100" s="302"/>
      <c r="Q100" s="302"/>
      <c r="R100" s="302"/>
      <c r="S100" s="302"/>
      <c r="T100" s="302"/>
      <c r="U100" s="2831"/>
      <c r="V100" s="4589"/>
      <c r="W100" s="4589"/>
      <c r="X100" s="4589"/>
      <c r="Y100" s="4586"/>
      <c r="Z100" s="4586"/>
      <c r="AA100" s="4586"/>
      <c r="AB100" s="4586"/>
      <c r="AC100" s="4605"/>
      <c r="AD100" s="4589"/>
      <c r="AE100" s="302"/>
      <c r="AF100" s="302"/>
      <c r="AG100" s="302"/>
      <c r="AH100" s="302"/>
      <c r="AI100" s="302"/>
      <c r="AJ100" s="4589"/>
      <c r="AK100" s="4586"/>
      <c r="AL100" s="4586"/>
      <c r="AM100" s="4586"/>
      <c r="AN100" s="4586"/>
      <c r="AO100" s="4586"/>
      <c r="AP100" s="4586"/>
      <c r="AQ100" s="4596"/>
      <c r="AR100" s="84"/>
      <c r="AS100" s="84"/>
    </row>
    <row r="101" spans="1:45" ht="15.75" x14ac:dyDescent="0.25">
      <c r="A101" s="4429" t="s">
        <v>931</v>
      </c>
      <c r="B101" s="1906"/>
      <c r="C101" s="1923"/>
      <c r="D101" s="1925"/>
      <c r="E101" s="65"/>
      <c r="F101" s="302"/>
      <c r="G101" s="302"/>
      <c r="H101" s="302"/>
      <c r="I101" s="302"/>
      <c r="J101" s="302"/>
      <c r="K101" s="2861"/>
      <c r="L101" s="2842"/>
      <c r="M101" s="302"/>
      <c r="N101" s="302"/>
      <c r="O101" s="302"/>
      <c r="P101" s="302"/>
      <c r="Q101" s="302"/>
      <c r="R101" s="302"/>
      <c r="S101" s="302"/>
      <c r="T101" s="302"/>
      <c r="U101" s="2831"/>
      <c r="V101" s="4589"/>
      <c r="W101" s="4589"/>
      <c r="X101" s="4589"/>
      <c r="Y101" s="4586"/>
      <c r="Z101" s="4586"/>
      <c r="AA101" s="4586"/>
      <c r="AB101" s="4586"/>
      <c r="AC101" s="4605"/>
      <c r="AD101" s="4589"/>
      <c r="AE101" s="302"/>
      <c r="AF101" s="302"/>
      <c r="AG101" s="302"/>
      <c r="AH101" s="302"/>
      <c r="AI101" s="302"/>
      <c r="AJ101" s="4589"/>
      <c r="AK101" s="4586"/>
      <c r="AL101" s="4586"/>
      <c r="AM101" s="4586"/>
      <c r="AN101" s="4586"/>
      <c r="AO101" s="4586"/>
      <c r="AP101" s="4586"/>
      <c r="AQ101" s="4596"/>
      <c r="AR101" s="84"/>
      <c r="AS101" s="84"/>
    </row>
    <row r="102" spans="1:45" ht="15.75" x14ac:dyDescent="0.25">
      <c r="A102" s="4429" t="s">
        <v>3597</v>
      </c>
      <c r="B102" s="1906"/>
      <c r="C102" s="1923"/>
      <c r="D102" s="1925"/>
      <c r="E102" s="65"/>
      <c r="F102" s="302"/>
      <c r="G102" s="302"/>
      <c r="H102" s="302"/>
      <c r="I102" s="302"/>
      <c r="J102" s="302"/>
      <c r="K102" s="2861"/>
      <c r="L102" s="2842"/>
      <c r="M102" s="302"/>
      <c r="N102" s="302"/>
      <c r="O102" s="302"/>
      <c r="P102" s="302"/>
      <c r="Q102" s="302"/>
      <c r="R102" s="302"/>
      <c r="S102" s="302"/>
      <c r="T102" s="302"/>
      <c r="U102" s="2831"/>
      <c r="V102" s="4589"/>
      <c r="W102" s="4589"/>
      <c r="X102" s="4589"/>
      <c r="Y102" s="4586"/>
      <c r="Z102" s="4586"/>
      <c r="AA102" s="4586"/>
      <c r="AB102" s="4586"/>
      <c r="AC102" s="4605"/>
      <c r="AD102" s="4589"/>
      <c r="AE102" s="302"/>
      <c r="AF102" s="302"/>
      <c r="AG102" s="302"/>
      <c r="AH102" s="302"/>
      <c r="AI102" s="302"/>
      <c r="AJ102" s="4589"/>
      <c r="AK102" s="4586"/>
      <c r="AL102" s="4586"/>
      <c r="AM102" s="4586"/>
      <c r="AN102" s="4586"/>
      <c r="AO102" s="4586"/>
      <c r="AP102" s="4586"/>
      <c r="AQ102" s="4596"/>
      <c r="AR102" s="84"/>
      <c r="AS102" s="84"/>
    </row>
    <row r="103" spans="1:45" ht="15.75" x14ac:dyDescent="0.25">
      <c r="A103" s="4429" t="s">
        <v>932</v>
      </c>
      <c r="B103" s="1906"/>
      <c r="C103" s="1923"/>
      <c r="D103" s="1925"/>
      <c r="E103" s="65"/>
      <c r="F103" s="302"/>
      <c r="G103" s="302"/>
      <c r="H103" s="302"/>
      <c r="I103" s="302"/>
      <c r="J103" s="302"/>
      <c r="K103" s="2861"/>
      <c r="L103" s="2842"/>
      <c r="M103" s="302"/>
      <c r="N103" s="302"/>
      <c r="O103" s="302"/>
      <c r="P103" s="302"/>
      <c r="Q103" s="302"/>
      <c r="R103" s="302"/>
      <c r="S103" s="302"/>
      <c r="T103" s="302"/>
      <c r="U103" s="2831"/>
      <c r="V103" s="4589"/>
      <c r="W103" s="4589"/>
      <c r="X103" s="4589"/>
      <c r="Y103" s="4586"/>
      <c r="Z103" s="4586"/>
      <c r="AA103" s="4586"/>
      <c r="AB103" s="4586"/>
      <c r="AC103" s="4605"/>
      <c r="AD103" s="4589"/>
      <c r="AE103" s="302"/>
      <c r="AF103" s="302"/>
      <c r="AG103" s="302"/>
      <c r="AH103" s="302"/>
      <c r="AI103" s="302"/>
      <c r="AJ103" s="4589"/>
      <c r="AK103" s="4586"/>
      <c r="AL103" s="4586"/>
      <c r="AM103" s="4586"/>
      <c r="AN103" s="4586"/>
      <c r="AO103" s="4586"/>
      <c r="AP103" s="4586"/>
      <c r="AQ103" s="4596"/>
      <c r="AR103" s="84"/>
      <c r="AS103" s="84"/>
    </row>
    <row r="104" spans="1:45" ht="15.75" x14ac:dyDescent="0.25">
      <c r="A104" s="4608" t="s">
        <v>50</v>
      </c>
      <c r="B104" s="4609">
        <f>SUM(B99:B103)</f>
        <v>0</v>
      </c>
      <c r="C104" s="4610">
        <f>SUM(C99:C103)</f>
        <v>0</v>
      </c>
      <c r="D104" s="4611">
        <f>SUM(D99:D103)</f>
        <v>0</v>
      </c>
      <c r="E104" s="65"/>
      <c r="F104" s="302"/>
      <c r="G104" s="302"/>
      <c r="H104" s="302"/>
      <c r="I104" s="302"/>
      <c r="J104" s="302"/>
      <c r="K104" s="2861"/>
      <c r="L104" s="2842"/>
      <c r="M104" s="302"/>
      <c r="N104" s="302"/>
      <c r="O104" s="302"/>
      <c r="P104" s="302"/>
      <c r="Q104" s="302"/>
      <c r="R104" s="302"/>
      <c r="S104" s="302"/>
      <c r="T104" s="302"/>
      <c r="U104" s="2831"/>
      <c r="V104" s="4589"/>
      <c r="W104" s="4589"/>
      <c r="X104" s="4589"/>
      <c r="Y104" s="4586"/>
      <c r="Z104" s="4586"/>
      <c r="AA104" s="4586"/>
      <c r="AB104" s="4586"/>
      <c r="AC104" s="4605"/>
      <c r="AD104" s="4589"/>
      <c r="AE104" s="302"/>
      <c r="AF104" s="302"/>
      <c r="AG104" s="302"/>
      <c r="AH104" s="302"/>
      <c r="AI104" s="302"/>
      <c r="AJ104" s="4589"/>
      <c r="AK104" s="4586"/>
      <c r="AL104" s="4586"/>
      <c r="AM104" s="4586"/>
      <c r="AN104" s="4586"/>
      <c r="AO104" s="4586"/>
      <c r="AP104" s="4586"/>
      <c r="AQ104" s="4596"/>
      <c r="AR104" s="84"/>
      <c r="AS104" s="84"/>
    </row>
    <row r="105" spans="1:45" x14ac:dyDescent="0.25">
      <c r="A105" s="4612" t="s">
        <v>3598</v>
      </c>
      <c r="B105" s="652"/>
      <c r="C105" s="652"/>
      <c r="D105" s="652"/>
      <c r="E105" s="4613"/>
      <c r="F105" s="4613"/>
      <c r="G105" s="4614"/>
      <c r="H105" s="4614"/>
      <c r="I105" s="4614"/>
      <c r="J105" s="4614"/>
      <c r="K105" s="4615"/>
      <c r="L105" s="4616"/>
      <c r="M105" s="4616"/>
      <c r="N105" s="302"/>
      <c r="O105" s="302"/>
      <c r="P105" s="302"/>
      <c r="Q105" s="302"/>
      <c r="R105" s="302"/>
      <c r="S105" s="302"/>
      <c r="T105" s="302"/>
      <c r="U105" s="4585"/>
      <c r="V105" s="4589"/>
      <c r="W105" s="4589"/>
      <c r="X105" s="4589"/>
      <c r="Y105" s="4589"/>
      <c r="Z105" s="4589"/>
      <c r="AA105" s="4589"/>
      <c r="AB105" s="4617"/>
      <c r="AC105" s="4589"/>
      <c r="AD105" s="302"/>
      <c r="AE105" s="302"/>
      <c r="AF105" s="302"/>
      <c r="AG105" s="302"/>
      <c r="AH105" s="302"/>
      <c r="AI105" s="4589"/>
      <c r="AJ105" s="4589"/>
      <c r="AK105" s="4589"/>
      <c r="AL105" s="4589"/>
      <c r="AM105" s="4589"/>
      <c r="AN105" s="4589"/>
      <c r="AO105" s="4589"/>
      <c r="AP105" s="4596"/>
      <c r="AQ105" s="84"/>
      <c r="AR105" s="84"/>
      <c r="AS105" s="84"/>
    </row>
    <row r="106" spans="1:45" x14ac:dyDescent="0.25">
      <c r="A106" s="7625" t="s">
        <v>168</v>
      </c>
      <c r="B106" s="7560" t="s">
        <v>861</v>
      </c>
      <c r="C106" s="7561"/>
      <c r="D106" s="7562"/>
      <c r="E106" s="7628" t="s">
        <v>862</v>
      </c>
      <c r="F106" s="7629"/>
      <c r="G106" s="7629"/>
      <c r="H106" s="7629"/>
      <c r="I106" s="7629"/>
      <c r="J106" s="7629"/>
      <c r="K106" s="7629"/>
      <c r="L106" s="7629"/>
      <c r="M106" s="7629"/>
      <c r="N106" s="4618"/>
      <c r="O106" s="302"/>
      <c r="P106" s="302"/>
      <c r="Q106" s="302"/>
      <c r="R106" s="302"/>
      <c r="S106" s="302"/>
      <c r="T106" s="302"/>
      <c r="U106" s="302"/>
      <c r="V106" s="2831"/>
      <c r="W106" s="302"/>
      <c r="X106" s="302"/>
      <c r="Y106" s="302"/>
      <c r="Z106" s="302"/>
      <c r="AA106" s="302"/>
      <c r="AB106" s="302"/>
      <c r="AC106" s="302"/>
      <c r="AD106" s="302"/>
      <c r="AE106" s="302"/>
      <c r="AF106" s="302"/>
      <c r="AG106" s="302"/>
      <c r="AH106" s="302"/>
      <c r="AI106" s="302"/>
      <c r="AJ106" s="4589"/>
      <c r="AK106" s="4589"/>
      <c r="AL106" s="4589"/>
      <c r="AM106" s="4589"/>
      <c r="AN106" s="4589"/>
      <c r="AO106" s="4589"/>
      <c r="AP106" s="4589"/>
      <c r="AQ106" s="4596"/>
      <c r="AR106" s="84"/>
      <c r="AS106" s="84"/>
    </row>
    <row r="107" spans="1:45" x14ac:dyDescent="0.25">
      <c r="A107" s="7626"/>
      <c r="B107" s="7628"/>
      <c r="C107" s="7629"/>
      <c r="D107" s="7630"/>
      <c r="E107" s="6581" t="s">
        <v>740</v>
      </c>
      <c r="F107" s="6583"/>
      <c r="G107" s="6581" t="s">
        <v>510</v>
      </c>
      <c r="H107" s="6583"/>
      <c r="I107" s="6581" t="s">
        <v>511</v>
      </c>
      <c r="J107" s="6583"/>
      <c r="K107" s="6581" t="s">
        <v>72</v>
      </c>
      <c r="L107" s="6583"/>
      <c r="M107" s="6581" t="s">
        <v>14</v>
      </c>
      <c r="N107" s="6583"/>
      <c r="O107" s="302"/>
      <c r="P107" s="302"/>
      <c r="Q107" s="302"/>
      <c r="R107" s="302"/>
      <c r="S107" s="302"/>
      <c r="T107" s="302"/>
      <c r="U107" s="302"/>
      <c r="V107" s="302"/>
      <c r="W107" s="2831"/>
      <c r="X107" s="302"/>
      <c r="Y107" s="302"/>
      <c r="Z107" s="302"/>
      <c r="AA107" s="302"/>
      <c r="AB107" s="302"/>
      <c r="AC107" s="302"/>
      <c r="AD107" s="302"/>
      <c r="AE107" s="302"/>
      <c r="AF107" s="302"/>
      <c r="AG107" s="302"/>
      <c r="AH107" s="302"/>
      <c r="AI107" s="302"/>
      <c r="AJ107" s="4589"/>
      <c r="AK107" s="4589"/>
      <c r="AL107" s="4589"/>
      <c r="AM107" s="4589"/>
      <c r="AN107" s="4589"/>
      <c r="AO107" s="4589"/>
      <c r="AP107" s="4589"/>
      <c r="AQ107" s="4596"/>
      <c r="AR107" s="84"/>
      <c r="AS107" s="84"/>
    </row>
    <row r="108" spans="1:45" ht="21.75" customHeight="1" x14ac:dyDescent="0.25">
      <c r="A108" s="7627"/>
      <c r="B108" s="4619" t="s">
        <v>55</v>
      </c>
      <c r="C108" s="4620" t="s">
        <v>81</v>
      </c>
      <c r="D108" s="4621" t="s">
        <v>56</v>
      </c>
      <c r="E108" s="4533" t="s">
        <v>81</v>
      </c>
      <c r="F108" s="4534" t="s">
        <v>56</v>
      </c>
      <c r="G108" s="4533" t="s">
        <v>81</v>
      </c>
      <c r="H108" s="4534" t="s">
        <v>56</v>
      </c>
      <c r="I108" s="4533" t="s">
        <v>81</v>
      </c>
      <c r="J108" s="4534" t="s">
        <v>56</v>
      </c>
      <c r="K108" s="4533" t="s">
        <v>81</v>
      </c>
      <c r="L108" s="4534" t="s">
        <v>56</v>
      </c>
      <c r="M108" s="4533" t="s">
        <v>81</v>
      </c>
      <c r="N108" s="4534" t="s">
        <v>56</v>
      </c>
      <c r="O108" s="4622"/>
      <c r="P108" s="302"/>
      <c r="Q108" s="2861"/>
      <c r="R108" s="302"/>
      <c r="S108" s="302"/>
      <c r="T108" s="302"/>
      <c r="U108" s="302"/>
      <c r="V108" s="302"/>
      <c r="W108" s="302"/>
      <c r="X108" s="302"/>
      <c r="Y108" s="302"/>
      <c r="Z108" s="302"/>
      <c r="AA108" s="2831"/>
      <c r="AB108" s="302"/>
      <c r="AC108" s="302"/>
      <c r="AD108" s="302"/>
      <c r="AE108" s="302"/>
      <c r="AF108" s="302"/>
      <c r="AG108" s="302"/>
      <c r="AH108" s="302"/>
      <c r="AI108" s="302"/>
      <c r="AJ108" s="302"/>
      <c r="AK108" s="302"/>
      <c r="AL108" s="302"/>
      <c r="AM108" s="302"/>
      <c r="AN108" s="302"/>
      <c r="AO108" s="302"/>
      <c r="AP108" s="302"/>
      <c r="AQ108" s="84"/>
      <c r="AR108" s="84"/>
      <c r="AS108" s="84"/>
    </row>
    <row r="109" spans="1:45" ht="48" customHeight="1" x14ac:dyDescent="0.25">
      <c r="A109" s="4623" t="s">
        <v>933</v>
      </c>
      <c r="B109" s="4624">
        <f>SUM(C109:D109)</f>
        <v>0</v>
      </c>
      <c r="C109" s="4625">
        <f>SUM(E109+G109+I109+K109+M109)</f>
        <v>0</v>
      </c>
      <c r="D109" s="4559">
        <f>SUM(F109+H109+J109+L109+N109)</f>
        <v>0</v>
      </c>
      <c r="E109" s="4598"/>
      <c r="F109" s="4599"/>
      <c r="G109" s="4598"/>
      <c r="H109" s="4599"/>
      <c r="I109" s="4598"/>
      <c r="J109" s="4626"/>
      <c r="K109" s="4598"/>
      <c r="L109" s="4626"/>
      <c r="M109" s="4627"/>
      <c r="N109" s="4626"/>
      <c r="O109" s="4628"/>
      <c r="P109" s="302"/>
      <c r="Q109" s="2861"/>
      <c r="R109" s="302"/>
      <c r="S109" s="302"/>
      <c r="T109" s="302"/>
      <c r="U109" s="302"/>
      <c r="V109" s="302"/>
      <c r="W109" s="302"/>
      <c r="X109" s="302"/>
      <c r="Y109" s="302"/>
      <c r="Z109" s="302"/>
      <c r="AA109" s="2831"/>
      <c r="AB109" s="302"/>
      <c r="AC109" s="302"/>
      <c r="AD109" s="302"/>
      <c r="AE109" s="302"/>
      <c r="AF109" s="302"/>
      <c r="AG109" s="302"/>
      <c r="AH109" s="302"/>
      <c r="AI109" s="302"/>
      <c r="AJ109" s="302"/>
      <c r="AK109" s="302"/>
      <c r="AL109" s="302"/>
      <c r="AM109" s="302"/>
      <c r="AN109" s="302"/>
      <c r="AO109" s="302"/>
      <c r="AP109" s="302"/>
      <c r="AQ109" s="84"/>
      <c r="AR109" s="84"/>
      <c r="AS109" s="84"/>
    </row>
    <row r="110" spans="1:45" ht="55.5" customHeight="1" x14ac:dyDescent="0.25">
      <c r="A110" s="3907" t="s">
        <v>934</v>
      </c>
      <c r="B110" s="4629">
        <f>SUM(C110:D110)</f>
        <v>0</v>
      </c>
      <c r="C110" s="4630">
        <f>SUM(E110+G110+I110+K110+M110)</f>
        <v>0</v>
      </c>
      <c r="D110" s="4317">
        <f>SUM(F110+H110+J110+L110+N110)</f>
        <v>0</v>
      </c>
      <c r="E110" s="4631"/>
      <c r="F110" s="4632"/>
      <c r="G110" s="4631"/>
      <c r="H110" s="4633"/>
      <c r="I110" s="4631"/>
      <c r="J110" s="4632"/>
      <c r="K110" s="4631"/>
      <c r="L110" s="4632"/>
      <c r="M110" s="2865"/>
      <c r="N110" s="4633"/>
      <c r="O110" s="4628"/>
      <c r="P110" s="302"/>
      <c r="Q110" s="2861"/>
      <c r="R110" s="302"/>
      <c r="S110" s="302"/>
      <c r="T110" s="302"/>
      <c r="U110" s="302"/>
      <c r="V110" s="302"/>
      <c r="W110" s="302"/>
      <c r="X110" s="302"/>
      <c r="Y110" s="302"/>
      <c r="Z110" s="302"/>
      <c r="AA110" s="2831"/>
      <c r="AB110" s="302"/>
      <c r="AC110" s="302"/>
      <c r="AD110" s="302"/>
      <c r="AE110" s="302"/>
      <c r="AF110" s="302"/>
      <c r="AG110" s="302"/>
      <c r="AH110" s="302"/>
      <c r="AI110" s="302"/>
      <c r="AJ110" s="302"/>
      <c r="AK110" s="302"/>
      <c r="AL110" s="302"/>
      <c r="AM110" s="302"/>
      <c r="AN110" s="302"/>
      <c r="AO110" s="302"/>
      <c r="AP110" s="302"/>
      <c r="AQ110" s="84"/>
      <c r="AR110" s="84"/>
      <c r="AS110" s="84"/>
    </row>
    <row r="111" spans="1:45" x14ac:dyDescent="0.25">
      <c r="A111" s="4612" t="s">
        <v>935</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4438"/>
      <c r="AM111" s="84"/>
      <c r="AN111" s="84"/>
      <c r="AO111" s="84"/>
      <c r="AP111" s="84"/>
      <c r="AQ111" s="84"/>
      <c r="AR111" s="84"/>
      <c r="AS111" s="84"/>
    </row>
    <row r="112" spans="1:45" ht="15" customHeight="1" x14ac:dyDescent="0.25">
      <c r="A112" s="7625" t="s">
        <v>168</v>
      </c>
      <c r="B112" s="7560" t="s">
        <v>861</v>
      </c>
      <c r="C112" s="7561"/>
      <c r="D112" s="7562"/>
      <c r="E112" s="6581" t="s">
        <v>862</v>
      </c>
      <c r="F112" s="7602"/>
      <c r="G112" s="7602"/>
      <c r="H112" s="7602"/>
      <c r="I112" s="7602"/>
      <c r="J112" s="7602"/>
      <c r="K112" s="7602"/>
      <c r="L112" s="7602"/>
      <c r="M112" s="7602"/>
      <c r="N112" s="7602"/>
      <c r="O112" s="7602"/>
      <c r="P112" s="7602"/>
      <c r="Q112" s="7602"/>
      <c r="R112" s="7602"/>
      <c r="S112" s="7602"/>
      <c r="T112" s="7602"/>
      <c r="U112" s="7602"/>
      <c r="V112" s="7602"/>
      <c r="W112" s="7602"/>
      <c r="X112" s="7602"/>
      <c r="Y112" s="7602"/>
      <c r="Z112" s="7602"/>
      <c r="AA112" s="7602"/>
      <c r="AB112" s="7602"/>
      <c r="AC112" s="7602"/>
      <c r="AD112" s="7602"/>
      <c r="AE112" s="7602"/>
      <c r="AF112" s="7602"/>
      <c r="AG112" s="7602"/>
      <c r="AH112" s="7602"/>
      <c r="AI112" s="7602"/>
      <c r="AJ112" s="7602"/>
      <c r="AK112" s="7602"/>
      <c r="AL112" s="7603"/>
      <c r="AM112" s="7226" t="s">
        <v>54</v>
      </c>
      <c r="AN112" s="84"/>
      <c r="AO112" s="84"/>
      <c r="AP112" s="84"/>
      <c r="AQ112" s="84"/>
      <c r="AR112" s="84"/>
      <c r="AS112" s="84"/>
    </row>
    <row r="113" spans="1:45" x14ac:dyDescent="0.25">
      <c r="A113" s="7626"/>
      <c r="B113" s="7631"/>
      <c r="C113" s="7564"/>
      <c r="D113" s="7632"/>
      <c r="E113" s="6581" t="s">
        <v>740</v>
      </c>
      <c r="F113" s="6583"/>
      <c r="G113" s="6581" t="s">
        <v>510</v>
      </c>
      <c r="H113" s="6583"/>
      <c r="I113" s="6581" t="s">
        <v>511</v>
      </c>
      <c r="J113" s="6583"/>
      <c r="K113" s="6581" t="s">
        <v>72</v>
      </c>
      <c r="L113" s="6583"/>
      <c r="M113" s="6581" t="s">
        <v>14</v>
      </c>
      <c r="N113" s="6583"/>
      <c r="O113" s="6576" t="s">
        <v>15</v>
      </c>
      <c r="P113" s="6578"/>
      <c r="Q113" s="6576" t="s">
        <v>16</v>
      </c>
      <c r="R113" s="6578"/>
      <c r="S113" s="6576" t="s">
        <v>17</v>
      </c>
      <c r="T113" s="6578"/>
      <c r="U113" s="6576" t="s">
        <v>18</v>
      </c>
      <c r="V113" s="6578"/>
      <c r="W113" s="6576" t="s">
        <v>19</v>
      </c>
      <c r="X113" s="6578"/>
      <c r="Y113" s="6576" t="s">
        <v>20</v>
      </c>
      <c r="Z113" s="6578"/>
      <c r="AA113" s="6576" t="s">
        <v>21</v>
      </c>
      <c r="AB113" s="6578"/>
      <c r="AC113" s="6576" t="s">
        <v>22</v>
      </c>
      <c r="AD113" s="6578"/>
      <c r="AE113" s="6576" t="s">
        <v>23</v>
      </c>
      <c r="AF113" s="6578"/>
      <c r="AG113" s="6576" t="s">
        <v>24</v>
      </c>
      <c r="AH113" s="6578"/>
      <c r="AI113" s="6576" t="s">
        <v>25</v>
      </c>
      <c r="AJ113" s="6578"/>
      <c r="AK113" s="6576" t="s">
        <v>26</v>
      </c>
      <c r="AL113" s="7606"/>
      <c r="AM113" s="7227"/>
      <c r="AN113" s="84"/>
      <c r="AO113" s="84"/>
      <c r="AP113" s="84"/>
      <c r="AQ113" s="84"/>
      <c r="AR113" s="84"/>
      <c r="AS113" s="84"/>
    </row>
    <row r="114" spans="1:45" ht="24.75" customHeight="1" x14ac:dyDescent="0.25">
      <c r="A114" s="7627"/>
      <c r="B114" s="4619" t="s">
        <v>55</v>
      </c>
      <c r="C114" s="4620" t="s">
        <v>81</v>
      </c>
      <c r="D114" s="4437" t="s">
        <v>56</v>
      </c>
      <c r="E114" s="4533" t="s">
        <v>81</v>
      </c>
      <c r="F114" s="4534" t="s">
        <v>56</v>
      </c>
      <c r="G114" s="4533" t="s">
        <v>81</v>
      </c>
      <c r="H114" s="4534" t="s">
        <v>56</v>
      </c>
      <c r="I114" s="4533" t="s">
        <v>81</v>
      </c>
      <c r="J114" s="4534" t="s">
        <v>56</v>
      </c>
      <c r="K114" s="4533" t="s">
        <v>81</v>
      </c>
      <c r="L114" s="4534" t="s">
        <v>56</v>
      </c>
      <c r="M114" s="4533" t="s">
        <v>81</v>
      </c>
      <c r="N114" s="4534" t="s">
        <v>56</v>
      </c>
      <c r="O114" s="4533" t="s">
        <v>81</v>
      </c>
      <c r="P114" s="4432" t="s">
        <v>56</v>
      </c>
      <c r="Q114" s="4533" t="s">
        <v>81</v>
      </c>
      <c r="R114" s="4432" t="s">
        <v>56</v>
      </c>
      <c r="S114" s="4533" t="s">
        <v>81</v>
      </c>
      <c r="T114" s="4432" t="s">
        <v>56</v>
      </c>
      <c r="U114" s="4533" t="s">
        <v>81</v>
      </c>
      <c r="V114" s="4432" t="s">
        <v>56</v>
      </c>
      <c r="W114" s="4533" t="s">
        <v>81</v>
      </c>
      <c r="X114" s="4432" t="s">
        <v>56</v>
      </c>
      <c r="Y114" s="4533" t="s">
        <v>81</v>
      </c>
      <c r="Z114" s="4432" t="s">
        <v>56</v>
      </c>
      <c r="AA114" s="4533" t="s">
        <v>81</v>
      </c>
      <c r="AB114" s="4432" t="s">
        <v>56</v>
      </c>
      <c r="AC114" s="4533" t="s">
        <v>81</v>
      </c>
      <c r="AD114" s="4432" t="s">
        <v>56</v>
      </c>
      <c r="AE114" s="4533" t="s">
        <v>81</v>
      </c>
      <c r="AF114" s="4432" t="s">
        <v>56</v>
      </c>
      <c r="AG114" s="4533" t="s">
        <v>81</v>
      </c>
      <c r="AH114" s="4432" t="s">
        <v>56</v>
      </c>
      <c r="AI114" s="4533" t="s">
        <v>81</v>
      </c>
      <c r="AJ114" s="4432" t="s">
        <v>56</v>
      </c>
      <c r="AK114" s="4533" t="s">
        <v>81</v>
      </c>
      <c r="AL114" s="2791" t="s">
        <v>56</v>
      </c>
      <c r="AM114" s="7633"/>
      <c r="AN114" s="84"/>
      <c r="AO114" s="84"/>
      <c r="AP114" s="84"/>
      <c r="AQ114" s="84"/>
      <c r="AR114" s="84"/>
      <c r="AS114" s="84"/>
    </row>
    <row r="115" spans="1:45" ht="42" customHeight="1" x14ac:dyDescent="0.25">
      <c r="A115" s="4634" t="s">
        <v>936</v>
      </c>
      <c r="B115" s="4635">
        <f>SUM(C115:D115)</f>
        <v>0</v>
      </c>
      <c r="C115" s="4636">
        <f>+E115+G115+I115+K115+M115+O115+Q115+S115+U115+W115+Y115+AA115+AC115+AE115+AG115+AI115+AK115</f>
        <v>0</v>
      </c>
      <c r="D115" s="4541">
        <f>+F115+H115+J115+L115+N115+P115+R115+T115+V115+X115+Z115+AB115+AD115+AF115+AH115+AJ115+AL115</f>
        <v>0</v>
      </c>
      <c r="E115" s="4637"/>
      <c r="F115" s="4638"/>
      <c r="G115" s="4637"/>
      <c r="H115" s="4638"/>
      <c r="I115" s="4637"/>
      <c r="J115" s="4639"/>
      <c r="K115" s="4637"/>
      <c r="L115" s="4639"/>
      <c r="M115" s="4640"/>
      <c r="N115" s="4639"/>
      <c r="O115" s="4640"/>
      <c r="P115" s="4639"/>
      <c r="Q115" s="4640"/>
      <c r="R115" s="4639"/>
      <c r="S115" s="4640"/>
      <c r="T115" s="4639"/>
      <c r="U115" s="4640"/>
      <c r="V115" s="4639"/>
      <c r="W115" s="4640"/>
      <c r="X115" s="4639"/>
      <c r="Y115" s="4640"/>
      <c r="Z115" s="4639"/>
      <c r="AA115" s="4640"/>
      <c r="AB115" s="4639"/>
      <c r="AC115" s="4640"/>
      <c r="AD115" s="4639"/>
      <c r="AE115" s="4640"/>
      <c r="AF115" s="4639"/>
      <c r="AG115" s="4640"/>
      <c r="AH115" s="4639"/>
      <c r="AI115" s="4640"/>
      <c r="AJ115" s="4639"/>
      <c r="AK115" s="4640"/>
      <c r="AL115" s="4641"/>
      <c r="AM115" s="4638"/>
      <c r="AN115" s="933" t="str">
        <f>CA115&amp;CB115</f>
        <v/>
      </c>
      <c r="AO115" s="84"/>
      <c r="AP115" s="84"/>
      <c r="AQ115" s="84"/>
      <c r="AR115" s="84"/>
      <c r="AS115" s="84"/>
    </row>
    <row r="116" spans="1:45" ht="18.75" customHeight="1" x14ac:dyDescent="0.25">
      <c r="A116" s="2819" t="s">
        <v>3599</v>
      </c>
      <c r="B116" s="4438"/>
      <c r="C116" s="4438"/>
      <c r="D116" s="84"/>
      <c r="E116" s="4438"/>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row>
    <row r="117" spans="1:45" x14ac:dyDescent="0.25">
      <c r="A117" s="6574" t="s">
        <v>937</v>
      </c>
      <c r="B117" s="6576" t="s">
        <v>938</v>
      </c>
      <c r="C117" s="6577"/>
      <c r="D117" s="7606"/>
      <c r="E117" s="7634" t="s">
        <v>939</v>
      </c>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row>
    <row r="118" spans="1:45" ht="21" customHeight="1" x14ac:dyDescent="0.25">
      <c r="A118" s="6575"/>
      <c r="B118" s="4642" t="s">
        <v>940</v>
      </c>
      <c r="C118" s="4642" t="s">
        <v>941</v>
      </c>
      <c r="D118" s="4643" t="s">
        <v>942</v>
      </c>
      <c r="E118" s="7635"/>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row>
    <row r="119" spans="1:45" ht="27.75" customHeight="1" x14ac:dyDescent="0.25">
      <c r="A119" s="4644" t="s">
        <v>50</v>
      </c>
      <c r="B119" s="4637"/>
      <c r="C119" s="4637"/>
      <c r="D119" s="4645"/>
      <c r="E119" s="4646"/>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row>
    <row r="120" spans="1:45" ht="15.75" x14ac:dyDescent="0.25">
      <c r="A120" s="4647" t="s">
        <v>3600</v>
      </c>
      <c r="B120" s="652"/>
      <c r="C120" s="652"/>
      <c r="D120" s="84"/>
      <c r="E120" s="84"/>
      <c r="F120" s="84"/>
      <c r="G120" s="84"/>
      <c r="H120" s="2868"/>
      <c r="I120" s="2868"/>
      <c r="J120" s="2869"/>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row>
    <row r="121" spans="1:45" x14ac:dyDescent="0.25">
      <c r="A121" s="7625" t="s">
        <v>168</v>
      </c>
      <c r="B121" s="7560" t="s">
        <v>861</v>
      </c>
      <c r="C121" s="7561"/>
      <c r="D121" s="7562"/>
      <c r="E121" s="6581"/>
      <c r="F121" s="7602"/>
      <c r="G121" s="7602"/>
      <c r="H121" s="7602"/>
      <c r="I121" s="7602"/>
      <c r="J121" s="6583"/>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row>
    <row r="122" spans="1:45" ht="23.25" customHeight="1" x14ac:dyDescent="0.25">
      <c r="A122" s="7626"/>
      <c r="B122" s="7631"/>
      <c r="C122" s="7564"/>
      <c r="D122" s="7632"/>
      <c r="E122" s="6581" t="s">
        <v>943</v>
      </c>
      <c r="F122" s="6583"/>
      <c r="G122" s="6581" t="s">
        <v>3601</v>
      </c>
      <c r="H122" s="6583"/>
      <c r="I122" s="6581" t="s">
        <v>3602</v>
      </c>
      <c r="J122" s="6583"/>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row>
    <row r="123" spans="1:45" ht="24" customHeight="1" x14ac:dyDescent="0.25">
      <c r="A123" s="7627"/>
      <c r="B123" s="4619" t="s">
        <v>55</v>
      </c>
      <c r="C123" s="4620" t="s">
        <v>81</v>
      </c>
      <c r="D123" s="4437" t="s">
        <v>56</v>
      </c>
      <c r="E123" s="4533" t="s">
        <v>81</v>
      </c>
      <c r="F123" s="4534" t="s">
        <v>56</v>
      </c>
      <c r="G123" s="4533" t="s">
        <v>81</v>
      </c>
      <c r="H123" s="4534" t="s">
        <v>56</v>
      </c>
      <c r="I123" s="4533" t="s">
        <v>81</v>
      </c>
      <c r="J123" s="4534" t="s">
        <v>56</v>
      </c>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row>
    <row r="124" spans="1:45" ht="60" customHeight="1" x14ac:dyDescent="0.25">
      <c r="A124" s="4623" t="s">
        <v>3603</v>
      </c>
      <c r="B124" s="4624">
        <f>SUM(C124:D124)</f>
        <v>0</v>
      </c>
      <c r="C124" s="4625">
        <f t="shared" ref="C124:D126" si="12">+E124+G124+I124</f>
        <v>0</v>
      </c>
      <c r="D124" s="4559">
        <f t="shared" si="12"/>
        <v>0</v>
      </c>
      <c r="E124" s="4598"/>
      <c r="F124" s="4599"/>
      <c r="G124" s="4598"/>
      <c r="H124" s="4599"/>
      <c r="I124" s="4598"/>
      <c r="J124" s="4626"/>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row>
    <row r="125" spans="1:45" ht="60" customHeight="1" x14ac:dyDescent="0.25">
      <c r="A125" s="2870" t="s">
        <v>3604</v>
      </c>
      <c r="B125" s="2871">
        <f>SUM(C125:D125)</f>
        <v>0</v>
      </c>
      <c r="C125" s="769">
        <f t="shared" si="12"/>
        <v>0</v>
      </c>
      <c r="D125" s="4648">
        <f t="shared" si="12"/>
        <v>0</v>
      </c>
      <c r="E125" s="288"/>
      <c r="F125" s="4649"/>
      <c r="G125" s="288"/>
      <c r="H125" s="4649"/>
      <c r="I125" s="288"/>
      <c r="J125" s="291"/>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row>
    <row r="126" spans="1:45" ht="61.5" customHeight="1" x14ac:dyDescent="0.25">
      <c r="A126" s="4426" t="s">
        <v>3605</v>
      </c>
      <c r="B126" s="4650">
        <f>SUM(C126:D126)</f>
        <v>0</v>
      </c>
      <c r="C126" s="4630">
        <f t="shared" si="12"/>
        <v>0</v>
      </c>
      <c r="D126" s="4317">
        <f t="shared" si="12"/>
        <v>0</v>
      </c>
      <c r="E126" s="4651"/>
      <c r="F126" s="4632"/>
      <c r="G126" s="4651"/>
      <c r="H126" s="4652"/>
      <c r="I126" s="4651"/>
      <c r="J126" s="4632"/>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row>
    <row r="127" spans="1:45" ht="15.75" x14ac:dyDescent="0.25">
      <c r="A127" s="4653" t="s">
        <v>3606</v>
      </c>
      <c r="B127" s="4654"/>
      <c r="C127" s="2873"/>
      <c r="D127" s="2873"/>
      <c r="E127" s="84"/>
      <c r="F127" s="2874"/>
      <c r="G127" s="2875"/>
      <c r="H127" s="2875"/>
      <c r="I127" s="4438"/>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row>
    <row r="128" spans="1:45" ht="27.75" customHeight="1" x14ac:dyDescent="0.25">
      <c r="A128" s="7562" t="s">
        <v>168</v>
      </c>
      <c r="B128" s="7625" t="s">
        <v>50</v>
      </c>
      <c r="C128" s="7560" t="s">
        <v>944</v>
      </c>
      <c r="D128" s="7562"/>
      <c r="E128" s="7560" t="s">
        <v>945</v>
      </c>
      <c r="F128" s="7562"/>
      <c r="G128" s="6581" t="s">
        <v>946</v>
      </c>
      <c r="H128" s="7602"/>
      <c r="I128" s="6583"/>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row>
    <row r="129" spans="1:45" ht="42" x14ac:dyDescent="0.25">
      <c r="A129" s="7565"/>
      <c r="B129" s="7627"/>
      <c r="C129" s="4533" t="s">
        <v>81</v>
      </c>
      <c r="D129" s="4655" t="s">
        <v>56</v>
      </c>
      <c r="E129" s="4535" t="s">
        <v>947</v>
      </c>
      <c r="F129" s="4534" t="s">
        <v>948</v>
      </c>
      <c r="G129" s="4535" t="s">
        <v>949</v>
      </c>
      <c r="H129" s="4656" t="s">
        <v>950</v>
      </c>
      <c r="I129" s="4534" t="s">
        <v>951</v>
      </c>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row>
    <row r="130" spans="1:45" ht="21" x14ac:dyDescent="0.25">
      <c r="A130" s="4657" t="s">
        <v>3607</v>
      </c>
      <c r="B130" s="4658">
        <f>SUM(C130:D130)</f>
        <v>0</v>
      </c>
      <c r="C130" s="4659"/>
      <c r="D130" s="4639"/>
      <c r="E130" s="4659"/>
      <c r="F130" s="4638"/>
      <c r="G130" s="4659"/>
      <c r="H130" s="4659"/>
      <c r="I130" s="4638"/>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row>
    <row r="131" spans="1:45" x14ac:dyDescent="0.25">
      <c r="A131" s="2878" t="s">
        <v>952</v>
      </c>
      <c r="B131" s="4438"/>
      <c r="C131" s="4438"/>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row>
    <row r="132" spans="1:45" ht="15" customHeight="1" x14ac:dyDescent="0.25">
      <c r="A132" s="7625" t="s">
        <v>168</v>
      </c>
      <c r="B132" s="7625" t="s">
        <v>4</v>
      </c>
      <c r="C132" s="7560" t="s">
        <v>861</v>
      </c>
      <c r="D132" s="7561"/>
      <c r="E132" s="7562"/>
      <c r="F132" s="6581" t="s">
        <v>862</v>
      </c>
      <c r="G132" s="7602"/>
      <c r="H132" s="7602"/>
      <c r="I132" s="7602"/>
      <c r="J132" s="7602"/>
      <c r="K132" s="7602"/>
      <c r="L132" s="7602"/>
      <c r="M132" s="7602"/>
      <c r="N132" s="7602"/>
      <c r="O132" s="7602"/>
      <c r="P132" s="7602"/>
      <c r="Q132" s="7602"/>
      <c r="R132" s="7602"/>
      <c r="S132" s="7602"/>
      <c r="T132" s="7602"/>
      <c r="U132" s="7602"/>
      <c r="V132" s="7602"/>
      <c r="W132" s="7602"/>
      <c r="X132" s="7602"/>
      <c r="Y132" s="7602"/>
      <c r="Z132" s="7602"/>
      <c r="AA132" s="7602"/>
      <c r="AB132" s="7602"/>
      <c r="AC132" s="7602"/>
      <c r="AD132" s="7602"/>
      <c r="AE132" s="7602"/>
      <c r="AF132" s="7602"/>
      <c r="AG132" s="7602"/>
      <c r="AH132" s="7602"/>
      <c r="AI132" s="7602"/>
      <c r="AJ132" s="7602"/>
      <c r="AK132" s="7602"/>
      <c r="AL132" s="7602"/>
      <c r="AM132" s="7603"/>
      <c r="AN132" s="7504" t="s">
        <v>52</v>
      </c>
      <c r="AO132" s="7226" t="s">
        <v>54</v>
      </c>
      <c r="AP132" s="7504" t="s">
        <v>112</v>
      </c>
      <c r="AQ132" s="7504" t="s">
        <v>111</v>
      </c>
      <c r="AR132" s="7504" t="s">
        <v>3563</v>
      </c>
      <c r="AS132" s="7504" t="s">
        <v>3564</v>
      </c>
    </row>
    <row r="133" spans="1:45" x14ac:dyDescent="0.25">
      <c r="A133" s="7626"/>
      <c r="B133" s="7626"/>
      <c r="C133" s="7563"/>
      <c r="D133" s="7564"/>
      <c r="E133" s="7565"/>
      <c r="F133" s="6581" t="s">
        <v>740</v>
      </c>
      <c r="G133" s="6583"/>
      <c r="H133" s="6581" t="s">
        <v>510</v>
      </c>
      <c r="I133" s="6583"/>
      <c r="J133" s="6581" t="s">
        <v>511</v>
      </c>
      <c r="K133" s="6583"/>
      <c r="L133" s="6581" t="s">
        <v>72</v>
      </c>
      <c r="M133" s="6583"/>
      <c r="N133" s="6581" t="s">
        <v>14</v>
      </c>
      <c r="O133" s="6583"/>
      <c r="P133" s="6576" t="s">
        <v>15</v>
      </c>
      <c r="Q133" s="6578"/>
      <c r="R133" s="6576" t="s">
        <v>16</v>
      </c>
      <c r="S133" s="6578"/>
      <c r="T133" s="6576" t="s">
        <v>17</v>
      </c>
      <c r="U133" s="6578"/>
      <c r="V133" s="6576" t="s">
        <v>18</v>
      </c>
      <c r="W133" s="6578"/>
      <c r="X133" s="6576" t="s">
        <v>19</v>
      </c>
      <c r="Y133" s="6578"/>
      <c r="Z133" s="6576" t="s">
        <v>20</v>
      </c>
      <c r="AA133" s="6578"/>
      <c r="AB133" s="6576" t="s">
        <v>21</v>
      </c>
      <c r="AC133" s="6578"/>
      <c r="AD133" s="6576" t="s">
        <v>22</v>
      </c>
      <c r="AE133" s="6578"/>
      <c r="AF133" s="6576" t="s">
        <v>23</v>
      </c>
      <c r="AG133" s="6578"/>
      <c r="AH133" s="6576" t="s">
        <v>24</v>
      </c>
      <c r="AI133" s="6578"/>
      <c r="AJ133" s="6576" t="s">
        <v>25</v>
      </c>
      <c r="AK133" s="6578"/>
      <c r="AL133" s="6576" t="s">
        <v>26</v>
      </c>
      <c r="AM133" s="7606"/>
      <c r="AN133" s="7569"/>
      <c r="AO133" s="7227"/>
      <c r="AP133" s="7569"/>
      <c r="AQ133" s="7569"/>
      <c r="AR133" s="7569"/>
      <c r="AS133" s="7569"/>
    </row>
    <row r="134" spans="1:45" x14ac:dyDescent="0.25">
      <c r="A134" s="7627"/>
      <c r="B134" s="7627"/>
      <c r="C134" s="4554" t="s">
        <v>55</v>
      </c>
      <c r="D134" s="4660" t="s">
        <v>81</v>
      </c>
      <c r="E134" s="4432" t="s">
        <v>56</v>
      </c>
      <c r="F134" s="4533" t="s">
        <v>81</v>
      </c>
      <c r="G134" s="4432" t="s">
        <v>56</v>
      </c>
      <c r="H134" s="4533" t="s">
        <v>81</v>
      </c>
      <c r="I134" s="4432" t="s">
        <v>56</v>
      </c>
      <c r="J134" s="4533" t="s">
        <v>81</v>
      </c>
      <c r="K134" s="4432" t="s">
        <v>56</v>
      </c>
      <c r="L134" s="4533" t="s">
        <v>81</v>
      </c>
      <c r="M134" s="4432" t="s">
        <v>56</v>
      </c>
      <c r="N134" s="4533" t="s">
        <v>81</v>
      </c>
      <c r="O134" s="4432" t="s">
        <v>56</v>
      </c>
      <c r="P134" s="4533" t="s">
        <v>81</v>
      </c>
      <c r="Q134" s="4432" t="s">
        <v>56</v>
      </c>
      <c r="R134" s="4533" t="s">
        <v>81</v>
      </c>
      <c r="S134" s="4432" t="s">
        <v>56</v>
      </c>
      <c r="T134" s="4533" t="s">
        <v>81</v>
      </c>
      <c r="U134" s="4432" t="s">
        <v>56</v>
      </c>
      <c r="V134" s="4533" t="s">
        <v>81</v>
      </c>
      <c r="W134" s="4432" t="s">
        <v>56</v>
      </c>
      <c r="X134" s="4533" t="s">
        <v>81</v>
      </c>
      <c r="Y134" s="4432" t="s">
        <v>56</v>
      </c>
      <c r="Z134" s="4533" t="s">
        <v>81</v>
      </c>
      <c r="AA134" s="4432" t="s">
        <v>56</v>
      </c>
      <c r="AB134" s="4533" t="s">
        <v>81</v>
      </c>
      <c r="AC134" s="4432" t="s">
        <v>56</v>
      </c>
      <c r="AD134" s="4533" t="s">
        <v>81</v>
      </c>
      <c r="AE134" s="4432" t="s">
        <v>56</v>
      </c>
      <c r="AF134" s="4533" t="s">
        <v>81</v>
      </c>
      <c r="AG134" s="4432" t="s">
        <v>56</v>
      </c>
      <c r="AH134" s="4533" t="s">
        <v>81</v>
      </c>
      <c r="AI134" s="4432" t="s">
        <v>56</v>
      </c>
      <c r="AJ134" s="4533" t="s">
        <v>81</v>
      </c>
      <c r="AK134" s="4432" t="s">
        <v>56</v>
      </c>
      <c r="AL134" s="4533" t="s">
        <v>81</v>
      </c>
      <c r="AM134" s="2791" t="s">
        <v>56</v>
      </c>
      <c r="AN134" s="6655"/>
      <c r="AO134" s="7633"/>
      <c r="AP134" s="6655"/>
      <c r="AQ134" s="6655"/>
      <c r="AR134" s="6655"/>
      <c r="AS134" s="6655"/>
    </row>
    <row r="135" spans="1:45" x14ac:dyDescent="0.25">
      <c r="A135" s="6574" t="s">
        <v>953</v>
      </c>
      <c r="B135" s="4661" t="s">
        <v>33</v>
      </c>
      <c r="C135" s="4557">
        <f t="shared" ref="C135:C147" si="13">SUM(D135+E135)</f>
        <v>0</v>
      </c>
      <c r="D135" s="4662">
        <f t="shared" ref="D135:E147" si="14">SUM(F135+H135+J135+L135+N135+P135+R135+T135+V135+X135+Z135+AB135+AD135+AF135+AH135+AJ135+AL135)</f>
        <v>0</v>
      </c>
      <c r="E135" s="4559">
        <f t="shared" si="14"/>
        <v>0</v>
      </c>
      <c r="F135" s="4562"/>
      <c r="G135" s="4563"/>
      <c r="H135" s="4562"/>
      <c r="I135" s="4563"/>
      <c r="J135" s="4562"/>
      <c r="K135" s="4663"/>
      <c r="L135" s="4562"/>
      <c r="M135" s="4663"/>
      <c r="N135" s="4562"/>
      <c r="O135" s="4663"/>
      <c r="P135" s="4562"/>
      <c r="Q135" s="4663"/>
      <c r="R135" s="4562"/>
      <c r="S135" s="4663"/>
      <c r="T135" s="4562"/>
      <c r="U135" s="4663"/>
      <c r="V135" s="4562"/>
      <c r="W135" s="4663"/>
      <c r="X135" s="4562"/>
      <c r="Y135" s="4663"/>
      <c r="Z135" s="4562"/>
      <c r="AA135" s="4663"/>
      <c r="AB135" s="4562"/>
      <c r="AC135" s="4663"/>
      <c r="AD135" s="4562"/>
      <c r="AE135" s="4663"/>
      <c r="AF135" s="4562"/>
      <c r="AG135" s="4663"/>
      <c r="AH135" s="4562"/>
      <c r="AI135" s="4663"/>
      <c r="AJ135" s="4562"/>
      <c r="AK135" s="4663"/>
      <c r="AL135" s="4565"/>
      <c r="AM135" s="4664"/>
      <c r="AN135" s="4563"/>
      <c r="AO135" s="4563"/>
      <c r="AP135" s="4563"/>
      <c r="AQ135" s="4563"/>
      <c r="AR135" s="4563"/>
      <c r="AS135" s="4563"/>
    </row>
    <row r="136" spans="1:45" x14ac:dyDescent="0.25">
      <c r="A136" s="7558"/>
      <c r="B136" s="2793" t="s">
        <v>395</v>
      </c>
      <c r="C136" s="1992">
        <f t="shared" si="13"/>
        <v>0</v>
      </c>
      <c r="D136" s="4444">
        <f t="shared" si="14"/>
        <v>0</v>
      </c>
      <c r="E136" s="2794">
        <f t="shared" si="14"/>
        <v>0</v>
      </c>
      <c r="F136" s="1923"/>
      <c r="G136" s="1925"/>
      <c r="H136" s="1923"/>
      <c r="I136" s="1925"/>
      <c r="J136" s="1923"/>
      <c r="K136" s="63"/>
      <c r="L136" s="1923"/>
      <c r="M136" s="63"/>
      <c r="N136" s="1923"/>
      <c r="O136" s="63"/>
      <c r="P136" s="1923"/>
      <c r="Q136" s="63"/>
      <c r="R136" s="1923"/>
      <c r="S136" s="63"/>
      <c r="T136" s="1923"/>
      <c r="U136" s="63"/>
      <c r="V136" s="1923"/>
      <c r="W136" s="63"/>
      <c r="X136" s="1923"/>
      <c r="Y136" s="63"/>
      <c r="Z136" s="1923"/>
      <c r="AA136" s="63"/>
      <c r="AB136" s="1923"/>
      <c r="AC136" s="63"/>
      <c r="AD136" s="1923"/>
      <c r="AE136" s="63"/>
      <c r="AF136" s="1923"/>
      <c r="AG136" s="63"/>
      <c r="AH136" s="1923"/>
      <c r="AI136" s="63"/>
      <c r="AJ136" s="1923"/>
      <c r="AK136" s="63"/>
      <c r="AL136" s="2342"/>
      <c r="AM136" s="43"/>
      <c r="AN136" s="1925"/>
      <c r="AO136" s="1925"/>
      <c r="AP136" s="1925"/>
      <c r="AQ136" s="1925"/>
      <c r="AR136" s="1925"/>
      <c r="AS136" s="1925"/>
    </row>
    <row r="137" spans="1:45" x14ac:dyDescent="0.25">
      <c r="A137" s="7558"/>
      <c r="B137" s="2793" t="s">
        <v>76</v>
      </c>
      <c r="C137" s="1992">
        <f t="shared" si="13"/>
        <v>0</v>
      </c>
      <c r="D137" s="4444">
        <f t="shared" si="14"/>
        <v>0</v>
      </c>
      <c r="E137" s="2794">
        <f t="shared" si="14"/>
        <v>0</v>
      </c>
      <c r="F137" s="1923"/>
      <c r="G137" s="1925"/>
      <c r="H137" s="1923"/>
      <c r="I137" s="1925"/>
      <c r="J137" s="1923"/>
      <c r="K137" s="63"/>
      <c r="L137" s="1923"/>
      <c r="M137" s="63"/>
      <c r="N137" s="1923"/>
      <c r="O137" s="63"/>
      <c r="P137" s="1923"/>
      <c r="Q137" s="63"/>
      <c r="R137" s="1923"/>
      <c r="S137" s="63"/>
      <c r="T137" s="1923"/>
      <c r="U137" s="63"/>
      <c r="V137" s="1923"/>
      <c r="W137" s="63"/>
      <c r="X137" s="1923"/>
      <c r="Y137" s="63"/>
      <c r="Z137" s="1923"/>
      <c r="AA137" s="63"/>
      <c r="AB137" s="1923"/>
      <c r="AC137" s="63"/>
      <c r="AD137" s="1923"/>
      <c r="AE137" s="63"/>
      <c r="AF137" s="1923"/>
      <c r="AG137" s="63"/>
      <c r="AH137" s="1923"/>
      <c r="AI137" s="63"/>
      <c r="AJ137" s="1923"/>
      <c r="AK137" s="63"/>
      <c r="AL137" s="2342"/>
      <c r="AM137" s="43"/>
      <c r="AN137" s="1925"/>
      <c r="AO137" s="1925"/>
      <c r="AP137" s="1925"/>
      <c r="AQ137" s="1925"/>
      <c r="AR137" s="1925"/>
      <c r="AS137" s="1925"/>
    </row>
    <row r="138" spans="1:45" x14ac:dyDescent="0.25">
      <c r="A138" s="7558"/>
      <c r="B138" s="2793" t="s">
        <v>35</v>
      </c>
      <c r="C138" s="1992">
        <f t="shared" si="13"/>
        <v>0</v>
      </c>
      <c r="D138" s="4444">
        <f t="shared" si="14"/>
        <v>0</v>
      </c>
      <c r="E138" s="2794">
        <f t="shared" si="14"/>
        <v>0</v>
      </c>
      <c r="F138" s="1923"/>
      <c r="G138" s="1925"/>
      <c r="H138" s="1923"/>
      <c r="I138" s="1925"/>
      <c r="J138" s="1923"/>
      <c r="K138" s="63"/>
      <c r="L138" s="1923"/>
      <c r="M138" s="63"/>
      <c r="N138" s="1923"/>
      <c r="O138" s="63"/>
      <c r="P138" s="1923"/>
      <c r="Q138" s="63"/>
      <c r="R138" s="1923"/>
      <c r="S138" s="63"/>
      <c r="T138" s="1923"/>
      <c r="U138" s="63"/>
      <c r="V138" s="1923"/>
      <c r="W138" s="63"/>
      <c r="X138" s="1923"/>
      <c r="Y138" s="63"/>
      <c r="Z138" s="1923"/>
      <c r="AA138" s="63"/>
      <c r="AB138" s="1923"/>
      <c r="AC138" s="63"/>
      <c r="AD138" s="1923"/>
      <c r="AE138" s="63"/>
      <c r="AF138" s="1923"/>
      <c r="AG138" s="63"/>
      <c r="AH138" s="1923"/>
      <c r="AI138" s="63"/>
      <c r="AJ138" s="1923"/>
      <c r="AK138" s="63"/>
      <c r="AL138" s="2342"/>
      <c r="AM138" s="43"/>
      <c r="AN138" s="1925"/>
      <c r="AO138" s="1925"/>
      <c r="AP138" s="1925"/>
      <c r="AQ138" s="1925"/>
      <c r="AR138" s="1925"/>
      <c r="AS138" s="1925"/>
    </row>
    <row r="139" spans="1:45" x14ac:dyDescent="0.25">
      <c r="A139" s="7558"/>
      <c r="B139" s="2793" t="s">
        <v>399</v>
      </c>
      <c r="C139" s="1992">
        <f t="shared" si="13"/>
        <v>0</v>
      </c>
      <c r="D139" s="4444">
        <f t="shared" si="14"/>
        <v>0</v>
      </c>
      <c r="E139" s="2794">
        <f t="shared" si="14"/>
        <v>0</v>
      </c>
      <c r="F139" s="1923"/>
      <c r="G139" s="1925"/>
      <c r="H139" s="1923"/>
      <c r="I139" s="1925"/>
      <c r="J139" s="1923"/>
      <c r="K139" s="63"/>
      <c r="L139" s="1923"/>
      <c r="M139" s="63"/>
      <c r="N139" s="1923"/>
      <c r="O139" s="63"/>
      <c r="P139" s="1923"/>
      <c r="Q139" s="63"/>
      <c r="R139" s="1923"/>
      <c r="S139" s="63"/>
      <c r="T139" s="1923"/>
      <c r="U139" s="63"/>
      <c r="V139" s="1923"/>
      <c r="W139" s="63"/>
      <c r="X139" s="1923"/>
      <c r="Y139" s="63"/>
      <c r="Z139" s="1923"/>
      <c r="AA139" s="63"/>
      <c r="AB139" s="1923"/>
      <c r="AC139" s="63"/>
      <c r="AD139" s="1923"/>
      <c r="AE139" s="63"/>
      <c r="AF139" s="1923"/>
      <c r="AG139" s="63"/>
      <c r="AH139" s="1923"/>
      <c r="AI139" s="63"/>
      <c r="AJ139" s="1923"/>
      <c r="AK139" s="63"/>
      <c r="AL139" s="2342"/>
      <c r="AM139" s="43"/>
      <c r="AN139" s="1925"/>
      <c r="AO139" s="1925"/>
      <c r="AP139" s="1925"/>
      <c r="AQ139" s="1925"/>
      <c r="AR139" s="1925"/>
      <c r="AS139" s="1925"/>
    </row>
    <row r="140" spans="1:45" ht="25.5" customHeight="1" x14ac:dyDescent="0.25">
      <c r="A140" s="7558"/>
      <c r="B140" s="2793" t="s">
        <v>407</v>
      </c>
      <c r="C140" s="1992">
        <f t="shared" si="13"/>
        <v>0</v>
      </c>
      <c r="D140" s="4444">
        <f t="shared" si="14"/>
        <v>0</v>
      </c>
      <c r="E140" s="2794">
        <f t="shared" si="14"/>
        <v>0</v>
      </c>
      <c r="F140" s="1923"/>
      <c r="G140" s="1925"/>
      <c r="H140" s="1923"/>
      <c r="I140" s="1925"/>
      <c r="J140" s="1923"/>
      <c r="K140" s="63"/>
      <c r="L140" s="1923"/>
      <c r="M140" s="63"/>
      <c r="N140" s="1923"/>
      <c r="O140" s="63"/>
      <c r="P140" s="1923"/>
      <c r="Q140" s="63"/>
      <c r="R140" s="1923"/>
      <c r="S140" s="63"/>
      <c r="T140" s="1923"/>
      <c r="U140" s="63"/>
      <c r="V140" s="1923"/>
      <c r="W140" s="63"/>
      <c r="X140" s="1923"/>
      <c r="Y140" s="63"/>
      <c r="Z140" s="1923"/>
      <c r="AA140" s="63"/>
      <c r="AB140" s="1923"/>
      <c r="AC140" s="63"/>
      <c r="AD140" s="1923"/>
      <c r="AE140" s="63"/>
      <c r="AF140" s="1923"/>
      <c r="AG140" s="63"/>
      <c r="AH140" s="1923"/>
      <c r="AI140" s="63"/>
      <c r="AJ140" s="1923"/>
      <c r="AK140" s="63"/>
      <c r="AL140" s="2342"/>
      <c r="AM140" s="43"/>
      <c r="AN140" s="1925"/>
      <c r="AO140" s="1925"/>
      <c r="AP140" s="1925"/>
      <c r="AQ140" s="1925"/>
      <c r="AR140" s="1925"/>
      <c r="AS140" s="1925"/>
    </row>
    <row r="141" spans="1:45" ht="27.75" customHeight="1" x14ac:dyDescent="0.25">
      <c r="A141" s="7558"/>
      <c r="B141" s="2793" t="s">
        <v>397</v>
      </c>
      <c r="C141" s="2795">
        <f t="shared" si="13"/>
        <v>0</v>
      </c>
      <c r="D141" s="1849">
        <f t="shared" si="14"/>
        <v>0</v>
      </c>
      <c r="E141" s="2796">
        <f t="shared" si="14"/>
        <v>0</v>
      </c>
      <c r="F141" s="2013"/>
      <c r="G141" s="173"/>
      <c r="H141" s="2013"/>
      <c r="I141" s="173"/>
      <c r="J141" s="2013"/>
      <c r="K141" s="2014"/>
      <c r="L141" s="2013"/>
      <c r="M141" s="2014"/>
      <c r="N141" s="2013"/>
      <c r="O141" s="2014"/>
      <c r="P141" s="2013"/>
      <c r="Q141" s="2014"/>
      <c r="R141" s="2013"/>
      <c r="S141" s="2014"/>
      <c r="T141" s="2013"/>
      <c r="U141" s="2014"/>
      <c r="V141" s="2013"/>
      <c r="W141" s="2014"/>
      <c r="X141" s="2013"/>
      <c r="Y141" s="2014"/>
      <c r="Z141" s="2013"/>
      <c r="AA141" s="2014"/>
      <c r="AB141" s="2013"/>
      <c r="AC141" s="2014"/>
      <c r="AD141" s="2013"/>
      <c r="AE141" s="2014"/>
      <c r="AF141" s="2013"/>
      <c r="AG141" s="2014"/>
      <c r="AH141" s="2013"/>
      <c r="AI141" s="2014"/>
      <c r="AJ141" s="2013"/>
      <c r="AK141" s="2014"/>
      <c r="AL141" s="2346"/>
      <c r="AM141" s="2169"/>
      <c r="AN141" s="173"/>
      <c r="AO141" s="173"/>
      <c r="AP141" s="173"/>
      <c r="AQ141" s="173"/>
      <c r="AR141" s="173"/>
      <c r="AS141" s="173"/>
    </row>
    <row r="142" spans="1:45" ht="29.25" customHeight="1" x14ac:dyDescent="0.25">
      <c r="A142" s="7558"/>
      <c r="B142" s="2793" t="s">
        <v>869</v>
      </c>
      <c r="C142" s="2795">
        <f t="shared" si="13"/>
        <v>0</v>
      </c>
      <c r="D142" s="1849">
        <f t="shared" si="14"/>
        <v>0</v>
      </c>
      <c r="E142" s="2796">
        <f t="shared" si="14"/>
        <v>0</v>
      </c>
      <c r="F142" s="2013"/>
      <c r="G142" s="173"/>
      <c r="H142" s="2013"/>
      <c r="I142" s="173"/>
      <c r="J142" s="2013"/>
      <c r="K142" s="2014"/>
      <c r="L142" s="2013"/>
      <c r="M142" s="2014"/>
      <c r="N142" s="2013"/>
      <c r="O142" s="2014"/>
      <c r="P142" s="2013"/>
      <c r="Q142" s="2014"/>
      <c r="R142" s="2013"/>
      <c r="S142" s="2014"/>
      <c r="T142" s="2013"/>
      <c r="U142" s="2014"/>
      <c r="V142" s="2013"/>
      <c r="W142" s="2014"/>
      <c r="X142" s="2013"/>
      <c r="Y142" s="2014"/>
      <c r="Z142" s="2013"/>
      <c r="AA142" s="2014"/>
      <c r="AB142" s="2013"/>
      <c r="AC142" s="2014"/>
      <c r="AD142" s="2013"/>
      <c r="AE142" s="2014"/>
      <c r="AF142" s="2013"/>
      <c r="AG142" s="2014"/>
      <c r="AH142" s="2013"/>
      <c r="AI142" s="2014"/>
      <c r="AJ142" s="2013"/>
      <c r="AK142" s="2014"/>
      <c r="AL142" s="2346"/>
      <c r="AM142" s="2169"/>
      <c r="AN142" s="173"/>
      <c r="AO142" s="173"/>
      <c r="AP142" s="173"/>
      <c r="AQ142" s="173"/>
      <c r="AR142" s="173"/>
      <c r="AS142" s="173"/>
    </row>
    <row r="143" spans="1:45" x14ac:dyDescent="0.25">
      <c r="A143" s="7558"/>
      <c r="B143" s="2793" t="s">
        <v>870</v>
      </c>
      <c r="C143" s="2795">
        <f t="shared" si="13"/>
        <v>0</v>
      </c>
      <c r="D143" s="1849">
        <f t="shared" si="14"/>
        <v>0</v>
      </c>
      <c r="E143" s="2796">
        <f t="shared" si="14"/>
        <v>0</v>
      </c>
      <c r="F143" s="2013"/>
      <c r="G143" s="173"/>
      <c r="H143" s="2013"/>
      <c r="I143" s="173"/>
      <c r="J143" s="2013"/>
      <c r="K143" s="2014"/>
      <c r="L143" s="2013"/>
      <c r="M143" s="2014"/>
      <c r="N143" s="2013"/>
      <c r="O143" s="2014"/>
      <c r="P143" s="2013"/>
      <c r="Q143" s="2014"/>
      <c r="R143" s="2013"/>
      <c r="S143" s="2014"/>
      <c r="T143" s="2013"/>
      <c r="U143" s="2014"/>
      <c r="V143" s="2013"/>
      <c r="W143" s="2014"/>
      <c r="X143" s="2013"/>
      <c r="Y143" s="2014"/>
      <c r="Z143" s="2013"/>
      <c r="AA143" s="2014"/>
      <c r="AB143" s="2013"/>
      <c r="AC143" s="2014"/>
      <c r="AD143" s="2013"/>
      <c r="AE143" s="2014"/>
      <c r="AF143" s="2013"/>
      <c r="AG143" s="2014"/>
      <c r="AH143" s="2013"/>
      <c r="AI143" s="2014"/>
      <c r="AJ143" s="2013"/>
      <c r="AK143" s="2014"/>
      <c r="AL143" s="2346"/>
      <c r="AM143" s="2169"/>
      <c r="AN143" s="173"/>
      <c r="AO143" s="173"/>
      <c r="AP143" s="173"/>
      <c r="AQ143" s="173"/>
      <c r="AR143" s="173"/>
      <c r="AS143" s="173"/>
    </row>
    <row r="144" spans="1:45" ht="27" customHeight="1" x14ac:dyDescent="0.25">
      <c r="A144" s="7558"/>
      <c r="B144" s="4435" t="s">
        <v>871</v>
      </c>
      <c r="C144" s="2795">
        <f t="shared" si="13"/>
        <v>0</v>
      </c>
      <c r="D144" s="1852">
        <f t="shared" si="14"/>
        <v>0</v>
      </c>
      <c r="E144" s="2796">
        <f t="shared" si="14"/>
        <v>0</v>
      </c>
      <c r="F144" s="2013"/>
      <c r="G144" s="173"/>
      <c r="H144" s="2013"/>
      <c r="I144" s="173"/>
      <c r="J144" s="2013"/>
      <c r="K144" s="2014"/>
      <c r="L144" s="2013"/>
      <c r="M144" s="2014"/>
      <c r="N144" s="2013"/>
      <c r="O144" s="2014"/>
      <c r="P144" s="2013"/>
      <c r="Q144" s="2014"/>
      <c r="R144" s="2013"/>
      <c r="S144" s="2014"/>
      <c r="T144" s="2013"/>
      <c r="U144" s="2014"/>
      <c r="V144" s="2013"/>
      <c r="W144" s="2014"/>
      <c r="X144" s="2013"/>
      <c r="Y144" s="2014"/>
      <c r="Z144" s="2013"/>
      <c r="AA144" s="2014"/>
      <c r="AB144" s="2013"/>
      <c r="AC144" s="2014"/>
      <c r="AD144" s="2013"/>
      <c r="AE144" s="2014"/>
      <c r="AF144" s="2013"/>
      <c r="AG144" s="2014"/>
      <c r="AH144" s="2013"/>
      <c r="AI144" s="2014"/>
      <c r="AJ144" s="2013"/>
      <c r="AK144" s="2014"/>
      <c r="AL144" s="2346"/>
      <c r="AM144" s="2169"/>
      <c r="AN144" s="173"/>
      <c r="AO144" s="173"/>
      <c r="AP144" s="173"/>
      <c r="AQ144" s="173"/>
      <c r="AR144" s="173"/>
      <c r="AS144" s="173"/>
    </row>
    <row r="145" spans="1:45" ht="21" customHeight="1" x14ac:dyDescent="0.25">
      <c r="A145" s="6575"/>
      <c r="B145" s="4665" t="s">
        <v>50</v>
      </c>
      <c r="C145" s="4666">
        <f t="shared" si="13"/>
        <v>0</v>
      </c>
      <c r="D145" s="4667">
        <f t="shared" si="14"/>
        <v>0</v>
      </c>
      <c r="E145" s="4541">
        <f t="shared" si="14"/>
        <v>0</v>
      </c>
      <c r="F145" s="4668">
        <f>SUM(F135:F144)</f>
        <v>0</v>
      </c>
      <c r="G145" s="4669">
        <f t="shared" ref="G145:AS145" si="15">SUM(G135:G144)</f>
        <v>0</v>
      </c>
      <c r="H145" s="4668">
        <f t="shared" si="15"/>
        <v>0</v>
      </c>
      <c r="I145" s="4669">
        <f t="shared" si="15"/>
        <v>0</v>
      </c>
      <c r="J145" s="4668">
        <f t="shared" si="15"/>
        <v>0</v>
      </c>
      <c r="K145" s="4670">
        <f t="shared" si="15"/>
        <v>0</v>
      </c>
      <c r="L145" s="4668">
        <f t="shared" si="15"/>
        <v>0</v>
      </c>
      <c r="M145" s="4670">
        <f t="shared" si="15"/>
        <v>0</v>
      </c>
      <c r="N145" s="4668">
        <f t="shared" si="15"/>
        <v>0</v>
      </c>
      <c r="O145" s="4670">
        <f t="shared" si="15"/>
        <v>0</v>
      </c>
      <c r="P145" s="4668">
        <f t="shared" si="15"/>
        <v>0</v>
      </c>
      <c r="Q145" s="4670">
        <f t="shared" si="15"/>
        <v>0</v>
      </c>
      <c r="R145" s="4668">
        <f t="shared" si="15"/>
        <v>0</v>
      </c>
      <c r="S145" s="4670">
        <f t="shared" si="15"/>
        <v>0</v>
      </c>
      <c r="T145" s="4668">
        <f t="shared" si="15"/>
        <v>0</v>
      </c>
      <c r="U145" s="4670">
        <f t="shared" si="15"/>
        <v>0</v>
      </c>
      <c r="V145" s="4668">
        <f t="shared" si="15"/>
        <v>0</v>
      </c>
      <c r="W145" s="4670">
        <f t="shared" si="15"/>
        <v>0</v>
      </c>
      <c r="X145" s="4668">
        <f t="shared" si="15"/>
        <v>0</v>
      </c>
      <c r="Y145" s="4670">
        <f t="shared" si="15"/>
        <v>0</v>
      </c>
      <c r="Z145" s="4668">
        <f t="shared" si="15"/>
        <v>0</v>
      </c>
      <c r="AA145" s="4670">
        <f t="shared" si="15"/>
        <v>0</v>
      </c>
      <c r="AB145" s="4668">
        <f t="shared" si="15"/>
        <v>0</v>
      </c>
      <c r="AC145" s="4670">
        <f t="shared" si="15"/>
        <v>0</v>
      </c>
      <c r="AD145" s="4668">
        <f t="shared" si="15"/>
        <v>0</v>
      </c>
      <c r="AE145" s="4670">
        <f t="shared" si="15"/>
        <v>0</v>
      </c>
      <c r="AF145" s="4668">
        <f t="shared" si="15"/>
        <v>0</v>
      </c>
      <c r="AG145" s="4670">
        <f t="shared" si="15"/>
        <v>0</v>
      </c>
      <c r="AH145" s="4668">
        <f t="shared" si="15"/>
        <v>0</v>
      </c>
      <c r="AI145" s="4670">
        <f t="shared" si="15"/>
        <v>0</v>
      </c>
      <c r="AJ145" s="4668">
        <f t="shared" si="15"/>
        <v>0</v>
      </c>
      <c r="AK145" s="4670">
        <f t="shared" si="15"/>
        <v>0</v>
      </c>
      <c r="AL145" s="4671">
        <f t="shared" si="15"/>
        <v>0</v>
      </c>
      <c r="AM145" s="4672">
        <f t="shared" si="15"/>
        <v>0</v>
      </c>
      <c r="AN145" s="4669">
        <f t="shared" si="15"/>
        <v>0</v>
      </c>
      <c r="AO145" s="4669">
        <f t="shared" si="15"/>
        <v>0</v>
      </c>
      <c r="AP145" s="4669">
        <f t="shared" si="15"/>
        <v>0</v>
      </c>
      <c r="AQ145" s="4669">
        <f t="shared" si="15"/>
        <v>0</v>
      </c>
      <c r="AR145" s="4669">
        <f t="shared" si="15"/>
        <v>0</v>
      </c>
      <c r="AS145" s="4669">
        <f t="shared" si="15"/>
        <v>0</v>
      </c>
    </row>
    <row r="146" spans="1:45" x14ac:dyDescent="0.25">
      <c r="A146" s="7636" t="s">
        <v>872</v>
      </c>
      <c r="B146" s="7637"/>
      <c r="C146" s="4557">
        <f t="shared" si="13"/>
        <v>0</v>
      </c>
      <c r="D146" s="4662">
        <f t="shared" si="14"/>
        <v>0</v>
      </c>
      <c r="E146" s="4559">
        <f t="shared" si="14"/>
        <v>0</v>
      </c>
      <c r="F146" s="4562"/>
      <c r="G146" s="4563"/>
      <c r="H146" s="4562"/>
      <c r="I146" s="4563"/>
      <c r="J146" s="4562"/>
      <c r="K146" s="4663"/>
      <c r="L146" s="4562"/>
      <c r="M146" s="4663"/>
      <c r="N146" s="4562"/>
      <c r="O146" s="4663"/>
      <c r="P146" s="4562"/>
      <c r="Q146" s="4663"/>
      <c r="R146" s="4562"/>
      <c r="S146" s="4663"/>
      <c r="T146" s="4562"/>
      <c r="U146" s="4663"/>
      <c r="V146" s="4562"/>
      <c r="W146" s="4663"/>
      <c r="X146" s="4562"/>
      <c r="Y146" s="4663"/>
      <c r="Z146" s="4562"/>
      <c r="AA146" s="4663"/>
      <c r="AB146" s="4562"/>
      <c r="AC146" s="4663"/>
      <c r="AD146" s="4562"/>
      <c r="AE146" s="4663"/>
      <c r="AF146" s="4562"/>
      <c r="AG146" s="4663"/>
      <c r="AH146" s="4562"/>
      <c r="AI146" s="4663"/>
      <c r="AJ146" s="4562"/>
      <c r="AK146" s="4663"/>
      <c r="AL146" s="4565"/>
      <c r="AM146" s="4664"/>
      <c r="AN146" s="4563"/>
      <c r="AO146" s="4563"/>
      <c r="AP146" s="4563"/>
      <c r="AQ146" s="4563"/>
      <c r="AR146" s="4563"/>
      <c r="AS146" s="4563"/>
    </row>
    <row r="147" spans="1:45" x14ac:dyDescent="0.25">
      <c r="A147" s="7638" t="s">
        <v>954</v>
      </c>
      <c r="B147" s="7639"/>
      <c r="C147" s="4673">
        <f t="shared" si="13"/>
        <v>0</v>
      </c>
      <c r="D147" s="4674">
        <f t="shared" si="14"/>
        <v>0</v>
      </c>
      <c r="E147" s="2863">
        <f t="shared" si="14"/>
        <v>0</v>
      </c>
      <c r="F147" s="4675"/>
      <c r="G147" s="2251"/>
      <c r="H147" s="4675"/>
      <c r="I147" s="2251"/>
      <c r="J147" s="4675"/>
      <c r="K147" s="4676"/>
      <c r="L147" s="4675"/>
      <c r="M147" s="4676"/>
      <c r="N147" s="4675"/>
      <c r="O147" s="4676"/>
      <c r="P147" s="4675"/>
      <c r="Q147" s="4676"/>
      <c r="R147" s="4675"/>
      <c r="S147" s="4676"/>
      <c r="T147" s="4675"/>
      <c r="U147" s="4676"/>
      <c r="V147" s="4675"/>
      <c r="W147" s="4676"/>
      <c r="X147" s="4675"/>
      <c r="Y147" s="4676"/>
      <c r="Z147" s="4675"/>
      <c r="AA147" s="4676"/>
      <c r="AB147" s="4675"/>
      <c r="AC147" s="4676"/>
      <c r="AD147" s="4675"/>
      <c r="AE147" s="4676"/>
      <c r="AF147" s="4675"/>
      <c r="AG147" s="4676"/>
      <c r="AH147" s="4675"/>
      <c r="AI147" s="4676"/>
      <c r="AJ147" s="4675"/>
      <c r="AK147" s="4676"/>
      <c r="AL147" s="4469"/>
      <c r="AM147" s="4677"/>
      <c r="AN147" s="2251"/>
      <c r="AO147" s="2251"/>
      <c r="AP147" s="2251"/>
      <c r="AQ147" s="2251"/>
      <c r="AR147" s="2251"/>
      <c r="AS147" s="2251"/>
    </row>
    <row r="148" spans="1:45" x14ac:dyDescent="0.25">
      <c r="A148" s="824" t="s">
        <v>955</v>
      </c>
      <c r="B148" s="4438"/>
      <c r="C148" s="4438"/>
      <c r="D148" s="4438"/>
      <c r="E148" s="65"/>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row>
    <row r="149" spans="1:45" ht="15" customHeight="1" x14ac:dyDescent="0.25">
      <c r="A149" s="7625" t="s">
        <v>168</v>
      </c>
      <c r="B149" s="7625" t="s">
        <v>4</v>
      </c>
      <c r="C149" s="7560" t="s">
        <v>861</v>
      </c>
      <c r="D149" s="7561"/>
      <c r="E149" s="7562"/>
      <c r="F149" s="6581" t="s">
        <v>862</v>
      </c>
      <c r="G149" s="7602"/>
      <c r="H149" s="7602"/>
      <c r="I149" s="7602"/>
      <c r="J149" s="7602"/>
      <c r="K149" s="7602"/>
      <c r="L149" s="7602"/>
      <c r="M149" s="7602"/>
      <c r="N149" s="7602"/>
      <c r="O149" s="7602"/>
      <c r="P149" s="7602"/>
      <c r="Q149" s="7602"/>
      <c r="R149" s="7602"/>
      <c r="S149" s="7602"/>
      <c r="T149" s="7602"/>
      <c r="U149" s="7602"/>
      <c r="V149" s="7602"/>
      <c r="W149" s="7602"/>
      <c r="X149" s="7602"/>
      <c r="Y149" s="7602"/>
      <c r="Z149" s="7602"/>
      <c r="AA149" s="7602"/>
      <c r="AB149" s="7602"/>
      <c r="AC149" s="7602"/>
      <c r="AD149" s="7602"/>
      <c r="AE149" s="7602"/>
      <c r="AF149" s="7602"/>
      <c r="AG149" s="7602"/>
      <c r="AH149" s="7602"/>
      <c r="AI149" s="7602"/>
      <c r="AJ149" s="7602"/>
      <c r="AK149" s="7602"/>
      <c r="AL149" s="7602"/>
      <c r="AM149" s="7603"/>
      <c r="AN149" s="7504" t="s">
        <v>52</v>
      </c>
      <c r="AO149" s="7226" t="s">
        <v>54</v>
      </c>
      <c r="AP149" s="7481" t="s">
        <v>112</v>
      </c>
      <c r="AQ149" s="7504" t="s">
        <v>111</v>
      </c>
      <c r="AR149" s="84"/>
      <c r="AS149" s="84"/>
    </row>
    <row r="150" spans="1:45" x14ac:dyDescent="0.25">
      <c r="A150" s="7626"/>
      <c r="B150" s="7626"/>
      <c r="C150" s="7563"/>
      <c r="D150" s="7564"/>
      <c r="E150" s="7565"/>
      <c r="F150" s="6581" t="s">
        <v>740</v>
      </c>
      <c r="G150" s="6583"/>
      <c r="H150" s="6581" t="s">
        <v>510</v>
      </c>
      <c r="I150" s="6583"/>
      <c r="J150" s="6581" t="s">
        <v>511</v>
      </c>
      <c r="K150" s="6583"/>
      <c r="L150" s="6581" t="s">
        <v>72</v>
      </c>
      <c r="M150" s="6583"/>
      <c r="N150" s="6581" t="s">
        <v>14</v>
      </c>
      <c r="O150" s="6583"/>
      <c r="P150" s="6576" t="s">
        <v>15</v>
      </c>
      <c r="Q150" s="6578"/>
      <c r="R150" s="6576" t="s">
        <v>16</v>
      </c>
      <c r="S150" s="6578"/>
      <c r="T150" s="6576" t="s">
        <v>17</v>
      </c>
      <c r="U150" s="6578"/>
      <c r="V150" s="6576" t="s">
        <v>18</v>
      </c>
      <c r="W150" s="6578"/>
      <c r="X150" s="6576" t="s">
        <v>19</v>
      </c>
      <c r="Y150" s="6578"/>
      <c r="Z150" s="6576" t="s">
        <v>20</v>
      </c>
      <c r="AA150" s="6578"/>
      <c r="AB150" s="6576" t="s">
        <v>21</v>
      </c>
      <c r="AC150" s="6578"/>
      <c r="AD150" s="6576" t="s">
        <v>22</v>
      </c>
      <c r="AE150" s="6578"/>
      <c r="AF150" s="6576" t="s">
        <v>23</v>
      </c>
      <c r="AG150" s="6578"/>
      <c r="AH150" s="6576" t="s">
        <v>24</v>
      </c>
      <c r="AI150" s="6578"/>
      <c r="AJ150" s="6576" t="s">
        <v>25</v>
      </c>
      <c r="AK150" s="6578"/>
      <c r="AL150" s="6576" t="s">
        <v>26</v>
      </c>
      <c r="AM150" s="7606"/>
      <c r="AN150" s="7569"/>
      <c r="AO150" s="7227"/>
      <c r="AP150" s="7052"/>
      <c r="AQ150" s="7569"/>
      <c r="AR150" s="84"/>
      <c r="AS150" s="84"/>
    </row>
    <row r="151" spans="1:45" x14ac:dyDescent="0.25">
      <c r="A151" s="7627"/>
      <c r="B151" s="7627"/>
      <c r="C151" s="4554" t="s">
        <v>55</v>
      </c>
      <c r="D151" s="4660" t="s">
        <v>81</v>
      </c>
      <c r="E151" s="4432" t="s">
        <v>56</v>
      </c>
      <c r="F151" s="4533" t="s">
        <v>81</v>
      </c>
      <c r="G151" s="4432" t="s">
        <v>56</v>
      </c>
      <c r="H151" s="4533" t="s">
        <v>81</v>
      </c>
      <c r="I151" s="4432" t="s">
        <v>56</v>
      </c>
      <c r="J151" s="4533" t="s">
        <v>81</v>
      </c>
      <c r="K151" s="4432" t="s">
        <v>56</v>
      </c>
      <c r="L151" s="4533" t="s">
        <v>81</v>
      </c>
      <c r="M151" s="4432" t="s">
        <v>56</v>
      </c>
      <c r="N151" s="4533" t="s">
        <v>81</v>
      </c>
      <c r="O151" s="4432" t="s">
        <v>56</v>
      </c>
      <c r="P151" s="4533" t="s">
        <v>81</v>
      </c>
      <c r="Q151" s="4432" t="s">
        <v>56</v>
      </c>
      <c r="R151" s="4533" t="s">
        <v>81</v>
      </c>
      <c r="S151" s="4432" t="s">
        <v>56</v>
      </c>
      <c r="T151" s="4533" t="s">
        <v>81</v>
      </c>
      <c r="U151" s="4432" t="s">
        <v>56</v>
      </c>
      <c r="V151" s="4533" t="s">
        <v>81</v>
      </c>
      <c r="W151" s="4432" t="s">
        <v>56</v>
      </c>
      <c r="X151" s="4533" t="s">
        <v>81</v>
      </c>
      <c r="Y151" s="4432" t="s">
        <v>56</v>
      </c>
      <c r="Z151" s="4533" t="s">
        <v>81</v>
      </c>
      <c r="AA151" s="4432" t="s">
        <v>56</v>
      </c>
      <c r="AB151" s="4533" t="s">
        <v>81</v>
      </c>
      <c r="AC151" s="4432" t="s">
        <v>56</v>
      </c>
      <c r="AD151" s="4533" t="s">
        <v>81</v>
      </c>
      <c r="AE151" s="4432" t="s">
        <v>56</v>
      </c>
      <c r="AF151" s="4533" t="s">
        <v>81</v>
      </c>
      <c r="AG151" s="4432" t="s">
        <v>56</v>
      </c>
      <c r="AH151" s="4533" t="s">
        <v>81</v>
      </c>
      <c r="AI151" s="4432" t="s">
        <v>56</v>
      </c>
      <c r="AJ151" s="4533" t="s">
        <v>81</v>
      </c>
      <c r="AK151" s="4432" t="s">
        <v>56</v>
      </c>
      <c r="AL151" s="4533" t="s">
        <v>81</v>
      </c>
      <c r="AM151" s="2791" t="s">
        <v>56</v>
      </c>
      <c r="AN151" s="6655"/>
      <c r="AO151" s="7633"/>
      <c r="AP151" s="7482"/>
      <c r="AQ151" s="6655"/>
      <c r="AR151" s="84"/>
      <c r="AS151" s="84"/>
    </row>
    <row r="152" spans="1:45" x14ac:dyDescent="0.25">
      <c r="A152" s="7640" t="s">
        <v>956</v>
      </c>
      <c r="B152" s="4678" t="s">
        <v>957</v>
      </c>
      <c r="C152" s="4679">
        <f>SUM(D152+E152)</f>
        <v>0</v>
      </c>
      <c r="D152" s="4680">
        <f t="shared" ref="D152:E155" si="16">SUM(F152+H152+J152+L152+N152+P152+R152+T152+V152+X152+Z152+AB152+AD152+AF152+AH152+AJ152+AL152)</f>
        <v>0</v>
      </c>
      <c r="E152" s="4681">
        <f t="shared" si="16"/>
        <v>0</v>
      </c>
      <c r="F152" s="4562"/>
      <c r="G152" s="4663"/>
      <c r="H152" s="4562"/>
      <c r="I152" s="4663"/>
      <c r="J152" s="4562"/>
      <c r="K152" s="4663"/>
      <c r="L152" s="4562"/>
      <c r="M152" s="4663"/>
      <c r="N152" s="4562"/>
      <c r="O152" s="4663"/>
      <c r="P152" s="4562"/>
      <c r="Q152" s="4663"/>
      <c r="R152" s="4562"/>
      <c r="S152" s="4663"/>
      <c r="T152" s="4562"/>
      <c r="U152" s="4663"/>
      <c r="V152" s="4562"/>
      <c r="W152" s="4663"/>
      <c r="X152" s="4562"/>
      <c r="Y152" s="4663"/>
      <c r="Z152" s="4562"/>
      <c r="AA152" s="4663"/>
      <c r="AB152" s="4562"/>
      <c r="AC152" s="4663"/>
      <c r="AD152" s="4562"/>
      <c r="AE152" s="4663"/>
      <c r="AF152" s="4562"/>
      <c r="AG152" s="4663"/>
      <c r="AH152" s="4562"/>
      <c r="AI152" s="4663"/>
      <c r="AJ152" s="4562"/>
      <c r="AK152" s="4663"/>
      <c r="AL152" s="4562"/>
      <c r="AM152" s="4664"/>
      <c r="AN152" s="4563"/>
      <c r="AO152" s="4563"/>
      <c r="AP152" s="4607"/>
      <c r="AQ152" s="4563"/>
      <c r="AR152" s="4443" t="str">
        <f>CONCATENATE(CF152,CA152,CB152,CC152,CD152,CE152)</f>
        <v/>
      </c>
      <c r="AS152" s="84"/>
    </row>
    <row r="153" spans="1:45" ht="32.25" customHeight="1" x14ac:dyDescent="0.25">
      <c r="A153" s="7641"/>
      <c r="B153" s="2886" t="s">
        <v>958</v>
      </c>
      <c r="C153" s="2887">
        <f>SUM(D153+E153)</f>
        <v>0</v>
      </c>
      <c r="D153" s="4682">
        <f t="shared" si="16"/>
        <v>0</v>
      </c>
      <c r="E153" s="2888">
        <f t="shared" si="16"/>
        <v>0</v>
      </c>
      <c r="F153" s="1923"/>
      <c r="G153" s="63"/>
      <c r="H153" s="1923"/>
      <c r="I153" s="63"/>
      <c r="J153" s="1923"/>
      <c r="K153" s="63"/>
      <c r="L153" s="1923"/>
      <c r="M153" s="63"/>
      <c r="N153" s="1923"/>
      <c r="O153" s="63"/>
      <c r="P153" s="1923"/>
      <c r="Q153" s="63"/>
      <c r="R153" s="1923"/>
      <c r="S153" s="63"/>
      <c r="T153" s="1923"/>
      <c r="U153" s="63"/>
      <c r="V153" s="1923"/>
      <c r="W153" s="63"/>
      <c r="X153" s="1923"/>
      <c r="Y153" s="63"/>
      <c r="Z153" s="1923"/>
      <c r="AA153" s="63"/>
      <c r="AB153" s="1923"/>
      <c r="AC153" s="63"/>
      <c r="AD153" s="1923"/>
      <c r="AE153" s="63"/>
      <c r="AF153" s="1923"/>
      <c r="AG153" s="63"/>
      <c r="AH153" s="1923"/>
      <c r="AI153" s="63"/>
      <c r="AJ153" s="1923"/>
      <c r="AK153" s="63"/>
      <c r="AL153" s="1923"/>
      <c r="AM153" s="43"/>
      <c r="AN153" s="1925"/>
      <c r="AO153" s="1925"/>
      <c r="AP153" s="1906"/>
      <c r="AQ153" s="1925"/>
      <c r="AR153" s="4443" t="str">
        <f>CONCATENATE(CF153,CA153,CB153,CC153,CD153,CE153)</f>
        <v/>
      </c>
      <c r="AS153" s="84"/>
    </row>
    <row r="154" spans="1:45" x14ac:dyDescent="0.25">
      <c r="A154" s="7641"/>
      <c r="B154" s="2886" t="s">
        <v>959</v>
      </c>
      <c r="C154" s="2887">
        <f>SUM(D154+E154)</f>
        <v>0</v>
      </c>
      <c r="D154" s="4682">
        <f t="shared" si="16"/>
        <v>0</v>
      </c>
      <c r="E154" s="2888">
        <f t="shared" si="16"/>
        <v>0</v>
      </c>
      <c r="F154" s="2022"/>
      <c r="G154" s="2021"/>
      <c r="H154" s="2022"/>
      <c r="I154" s="2021"/>
      <c r="J154" s="2022"/>
      <c r="K154" s="2021"/>
      <c r="L154" s="2022"/>
      <c r="M154" s="2021"/>
      <c r="N154" s="2022"/>
      <c r="O154" s="2021"/>
      <c r="P154" s="2022"/>
      <c r="Q154" s="2021"/>
      <c r="R154" s="2022"/>
      <c r="S154" s="2021"/>
      <c r="T154" s="2022"/>
      <c r="U154" s="2021"/>
      <c r="V154" s="2022"/>
      <c r="W154" s="2021"/>
      <c r="X154" s="2022"/>
      <c r="Y154" s="2021"/>
      <c r="Z154" s="2022"/>
      <c r="AA154" s="2021"/>
      <c r="AB154" s="2022"/>
      <c r="AC154" s="2021"/>
      <c r="AD154" s="2022"/>
      <c r="AE154" s="2021"/>
      <c r="AF154" s="2022"/>
      <c r="AG154" s="2021"/>
      <c r="AH154" s="2022"/>
      <c r="AI154" s="2021"/>
      <c r="AJ154" s="2022"/>
      <c r="AK154" s="2021"/>
      <c r="AL154" s="2022"/>
      <c r="AM154" s="2024"/>
      <c r="AN154" s="2025"/>
      <c r="AO154" s="2025"/>
      <c r="AP154" s="1913"/>
      <c r="AQ154" s="2025"/>
      <c r="AR154" s="4443" t="str">
        <f>CONCATENATE(CF154,CA154,CB154,CC154,CD154,CE154)</f>
        <v/>
      </c>
      <c r="AS154" s="84"/>
    </row>
    <row r="155" spans="1:45" x14ac:dyDescent="0.25">
      <c r="A155" s="7642"/>
      <c r="B155" s="4683" t="s">
        <v>50</v>
      </c>
      <c r="C155" s="4684">
        <f>SUM(D155+E155)</f>
        <v>0</v>
      </c>
      <c r="D155" s="4685">
        <f t="shared" si="16"/>
        <v>0</v>
      </c>
      <c r="E155" s="4686">
        <f t="shared" si="16"/>
        <v>0</v>
      </c>
      <c r="F155" s="4687">
        <f t="shared" ref="F155:AQ155" si="17">SUM(F152:F154)</f>
        <v>0</v>
      </c>
      <c r="G155" s="4688">
        <f t="shared" si="17"/>
        <v>0</v>
      </c>
      <c r="H155" s="4687">
        <f t="shared" si="17"/>
        <v>0</v>
      </c>
      <c r="I155" s="4688">
        <f t="shared" si="17"/>
        <v>0</v>
      </c>
      <c r="J155" s="4687">
        <f t="shared" si="17"/>
        <v>0</v>
      </c>
      <c r="K155" s="4689">
        <f t="shared" si="17"/>
        <v>0</v>
      </c>
      <c r="L155" s="4687">
        <f t="shared" si="17"/>
        <v>0</v>
      </c>
      <c r="M155" s="4689">
        <f t="shared" si="17"/>
        <v>0</v>
      </c>
      <c r="N155" s="4687">
        <f t="shared" si="17"/>
        <v>0</v>
      </c>
      <c r="O155" s="4689">
        <f t="shared" si="17"/>
        <v>0</v>
      </c>
      <c r="P155" s="4687">
        <f t="shared" si="17"/>
        <v>0</v>
      </c>
      <c r="Q155" s="4689">
        <f t="shared" si="17"/>
        <v>0</v>
      </c>
      <c r="R155" s="4687">
        <f t="shared" si="17"/>
        <v>0</v>
      </c>
      <c r="S155" s="4689">
        <f t="shared" si="17"/>
        <v>0</v>
      </c>
      <c r="T155" s="4687">
        <f t="shared" si="17"/>
        <v>0</v>
      </c>
      <c r="U155" s="4689">
        <f t="shared" si="17"/>
        <v>0</v>
      </c>
      <c r="V155" s="4687">
        <f t="shared" si="17"/>
        <v>0</v>
      </c>
      <c r="W155" s="4689">
        <f t="shared" si="17"/>
        <v>0</v>
      </c>
      <c r="X155" s="4687">
        <f t="shared" si="17"/>
        <v>0</v>
      </c>
      <c r="Y155" s="4689">
        <f t="shared" si="17"/>
        <v>0</v>
      </c>
      <c r="Z155" s="4687">
        <f t="shared" si="17"/>
        <v>0</v>
      </c>
      <c r="AA155" s="4689">
        <f t="shared" si="17"/>
        <v>0</v>
      </c>
      <c r="AB155" s="4687">
        <f t="shared" si="17"/>
        <v>0</v>
      </c>
      <c r="AC155" s="4689">
        <f t="shared" si="17"/>
        <v>0</v>
      </c>
      <c r="AD155" s="4687">
        <f t="shared" si="17"/>
        <v>0</v>
      </c>
      <c r="AE155" s="4689">
        <f t="shared" si="17"/>
        <v>0</v>
      </c>
      <c r="AF155" s="4687">
        <f t="shared" si="17"/>
        <v>0</v>
      </c>
      <c r="AG155" s="4689">
        <f t="shared" si="17"/>
        <v>0</v>
      </c>
      <c r="AH155" s="4687">
        <f t="shared" si="17"/>
        <v>0</v>
      </c>
      <c r="AI155" s="4689">
        <f t="shared" si="17"/>
        <v>0</v>
      </c>
      <c r="AJ155" s="4687">
        <f t="shared" si="17"/>
        <v>0</v>
      </c>
      <c r="AK155" s="4689">
        <f t="shared" si="17"/>
        <v>0</v>
      </c>
      <c r="AL155" s="4690">
        <f t="shared" si="17"/>
        <v>0</v>
      </c>
      <c r="AM155" s="4691">
        <f t="shared" si="17"/>
        <v>0</v>
      </c>
      <c r="AN155" s="4688">
        <f t="shared" si="17"/>
        <v>0</v>
      </c>
      <c r="AO155" s="4688">
        <f t="shared" si="17"/>
        <v>0</v>
      </c>
      <c r="AP155" s="4692">
        <f t="shared" si="17"/>
        <v>0</v>
      </c>
      <c r="AQ155" s="4688">
        <f t="shared" si="17"/>
        <v>0</v>
      </c>
      <c r="AR155" s="84"/>
      <c r="AS155" s="84"/>
    </row>
  </sheetData>
  <mergeCells count="225">
    <mergeCell ref="A152:A155"/>
    <mergeCell ref="AB150:AC150"/>
    <mergeCell ref="AD150:AE150"/>
    <mergeCell ref="AF150:AG150"/>
    <mergeCell ref="AH150:AI150"/>
    <mergeCell ref="AJ150:AK150"/>
    <mergeCell ref="AL150:AM150"/>
    <mergeCell ref="AO149:AO151"/>
    <mergeCell ref="AP149:AP151"/>
    <mergeCell ref="AQ149:AQ151"/>
    <mergeCell ref="F150:G150"/>
    <mergeCell ref="H150:I150"/>
    <mergeCell ref="J150:K150"/>
    <mergeCell ref="L150:M150"/>
    <mergeCell ref="N150:O150"/>
    <mergeCell ref="P150:Q150"/>
    <mergeCell ref="R150:S150"/>
    <mergeCell ref="A147:B147"/>
    <mergeCell ref="A149:A151"/>
    <mergeCell ref="B149:B151"/>
    <mergeCell ref="C149:E150"/>
    <mergeCell ref="F149:AM149"/>
    <mergeCell ref="AN149:AN151"/>
    <mergeCell ref="T150:U150"/>
    <mergeCell ref="V150:W150"/>
    <mergeCell ref="X150:Y150"/>
    <mergeCell ref="Z150:AA150"/>
    <mergeCell ref="A135:A145"/>
    <mergeCell ref="A146:B146"/>
    <mergeCell ref="T133:U133"/>
    <mergeCell ref="V133:W133"/>
    <mergeCell ref="X133:Y133"/>
    <mergeCell ref="Z133:AA133"/>
    <mergeCell ref="AB133:AC133"/>
    <mergeCell ref="AD133:AE133"/>
    <mergeCell ref="H133:I133"/>
    <mergeCell ref="J133:K133"/>
    <mergeCell ref="L133:M133"/>
    <mergeCell ref="N133:O133"/>
    <mergeCell ref="P133:Q133"/>
    <mergeCell ref="R133:S133"/>
    <mergeCell ref="AN132:AN134"/>
    <mergeCell ref="AO132:AO134"/>
    <mergeCell ref="AP132:AP134"/>
    <mergeCell ref="AQ132:AQ134"/>
    <mergeCell ref="AR132:AR134"/>
    <mergeCell ref="AS132:AS134"/>
    <mergeCell ref="A128:A129"/>
    <mergeCell ref="B128:B129"/>
    <mergeCell ref="C128:D128"/>
    <mergeCell ref="E128:F128"/>
    <mergeCell ref="G128:I128"/>
    <mergeCell ref="A132:A134"/>
    <mergeCell ref="B132:B134"/>
    <mergeCell ref="C132:E133"/>
    <mergeCell ref="F132:AM132"/>
    <mergeCell ref="F133:G133"/>
    <mergeCell ref="AF133:AG133"/>
    <mergeCell ref="AH133:AI133"/>
    <mergeCell ref="AJ133:AK133"/>
    <mergeCell ref="AL133:AM133"/>
    <mergeCell ref="A117:A118"/>
    <mergeCell ref="B117:D117"/>
    <mergeCell ref="E117:E118"/>
    <mergeCell ref="A121:A123"/>
    <mergeCell ref="B121:D122"/>
    <mergeCell ref="E121:J121"/>
    <mergeCell ref="E122:F122"/>
    <mergeCell ref="G122:H122"/>
    <mergeCell ref="I122:J122"/>
    <mergeCell ref="A112:A114"/>
    <mergeCell ref="B112:D113"/>
    <mergeCell ref="E112:AL112"/>
    <mergeCell ref="AM112:AM114"/>
    <mergeCell ref="E113:F113"/>
    <mergeCell ref="G113:H113"/>
    <mergeCell ref="I113:J113"/>
    <mergeCell ref="K113:L113"/>
    <mergeCell ref="M113:N113"/>
    <mergeCell ref="AA113:AB113"/>
    <mergeCell ref="AC113:AD113"/>
    <mergeCell ref="AE113:AF113"/>
    <mergeCell ref="AG113:AH113"/>
    <mergeCell ref="AI113:AJ113"/>
    <mergeCell ref="AK113:AL113"/>
    <mergeCell ref="O113:P113"/>
    <mergeCell ref="Q113:R113"/>
    <mergeCell ref="S113:T113"/>
    <mergeCell ref="U113:V113"/>
    <mergeCell ref="W113:X113"/>
    <mergeCell ref="Y113:Z113"/>
    <mergeCell ref="A97:A98"/>
    <mergeCell ref="B97:B98"/>
    <mergeCell ref="C97:D97"/>
    <mergeCell ref="A106:A108"/>
    <mergeCell ref="B106:D107"/>
    <mergeCell ref="E106:M106"/>
    <mergeCell ref="E107:F107"/>
    <mergeCell ref="G107:H107"/>
    <mergeCell ref="I107:J107"/>
    <mergeCell ref="K107:L107"/>
    <mergeCell ref="M107:N107"/>
    <mergeCell ref="A84:B84"/>
    <mergeCell ref="A85:B85"/>
    <mergeCell ref="A87:A88"/>
    <mergeCell ref="B87:B88"/>
    <mergeCell ref="C87:C88"/>
    <mergeCell ref="D87:D88"/>
    <mergeCell ref="C80:D80"/>
    <mergeCell ref="E80:F80"/>
    <mergeCell ref="G80:H80"/>
    <mergeCell ref="I80:J80"/>
    <mergeCell ref="A82:B82"/>
    <mergeCell ref="A83:B83"/>
    <mergeCell ref="A63:A64"/>
    <mergeCell ref="A65:A68"/>
    <mergeCell ref="A69:A70"/>
    <mergeCell ref="A71:A72"/>
    <mergeCell ref="A73:A78"/>
    <mergeCell ref="A80:B81"/>
    <mergeCell ref="A57:A62"/>
    <mergeCell ref="AN54:AN56"/>
    <mergeCell ref="F55:G55"/>
    <mergeCell ref="H55:I55"/>
    <mergeCell ref="J55:K55"/>
    <mergeCell ref="L55:M55"/>
    <mergeCell ref="N55:O55"/>
    <mergeCell ref="P55:Q55"/>
    <mergeCell ref="R55:S55"/>
    <mergeCell ref="T55:U55"/>
    <mergeCell ref="V55:W55"/>
    <mergeCell ref="A53:M53"/>
    <mergeCell ref="A54:B56"/>
    <mergeCell ref="C54:E55"/>
    <mergeCell ref="F54:AM54"/>
    <mergeCell ref="X55:Y55"/>
    <mergeCell ref="Z55:AA55"/>
    <mergeCell ref="AB55:AC55"/>
    <mergeCell ref="V49:W49"/>
    <mergeCell ref="X49:Y49"/>
    <mergeCell ref="Z49:AA49"/>
    <mergeCell ref="AB49:AC49"/>
    <mergeCell ref="AD49:AE49"/>
    <mergeCell ref="AF49:AG49"/>
    <mergeCell ref="AD55:AE55"/>
    <mergeCell ref="AF55:AG55"/>
    <mergeCell ref="AH55:AI55"/>
    <mergeCell ref="AJ55:AK55"/>
    <mergeCell ref="AL55:AM55"/>
    <mergeCell ref="AN48:AN50"/>
    <mergeCell ref="F49:G49"/>
    <mergeCell ref="H49:I49"/>
    <mergeCell ref="J49:K49"/>
    <mergeCell ref="L49:M49"/>
    <mergeCell ref="N49:O49"/>
    <mergeCell ref="P49:Q49"/>
    <mergeCell ref="R49:S49"/>
    <mergeCell ref="T49:U49"/>
    <mergeCell ref="AH49:AI49"/>
    <mergeCell ref="AJ49:AK49"/>
    <mergeCell ref="AL49:AM49"/>
    <mergeCell ref="A41:A42"/>
    <mergeCell ref="B41:B42"/>
    <mergeCell ref="C41:C42"/>
    <mergeCell ref="A43:A44"/>
    <mergeCell ref="A45:A46"/>
    <mergeCell ref="A48:B50"/>
    <mergeCell ref="C48:E49"/>
    <mergeCell ref="AJ29:AK29"/>
    <mergeCell ref="AL29:AM29"/>
    <mergeCell ref="F48:AM48"/>
    <mergeCell ref="AN29:AO29"/>
    <mergeCell ref="A35:A36"/>
    <mergeCell ref="B35:B36"/>
    <mergeCell ref="C35:D35"/>
    <mergeCell ref="E35:G35"/>
    <mergeCell ref="H35:M35"/>
    <mergeCell ref="X29:Y29"/>
    <mergeCell ref="Z29:AA29"/>
    <mergeCell ref="AB29:AC29"/>
    <mergeCell ref="AD29:AE29"/>
    <mergeCell ref="AF29:AG29"/>
    <mergeCell ref="AH29:AI29"/>
    <mergeCell ref="L29:M29"/>
    <mergeCell ref="N29:O29"/>
    <mergeCell ref="P29:Q29"/>
    <mergeCell ref="R29:S29"/>
    <mergeCell ref="T29:U29"/>
    <mergeCell ref="V29:W29"/>
    <mergeCell ref="A13:A23"/>
    <mergeCell ref="A24:B24"/>
    <mergeCell ref="A26:A27"/>
    <mergeCell ref="A29:A30"/>
    <mergeCell ref="B29:B30"/>
    <mergeCell ref="C29:D29"/>
    <mergeCell ref="E29:G29"/>
    <mergeCell ref="H29:I29"/>
    <mergeCell ref="J29:K29"/>
    <mergeCell ref="AO10:AO12"/>
    <mergeCell ref="AP10:AP12"/>
    <mergeCell ref="AQ10:AQ12"/>
    <mergeCell ref="AR10:AR12"/>
    <mergeCell ref="F11:G11"/>
    <mergeCell ref="H11:I11"/>
    <mergeCell ref="J11:K11"/>
    <mergeCell ref="L11:M11"/>
    <mergeCell ref="N11:O11"/>
    <mergeCell ref="P11:Q11"/>
    <mergeCell ref="AL11:AM11"/>
    <mergeCell ref="Z11:AA11"/>
    <mergeCell ref="AB11:AC11"/>
    <mergeCell ref="AD11:AE11"/>
    <mergeCell ref="AF11:AG11"/>
    <mergeCell ref="AH11:AI11"/>
    <mergeCell ref="AJ11:AK11"/>
    <mergeCell ref="A6:W6"/>
    <mergeCell ref="A10:A12"/>
    <mergeCell ref="B10:B12"/>
    <mergeCell ref="C10:E11"/>
    <mergeCell ref="F10:AM10"/>
    <mergeCell ref="AN10:AN12"/>
    <mergeCell ref="R11:S11"/>
    <mergeCell ref="T11:U11"/>
    <mergeCell ref="V11:W11"/>
    <mergeCell ref="X11:Y11"/>
  </mergeCells>
  <dataValidations count="1">
    <dataValidation type="whole" allowBlank="1" showInputMessage="1" showErrorMessage="1" sqref="E35:E38 AN116:AN155 H37:M38 B31:D32 E28:AO32 B28:D28 AR135:AS155 AP1:AQ155 AM115:AM155 AN34:AN114 AR1:AS131 AO13:AO27 A40:M155 B37:D38 A35:A37 A34:M34 F36:G38 AO152:AO155 AO1:AO9 N34:AL155 AM34:AM111 AO34:AO131 AO135:AO148 B1:AN27 A6:A31" xr:uid="{F1AAE35E-D936-49CC-A80A-44DC380EC043}">
      <formula1>0</formula1>
      <formula2>1E+30</formula2>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F8D53-9B9E-4ACC-A8F8-0513895CA926}">
  <sheetPr>
    <tabColor theme="0" tint="-4.9989318521683403E-2"/>
  </sheetPr>
  <dimension ref="B3:C401"/>
  <sheetViews>
    <sheetView workbookViewId="0">
      <selection activeCell="C10" sqref="C10"/>
    </sheetView>
  </sheetViews>
  <sheetFormatPr baseColWidth="10" defaultRowHeight="15" x14ac:dyDescent="0.25"/>
  <cols>
    <col min="2" max="2" width="11.85546875" bestFit="1" customWidth="1"/>
    <col min="3" max="3" width="144.140625" bestFit="1" customWidth="1"/>
  </cols>
  <sheetData>
    <row r="3" spans="2:3" x14ac:dyDescent="0.25">
      <c r="B3" s="344"/>
      <c r="C3" s="344"/>
    </row>
    <row r="4" spans="2:3" x14ac:dyDescent="0.25">
      <c r="B4" s="583" t="s">
        <v>960</v>
      </c>
      <c r="C4" s="583" t="s">
        <v>961</v>
      </c>
    </row>
    <row r="5" spans="2:3" x14ac:dyDescent="0.25">
      <c r="B5" s="584" t="s">
        <v>962</v>
      </c>
      <c r="C5" s="584" t="s">
        <v>963</v>
      </c>
    </row>
    <row r="6" spans="2:3" x14ac:dyDescent="0.25">
      <c r="B6" s="584" t="s">
        <v>964</v>
      </c>
      <c r="C6" s="584" t="s">
        <v>965</v>
      </c>
    </row>
    <row r="7" spans="2:3" x14ac:dyDescent="0.25">
      <c r="B7" s="584" t="s">
        <v>966</v>
      </c>
      <c r="C7" s="584" t="s">
        <v>967</v>
      </c>
    </row>
    <row r="8" spans="2:3" x14ac:dyDescent="0.25">
      <c r="B8" s="584" t="s">
        <v>968</v>
      </c>
      <c r="C8" s="584" t="s">
        <v>969</v>
      </c>
    </row>
    <row r="9" spans="2:3" x14ac:dyDescent="0.25">
      <c r="B9" s="584" t="s">
        <v>970</v>
      </c>
      <c r="C9" s="584" t="s">
        <v>971</v>
      </c>
    </row>
    <row r="10" spans="2:3" x14ac:dyDescent="0.25">
      <c r="B10" s="584" t="s">
        <v>972</v>
      </c>
      <c r="C10" s="584" t="s">
        <v>973</v>
      </c>
    </row>
    <row r="11" spans="2:3" x14ac:dyDescent="0.25">
      <c r="B11" s="584" t="s">
        <v>974</v>
      </c>
      <c r="C11" s="584" t="s">
        <v>975</v>
      </c>
    </row>
    <row r="12" spans="2:3" x14ac:dyDescent="0.25">
      <c r="B12" s="584" t="s">
        <v>976</v>
      </c>
      <c r="C12" s="584" t="s">
        <v>977</v>
      </c>
    </row>
    <row r="13" spans="2:3" x14ac:dyDescent="0.25">
      <c r="B13" s="585" t="s">
        <v>978</v>
      </c>
      <c r="C13" s="585" t="s">
        <v>979</v>
      </c>
    </row>
    <row r="14" spans="2:3" x14ac:dyDescent="0.25">
      <c r="B14" s="584" t="s">
        <v>980</v>
      </c>
      <c r="C14" s="584" t="s">
        <v>981</v>
      </c>
    </row>
    <row r="15" spans="2:3" x14ac:dyDescent="0.25">
      <c r="B15" s="584" t="s">
        <v>982</v>
      </c>
      <c r="C15" s="584" t="s">
        <v>983</v>
      </c>
    </row>
    <row r="16" spans="2:3" x14ac:dyDescent="0.25">
      <c r="B16" s="584" t="s">
        <v>984</v>
      </c>
      <c r="C16" s="584" t="s">
        <v>985</v>
      </c>
    </row>
    <row r="17" spans="2:3" x14ac:dyDescent="0.25">
      <c r="B17" s="584" t="s">
        <v>986</v>
      </c>
      <c r="C17" s="584" t="s">
        <v>987</v>
      </c>
    </row>
    <row r="18" spans="2:3" x14ac:dyDescent="0.25">
      <c r="B18" s="586" t="s">
        <v>988</v>
      </c>
      <c r="C18" s="586" t="s">
        <v>989</v>
      </c>
    </row>
    <row r="19" spans="2:3" x14ac:dyDescent="0.25">
      <c r="B19" s="586" t="s">
        <v>990</v>
      </c>
      <c r="C19" s="586" t="s">
        <v>991</v>
      </c>
    </row>
    <row r="20" spans="2:3" x14ac:dyDescent="0.25">
      <c r="B20" s="586" t="s">
        <v>992</v>
      </c>
      <c r="C20" s="586" t="s">
        <v>993</v>
      </c>
    </row>
    <row r="21" spans="2:3" x14ac:dyDescent="0.25">
      <c r="B21" s="586" t="s">
        <v>994</v>
      </c>
      <c r="C21" s="586" t="s">
        <v>995</v>
      </c>
    </row>
    <row r="22" spans="2:3" x14ac:dyDescent="0.25">
      <c r="B22" s="586" t="s">
        <v>996</v>
      </c>
      <c r="C22" s="586" t="s">
        <v>997</v>
      </c>
    </row>
    <row r="23" spans="2:3" x14ac:dyDescent="0.25">
      <c r="B23" s="586" t="s">
        <v>998</v>
      </c>
      <c r="C23" s="586" t="s">
        <v>999</v>
      </c>
    </row>
    <row r="24" spans="2:3" x14ac:dyDescent="0.25">
      <c r="B24" s="586" t="s">
        <v>1000</v>
      </c>
      <c r="C24" s="586" t="s">
        <v>1001</v>
      </c>
    </row>
    <row r="25" spans="2:3" x14ac:dyDescent="0.25">
      <c r="B25" s="586" t="s">
        <v>1002</v>
      </c>
      <c r="C25" s="586" t="s">
        <v>1003</v>
      </c>
    </row>
    <row r="26" spans="2:3" x14ac:dyDescent="0.25">
      <c r="B26" s="586" t="s">
        <v>1004</v>
      </c>
      <c r="C26" s="586" t="s">
        <v>1005</v>
      </c>
    </row>
    <row r="27" spans="2:3" x14ac:dyDescent="0.25">
      <c r="B27" s="586" t="s">
        <v>1006</v>
      </c>
      <c r="C27" s="586" t="s">
        <v>1007</v>
      </c>
    </row>
    <row r="28" spans="2:3" x14ac:dyDescent="0.25">
      <c r="B28" s="586" t="s">
        <v>1008</v>
      </c>
      <c r="C28" s="586" t="s">
        <v>1009</v>
      </c>
    </row>
    <row r="29" spans="2:3" x14ac:dyDescent="0.25">
      <c r="B29" s="586" t="s">
        <v>1010</v>
      </c>
      <c r="C29" s="586" t="s">
        <v>1011</v>
      </c>
    </row>
    <row r="30" spans="2:3" x14ac:dyDescent="0.25">
      <c r="B30" s="586" t="s">
        <v>1012</v>
      </c>
      <c r="C30" s="586" t="s">
        <v>1013</v>
      </c>
    </row>
    <row r="31" spans="2:3" x14ac:dyDescent="0.25">
      <c r="B31" s="586" t="s">
        <v>1014</v>
      </c>
      <c r="C31" s="586" t="s">
        <v>1015</v>
      </c>
    </row>
    <row r="32" spans="2:3" x14ac:dyDescent="0.25">
      <c r="B32" s="586" t="s">
        <v>1016</v>
      </c>
      <c r="C32" s="586" t="s">
        <v>1017</v>
      </c>
    </row>
    <row r="33" spans="2:3" x14ac:dyDescent="0.25">
      <c r="B33" s="586" t="s">
        <v>1018</v>
      </c>
      <c r="C33" s="586" t="s">
        <v>1019</v>
      </c>
    </row>
    <row r="34" spans="2:3" x14ac:dyDescent="0.25">
      <c r="B34" s="586" t="s">
        <v>1020</v>
      </c>
      <c r="C34" s="586" t="s">
        <v>1021</v>
      </c>
    </row>
    <row r="35" spans="2:3" x14ac:dyDescent="0.25">
      <c r="B35" s="586" t="s">
        <v>1022</v>
      </c>
      <c r="C35" s="586" t="s">
        <v>1023</v>
      </c>
    </row>
    <row r="36" spans="2:3" x14ac:dyDescent="0.25">
      <c r="B36" s="586" t="s">
        <v>1024</v>
      </c>
      <c r="C36" s="586" t="s">
        <v>1025</v>
      </c>
    </row>
    <row r="37" spans="2:3" x14ac:dyDescent="0.25">
      <c r="B37" s="586" t="s">
        <v>1026</v>
      </c>
      <c r="C37" s="586" t="s">
        <v>1027</v>
      </c>
    </row>
    <row r="38" spans="2:3" x14ac:dyDescent="0.25">
      <c r="B38" s="586" t="s">
        <v>1028</v>
      </c>
      <c r="C38" s="586" t="s">
        <v>1029</v>
      </c>
    </row>
    <row r="39" spans="2:3" x14ac:dyDescent="0.25">
      <c r="B39" s="586" t="s">
        <v>1030</v>
      </c>
      <c r="C39" s="586" t="s">
        <v>1031</v>
      </c>
    </row>
    <row r="40" spans="2:3" x14ac:dyDescent="0.25">
      <c r="B40" s="586" t="s">
        <v>1032</v>
      </c>
      <c r="C40" s="586" t="s">
        <v>1033</v>
      </c>
    </row>
    <row r="41" spans="2:3" x14ac:dyDescent="0.25">
      <c r="B41" s="586" t="s">
        <v>1034</v>
      </c>
      <c r="C41" s="586" t="s">
        <v>1035</v>
      </c>
    </row>
    <row r="42" spans="2:3" x14ac:dyDescent="0.25">
      <c r="B42" s="586" t="s">
        <v>1036</v>
      </c>
      <c r="C42" s="586" t="s">
        <v>1037</v>
      </c>
    </row>
    <row r="43" spans="2:3" x14ac:dyDescent="0.25">
      <c r="B43" s="586" t="s">
        <v>1038</v>
      </c>
      <c r="C43" s="586" t="s">
        <v>1039</v>
      </c>
    </row>
    <row r="44" spans="2:3" x14ac:dyDescent="0.25">
      <c r="B44" s="586" t="s">
        <v>1040</v>
      </c>
      <c r="C44" s="586" t="s">
        <v>1041</v>
      </c>
    </row>
    <row r="45" spans="2:3" x14ac:dyDescent="0.25">
      <c r="B45" s="586" t="s">
        <v>1042</v>
      </c>
      <c r="C45" s="586" t="s">
        <v>1043</v>
      </c>
    </row>
    <row r="46" spans="2:3" x14ac:dyDescent="0.25">
      <c r="B46" s="586" t="s">
        <v>1044</v>
      </c>
      <c r="C46" s="586" t="s">
        <v>1045</v>
      </c>
    </row>
    <row r="47" spans="2:3" x14ac:dyDescent="0.25">
      <c r="B47" s="586" t="s">
        <v>1046</v>
      </c>
      <c r="C47" s="586" t="s">
        <v>1047</v>
      </c>
    </row>
    <row r="48" spans="2:3" x14ac:dyDescent="0.25">
      <c r="B48" s="586" t="s">
        <v>1048</v>
      </c>
      <c r="C48" s="586" t="s">
        <v>1049</v>
      </c>
    </row>
    <row r="49" spans="2:3" x14ac:dyDescent="0.25">
      <c r="B49" s="586" t="s">
        <v>1050</v>
      </c>
      <c r="C49" s="586" t="s">
        <v>1051</v>
      </c>
    </row>
    <row r="50" spans="2:3" x14ac:dyDescent="0.25">
      <c r="B50" s="586" t="s">
        <v>1052</v>
      </c>
      <c r="C50" s="586" t="s">
        <v>1053</v>
      </c>
    </row>
    <row r="51" spans="2:3" x14ac:dyDescent="0.25">
      <c r="B51" s="586" t="s">
        <v>1054</v>
      </c>
      <c r="C51" s="586" t="s">
        <v>1055</v>
      </c>
    </row>
    <row r="52" spans="2:3" x14ac:dyDescent="0.25">
      <c r="B52" s="586" t="s">
        <v>1056</v>
      </c>
      <c r="C52" s="586" t="s">
        <v>1057</v>
      </c>
    </row>
    <row r="53" spans="2:3" x14ac:dyDescent="0.25">
      <c r="B53" s="586" t="s">
        <v>1058</v>
      </c>
      <c r="C53" s="586" t="s">
        <v>1059</v>
      </c>
    </row>
    <row r="54" spans="2:3" x14ac:dyDescent="0.25">
      <c r="B54" s="586" t="s">
        <v>1060</v>
      </c>
      <c r="C54" s="586" t="s">
        <v>1061</v>
      </c>
    </row>
    <row r="55" spans="2:3" x14ac:dyDescent="0.25">
      <c r="B55" s="586" t="s">
        <v>1062</v>
      </c>
      <c r="C55" s="586" t="s">
        <v>1063</v>
      </c>
    </row>
    <row r="56" spans="2:3" x14ac:dyDescent="0.25">
      <c r="B56" s="586" t="s">
        <v>1064</v>
      </c>
      <c r="C56" s="586" t="s">
        <v>1065</v>
      </c>
    </row>
    <row r="57" spans="2:3" x14ac:dyDescent="0.25">
      <c r="B57" s="586" t="s">
        <v>1066</v>
      </c>
      <c r="C57" s="586" t="s">
        <v>1067</v>
      </c>
    </row>
    <row r="58" spans="2:3" x14ac:dyDescent="0.25">
      <c r="B58" s="586" t="s">
        <v>1068</v>
      </c>
      <c r="C58" s="586" t="s">
        <v>1069</v>
      </c>
    </row>
    <row r="59" spans="2:3" x14ac:dyDescent="0.25">
      <c r="B59" s="586" t="s">
        <v>1070</v>
      </c>
      <c r="C59" s="586" t="s">
        <v>1071</v>
      </c>
    </row>
    <row r="60" spans="2:3" x14ac:dyDescent="0.25">
      <c r="B60" s="586" t="s">
        <v>1072</v>
      </c>
      <c r="C60" s="586" t="s">
        <v>1073</v>
      </c>
    </row>
    <row r="61" spans="2:3" x14ac:dyDescent="0.25">
      <c r="B61" s="586" t="s">
        <v>1074</v>
      </c>
      <c r="C61" s="586" t="s">
        <v>1075</v>
      </c>
    </row>
    <row r="62" spans="2:3" x14ac:dyDescent="0.25">
      <c r="B62" s="586" t="s">
        <v>1076</v>
      </c>
      <c r="C62" s="586" t="s">
        <v>1077</v>
      </c>
    </row>
    <row r="63" spans="2:3" x14ac:dyDescent="0.25">
      <c r="B63" s="586" t="s">
        <v>1078</v>
      </c>
      <c r="C63" s="586" t="s">
        <v>1079</v>
      </c>
    </row>
    <row r="64" spans="2:3" x14ac:dyDescent="0.25">
      <c r="B64" s="586" t="s">
        <v>1080</v>
      </c>
      <c r="C64" s="586" t="s">
        <v>1081</v>
      </c>
    </row>
    <row r="65" spans="2:3" x14ac:dyDescent="0.25">
      <c r="B65" s="586" t="s">
        <v>1082</v>
      </c>
      <c r="C65" s="586" t="s">
        <v>1083</v>
      </c>
    </row>
    <row r="66" spans="2:3" x14ac:dyDescent="0.25">
      <c r="B66" s="586" t="s">
        <v>1084</v>
      </c>
      <c r="C66" s="586" t="s">
        <v>1085</v>
      </c>
    </row>
    <row r="67" spans="2:3" x14ac:dyDescent="0.25">
      <c r="B67" s="586" t="s">
        <v>1086</v>
      </c>
      <c r="C67" s="586" t="s">
        <v>1087</v>
      </c>
    </row>
    <row r="68" spans="2:3" x14ac:dyDescent="0.25">
      <c r="B68" s="586" t="s">
        <v>1088</v>
      </c>
      <c r="C68" s="586" t="s">
        <v>1089</v>
      </c>
    </row>
    <row r="69" spans="2:3" x14ac:dyDescent="0.25">
      <c r="B69" s="586" t="s">
        <v>1090</v>
      </c>
      <c r="C69" s="586" t="s">
        <v>1091</v>
      </c>
    </row>
    <row r="70" spans="2:3" x14ac:dyDescent="0.25">
      <c r="B70" s="586" t="s">
        <v>1092</v>
      </c>
      <c r="C70" s="586" t="s">
        <v>1093</v>
      </c>
    </row>
    <row r="71" spans="2:3" x14ac:dyDescent="0.25">
      <c r="B71" s="586" t="s">
        <v>1094</v>
      </c>
      <c r="C71" s="586" t="s">
        <v>1095</v>
      </c>
    </row>
    <row r="72" spans="2:3" x14ac:dyDescent="0.25">
      <c r="B72" s="586" t="s">
        <v>1096</v>
      </c>
      <c r="C72" s="586" t="s">
        <v>1097</v>
      </c>
    </row>
    <row r="73" spans="2:3" x14ac:dyDescent="0.25">
      <c r="B73" s="586" t="s">
        <v>1098</v>
      </c>
      <c r="C73" s="586" t="s">
        <v>1099</v>
      </c>
    </row>
    <row r="74" spans="2:3" x14ac:dyDescent="0.25">
      <c r="B74" s="586" t="s">
        <v>1100</v>
      </c>
      <c r="C74" s="586" t="s">
        <v>1101</v>
      </c>
    </row>
    <row r="75" spans="2:3" x14ac:dyDescent="0.25">
      <c r="B75" s="586" t="s">
        <v>1102</v>
      </c>
      <c r="C75" s="586" t="s">
        <v>1103</v>
      </c>
    </row>
    <row r="76" spans="2:3" x14ac:dyDescent="0.25">
      <c r="B76" s="586" t="s">
        <v>1104</v>
      </c>
      <c r="C76" s="586" t="s">
        <v>1105</v>
      </c>
    </row>
    <row r="77" spans="2:3" x14ac:dyDescent="0.25">
      <c r="B77" s="586" t="s">
        <v>1106</v>
      </c>
      <c r="C77" s="586" t="s">
        <v>1107</v>
      </c>
    </row>
    <row r="78" spans="2:3" x14ac:dyDescent="0.25">
      <c r="B78" s="586" t="s">
        <v>1108</v>
      </c>
      <c r="C78" s="586" t="s">
        <v>1109</v>
      </c>
    </row>
    <row r="79" spans="2:3" x14ac:dyDescent="0.25">
      <c r="B79" s="586" t="s">
        <v>1110</v>
      </c>
      <c r="C79" s="586" t="s">
        <v>1111</v>
      </c>
    </row>
    <row r="80" spans="2:3" x14ac:dyDescent="0.25">
      <c r="B80" s="586" t="s">
        <v>1112</v>
      </c>
      <c r="C80" s="586" t="s">
        <v>1113</v>
      </c>
    </row>
    <row r="81" spans="2:3" x14ac:dyDescent="0.25">
      <c r="B81" s="586" t="s">
        <v>1114</v>
      </c>
      <c r="C81" s="586" t="s">
        <v>1115</v>
      </c>
    </row>
    <row r="82" spans="2:3" x14ac:dyDescent="0.25">
      <c r="B82" s="586" t="s">
        <v>1116</v>
      </c>
      <c r="C82" s="586" t="s">
        <v>1117</v>
      </c>
    </row>
    <row r="83" spans="2:3" x14ac:dyDescent="0.25">
      <c r="B83" s="586" t="s">
        <v>1118</v>
      </c>
      <c r="C83" s="586" t="s">
        <v>1119</v>
      </c>
    </row>
    <row r="84" spans="2:3" x14ac:dyDescent="0.25">
      <c r="B84" s="586" t="s">
        <v>1120</v>
      </c>
      <c r="C84" s="586" t="s">
        <v>1121</v>
      </c>
    </row>
    <row r="85" spans="2:3" x14ac:dyDescent="0.25">
      <c r="B85" s="586" t="s">
        <v>1122</v>
      </c>
      <c r="C85" s="586" t="s">
        <v>1123</v>
      </c>
    </row>
    <row r="86" spans="2:3" x14ac:dyDescent="0.25">
      <c r="B86" s="586" t="s">
        <v>1124</v>
      </c>
      <c r="C86" s="586" t="s">
        <v>1125</v>
      </c>
    </row>
    <row r="87" spans="2:3" x14ac:dyDescent="0.25">
      <c r="B87" s="586" t="s">
        <v>1126</v>
      </c>
      <c r="C87" s="586" t="s">
        <v>1127</v>
      </c>
    </row>
    <row r="88" spans="2:3" x14ac:dyDescent="0.25">
      <c r="B88" s="586" t="s">
        <v>1128</v>
      </c>
      <c r="C88" s="586" t="s">
        <v>1129</v>
      </c>
    </row>
    <row r="89" spans="2:3" x14ac:dyDescent="0.25">
      <c r="B89" s="586" t="s">
        <v>1130</v>
      </c>
      <c r="C89" s="586" t="s">
        <v>1131</v>
      </c>
    </row>
    <row r="90" spans="2:3" x14ac:dyDescent="0.25">
      <c r="B90" s="586" t="s">
        <v>1132</v>
      </c>
      <c r="C90" s="586" t="s">
        <v>1133</v>
      </c>
    </row>
    <row r="91" spans="2:3" x14ac:dyDescent="0.25">
      <c r="B91" s="586" t="s">
        <v>1134</v>
      </c>
      <c r="C91" s="586" t="s">
        <v>1135</v>
      </c>
    </row>
    <row r="92" spans="2:3" x14ac:dyDescent="0.25">
      <c r="B92" s="586" t="s">
        <v>1136</v>
      </c>
      <c r="C92" s="586" t="s">
        <v>1135</v>
      </c>
    </row>
    <row r="93" spans="2:3" x14ac:dyDescent="0.25">
      <c r="B93" s="586" t="s">
        <v>1137</v>
      </c>
      <c r="C93" s="586" t="s">
        <v>1138</v>
      </c>
    </row>
    <row r="94" spans="2:3" x14ac:dyDescent="0.25">
      <c r="B94" s="586" t="s">
        <v>1139</v>
      </c>
      <c r="C94" s="586" t="s">
        <v>1140</v>
      </c>
    </row>
    <row r="95" spans="2:3" x14ac:dyDescent="0.25">
      <c r="B95" s="586" t="s">
        <v>1141</v>
      </c>
      <c r="C95" s="586" t="s">
        <v>1142</v>
      </c>
    </row>
    <row r="96" spans="2:3" x14ac:dyDescent="0.25">
      <c r="B96" s="586" t="s">
        <v>1143</v>
      </c>
      <c r="C96" s="586" t="s">
        <v>1144</v>
      </c>
    </row>
    <row r="97" spans="2:3" x14ac:dyDescent="0.25">
      <c r="B97" s="586" t="s">
        <v>1145</v>
      </c>
      <c r="C97" s="586" t="s">
        <v>1146</v>
      </c>
    </row>
    <row r="98" spans="2:3" x14ac:dyDescent="0.25">
      <c r="B98" s="586" t="s">
        <v>1147</v>
      </c>
      <c r="C98" s="586" t="s">
        <v>1148</v>
      </c>
    </row>
    <row r="99" spans="2:3" x14ac:dyDescent="0.25">
      <c r="B99" s="586" t="s">
        <v>1149</v>
      </c>
      <c r="C99" s="586" t="s">
        <v>1150</v>
      </c>
    </row>
    <row r="100" spans="2:3" x14ac:dyDescent="0.25">
      <c r="B100" s="586" t="s">
        <v>1151</v>
      </c>
      <c r="C100" s="586" t="s">
        <v>1152</v>
      </c>
    </row>
    <row r="101" spans="2:3" x14ac:dyDescent="0.25">
      <c r="B101" s="586" t="s">
        <v>1153</v>
      </c>
      <c r="C101" s="586" t="s">
        <v>1154</v>
      </c>
    </row>
    <row r="102" spans="2:3" x14ac:dyDescent="0.25">
      <c r="B102" s="586" t="s">
        <v>1155</v>
      </c>
      <c r="C102" s="586" t="s">
        <v>1156</v>
      </c>
    </row>
    <row r="103" spans="2:3" x14ac:dyDescent="0.25">
      <c r="B103" s="586" t="s">
        <v>1157</v>
      </c>
      <c r="C103" s="586" t="s">
        <v>1158</v>
      </c>
    </row>
    <row r="104" spans="2:3" x14ac:dyDescent="0.25">
      <c r="B104" s="586" t="s">
        <v>1159</v>
      </c>
      <c r="C104" s="586" t="s">
        <v>1160</v>
      </c>
    </row>
    <row r="105" spans="2:3" x14ac:dyDescent="0.25">
      <c r="B105" s="586" t="s">
        <v>1161</v>
      </c>
      <c r="C105" s="586" t="s">
        <v>1162</v>
      </c>
    </row>
    <row r="106" spans="2:3" x14ac:dyDescent="0.25">
      <c r="B106" s="586" t="s">
        <v>1163</v>
      </c>
      <c r="C106" s="586" t="s">
        <v>1164</v>
      </c>
    </row>
    <row r="107" spans="2:3" x14ac:dyDescent="0.25">
      <c r="B107" s="586" t="s">
        <v>1165</v>
      </c>
      <c r="C107" s="586" t="s">
        <v>1166</v>
      </c>
    </row>
    <row r="108" spans="2:3" x14ac:dyDescent="0.25">
      <c r="B108" s="586" t="s">
        <v>1167</v>
      </c>
      <c r="C108" s="586" t="s">
        <v>1168</v>
      </c>
    </row>
    <row r="109" spans="2:3" x14ac:dyDescent="0.25">
      <c r="B109" s="586" t="s">
        <v>1169</v>
      </c>
      <c r="C109" s="586" t="s">
        <v>1170</v>
      </c>
    </row>
    <row r="110" spans="2:3" x14ac:dyDescent="0.25">
      <c r="B110" s="586" t="s">
        <v>1171</v>
      </c>
      <c r="C110" s="586" t="s">
        <v>1172</v>
      </c>
    </row>
    <row r="111" spans="2:3" x14ac:dyDescent="0.25">
      <c r="B111" s="586" t="s">
        <v>1173</v>
      </c>
      <c r="C111" s="586" t="s">
        <v>1174</v>
      </c>
    </row>
    <row r="112" spans="2:3" x14ac:dyDescent="0.25">
      <c r="B112" s="586" t="s">
        <v>1175</v>
      </c>
      <c r="C112" s="586" t="s">
        <v>1176</v>
      </c>
    </row>
    <row r="113" spans="2:3" x14ac:dyDescent="0.25">
      <c r="B113" s="586" t="s">
        <v>1177</v>
      </c>
      <c r="C113" s="586" t="s">
        <v>1178</v>
      </c>
    </row>
    <row r="114" spans="2:3" x14ac:dyDescent="0.25">
      <c r="B114" s="586" t="s">
        <v>1179</v>
      </c>
      <c r="C114" s="586" t="s">
        <v>1180</v>
      </c>
    </row>
    <row r="115" spans="2:3" x14ac:dyDescent="0.25">
      <c r="B115" s="586" t="s">
        <v>1181</v>
      </c>
      <c r="C115" s="586" t="s">
        <v>1182</v>
      </c>
    </row>
    <row r="116" spans="2:3" x14ac:dyDescent="0.25">
      <c r="B116" s="586" t="s">
        <v>1183</v>
      </c>
      <c r="C116" s="586" t="s">
        <v>1184</v>
      </c>
    </row>
    <row r="117" spans="2:3" x14ac:dyDescent="0.25">
      <c r="B117" s="586" t="s">
        <v>1185</v>
      </c>
      <c r="C117" s="586" t="s">
        <v>1186</v>
      </c>
    </row>
    <row r="118" spans="2:3" x14ac:dyDescent="0.25">
      <c r="B118" s="586" t="s">
        <v>1187</v>
      </c>
      <c r="C118" s="586" t="s">
        <v>1188</v>
      </c>
    </row>
    <row r="119" spans="2:3" x14ac:dyDescent="0.25">
      <c r="B119" s="586" t="s">
        <v>1189</v>
      </c>
      <c r="C119" s="586" t="s">
        <v>1190</v>
      </c>
    </row>
    <row r="120" spans="2:3" x14ac:dyDescent="0.25">
      <c r="B120" s="586" t="s">
        <v>1191</v>
      </c>
      <c r="C120" s="586" t="s">
        <v>1192</v>
      </c>
    </row>
    <row r="121" spans="2:3" x14ac:dyDescent="0.25">
      <c r="B121" s="586" t="s">
        <v>1193</v>
      </c>
      <c r="C121" s="586" t="s">
        <v>1194</v>
      </c>
    </row>
    <row r="122" spans="2:3" x14ac:dyDescent="0.25">
      <c r="B122" s="586" t="s">
        <v>1195</v>
      </c>
      <c r="C122" s="586" t="s">
        <v>1196</v>
      </c>
    </row>
    <row r="123" spans="2:3" x14ac:dyDescent="0.25">
      <c r="B123" s="586" t="s">
        <v>1197</v>
      </c>
      <c r="C123" s="586" t="s">
        <v>1198</v>
      </c>
    </row>
    <row r="124" spans="2:3" x14ac:dyDescent="0.25">
      <c r="B124" s="586" t="s">
        <v>1199</v>
      </c>
      <c r="C124" s="586" t="s">
        <v>1200</v>
      </c>
    </row>
    <row r="125" spans="2:3" x14ac:dyDescent="0.25">
      <c r="B125" s="586" t="s">
        <v>1201</v>
      </c>
      <c r="C125" s="586" t="s">
        <v>1202</v>
      </c>
    </row>
    <row r="126" spans="2:3" x14ac:dyDescent="0.25">
      <c r="B126" s="586" t="s">
        <v>1203</v>
      </c>
      <c r="C126" s="586" t="s">
        <v>1204</v>
      </c>
    </row>
    <row r="127" spans="2:3" x14ac:dyDescent="0.25">
      <c r="B127" s="586" t="s">
        <v>1205</v>
      </c>
      <c r="C127" s="586" t="s">
        <v>1206</v>
      </c>
    </row>
    <row r="128" spans="2:3" x14ac:dyDescent="0.25">
      <c r="B128" s="586" t="s">
        <v>1207</v>
      </c>
      <c r="C128" s="586" t="s">
        <v>1208</v>
      </c>
    </row>
    <row r="129" spans="2:3" x14ac:dyDescent="0.25">
      <c r="B129" s="586" t="s">
        <v>1209</v>
      </c>
      <c r="C129" s="586" t="s">
        <v>1210</v>
      </c>
    </row>
    <row r="130" spans="2:3" x14ac:dyDescent="0.25">
      <c r="B130" s="586" t="s">
        <v>1211</v>
      </c>
      <c r="C130" s="586" t="s">
        <v>1212</v>
      </c>
    </row>
    <row r="131" spans="2:3" x14ac:dyDescent="0.25">
      <c r="B131" s="586" t="s">
        <v>1213</v>
      </c>
      <c r="C131" s="586" t="s">
        <v>1214</v>
      </c>
    </row>
    <row r="132" spans="2:3" x14ac:dyDescent="0.25">
      <c r="B132" s="586" t="s">
        <v>1215</v>
      </c>
      <c r="C132" s="586" t="s">
        <v>1216</v>
      </c>
    </row>
    <row r="133" spans="2:3" x14ac:dyDescent="0.25">
      <c r="B133" s="586" t="s">
        <v>1217</v>
      </c>
      <c r="C133" s="586" t="s">
        <v>1218</v>
      </c>
    </row>
    <row r="134" spans="2:3" x14ac:dyDescent="0.25">
      <c r="B134" s="586" t="s">
        <v>1219</v>
      </c>
      <c r="C134" s="586" t="s">
        <v>1220</v>
      </c>
    </row>
    <row r="135" spans="2:3" x14ac:dyDescent="0.25">
      <c r="B135" s="586" t="s">
        <v>1221</v>
      </c>
      <c r="C135" s="586" t="s">
        <v>1222</v>
      </c>
    </row>
    <row r="136" spans="2:3" x14ac:dyDescent="0.25">
      <c r="B136" s="586" t="s">
        <v>1223</v>
      </c>
      <c r="C136" s="586" t="s">
        <v>1224</v>
      </c>
    </row>
    <row r="137" spans="2:3" x14ac:dyDescent="0.25">
      <c r="B137" s="586" t="s">
        <v>1225</v>
      </c>
      <c r="C137" s="586" t="s">
        <v>1226</v>
      </c>
    </row>
    <row r="138" spans="2:3" x14ac:dyDescent="0.25">
      <c r="B138" s="586" t="s">
        <v>1227</v>
      </c>
      <c r="C138" s="586" t="s">
        <v>1228</v>
      </c>
    </row>
    <row r="139" spans="2:3" x14ac:dyDescent="0.25">
      <c r="B139" s="586" t="s">
        <v>1229</v>
      </c>
      <c r="C139" s="586" t="s">
        <v>1230</v>
      </c>
    </row>
    <row r="140" spans="2:3" x14ac:dyDescent="0.25">
      <c r="B140" s="586" t="s">
        <v>1231</v>
      </c>
      <c r="C140" s="586" t="s">
        <v>1232</v>
      </c>
    </row>
    <row r="141" spans="2:3" x14ac:dyDescent="0.25">
      <c r="B141" s="586" t="s">
        <v>1233</v>
      </c>
      <c r="C141" s="586" t="s">
        <v>1234</v>
      </c>
    </row>
    <row r="142" spans="2:3" x14ac:dyDescent="0.25">
      <c r="B142" s="586" t="s">
        <v>1235</v>
      </c>
      <c r="C142" s="586" t="s">
        <v>1236</v>
      </c>
    </row>
    <row r="143" spans="2:3" x14ac:dyDescent="0.25">
      <c r="B143" s="586" t="s">
        <v>1237</v>
      </c>
      <c r="C143" s="586" t="s">
        <v>1238</v>
      </c>
    </row>
    <row r="144" spans="2:3" x14ac:dyDescent="0.25">
      <c r="B144" s="586" t="s">
        <v>1239</v>
      </c>
      <c r="C144" s="586" t="s">
        <v>1240</v>
      </c>
    </row>
    <row r="145" spans="2:3" x14ac:dyDescent="0.25">
      <c r="B145" s="586" t="s">
        <v>1241</v>
      </c>
      <c r="C145" s="586" t="s">
        <v>1242</v>
      </c>
    </row>
    <row r="146" spans="2:3" x14ac:dyDescent="0.25">
      <c r="B146" s="586" t="s">
        <v>1243</v>
      </c>
      <c r="C146" s="586" t="s">
        <v>1244</v>
      </c>
    </row>
    <row r="147" spans="2:3" x14ac:dyDescent="0.25">
      <c r="B147" s="586" t="s">
        <v>1245</v>
      </c>
      <c r="C147" s="586" t="s">
        <v>1246</v>
      </c>
    </row>
    <row r="148" spans="2:3" x14ac:dyDescent="0.25">
      <c r="B148" s="586" t="s">
        <v>1247</v>
      </c>
      <c r="C148" s="586" t="s">
        <v>1248</v>
      </c>
    </row>
    <row r="149" spans="2:3" x14ac:dyDescent="0.25">
      <c r="B149" s="586" t="s">
        <v>1249</v>
      </c>
      <c r="C149" s="586" t="s">
        <v>1250</v>
      </c>
    </row>
    <row r="150" spans="2:3" x14ac:dyDescent="0.25">
      <c r="B150" s="586" t="s">
        <v>1251</v>
      </c>
      <c r="C150" s="586" t="s">
        <v>1252</v>
      </c>
    </row>
    <row r="151" spans="2:3" x14ac:dyDescent="0.25">
      <c r="B151" s="586" t="s">
        <v>1253</v>
      </c>
      <c r="C151" s="586" t="s">
        <v>1254</v>
      </c>
    </row>
    <row r="152" spans="2:3" x14ac:dyDescent="0.25">
      <c r="B152" s="586" t="s">
        <v>1255</v>
      </c>
      <c r="C152" s="586" t="s">
        <v>1256</v>
      </c>
    </row>
    <row r="153" spans="2:3" x14ac:dyDescent="0.25">
      <c r="B153" s="587" t="s">
        <v>1257</v>
      </c>
      <c r="C153" s="587" t="s">
        <v>1258</v>
      </c>
    </row>
    <row r="154" spans="2:3" x14ac:dyDescent="0.25">
      <c r="B154" s="584" t="s">
        <v>1259</v>
      </c>
      <c r="C154" s="584" t="s">
        <v>1260</v>
      </c>
    </row>
    <row r="155" spans="2:3" x14ac:dyDescent="0.25">
      <c r="B155" s="584" t="s">
        <v>1261</v>
      </c>
      <c r="C155" s="584" t="s">
        <v>1262</v>
      </c>
    </row>
    <row r="156" spans="2:3" x14ac:dyDescent="0.25">
      <c r="B156" s="584" t="s">
        <v>1263</v>
      </c>
      <c r="C156" s="584" t="s">
        <v>1264</v>
      </c>
    </row>
    <row r="157" spans="2:3" x14ac:dyDescent="0.25">
      <c r="B157" s="584" t="s">
        <v>1265</v>
      </c>
      <c r="C157" s="584" t="s">
        <v>1266</v>
      </c>
    </row>
    <row r="158" spans="2:3" x14ac:dyDescent="0.25">
      <c r="B158" s="584" t="s">
        <v>1267</v>
      </c>
      <c r="C158" s="584" t="s">
        <v>1268</v>
      </c>
    </row>
    <row r="159" spans="2:3" x14ac:dyDescent="0.25">
      <c r="B159" s="584" t="s">
        <v>1269</v>
      </c>
      <c r="C159" s="584" t="s">
        <v>1270</v>
      </c>
    </row>
    <row r="160" spans="2:3" x14ac:dyDescent="0.25">
      <c r="B160" s="584" t="s">
        <v>1271</v>
      </c>
      <c r="C160" s="584" t="s">
        <v>1272</v>
      </c>
    </row>
    <row r="161" spans="2:3" x14ac:dyDescent="0.25">
      <c r="B161" s="584" t="s">
        <v>1273</v>
      </c>
      <c r="C161" s="584" t="s">
        <v>1274</v>
      </c>
    </row>
    <row r="162" spans="2:3" x14ac:dyDescent="0.25">
      <c r="B162" s="584" t="s">
        <v>1275</v>
      </c>
      <c r="C162" s="584" t="s">
        <v>1276</v>
      </c>
    </row>
    <row r="163" spans="2:3" x14ac:dyDescent="0.25">
      <c r="B163" s="584" t="s">
        <v>1277</v>
      </c>
      <c r="C163" s="584" t="s">
        <v>1278</v>
      </c>
    </row>
    <row r="164" spans="2:3" x14ac:dyDescent="0.25">
      <c r="B164" s="584" t="s">
        <v>1279</v>
      </c>
      <c r="C164" s="584" t="s">
        <v>1280</v>
      </c>
    </row>
    <row r="165" spans="2:3" x14ac:dyDescent="0.25">
      <c r="B165" s="584" t="s">
        <v>1281</v>
      </c>
      <c r="C165" s="584" t="s">
        <v>1282</v>
      </c>
    </row>
    <row r="166" spans="2:3" x14ac:dyDescent="0.25">
      <c r="B166" s="584" t="s">
        <v>1283</v>
      </c>
      <c r="C166" s="584" t="s">
        <v>1284</v>
      </c>
    </row>
    <row r="167" spans="2:3" x14ac:dyDescent="0.25">
      <c r="B167" s="584" t="s">
        <v>1285</v>
      </c>
      <c r="C167" s="584" t="s">
        <v>1286</v>
      </c>
    </row>
    <row r="168" spans="2:3" x14ac:dyDescent="0.25">
      <c r="B168" s="584" t="s">
        <v>1287</v>
      </c>
      <c r="C168" s="584" t="s">
        <v>1288</v>
      </c>
    </row>
    <row r="169" spans="2:3" x14ac:dyDescent="0.25">
      <c r="B169" s="584" t="s">
        <v>1289</v>
      </c>
      <c r="C169" s="584" t="s">
        <v>1290</v>
      </c>
    </row>
    <row r="170" spans="2:3" x14ac:dyDescent="0.25">
      <c r="B170" s="584" t="s">
        <v>1291</v>
      </c>
      <c r="C170" s="584" t="s">
        <v>1292</v>
      </c>
    </row>
    <row r="171" spans="2:3" x14ac:dyDescent="0.25">
      <c r="B171" s="584" t="s">
        <v>1293</v>
      </c>
      <c r="C171" s="584" t="s">
        <v>1294</v>
      </c>
    </row>
    <row r="172" spans="2:3" x14ac:dyDescent="0.25">
      <c r="B172" s="584" t="s">
        <v>1295</v>
      </c>
      <c r="C172" s="584" t="s">
        <v>1296</v>
      </c>
    </row>
    <row r="173" spans="2:3" x14ac:dyDescent="0.25">
      <c r="B173" s="584" t="s">
        <v>1297</v>
      </c>
      <c r="C173" s="584" t="s">
        <v>1298</v>
      </c>
    </row>
    <row r="174" spans="2:3" x14ac:dyDescent="0.25">
      <c r="B174" s="584" t="s">
        <v>1299</v>
      </c>
      <c r="C174" s="584" t="s">
        <v>1300</v>
      </c>
    </row>
    <row r="175" spans="2:3" x14ac:dyDescent="0.25">
      <c r="B175" s="584" t="s">
        <v>1301</v>
      </c>
      <c r="C175" s="584" t="s">
        <v>1302</v>
      </c>
    </row>
    <row r="176" spans="2:3" x14ac:dyDescent="0.25">
      <c r="B176" s="584" t="s">
        <v>1303</v>
      </c>
      <c r="C176" s="584" t="s">
        <v>1304</v>
      </c>
    </row>
    <row r="177" spans="2:3" x14ac:dyDescent="0.25">
      <c r="B177" s="584" t="s">
        <v>1305</v>
      </c>
      <c r="C177" s="584" t="s">
        <v>1306</v>
      </c>
    </row>
    <row r="178" spans="2:3" x14ac:dyDescent="0.25">
      <c r="B178" s="584" t="s">
        <v>1307</v>
      </c>
      <c r="C178" s="584" t="s">
        <v>1308</v>
      </c>
    </row>
    <row r="179" spans="2:3" x14ac:dyDescent="0.25">
      <c r="B179" s="584" t="s">
        <v>1309</v>
      </c>
      <c r="C179" s="584" t="s">
        <v>1310</v>
      </c>
    </row>
    <row r="180" spans="2:3" x14ac:dyDescent="0.25">
      <c r="B180" s="584" t="s">
        <v>1311</v>
      </c>
      <c r="C180" s="584" t="s">
        <v>1312</v>
      </c>
    </row>
    <row r="181" spans="2:3" x14ac:dyDescent="0.25">
      <c r="B181" s="584" t="s">
        <v>1313</v>
      </c>
      <c r="C181" s="584" t="s">
        <v>1314</v>
      </c>
    </row>
    <row r="182" spans="2:3" x14ac:dyDescent="0.25">
      <c r="B182" s="584" t="s">
        <v>1315</v>
      </c>
      <c r="C182" s="584" t="s">
        <v>1316</v>
      </c>
    </row>
    <row r="183" spans="2:3" x14ac:dyDescent="0.25">
      <c r="B183" s="584" t="s">
        <v>1317</v>
      </c>
      <c r="C183" s="584" t="s">
        <v>1318</v>
      </c>
    </row>
    <row r="184" spans="2:3" x14ac:dyDescent="0.25">
      <c r="B184" s="584" t="s">
        <v>1319</v>
      </c>
      <c r="C184" s="584" t="s">
        <v>1320</v>
      </c>
    </row>
    <row r="185" spans="2:3" x14ac:dyDescent="0.25">
      <c r="B185" s="584" t="s">
        <v>1321</v>
      </c>
      <c r="C185" s="584" t="s">
        <v>1322</v>
      </c>
    </row>
    <row r="186" spans="2:3" x14ac:dyDescent="0.25">
      <c r="B186" s="584" t="s">
        <v>1323</v>
      </c>
      <c r="C186" s="584" t="s">
        <v>1324</v>
      </c>
    </row>
    <row r="187" spans="2:3" x14ac:dyDescent="0.25">
      <c r="B187" s="584" t="s">
        <v>1325</v>
      </c>
      <c r="C187" s="584" t="s">
        <v>1326</v>
      </c>
    </row>
    <row r="188" spans="2:3" x14ac:dyDescent="0.25">
      <c r="B188" s="584" t="s">
        <v>1327</v>
      </c>
      <c r="C188" s="584" t="s">
        <v>1328</v>
      </c>
    </row>
    <row r="189" spans="2:3" x14ac:dyDescent="0.25">
      <c r="B189" s="584" t="s">
        <v>1329</v>
      </c>
      <c r="C189" s="584" t="s">
        <v>1330</v>
      </c>
    </row>
    <row r="190" spans="2:3" x14ac:dyDescent="0.25">
      <c r="B190" s="584" t="s">
        <v>1331</v>
      </c>
      <c r="C190" s="584" t="s">
        <v>1332</v>
      </c>
    </row>
    <row r="191" spans="2:3" x14ac:dyDescent="0.25">
      <c r="B191" s="584" t="s">
        <v>1333</v>
      </c>
      <c r="C191" s="584" t="s">
        <v>1334</v>
      </c>
    </row>
    <row r="192" spans="2:3" x14ac:dyDescent="0.25">
      <c r="B192" s="584" t="s">
        <v>1335</v>
      </c>
      <c r="C192" s="584" t="s">
        <v>1336</v>
      </c>
    </row>
    <row r="193" spans="2:3" x14ac:dyDescent="0.25">
      <c r="B193" s="584" t="s">
        <v>1337</v>
      </c>
      <c r="C193" s="584" t="s">
        <v>1338</v>
      </c>
    </row>
    <row r="194" spans="2:3" x14ac:dyDescent="0.25">
      <c r="B194" s="584" t="s">
        <v>1339</v>
      </c>
      <c r="C194" s="584" t="s">
        <v>1340</v>
      </c>
    </row>
    <row r="195" spans="2:3" x14ac:dyDescent="0.25">
      <c r="B195" s="584" t="s">
        <v>1341</v>
      </c>
      <c r="C195" s="584" t="s">
        <v>1342</v>
      </c>
    </row>
    <row r="196" spans="2:3" x14ac:dyDescent="0.25">
      <c r="B196" s="584" t="s">
        <v>1343</v>
      </c>
      <c r="C196" s="584" t="s">
        <v>1344</v>
      </c>
    </row>
    <row r="197" spans="2:3" x14ac:dyDescent="0.25">
      <c r="B197" s="584" t="s">
        <v>1345</v>
      </c>
      <c r="C197" s="584" t="s">
        <v>775</v>
      </c>
    </row>
    <row r="198" spans="2:3" x14ac:dyDescent="0.25">
      <c r="B198" s="584" t="s">
        <v>1346</v>
      </c>
      <c r="C198" s="584" t="s">
        <v>1347</v>
      </c>
    </row>
    <row r="199" spans="2:3" x14ac:dyDescent="0.25">
      <c r="B199" s="584" t="s">
        <v>1348</v>
      </c>
      <c r="C199" s="584" t="s">
        <v>1349</v>
      </c>
    </row>
    <row r="200" spans="2:3" x14ac:dyDescent="0.25">
      <c r="B200" s="584" t="s">
        <v>1350</v>
      </c>
      <c r="C200" s="584" t="s">
        <v>1351</v>
      </c>
    </row>
    <row r="201" spans="2:3" x14ac:dyDescent="0.25">
      <c r="B201" s="584" t="s">
        <v>1352</v>
      </c>
      <c r="C201" s="584" t="s">
        <v>1353</v>
      </c>
    </row>
    <row r="202" spans="2:3" x14ac:dyDescent="0.25">
      <c r="B202" s="584" t="s">
        <v>1354</v>
      </c>
      <c r="C202" s="584" t="s">
        <v>1355</v>
      </c>
    </row>
    <row r="203" spans="2:3" x14ac:dyDescent="0.25">
      <c r="B203" s="584" t="s">
        <v>1356</v>
      </c>
      <c r="C203" s="584" t="s">
        <v>1357</v>
      </c>
    </row>
    <row r="204" spans="2:3" x14ac:dyDescent="0.25">
      <c r="B204" s="584" t="s">
        <v>1358</v>
      </c>
      <c r="C204" s="584" t="s">
        <v>1359</v>
      </c>
    </row>
    <row r="205" spans="2:3" x14ac:dyDescent="0.25">
      <c r="B205" s="584" t="s">
        <v>1360</v>
      </c>
      <c r="C205" s="584" t="s">
        <v>1361</v>
      </c>
    </row>
    <row r="206" spans="2:3" x14ac:dyDescent="0.25">
      <c r="B206" s="584" t="s">
        <v>1362</v>
      </c>
      <c r="C206" s="584" t="s">
        <v>1363</v>
      </c>
    </row>
    <row r="207" spans="2:3" x14ac:dyDescent="0.25">
      <c r="B207" s="584" t="s">
        <v>1364</v>
      </c>
      <c r="C207" s="584" t="s">
        <v>1365</v>
      </c>
    </row>
    <row r="208" spans="2:3" x14ac:dyDescent="0.25">
      <c r="B208" s="584" t="s">
        <v>1366</v>
      </c>
      <c r="C208" s="584" t="s">
        <v>1367</v>
      </c>
    </row>
    <row r="209" spans="2:3" x14ac:dyDescent="0.25">
      <c r="B209" s="584" t="s">
        <v>1368</v>
      </c>
      <c r="C209" s="584" t="s">
        <v>1369</v>
      </c>
    </row>
    <row r="210" spans="2:3" x14ac:dyDescent="0.25">
      <c r="B210" s="584" t="s">
        <v>1370</v>
      </c>
      <c r="C210" s="584" t="s">
        <v>1371</v>
      </c>
    </row>
    <row r="211" spans="2:3" x14ac:dyDescent="0.25">
      <c r="B211" s="584" t="s">
        <v>1372</v>
      </c>
      <c r="C211" s="584" t="s">
        <v>1373</v>
      </c>
    </row>
    <row r="212" spans="2:3" x14ac:dyDescent="0.25">
      <c r="B212" s="584" t="s">
        <v>1374</v>
      </c>
      <c r="C212" s="584" t="s">
        <v>1375</v>
      </c>
    </row>
    <row r="213" spans="2:3" x14ac:dyDescent="0.25">
      <c r="B213" s="584" t="s">
        <v>1376</v>
      </c>
      <c r="C213" s="584" t="s">
        <v>1377</v>
      </c>
    </row>
    <row r="214" spans="2:3" x14ac:dyDescent="0.25">
      <c r="B214" s="584" t="s">
        <v>1378</v>
      </c>
      <c r="C214" s="584" t="s">
        <v>1379</v>
      </c>
    </row>
    <row r="215" spans="2:3" x14ac:dyDescent="0.25">
      <c r="B215" s="584" t="s">
        <v>1380</v>
      </c>
      <c r="C215" s="584" t="s">
        <v>1381</v>
      </c>
    </row>
    <row r="216" spans="2:3" x14ac:dyDescent="0.25">
      <c r="B216" s="584" t="s">
        <v>1382</v>
      </c>
      <c r="C216" s="584" t="s">
        <v>1383</v>
      </c>
    </row>
    <row r="217" spans="2:3" x14ac:dyDescent="0.25">
      <c r="B217" s="584" t="s">
        <v>1384</v>
      </c>
      <c r="C217" s="584" t="s">
        <v>1385</v>
      </c>
    </row>
    <row r="218" spans="2:3" x14ac:dyDescent="0.25">
      <c r="B218" s="584" t="s">
        <v>1386</v>
      </c>
      <c r="C218" s="584" t="s">
        <v>1387</v>
      </c>
    </row>
    <row r="219" spans="2:3" x14ac:dyDescent="0.25">
      <c r="B219" s="584" t="s">
        <v>1388</v>
      </c>
      <c r="C219" s="584" t="s">
        <v>1389</v>
      </c>
    </row>
    <row r="220" spans="2:3" x14ac:dyDescent="0.25">
      <c r="B220" s="584" t="s">
        <v>1390</v>
      </c>
      <c r="C220" s="584" t="s">
        <v>1391</v>
      </c>
    </row>
    <row r="221" spans="2:3" x14ac:dyDescent="0.25">
      <c r="B221" s="584" t="s">
        <v>1392</v>
      </c>
      <c r="C221" s="584" t="s">
        <v>1393</v>
      </c>
    </row>
    <row r="222" spans="2:3" x14ac:dyDescent="0.25">
      <c r="B222" s="584" t="s">
        <v>1394</v>
      </c>
      <c r="C222" s="584" t="s">
        <v>1395</v>
      </c>
    </row>
    <row r="223" spans="2:3" x14ac:dyDescent="0.25">
      <c r="B223" s="584" t="s">
        <v>1396</v>
      </c>
      <c r="C223" s="584" t="s">
        <v>1397</v>
      </c>
    </row>
    <row r="224" spans="2:3" x14ac:dyDescent="0.25">
      <c r="B224" s="584" t="s">
        <v>1398</v>
      </c>
      <c r="C224" s="584" t="s">
        <v>1399</v>
      </c>
    </row>
    <row r="225" spans="2:3" x14ac:dyDescent="0.25">
      <c r="B225" s="584" t="s">
        <v>1400</v>
      </c>
      <c r="C225" s="584" t="s">
        <v>1401</v>
      </c>
    </row>
    <row r="226" spans="2:3" x14ac:dyDescent="0.25">
      <c r="B226" s="584" t="s">
        <v>1402</v>
      </c>
      <c r="C226" s="584" t="s">
        <v>1403</v>
      </c>
    </row>
    <row r="227" spans="2:3" x14ac:dyDescent="0.25">
      <c r="B227" s="584" t="s">
        <v>1404</v>
      </c>
      <c r="C227" s="584" t="s">
        <v>1405</v>
      </c>
    </row>
    <row r="228" spans="2:3" x14ac:dyDescent="0.25">
      <c r="B228" s="584" t="s">
        <v>1406</v>
      </c>
      <c r="C228" s="584" t="s">
        <v>1407</v>
      </c>
    </row>
    <row r="229" spans="2:3" x14ac:dyDescent="0.25">
      <c r="B229" s="584" t="s">
        <v>1408</v>
      </c>
      <c r="C229" s="584" t="s">
        <v>1409</v>
      </c>
    </row>
    <row r="230" spans="2:3" x14ac:dyDescent="0.25">
      <c r="B230" s="584" t="s">
        <v>1410</v>
      </c>
      <c r="C230" s="584" t="s">
        <v>1411</v>
      </c>
    </row>
    <row r="231" spans="2:3" x14ac:dyDescent="0.25">
      <c r="B231" s="584" t="s">
        <v>1412</v>
      </c>
      <c r="C231" s="584" t="s">
        <v>1413</v>
      </c>
    </row>
    <row r="232" spans="2:3" x14ac:dyDescent="0.25">
      <c r="B232" s="584" t="s">
        <v>1414</v>
      </c>
      <c r="C232" s="584" t="s">
        <v>1415</v>
      </c>
    </row>
    <row r="233" spans="2:3" x14ac:dyDescent="0.25">
      <c r="B233" s="584" t="s">
        <v>1416</v>
      </c>
      <c r="C233" s="584" t="s">
        <v>1417</v>
      </c>
    </row>
    <row r="234" spans="2:3" x14ac:dyDescent="0.25">
      <c r="B234" s="584" t="s">
        <v>1418</v>
      </c>
      <c r="C234" s="584" t="s">
        <v>1419</v>
      </c>
    </row>
    <row r="235" spans="2:3" x14ac:dyDescent="0.25">
      <c r="B235" s="584" t="s">
        <v>1420</v>
      </c>
      <c r="C235" s="584" t="s">
        <v>1421</v>
      </c>
    </row>
    <row r="236" spans="2:3" x14ac:dyDescent="0.25">
      <c r="B236" s="584" t="s">
        <v>1422</v>
      </c>
      <c r="C236" s="584" t="s">
        <v>1423</v>
      </c>
    </row>
    <row r="237" spans="2:3" x14ac:dyDescent="0.25">
      <c r="B237" s="584" t="s">
        <v>1424</v>
      </c>
      <c r="C237" s="584" t="s">
        <v>1425</v>
      </c>
    </row>
    <row r="238" spans="2:3" x14ac:dyDescent="0.25">
      <c r="B238" s="584" t="s">
        <v>1426</v>
      </c>
      <c r="C238" s="584" t="s">
        <v>1427</v>
      </c>
    </row>
    <row r="239" spans="2:3" x14ac:dyDescent="0.25">
      <c r="B239" s="584" t="s">
        <v>1428</v>
      </c>
      <c r="C239" s="584" t="s">
        <v>1429</v>
      </c>
    </row>
    <row r="240" spans="2:3" x14ac:dyDescent="0.25">
      <c r="B240" s="584" t="s">
        <v>1430</v>
      </c>
      <c r="C240" s="584" t="s">
        <v>1431</v>
      </c>
    </row>
    <row r="241" spans="2:3" x14ac:dyDescent="0.25">
      <c r="B241" s="584" t="s">
        <v>1432</v>
      </c>
      <c r="C241" s="584" t="s">
        <v>1433</v>
      </c>
    </row>
    <row r="242" spans="2:3" x14ac:dyDescent="0.25">
      <c r="B242" s="584" t="s">
        <v>1434</v>
      </c>
      <c r="C242" s="584" t="s">
        <v>1435</v>
      </c>
    </row>
    <row r="243" spans="2:3" x14ac:dyDescent="0.25">
      <c r="B243" s="584" t="s">
        <v>1436</v>
      </c>
      <c r="C243" s="584" t="s">
        <v>1437</v>
      </c>
    </row>
    <row r="244" spans="2:3" x14ac:dyDescent="0.25">
      <c r="B244" s="584" t="s">
        <v>1438</v>
      </c>
      <c r="C244" s="584" t="s">
        <v>1439</v>
      </c>
    </row>
    <row r="245" spans="2:3" x14ac:dyDescent="0.25">
      <c r="B245" s="584" t="s">
        <v>1440</v>
      </c>
      <c r="C245" s="584" t="s">
        <v>1441</v>
      </c>
    </row>
    <row r="246" spans="2:3" x14ac:dyDescent="0.25">
      <c r="B246" s="584" t="s">
        <v>1442</v>
      </c>
      <c r="C246" s="584" t="s">
        <v>1443</v>
      </c>
    </row>
    <row r="247" spans="2:3" x14ac:dyDescent="0.25">
      <c r="B247" s="584" t="s">
        <v>1444</v>
      </c>
      <c r="C247" s="584" t="s">
        <v>1445</v>
      </c>
    </row>
    <row r="248" spans="2:3" x14ac:dyDescent="0.25">
      <c r="B248" s="584" t="s">
        <v>1446</v>
      </c>
      <c r="C248" s="584" t="s">
        <v>1447</v>
      </c>
    </row>
    <row r="249" spans="2:3" x14ac:dyDescent="0.25">
      <c r="B249" s="584" t="s">
        <v>1448</v>
      </c>
      <c r="C249" s="584" t="s">
        <v>1449</v>
      </c>
    </row>
    <row r="250" spans="2:3" x14ac:dyDescent="0.25">
      <c r="B250" s="584" t="s">
        <v>1450</v>
      </c>
      <c r="C250" s="584" t="s">
        <v>1451</v>
      </c>
    </row>
    <row r="251" spans="2:3" x14ac:dyDescent="0.25">
      <c r="B251" s="584" t="s">
        <v>1452</v>
      </c>
      <c r="C251" s="584" t="s">
        <v>1453</v>
      </c>
    </row>
    <row r="252" spans="2:3" x14ac:dyDescent="0.25">
      <c r="B252" s="584" t="s">
        <v>1454</v>
      </c>
      <c r="C252" s="584" t="s">
        <v>1455</v>
      </c>
    </row>
    <row r="253" spans="2:3" x14ac:dyDescent="0.25">
      <c r="B253" s="584" t="s">
        <v>1456</v>
      </c>
      <c r="C253" s="584" t="s">
        <v>1457</v>
      </c>
    </row>
    <row r="254" spans="2:3" x14ac:dyDescent="0.25">
      <c r="B254" s="584" t="s">
        <v>1458</v>
      </c>
      <c r="C254" s="584" t="s">
        <v>1459</v>
      </c>
    </row>
    <row r="255" spans="2:3" x14ac:dyDescent="0.25">
      <c r="B255" s="584" t="s">
        <v>1460</v>
      </c>
      <c r="C255" s="584" t="s">
        <v>1461</v>
      </c>
    </row>
    <row r="256" spans="2:3" x14ac:dyDescent="0.25">
      <c r="B256" s="584" t="s">
        <v>1462</v>
      </c>
      <c r="C256" s="584" t="s">
        <v>1463</v>
      </c>
    </row>
    <row r="257" spans="2:3" x14ac:dyDescent="0.25">
      <c r="B257" s="584" t="s">
        <v>1464</v>
      </c>
      <c r="C257" s="584" t="s">
        <v>1465</v>
      </c>
    </row>
    <row r="258" spans="2:3" x14ac:dyDescent="0.25">
      <c r="B258" s="584" t="s">
        <v>1466</v>
      </c>
      <c r="C258" s="584" t="s">
        <v>1467</v>
      </c>
    </row>
    <row r="259" spans="2:3" x14ac:dyDescent="0.25">
      <c r="B259" s="584" t="s">
        <v>1468</v>
      </c>
      <c r="C259" s="584" t="s">
        <v>1469</v>
      </c>
    </row>
    <row r="260" spans="2:3" x14ac:dyDescent="0.25">
      <c r="B260" s="584" t="s">
        <v>1470</v>
      </c>
      <c r="C260" s="584" t="s">
        <v>1471</v>
      </c>
    </row>
    <row r="261" spans="2:3" x14ac:dyDescent="0.25">
      <c r="B261" s="584" t="s">
        <v>1472</v>
      </c>
      <c r="C261" s="584" t="s">
        <v>1473</v>
      </c>
    </row>
    <row r="262" spans="2:3" x14ac:dyDescent="0.25">
      <c r="B262" s="584" t="s">
        <v>1474</v>
      </c>
      <c r="C262" s="584" t="s">
        <v>1475</v>
      </c>
    </row>
    <row r="263" spans="2:3" x14ac:dyDescent="0.25">
      <c r="B263" s="584" t="s">
        <v>1476</v>
      </c>
      <c r="C263" s="584" t="s">
        <v>1477</v>
      </c>
    </row>
    <row r="264" spans="2:3" x14ac:dyDescent="0.25">
      <c r="B264" s="584" t="s">
        <v>1478</v>
      </c>
      <c r="C264" s="584" t="s">
        <v>1479</v>
      </c>
    </row>
    <row r="265" spans="2:3" x14ac:dyDescent="0.25">
      <c r="B265" s="584" t="s">
        <v>1480</v>
      </c>
      <c r="C265" s="584" t="s">
        <v>1481</v>
      </c>
    </row>
    <row r="266" spans="2:3" x14ac:dyDescent="0.25">
      <c r="B266" s="584" t="s">
        <v>1482</v>
      </c>
      <c r="C266" s="584" t="s">
        <v>1483</v>
      </c>
    </row>
    <row r="267" spans="2:3" x14ac:dyDescent="0.25">
      <c r="B267" s="584" t="s">
        <v>1484</v>
      </c>
      <c r="C267" s="584" t="s">
        <v>1485</v>
      </c>
    </row>
    <row r="268" spans="2:3" x14ac:dyDescent="0.25">
      <c r="B268" s="584" t="s">
        <v>1486</v>
      </c>
      <c r="C268" s="584" t="s">
        <v>1487</v>
      </c>
    </row>
    <row r="269" spans="2:3" x14ac:dyDescent="0.25">
      <c r="B269" s="584" t="s">
        <v>1488</v>
      </c>
      <c r="C269" s="584" t="s">
        <v>1489</v>
      </c>
    </row>
    <row r="270" spans="2:3" x14ac:dyDescent="0.25">
      <c r="B270" s="584" t="s">
        <v>1490</v>
      </c>
      <c r="C270" s="584" t="s">
        <v>1491</v>
      </c>
    </row>
    <row r="271" spans="2:3" x14ac:dyDescent="0.25">
      <c r="B271" s="584" t="s">
        <v>1492</v>
      </c>
      <c r="C271" s="584" t="s">
        <v>1493</v>
      </c>
    </row>
    <row r="272" spans="2:3" x14ac:dyDescent="0.25">
      <c r="B272" s="584" t="s">
        <v>1494</v>
      </c>
      <c r="C272" s="584" t="s">
        <v>1495</v>
      </c>
    </row>
    <row r="273" spans="2:3" x14ac:dyDescent="0.25">
      <c r="B273" s="584" t="s">
        <v>1496</v>
      </c>
      <c r="C273" s="584" t="s">
        <v>1497</v>
      </c>
    </row>
    <row r="274" spans="2:3" x14ac:dyDescent="0.25">
      <c r="B274" s="584" t="s">
        <v>1498</v>
      </c>
      <c r="C274" s="584" t="s">
        <v>1499</v>
      </c>
    </row>
    <row r="275" spans="2:3" x14ac:dyDescent="0.25">
      <c r="B275" s="584" t="s">
        <v>1500</v>
      </c>
      <c r="C275" s="584" t="s">
        <v>1501</v>
      </c>
    </row>
    <row r="276" spans="2:3" x14ac:dyDescent="0.25">
      <c r="B276" s="584" t="s">
        <v>1502</v>
      </c>
      <c r="C276" s="584" t="s">
        <v>1503</v>
      </c>
    </row>
    <row r="277" spans="2:3" x14ac:dyDescent="0.25">
      <c r="B277" s="584" t="s">
        <v>1504</v>
      </c>
      <c r="C277" s="584" t="s">
        <v>1505</v>
      </c>
    </row>
    <row r="278" spans="2:3" x14ac:dyDescent="0.25">
      <c r="B278" s="584" t="s">
        <v>1506</v>
      </c>
      <c r="C278" s="584" t="s">
        <v>1507</v>
      </c>
    </row>
    <row r="279" spans="2:3" x14ac:dyDescent="0.25">
      <c r="B279" s="584" t="s">
        <v>1508</v>
      </c>
      <c r="C279" s="584" t="s">
        <v>1509</v>
      </c>
    </row>
    <row r="280" spans="2:3" x14ac:dyDescent="0.25">
      <c r="B280" s="584" t="s">
        <v>1510</v>
      </c>
      <c r="C280" s="584" t="s">
        <v>1511</v>
      </c>
    </row>
    <row r="281" spans="2:3" x14ac:dyDescent="0.25">
      <c r="B281" s="584" t="s">
        <v>1512</v>
      </c>
      <c r="C281" s="584" t="s">
        <v>1513</v>
      </c>
    </row>
    <row r="282" spans="2:3" x14ac:dyDescent="0.25">
      <c r="B282" s="584" t="s">
        <v>1514</v>
      </c>
      <c r="C282" s="584" t="s">
        <v>1515</v>
      </c>
    </row>
    <row r="283" spans="2:3" x14ac:dyDescent="0.25">
      <c r="B283" s="584" t="s">
        <v>1516</v>
      </c>
      <c r="C283" s="584" t="s">
        <v>1517</v>
      </c>
    </row>
    <row r="284" spans="2:3" x14ac:dyDescent="0.25">
      <c r="B284" s="584" t="s">
        <v>1518</v>
      </c>
      <c r="C284" s="584" t="s">
        <v>1519</v>
      </c>
    </row>
    <row r="285" spans="2:3" x14ac:dyDescent="0.25">
      <c r="B285" s="584" t="s">
        <v>1520</v>
      </c>
      <c r="C285" s="584" t="s">
        <v>1521</v>
      </c>
    </row>
    <row r="286" spans="2:3" x14ac:dyDescent="0.25">
      <c r="B286" s="584" t="s">
        <v>1522</v>
      </c>
      <c r="C286" s="584" t="s">
        <v>1523</v>
      </c>
    </row>
    <row r="287" spans="2:3" x14ac:dyDescent="0.25">
      <c r="B287" s="584" t="s">
        <v>1524</v>
      </c>
      <c r="C287" s="584" t="s">
        <v>1525</v>
      </c>
    </row>
    <row r="288" spans="2:3" x14ac:dyDescent="0.25">
      <c r="B288" s="584" t="s">
        <v>1526</v>
      </c>
      <c r="C288" s="584" t="s">
        <v>1527</v>
      </c>
    </row>
    <row r="289" spans="2:3" x14ac:dyDescent="0.25">
      <c r="B289" s="584" t="s">
        <v>1528</v>
      </c>
      <c r="C289" s="584" t="s">
        <v>1529</v>
      </c>
    </row>
    <row r="290" spans="2:3" x14ac:dyDescent="0.25">
      <c r="B290" s="584" t="s">
        <v>1530</v>
      </c>
      <c r="C290" s="584" t="s">
        <v>1531</v>
      </c>
    </row>
    <row r="291" spans="2:3" x14ac:dyDescent="0.25">
      <c r="B291" s="584" t="s">
        <v>1532</v>
      </c>
      <c r="C291" s="584" t="s">
        <v>1533</v>
      </c>
    </row>
    <row r="292" spans="2:3" x14ac:dyDescent="0.25">
      <c r="B292" s="584" t="s">
        <v>1534</v>
      </c>
      <c r="C292" s="584" t="s">
        <v>1535</v>
      </c>
    </row>
    <row r="293" spans="2:3" x14ac:dyDescent="0.25">
      <c r="B293" s="584" t="s">
        <v>1536</v>
      </c>
      <c r="C293" s="584" t="s">
        <v>1537</v>
      </c>
    </row>
    <row r="294" spans="2:3" x14ac:dyDescent="0.25">
      <c r="B294" s="584" t="s">
        <v>1538</v>
      </c>
      <c r="C294" s="584" t="s">
        <v>1539</v>
      </c>
    </row>
    <row r="295" spans="2:3" x14ac:dyDescent="0.25">
      <c r="B295" s="584" t="s">
        <v>1540</v>
      </c>
      <c r="C295" s="584" t="s">
        <v>1541</v>
      </c>
    </row>
    <row r="296" spans="2:3" x14ac:dyDescent="0.25">
      <c r="B296" s="584" t="s">
        <v>1542</v>
      </c>
      <c r="C296" s="584" t="s">
        <v>1543</v>
      </c>
    </row>
    <row r="297" spans="2:3" x14ac:dyDescent="0.25">
      <c r="B297" s="584" t="s">
        <v>1544</v>
      </c>
      <c r="C297" s="584" t="s">
        <v>1545</v>
      </c>
    </row>
    <row r="298" spans="2:3" x14ac:dyDescent="0.25">
      <c r="B298" s="584" t="s">
        <v>1546</v>
      </c>
      <c r="C298" s="584" t="s">
        <v>1547</v>
      </c>
    </row>
    <row r="299" spans="2:3" x14ac:dyDescent="0.25">
      <c r="B299" s="584" t="s">
        <v>1548</v>
      </c>
      <c r="C299" s="584" t="s">
        <v>1549</v>
      </c>
    </row>
    <row r="300" spans="2:3" x14ac:dyDescent="0.25">
      <c r="B300" s="584" t="s">
        <v>1550</v>
      </c>
      <c r="C300" s="584" t="s">
        <v>1551</v>
      </c>
    </row>
    <row r="301" spans="2:3" x14ac:dyDescent="0.25">
      <c r="B301" s="584" t="s">
        <v>1552</v>
      </c>
      <c r="C301" s="584" t="s">
        <v>1553</v>
      </c>
    </row>
    <row r="302" spans="2:3" x14ac:dyDescent="0.25">
      <c r="B302" s="584" t="s">
        <v>1554</v>
      </c>
      <c r="C302" s="584" t="s">
        <v>1555</v>
      </c>
    </row>
    <row r="303" spans="2:3" x14ac:dyDescent="0.25">
      <c r="B303" s="584" t="s">
        <v>1556</v>
      </c>
      <c r="C303" s="584" t="s">
        <v>1557</v>
      </c>
    </row>
    <row r="304" spans="2:3" x14ac:dyDescent="0.25">
      <c r="B304" s="584" t="s">
        <v>1558</v>
      </c>
      <c r="C304" s="584" t="s">
        <v>1559</v>
      </c>
    </row>
    <row r="305" spans="2:3" x14ac:dyDescent="0.25">
      <c r="B305" s="584" t="s">
        <v>1560</v>
      </c>
      <c r="C305" s="584" t="s">
        <v>1561</v>
      </c>
    </row>
    <row r="306" spans="2:3" x14ac:dyDescent="0.25">
      <c r="B306" s="584" t="s">
        <v>1562</v>
      </c>
      <c r="C306" s="584" t="s">
        <v>1563</v>
      </c>
    </row>
    <row r="307" spans="2:3" x14ac:dyDescent="0.25">
      <c r="B307" s="584" t="s">
        <v>1564</v>
      </c>
      <c r="C307" s="584" t="s">
        <v>1565</v>
      </c>
    </row>
    <row r="308" spans="2:3" x14ac:dyDescent="0.25">
      <c r="B308" s="584" t="s">
        <v>1566</v>
      </c>
      <c r="C308" s="584" t="s">
        <v>1567</v>
      </c>
    </row>
    <row r="309" spans="2:3" x14ac:dyDescent="0.25">
      <c r="B309" s="584" t="s">
        <v>1568</v>
      </c>
      <c r="C309" s="584" t="s">
        <v>1569</v>
      </c>
    </row>
    <row r="310" spans="2:3" x14ac:dyDescent="0.25">
      <c r="B310" s="584" t="s">
        <v>1570</v>
      </c>
      <c r="C310" s="584" t="s">
        <v>1571</v>
      </c>
    </row>
    <row r="311" spans="2:3" x14ac:dyDescent="0.25">
      <c r="B311" s="584" t="s">
        <v>1572</v>
      </c>
      <c r="C311" s="584" t="s">
        <v>1573</v>
      </c>
    </row>
    <row r="312" spans="2:3" x14ac:dyDescent="0.25">
      <c r="B312" s="584" t="s">
        <v>1574</v>
      </c>
      <c r="C312" s="584" t="s">
        <v>1575</v>
      </c>
    </row>
    <row r="313" spans="2:3" x14ac:dyDescent="0.25">
      <c r="B313" s="584" t="s">
        <v>1576</v>
      </c>
      <c r="C313" s="584" t="s">
        <v>1577</v>
      </c>
    </row>
    <row r="314" spans="2:3" x14ac:dyDescent="0.25">
      <c r="B314" s="584" t="s">
        <v>1578</v>
      </c>
      <c r="C314" s="585" t="s">
        <v>1579</v>
      </c>
    </row>
    <row r="315" spans="2:3" x14ac:dyDescent="0.25">
      <c r="B315" s="584" t="s">
        <v>1580</v>
      </c>
      <c r="C315" s="584" t="s">
        <v>1581</v>
      </c>
    </row>
    <row r="316" spans="2:3" x14ac:dyDescent="0.25">
      <c r="B316" s="584" t="s">
        <v>1582</v>
      </c>
      <c r="C316" s="584" t="s">
        <v>1583</v>
      </c>
    </row>
    <row r="317" spans="2:3" x14ac:dyDescent="0.25">
      <c r="B317" s="584" t="s">
        <v>1584</v>
      </c>
      <c r="C317" s="584" t="s">
        <v>1585</v>
      </c>
    </row>
    <row r="318" spans="2:3" x14ac:dyDescent="0.25">
      <c r="B318" s="584" t="s">
        <v>1586</v>
      </c>
      <c r="C318" s="584" t="s">
        <v>1587</v>
      </c>
    </row>
    <row r="319" spans="2:3" x14ac:dyDescent="0.25">
      <c r="B319" s="584" t="s">
        <v>1588</v>
      </c>
      <c r="C319" s="584" t="s">
        <v>1589</v>
      </c>
    </row>
    <row r="320" spans="2:3" x14ac:dyDescent="0.25">
      <c r="B320" s="584" t="s">
        <v>1590</v>
      </c>
      <c r="C320" s="584" t="s">
        <v>1591</v>
      </c>
    </row>
    <row r="321" spans="2:3" x14ac:dyDescent="0.25">
      <c r="B321" s="584" t="s">
        <v>1592</v>
      </c>
      <c r="C321" s="584" t="s">
        <v>1593</v>
      </c>
    </row>
    <row r="322" spans="2:3" x14ac:dyDescent="0.25">
      <c r="B322" s="584" t="s">
        <v>1594</v>
      </c>
      <c r="C322" s="584" t="s">
        <v>1595</v>
      </c>
    </row>
    <row r="323" spans="2:3" x14ac:dyDescent="0.25">
      <c r="B323" s="584" t="s">
        <v>1596</v>
      </c>
      <c r="C323" s="584" t="s">
        <v>1597</v>
      </c>
    </row>
    <row r="324" spans="2:3" x14ac:dyDescent="0.25">
      <c r="B324" s="584" t="s">
        <v>1598</v>
      </c>
      <c r="C324" s="584" t="s">
        <v>1599</v>
      </c>
    </row>
    <row r="325" spans="2:3" x14ac:dyDescent="0.25">
      <c r="B325" s="584" t="s">
        <v>1600</v>
      </c>
      <c r="C325" s="584" t="s">
        <v>1601</v>
      </c>
    </row>
    <row r="326" spans="2:3" x14ac:dyDescent="0.25">
      <c r="B326" s="584" t="s">
        <v>1602</v>
      </c>
      <c r="C326" s="584" t="s">
        <v>1603</v>
      </c>
    </row>
    <row r="327" spans="2:3" x14ac:dyDescent="0.25">
      <c r="B327" s="584" t="s">
        <v>1604</v>
      </c>
      <c r="C327" s="584" t="s">
        <v>1605</v>
      </c>
    </row>
    <row r="328" spans="2:3" x14ac:dyDescent="0.25">
      <c r="B328" s="584" t="s">
        <v>1606</v>
      </c>
      <c r="C328" s="584" t="s">
        <v>1607</v>
      </c>
    </row>
    <row r="329" spans="2:3" x14ac:dyDescent="0.25">
      <c r="B329" s="584" t="s">
        <v>1608</v>
      </c>
      <c r="C329" s="584" t="s">
        <v>1609</v>
      </c>
    </row>
    <row r="330" spans="2:3" x14ac:dyDescent="0.25">
      <c r="B330" s="584" t="s">
        <v>1610</v>
      </c>
      <c r="C330" s="584" t="s">
        <v>1611</v>
      </c>
    </row>
    <row r="331" spans="2:3" x14ac:dyDescent="0.25">
      <c r="B331" s="584" t="s">
        <v>1612</v>
      </c>
      <c r="C331" s="584" t="s">
        <v>1613</v>
      </c>
    </row>
    <row r="332" spans="2:3" x14ac:dyDescent="0.25">
      <c r="B332" s="584" t="s">
        <v>1614</v>
      </c>
      <c r="C332" s="584" t="s">
        <v>1615</v>
      </c>
    </row>
    <row r="333" spans="2:3" x14ac:dyDescent="0.25">
      <c r="B333" s="584" t="s">
        <v>1616</v>
      </c>
      <c r="C333" s="584" t="s">
        <v>1617</v>
      </c>
    </row>
    <row r="334" spans="2:3" x14ac:dyDescent="0.25">
      <c r="B334" s="584" t="s">
        <v>1618</v>
      </c>
      <c r="C334" s="584" t="s">
        <v>1619</v>
      </c>
    </row>
    <row r="335" spans="2:3" x14ac:dyDescent="0.25">
      <c r="B335" s="584" t="s">
        <v>1620</v>
      </c>
      <c r="C335" s="584" t="s">
        <v>1621</v>
      </c>
    </row>
    <row r="336" spans="2:3" x14ac:dyDescent="0.25">
      <c r="B336" s="584" t="s">
        <v>1622</v>
      </c>
      <c r="C336" s="584" t="s">
        <v>1623</v>
      </c>
    </row>
    <row r="337" spans="2:3" x14ac:dyDescent="0.25">
      <c r="B337" s="584" t="s">
        <v>1624</v>
      </c>
      <c r="C337" s="584" t="s">
        <v>1625</v>
      </c>
    </row>
    <row r="338" spans="2:3" x14ac:dyDescent="0.25">
      <c r="B338" s="584" t="s">
        <v>1626</v>
      </c>
      <c r="C338" s="584" t="s">
        <v>1627</v>
      </c>
    </row>
    <row r="339" spans="2:3" x14ac:dyDescent="0.25">
      <c r="B339" s="584" t="s">
        <v>1628</v>
      </c>
      <c r="C339" s="584" t="s">
        <v>1629</v>
      </c>
    </row>
    <row r="340" spans="2:3" x14ac:dyDescent="0.25">
      <c r="B340" s="584" t="s">
        <v>1630</v>
      </c>
      <c r="C340" s="584" t="s">
        <v>1631</v>
      </c>
    </row>
    <row r="341" spans="2:3" x14ac:dyDescent="0.25">
      <c r="B341" s="584" t="s">
        <v>1632</v>
      </c>
      <c r="C341" s="584" t="s">
        <v>1633</v>
      </c>
    </row>
    <row r="342" spans="2:3" x14ac:dyDescent="0.25">
      <c r="B342" s="584" t="s">
        <v>1634</v>
      </c>
      <c r="C342" s="584" t="s">
        <v>1635</v>
      </c>
    </row>
    <row r="343" spans="2:3" x14ac:dyDescent="0.25">
      <c r="B343" s="584" t="s">
        <v>1636</v>
      </c>
      <c r="C343" s="584" t="s">
        <v>1637</v>
      </c>
    </row>
    <row r="344" spans="2:3" x14ac:dyDescent="0.25">
      <c r="B344" s="584" t="s">
        <v>1638</v>
      </c>
      <c r="C344" s="584" t="s">
        <v>1639</v>
      </c>
    </row>
    <row r="345" spans="2:3" x14ac:dyDescent="0.25">
      <c r="B345" s="584" t="s">
        <v>1640</v>
      </c>
      <c r="C345" s="584" t="s">
        <v>1641</v>
      </c>
    </row>
    <row r="346" spans="2:3" x14ac:dyDescent="0.25">
      <c r="B346" s="584" t="s">
        <v>1642</v>
      </c>
      <c r="C346" s="584" t="s">
        <v>1643</v>
      </c>
    </row>
    <row r="347" spans="2:3" x14ac:dyDescent="0.25">
      <c r="B347" s="584" t="s">
        <v>1644</v>
      </c>
      <c r="C347" s="584" t="s">
        <v>1645</v>
      </c>
    </row>
    <row r="348" spans="2:3" x14ac:dyDescent="0.25">
      <c r="B348" s="584" t="s">
        <v>1646</v>
      </c>
      <c r="C348" s="584" t="s">
        <v>1647</v>
      </c>
    </row>
    <row r="349" spans="2:3" x14ac:dyDescent="0.25">
      <c r="B349" s="584" t="s">
        <v>1648</v>
      </c>
      <c r="C349" s="584" t="s">
        <v>1649</v>
      </c>
    </row>
    <row r="350" spans="2:3" x14ac:dyDescent="0.25">
      <c r="B350" s="584" t="s">
        <v>1650</v>
      </c>
      <c r="C350" s="584" t="s">
        <v>1651</v>
      </c>
    </row>
    <row r="351" spans="2:3" x14ac:dyDescent="0.25">
      <c r="B351" s="584" t="s">
        <v>1652</v>
      </c>
      <c r="C351" s="584" t="s">
        <v>1653</v>
      </c>
    </row>
    <row r="352" spans="2:3" x14ac:dyDescent="0.25">
      <c r="B352" s="584" t="s">
        <v>1654</v>
      </c>
      <c r="C352" s="584" t="s">
        <v>1655</v>
      </c>
    </row>
    <row r="353" spans="2:3" x14ac:dyDescent="0.25">
      <c r="B353" s="584" t="s">
        <v>1656</v>
      </c>
      <c r="C353" s="584" t="s">
        <v>1657</v>
      </c>
    </row>
    <row r="354" spans="2:3" x14ac:dyDescent="0.25">
      <c r="B354" s="584" t="s">
        <v>1658</v>
      </c>
      <c r="C354" s="584" t="s">
        <v>1659</v>
      </c>
    </row>
    <row r="355" spans="2:3" x14ac:dyDescent="0.25">
      <c r="B355" s="584" t="s">
        <v>1660</v>
      </c>
      <c r="C355" s="584" t="s">
        <v>1661</v>
      </c>
    </row>
    <row r="356" spans="2:3" x14ac:dyDescent="0.25">
      <c r="B356" s="584" t="s">
        <v>1662</v>
      </c>
      <c r="C356" s="584" t="s">
        <v>1663</v>
      </c>
    </row>
    <row r="357" spans="2:3" x14ac:dyDescent="0.25">
      <c r="B357" s="584" t="s">
        <v>1664</v>
      </c>
      <c r="C357" s="584" t="s">
        <v>1665</v>
      </c>
    </row>
    <row r="358" spans="2:3" x14ac:dyDescent="0.25">
      <c r="B358" s="584" t="s">
        <v>1666</v>
      </c>
      <c r="C358" s="584" t="s">
        <v>1667</v>
      </c>
    </row>
    <row r="359" spans="2:3" x14ac:dyDescent="0.25">
      <c r="B359" s="584" t="s">
        <v>1668</v>
      </c>
      <c r="C359" s="584" t="s">
        <v>1669</v>
      </c>
    </row>
    <row r="360" spans="2:3" x14ac:dyDescent="0.25">
      <c r="B360" s="584" t="s">
        <v>1670</v>
      </c>
      <c r="C360" s="584" t="s">
        <v>1671</v>
      </c>
    </row>
    <row r="361" spans="2:3" x14ac:dyDescent="0.25">
      <c r="B361" s="584" t="s">
        <v>1672</v>
      </c>
      <c r="C361" s="584" t="s">
        <v>1673</v>
      </c>
    </row>
    <row r="362" spans="2:3" x14ac:dyDescent="0.25">
      <c r="B362" s="584" t="s">
        <v>1674</v>
      </c>
      <c r="C362" s="584" t="s">
        <v>1675</v>
      </c>
    </row>
    <row r="363" spans="2:3" x14ac:dyDescent="0.25">
      <c r="B363" s="584" t="s">
        <v>1676</v>
      </c>
      <c r="C363" s="584" t="s">
        <v>1677</v>
      </c>
    </row>
    <row r="364" spans="2:3" x14ac:dyDescent="0.25">
      <c r="B364" s="584" t="s">
        <v>1678</v>
      </c>
      <c r="C364" s="584" t="s">
        <v>1679</v>
      </c>
    </row>
    <row r="365" spans="2:3" x14ac:dyDescent="0.25">
      <c r="B365" s="584" t="s">
        <v>1680</v>
      </c>
      <c r="C365" s="584" t="s">
        <v>1681</v>
      </c>
    </row>
    <row r="366" spans="2:3" x14ac:dyDescent="0.25">
      <c r="B366" s="584" t="s">
        <v>1682</v>
      </c>
      <c r="C366" s="584" t="s">
        <v>1683</v>
      </c>
    </row>
    <row r="367" spans="2:3" x14ac:dyDescent="0.25">
      <c r="B367" s="584" t="s">
        <v>1684</v>
      </c>
      <c r="C367" s="584" t="s">
        <v>1685</v>
      </c>
    </row>
    <row r="368" spans="2:3" x14ac:dyDescent="0.25">
      <c r="B368" s="584" t="s">
        <v>1686</v>
      </c>
      <c r="C368" s="584" t="s">
        <v>1687</v>
      </c>
    </row>
    <row r="369" spans="2:3" x14ac:dyDescent="0.25">
      <c r="B369" s="584" t="s">
        <v>1688</v>
      </c>
      <c r="C369" s="584" t="s">
        <v>1689</v>
      </c>
    </row>
    <row r="370" spans="2:3" x14ac:dyDescent="0.25">
      <c r="B370" s="584" t="s">
        <v>1690</v>
      </c>
      <c r="C370" s="584" t="s">
        <v>1691</v>
      </c>
    </row>
    <row r="371" spans="2:3" x14ac:dyDescent="0.25">
      <c r="B371" s="584" t="s">
        <v>1692</v>
      </c>
      <c r="C371" s="584" t="s">
        <v>1693</v>
      </c>
    </row>
    <row r="372" spans="2:3" x14ac:dyDescent="0.25">
      <c r="B372" s="584" t="s">
        <v>1694</v>
      </c>
      <c r="C372" s="584" t="s">
        <v>1695</v>
      </c>
    </row>
    <row r="373" spans="2:3" x14ac:dyDescent="0.25">
      <c r="B373" s="584" t="s">
        <v>1696</v>
      </c>
      <c r="C373" s="584" t="s">
        <v>1697</v>
      </c>
    </row>
    <row r="374" spans="2:3" x14ac:dyDescent="0.25">
      <c r="B374" s="584" t="s">
        <v>1698</v>
      </c>
      <c r="C374" s="584" t="s">
        <v>1699</v>
      </c>
    </row>
    <row r="375" spans="2:3" x14ac:dyDescent="0.25">
      <c r="B375" s="584" t="s">
        <v>1700</v>
      </c>
      <c r="C375" s="584" t="s">
        <v>1701</v>
      </c>
    </row>
    <row r="376" spans="2:3" x14ac:dyDescent="0.25">
      <c r="B376" s="584" t="s">
        <v>1702</v>
      </c>
      <c r="C376" s="584" t="s">
        <v>1703</v>
      </c>
    </row>
    <row r="377" spans="2:3" x14ac:dyDescent="0.25">
      <c r="B377" s="584" t="s">
        <v>1704</v>
      </c>
      <c r="C377" s="584" t="s">
        <v>1705</v>
      </c>
    </row>
    <row r="378" spans="2:3" x14ac:dyDescent="0.25">
      <c r="B378" s="584" t="s">
        <v>1706</v>
      </c>
      <c r="C378" s="584" t="s">
        <v>1707</v>
      </c>
    </row>
    <row r="379" spans="2:3" x14ac:dyDescent="0.25">
      <c r="B379" s="584" t="s">
        <v>1708</v>
      </c>
      <c r="C379" s="584" t="s">
        <v>1709</v>
      </c>
    </row>
    <row r="380" spans="2:3" x14ac:dyDescent="0.25">
      <c r="B380" s="584" t="s">
        <v>1710</v>
      </c>
      <c r="C380" s="584" t="s">
        <v>1711</v>
      </c>
    </row>
    <row r="381" spans="2:3" x14ac:dyDescent="0.25">
      <c r="B381" s="584" t="s">
        <v>1712</v>
      </c>
      <c r="C381" s="584" t="s">
        <v>1713</v>
      </c>
    </row>
    <row r="382" spans="2:3" x14ac:dyDescent="0.25">
      <c r="B382" s="584" t="s">
        <v>1714</v>
      </c>
      <c r="C382" s="584" t="s">
        <v>1715</v>
      </c>
    </row>
    <row r="383" spans="2:3" x14ac:dyDescent="0.25">
      <c r="B383" s="584" t="s">
        <v>1716</v>
      </c>
      <c r="C383" s="584" t="s">
        <v>1717</v>
      </c>
    </row>
    <row r="384" spans="2:3" x14ac:dyDescent="0.25">
      <c r="B384" s="584" t="s">
        <v>1718</v>
      </c>
      <c r="C384" s="584" t="s">
        <v>1719</v>
      </c>
    </row>
    <row r="385" spans="2:3" x14ac:dyDescent="0.25">
      <c r="B385" s="584" t="s">
        <v>1720</v>
      </c>
      <c r="C385" s="584" t="s">
        <v>1721</v>
      </c>
    </row>
    <row r="386" spans="2:3" x14ac:dyDescent="0.25">
      <c r="B386" s="584" t="s">
        <v>1722</v>
      </c>
      <c r="C386" s="584" t="s">
        <v>1723</v>
      </c>
    </row>
    <row r="387" spans="2:3" x14ac:dyDescent="0.25">
      <c r="B387" s="584" t="s">
        <v>1724</v>
      </c>
      <c r="C387" s="584" t="s">
        <v>1725</v>
      </c>
    </row>
    <row r="388" spans="2:3" x14ac:dyDescent="0.25">
      <c r="B388" s="584" t="s">
        <v>1726</v>
      </c>
      <c r="C388" s="584" t="s">
        <v>1727</v>
      </c>
    </row>
    <row r="389" spans="2:3" x14ac:dyDescent="0.25">
      <c r="B389" s="584" t="s">
        <v>1728</v>
      </c>
      <c r="C389" s="584" t="s">
        <v>1729</v>
      </c>
    </row>
    <row r="390" spans="2:3" x14ac:dyDescent="0.25">
      <c r="B390" s="584" t="s">
        <v>1730</v>
      </c>
      <c r="C390" s="584" t="s">
        <v>1731</v>
      </c>
    </row>
    <row r="391" spans="2:3" x14ac:dyDescent="0.25">
      <c r="B391" s="584" t="s">
        <v>1732</v>
      </c>
      <c r="C391" s="584" t="s">
        <v>1733</v>
      </c>
    </row>
    <row r="392" spans="2:3" x14ac:dyDescent="0.25">
      <c r="B392" s="584" t="s">
        <v>1734</v>
      </c>
      <c r="C392" s="584" t="s">
        <v>1735</v>
      </c>
    </row>
    <row r="393" spans="2:3" x14ac:dyDescent="0.25">
      <c r="B393" s="584" t="s">
        <v>1736</v>
      </c>
      <c r="C393" s="584" t="s">
        <v>1737</v>
      </c>
    </row>
    <row r="394" spans="2:3" x14ac:dyDescent="0.25">
      <c r="B394" s="584" t="s">
        <v>1738</v>
      </c>
      <c r="C394" s="584" t="s">
        <v>1739</v>
      </c>
    </row>
    <row r="395" spans="2:3" x14ac:dyDescent="0.25">
      <c r="B395" s="584" t="s">
        <v>1740</v>
      </c>
      <c r="C395" s="584" t="s">
        <v>1741</v>
      </c>
    </row>
    <row r="396" spans="2:3" x14ac:dyDescent="0.25">
      <c r="B396" s="584" t="s">
        <v>1742</v>
      </c>
      <c r="C396" s="584" t="s">
        <v>1743</v>
      </c>
    </row>
    <row r="397" spans="2:3" x14ac:dyDescent="0.25">
      <c r="B397" s="584" t="s">
        <v>1744</v>
      </c>
      <c r="C397" s="584" t="s">
        <v>1745</v>
      </c>
    </row>
    <row r="398" spans="2:3" x14ac:dyDescent="0.25">
      <c r="B398" s="584" t="s">
        <v>1746</v>
      </c>
      <c r="C398" s="584" t="s">
        <v>1747</v>
      </c>
    </row>
    <row r="399" spans="2:3" x14ac:dyDescent="0.25">
      <c r="B399" s="584" t="s">
        <v>1748</v>
      </c>
      <c r="C399" s="584" t="s">
        <v>1749</v>
      </c>
    </row>
    <row r="400" spans="2:3" x14ac:dyDescent="0.25">
      <c r="B400" s="584" t="s">
        <v>1750</v>
      </c>
      <c r="C400" s="584" t="s">
        <v>1751</v>
      </c>
    </row>
    <row r="401" spans="2:3" x14ac:dyDescent="0.25">
      <c r="B401" s="584" t="s">
        <v>1752</v>
      </c>
      <c r="C401" s="584" t="s">
        <v>1753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B7D7D2D15B59C4C9FC6043241D2A96A" ma:contentTypeVersion="14" ma:contentTypeDescription="Crear nuevo documento." ma:contentTypeScope="" ma:versionID="263430ecc22747a65172d0683f36d110">
  <xsd:schema xmlns:xsd="http://www.w3.org/2001/XMLSchema" xmlns:xs="http://www.w3.org/2001/XMLSchema" xmlns:p="http://schemas.microsoft.com/office/2006/metadata/properties" xmlns:ns3="47b56060-c427-454a-9b15-3403ffa46f4d" xmlns:ns4="412a4630-0c0f-462b-b5da-545f30c19eb3" targetNamespace="http://schemas.microsoft.com/office/2006/metadata/properties" ma:root="true" ma:fieldsID="c0a9a85b70488a33811f39aff441d84c" ns3:_="" ns4:_="">
    <xsd:import namespace="47b56060-c427-454a-9b15-3403ffa46f4d"/>
    <xsd:import namespace="412a4630-0c0f-462b-b5da-545f30c19eb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LengthInSeconds"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56060-c427-454a-9b15-3403ffa46f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2a4630-0c0f-462b-b5da-545f30c19eb3"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SharingHintHash" ma:index="17"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0B6002-E74E-4575-A21D-358FDEF53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b56060-c427-454a-9b15-3403ffa46f4d"/>
    <ds:schemaRef ds:uri="412a4630-0c0f-462b-b5da-545f30c19e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70E02C-A5F3-4EA5-89B2-9DDD4F84EB34}">
  <ds:schemaRefs>
    <ds:schemaRef ds:uri="http://schemas.microsoft.com/office/2006/metadata/properties"/>
    <ds:schemaRef ds:uri="http://schemas.microsoft.com/office/infopath/2007/PartnerControls"/>
    <ds:schemaRef ds:uri="http://purl.org/dc/dcmitype/"/>
    <ds:schemaRef ds:uri="http://www.w3.org/XML/1998/namespace"/>
    <ds:schemaRef ds:uri="http://purl.org/dc/elements/1.1/"/>
    <ds:schemaRef ds:uri="47b56060-c427-454a-9b15-3403ffa46f4d"/>
    <ds:schemaRef ds:uri="http://purl.org/dc/terms/"/>
    <ds:schemaRef ds:uri="http://schemas.microsoft.com/office/2006/documentManagement/types"/>
    <ds:schemaRef ds:uri="http://schemas.openxmlformats.org/package/2006/metadata/core-properties"/>
    <ds:schemaRef ds:uri="412a4630-0c0f-462b-b5da-545f30c19eb3"/>
  </ds:schemaRefs>
</ds:datastoreItem>
</file>

<file path=customXml/itemProps3.xml><?xml version="1.0" encoding="utf-8"?>
<ds:datastoreItem xmlns:ds="http://schemas.openxmlformats.org/officeDocument/2006/customXml" ds:itemID="{F443F2A7-A61F-4660-B337-6EEC77EBE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Cuadro Resumen</vt:lpstr>
      <vt:lpstr>A01</vt:lpstr>
      <vt:lpstr>A02</vt:lpstr>
      <vt:lpstr>A03</vt:lpstr>
      <vt:lpstr>A04 Seccion J</vt:lpstr>
      <vt:lpstr>A04</vt:lpstr>
      <vt:lpstr>A05</vt:lpstr>
      <vt:lpstr>A06</vt:lpstr>
      <vt:lpstr>A06 Seccion F</vt:lpstr>
      <vt:lpstr>A07</vt:lpstr>
      <vt:lpstr>A08</vt:lpstr>
      <vt:lpstr>A09</vt:lpstr>
      <vt:lpstr>A11</vt:lpstr>
      <vt:lpstr>A11a</vt:lpstr>
      <vt:lpstr>A19a</vt:lpstr>
      <vt:lpstr>A19b</vt:lpstr>
      <vt:lpstr>A23</vt:lpstr>
      <vt:lpstr>A24</vt:lpstr>
      <vt:lpstr>A26 </vt:lpstr>
      <vt:lpstr>A27</vt:lpstr>
      <vt:lpstr>A28</vt:lpstr>
      <vt:lpstr>A29</vt:lpstr>
      <vt:lpstr>A30</vt:lpstr>
      <vt:lpstr>A31</vt:lpstr>
      <vt:lpstr>A32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Cisternas</dc:creator>
  <cp:lastModifiedBy>Minsal</cp:lastModifiedBy>
  <dcterms:created xsi:type="dcterms:W3CDTF">2021-04-06T21:02:25Z</dcterms:created>
  <dcterms:modified xsi:type="dcterms:W3CDTF">2022-04-14T13:08:25Z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0x010100EB7D7D2D15B59C4C9FC6043241D2A96A</vt:lpwstr>
  </property>
</Properties>
</file>